
<file path=[Content_Types].xml><?xml version="1.0" encoding="utf-8"?>
<Types xmlns="http://schemas.openxmlformats.org/package/2006/content-types">
  <Override PartName="/xl/ctrlProps/ctrlProp1520.xml" ContentType="application/vnd.ms-excel.controlproperties+xml"/>
  <Override PartName="/xl/ctrlProps/ctrlProp1334.xml" ContentType="application/vnd.ms-excel.controlproperties+xml"/>
  <Override PartName="/xl/ctrlProps/ctrlProp1996.xml" ContentType="application/vnd.ms-excel.controlproperties+xml"/>
  <Override PartName="/xl/ctrlProps/ctrlProp858.xml" ContentType="application/vnd.ms-excel.controlproperties+xml"/>
  <Override PartName="/xl/ctrlProps/ctrlProp1690.xml" ContentType="application/vnd.ms-excel.controlproperties+xml"/>
  <Override PartName="/xl/ctrlProps/ctrlProp552.xml" ContentType="application/vnd.ms-excel.controlproperties+xml"/>
  <Override PartName="/xl/ctrlProps/ctrlProp366.xml" ContentType="application/vnd.ms-excel.controlproperties+xml"/>
  <Override PartName="/xl/drawings/drawing17.xml" ContentType="application/vnd.openxmlformats-officedocument.drawing+xml"/>
  <Override PartName="/xl/ctrlProps/ctrlProp1927.xml" ContentType="application/vnd.ms-excel.controlproperties+xml"/>
  <Override PartName="/xl/ctrlProps/ctrlProp2000.xml" ContentType="application/vnd.ms-excel.controlproperties+xml"/>
  <Override PartName="/xl/ctrlProps/ctrlProp1249.xml" ContentType="application/vnd.ms-excel.controlproperties+xml"/>
  <Override PartName="/xl/ctrlProps/ctrlProp1435.xml" ContentType="application/vnd.ms-excel.controlproperties+xml"/>
  <Default Extension="xml" ContentType="application/xml"/>
  <Override PartName="/xl/ctrlProps/ctrlProp467.xml" ContentType="application/vnd.ms-excel.controlproperties+xml"/>
  <Override PartName="/xl/ctrlProps/ctrlProp1621.xml" ContentType="application/vnd.ms-excel.controlproperties+xml"/>
  <Override PartName="/xl/ctrlProps/ctrlProp959.xml" ContentType="application/vnd.ms-excel.controlproperties+xml"/>
  <Override PartName="/xl/ctrlProps/ctrlProp70.xml" ContentType="application/vnd.ms-excel.controlproperties+xml"/>
  <Override PartName="/xl/ctrlProps/ctrlProp1791.xml" ContentType="application/vnd.ms-excel.controlproperties+xml"/>
  <Override PartName="/xl/ctrlProps/ctrlProp653.xml" ContentType="application/vnd.ms-excel.controlproperties+xml"/>
  <Override PartName="/xl/charts/chart16.xml" ContentType="application/vnd.openxmlformats-officedocument.drawingml.chart+xml"/>
  <Override PartName="/xl/ctrlProps/ctrlProp1536.xml" ContentType="application/vnd.ms-excel.controlproperties+xml"/>
  <Override PartName="/xl/ctrlProps/ctrlProp161.xml" ContentType="application/vnd.ms-excel.controlproperties+xml"/>
  <Override PartName="/xl/ctrlProps/ctrlProp1230.xml" ContentType="application/vnd.ms-excel.controlproperties+xml"/>
  <Override PartName="/xl/ctrlProps/ctrlProp1044.xml" ContentType="application/vnd.ms-excel.controlproperties+xml"/>
  <Override PartName="/xl/ctrlProps/ctrlProp1722.xml" ContentType="application/vnd.ms-excel.controlproperties+xml"/>
  <Override PartName="/xl/ctrlProps/ctrlProp568.xml" ContentType="application/vnd.ms-excel.controlproperties+xml"/>
  <Override PartName="/xl/ctrlProps/ctrlProp940.xml" ContentType="application/vnd.ms-excel.controlproperties+xml"/>
  <Override PartName="/xl/ctrlProps/ctrlProp1892.xml" ContentType="application/vnd.ms-excel.controlproperties+xml"/>
  <Override PartName="/xl/ctrlProps/ctrlProp754.xml" ContentType="application/vnd.ms-excel.controlproperties+xml"/>
  <Override PartName="/xl/ctrlProps/ctrlProp2016.xml" ContentType="application/vnd.ms-excel.controlproperties+xml"/>
  <Override PartName="/xl/ctrlProps/ctrlProp262.xml" ContentType="application/vnd.ms-excel.controlproperties+xml"/>
  <Default Extension="png" ContentType="image/png"/>
  <Override PartName="/xl/ctrlProps/ctrlProp1823.xml" ContentType="application/vnd.ms-excel.controlproperties+xml"/>
  <Override PartName="/xl/ctrlProps/ctrlProp1637.xml" ContentType="application/vnd.ms-excel.controlproperties+xml"/>
  <Override PartName="/xl/ctrlProps/ctrlProp86.xml" ContentType="application/vnd.ms-excel.controlproperties+xml"/>
  <Override PartName="/xl/ctrlProps/ctrlProp177.xml" ContentType="application/vnd.ms-excel.controlproperties+xml"/>
  <Override PartName="/xl/ctrlProps/ctrlProp1993.xml" ContentType="application/vnd.ms-excel.controlproperties+xml"/>
  <Override PartName="/xl/ctrlProps/ctrlProp1145.xml" ContentType="application/vnd.ms-excel.controlproperties+xml"/>
  <Override PartName="/xl/ctrlProps/ctrlProp855.xml" ContentType="application/vnd.ms-excel.controlproperties+xml"/>
  <Override PartName="/xl/ctrlProps/ctrlProp1331.xml" ContentType="application/vnd.ms-excel.controlproperties+xml"/>
  <Override PartName="/xl/ctrlProps/ctrlProp669.xml" ContentType="application/vnd.ms-excel.controlproperties+xml"/>
  <Override PartName="/xl/ctrlProps/ctrlProp1738.xml" ContentType="application/vnd.ms-excel.controlproperties+xml"/>
  <Override PartName="/xl/ctrlProps/ctrlProp363.xml" ContentType="application/vnd.ms-excel.controlproperties+xml"/>
  <Override PartName="/xl/ctrlProps/ctrlProp17.xml" ContentType="application/vnd.ms-excel.controlproperties+xml"/>
  <Override PartName="/xl/ctrlProps/ctrlProp1246.xml" ContentType="application/vnd.ms-excel.controlproperties+xml"/>
  <Override PartName="/xl/ctrlProps/ctrlProp1924.xml" ContentType="application/vnd.ms-excel.controlproperties+xml"/>
  <Override PartName="/xl/ctrlProps/ctrlProp108.xml" ContentType="application/vnd.ms-excel.controlproperties+xml"/>
  <Override PartName="/xl/drawings/drawing14.xml" ContentType="application/vnd.openxmlformats-officedocument.drawing+xml"/>
  <Override PartName="/xl/ctrlProps/ctrlProp956.xml" ContentType="application/vnd.ms-excel.controlproperties+xml"/>
  <Override PartName="/xl/ctrlProps/ctrlProp1432.xml" ContentType="application/vnd.ms-excel.controlproperties+xml"/>
  <Override PartName="/xl/ctrlProps/ctrlProp278.xml" ContentType="application/vnd.ms-excel.controlproperties+xml"/>
  <Override PartName="/xl/ctrlProps/ctrlProp1839.xml" ContentType="application/vnd.ms-excel.controlproperties+xml"/>
  <Override PartName="/xl/ctrlProps/ctrlProp650.xml" ContentType="application/vnd.ms-excel.controlproperties+xml"/>
  <Override PartName="/xl/ctrlProps/ctrlProp464.xml" ContentType="application/vnd.ms-excel.controlproperties+xml"/>
  <Override PartName="/xl/charts/chart13.xml" ContentType="application/vnd.openxmlformats-officedocument.drawingml.chart+xml"/>
  <Override PartName="/xl/ctrlProps/ctrlProp209.xml" ContentType="application/vnd.ms-excel.controlproperties+xml"/>
  <Override PartName="/xl/ctrlProps/ctrlProp1533.xml" ContentType="application/vnd.ms-excel.controlproperties+xml"/>
  <Override PartName="/xl/ctrlProps/ctrlProp1347.xml" ContentType="application/vnd.ms-excel.controlproperties+xml"/>
  <Override PartName="/xl/ctrlProps/ctrlProp565.xml" ContentType="application/vnd.ms-excel.controlproperties+xml"/>
  <Override PartName="/xl/ctrlProps/ctrlProp1041.xml" ContentType="application/vnd.ms-excel.controlproperties+xml"/>
  <Override PartName="/xl/ctrlProps/ctrlProp379.xml" ContentType="application/vnd.ms-excel.controlproperties+xml"/>
  <Override PartName="/xl/ctrlProps/ctrlProp751.xml" ContentType="application/vnd.ms-excel.controlproperties+xml"/>
  <Override PartName="/xl/ctrlProps/ctrlProp2013.xml" ContentType="application/vnd.ms-excel.controlproperties+xml"/>
  <Override PartName="/xl/tables/table2.xml" ContentType="application/vnd.openxmlformats-officedocument.spreadsheetml.table+xml"/>
  <Override PartName="/xl/ctrlProps/ctrlProp1634.xml" ContentType="application/vnd.ms-excel.controlproperties+xml"/>
  <Override PartName="/xl/ctrlProps/ctrlProp1448.xml" ContentType="application/vnd.ms-excel.controlproperties+xml"/>
  <Override PartName="/xl/ctrlProps/ctrlProp1142.xml" ContentType="application/vnd.ms-excel.controlproperties+xml"/>
  <Override PartName="/xl/ctrlProps/ctrlProp1820.xml" ContentType="application/vnd.ms-excel.controlproperties+xml"/>
  <Override PartName="/xl/ctrlProps/ctrlProp666.xml" ContentType="application/vnd.ms-excel.controlproperties+xml"/>
  <Override PartName="/xl/ctrlProps/ctrlProp83.xml" ContentType="application/vnd.ms-excel.controlproperties+xml"/>
  <Override PartName="/xl/ctrlProps/ctrlProp852.xml" ContentType="application/vnd.ms-excel.controlproperties+xml"/>
  <Override PartName="/xl/ctrlProps/ctrlProp1549.xml" ContentType="application/vnd.ms-excel.controlproperties+xml"/>
  <Override PartName="/xl/ctrlProps/ctrlProp360.xml" ContentType="application/vnd.ms-excel.controlproperties+xml"/>
  <Override PartName="/xl/ctrlProps/ctrlProp174.xml" ContentType="application/vnd.ms-excel.controlproperties+xml"/>
  <Override PartName="/xl/ctrlProps/ctrlProp1990.xml" ContentType="application/vnd.ms-excel.controlproperties+xml"/>
  <Override PartName="/xl/ctrlProps/ctrlProp1921.xml" ContentType="application/vnd.ms-excel.controlproperties+xml"/>
  <Override PartName="/xl/ctrlProps/ctrlProp1735.xml" ContentType="application/vnd.ms-excel.controlproperties+xml"/>
  <Override PartName="/xl/ctrlProps/ctrlProp14.xml" ContentType="application/vnd.ms-excel.controlproperties+xml"/>
  <Override PartName="/xl/ctrlProps/ctrlProp105.xml" ContentType="application/vnd.ms-excel.controlproperties+xml"/>
  <Override PartName="/xl/ctrlProps/ctrlProp1057.xml" ContentType="application/vnd.ms-excel.controlproperties+xml"/>
  <Override PartName="/xl/drawings/drawing11.xml" ContentType="application/vnd.openxmlformats-officedocument.drawing+xml"/>
  <Override PartName="/xl/ctrlProps/ctrlProp2029.xml" ContentType="application/vnd.ms-excel.controlproperties+xml"/>
  <Override PartName="/xl/ctrlProps/ctrlProp1243.xml" ContentType="application/vnd.ms-excel.controlproperties+xml"/>
  <Override PartName="/xl/ctrlProps/ctrlProp953.xml" ContentType="application/vnd.ms-excel.controlproperties+xml"/>
  <Override PartName="/xl/ctrlProps/ctrlProp767.xml" ContentType="application/vnd.ms-excel.controlproperties+xml"/>
  <Override PartName="/xl/ctrlProps/ctrlProp461.xml" ContentType="application/vnd.ms-excel.controlproperties+xml"/>
  <Override PartName="/xl/ctrlProps/ctrlProp275.xml" ContentType="application/vnd.ms-excel.controlproperties+xml"/>
  <Override PartName="/xl/ctrlProps/ctrlProp99.xml" ContentType="application/vnd.ms-excel.controlproperties+xml"/>
  <Override PartName="/xl/ctrlProps/ctrlProp1344.xml" ContentType="application/vnd.ms-excel.controlproperties+xml"/>
  <Override PartName="/xl/ctrlProps/ctrlProp206.xml" ContentType="application/vnd.ms-excel.controlproperties+xml"/>
  <Override PartName="/xl/ctrlProps/ctrlProp1158.xml" ContentType="application/vnd.ms-excel.controlproperties+xml"/>
  <Override PartName="/xl/ctrlProps/ctrlProp1836.xml" ContentType="application/vnd.ms-excel.controlproperties+xml"/>
  <Override PartName="/xl/charts/chart10.xml" ContentType="application/vnd.openxmlformats-officedocument.drawingml.chart+xml"/>
  <Override PartName="/xl/ctrlProps/ctrlProp868.xml" ContentType="application/vnd.ms-excel.controlproperties+xml"/>
  <Override PartName="/xl/ctrlProps/ctrlProp1530.xml" ContentType="application/vnd.ms-excel.controlproperties+xml"/>
  <Override PartName="/xl/ctrlProps/ctrlProp376.xml" ContentType="application/vnd.ms-excel.controlproperties+xml"/>
  <Override PartName="/xl/ctrlProps/ctrlProp1937.xml" ContentType="application/vnd.ms-excel.controlproperties+xml"/>
  <Override PartName="/xl/ctrlProps/ctrlProp562.xml" ContentType="application/vnd.ms-excel.controlproperties+xml"/>
  <Override PartName="/xl/ctrlProps/ctrlProp2010.xml" ContentType="application/vnd.ms-excel.controlproperties+xml"/>
  <Override PartName="/xl/ctrlProps/ctrlProp1259.xml" ContentType="application/vnd.ms-excel.controlproperties+xml"/>
  <Override PartName="/xl/ctrlProps/ctrlProp969.xml" ContentType="application/vnd.ms-excel.controlproperties+xml"/>
  <Override PartName="/xl/ctrlProps/ctrlProp1445.xml" ContentType="application/vnd.ms-excel.controlproperties+xml"/>
  <Override PartName="/xl/ctrlProps/ctrlProp307.xml" ContentType="application/vnd.ms-excel.controlproperties+xml"/>
  <Override PartName="/xl/ctrlProps/ctrlProp1631.xml" ContentType="application/vnd.ms-excel.controlproperties+xml"/>
  <Override PartName="/xl/ctrlProps/ctrlProp477.xml" ContentType="application/vnd.ms-excel.controlproperties+xml"/>
  <Override PartName="/xl/ctrlProps/ctrlProp9.xml" ContentType="application/vnd.ms-excel.controlproperties+xml"/>
  <Override PartName="/xl/ctrlProps/ctrlProp80.xml" ContentType="application/vnd.ms-excel.controlproperties+xml"/>
  <Override PartName="/xl/ctrlProps/ctrlProp171.xml" ContentType="application/vnd.ms-excel.controlproperties+xml"/>
  <Override PartName="/xl/ctrlProps/ctrlProp663.xml" ContentType="application/vnd.ms-excel.controlproperties+xml"/>
  <Override PartName="/xl/ctrlProps/ctrlProp1546.xml" ContentType="application/vnd.ms-excel.controlproperties+xml"/>
  <Override PartName="/xl/ctrlProps/ctrlProp408.xml" ContentType="application/vnd.ms-excel.controlproperties+xml"/>
  <Override PartName="/xl/ctrlProps/ctrlProp11.xml" ContentType="application/vnd.ms-excel.controlproperties+xml"/>
  <Override PartName="/xl/ctrlProps/ctrlProp1732.xml" ContentType="application/vnd.ms-excel.controlproperties+xml"/>
  <Override PartName="/xl/ctrlProps/ctrlProp578.xml" ContentType="application/vnd.ms-excel.controlproperties+xml"/>
  <Override PartName="/xl/ctrlProps/ctrlProp1240.xml" ContentType="application/vnd.ms-excel.controlproperties+xml"/>
  <Override PartName="/xl/ctrlProps/ctrlProp102.xml" ContentType="application/vnd.ms-excel.controlproperties+xml"/>
  <Override PartName="/xl/ctrlProps/ctrlProp1054.xml" ContentType="application/vnd.ms-excel.controlproperties+xml"/>
  <Override PartName="/xl/ctrlProps/ctrlProp764.xml" ContentType="application/vnd.ms-excel.controlproperties+xml"/>
  <Override PartName="/xl/ctrlProps/ctrlProp2026.xml" ContentType="application/vnd.ms-excel.controlproperties+xml"/>
  <Override PartName="/xl/ctrlProps/ctrlProp1647.xml" ContentType="application/vnd.ms-excel.controlproperties+xml"/>
  <Override PartName="/xl/ctrlProps/ctrlProp272.xml" ContentType="application/vnd.ms-excel.controlproperties+xml"/>
  <Override PartName="/xl/ctrlProps/ctrlProp950.xml" ContentType="application/vnd.ms-excel.controlproperties+xml"/>
  <Override PartName="/xl/ctrlProps/ctrlProp509.xml" ContentType="application/vnd.ms-excel.controlproperties+xml"/>
  <Override PartName="/xl/ctrlProps/ctrlProp679.xml" ContentType="application/vnd.ms-excel.controlproperties+xml"/>
  <Override PartName="/xl/ctrlProps/ctrlProp1155.xml" ContentType="application/vnd.ms-excel.controlproperties+xml"/>
  <Override PartName="/xl/ctrlProps/ctrlProp1833.xml" ContentType="application/vnd.ms-excel.controlproperties+xml"/>
  <Override PartName="/xl/ctrlProps/ctrlProp96.xml" ContentType="application/vnd.ms-excel.controlproperties+xml"/>
  <Override PartName="/xl/ctrlProps/ctrlProp1341.xml" ContentType="application/vnd.ms-excel.controlproperties+xml"/>
  <Override PartName="/xl/ctrlProps/ctrlProp187.xml" ContentType="application/vnd.ms-excel.controlproperties+xml"/>
  <Override PartName="/xl/ctrlProps/ctrlProp203.xml" ContentType="application/vnd.ms-excel.controlproperties+xml"/>
  <Override PartName="/xl/ctrlProps/ctrlProp865.xml" ContentType="application/vnd.ms-excel.controlproperties+xml"/>
  <Override PartName="/xl/ctrlProps/ctrlProp27.xml" ContentType="application/vnd.ms-excel.controlproperties+xml"/>
  <Override PartName="/xl/ctrlProps/ctrlProp1748.xml" ContentType="application/vnd.ms-excel.controlproperties+xml"/>
  <Override PartName="/xl/ctrlProps/ctrlProp373.xml" ContentType="application/vnd.ms-excel.controlproperties+xml"/>
  <Override PartName="/xl/ctrlProps/ctrlProp304.xml" ContentType="application/vnd.ms-excel.controlproperties+xml"/>
  <Override PartName="/xl/ctrlProps/ctrlProp1256.xml" ContentType="application/vnd.ms-excel.controlproperties+xml"/>
  <Override PartName="/xl/ctrlProps/ctrlProp118.xml" ContentType="application/vnd.ms-excel.controlproperties+xml"/>
  <Override PartName="/xl/ctrlProps/ctrlProp1934.xml" ContentType="application/vnd.ms-excel.controlproperties+xml"/>
  <Override PartName="/xl/ctrlProps/ctrlProp1442.xml" ContentType="application/vnd.ms-excel.controlproperties+xml"/>
  <Override PartName="/xl/drawings/drawing24.xml" ContentType="application/vnd.openxmlformats-officedocument.drawing+xml"/>
  <Override PartName="/xl/ctrlProps/ctrlProp474.xml" ContentType="application/vnd.ms-excel.controlproperties+xml"/>
  <Override PartName="/xl/ctrlProps/ctrlProp288.xml" ContentType="application/vnd.ms-excel.controlproperties+xml"/>
  <Override PartName="/xl/ctrlProps/ctrlProp966.xml" ContentType="application/vnd.ms-excel.controlproperties+xml"/>
  <Override PartName="/xl/ctrlProps/ctrlProp6.xml" ContentType="application/vnd.ms-excel.controlproperties+xml"/>
  <Override PartName="/xl/ctrlProps/ctrlProp660.xml" ContentType="application/vnd.ms-excel.controlproperties+xml"/>
  <Override PartName="/xl/ctrlProps/ctrlProp219.xml" ContentType="application/vnd.ms-excel.controlproperties+xml"/>
  <Override PartName="/xl/ctrlProps/ctrlProp1849.xml" ContentType="application/vnd.ms-excel.controlproperties+xml"/>
  <Override PartName="/xl/ctrlProps/ctrlProp1543.xml" ContentType="application/vnd.ms-excel.controlproperties+xml"/>
  <Override PartName="/xl/ctrlProps/ctrlProp1357.xml" ContentType="application/vnd.ms-excel.controlproperties+xml"/>
  <Override PartName="/xl/ctrlProps/ctrlProp405.xml" ContentType="application/vnd.ms-excel.controlproperties+xml"/>
  <Override PartName="/xl/ctrlProps/ctrlProp1051.xml" ContentType="application/vnd.ms-excel.controlproperties+xml"/>
  <Override PartName="/xl/ctrlProps/ctrlProp389.xml" ContentType="application/vnd.ms-excel.controlproperties+xml"/>
  <Override PartName="/xl/ctrlProps/ctrlProp575.xml" ContentType="application/vnd.ms-excel.controlproperties+xml"/>
  <Override PartName="/xl/ctrlProps/ctrlProp761.xml" ContentType="application/vnd.ms-excel.controlproperties+xml"/>
  <Override PartName="/xl/ctrlProps/ctrlProp2023.xml" ContentType="application/vnd.ms-excel.controlproperties+xml"/>
  <Override PartName="/xl/ctrlProps/ctrlProp1458.xml" ContentType="application/vnd.ms-excel.controlproperties+xml"/>
  <Override PartName="/xl/ctrlProps/ctrlProp1830.xml" ContentType="application/vnd.ms-excel.controlproperties+xml"/>
  <Override PartName="/xl/ctrlProps/ctrlProp1644.xml" ContentType="application/vnd.ms-excel.controlproperties+xml"/>
  <Override PartName="/xl/ctrlProps/ctrlProp506.xml" ContentType="application/vnd.ms-excel.controlproperties+xml"/>
  <Override PartName="/xl/ctrlProps/ctrlProp200.xml" ContentType="application/vnd.ms-excel.controlproperties+xml"/>
  <Override PartName="/xl/ctrlProps/ctrlProp862.xml" ContentType="application/vnd.ms-excel.controlproperties+xml"/>
  <Override PartName="/xl/ctrlProps/ctrlProp676.xml" ContentType="application/vnd.ms-excel.controlproperties+xml"/>
  <Override PartName="/xl/ctrlProps/ctrlProp93.xml" ContentType="application/vnd.ms-excel.controlproperties+xml"/>
  <Override PartName="/xl/ctrlProps/ctrlProp1152.xml" ContentType="application/vnd.ms-excel.controlproperties+xml"/>
  <Override PartName="/xl/ctrlProps/ctrlProp184.xml" ContentType="application/vnd.ms-excel.controlproperties+xml"/>
  <Override PartName="/xl/ctrlProps/ctrlProp1559.xml" ContentType="application/vnd.ms-excel.controlproperties+xml"/>
  <Override PartName="/xl/ctrlProps/ctrlProp607.xml" ContentType="application/vnd.ms-excel.controlproperties+xml"/>
  <Override PartName="/xl/ctrlProps/ctrlProp370.xml" ContentType="application/vnd.ms-excel.controlproperties+xml"/>
  <Override PartName="/xl/ctrlProps/ctrlProp24.xml" ContentType="application/vnd.ms-excel.controlproperties+xml"/>
  <Override PartName="/xl/ctrlProps/ctrlProp1253.xml" ContentType="application/vnd.ms-excel.controlproperties+xml"/>
  <Override PartName="/xl/ctrlProps/ctrlProp1067.xml" ContentType="application/vnd.ms-excel.controlproperties+xml"/>
  <Override PartName="/xl/ctrlProps/ctrlProp1931.xml" ContentType="application/vnd.ms-excel.controlproperties+xml"/>
  <Override PartName="/xl/ctrlProps/ctrlProp1745.xml" ContentType="application/vnd.ms-excel.controlproperties+xml"/>
  <Override PartName="/xl/ctrlProps/ctrlProp115.xml" ContentType="application/vnd.ms-excel.controlproperties+xml"/>
  <Override PartName="/xl/drawings/drawing21.xml" ContentType="application/vnd.openxmlformats-officedocument.drawing+xml"/>
  <Override PartName="/xl/ctrlProps/ctrlProp963.xml" ContentType="application/vnd.ms-excel.controlproperties+xml"/>
  <Override PartName="/xl/ctrlProps/ctrlProp777.xml" ContentType="application/vnd.ms-excel.controlproperties+xml"/>
  <Override PartName="/xl/ctrlProps/ctrlProp285.xml" ContentType="application/vnd.ms-excel.controlproperties+xml"/>
  <Override PartName="/xl/ctrlProps/ctrlProp301.xml" ContentType="application/vnd.ms-excel.controlproperties+xml"/>
  <Override PartName="/xl/ctrlProps/ctrlProp2039.xml" ContentType="application/vnd.ms-excel.controlproperties+xml"/>
  <Override PartName="/xl/ctrlProps/ctrlProp1846.xml" ContentType="application/vnd.ms-excel.controlproperties+xml"/>
  <Override PartName="/xl/ctrlProps/ctrlProp708.xml" ContentType="application/vnd.ms-excel.controlproperties+xml"/>
  <Override PartName="/xl/ctrlProps/ctrlProp471.xml" ContentType="application/vnd.ms-excel.controlproperties+xml"/>
  <Override PartName="/xl/ctrlProps/ctrlProp3.xml" ContentType="application/vnd.ms-excel.controlproperties+xml"/>
  <Override PartName="/xl/ctrlProps/ctrlProp216.xml" ContentType="application/vnd.ms-excel.controlproperties+xml"/>
  <Override PartName="/xl/ctrlProps/ctrlProp402.xml" ContentType="application/vnd.ms-excel.controlproperties+xml"/>
  <Override PartName="/xl/ctrlProps/ctrlProp1354.xml" ContentType="application/vnd.ms-excel.controlproperties+xml"/>
  <Override PartName="/xl/ctrlProps/ctrlProp1168.xml" ContentType="application/vnd.ms-excel.controlproperties+xml"/>
  <Override PartName="/xl/ctrlProps/ctrlProp878.xml" ContentType="application/vnd.ms-excel.controlproperties+xml"/>
  <Override PartName="/xl/charts/chart20.xml" ContentType="application/vnd.openxmlformats-officedocument.drawingml.chart+xml"/>
  <Override PartName="/xl/ctrlProps/ctrlProp1540.xml" ContentType="application/vnd.ms-excel.controlproperties+xml"/>
  <Override PartName="/xl/ctrlProps/ctrlProp386.xml" ContentType="application/vnd.ms-excel.controlproperties+xml"/>
  <Override PartName="/xl/ctrlProps/ctrlProp2020.xml" ContentType="application/vnd.ms-excel.controlproperties+xml"/>
  <Override PartName="/xl/ctrlProps/ctrlProp572.xml" ContentType="application/vnd.ms-excel.controlproperties+xml"/>
  <Override PartName="/xl/ctrlProps/ctrlProp1269.xml" ContentType="application/vnd.ms-excel.controlproperties+xml"/>
  <Override PartName="/xl/ctrlProps/ctrlProp809.xml" ContentType="application/vnd.ms-excel.controlproperties+xml"/>
  <Override PartName="/xl/ctrlProps/ctrlProp1947.xml" ContentType="application/vnd.ms-excel.controlproperties+xml"/>
  <Override PartName="/xl/ctrlProps/ctrlProp1641.xml" ContentType="application/vnd.ms-excel.controlproperties+xml"/>
  <Override PartName="/xl/ctrlProps/ctrlProp979.xml" ContentType="application/vnd.ms-excel.controlproperties+xml"/>
  <Override PartName="/xl/ctrlProps/ctrlProp503.xml" ContentType="application/vnd.ms-excel.controlproperties+xml"/>
  <Override PartName="/xl/ctrlProps/ctrlProp1455.xml" ContentType="application/vnd.ms-excel.controlproperties+xml"/>
  <Override PartName="/xl/ctrlProps/ctrlProp317.xml" ContentType="application/vnd.ms-excel.controlproperties+xml"/>
  <Override PartName="/xl/ctrlProps/ctrlProp673.xml" ContentType="application/vnd.ms-excel.controlproperties+xml"/>
  <Override PartName="/xl/ctrlProps/ctrlProp487.xml" ContentType="application/vnd.ms-excel.controlproperties+xml"/>
  <Override PartName="/xl/ctrlProps/ctrlProp90.xml" ContentType="application/vnd.ms-excel.controlproperties+xml"/>
  <Override PartName="/xl/ctrlProps/ctrlProp1556.xml" ContentType="application/vnd.ms-excel.controlproperties+xml"/>
  <Override PartName="/xl/ctrlProps/ctrlProp418.xml" ContentType="application/vnd.ms-excel.controlproperties+xml"/>
  <Override PartName="/xl/ctrlProps/ctrlProp181.xml" ContentType="application/vnd.ms-excel.controlproperties+xml"/>
  <Override PartName="/xl/ctrlProps/ctrlProp1742.xml" ContentType="application/vnd.ms-excel.controlproperties+xml"/>
  <Override PartName="/xl/ctrlProps/ctrlProp588.xml" ContentType="application/vnd.ms-excel.controlproperties+xml"/>
  <Override PartName="/xl/ctrlProps/ctrlProp604.xml" ContentType="application/vnd.ms-excel.controlproperties+xml"/>
  <Override PartName="/xl/ctrlProps/ctrlProp21.xml" ContentType="application/vnd.ms-excel.controlproperties+xml"/>
  <Override PartName="/xl/ctrlProps/ctrlProp1064.xml" ContentType="application/vnd.ms-excel.controlproperties+xml"/>
  <Override PartName="/xl/ctrlProps/ctrlProp2036.xml" ContentType="application/vnd.ms-excel.controlproperties+xml"/>
  <Override PartName="/xl/ctrlProps/ctrlProp1250.xml" ContentType="application/vnd.ms-excel.controlproperties+xml"/>
  <Override PartName="/xl/ctrlProps/ctrlProp112.xml" ContentType="application/vnd.ms-excel.controlproperties+xml"/>
  <Override PartName="/xl/ctrlProps/ctrlProp774.xml" ContentType="application/vnd.ms-excel.controlproperties+xml"/>
  <Override PartName="/xl/ctrlProps/ctrlProp1657.xml" ContentType="application/vnd.ms-excel.controlproperties+xml"/>
  <Override PartName="/xl/ctrlProps/ctrlProp282.xml" ContentType="application/vnd.ms-excel.controlproperties+xml"/>
  <Override PartName="/xl/ctrlProps/ctrlProp960.xml" ContentType="application/vnd.ms-excel.controlproperties+xml"/>
  <Override PartName="/xl/ctrlProps/ctrlProp519.xml" ContentType="application/vnd.ms-excel.controlproperties+xml"/>
  <Override PartName="/xl/ctrlProps/ctrlProp705.xml" ContentType="application/vnd.ms-excel.controlproperties+xml"/>
  <Override PartName="/xl/ctrlProps/ctrlProp689.xml" ContentType="application/vnd.ms-excel.controlproperties+xml"/>
  <Override PartName="/xl/ctrlProps/ctrlProp213.xml" ContentType="application/vnd.ms-excel.controlproperties+xml"/>
  <Override PartName="/xl/ctrlProps/ctrlProp1165.xml" ContentType="application/vnd.ms-excel.controlproperties+xml"/>
  <Override PartName="/xl/ctrlProps/ctrlProp1843.xml" ContentType="application/vnd.ms-excel.controlproperties+xml"/>
  <Override PartName="/xl/ctrlProps/ctrlProp383.xml" ContentType="application/vnd.ms-excel.controlproperties+xml"/>
  <Override PartName="/xl/ctrlProps/ctrlProp1351.xml" ContentType="application/vnd.ms-excel.controlproperties+xml"/>
  <Override PartName="/xl/ctrlProps/ctrlProp197.xml" ContentType="application/vnd.ms-excel.controlproperties+xml"/>
  <Override PartName="/xl/ctrlProps/ctrlProp875.xml" ContentType="application/vnd.ms-excel.controlproperties+xml"/>
  <Override PartName="/xl/ctrlProps/ctrlProp1758.xml" ContentType="application/vnd.ms-excel.controlproperties+xml"/>
  <Override PartName="/xl/ctrlProps/ctrlProp37.xml" ContentType="application/vnd.ms-excel.controlproperties+xml"/>
  <Override PartName="/xl/ctrlProps/ctrlProp128.xml" ContentType="application/vnd.ms-excel.controlproperties+xml"/>
  <Override PartName="/xl/ctrlProps/ctrlProp1944.xml" ContentType="application/vnd.ms-excel.controlproperties+xml"/>
  <Override PartName="/xl/ctrlProps/ctrlProp806.xml" ContentType="application/vnd.ms-excel.controlproperties+xml"/>
  <Override PartName="/xl/ctrlProps/ctrlProp1452.xml" ContentType="application/vnd.ms-excel.controlproperties+xml"/>
  <Override PartName="/xl/ctrlProps/ctrlProp314.xml" ContentType="application/vnd.ms-excel.controlproperties+xml"/>
  <Override PartName="/xl/ctrlProps/ctrlProp1266.xml" ContentType="application/vnd.ms-excel.controlproperties+xml"/>
  <Override PartName="/xl/ctrlProps/ctrlProp976.xml" ContentType="application/vnd.ms-excel.controlproperties+xml"/>
  <Override PartName="/xl/ctrlProps/ctrlProp298.xml" ContentType="application/vnd.ms-excel.controlproperties+xml"/>
  <Override PartName="/xl/ctrlProps/ctrlProp484.xml" ContentType="application/vnd.ms-excel.controlproperties+xml"/>
  <Override PartName="/xl/ctrlProps/ctrlProp500.xml" ContentType="application/vnd.ms-excel.controlproperties+xml"/>
  <Override PartName="/xl/ctrlProps/ctrlProp229.xml" ContentType="application/vnd.ms-excel.controlproperties+xml"/>
  <Override PartName="/xl/ctrlProps/ctrlProp1367.xml" ContentType="application/vnd.ms-excel.controlproperties+xml"/>
  <Override PartName="/xl/ctrlProps/ctrlProp1859.xml" ContentType="application/vnd.ms-excel.controlproperties+xml"/>
  <Override PartName="/xl/ctrlProps/ctrlProp907.xml" ContentType="application/vnd.ms-excel.controlproperties+xml"/>
  <Override PartName="/xl/ctrlProps/ctrlProp670.xml" ContentType="application/vnd.ms-excel.controlproperties+xml"/>
  <Override PartName="/xl/ctrlProps/ctrlProp601.xml" ContentType="application/vnd.ms-excel.controlproperties+xml"/>
  <Override PartName="/xl/ctrlProps/ctrlProp415.xml" ContentType="application/vnd.ms-excel.controlproperties+xml"/>
  <Override PartName="/xl/ctrlProps/ctrlProp399.xml" ContentType="application/vnd.ms-excel.controlproperties+xml"/>
  <Override PartName="/xl/ctrlProps/ctrlProp1553.xml" ContentType="application/vnd.ms-excel.controlproperties+xml"/>
  <Override PartName="/xl/ctrlProps/ctrlProp585.xml" ContentType="application/vnd.ms-excel.controlproperties+xml"/>
  <Override PartName="/xl/ctrlProps/ctrlProp1061.xml" ContentType="application/vnd.ms-excel.controlproperties+xml"/>
  <Override PartName="/xl/ctrlProps/ctrlProp771.xml" ContentType="application/vnd.ms-excel.controlproperties+xml"/>
  <Override PartName="/xl/ctrlProps/ctrlProp2033.xml" ContentType="application/vnd.ms-excel.controlproperties+xml"/>
  <Override PartName="/xl/ctrlProps/ctrlProp1468.xml" ContentType="application/vnd.ms-excel.controlproperties+xml"/>
  <Override PartName="/xl/ctrlProps/ctrlProp516.xml" ContentType="application/vnd.ms-excel.controlproperties+xml"/>
  <Override PartName="/xl/ctrlProps/ctrlProp1654.xml" ContentType="application/vnd.ms-excel.controlproperties+xml"/>
  <Override PartName="/xl/ctrlProps/ctrlProp1162.xml" ContentType="application/vnd.ms-excel.controlproperties+xml"/>
  <Override PartName="/xl/ctrlProps/ctrlProp1840.xml" ContentType="application/vnd.ms-excel.controlproperties+xml"/>
  <Override PartName="/xl/ctrlProps/ctrlProp702.xml" ContentType="application/vnd.ms-excel.controlproperties+xml"/>
  <Override PartName="/xl/ctrlProps/ctrlProp194.xml" ContentType="application/vnd.ms-excel.controlproperties+xml"/>
  <Override PartName="/xl/ctrlProps/ctrlProp210.xml" ContentType="application/vnd.ms-excel.controlproperties+xml"/>
  <Override PartName="/xl/ctrlProps/ctrlProp872.xml" ContentType="application/vnd.ms-excel.controlproperties+xml"/>
  <Override PartName="/xl/ctrlProps/ctrlProp686.xml" ContentType="application/vnd.ms-excel.controlproperties+xml"/>
  <Override PartName="/xl/externalLinks/externalLink5.xml" ContentType="application/vnd.openxmlformats-officedocument.spreadsheetml.externalLink+xml"/>
  <Override PartName="/xl/ctrlProps/ctrlProp34.xml" ContentType="application/vnd.ms-excel.controlproperties+xml"/>
  <Override PartName="/xl/ctrlProps/ctrlProp1569.xml" ContentType="application/vnd.ms-excel.controlproperties+xml"/>
  <Override PartName="/xl/ctrlProps/ctrlProp1755.xml" ContentType="application/vnd.ms-excel.controlproperties+xml"/>
  <Override PartName="/xl/ctrlProps/ctrlProp617.xml" ContentType="application/vnd.ms-excel.controlproperties+xml"/>
  <Override PartName="/xl/ctrlProps/ctrlProp380.xml" ContentType="application/vnd.ms-excel.controlproperties+xml"/>
  <Override PartName="/xl/ctrlProps/ctrlProp311.xml" ContentType="application/vnd.ms-excel.controlproperties+xml"/>
  <Override PartName="/xl/ctrlProps/ctrlProp2049.xml" ContentType="application/vnd.ms-excel.controlproperties+xml"/>
  <Override PartName="/xl/ctrlProps/ctrlProp1263.xml" ContentType="application/vnd.ms-excel.controlproperties+xml"/>
  <Override PartName="/xl/ctrlProps/ctrlProp125.xml" ContentType="application/vnd.ms-excel.controlproperties+xml"/>
  <Override PartName="/xl/ctrlProps/ctrlProp1077.xml" ContentType="application/vnd.ms-excel.controlproperties+xml"/>
  <Override PartName="/xl/ctrlProps/ctrlProp1941.xml" ContentType="application/vnd.ms-excel.controlproperties+xml"/>
  <Override PartName="/xl/ctrlProps/ctrlProp787.xml" ContentType="application/vnd.ms-excel.controlproperties+xml"/>
  <Override PartName="/xl/ctrlProps/ctrlProp803.xml" ContentType="application/vnd.ms-excel.controlproperties+xml"/>
  <Override PartName="/xl/ctrlProps/ctrlProp295.xml" ContentType="application/vnd.ms-excel.controlproperties+xml"/>
  <Override PartName="/xl/ctrlProps/ctrlProp973.xml" ContentType="application/vnd.ms-excel.controlproperties+xml"/>
  <Override PartName="/xl/ctrlProps/ctrlProp1008.xml" ContentType="application/vnd.ms-excel.controlproperties+xml"/>
  <Override PartName="/xl/ctrlProps/ctrlProp1178.xml" ContentType="application/vnd.ms-excel.controlproperties+xml"/>
  <Override PartName="/xl/ctrlProps/ctrlProp904.xml" ContentType="application/vnd.ms-excel.controlproperties+xml"/>
  <Override PartName="/xl/ctrlProps/ctrlProp1856.xml" ContentType="application/vnd.ms-excel.controlproperties+xml"/>
  <Override PartName="/xl/ctrlProps/ctrlProp718.xml" ContentType="application/vnd.ms-excel.controlproperties+xml"/>
  <Override PartName="/xl/ctrlProps/ctrlProp481.xml" ContentType="application/vnd.ms-excel.controlproperties+xml"/>
  <Override PartName="/xl/worksheets/sheet18.xml" ContentType="application/vnd.openxmlformats-officedocument.spreadsheetml.worksheet+xml"/>
  <Override PartName="/xl/ctrlProps/ctrlProp1364.xml" ContentType="application/vnd.ms-excel.controlproperties+xml"/>
  <Override PartName="/xl/ctrlProps/ctrlProp888.xml" ContentType="application/vnd.ms-excel.controlproperties+xml"/>
  <Override PartName="/xl/ctrlProps/ctrlProp1550.xml" ContentType="application/vnd.ms-excel.controlproperties+xml"/>
  <Override PartName="/xl/ctrlProps/ctrlProp412.xml" ContentType="application/vnd.ms-excel.controlproperties+xml"/>
  <Override PartName="/xl/ctrlProps/ctrlProp226.xml" ContentType="application/vnd.ms-excel.controlproperties+xml"/>
  <Override PartName="/xl/ctrlProps/ctrlProp582.xml" ContentType="application/vnd.ms-excel.controlproperties+xml"/>
  <Override PartName="/xl/ctrlProps/ctrlProp396.xml" ContentType="application/vnd.ms-excel.controlproperties+xml"/>
  <Override PartName="/xl/ctrlProps/ctrlProp1109.xml" ContentType="application/vnd.ms-excel.controlproperties+xml"/>
  <Override PartName="/xl/ctrlProps/ctrlProp819.xml" ContentType="application/vnd.ms-excel.controlproperties+xml"/>
  <Override PartName="/xl/ctrlProps/ctrlProp327.xml" ContentType="application/vnd.ms-excel.controlproperties+xml"/>
  <Override PartName="/xl/ctrlProps/ctrlProp1957.xml" ContentType="application/vnd.ms-excel.controlproperties+xml"/>
  <Override PartName="/xl/ctrlProps/ctrlProp2030.xml" ContentType="application/vnd.ms-excel.controlproperties+xml"/>
  <Override PartName="/xl/ctrlProps/ctrlProp1279.xml" ContentType="application/vnd.ms-excel.controlproperties+xml"/>
  <Override PartName="/xl/ctrlProps/ctrlProp1465.xml" ContentType="application/vnd.ms-excel.controlproperties+xml"/>
  <Override PartName="/xl/ctrlProps/ctrlProp1651.xml" ContentType="application/vnd.ms-excel.controlproperties+xml"/>
  <Override PartName="/xl/ctrlProps/ctrlProp497.xml" ContentType="application/vnd.ms-excel.controlproperties+xml"/>
  <Override PartName="/xl/ctrlProps/ctrlProp989.xml" ContentType="application/vnd.ms-excel.controlproperties+xml"/>
  <Override PartName="/xl/ctrlProps/ctrlProp513.xml" ContentType="application/vnd.ms-excel.controlproperties+xml"/>
  <Override PartName="/xl/ctrlProps/ctrlProp683.xml" ContentType="application/vnd.ms-excel.controlproperties+xml"/>
  <Override PartName="/docProps/app.xml" ContentType="application/vnd.openxmlformats-officedocument.extended-properties+xml"/>
  <Override PartName="/xl/externalLinks/externalLink2.xml" ContentType="application/vnd.openxmlformats-officedocument.spreadsheetml.externalLink+xml"/>
  <Override PartName="/xl/ctrlProps/ctrlProp191.xml" ContentType="application/vnd.ms-excel.controlproperties+xml"/>
  <Override PartName="/xl/ctrlProps/ctrlProp1566.xml" ContentType="application/vnd.ms-excel.controlproperties+xml"/>
  <Override PartName="/xl/ctrlProps/ctrlProp428.xml" ContentType="application/vnd.ms-excel.controlproperties+xml"/>
  <Override PartName="/xl/ctrlProps/ctrlProp1074.xml" ContentType="application/vnd.ms-excel.controlproperties+xml"/>
  <Override PartName="/xl/ctrlProps/ctrlProp800.xml" ContentType="application/vnd.ms-excel.controlproperties+xml"/>
  <Override PartName="/xl/ctrlProps/ctrlProp1752.xml" ContentType="application/vnd.ms-excel.controlproperties+xml"/>
  <Override PartName="/xl/ctrlProps/ctrlProp598.xml" ContentType="application/vnd.ms-excel.controlproperties+xml"/>
  <Override PartName="/xl/ctrlProps/ctrlProp614.xml" ContentType="application/vnd.ms-excel.controlproperties+xml"/>
  <Override PartName="/xl/ctrlProps/ctrlProp31.xml" ContentType="application/vnd.ms-excel.controlproperties+xml"/>
  <Override PartName="/xl/ctrlProps/ctrlProp122.xml" ContentType="application/vnd.ms-excel.controlproperties+xml"/>
  <Override PartName="/xl/ctrlProps/ctrlProp1260.xml" ContentType="application/vnd.ms-excel.controlproperties+xml"/>
  <Override PartName="/xl/ctrlProps/ctrlProp970.xml" ContentType="application/vnd.ms-excel.controlproperties+xml"/>
  <Override PartName="/xl/ctrlProps/ctrlProp784.xml" ContentType="application/vnd.ms-excel.controlproperties+xml"/>
  <Override PartName="/xl/ctrlProps/ctrlProp1005.xml" ContentType="application/vnd.ms-excel.controlproperties+xml"/>
  <Override PartName="/xl/ctrlProps/ctrlProp2046.xml" ContentType="application/vnd.ms-excel.controlproperties+xml"/>
  <Override PartName="/xl/ctrlProps/ctrlProp292.xml" ContentType="application/vnd.ms-excel.controlproperties+xml"/>
  <Override PartName="/xl/ctrlProps/ctrlProp1853.xml" ContentType="application/vnd.ms-excel.controlproperties+xml"/>
  <Override PartName="/xl/ctrlProps/ctrlProp715.xml" ContentType="application/vnd.ms-excel.controlproperties+xml"/>
  <Override PartName="/xl/ctrlProps/ctrlProp1667.xml" ContentType="application/vnd.ms-excel.controlproperties+xml"/>
  <Override PartName="/xl/ctrlProps/ctrlProp529.xml" ContentType="application/vnd.ms-excel.controlproperties+xml"/>
  <Override PartName="/xl/worksheets/sheet15.xml" ContentType="application/vnd.openxmlformats-officedocument.spreadsheetml.worksheet+xml"/>
  <Override PartName="/xl/ctrlProps/ctrlProp699.xml" ContentType="application/vnd.ms-excel.controlproperties+xml"/>
  <Override PartName="/xl/ctrlProps/ctrlProp1361.xml" ContentType="application/vnd.ms-excel.controlproperties+xml"/>
  <Override PartName="/xl/ctrlProps/ctrlProp223.xml" ContentType="application/vnd.ms-excel.controlproperties+xml"/>
  <Override PartName="/xl/ctrlProps/ctrlProp1175.xml" ContentType="application/vnd.ms-excel.controlproperties+xml"/>
  <Override PartName="/xl/ctrlProps/ctrlProp885.xml" ContentType="application/vnd.ms-excel.controlproperties+xml"/>
  <Override PartName="/xl/ctrlProps/ctrlProp901.xml" ContentType="application/vnd.ms-excel.controlproperties+xml"/>
  <Override PartName="/xl/ctrlProps/ctrlProp1106.xml" ContentType="application/vnd.ms-excel.controlproperties+xml"/>
  <Override PartName="/xl/ctrlProps/ctrlProp393.xml" ContentType="application/vnd.ms-excel.controlproperties+xml"/>
  <Override PartName="/xl/ctrlProps/ctrlProp47.xml" ContentType="application/vnd.ms-excel.controlproperties+xml"/>
  <Override PartName="/xl/ctrlProps/ctrlProp816.xml" ContentType="application/vnd.ms-excel.controlproperties+xml"/>
  <Override PartName="/xl/ctrlProps/ctrlProp1768.xml" ContentType="application/vnd.ms-excel.controlproperties+xml"/>
  <Override PartName="/xl/ctrlProps/ctrlProp1276.xml" ContentType="application/vnd.ms-excel.controlproperties+xml"/>
  <Override PartName="/xl/ctrlProps/ctrlProp138.xml" ContentType="application/vnd.ms-excel.controlproperties+xml"/>
  <Override PartName="/xl/ctrlProps/ctrlProp1954.xml" ContentType="application/vnd.ms-excel.controlproperties+xml"/>
  <Override PartName="/xl/ctrlProps/ctrlProp986.xml" ContentType="application/vnd.ms-excel.controlproperties+xml"/>
  <Override PartName="/xl/ctrlProps/ctrlProp510.xml" ContentType="application/vnd.ms-excel.controlproperties+xml"/>
  <Override PartName="/xl/ctrlProps/ctrlProp1462.xml" ContentType="application/vnd.ms-excel.controlproperties+xml"/>
  <Override PartName="/xl/ctrlProps/ctrlProp324.xml" ContentType="application/vnd.ms-excel.controlproperties+xml"/>
  <Override PartName="/xl/ctrlProps/ctrlProp680.xml" ContentType="application/vnd.ms-excel.controlproperties+xml"/>
  <Override PartName="/xl/ctrlProps/ctrlProp494.xml" ContentType="application/vnd.ms-excel.controlproperties+xml"/>
  <Override PartName="/xl/ctrlProps/ctrlProp1869.xml" ContentType="application/vnd.ms-excel.controlproperties+xml"/>
  <Override PartName="/xl/ctrlProps/ctrlProp1207.xml" ContentType="application/vnd.ms-excel.controlproperties+xml"/>
  <Override PartName="/xl/ctrlProps/ctrlProp239.xml" ContentType="application/vnd.ms-excel.controlproperties+xml"/>
  <Override PartName="/xl/ctrlProps/ctrlProp425.xml" ContentType="application/vnd.ms-excel.controlproperties+xml"/>
  <Override PartName="/xl/ctrlProps/ctrlProp1377.xml" ContentType="application/vnd.ms-excel.controlproperties+xml"/>
  <Override PartName="/xl/ctrlProps/ctrlProp917.xml" ContentType="application/vnd.ms-excel.controlproperties+xml"/>
  <Override PartName="/xl/ctrlProps/ctrlProp611.xml" ContentType="application/vnd.ms-excel.controlproperties+xml"/>
  <Override PartName="/xl/ctrlProps/ctrlProp1563.xml" ContentType="application/vnd.ms-excel.controlproperties+xml"/>
  <Override PartName="/xl/ctrlProps/ctrlProp1071.xml" ContentType="application/vnd.ms-excel.controlproperties+xml"/>
  <Override PartName="/xl/ctrlProps/ctrlProp2043.xml" ContentType="application/vnd.ms-excel.controlproperties+xml"/>
  <Override PartName="/xl/ctrlProps/ctrlProp1308.xml" ContentType="application/vnd.ms-excel.controlproperties+xml"/>
  <Override PartName="/xl/ctrlProps/ctrlProp781.xml" ContentType="application/vnd.ms-excel.controlproperties+xml"/>
  <Override PartName="/xl/ctrlProps/ctrlProp595.xml" ContentType="application/vnd.ms-excel.controlproperties+xml"/>
  <Override PartName="/xl/drawings/drawing9.xml" ContentType="application/vnd.openxmlformats-officedocument.drawing+xml"/>
  <Override PartName="/xl/ctrlProps/ctrlProp1002.xml" ContentType="application/vnd.ms-excel.controlproperties+xml"/>
  <Override PartName="/xl/ctrlProps/ctrlProp526.xml" ContentType="application/vnd.ms-excel.controlproperties+xml"/>
  <Override PartName="/xl/ctrlProps/ctrlProp1478.xml" ContentType="application/vnd.ms-excel.controlproperties+xml"/>
  <Override PartName="/xl/ctrlProps/ctrlProp1664.xml" ContentType="application/vnd.ms-excel.controlproperties+xml"/>
  <Override PartName="/xl/ctrlProps/ctrlProp696.xml" ContentType="application/vnd.ms-excel.controlproperties+xml"/>
  <Override PartName="/xl/ctrlProps/ctrlProp712.xml" ContentType="application/vnd.ms-excel.controlproperties+xml"/>
  <Override PartName="/xl/ctrlProps/ctrlProp1409.xml" ContentType="application/vnd.ms-excel.controlproperties+xml"/>
  <Override PartName="/xl/ctrlProps/ctrlProp220.xml" ContentType="application/vnd.ms-excel.controlproperties+xml"/>
  <Override PartName="/xl/ctrlProps/ctrlProp1172.xml" ContentType="application/vnd.ms-excel.controlproperties+xml"/>
  <Override PartName="/xl/ctrlProps/ctrlProp1850.xml" ContentType="application/vnd.ms-excel.controlproperties+xml"/>
  <Override PartName="/xl/worksheets/sheet12.xml" ContentType="application/vnd.openxmlformats-officedocument.spreadsheetml.worksheet+xml"/>
  <Override PartName="/xl/ctrlProps/ctrlProp882.xml" ContentType="application/vnd.ms-excel.controlproperties+xml"/>
  <Override PartName="/xl/ctrlProps/ctrlProp1579.xml" ContentType="application/vnd.ms-excel.controlproperties+xml"/>
  <Override PartName="/xl/ctrlProps/ctrlProp1765.xml" ContentType="application/vnd.ms-excel.controlproperties+xml"/>
  <Override PartName="/xl/ctrlProps/ctrlProp390.xml" ContentType="application/vnd.ms-excel.controlproperties+xml"/>
  <Override PartName="/xl/ctrlProps/ctrlProp44.xml" ContentType="application/vnd.ms-excel.controlproperties+xml"/>
  <Override PartName="/xl/ctrlProps/ctrlProp1087.xml" ContentType="application/vnd.ms-excel.controlproperties+xml"/>
  <Override PartName="/xl/ctrlProps/ctrlProp1103.xml" ContentType="application/vnd.ms-excel.controlproperties+xml"/>
  <Override PartName="/xl/ctrlProps/ctrlProp813.xml" ContentType="application/vnd.ms-excel.controlproperties+xml"/>
  <Override PartName="/xl/ctrlProps/ctrlProp627.xml" ContentType="application/vnd.ms-excel.controlproperties+xml"/>
  <Override PartName="/xl/ctrlProps/ctrlProp321.xml" ContentType="application/vnd.ms-excel.controlproperties+xml"/>
  <Override PartName="/xl/ctrlProps/ctrlProp1273.xml" ContentType="application/vnd.ms-excel.controlproperties+xml"/>
  <Override PartName="/xl/ctrlProps/ctrlProp135.xml" ContentType="application/vnd.ms-excel.controlproperties+xml"/>
  <Override PartName="/xl/ctrlProps/ctrlProp1951.xml" ContentType="application/vnd.ms-excel.controlproperties+xml"/>
  <Override PartName="/xl/ctrlProps/ctrlProp797.xml" ContentType="application/vnd.ms-excel.controlproperties+xml"/>
  <Override PartName="/xl/ctrlProps/ctrlProp983.xml" ContentType="application/vnd.ms-excel.controlproperties+xml"/>
  <Override PartName="/xl/ctrlProps/ctrlProp1204.xml" ContentType="application/vnd.ms-excel.controlproperties+xml"/>
  <Override PartName="/xl/ctrlProps/ctrlProp1018.xml" ContentType="application/vnd.ms-excel.controlproperties+xml"/>
  <Override PartName="/xl/ctrlProps/ctrlProp491.xml" ContentType="application/vnd.ms-excel.controlproperties+xml"/>
  <Override PartName="/xl/ctrlProps/ctrlProp728.xml" ContentType="application/vnd.ms-excel.controlproperties+xml"/>
  <Override PartName="/xl/ctrlProps/ctrlProp1374.xml" ContentType="application/vnd.ms-excel.controlproperties+xml"/>
  <Override PartName="/xl/ctrlProps/ctrlProp236.xml" ContentType="application/vnd.ms-excel.controlproperties+xml"/>
  <Override PartName="/xl/ctrlProps/ctrlProp1188.xml" ContentType="application/vnd.ms-excel.controlproperties+xml"/>
  <Override PartName="/xl/ctrlProps/ctrlProp914.xml" ContentType="application/vnd.ms-excel.controlproperties+xml"/>
  <Override PartName="/xl/ctrlProps/ctrlProp1866.xml" ContentType="application/vnd.ms-excel.controlproperties+xml"/>
  <Override PartName="/xl/ctrlProps/ctrlProp422.xml" ContentType="application/vnd.ms-excel.controlproperties+xml"/>
  <Override PartName="/xl/ctrlProps/ctrlProp1119.xml" ContentType="application/vnd.ms-excel.controlproperties+xml"/>
  <Override PartName="/xl/ctrlProps/ctrlProp898.xml" ContentType="application/vnd.ms-excel.controlproperties+xml"/>
  <Override PartName="/xl/ctrlProps/ctrlProp1560.xml" ContentType="application/vnd.ms-excel.controlproperties+xml"/>
  <Override PartName="/xl/ctrlProps/ctrlProp829.xml" ContentType="application/vnd.ms-excel.controlproperties+xml"/>
  <Override PartName="/xl/ctrlProps/ctrlProp1305.xml" ContentType="application/vnd.ms-excel.controlproperties+xml"/>
  <Override PartName="/xl/ctrlProps/ctrlProp1967.xml" ContentType="application/vnd.ms-excel.controlproperties+xml"/>
  <Override PartName="/xl/ctrlProps/ctrlProp592.xml" ContentType="application/vnd.ms-excel.controlproperties+xml"/>
  <Override PartName="/xl/drawings/drawing6.xml" ContentType="application/vnd.openxmlformats-officedocument.drawing+xml"/>
  <Override PartName="/xl/ctrlProps/ctrlProp1475.xml" ContentType="application/vnd.ms-excel.controlproperties+xml"/>
  <Override PartName="/xl/ctrlProps/ctrlProp337.xml" ContentType="application/vnd.ms-excel.controlproperties+xml"/>
  <Override PartName="/xl/ctrlProps/ctrlProp999.xml" ContentType="application/vnd.ms-excel.controlproperties+xml"/>
  <Override PartName="/xl/ctrlProps/ctrlProp2040.xml" ContentType="application/vnd.ms-excel.controlproperties+xml"/>
  <Override PartName="/xl/ctrlProps/ctrlProp1289.xml" ContentType="application/vnd.ms-excel.controlproperties+xml"/>
  <Override PartName="/xl/ctrlProps/ctrlProp1661.xml" ContentType="application/vnd.ms-excel.controlproperties+xml"/>
  <Override PartName="/xl/ctrlProps/ctrlProp523.xml" ContentType="application/vnd.ms-excel.controlproperties+xml"/>
  <Override PartName="/xl/ctrlProps/ctrlProp1406.xml" ContentType="application/vnd.ms-excel.controlproperties+xml"/>
  <Override PartName="/xl/ctrlProps/ctrlProp693.xml" ContentType="application/vnd.ms-excel.controlproperties+xml"/>
  <Override PartName="/xl/ctrlProps/ctrlProp438.xml" ContentType="application/vnd.ms-excel.controlproperties+xml"/>
  <Override PartName="/xl/ctrlProps/ctrlProp41.xml" ContentType="application/vnd.ms-excel.controlproperties+xml"/>
  <Override PartName="/xl/ctrlProps/ctrlProp1100.xml" ContentType="application/vnd.ms-excel.controlproperties+xml"/>
  <Override PartName="/xl/ctrlProps/ctrlProp1762.xml" ContentType="application/vnd.ms-excel.controlproperties+xml"/>
  <Override PartName="/xl/ctrlProps/ctrlProp624.xml" ContentType="application/vnd.ms-excel.controlproperties+xml"/>
  <Override PartName="/xl/ctrlProps/ctrlProp1576.xml" ContentType="application/vnd.ms-excel.controlproperties+xml"/>
  <Override PartName="/docProps/custom.xml" ContentType="application/vnd.openxmlformats-officedocument.custom-properties+xml"/>
  <Override PartName="/xl/ctrlProps/ctrlProp1507.xml" ContentType="application/vnd.ms-excel.controlproperties+xml"/>
  <Override PartName="/xl/ctrlProps/ctrlProp132.xml" ContentType="application/vnd.ms-excel.controlproperties+xml"/>
  <Override PartName="/xl/ctrlProps/ctrlProp1084.xml" ContentType="application/vnd.ms-excel.controlproperties+xml"/>
  <Override PartName="/xl/ctrlProps/ctrlProp794.xml" ContentType="application/vnd.ms-excel.controlproperties+xml"/>
  <Override PartName="/xl/ctrlProps/ctrlProp810.xml" ContentType="application/vnd.ms-excel.controlproperties+xml"/>
  <Override PartName="/xl/ctrlProps/ctrlProp1270.xml" ContentType="application/vnd.ms-excel.controlproperties+xml"/>
  <Override PartName="/xl/sharedStrings.xml" ContentType="application/vnd.openxmlformats-officedocument.spreadsheetml.sharedStrings+xml"/>
  <Override PartName="/xl/ctrlProps/ctrlProp208.xml" ContentType="application/vnd.ms-excel.controlproperties+xml"/>
  <Override PartName="/xl/ctrlProps/ctrlProp980.xml" ContentType="application/vnd.ms-excel.controlproperties+xml"/>
  <Override PartName="/xl/ctrlProps/ctrlProp539.xml" ContentType="application/vnd.ms-excel.controlproperties+xml"/>
  <Override PartName="/xl/ctrlProps/ctrlProp1015.xml" ContentType="application/vnd.ms-excel.controlproperties+xml"/>
  <Override PartName="/xl/ctrlProps/ctrlProp1838.xml" ContentType="application/vnd.ms-excel.controlproperties+xml"/>
  <Override PartName="/xl/ctrlProps/ctrlProp1346.xml" ContentType="application/vnd.ms-excel.controlproperties+xml"/>
  <Override PartName="/xl/charts/chart12.xml" ContentType="application/vnd.openxmlformats-officedocument.drawingml.chart+xml"/>
  <Override PartName="/xl/ctrlProps/ctrlProp378.xml" ContentType="application/vnd.ms-excel.controlproperties+xml"/>
  <Override PartName="/xl/ctrlProps/ctrlProp1185.xml" ContentType="application/vnd.ms-excel.controlproperties+xml"/>
  <Override PartName="/xl/ctrlProps/ctrlProp1201.xml" ContentType="application/vnd.ms-excel.controlproperties+xml"/>
  <Override PartName="/xl/ctrlProps/ctrlProp911.xml" ContentType="application/vnd.ms-excel.controlproperties+xml"/>
  <Override PartName="/xl/ctrlProps/ctrlProp1863.xml" ContentType="application/vnd.ms-excel.controlproperties+xml"/>
  <Override PartName="/xl/ctrlProps/ctrlProp725.xml" ContentType="application/vnd.ms-excel.controlproperties+xml"/>
  <Override PartName="/xl/ctrlProps/ctrlProp1677.xml" ContentType="application/vnd.ms-excel.controlproperties+xml"/>
  <Override PartName="/xl/ctrlProps/ctrlProp1532.xml" ContentType="application/vnd.ms-excel.controlproperties+xml"/>
  <Override PartName="/xl/ctrlProps/ctrlProp1371.xml" ContentType="application/vnd.ms-excel.controlproperties+xml"/>
  <Override PartName="/xl/ctrlProps/ctrlProp895.xml" ContentType="application/vnd.ms-excel.controlproperties+xml"/>
  <Override PartName="/xl/ctrlProps/ctrlProp1040.xml" ContentType="application/vnd.ms-excel.controlproperties+xml"/>
  <Override PartName="/xl/ctrlProps/ctrlProp750.xml" ContentType="application/vnd.ms-excel.controlproperties+xml"/>
  <Override PartName="/xl/ctrlProps/ctrlProp2012.xml" ContentType="application/vnd.ms-excel.controlproperties+xml"/>
  <Override PartName="/xl/ctrlProps/ctrlProp564.xml" ContentType="application/vnd.ms-excel.controlproperties+xml"/>
  <Override PartName="/xl/ctrlProps/ctrlProp1608.xml" ContentType="application/vnd.ms-excel.controlproperties+xml"/>
  <Override PartName="/xl/ctrlProps/ctrlProp1939.xml" ContentType="application/vnd.ms-excel.controlproperties+xml"/>
  <Override PartName="/xl/ctrlProps/ctrlProp233.xml" ContentType="application/vnd.ms-excel.controlproperties+xml"/>
  <Override PartName="/xl/tables/table1.xml" ContentType="application/vnd.openxmlformats-officedocument.spreadsheetml.table+xml"/>
  <Override PartName="/xl/ctrlProps/ctrlProp1447.xml" ContentType="application/vnd.ms-excel.controlproperties+xml"/>
  <Override PartName="/xl/ctrlProps/ctrlProp57.xml" ContentType="application/vnd.ms-excel.controlproperties+xml"/>
  <Override PartName="/xl/ctrlProps/ctrlProp1116.xml" ContentType="application/vnd.ms-excel.controlproperties+xml"/>
  <Override PartName="/xl/ctrlProps/ctrlProp309.xml" ContentType="application/vnd.ms-excel.controlproperties+xml"/>
  <Override PartName="/xl/ctrlProps/ctrlProp1778.xml" ContentType="application/vnd.ms-excel.controlproperties+xml"/>
  <Override PartName="/xl/ctrlProps/ctrlProp1302.xml" ContentType="application/vnd.ms-excel.controlproperties+xml"/>
  <Override PartName="/xl/ctrlProps/ctrlProp334.xml" ContentType="application/vnd.ms-excel.controlproperties+xml"/>
  <Override PartName="/xl/ctrlProps/ctrlProp148.xml" ContentType="application/vnd.ms-excel.controlproperties+xml"/>
  <Override PartName="/xl/ctrlProps/ctrlProp1141.xml" ContentType="application/vnd.ms-excel.controlproperties+xml"/>
  <Override PartName="/xl/ctrlProps/ctrlProp479.xml" ContentType="application/vnd.ms-excel.controlproperties+xml"/>
  <Override PartName="/xl/ctrlProps/ctrlProp1964.xml" ContentType="application/vnd.ms-excel.controlproperties+xml"/>
  <Override PartName="/xl/ctrlProps/ctrlProp826.xml" ContentType="application/vnd.ms-excel.controlproperties+xml"/>
  <Override PartName="/xl/ctrlProps/ctrlProp1633.xml" ContentType="application/vnd.ms-excel.controlproperties+xml"/>
  <Override PartName="/xl/ctrlProps/ctrlProp1286.xml" ContentType="application/vnd.ms-excel.controlproperties+xml"/>
  <Override PartName="/xl/drawings/drawing3.xml" ContentType="application/vnd.openxmlformats-officedocument.drawing+xml"/>
  <Override PartName="/xl/ctrlProps/ctrlProp851.xml" ContentType="application/vnd.ms-excel.controlproperties+xml"/>
  <Override PartName="/xl/ctrlProps/ctrlProp665.xml" ContentType="application/vnd.ms-excel.controlproperties+xml"/>
  <Override PartName="/xl/ctrlProps/ctrlProp520.xml" ContentType="application/vnd.ms-excel.controlproperties+xml"/>
  <Override PartName="/xl/ctrlProps/ctrlProp1472.xml" ContentType="application/vnd.ms-excel.controlproperties+xml"/>
  <Override PartName="/xl/ctrlProps/ctrlProp82.xml" ContentType="application/vnd.ms-excel.controlproperties+xml"/>
  <Override PartName="/xl/ctrlProps/ctrlProp173.xml" ContentType="application/vnd.ms-excel.controlproperties+xml"/>
  <Override PartName="/xl/ctrlProps/ctrlProp996.xml" ContentType="application/vnd.ms-excel.controlproperties+xml"/>
  <Override PartName="/xl/ctrlProps/ctrlProp1709.xml" ContentType="application/vnd.ms-excel.controlproperties+xml"/>
  <Override PartName="/xl/ctrlProps/ctrlProp1403.xml" ContentType="application/vnd.ms-excel.controlproperties+xml"/>
  <Override PartName="/xl/ctrlProps/ctrlProp13.xml" ContentType="application/vnd.ms-excel.controlproperties+xml"/>
  <Override PartName="/xl/ctrlProps/ctrlProp1217.xml" ContentType="application/vnd.ms-excel.controlproperties+xml"/>
  <Override PartName="/xl/ctrlProps/ctrlProp927.xml" ContentType="application/vnd.ms-excel.controlproperties+xml"/>
  <Override PartName="/xl/ctrlProps/ctrlProp690.xml" ContentType="application/vnd.ms-excel.controlproperties+xml"/>
  <Override PartName="/xl/ctrlProps/ctrlProp1734.xml" ContentType="application/vnd.ms-excel.controlproperties+xml"/>
  <Override PartName="/xl/ctrlProps/ctrlProp1548.xml" ContentType="application/vnd.ms-excel.controlproperties+xml"/>
  <Override PartName="/xl/ctrlProps/ctrlProp1879.xml" ContentType="application/vnd.ms-excel.controlproperties+xml"/>
  <Override PartName="/xl/ctrlProps/ctrlProp104.xml" ContentType="application/vnd.ms-excel.controlproperties+xml"/>
  <Override PartName="/xl/ctrlProps/ctrlProp1056.xml" ContentType="application/vnd.ms-excel.controlproperties+xml"/>
  <Override PartName="/xl/ctrlProps/ctrlProp1920.xml" ContentType="application/vnd.ms-excel.controlproperties+xml"/>
  <Override PartName="/xl/ctrlProps/ctrlProp766.xml" ContentType="application/vnd.ms-excel.controlproperties+xml"/>
  <Override PartName="/xl/ctrlProps/ctrlProp249.xml" ContentType="application/vnd.ms-excel.controlproperties+xml"/>
  <Override PartName="/xl/ctrlProps/ctrlProp2028.xml" ContentType="application/vnd.ms-excel.controlproperties+xml"/>
  <Override PartName="/xl/ctrlProps/ctrlProp1573.xml" ContentType="application/vnd.ms-excel.controlproperties+xml"/>
  <Override PartName="/xl/ctrlProps/ctrlProp435.xml" ContentType="application/vnd.ms-excel.controlproperties+xml"/>
  <Override PartName="/xl/ctrlProps/ctrlProp1387.xml" ContentType="application/vnd.ms-excel.controlproperties+xml"/>
  <Override PartName="/xl/ctrlProps/ctrlProp1242.xml" ContentType="application/vnd.ms-excel.controlproperties+xml"/>
  <Override PartName="/xl/drawings/drawing10.xml" ContentType="application/vnd.openxmlformats-officedocument.drawing+xml"/>
  <Override PartName="/xl/ctrlProps/ctrlProp1081.xml" ContentType="application/vnd.ms-excel.controlproperties+xml"/>
  <Override PartName="/xl/ctrlProps/ctrlProp621.xml" ContentType="application/vnd.ms-excel.controlproperties+xml"/>
  <Override PartName="/xl/ctrlProps/ctrlProp274.xml" ContentType="application/vnd.ms-excel.controlproperties+xml"/>
  <Override PartName="/xl/ctrlProps/ctrlProp1318.xml" ContentType="application/vnd.ms-excel.controlproperties+xml"/>
  <Override PartName="/xl/ctrlProps/ctrlProp952.xml" ContentType="application/vnd.ms-excel.controlproperties+xml"/>
  <Override PartName="/xl/ctrlProps/ctrlProp1649.xml" ContentType="application/vnd.ms-excel.controlproperties+xml"/>
  <Override PartName="/xl/ctrlProps/ctrlProp1157.xml" ContentType="application/vnd.ms-excel.controlproperties+xml"/>
  <Override PartName="/xl/ctrlProps/ctrlProp791.xml" ContentType="application/vnd.ms-excel.controlproperties+xml"/>
  <Override PartName="/xl/ctrlProps/ctrlProp1835.xml" ContentType="application/vnd.ms-excel.controlproperties+xml"/>
  <Override PartName="/xl/ctrlProps/ctrlProp460.xml" ContentType="application/vnd.ms-excel.controlproperties+xml"/>
  <Override PartName="/xl/ctrlProps/ctrlProp1488.xml" ContentType="application/vnd.ms-excel.controlproperties+xml"/>
  <Override PartName="/xl/ctrlProps/ctrlProp1504.xml" ContentType="application/vnd.ms-excel.controlproperties+xml"/>
  <Override PartName="/xl/ctrlProps/ctrlProp98.xml" ContentType="application/vnd.ms-excel.controlproperties+xml"/>
  <Override PartName="/docProps/core.xml" ContentType="application/vnd.openxmlformats-package.core-properties+xml"/>
  <Override PartName="/xl/ctrlProps/ctrlProp867.xml" ContentType="application/vnd.ms-excel.controlproperties+xml"/>
  <Override PartName="/xl/ctrlProps/ctrlProp722.xml" ContentType="application/vnd.ms-excel.controlproperties+xml"/>
  <Override PartName="/xl/ctrlProps/ctrlProp189.xml" ContentType="application/vnd.ms-excel.controlproperties+xml"/>
  <Override PartName="/xl/ctrlProps/ctrlProp1674.xml" ContentType="application/vnd.ms-excel.controlproperties+xml"/>
  <Override PartName="/xl/ctrlProps/ctrlProp536.xml" ContentType="application/vnd.ms-excel.controlproperties+xml"/>
  <Override PartName="/xl/ctrlProps/ctrlProp1343.xml" ContentType="application/vnd.ms-excel.controlproperties+xml"/>
  <Override PartName="/xl/ctrlProps/ctrlProp205.xml" ContentType="application/vnd.ms-excel.controlproperties+xml"/>
  <Override PartName="/xl/ctrlProps/ctrlProp1012.xml" ContentType="application/vnd.ms-excel.controlproperties+xml"/>
  <Override PartName="/xl/worksheets/sheet22.xml" ContentType="application/vnd.openxmlformats-officedocument.spreadsheetml.worksheet+xml"/>
  <Override PartName="/xl/ctrlProps/ctrlProp1860.xml" ContentType="application/vnd.ms-excel.controlproperties+xml"/>
  <Override PartName="/xl/ctrlProps/ctrlProp1419.xml" ContentType="application/vnd.ms-excel.controlproperties+xml"/>
  <Override PartName="/xl/ctrlProps/ctrlProp29.xml" ContentType="application/vnd.ms-excel.controlproperties+xml"/>
  <Override PartName="/xl/ctrlProps/ctrlProp561.xml" ContentType="application/vnd.ms-excel.controlproperties+xml"/>
  <Override PartName="/xl/ctrlProps/ctrlProp375.xml" ContentType="application/vnd.ms-excel.controlproperties+xml"/>
  <Override PartName="/xl/ctrlProps/ctrlProp230.xml" ContentType="application/vnd.ms-excel.controlproperties+xml"/>
  <Override PartName="/xl/ctrlProps/ctrlProp1182.xml" ContentType="application/vnd.ms-excel.controlproperties+xml"/>
  <Override PartName="/xl/ctrlProps/ctrlProp1113.xml" ContentType="application/vnd.ms-excel.controlproperties+xml"/>
  <Override PartName="/xl/ctrlProps/ctrlProp1936.xml" ContentType="application/vnd.ms-excel.controlproperties+xml"/>
  <Override PartName="/xl/ctrlProps/ctrlProp1605.xml" ContentType="application/vnd.ms-excel.controlproperties+xml"/>
  <Override PartName="/xl/ctrlProps/ctrlProp306.xml" ContentType="application/vnd.ms-excel.controlproperties+xml"/>
  <Override PartName="/xl/ctrlProps/ctrlProp1258.xml" ContentType="application/vnd.ms-excel.controlproperties+xml"/>
  <Override PartName="/xl/ctrlProps/ctrlProp892.xml" ContentType="application/vnd.ms-excel.controlproperties+xml"/>
  <Override PartName="/xl/ctrlProps/ctrlProp1589.xml" ContentType="application/vnd.ms-excel.controlproperties+xml"/>
  <Override PartName="/xl/ctrlProps/ctrlProp1097.xml" ContentType="application/vnd.ms-excel.controlproperties+xml"/>
  <Override PartName="/xl/ctrlProps/ctrlProp823.xml" ContentType="application/vnd.ms-excel.controlproperties+xml"/>
  <Override PartName="/xl/ctrlProps/ctrlProp1775.xml" ContentType="application/vnd.ms-excel.controlproperties+xml"/>
  <Override PartName="/xl/ctrlProps/ctrlProp637.xml" ContentType="application/vnd.ms-excel.controlproperties+xml"/>
  <Override PartName="/xl/ctrlProps/ctrlProp1630.xml" ContentType="application/vnd.ms-excel.controlproperties+xml"/>
  <Override PartName="/xl/ctrlProps/ctrlProp1444.xml" ContentType="application/vnd.ms-excel.controlproperties+xml"/>
  <Override PartName="/xl/ctrlProps/ctrlProp54.xml" ContentType="application/vnd.ms-excel.controlproperties+xml"/>
  <Override PartName="/xl/ctrlProps/ctrlProp145.xml" ContentType="application/vnd.ms-excel.controlproperties+xml"/>
  <Override PartName="/xl/ctrlProps/ctrlProp968.xml" ContentType="application/vnd.ms-excel.controlproperties+xml"/>
  <Override PartName="/xl/ctrlProps/ctrlProp1961.xml" ContentType="application/vnd.ms-excel.controlproperties+xml"/>
  <Override PartName="/xl/ctrlProps/ctrlProp1706.xml" ContentType="application/vnd.ms-excel.controlproperties+xml"/>
  <Override PartName="/xl/ctrlProps/ctrlProp476.xml" ContentType="application/vnd.ms-excel.controlproperties+xml"/>
  <Override PartName="/xl/ctrlProps/ctrlProp8.xml" ContentType="application/vnd.ms-excel.controlproperties+xml"/>
  <Override PartName="/xl/ctrlProps/ctrlProp331.xml" ContentType="application/vnd.ms-excel.controlproperties+xml"/>
  <Override PartName="/xl/ctrlProps/ctrlProp1283.xml" ContentType="application/vnd.ms-excel.controlproperties+xml"/>
  <Override PartName="/xl/ctrlProps/ctrlProp993.xml" ContentType="application/vnd.ms-excel.controlproperties+xml"/>
  <Override PartName="/xl/ctrlProps/ctrlProp1028.xml" ContentType="application/vnd.ms-excel.controlproperties+xml"/>
  <Override PartName="/xl/ctrlProps/ctrlProp662.xml" ContentType="application/vnd.ms-excel.controlproperties+xml"/>
  <Override PartName="/xl/ctrlProps/ctrlProp1876.xml" ContentType="application/vnd.ms-excel.controlproperties+xml"/>
  <Override PartName="/xl/ctrlProps/ctrlProp1545.xml" ContentType="application/vnd.ms-excel.controlproperties+xml"/>
  <Override PartName="/xl/ctrlProps/ctrlProp407.xml" ContentType="application/vnd.ms-excel.controlproperties+xml"/>
  <Override PartName="/xl/ctrlProps/ctrlProp170.xml" ContentType="application/vnd.ms-excel.controlproperties+xml"/>
  <Override PartName="/xl/ctrlProps/ctrlProp1214.xml" ContentType="application/vnd.ms-excel.controlproperties+xml"/>
  <Override PartName="/xl/ctrlProps/ctrlProp738.xml" ContentType="application/vnd.ms-excel.controlproperties+xml"/>
  <Override PartName="/xl/ctrlProps/ctrlProp1359.xml" ContentType="application/vnd.ms-excel.controlproperties+xml"/>
  <Override PartName="/xl/ctrlProps/ctrlProp1053.xml" ContentType="application/vnd.ms-excel.controlproperties+xml"/>
  <Override PartName="/xl/ctrlProps/ctrlProp577.xml" ContentType="application/vnd.ms-excel.controlproperties+xml"/>
  <Override PartName="/xl/ctrlProps/ctrlProp1384.xml" ContentType="application/vnd.ms-excel.controlproperties+xml"/>
  <Override PartName="/xl/ctrlProps/ctrlProp1400.xml" ContentType="application/vnd.ms-excel.controlproperties+xml"/>
  <Override PartName="/xl/ctrlProps/ctrlProp246.xml" ContentType="application/vnd.ms-excel.controlproperties+xml"/>
  <Override PartName="/xl/ctrlProps/ctrlProp10.xml" ContentType="application/vnd.ms-excel.controlproperties+xml"/>
  <Override PartName="/xl/ctrlProps/ctrlProp101.xml" ContentType="application/vnd.ms-excel.controlproperties+xml"/>
  <Override PartName="/xl/ctrlProps/ctrlProp1198.xml" ContentType="application/vnd.ms-excel.controlproperties+xml"/>
  <Override PartName="/xl/ctrlProps/ctrlProp924.xml" ContentType="application/vnd.ms-excel.controlproperties+xml"/>
  <Override PartName="/xl/ctrlProps/ctrlProp1731.xml" ContentType="application/vnd.ms-excel.controlproperties+xml"/>
  <Override PartName="/xl/ctrlProps/ctrlProp763.xml" ContentType="application/vnd.ms-excel.controlproperties+xml"/>
  <Override PartName="/xl/ctrlProps/ctrlProp1570.xml" ContentType="application/vnd.ms-excel.controlproperties+xml"/>
  <Override PartName="/xl/ctrlProps/ctrlProp432.xml" ContentType="application/vnd.ms-excel.controlproperties+xml"/>
  <Override PartName="/xl/ctrlProps/ctrlProp1129.xml" ContentType="application/vnd.ms-excel.controlproperties+xml"/>
  <Override PartName="/xl/ctrlProps/ctrlProp2025.xml" ContentType="application/vnd.ms-excel.controlproperties+xml"/>
  <Override PartName="/xl/ctrlProps/ctrlProp1807.xml" ContentType="application/vnd.ms-excel.controlproperties+xml"/>
  <Override PartName="/xl/charts/chart7.xml" ContentType="application/vnd.openxmlformats-officedocument.drawingml.chart+xml"/>
  <Override PartName="/xl/ctrlProps/ctrlProp2050.xml" ContentType="application/vnd.ms-excel.controlproperties+xml"/>
  <Override PartName="/xl/ctrlProps/ctrlProp1832.xml" ContentType="application/vnd.ms-excel.controlproperties+xml"/>
  <Override PartName="/xl/ctrlProps/ctrlProp1646.xml" ContentType="application/vnd.ms-excel.controlproperties+xml"/>
  <Override PartName="/xl/ctrlProps/ctrlProp508.xml" ContentType="application/vnd.ms-excel.controlproperties+xml"/>
  <Override PartName="/xl/ctrlProps/ctrlProp1501.xml" ContentType="application/vnd.ms-excel.controlproperties+xml"/>
  <Override PartName="/xl/ctrlProps/ctrlProp839.xml" ContentType="application/vnd.ms-excel.controlproperties+xml"/>
  <Override PartName="/xl/ctrlProps/ctrlProp271.xml" ContentType="application/vnd.ms-excel.controlproperties+xml"/>
  <Override PartName="/xl/ctrlProps/ctrlProp1315.xml" ContentType="application/vnd.ms-excel.controlproperties+xml"/>
  <Override PartName="/xl/ctrlProps/ctrlProp1299.xml" ContentType="application/vnd.ms-excel.controlproperties+xml"/>
  <Override PartName="/xl/ctrlProps/ctrlProp1977.xml" ContentType="application/vnd.ms-excel.controlproperties+xml"/>
  <Override PartName="/xl/ctrlProps/ctrlProp533.xml" ContentType="application/vnd.ms-excel.controlproperties+xml"/>
  <Override PartName="/xl/ctrlProps/ctrlProp1485.xml" ContentType="application/vnd.ms-excel.controlproperties+xml"/>
  <Override PartName="/xl/ctrlProps/ctrlProp95.xml" ContentType="application/vnd.ms-excel.controlproperties+xml"/>
  <Override PartName="/xl/ctrlProps/ctrlProp347.xml" ContentType="application/vnd.ms-excel.controlproperties+xml"/>
  <Override PartName="/xl/ctrlProps/ctrlProp1340.xml" ContentType="application/vnd.ms-excel.controlproperties+xml"/>
  <Override PartName="/xl/ctrlProps/ctrlProp202.xml" ContentType="application/vnd.ms-excel.controlproperties+xml"/>
  <Override PartName="/xl/ctrlProps/ctrlProp1154.xml" ContentType="application/vnd.ms-excel.controlproperties+xml"/>
  <Override PartName="/xl/ctrlProps/ctrlProp864.xml" ContentType="application/vnd.ms-excel.controlproperties+xml"/>
  <Override PartName="/xl/ctrlProps/ctrlProp678.xml" ContentType="application/vnd.ms-excel.controlproperties+xml"/>
  <Override PartName="/xl/ctrlProps/ctrlProp1671.xml" ContentType="application/vnd.ms-excel.controlproperties+xml"/>
  <Default Extension="jpeg" ContentType="image/jpeg"/>
  <Override PartName="/xl/ctrlProps/ctrlProp1908.xml" ContentType="application/vnd.ms-excel.controlproperties+xml"/>
  <Override PartName="/xl/ctrlProps/ctrlProp372.xml" ContentType="application/vnd.ms-excel.controlproperties+xml"/>
  <Override PartName="/xl/ctrlProps/ctrlProp1416.xml" ContentType="application/vnd.ms-excel.controlproperties+xml"/>
  <Override PartName="/xl/ctrlProps/ctrlProp26.xml" ContentType="application/vnd.ms-excel.controlproperties+xml"/>
  <Override PartName="/xl/ctrlProps/ctrlProp186.xml" ContentType="application/vnd.ms-excel.controlproperties+xml"/>
  <Override PartName="/xl/ctrlProps/ctrlProp609.xml" ContentType="application/vnd.ms-excel.controlproperties+xml"/>
  <Override PartName="/xl/ctrlProps/ctrlProp1602.xml" ContentType="application/vnd.ms-excel.controlproperties+xml"/>
  <Override PartName="/xl/ctrlProps/ctrlProp448.xml" ContentType="application/vnd.ms-excel.controlproperties+xml"/>
  <Override PartName="/xl/ctrlProps/ctrlProp1069.xml" ContentType="application/vnd.ms-excel.controlproperties+xml"/>
  <Override PartName="/xl/ctrlProps/ctrlProp1255.xml" ContentType="application/vnd.ms-excel.controlproperties+xml"/>
  <Override PartName="/xl/ctrlProps/ctrlProp117.xml" ContentType="application/vnd.ms-excel.controlproperties+xml"/>
  <Override PartName="/xl/ctrlProps/ctrlProp1933.xml" ContentType="application/vnd.ms-excel.controlproperties+xml"/>
  <Override PartName="/xl/ctrlProps/ctrlProp1747.xml" ContentType="application/vnd.ms-excel.controlproperties+xml"/>
  <Override PartName="/xl/drawings/drawing23.xml" ContentType="application/vnd.openxmlformats-officedocument.drawing+xml"/>
  <Override PartName="/xl/ctrlProps/ctrlProp1772.xml" ContentType="application/vnd.ms-excel.controlproperties+xml"/>
  <Override PartName="/xl/ctrlProps/ctrlProp1586.xml" ContentType="application/vnd.ms-excel.controlproperties+xml"/>
  <Override PartName="/xl/ctrlProps/ctrlProp1441.xml" ContentType="application/vnd.ms-excel.controlproperties+xml"/>
  <Override PartName="/xl/ctrlProps/ctrlProp287.xml" ContentType="application/vnd.ms-excel.controlproperties+xml"/>
  <Override PartName="/xl/ctrlProps/ctrlProp51.xml" ContentType="application/vnd.ms-excel.controlproperties+xml"/>
  <Override PartName="/xl/ctrlProps/ctrlProp779.xml" ContentType="application/vnd.ms-excel.controlproperties+xml"/>
  <Override PartName="/xl/ctrlProps/ctrlProp303.xml" ContentType="application/vnd.ms-excel.controlproperties+xml"/>
  <Override PartName="/xl/ctrlProps/ctrlProp965.xml" ContentType="application/vnd.ms-excel.controlproperties+xml"/>
  <Override PartName="/xl/ctrlProps/ctrlProp1094.xml" ContentType="application/vnd.ms-excel.controlproperties+xml"/>
  <Override PartName="/xl/ctrlProps/ctrlProp1110.xml" ContentType="application/vnd.ms-excel.controlproperties+xml"/>
  <Override PartName="/xl/ctrlProps/ctrlProp634.xml" ContentType="application/vnd.ms-excel.controlproperties+xml"/>
  <Override PartName="/xl/ctrlProps/ctrlProp1848.xml" ContentType="application/vnd.ms-excel.controlproperties+xml"/>
  <Override PartName="/xl/ctrlProps/ctrlProp473.xml" ContentType="application/vnd.ms-excel.controlproperties+xml"/>
  <Override PartName="/xl/ctrlProps/ctrlProp5.xml" ContentType="application/vnd.ms-excel.controlproperties+xml"/>
  <Override PartName="/xl/ctrlProps/ctrlProp1517.xml" ContentType="application/vnd.ms-excel.controlproperties+xml"/>
  <Override PartName="/xl/ctrlProps/ctrlProp1280.xml" ContentType="application/vnd.ms-excel.controlproperties+xml"/>
  <Override PartName="/xl/ctrlProps/ctrlProp142.xml" ContentType="application/vnd.ms-excel.controlproperties+xml"/>
  <Override PartName="/xl/ctrlProps/ctrlProp820.xml" ContentType="application/vnd.ms-excel.controlproperties+xml"/>
  <Override PartName="/xl/ctrlProps/ctrlProp404.xml" ContentType="application/vnd.ms-excel.controlproperties+xml"/>
  <Override PartName="/xl/ctrlProps/ctrlProp1356.xml" ContentType="application/vnd.ms-excel.controlproperties+xml"/>
  <Override PartName="/xl/ctrlProps/ctrlProp218.xml" ContentType="application/vnd.ms-excel.controlproperties+xml"/>
  <Override PartName="/xl/ctrlProps/ctrlProp990.xml" ContentType="application/vnd.ms-excel.controlproperties+xml"/>
  <Override PartName="/xl/ctrlProps/ctrlProp1211.xml" ContentType="application/vnd.ms-excel.controlproperties+xml"/>
  <Override PartName="/xl/ctrlProps/ctrlProp549.xml" ContentType="application/vnd.ms-excel.controlproperties+xml"/>
  <Override PartName="/xl/ctrlProps/ctrlProp1025.xml" ContentType="application/vnd.ms-excel.controlproperties+xml"/>
  <Override PartName="/xl/ctrlProps/ctrlProp1687.xml" ContentType="application/vnd.ms-excel.controlproperties+xml"/>
  <Override PartName="/xl/ctrlProps/ctrlProp1703.xml" ContentType="application/vnd.ms-excel.controlproperties+xml"/>
  <Override PartName="/xl/ctrlProps/ctrlProp1542.xml" ContentType="application/vnd.ms-excel.controlproperties+xml"/>
  <Override PartName="/xl/ctrlProps/ctrlProp243.xml" ContentType="application/vnd.ms-excel.controlproperties+xml"/>
  <Override PartName="/xl/ctrlProps/ctrlProp1195.xml" ContentType="application/vnd.ms-excel.controlproperties+xml"/>
  <Override PartName="/xl/ctrlProps/ctrlProp921.xml" ContentType="application/vnd.ms-excel.controlproperties+xml"/>
  <Override PartName="/xl/ctrlProps/ctrlProp1050.xml" ContentType="application/vnd.ms-excel.controlproperties+xml"/>
  <Override PartName="/xl/ctrlProps/ctrlProp1873.xml" ContentType="application/vnd.ms-excel.controlproperties+xml"/>
  <Override PartName="/xl/ctrlProps/ctrlProp735.xml" ContentType="application/vnd.ms-excel.controlproperties+xml"/>
  <Override PartName="/xl/ctrlProps/ctrlProp388.xml" ContentType="application/vnd.ms-excel.controlproperties+xml"/>
  <Override PartName="/xl/ctrlProps/ctrlProp1618.xml" ContentType="application/vnd.ms-excel.controlproperties+xml"/>
  <Override PartName="/xl/ctrlProps/ctrlProp1949.xml" ContentType="application/vnd.ms-excel.controlproperties+xml"/>
  <Override PartName="/xl/ctrlProps/ctrlProp1381.xml" ContentType="application/vnd.ms-excel.controlproperties+xml"/>
  <Override PartName="/xl/ctrlProps/ctrlProp760.xml" ContentType="application/vnd.ms-excel.controlproperties+xml"/>
  <Override PartName="/xl/ctrlProps/ctrlProp2022.xml" ContentType="application/vnd.ms-excel.controlproperties+xml"/>
  <Override PartName="/xl/ctrlProps/ctrlProp1804.xml" ContentType="application/vnd.ms-excel.controlproperties+xml"/>
  <Override PartName="/xl/ctrlProps/ctrlProp574.xml" ContentType="application/vnd.ms-excel.controlproperties+xml"/>
  <Override PartName="/xl/charts/chart4.xml" ContentType="application/vnd.openxmlformats-officedocument.drawingml.chart+xml"/>
  <Override PartName="/xl/ctrlProps/ctrlProp505.xml" ContentType="application/vnd.ms-excel.controlproperties+xml"/>
  <Override PartName="/xl/ctrlProps/ctrlProp67.xml" ContentType="application/vnd.ms-excel.controlproperties+xml"/>
  <Override PartName="/xl/ctrlProps/ctrlProp1312.xml" ContentType="application/vnd.ms-excel.controlproperties+xml"/>
  <Override PartName="/xl/ctrlProps/ctrlProp1126.xml" ContentType="application/vnd.ms-excel.controlproperties+xml"/>
  <Override PartName="/xl/ctrlProps/ctrlProp836.xml" ContentType="application/vnd.ms-excel.controlproperties+xml"/>
  <Override PartName="/xl/ctrlProps/ctrlProp319.xml" ContentType="application/vnd.ms-excel.controlproperties+xml"/>
  <Override PartName="/xl/ctrlProps/ctrlProp1788.xml" ContentType="application/vnd.ms-excel.controlproperties+xml"/>
  <Override PartName="/xl/ctrlProps/ctrlProp1643.xml" ContentType="application/vnd.ms-excel.controlproperties+xml"/>
  <Override PartName="/xl/ctrlProps/ctrlProp1457.xml" ContentType="application/vnd.ms-excel.controlproperties+xml"/>
  <Override PartName="/xl/ctrlProps/ctrlProp1482.xml" ContentType="application/vnd.ms-excel.controlproperties+xml"/>
  <Override PartName="/xl/ctrlProps/ctrlProp92.xml" ContentType="application/vnd.ms-excel.controlproperties+xml"/>
  <Override PartName="/xl/ctrlProps/ctrlProp1296.xml" ContentType="application/vnd.ms-excel.controlproperties+xml"/>
  <Override PartName="/xl/ctrlProps/ctrlProp158.xml" ContentType="application/vnd.ms-excel.controlproperties+xml"/>
  <Override PartName="/xl/ctrlProps/ctrlProp1151.xml" ContentType="application/vnd.ms-excel.controlproperties+xml"/>
  <Override PartName="/xl/ctrlProps/ctrlProp489.xml" ContentType="application/vnd.ms-excel.controlproperties+xml"/>
  <Override PartName="/xl/ctrlProps/ctrlProp1974.xml" ContentType="application/vnd.ms-excel.controlproperties+xml"/>
  <Override PartName="/xl/ctrlProps/ctrlProp675.xml" ContentType="application/vnd.ms-excel.controlproperties+xml"/>
  <Override PartName="/xl/ctrlProps/ctrlProp344.xml" ContentType="application/vnd.ms-excel.controlproperties+xml"/>
  <Override PartName="/xl/ctrlProps/ctrlProp183.xml" ContentType="application/vnd.ms-excel.controlproperties+xml"/>
  <Override PartName="/xl/ctrlProps/ctrlProp1227.xml" ContentType="application/vnd.ms-excel.controlproperties+xml"/>
  <Override PartName="/xl/ctrlProps/ctrlProp1719.xml" ContentType="application/vnd.ms-excel.controlproperties+xml"/>
  <Override PartName="/xl/ctrlProps/ctrlProp861.xml" ContentType="application/vnd.ms-excel.controlproperties+xml"/>
  <Override PartName="/xl/ctrlProps/ctrlProp1905.xml" ContentType="application/vnd.ms-excel.controlproperties+xml"/>
  <Override PartName="/xl/ctrlProps/ctrlProp530.xml" ContentType="application/vnd.ms-excel.controlproperties+xml"/>
  <Override PartName="/xl/ctrlProps/ctrlProp1558.xml" ContentType="application/vnd.ms-excel.controlproperties+xml"/>
  <Override PartName="/xl/ctrlProps/ctrlProp1889.xml" ContentType="application/vnd.ms-excel.controlproperties+xml"/>
  <Override PartName="/xl/ctrlProps/ctrlProp937.xml" ContentType="application/vnd.ms-excel.controlproperties+xml"/>
  <Override PartName="/xl/ctrlProps/ctrlProp1066.xml" ContentType="application/vnd.ms-excel.controlproperties+xml"/>
  <Override PartName="/xl/ctrlProps/ctrlProp259.xml" ContentType="application/vnd.ms-excel.controlproperties+xml"/>
  <Override PartName="/xl/ctrlProps/ctrlProp1744.xml" ContentType="application/vnd.ms-excel.controlproperties+xml"/>
  <Override PartName="/xl/ctrlProps/ctrlProp606.xml" ContentType="application/vnd.ms-excel.controlproperties+xml"/>
  <Override PartName="/xl/ctrlProps/ctrlProp1397.xml" ContentType="application/vnd.ms-excel.controlproperties+xml"/>
  <Override PartName="/xl/ctrlProps/ctrlProp1413.xml" ContentType="application/vnd.ms-excel.controlproperties+xml"/>
  <Override PartName="/xl/ctrlProps/ctrlProp23.xml" ContentType="application/vnd.ms-excel.controlproperties+xml"/>
  <Override PartName="/xl/drawings/drawing20.xml" ContentType="application/vnd.openxmlformats-officedocument.drawing+xml"/>
  <Override PartName="/xl/ctrlProps/ctrlProp445.xml" ContentType="application/vnd.ms-excel.controlproperties+xml"/>
  <Override PartName="/xl/ctrlProps/ctrlProp1252.xml" ContentType="application/vnd.ms-excel.controlproperties+xml"/>
  <Override PartName="/xl/ctrlProps/ctrlProp114.xml" ContentType="application/vnd.ms-excel.controlproperties+xml"/>
  <Override PartName="/xl/ctrlProps/ctrlProp1930.xml" ContentType="application/vnd.ms-excel.controlproperties+xml"/>
  <Override PartName="/xl/ctrlProps/ctrlProp776.xml" ContentType="application/vnd.ms-excel.controlproperties+xml"/>
  <Override PartName="/xl/ctrlProps/ctrlProp2038.xml" ContentType="application/vnd.ms-excel.controlproperties+xml"/>
  <Override PartName="/xl/ctrlProps/ctrlProp631.xml" ContentType="application/vnd.ms-excel.controlproperties+xml"/>
  <Override PartName="/xl/ctrlProps/ctrlProp1583.xml" ContentType="application/vnd.ms-excel.controlproperties+xml"/>
  <Override PartName="/xl/ctrlProps/ctrlProp300.xml" ContentType="application/vnd.ms-excel.controlproperties+xml"/>
  <Override PartName="/xl/ctrlProps/ctrlProp1328.xml" ContentType="application/vnd.ms-excel.controlproperties+xml"/>
  <Override PartName="/xl/ctrlProps/ctrlProp962.xml" ContentType="application/vnd.ms-excel.controlproperties+xml"/>
  <Override PartName="/xl/ctrlProps/ctrlProp1659.xml" ContentType="application/vnd.ms-excel.controlproperties+xml"/>
  <Override PartName="/xl/ctrlProps/ctrlProp1091.xml" ContentType="application/vnd.ms-excel.controlproperties+xml"/>
  <Override PartName="/xl/ctrlProps/ctrlProp470.xml" ContentType="application/vnd.ms-excel.controlproperties+xml"/>
  <Override PartName="/xl/ctrlProps/ctrlProp284.xml" ContentType="application/vnd.ms-excel.controlproperties+xml"/>
  <Override PartName="/xl/ctrlProps/ctrlProp1498.xml" ContentType="application/vnd.ms-excel.controlproperties+xml"/>
  <Override PartName="/xl/ctrlProps/ctrlProp1514.xml" ContentType="application/vnd.ms-excel.controlproperties+xml"/>
  <Override PartName="/xl/ctrlProps/ctrlProp215.xml" ContentType="application/vnd.ms-excel.controlproperties+xml"/>
  <Override PartName="/xl/ctrlProps/ctrlProp1167.xml" ContentType="application/vnd.ms-excel.controlproperties+xml"/>
  <Override PartName="/xl/ctrlProps/ctrlProp1022.xml" ContentType="application/vnd.ms-excel.controlproperties+xml"/>
  <Override PartName="/xl/ctrlProps/ctrlProp1845.xml" ContentType="application/vnd.ms-excel.controlproperties+xml"/>
  <Override PartName="/xl/ctrlProps/ctrlProp707.xml" ContentType="application/vnd.ms-excel.controlproperties+xml"/>
  <Override PartName="/xl/ctrlProps/ctrlProp1700.xml" ContentType="application/vnd.ms-excel.controlproperties+xml"/>
  <Override PartName="/xl/ctrlProps/ctrlProp2.xml" ContentType="application/vnd.ms-excel.controlproperties+xml"/>
  <Override PartName="/xl/ctrlProps/ctrlProp401.xml" ContentType="application/vnd.ms-excel.controlproperties+xml"/>
  <Override PartName="/xl/ctrlProps/ctrlProp199.xml" ContentType="application/vnd.ms-excel.controlproperties+xml"/>
  <Override PartName="/xl/ctrlProps/ctrlProp877.xml" ContentType="application/vnd.ms-excel.controlproperties+xml"/>
  <Override PartName="/xl/ctrlProps/ctrlProp1870.xml" ContentType="application/vnd.ms-excel.controlproperties+xml"/>
  <Override PartName="/xl/ctrlProps/ctrlProp732.xml" ContentType="application/vnd.ms-excel.controlproperties+xml"/>
  <Override PartName="/xl/ctrlProps/ctrlProp1684.xml" ContentType="application/vnd.ms-excel.controlproperties+xml"/>
  <Override PartName="/xl/ctrlProps/ctrlProp546.xml" ContentType="application/vnd.ms-excel.controlproperties+xml"/>
  <Override PartName="/xl/ctrlProps/ctrlProp1353.xml" ContentType="application/vnd.ms-excel.controlproperties+xml"/>
  <Override PartName="/xl/ctrlProps/ctrlProp1192.xml" ContentType="application/vnd.ms-excel.controlproperties+xml"/>
  <Override PartName="/xl/ctrlProps/ctrlProp1946.xml" ContentType="application/vnd.ms-excel.controlproperties+xml"/>
  <Override PartName="/xl/ctrlProps/ctrlProp808.xml" ContentType="application/vnd.ms-excel.controlproperties+xml"/>
  <Override PartName="/xl/ctrlProps/ctrlProp1429.xml" ContentType="application/vnd.ms-excel.controlproperties+xml"/>
  <Override PartName="/xl/ctrlProps/ctrlProp39.xml" ContentType="application/vnd.ms-excel.controlproperties+xml"/>
  <Override PartName="/xl/ctrlProps/ctrlProp571.xml" ContentType="application/vnd.ms-excel.controlproperties+xml"/>
  <Override PartName="/xl/ctrlProps/ctrlProp1615.xml" ContentType="application/vnd.ms-excel.controlproperties+xml"/>
  <Override PartName="/xl/ctrlProps/ctrlProp385.xml" ContentType="application/vnd.ms-excel.controlproperties+xml"/>
  <Override PartName="/xl/ctrlProps/ctrlProp240.xml" ContentType="application/vnd.ms-excel.controlproperties+xml"/>
  <Override PartName="/xl/worksheets/sheet8.xml" ContentType="application/vnd.openxmlformats-officedocument.spreadsheetml.worksheet+xml"/>
  <Override PartName="/xl/ctrlProps/ctrlProp64.xml" ContentType="application/vnd.ms-excel.controlproperties+xml"/>
  <Override PartName="/xl/ctrlProps/ctrlProp1268.xml" ContentType="application/vnd.ms-excel.controlproperties+xml"/>
  <Override PartName="/xl/ctrlProps/ctrlProp978.xml" ContentType="application/vnd.ms-excel.controlproperties+xml"/>
  <Override PartName="/xl/ctrlProps/ctrlProp1123.xml" ContentType="application/vnd.ms-excel.controlproperties+xml"/>
  <Override PartName="/xl/ctrlProps/ctrlProp1785.xml" ContentType="application/vnd.ms-excel.controlproperties+xml"/>
  <Override PartName="/xl/ctrlProps/ctrlProp1801.xml" ContentType="application/vnd.ms-excel.controlproperties+xml"/>
  <Override PartName="/xl/ctrlProps/ctrlProp647.xml" ContentType="application/vnd.ms-excel.controlproperties+xml"/>
  <Override PartName="/xl/ctrlProps/ctrlProp1454.xml" ContentType="application/vnd.ms-excel.controlproperties+xml"/>
  <Override PartName="/xl/ctrlProps/ctrlProp1599.xml" ContentType="application/vnd.ms-excel.controlproperties+xml"/>
  <Override PartName="/xl/ctrlProps/ctrlProp316.xml" ContentType="application/vnd.ms-excel.controlproperties+xml"/>
  <Override PartName="/xl/charts/chart1.xml" ContentType="application/vnd.openxmlformats-officedocument.drawingml.chart+xml"/>
  <Override PartName="/xl/ctrlProps/ctrlProp155.xml" ContentType="application/vnd.ms-excel.controlproperties+xml"/>
  <Override PartName="/xl/ctrlProps/ctrlProp1971.xml" ContentType="application/vnd.ms-excel.controlproperties+xml"/>
  <Override PartName="/xl/ctrlProps/ctrlProp833.xml" ContentType="application/vnd.ms-excel.controlproperties+xml"/>
  <Override PartName="/xl/ctrlProps/ctrlProp1640.xml" ContentType="application/vnd.ms-excel.controlproperties+xml"/>
  <Override PartName="/xl/ctrlProps/ctrlProp486.xml" ContentType="application/vnd.ms-excel.controlproperties+xml"/>
  <Override PartName="/xl/ctrlProps/ctrlProp502.xml" ContentType="application/vnd.ms-excel.controlproperties+xml"/>
  <Override PartName="/xl/ctrlProps/ctrlProp1293.xml" ContentType="application/vnd.ms-excel.controlproperties+xml"/>
  <Override PartName="/xl/ctrlProps/ctrlProp1038.xml" ContentType="application/vnd.ms-excel.controlproperties+xml"/>
  <Override PartName="/xl/ctrlProps/ctrlProp672.xml" ContentType="application/vnd.ms-excel.controlproperties+xml"/>
  <Override PartName="/xl/ctrlProps/ctrlProp1369.xml" ContentType="application/vnd.ms-excel.controlproperties+xml"/>
  <Override PartName="/xl/ctrlProps/ctrlProp1716.xml" ContentType="application/vnd.ms-excel.controlproperties+xml"/>
  <Override PartName="/xl/ctrlProps/ctrlProp909.xml" ContentType="application/vnd.ms-excel.controlproperties+xml"/>
  <Override PartName="/xl/ctrlProps/ctrlProp341.xml" ContentType="application/vnd.ms-excel.controlproperties+xml"/>
  <Override PartName="/xl/calcChain.xml" ContentType="application/vnd.openxmlformats-officedocument.spreadsheetml.calcChain+xml"/>
  <Override PartName="/xl/ctrlProps/ctrlProp20.xml" ContentType="application/vnd.ms-excel.controlproperties+xml"/>
  <Override PartName="/xl/ctrlProps/ctrlProp1224.xml" ContentType="application/vnd.ms-excel.controlproperties+xml"/>
  <Override PartName="/xl/ctrlProps/ctrlProp934.xml" ContentType="application/vnd.ms-excel.controlproperties+xml"/>
  <Override PartName="/xl/ctrlProps/ctrlProp1886.xml" ContentType="application/vnd.ms-excel.controlproperties+xml"/>
  <Override PartName="/xl/ctrlProps/ctrlProp1902.xml" ContentType="application/vnd.ms-excel.controlproperties+xml"/>
  <Override PartName="/xl/ctrlProps/ctrlProp748.xml" ContentType="application/vnd.ms-excel.controlproperties+xml"/>
  <Override PartName="/xl/ctrlProps/ctrlProp1741.xml" ContentType="application/vnd.ms-excel.controlproperties+xml"/>
  <Override PartName="/xl/ctrlProps/ctrlProp603.xml" ContentType="application/vnd.ms-excel.controlproperties+xml"/>
  <Override PartName="/xl/ctrlProps/ctrlProp1555.xml" ContentType="application/vnd.ms-excel.controlproperties+xml"/>
  <Override PartName="/xl/ctrlProps/ctrlProp417.xml" ContentType="application/vnd.ms-excel.controlproperties+xml"/>
  <Override PartName="/xl/ctrlProps/ctrlProp1410.xml" ContentType="application/vnd.ms-excel.controlproperties+xml"/>
  <Override PartName="/xl/ctrlProps/ctrlProp180.xml" ContentType="application/vnd.ms-excel.controlproperties+xml"/>
  <Override PartName="/xl/ctrlProps/ctrlProp111.xml" ContentType="application/vnd.ms-excel.controlproperties+xml"/>
  <Override PartName="/xl/ctrlProps/ctrlProp773.xml" ContentType="application/vnd.ms-excel.controlproperties+xml"/>
  <Override PartName="/xl/ctrlProps/ctrlProp2035.xml" ContentType="application/vnd.ms-excel.controlproperties+xml"/>
  <Override PartName="/xl/ctrlProps/ctrlProp587.xml" ContentType="application/vnd.ms-excel.controlproperties+xml"/>
  <Override PartName="/xl/ctrlProps/ctrlProp1580.xml" ContentType="application/vnd.ms-excel.controlproperties+xml"/>
  <Override PartName="/xl/ctrlProps/ctrlProp442.xml" ContentType="application/vnd.ms-excel.controlproperties+xml"/>
  <Override PartName="/xl/ctrlProps/ctrlProp1394.xml" ContentType="application/vnd.ms-excel.controlproperties+xml"/>
  <Override PartName="/xl/ctrlProps/ctrlProp256.xml" ContentType="application/vnd.ms-excel.controlproperties+xml"/>
  <Override PartName="/xl/ctrlProps/ctrlProp1063.xml" ContentType="application/vnd.ms-excel.controlproperties+xml"/>
  <Override PartName="/xl/chartsheets/sheet1.xml" ContentType="application/vnd.openxmlformats-officedocument.spreadsheetml.chartsheet+xml"/>
  <Override PartName="/xl/ctrlProps/ctrlProp1817.xml" ContentType="application/vnd.ms-excel.controlproperties+xml"/>
  <Override PartName="/xl/ctrlProps/ctrlProp518.xml" ContentType="application/vnd.ms-excel.controlproperties+xml"/>
  <Override PartName="/xl/ctrlProps/ctrlProp1139.xml" ContentType="application/vnd.ms-excel.controlproperties+xml"/>
  <Override PartName="/xl/ctrlProps/ctrlProp281.xml" ContentType="application/vnd.ms-excel.controlproperties+xml"/>
  <Override PartName="/xl/ctrlProps/ctrlProp1325.xml" ContentType="application/vnd.ms-excel.controlproperties+xml"/>
  <Override PartName="/xl/ctrlProps/ctrlProp1164.xml" ContentType="application/vnd.ms-excel.controlproperties+xml"/>
  <Override PartName="/xl/ctrlProps/ctrlProp1987.xml" ContentType="application/vnd.ms-excel.controlproperties+xml"/>
  <Override PartName="/xl/ctrlProps/ctrlProp1842.xml" ContentType="application/vnd.ms-excel.controlproperties+xml"/>
  <Override PartName="/xl/ctrlProps/ctrlProp704.xml" ContentType="application/vnd.ms-excel.controlproperties+xml"/>
  <Override PartName="/xl/ctrlProps/ctrlProp1656.xml" ContentType="application/vnd.ms-excel.controlproperties+xml"/>
  <Override PartName="/xl/ctrlProps/ctrlProp1511.xml" ContentType="application/vnd.ms-excel.controlproperties+xml"/>
  <Override PartName="/xl/ctrlProps/ctrlProp357.xml" ContentType="application/vnd.ms-excel.controlproperties+xml"/>
  <Override PartName="/xl/ctrlProps/ctrlProp849.xml" ContentType="application/vnd.ms-excel.controlproperties+xml"/>
  <Override PartName="/xl/ctrlProps/ctrlProp874.xml" ContentType="application/vnd.ms-excel.controlproperties+xml"/>
  <Override PartName="/xl/ctrlProps/ctrlProp1918.xml" ContentType="application/vnd.ms-excel.controlproperties+xml"/>
  <Override PartName="/xl/ctrlProps/ctrlProp688.xml" ContentType="application/vnd.ms-excel.controlproperties+xml"/>
  <Override PartName="/xl/ctrlProps/ctrlProp1681.xml" ContentType="application/vnd.ms-excel.controlproperties+xml"/>
  <Override PartName="/xl/ctrlProps/ctrlProp543.xml" ContentType="application/vnd.ms-excel.controlproperties+xml"/>
  <Override PartName="/xl/ctrlProps/ctrlProp1495.xml" ContentType="application/vnd.ms-excel.controlproperties+xml"/>
  <Override PartName="/xl/ctrlProps/ctrlProp1350.xml" ContentType="application/vnd.ms-excel.controlproperties+xml"/>
  <Override PartName="/xl/ctrlProps/ctrlProp196.xml" ContentType="application/vnd.ms-excel.controlproperties+xml"/>
  <Override PartName="/xl/ctrlProps/ctrlProp212.xml" ContentType="application/vnd.ms-excel.controlproperties+xml"/>
  <Override PartName="/xl/ctrlProps/ctrlProp1757.xml" ContentType="application/vnd.ms-excel.controlproperties+xml"/>
  <Override PartName="/xl/ctrlProps/ctrlProp382.xml" ContentType="application/vnd.ms-excel.controlproperties+xml"/>
  <Override PartName="/xl/ctrlProps/ctrlProp1426.xml" ContentType="application/vnd.ms-excel.controlproperties+xml"/>
  <Override PartName="/xl/ctrlProps/ctrlProp36.xml" ContentType="application/vnd.ms-excel.controlproperties+xml"/>
  <Override PartName="/xl/ctrlProps/ctrlProp619.xml" ContentType="application/vnd.ms-excel.controlproperties+xml"/>
  <Override PartName="/xl/worksheets/sheet5.xml" ContentType="application/vnd.openxmlformats-officedocument.spreadsheetml.worksheet+xml"/>
  <Override PartName="/xl/ctrlProps/ctrlProp127.xml" ContentType="application/vnd.ms-excel.controlproperties+xml"/>
  <Override PartName="/xl/ctrlProps/ctrlProp1120.xml" ContentType="application/vnd.ms-excel.controlproperties+xml"/>
  <Override PartName="/xl/ctrlProps/ctrlProp1943.xml" ContentType="application/vnd.ms-excel.controlproperties+xml"/>
  <Override PartName="/xl/ctrlProps/ctrlProp1596.xml" ContentType="application/vnd.ms-excel.controlproperties+xml"/>
  <Override PartName="/xl/ctrlProps/ctrlProp1612.xml" ContentType="application/vnd.ms-excel.controlproperties+xml"/>
  <Override PartName="/xl/ctrlProps/ctrlProp458.xml" ContentType="application/vnd.ms-excel.controlproperties+xml"/>
  <Override PartName="/xl/ctrlProps/ctrlProp1079.xml" ContentType="application/vnd.ms-excel.controlproperties+xml"/>
  <Override PartName="/xl/ctrlProps/ctrlProp789.xml" ContentType="application/vnd.ms-excel.controlproperties+xml"/>
  <Override PartName="/xl/ctrlProps/ctrlProp313.xml" ContentType="application/vnd.ms-excel.controlproperties+xml"/>
  <Override PartName="/xl/ctrlProps/ctrlProp1265.xml" ContentType="application/vnd.ms-excel.controlproperties+xml"/>
  <Override PartName="/xl/ctrlProps/ctrlProp805.xml" ContentType="application/vnd.ms-excel.controlproperties+xml"/>
  <Override PartName="/xl/ctrlProps/ctrlProp830.xml" ContentType="application/vnd.ms-excel.controlproperties+xml"/>
  <Override PartName="/xl/ctrlProps/ctrlProp644.xml" ContentType="application/vnd.ms-excel.controlproperties+xml"/>
  <Override PartName="/xl/ctrlProps/ctrlProp1451.xml" ContentType="application/vnd.ms-excel.controlproperties+xml"/>
  <Override PartName="/xl/ctrlProps/ctrlProp297.xml" ContentType="application/vnd.ms-excel.controlproperties+xml"/>
  <Override PartName="/xl/ctrlProps/ctrlProp61.xml" ContentType="application/vnd.ms-excel.controlproperties+xml"/>
  <Override PartName="/xl/ctrlProps/ctrlProp152.xml" ContentType="application/vnd.ms-excel.controlproperties+xml"/>
  <Override PartName="/xl/ctrlProps/ctrlProp975.xml" ContentType="application/vnd.ms-excel.controlproperties+xml"/>
  <Override PartName="/xl/ctrlProps/ctrlProp1782.xml" ContentType="application/vnd.ms-excel.controlproperties+xml"/>
  <Override PartName="/xl/ctrlProps/ctrlProp906.xml" ContentType="application/vnd.ms-excel.controlproperties+xml"/>
  <Override PartName="/xl/ctrlProps/ctrlProp1713.xml" ContentType="application/vnd.ms-excel.controlproperties+xml"/>
  <Override PartName="/xl/ctrlProps/ctrlProp483.xml" ContentType="application/vnd.ms-excel.controlproperties+xml"/>
  <Override PartName="/xl/ctrlProps/ctrlProp1527.xml" ContentType="application/vnd.ms-excel.controlproperties+xml"/>
  <Override PartName="/xl/ctrlProps/ctrlProp1290.xml" ContentType="application/vnd.ms-excel.controlproperties+xml"/>
  <Override PartName="/xl/ctrlProps/ctrlProp1858.xml" ContentType="application/vnd.ms-excel.controlproperties+xml"/>
  <Override PartName="/xl/ctrlProps/ctrlProp2007.xml" ContentType="application/vnd.ms-excel.controlproperties+xml"/>
  <Override PartName="/xl/ctrlProps/ctrlProp1697.xml" ContentType="application/vnd.ms-excel.controlproperties+xml"/>
  <Override PartName="/xl/ctrlProps/ctrlProp1552.xml" ContentType="application/vnd.ms-excel.controlproperties+xml"/>
  <Override PartName="/xl/ctrlProps/ctrlProp414.xml" ContentType="application/vnd.ms-excel.controlproperties+xml"/>
  <Override PartName="/xl/ctrlProps/ctrlProp1366.xml" ContentType="application/vnd.ms-excel.controlproperties+xml"/>
  <Override PartName="/xl/ctrlProps/ctrlProp228.xml" ContentType="application/vnd.ms-excel.controlproperties+xml"/>
  <Override PartName="/xl/ctrlProps/ctrlProp1221.xml" ContentType="application/vnd.ms-excel.controlproperties+xml"/>
  <Override PartName="/xl/ctrlProps/ctrlProp559.xml" ContentType="application/vnd.ms-excel.controlproperties+xml"/>
  <Override PartName="/xl/ctrlProps/ctrlProp1035.xml" ContentType="application/vnd.ms-excel.controlproperties+xml"/>
  <Override PartName="/xl/ctrlProps/ctrlProp745.xml" ContentType="application/vnd.ms-excel.controlproperties+xml"/>
  <Override PartName="/xl/ctrlProps/ctrlProp1883.xml" ContentType="application/vnd.ms-excel.controlproperties+xml"/>
  <Override PartName="/xl/ctrlProps/ctrlProp584.xml" ContentType="application/vnd.ms-excel.controlproperties+xml"/>
  <Override PartName="/xl/ctrlProps/ctrlProp600.xml" ContentType="application/vnd.ms-excel.controlproperties+xml"/>
  <Override PartName="/xl/ctrlProps/ctrlProp398.xml" ContentType="application/vnd.ms-excel.controlproperties+xml"/>
  <Override PartName="/xl/ctrlProps/ctrlProp1391.xml" ContentType="application/vnd.ms-excel.controlproperties+xml"/>
  <Override PartName="/xl/ctrlProps/ctrlProp253.xml" ContentType="application/vnd.ms-excel.controlproperties+xml"/>
  <Override PartName="/xl/ctrlProps/ctrlProp931.xml" ContentType="application/vnd.ms-excel.controlproperties+xml"/>
  <Override PartName="/xl/ctrlProps/ctrlProp1060.xml" ContentType="application/vnd.ms-excel.controlproperties+xml"/>
  <Override PartName="/xl/ctrlProps/ctrlProp770.xml" ContentType="application/vnd.ms-excel.controlproperties+xml"/>
  <Override PartName="/xl/ctrlProps/ctrlProp1628.xml" ContentType="application/vnd.ms-excel.controlproperties+xml"/>
  <Override PartName="/xl/ctrlProps/ctrlProp1959.xml" ContentType="application/vnd.ms-excel.controlproperties+xml"/>
  <Override PartName="/xl/ctrlProps/ctrlProp77.xml" ContentType="application/vnd.ms-excel.controlproperties+xml"/>
  <Override PartName="/xl/ctrlProps/ctrlProp1136.xml" ContentType="application/vnd.ms-excel.controlproperties+xml"/>
  <Override PartName="/xl/ctrlProps/ctrlProp329.xml" ContentType="application/vnd.ms-excel.controlproperties+xml"/>
  <Override PartName="/xl/ctrlProps/ctrlProp2032.xml" ContentType="application/vnd.ms-excel.controlproperties+xml"/>
  <Override PartName="/xl/ctrlProps/ctrlProp1814.xml" ContentType="application/vnd.ms-excel.controlproperties+xml"/>
  <Override PartName="/xl/ctrlProps/ctrlProp846.xml" ContentType="application/vnd.ms-excel.controlproperties+xml"/>
  <Override PartName="/xl/ctrlProps/ctrlProp1653.xml" ContentType="application/vnd.ms-excel.controlproperties+xml"/>
  <Override PartName="/xl/ctrlProps/ctrlProp515.xml" ContentType="application/vnd.ms-excel.controlproperties+xml"/>
  <Override PartName="/xl/ctrlProps/ctrlProp1467.xml" ContentType="application/vnd.ms-excel.controlproperties+xml"/>
  <Override PartName="/xl/ctrlProps/ctrlProp1322.xml" ContentType="application/vnd.ms-excel.controlproperties+xml"/>
  <Override PartName="/xl/ctrlProps/ctrlProp168.xml" ContentType="application/vnd.ms-excel.controlproperties+xml"/>
  <Override PartName="/xl/ctrlProps/ctrlProp1984.xml" ContentType="application/vnd.ms-excel.controlproperties+xml"/>
  <Override PartName="/xl/ctrlProps/ctrlProp701.xml" ContentType="application/vnd.ms-excel.controlproperties+xml"/>
  <Override PartName="/xl/ctrlProps/ctrlProp1798.xml" ContentType="application/vnd.ms-excel.controlproperties+xml"/>
  <Override PartName="/xl/ctrlProps/ctrlProp540.xml" ContentType="application/vnd.ms-excel.controlproperties+xml"/>
  <Override PartName="/xl/ctrlProps/ctrlProp1492.xml" ContentType="application/vnd.ms-excel.controlproperties+xml"/>
  <Override PartName="/xl/ctrlProps/ctrlProp354.xml" ContentType="application/vnd.ms-excel.controlproperties+xml"/>
  <Override PartName="/xl/ctrlProps/ctrlProp499.xml" ContentType="application/vnd.ms-excel.controlproperties+xml"/>
  <Override PartName="/xl/ctrlProps/ctrlProp1729.xml" ContentType="application/vnd.ms-excel.controlproperties+xml"/>
  <Override PartName="/xl/ctrlProps/ctrlProp1161.xml" ContentType="application/vnd.ms-excel.controlproperties+xml"/>
  <Override PartName="/xl/ctrlProps/ctrlProp685.xml" ContentType="application/vnd.ms-excel.controlproperties+xml"/>
  <Override PartName="/xl/externalLinks/externalLink4.xml" ContentType="application/vnd.openxmlformats-officedocument.spreadsheetml.externalLink+xml"/>
  <Override PartName="/xl/ctrlProps/ctrlProp1915.xml" ContentType="application/vnd.ms-excel.controlproperties+xml"/>
  <Override PartName="/xl/ctrlProps/ctrlProp1899.xml" ContentType="application/vnd.ms-excel.controlproperties+xml"/>
  <Override PartName="/xl/ctrlProps/ctrlProp1568.xml" ContentType="application/vnd.ms-excel.controlproperties+xml"/>
  <Override PartName="/xl/ctrlProps/ctrlProp193.xml" ContentType="application/vnd.ms-excel.controlproperties+xml"/>
  <Override PartName="/xl/ctrlProps/ctrlProp1237.xml" ContentType="application/vnd.ms-excel.controlproperties+xml"/>
  <Override PartName="/xl/ctrlProps/ctrlProp871.xml" ContentType="application/vnd.ms-excel.controlproperties+xml"/>
  <Override PartName="/xl/worksheets/sheet2.xml" ContentType="application/vnd.openxmlformats-officedocument.spreadsheetml.worksheet+xml"/>
  <Override PartName="/xl/ctrlProps/ctrlProp616.xml" ContentType="application/vnd.ms-excel.controlproperties+xml"/>
  <Override PartName="/xl/ctrlProps/ctrlProp1423.xml" ContentType="application/vnd.ms-excel.controlproperties+xml"/>
  <Override PartName="/xl/ctrlProps/ctrlProp33.xml" ContentType="application/vnd.ms-excel.controlproperties+xml"/>
  <Override PartName="/xl/ctrlProps/ctrlProp124.xml" ContentType="application/vnd.ms-excel.controlproperties+xml"/>
  <Override PartName="/xl/ctrlProps/ctrlProp947.xml" ContentType="application/vnd.ms-excel.controlproperties+xml"/>
  <Override PartName="/xl/ctrlProps/ctrlProp1076.xml" ContentType="application/vnd.ms-excel.controlproperties+xml"/>
  <Override PartName="/xl/ctrlProps/ctrlProp1940.xml" ContentType="application/vnd.ms-excel.controlproperties+xml"/>
  <Override PartName="/xl/ctrlProps/ctrlProp802.xml" ContentType="application/vnd.ms-excel.controlproperties+xml"/>
  <Override PartName="/xl/ctrlProps/ctrlProp269.xml" ContentType="application/vnd.ms-excel.controlproperties+xml"/>
  <Override PartName="/xl/ctrlProps/ctrlProp1754.xml" ContentType="application/vnd.ms-excel.controlproperties+xml"/>
  <Override PartName="/xl/ctrlProps/ctrlProp1593.xml" ContentType="application/vnd.ms-excel.controlproperties+xml"/>
  <Override PartName="/xl/ctrlProps/ctrlProp310.xml" ContentType="application/vnd.ms-excel.controlproperties+xml"/>
  <Override PartName="/xl/ctrlProps/ctrlProp1262.xml" ContentType="application/vnd.ms-excel.controlproperties+xml"/>
  <Override PartName="/xl/ctrlProps/ctrlProp972.xml" ContentType="application/vnd.ms-excel.controlproperties+xml"/>
  <Override PartName="/xl/ctrlProps/ctrlProp786.xml" ContentType="application/vnd.ms-excel.controlproperties+xml"/>
  <Override PartName="/xl/ctrlProps/ctrlProp2048.xml" ContentType="application/vnd.ms-excel.controlproperties+xml"/>
  <Override PartName="/xl/ctrlProps/ctrlProp641.xml" ContentType="application/vnd.ms-excel.controlproperties+xml"/>
  <Override PartName="/xl/ctrlProps/ctrlProp455.xml" ContentType="application/vnd.ms-excel.controlproperties+xml"/>
  <Override PartName="/xl/ctrlProps/ctrlProp480.xml" ContentType="application/vnd.ms-excel.controlproperties+xml"/>
  <Override PartName="/xl/ctrlProps/ctrlProp294.xml" ContentType="application/vnd.ms-excel.controlproperties+xml"/>
  <Override PartName="/xl/ctrlProps/ctrlProp1338.xml" ContentType="application/vnd.ms-excel.controlproperties+xml"/>
  <Override PartName="/xl/ctrlProps/ctrlProp1669.xml" ContentType="application/vnd.ms-excel.controlproperties+xml"/>
  <Override PartName="/xl/ctrlProps/ctrlProp1855.xml" ContentType="application/vnd.ms-excel.controlproperties+xml"/>
  <Override PartName="/xl/ctrlProps/ctrlProp1007.xml" ContentType="application/vnd.ms-excel.controlproperties+xml"/>
  <Override PartName="/xl/ctrlProps/ctrlProp717.xml" ContentType="application/vnd.ms-excel.controlproperties+xml"/>
  <Override PartName="/xl/ctrlProps/ctrlProp1524.xml" ContentType="application/vnd.ms-excel.controlproperties+xml"/>
  <Override PartName="/xl/worksheets/sheet17.xml" ContentType="application/vnd.openxmlformats-officedocument.spreadsheetml.worksheet+xml"/>
  <Override PartName="/xl/ctrlProps/ctrlProp556.xml" ContentType="application/vnd.ms-excel.controlproperties+xml"/>
  <Override PartName="/xl/ctrlProps/ctrlProp1363.xml" ContentType="application/vnd.ms-excel.controlproperties+xml"/>
  <Override PartName="/xl/ctrlProps/ctrlProp225.xml" ContentType="application/vnd.ms-excel.controlproperties+xml"/>
  <Override PartName="/xl/ctrlProps/ctrlProp1177.xml" ContentType="application/vnd.ms-excel.controlproperties+xml"/>
  <Override PartName="/xl/ctrlProps/ctrlProp887.xml" ContentType="application/vnd.ms-excel.controlproperties+xml"/>
  <Override PartName="/xl/ctrlProps/ctrlProp903.xml" ContentType="application/vnd.ms-excel.controlproperties+xml"/>
  <Override PartName="/xl/ctrlProps/ctrlProp1032.xml" ContentType="application/vnd.ms-excel.controlproperties+xml"/>
  <Override PartName="/xl/ctrlProps/ctrlProp1694.xml" ContentType="application/vnd.ms-excel.controlproperties+xml"/>
  <Override PartName="/xl/ctrlProps/ctrlProp1710.xml" ContentType="application/vnd.ms-excel.controlproperties+xml"/>
  <Override PartName="/xl/ctrlProps/ctrlProp1108.xml" ContentType="application/vnd.ms-excel.controlproperties+xml"/>
  <Override PartName="/xl/ctrlProps/ctrlProp1880.xml" ContentType="application/vnd.ms-excel.controlproperties+xml"/>
  <Override PartName="/xl/ctrlProps/ctrlProp742.xml" ContentType="application/vnd.ms-excel.controlproperties+xml"/>
  <Override PartName="/xl/ctrlProps/ctrlProp1439.xml" ContentType="application/vnd.ms-excel.controlproperties+xml"/>
  <Override PartName="/xl/ctrlProps/ctrlProp49.xml" ContentType="application/vnd.ms-excel.controlproperties+xml"/>
  <Override PartName="/xl/ctrlProps/ctrlProp2004.xml" ContentType="application/vnd.ms-excel.controlproperties+xml"/>
  <Override PartName="/xl/ctrlProps/ctrlProp395.xml" ContentType="application/vnd.ms-excel.controlproperties+xml"/>
  <Override PartName="/xl/ctrlProps/ctrlProp411.xml" ContentType="application/vnd.ms-excel.controlproperties+xml"/>
  <Override PartName="/xl/ctrlProps/ctrlProp1625.xml" ContentType="application/vnd.ms-excel.controlproperties+xml"/>
  <Override PartName="/xl/ctrlProps/ctrlProp250.xml" ContentType="application/vnd.ms-excel.controlproperties+xml"/>
  <Override PartName="/xl/ctrlProps/ctrlProp1278.xml" ContentType="application/vnd.ms-excel.controlproperties+xml"/>
  <Override PartName="/xl/ctrlProps/ctrlProp1956.xml" ContentType="application/vnd.ms-excel.controlproperties+xml"/>
  <Override PartName="/xl/ctrlProps/ctrlProp818.xml" ContentType="application/vnd.ms-excel.controlproperties+xml"/>
  <Override PartName="/xl/ctrlProps/ctrlProp581.xml" ContentType="application/vnd.ms-excel.controlproperties+xml"/>
  <Override PartName="/xl/ctrlProps/ctrlProp512.xml" ContentType="application/vnd.ms-excel.controlproperties+xml"/>
  <Override PartName="/xl/ctrlProps/ctrlProp326.xml" ContentType="application/vnd.ms-excel.controlproperties+xml"/>
  <Override PartName="/xl/ctrlProps/ctrlProp988.xml" ContentType="application/vnd.ms-excel.controlproperties+xml"/>
  <Override PartName="/xl/ctrlProps/ctrlProp1133.xml" ContentType="application/vnd.ms-excel.controlproperties+xml"/>
  <Override PartName="/xl/ctrlProps/ctrlProp1795.xml" ContentType="application/vnd.ms-excel.controlproperties+xml"/>
  <Override PartName="/xl/ctrlProps/ctrlProp1811.xml" ContentType="application/vnd.ms-excel.controlproperties+xml"/>
  <Override PartName="/xl/ctrlProps/ctrlProp657.xml" ContentType="application/vnd.ms-excel.controlproperties+xml"/>
  <Override PartName="/xl/ctrlProps/ctrlProp1464.xml" ContentType="application/vnd.ms-excel.controlproperties+xml"/>
  <Override PartName="/xl/ctrlProps/ctrlProp74.xml" ContentType="application/vnd.ms-excel.controlproperties+xml"/>
  <Override PartName="/xl/comments4.xml" ContentType="application/vnd.openxmlformats-officedocument.spreadsheetml.comments+xml"/>
  <Override PartName="/xl/ctrlProps/ctrlProp496.xml" ContentType="application/vnd.ms-excel.controlproperties+xml"/>
  <Override PartName="/xl/ctrlProps/ctrlProp1209.xml" ContentType="application/vnd.ms-excel.controlproperties+xml"/>
  <Override PartName="/xl/ctrlProps/ctrlProp165.xml" ContentType="application/vnd.ms-excel.controlproperties+xml"/>
  <Override PartName="/xl/ctrlProps/ctrlProp1981.xml" ContentType="application/vnd.ms-excel.controlproperties+xml"/>
  <Override PartName="/xl/ctrlProps/ctrlProp843.xml" ContentType="application/vnd.ms-excel.controlproperties+xml"/>
  <Override PartName="/xl/ctrlProps/ctrlProp682.xml" ContentType="application/vnd.ms-excel.controlproperties+xml"/>
  <Override PartName="/xl/ctrlProps/ctrlProp1650.xml" ContentType="application/vnd.ms-excel.controlproperties+xml"/>
  <Override PartName="/xl/ctrlProps/ctrlProp351.xml" ContentType="application/vnd.ms-excel.controlproperties+xml"/>
  <Override PartName="/xl/ctrlProps/ctrlProp919.xml" ContentType="application/vnd.ms-excel.controlproperties+xml"/>
  <Override PartName="/xl/ctrlProps/ctrlProp190.xml" ContentType="application/vnd.ms-excel.controlproperties+xml"/>
  <Override PartName="/xl/ctrlProps/ctrlProp1234.xml" ContentType="application/vnd.ms-excel.controlproperties+xml"/>
  <Override PartName="/xl/ctrlProps/ctrlProp1048.xml" ContentType="application/vnd.ms-excel.controlproperties+xml"/>
  <Override PartName="/xl/ctrlProps/ctrlProp1912.xml" ContentType="application/vnd.ms-excel.controlproperties+xml"/>
  <Override PartName="/xl/ctrlProps/ctrlProp1379.xml" ContentType="application/vnd.ms-excel.controlproperties+xml"/>
  <Override PartName="/xl/ctrlProps/ctrlProp1726.xml" ContentType="application/vnd.ms-excel.controlproperties+xml"/>
  <Override PartName="/xl/ctrlProps/ctrlProp427.xml" ContentType="application/vnd.ms-excel.controlproperties+xml"/>
  <Override PartName="/xl/externalLinks/externalLink1.xml" ContentType="application/vnd.openxmlformats-officedocument.spreadsheetml.externalLink+xml"/>
  <Override PartName="/xl/ctrlProps/ctrlProp1565.xml" ContentType="application/vnd.ms-excel.controlproperties+xml"/>
  <Override PartName="/xl/ctrlProps/ctrlProp266.xml" ContentType="application/vnd.ms-excel.controlproperties+xml"/>
  <Override PartName="/xl/ctrlProps/ctrlProp944.xml" ContentType="application/vnd.ms-excel.controlproperties+xml"/>
  <Override PartName="/xl/ctrlProps/ctrlProp1073.xml" ContentType="application/vnd.ms-excel.controlproperties+xml"/>
  <Override PartName="/xl/ctrlProps/ctrlProp1896.xml" ContentType="application/vnd.ms-excel.controlproperties+xml"/>
  <Override PartName="/xl/ctrlProps/ctrlProp758.xml" ContentType="application/vnd.ms-excel.controlproperties+xml"/>
  <Override PartName="/xl/ctrlProps/ctrlProp1751.xml" ContentType="application/vnd.ms-excel.controlproperties+xml"/>
  <Override PartName="/xl/ctrlProps/ctrlProp613.xml" ContentType="application/vnd.ms-excel.controlproperties+xml"/>
  <Override PartName="/xl/ctrlProps/ctrlProp1420.xml" ContentType="application/vnd.ms-excel.controlproperties+xml"/>
  <Override PartName="/xl/ctrlProps/ctrlProp30.xml" ContentType="application/vnd.ms-excel.controlproperties+xml"/>
  <Override PartName="/xl/ctrlProps/ctrlProp121.xml" ContentType="application/vnd.ms-excel.controlproperties+xml"/>
  <Override PartName="/xl/ctrlProps/ctrlProp783.xml" ContentType="application/vnd.ms-excel.controlproperties+xml"/>
  <Override PartName="/xl/ctrlProps/ctrlProp2045.xml" ContentType="application/vnd.ms-excel.controlproperties+xml"/>
  <Override PartName="/xl/ctrlProps/ctrlProp1827.xml" ContentType="application/vnd.ms-excel.controlproperties+xml"/>
  <Override PartName="/xl/ctrlProps/ctrlProp597.xml" ContentType="application/vnd.ms-excel.controlproperties+xml"/>
  <Override PartName="/xl/ctrlProps/ctrlProp1590.xml" ContentType="application/vnd.ms-excel.controlproperties+xml"/>
  <Override PartName="/xl/ctrlProps/ctrlProp452.xml" ContentType="application/vnd.ms-excel.controlproperties+xml"/>
  <Override PartName="/xl/ctrlProps/ctrlProp859.xml" ContentType="application/vnd.ms-excel.controlproperties+xml"/>
  <Override PartName="/xl/ctrlProps/ctrlProp1335.xml" ContentType="application/vnd.ms-excel.controlproperties+xml"/>
  <Override PartName="/xl/ctrlProps/ctrlProp1004.xml" ContentType="application/vnd.ms-excel.controlproperties+xml"/>
  <Override PartName="/xl/ctrlProps/ctrlProp1666.xml" ContentType="application/vnd.ms-excel.controlproperties+xml"/>
  <Override PartName="/xl/ctrlProps/ctrlProp528.xml" ContentType="application/vnd.ms-excel.controlproperties+xml"/>
  <Override PartName="/xl/ctrlProps/ctrlProp1149.xml" ContentType="application/vnd.ms-excel.controlproperties+xml"/>
  <Override PartName="/xl/ctrlProps/ctrlProp291.xml" ContentType="application/vnd.ms-excel.controlproperties+xml"/>
  <Default Extension="bin" ContentType="application/vnd.openxmlformats-officedocument.spreadsheetml.printerSettings"/>
  <Override PartName="/xl/ctrlProps/ctrlProp1521.xml" ContentType="application/vnd.ms-excel.controlproperties+xml"/>
  <Override PartName="/xl/ctrlProps/ctrlProp222.xml" ContentType="application/vnd.ms-excel.controlproperties+xml"/>
  <Override PartName="/xl/ctrlProps/ctrlProp1174.xml" ContentType="application/vnd.ms-excel.controlproperties+xml"/>
  <Override PartName="/xl/ctrlProps/ctrlProp900.xml" ContentType="application/vnd.ms-excel.controlproperties+xml"/>
  <Override PartName="/xl/ctrlProps/ctrlProp1997.xml" ContentType="application/vnd.ms-excel.controlproperties+xml"/>
  <Override PartName="/xl/ctrlProps/ctrlProp1852.xml" ContentType="application/vnd.ms-excel.controlproperties+xml"/>
  <Override PartName="/xl/ctrlProps/ctrlProp698.xml" ContentType="application/vnd.ms-excel.controlproperties+xml"/>
  <Override PartName="/xl/ctrlProps/ctrlProp714.xml" ContentType="application/vnd.ms-excel.controlproperties+xml"/>
  <Override PartName="/xl/ctrlProps/ctrlProp367.xml" ContentType="application/vnd.ms-excel.controlproperties+xml"/>
  <Override PartName="/xl/worksheets/sheet14.xml" ContentType="application/vnd.openxmlformats-officedocument.spreadsheetml.worksheet+xml"/>
  <Override PartName="/xl/ctrlProps/ctrlProp884.xml" ContentType="application/vnd.ms-excel.controlproperties+xml"/>
  <Override PartName="/xl/ctrlProps/ctrlProp1928.xml" ContentType="application/vnd.ms-excel.controlproperties+xml"/>
  <Override PartName="/xl/ctrlProps/ctrlProp2001.xml" ContentType="application/vnd.ms-excel.controlproperties+xml"/>
  <Override PartName="/xl/ctrlProps/ctrlProp1691.xml" ContentType="application/vnd.ms-excel.controlproperties+xml"/>
  <Override PartName="/xl/ctrlProps/ctrlProp553.xml" ContentType="application/vnd.ms-excel.controlproperties+xml"/>
  <Override PartName="/xl/ctrlProps/ctrlProp1360.xml" ContentType="application/vnd.ms-excel.controlproperties+xml"/>
  <Override PartName="/xl/drawings/drawing18.xml" ContentType="application/vnd.openxmlformats-officedocument.drawing+xml"/>
  <Override PartName="/xl/ctrlProps/ctrlProp629.xml" ContentType="application/vnd.ms-excel.controlproperties+xml"/>
  <Override PartName="/xl/ctrlProps/ctrlProp1105.xml" ContentType="application/vnd.ms-excel.controlproperties+xml"/>
  <Override PartName="/xl/ctrlProps/ctrlProp815.xml" ContentType="application/vnd.ms-excel.controlproperties+xml"/>
  <Override PartName="/xl/ctrlProps/ctrlProp1767.xml" ContentType="application/vnd.ms-excel.controlproperties+xml"/>
  <Override PartName="/xl/ctrlProps/ctrlProp1622.xml" ContentType="application/vnd.ms-excel.controlproperties+xml"/>
  <Override PartName="/xl/ctrlProps/ctrlProp392.xml" ContentType="application/vnd.ms-excel.controlproperties+xml"/>
  <Override PartName="/xl/ctrlProps/ctrlProp1089.xml" ContentType="application/vnd.ms-excel.controlproperties+xml"/>
  <Override PartName="/xl/ctrlProps/ctrlProp1436.xml" ContentType="application/vnd.ms-excel.controlproperties+xml"/>
  <Override PartName="/xl/ctrlProps/ctrlProp46.xml" ContentType="application/vnd.ms-excel.controlproperties+xml"/>
  <Override PartName="/xl/ctrlProps/ctrlProp1275.xml" ContentType="application/vnd.ms-excel.controlproperties+xml"/>
  <Override PartName="/xl/ctrlProps/ctrlProp1953.xml" ContentType="application/vnd.ms-excel.controlproperties+xml"/>
  <Override PartName="/xl/ctrlProps/ctrlProp654.xml" ContentType="application/vnd.ms-excel.controlproperties+xml"/>
  <Override PartName="/xl/ctrlProps/ctrlProp799.xml" ContentType="application/vnd.ms-excel.controlproperties+xml"/>
  <Override PartName="/xl/ctrlProps/ctrlProp468.xml" ContentType="application/vnd.ms-excel.controlproperties+xml"/>
  <Override PartName="/xl/ctrlProps/ctrlProp1461.xml" ContentType="application/vnd.ms-excel.controlproperties+xml"/>
  <Override PartName="/xl/ctrlProps/ctrlProp71.xml" ContentType="application/vnd.ms-excel.controlproperties+xml"/>
  <Override PartName="/xl/ctrlProps/ctrlProp323.xml" ContentType="application/vnd.ms-excel.controlproperties+xml"/>
  <Override PartName="/xl/ctrlProps/ctrlProp137.xml" ContentType="application/vnd.ms-excel.controlproperties+xml"/>
  <Override PartName="/xl/ctrlProps/ctrlProp1130.xml" ContentType="application/vnd.ms-excel.controlproperties+xml"/>
  <Override PartName="/xl/ctrlProps/ctrlProp162.xml" ContentType="application/vnd.ms-excel.controlproperties+xml"/>
  <Override PartName="/xl/ctrlProps/ctrlProp985.xml" ContentType="application/vnd.ms-excel.controlproperties+xml"/>
  <Override PartName="/xl/ctrlProps/ctrlProp840.xml" ContentType="application/vnd.ms-excel.controlproperties+xml"/>
  <Override PartName="/xl/ctrlProps/ctrlProp1792.xml" ContentType="application/vnd.ms-excel.controlproperties+xml"/>
  <Override PartName="/xl/ctrlProps/ctrlProp493.xml" ContentType="application/vnd.ms-excel.controlproperties+xml"/>
  <Override PartName="/xl/ctrlProps/ctrlProp1206.xml" ContentType="application/vnd.ms-excel.controlproperties+xml"/>
  <Override PartName="/xl/comments1.xml" ContentType="application/vnd.openxmlformats-officedocument.spreadsheetml.comments+xml"/>
  <Override PartName="/xl/charts/chart17.xml" ContentType="application/vnd.openxmlformats-officedocument.drawingml.chart+xml"/>
  <Override PartName="/xl/ctrlProps/ctrlProp238.xml" ContentType="application/vnd.ms-excel.controlproperties+xml"/>
  <Override PartName="/xl/ctrlProps/ctrlProp916.xml" ContentType="application/vnd.ms-excel.controlproperties+xml"/>
  <Override PartName="/xl/ctrlProps/ctrlProp1045.xml" ContentType="application/vnd.ms-excel.controlproperties+xml"/>
  <Override PartName="/xl/ctrlProps/ctrlProp1868.xml" ContentType="application/vnd.ms-excel.controlproperties+xml"/>
  <Override PartName="/xl/ctrlProps/ctrlProp1723.xml" ContentType="application/vnd.ms-excel.controlproperties+xml"/>
  <Override PartName="/xl/ctrlProps/ctrlProp1537.xml" ContentType="application/vnd.ms-excel.controlproperties+xml"/>
  <Override PartName="/xl/ctrlProps/ctrlProp1231.xml" ContentType="application/vnd.ms-excel.controlproperties+xml"/>
  <Override PartName="/xl/ctrlProps/ctrlProp569.xml" ContentType="application/vnd.ms-excel.controlproperties+xml"/>
  <Override PartName="/xl/ctrlProps/ctrlProp1893.xml" ContentType="application/vnd.ms-excel.controlproperties+xml"/>
  <Override PartName="/xl/ctrlProps/ctrlProp755.xml" ContentType="application/vnd.ms-excel.controlproperties+xml"/>
  <Override PartName="/xl/ctrlProps/ctrlProp2017.xml" ContentType="application/vnd.ms-excel.controlproperties+xml"/>
  <Override PartName="/xl/ctrlProps/ctrlProp610.xml" ContentType="application/vnd.ms-excel.controlproperties+xml"/>
  <Override PartName="/xl/ctrlProps/ctrlProp1562.xml" ContentType="application/vnd.ms-excel.controlproperties+xml"/>
  <Override PartName="/xl/ctrlProps/ctrlProp424.xml" ContentType="application/vnd.ms-excel.controlproperties+xml"/>
  <Override PartName="/xl/ctrlProps/ctrlProp1376.xml" ContentType="application/vnd.ms-excel.controlproperties+xml"/>
  <Override PartName="/xl/ctrlProps/ctrlProp1307.xml" ContentType="application/vnd.ms-excel.controlproperties+xml"/>
  <Override PartName="/xl/ctrlProps/ctrlProp941.xml" ContentType="application/vnd.ms-excel.controlproperties+xml"/>
  <Override PartName="/xl/ctrlProps/ctrlProp594.xml" ContentType="application/vnd.ms-excel.controlproperties+xml"/>
  <Override PartName="/xl/ctrlProps/ctrlProp1638.xml" ContentType="application/vnd.ms-excel.controlproperties+xml"/>
  <Override PartName="/xl/ctrlProps/ctrlProp1969.xml" ContentType="application/vnd.ms-excel.controlproperties+xml"/>
  <Override PartName="/xl/ctrlProps/ctrlProp263.xml" ContentType="application/vnd.ms-excel.controlproperties+xml"/>
  <Override PartName="/xl/ctrlProps/ctrlProp1070.xml" ContentType="application/vnd.ms-excel.controlproperties+xml"/>
  <Override PartName="/xl/ctrlProps/ctrlProp1001.xml" ContentType="application/vnd.ms-excel.controlproperties+xml"/>
  <Override PartName="/xl/ctrlProps/ctrlProp339.xml" ContentType="application/vnd.ms-excel.controlproperties+xml"/>
  <Override PartName="/xl/ctrlProps/ctrlProp2042.xml" ContentType="application/vnd.ms-excel.controlproperties+xml"/>
  <Override PartName="/xl/ctrlProps/ctrlProp1824.xml" ContentType="application/vnd.ms-excel.controlproperties+xml"/>
  <Override PartName="/xl/ctrlProps/ctrlProp1477.xml" ContentType="application/vnd.ms-excel.controlproperties+xml"/>
  <Override PartName="/xl/ctrlProps/ctrlProp87.xml" ContentType="application/vnd.ms-excel.controlproperties+xml"/>
  <Override PartName="/xl/ctrlProps/ctrlProp1146.xml" ContentType="application/vnd.ms-excel.controlproperties+xml"/>
  <Override PartName="/xl/ctrlProps/ctrlProp780.xml" ContentType="application/vnd.ms-excel.controlproperties+xml"/>
  <Override PartName="/xl/theme/theme1.xml" ContentType="application/vnd.openxmlformats-officedocument.theme+xml"/>
  <Override PartName="/xl/drawings/drawing8.xml" ContentType="application/vnd.openxmlformats-officedocument.drawing+xml"/>
  <Override PartName="/xl/ctrlProps/ctrlProp1994.xml" ContentType="application/vnd.ms-excel.controlproperties+xml"/>
  <Override PartName="/xl/ctrlProps/ctrlProp711.xml" ContentType="application/vnd.ms-excel.controlproperties+xml"/>
  <Override PartName="/xl/ctrlProps/ctrlProp1663.xml" ContentType="application/vnd.ms-excel.controlproperties+xml"/>
  <Override PartName="/xl/ctrlProps/ctrlProp525.xml" ContentType="application/vnd.ms-excel.controlproperties+xml"/>
  <Override PartName="/xl/ctrlProps/ctrlProp1332.xml" ContentType="application/vnd.ms-excel.controlproperties+xml"/>
  <Override PartName="/xl/ctrlProps/ctrlProp178.xml" ContentType="application/vnd.ms-excel.controlproperties+xml"/>
  <Override PartName="/xl/ctrlProps/ctrlProp856.xml" ContentType="application/vnd.ms-excel.controlproperties+xml"/>
  <Override PartName="/xl/worksheets/sheet11.xml" ContentType="application/vnd.openxmlformats-officedocument.spreadsheetml.worksheet+xml"/>
  <Override PartName="/xl/ctrlProps/ctrlProp1171.xml" ContentType="application/vnd.ms-excel.controlproperties+xml"/>
  <Override PartName="/xl/ctrlProps/ctrlProp881.xml" ContentType="application/vnd.ms-excel.controlproperties+xml"/>
  <Override PartName="/xl/ctrlProps/ctrlProp695.xml" ContentType="application/vnd.ms-excel.controlproperties+xml"/>
  <Override PartName="/xl/ctrlProps/ctrlProp550.xml" ContentType="application/vnd.ms-excel.controlproperties+xml"/>
  <Override PartName="/xl/ctrlProps/ctrlProp364.xml" ContentType="application/vnd.ms-excel.controlproperties+xml"/>
  <Override PartName="/xl/ctrlProps/ctrlProp1408.xml" ContentType="application/vnd.ms-excel.controlproperties+xml"/>
  <Override PartName="/xl/ctrlProps/ctrlProp18.xml" ContentType="application/vnd.ms-excel.controlproperties+xml"/>
  <Override PartName="/xl/ctrlProps/ctrlProp1739.xml" ContentType="application/vnd.ms-excel.controlproperties+xml"/>
  <Override PartName="/xl/drawings/drawing15.xml" ContentType="application/vnd.openxmlformats-officedocument.drawing+xml"/>
  <Override PartName="/xl/ctrlProps/ctrlProp957.xml" ContentType="application/vnd.ms-excel.controlproperties+xml"/>
  <Override PartName="/xl/ctrlProps/ctrlProp1764.xml" ContentType="application/vnd.ms-excel.controlproperties+xml"/>
  <Override PartName="/xl/ctrlProps/ctrlProp626.xml" ContentType="application/vnd.ms-excel.controlproperties+xml"/>
  <Override PartName="/xl/ctrlProps/ctrlProp109.xml" ContentType="application/vnd.ms-excel.controlproperties+xml"/>
  <Override PartName="/xl/ctrlProps/ctrlProp1578.xml" ContentType="application/vnd.ms-excel.controlproperties+xml"/>
  <Override PartName="/xl/ctrlProps/ctrlProp1433.xml" ContentType="application/vnd.ms-excel.controlproperties+xml"/>
  <Override PartName="/xl/ctrlProps/ctrlProp43.xml" ContentType="application/vnd.ms-excel.controlproperties+xml"/>
  <Override PartName="/xl/ctrlProps/ctrlProp1247.xml" ContentType="application/vnd.ms-excel.controlproperties+xml"/>
  <Override PartName="/xl/ctrlProps/ctrlProp1102.xml" ContentType="application/vnd.ms-excel.controlproperties+xml"/>
  <Override PartName="/xl/ctrlProps/ctrlProp1925.xml" ContentType="application/vnd.ms-excel.controlproperties+xml"/>
  <Override PartName="/xl/ctrlProps/ctrlProp1950.xml" ContentType="application/vnd.ms-excel.controlproperties+xml"/>
  <Override PartName="/xl/ctrlProps/ctrlProp279.xml" ContentType="application/vnd.ms-excel.controlproperties+xml"/>
  <Override PartName="/xl/ctrlProps/ctrlProp465.xml" ContentType="application/vnd.ms-excel.controlproperties+xml"/>
  <Override PartName="/xl/ctrlProps/ctrlProp1272.xml" ContentType="application/vnd.ms-excel.controlproperties+xml"/>
  <Override PartName="/xl/ctrlProps/ctrlProp134.xml" ContentType="application/vnd.ms-excel.controlproperties+xml"/>
  <Override PartName="/xl/ctrlProps/ctrlProp1086.xml" ContentType="application/vnd.ms-excel.controlproperties+xml"/>
  <Override PartName="/xl/ctrlProps/ctrlProp796.xml" ContentType="application/vnd.ms-excel.controlproperties+xml"/>
  <Override PartName="/xl/ctrlProps/ctrlProp812.xml" ContentType="application/vnd.ms-excel.controlproperties+xml"/>
  <Override PartName="/xl/ctrlProps/ctrlProp1509.xml" ContentType="application/vnd.ms-excel.controlproperties+xml"/>
  <Override PartName="/xl/ctrlProps/ctrlProp1017.xml" ContentType="application/vnd.ms-excel.controlproperties+xml"/>
  <Override PartName="/xl/ctrlProps/ctrlProp651.xml" ContentType="application/vnd.ms-excel.controlproperties+xml"/>
  <Override PartName="/xl/ctrlProps/ctrlProp320.xml" ContentType="application/vnd.ms-excel.controlproperties+xml"/>
  <Override PartName="/xl/ctrlProps/ctrlProp1348.xml" ContentType="application/vnd.ms-excel.controlproperties+xml"/>
  <Override PartName="/xl/ctrlProps/ctrlProp982.xml" ContentType="application/vnd.ms-excel.controlproperties+xml"/>
  <Override PartName="/xl/charts/chart14.xml" ContentType="application/vnd.openxmlformats-officedocument.drawingml.chart+xml"/>
  <Override PartName="/xl/ctrlProps/ctrlProp727.xml" ContentType="application/vnd.ms-excel.controlproperties+xml"/>
  <Override PartName="/xl/ctrlProps/ctrlProp490.xml" ContentType="application/vnd.ms-excel.controlproperties+xml"/>
  <Override PartName="/xl/ctrlProps/ctrlProp1534.xml" ContentType="application/vnd.ms-excel.controlproperties+xml"/>
  <Override PartName="/xl/ctrlProps/ctrlProp1187.xml" ContentType="application/vnd.ms-excel.controlproperties+xml"/>
  <Override PartName="/xl/ctrlProps/ctrlProp1679.xml" ContentType="application/vnd.ms-excel.controlproperties+xml"/>
  <Override PartName="/xl/ctrlProps/ctrlProp1203.xml" ContentType="application/vnd.ms-excel.controlproperties+xml"/>
  <Override PartName="/xl/ctrlProps/ctrlProp1865.xml" ContentType="application/vnd.ms-excel.controlproperties+xml"/>
  <Override PartName="/xl/ctrlProps/ctrlProp913.xml" ContentType="application/vnd.ms-excel.controlproperties+xml"/>
  <Override PartName="/xl/ctrlProps/ctrlProp2014.xml" ContentType="application/vnd.ms-excel.controlproperties+xml"/>
  <Override PartName="/xl/ctrlProps/ctrlProp1720.xml" ContentType="application/vnd.ms-excel.controlproperties+xml"/>
  <Override PartName="/xl/ctrlProps/ctrlProp566.xml" ContentType="application/vnd.ms-excel.controlproperties+xml"/>
  <Override PartName="/xl/ctrlProps/ctrlProp421.xml" ContentType="application/vnd.ms-excel.controlproperties+xml"/>
  <Override PartName="/xl/ctrlProps/ctrlProp1373.xml" ContentType="application/vnd.ms-excel.controlproperties+xml"/>
  <Override PartName="/xl/ctrlProps/ctrlProp235.xml" ContentType="application/vnd.ms-excel.controlproperties+xml"/>
  <Override PartName="/xl/ctrlProps/ctrlProp897.xml" ContentType="application/vnd.ms-excel.controlproperties+xml"/>
  <Override PartName="/xl/ctrlProps/ctrlProp1042.xml" ContentType="application/vnd.ms-excel.controlproperties+xml"/>
  <Override PartName="/xl/ctrlProps/ctrlProp1890.xml" ContentType="application/vnd.ms-excel.controlproperties+xml"/>
  <Override PartName="/xl/ctrlProps/ctrlProp260.xml" ContentType="application/vnd.ms-excel.controlproperties+xml"/>
  <Override PartName="/xl/ctrlProps/ctrlProp1304.xml" ContentType="application/vnd.ms-excel.controlproperties+xml"/>
  <Override PartName="/xl/ctrlProps/ctrlProp1118.xml" ContentType="application/vnd.ms-excel.controlproperties+xml"/>
  <Override PartName="/xl/ctrlProps/ctrlProp752.xml" ContentType="application/vnd.ms-excel.controlproperties+xml"/>
  <Override PartName="/xl/ctrlProps/ctrlProp1449.xml" ContentType="application/vnd.ms-excel.controlproperties+xml"/>
  <Override PartName="/xl/ctrlProps/ctrlProp59.xml" ContentType="application/vnd.ms-excel.controlproperties+xml"/>
  <Override PartName="/xl/ctrlProps/ctrlProp591.xml" ContentType="application/vnd.ms-excel.controlproperties+xml"/>
  <Override PartName="/xl/ctrlProps/ctrlProp1635.xml" ContentType="application/vnd.ms-excel.controlproperties+xml"/>
  <Override PartName="/xl/ctrlProps/ctrlProp336.xml" ContentType="application/vnd.ms-excel.controlproperties+xml"/>
  <Override PartName="/xl/ctrlProps/ctrlProp1288.xml" ContentType="application/vnd.ms-excel.controlproperties+xml"/>
  <Override PartName="/xl/ctrlProps/ctrlProp1143.xml" ContentType="application/vnd.ms-excel.controlproperties+xml"/>
  <Override PartName="/xl/ctrlProps/ctrlProp1966.xml" ContentType="application/vnd.ms-excel.controlproperties+xml"/>
  <Override PartName="/xl/ctrlProps/ctrlProp828.xml" ContentType="application/vnd.ms-excel.controlproperties+xml"/>
  <Override PartName="/xl/ctrlProps/ctrlProp1821.xml" ContentType="application/vnd.ms-excel.controlproperties+xml"/>
  <Override PartName="/xl/drawings/drawing5.xml" ContentType="application/vnd.openxmlformats-officedocument.drawing+xml"/>
  <Override PartName="/xl/ctrlProps/ctrlProp667.xml" ContentType="application/vnd.ms-excel.controlproperties+xml"/>
  <Override PartName="/xl/ctrlProps/ctrlProp1660.xml" ContentType="application/vnd.ms-excel.controlproperties+xml"/>
  <Override PartName="/xl/ctrlProps/ctrlProp1474.xml" ContentType="application/vnd.ms-excel.controlproperties+xml"/>
  <Override PartName="/xl/ctrlProps/ctrlProp84.xml" ContentType="application/vnd.ms-excel.controlproperties+xml"/>
  <Override PartName="/xl/ctrlProps/ctrlProp175.xml" ContentType="application/vnd.ms-excel.controlproperties+xml"/>
  <Override PartName="/xl/ctrlProps/ctrlProp998.xml" ContentType="application/vnd.ms-excel.controlproperties+xml"/>
  <Override PartName="/xl/ctrlProps/ctrlProp1991.xml" ContentType="application/vnd.ms-excel.controlproperties+xml"/>
  <Override PartName="/xl/ctrlProps/ctrlProp853.xml" ContentType="application/vnd.ms-excel.controlproperties+xml"/>
  <Override PartName="/xl/ctrlProps/ctrlProp522.xml" ContentType="application/vnd.ms-excel.controlproperties+xml"/>
  <Override PartName="/xl/ctrlProps/ctrlProp1736.xml" ContentType="application/vnd.ms-excel.controlproperties+xml"/>
  <Override PartName="/xl/ctrlProps/ctrlProp929.xml" ContentType="application/vnd.ms-excel.controlproperties+xml"/>
  <Override PartName="/xl/ctrlProps/ctrlProp361.xml" ContentType="application/vnd.ms-excel.controlproperties+xml"/>
  <Override PartName="/xl/ctrlProps/ctrlProp1405.xml" ContentType="application/vnd.ms-excel.controlproperties+xml"/>
  <Override PartName="/xl/ctrlProps/ctrlProp15.xml" ContentType="application/vnd.ms-excel.controlproperties+xml"/>
  <Override PartName="/xl/ctrlProps/ctrlProp692.xml" ContentType="application/vnd.ms-excel.controlproperties+xml"/>
  <Override PartName="/xl/ctrlProps/ctrlProp1219.xml" ContentType="application/vnd.ms-excel.controlproperties+xml"/>
  <Override PartName="/xl/ctrlProps/ctrlProp437.xml" ContentType="application/vnd.ms-excel.controlproperties+xml"/>
  <Override PartName="/xl/ctrlProps/ctrlProp1244.xml" ContentType="application/vnd.ms-excel.controlproperties+xml"/>
  <Override PartName="/xl/ctrlProps/ctrlProp106.xml" ContentType="application/vnd.ms-excel.controlproperties+xml"/>
  <Override PartName="/xl/ctrlProps/ctrlProp1058.xml" ContentType="application/vnd.ms-excel.controlproperties+xml"/>
  <Override PartName="/xl/ctrlProps/ctrlProp1922.xml" ContentType="application/vnd.ms-excel.controlproperties+xml"/>
  <Override PartName="/xl/ctrlProps/ctrlProp768.xml" ContentType="application/vnd.ms-excel.controlproperties+xml"/>
  <Override PartName="/xl/ctrlProps/ctrlProp1389.xml" ContentType="application/vnd.ms-excel.controlproperties+xml"/>
  <Override PartName="/xl/ctrlProps/ctrlProp1575.xml" ContentType="application/vnd.ms-excel.controlproperties+xml"/>
  <Override PartName="/xl/drawings/drawing12.xml" ContentType="application/vnd.openxmlformats-officedocument.drawing+xml"/>
  <Override PartName="/xl/ctrlProps/ctrlProp623.xml" ContentType="application/vnd.ms-excel.controlproperties+xml"/>
  <Override PartName="/xl/ctrlProps/ctrlProp1430.xml" ContentType="application/vnd.ms-excel.controlproperties+xml"/>
  <Override PartName="/xl/ctrlProps/ctrlProp276.xml" ContentType="application/vnd.ms-excel.controlproperties+xml"/>
  <Override PartName="/xl/ctrlProps/ctrlProp40.xml" ContentType="application/vnd.ms-excel.controlproperties+xml"/>
  <Override PartName="/xl/ctrlProps/ctrlProp954.xml" ContentType="application/vnd.ms-excel.controlproperties+xml"/>
  <Override PartName="/xl/ctrlProps/ctrlProp1083.xml" ContentType="application/vnd.ms-excel.controlproperties+xml"/>
  <Override PartName="/xl/ctrlProps/ctrlProp1761.xml" ContentType="application/vnd.ms-excel.controlproperties+xml"/>
  <Override PartName="/xl/ctrlProps/ctrlProp1506.xml" ContentType="application/vnd.ms-excel.controlproperties+xml"/>
  <Override PartName="/xl/ctrlProps/ctrlProp131.xml" ContentType="application/vnd.ms-excel.controlproperties+xml"/>
  <Override PartName="/xl/ctrlProps/ctrlProp793.xml" ContentType="application/vnd.ms-excel.controlproperties+xml"/>
  <Override PartName="/xl/ctrlProps/ctrlProp1837.xml" ContentType="application/vnd.ms-excel.controlproperties+xml"/>
  <Override PartName="/xl/ctrlProps/ctrlProp462.xml" ContentType="application/vnd.ms-excel.controlproperties+xml"/>
  <Override PartName="/xl/ctrlProps/ctrlProp1159.xml" ContentType="application/vnd.ms-excel.controlproperties+xml"/>
  <Override PartName="/xl/charts/chart11.xml" ContentType="application/vnd.openxmlformats-officedocument.drawingml.chart+xml"/>
  <Override PartName="/xl/ctrlProps/ctrlProp1676.xml" ContentType="application/vnd.ms-excel.controlproperties+xml"/>
  <Override PartName="/xl/ctrlProps/ctrlProp1345.xml" ContentType="application/vnd.ms-excel.controlproperties+xml"/>
  <Override PartName="/xl/ctrlProps/ctrlProp207.xml" ContentType="application/vnd.ms-excel.controlproperties+xml"/>
  <Override PartName="/xl/ctrlProps/ctrlProp1200.xml" ContentType="application/vnd.ms-excel.controlproperties+xml"/>
  <Override PartName="/xl/ctrlProps/ctrlProp1014.xml" ContentType="application/vnd.ms-excel.controlproperties+xml"/>
  <Override PartName="/xl/ctrlProps/ctrlProp724.xml" ContentType="application/vnd.ms-excel.controlproperties+xml"/>
  <Override PartName="/xl/ctrlProps/ctrlProp538.xml" ContentType="application/vnd.ms-excel.controlproperties+xml"/>
  <Override PartName="/xl/ctrlProps/ctrlProp1531.xml" ContentType="application/vnd.ms-excel.controlproperties+xml"/>
  <Override PartName="/xl/ctrlProps/ctrlProp869.xml" ContentType="application/vnd.ms-excel.controlproperties+xml"/>
  <Override PartName="/xl/worksheets/sheet24.xml" ContentType="application/vnd.openxmlformats-officedocument.spreadsheetml.worksheet+xml"/>
  <Override PartName="/xl/ctrlProps/ctrlProp563.xml" ContentType="application/vnd.ms-excel.controlproperties+xml"/>
  <Override PartName="/xl/ctrlProps/ctrlProp377.xml" ContentType="application/vnd.ms-excel.controlproperties+xml"/>
  <Override PartName="/xl/ctrlProps/ctrlProp1370.xml" ContentType="application/vnd.ms-excel.controlproperties+xml"/>
  <Override PartName="/xl/ctrlProps/ctrlProp232.xml" ContentType="application/vnd.ms-excel.controlproperties+xml"/>
  <Override PartName="/xl/ctrlProps/ctrlProp1184.xml" ContentType="application/vnd.ms-excel.controlproperties+xml"/>
  <Override PartName="/xl/ctrlProps/ctrlProp910.xml" ContentType="application/vnd.ms-excel.controlproperties+xml"/>
  <Override PartName="/xl/ctrlProps/ctrlProp1862.xml" ContentType="application/vnd.ms-excel.controlproperties+xml"/>
  <Override PartName="/xl/ctrlProps/ctrlProp308.xml" ContentType="application/vnd.ms-excel.controlproperties+xml"/>
  <Override PartName="/xl/ctrlProps/ctrlProp894.xml" ContentType="application/vnd.ms-excel.controlproperties+xml"/>
  <Override PartName="/xl/ctrlProps/ctrlProp1115.xml" ContentType="application/vnd.ms-excel.controlproperties+xml"/>
  <Override PartName="/xl/ctrlProps/ctrlProp1938.xml" ContentType="application/vnd.ms-excel.controlproperties+xml"/>
  <Override PartName="/xl/ctrlProps/ctrlProp2011.xml" ContentType="application/vnd.ms-excel.controlproperties+xml"/>
  <Override PartName="/xl/ctrlProps/ctrlProp1607.xml" ContentType="application/vnd.ms-excel.controlproperties+xml"/>
  <Override PartName="/xl/ctrlProps/ctrlProp1632.xml" ContentType="application/vnd.ms-excel.controlproperties+xml"/>
  <Override PartName="/xl/ctrlProps/ctrlProp1446.xml" ContentType="application/vnd.ms-excel.controlproperties+xml"/>
  <Override PartName="/xl/ctrlProps/ctrlProp56.xml" ContentType="application/vnd.ms-excel.controlproperties+xml"/>
  <Override PartName="/xl/ctrlProps/ctrlProp1301.xml" ContentType="application/vnd.ms-excel.controlproperties+xml"/>
  <Override PartName="/xl/ctrlProps/ctrlProp147.xml" ContentType="application/vnd.ms-excel.controlproperties+xml"/>
  <Override PartName="/xl/ctrlProps/ctrlProp639.xml" ContentType="application/vnd.ms-excel.controlproperties+xml"/>
  <Override PartName="/xl/ctrlProps/ctrlProp1963.xml" ContentType="application/vnd.ms-excel.controlproperties+xml"/>
  <Override PartName="/xl/ctrlProps/ctrlProp825.xml" ContentType="application/vnd.ms-excel.controlproperties+xml"/>
  <Override PartName="/xl/ctrlProps/ctrlProp1099.xml" ContentType="application/vnd.ms-excel.controlproperties+xml"/>
  <Override PartName="/xl/ctrlProps/ctrlProp1777.xml" ContentType="application/vnd.ms-excel.controlproperties+xml"/>
  <Override PartName="/xl/drawings/drawing2.xml" ContentType="application/vnd.openxmlformats-officedocument.drawing+xml"/>
  <Override PartName="/xl/ctrlProps/ctrlProp1708.xml" ContentType="application/vnd.ms-excel.controlproperties+xml"/>
  <Override PartName="/xl/ctrlProps/ctrlProp333.xml" ContentType="application/vnd.ms-excel.controlproperties+xml"/>
  <Override PartName="/xl/ctrlProps/ctrlProp1285.xml" ContentType="application/vnd.ms-excel.controlproperties+xml"/>
  <Override PartName="/xl/ctrlProps/ctrlProp995.xml" ContentType="application/vnd.ms-excel.controlproperties+xml"/>
  <Override PartName="/xl/ctrlProps/ctrlProp1140.xml" ContentType="application/vnd.ms-excel.controlproperties+xml"/>
  <Override PartName="/xl/ctrlProps/ctrlProp664.xml" ContentType="application/vnd.ms-excel.controlproperties+xml"/>
  <Override PartName="/xl/ctrlProps/ctrlProp478.xml" ContentType="application/vnd.ms-excel.controlproperties+xml"/>
  <Override PartName="/xl/ctrlProps/ctrlProp1471.xml" ContentType="application/vnd.ms-excel.controlproperties+xml"/>
  <Override PartName="/xl/ctrlProps/ctrlProp81.xml" ContentType="application/vnd.ms-excel.controlproperties+xml"/>
  <Override PartName="/xl/ctrlProps/ctrlProp1216.xml" ContentType="application/vnd.ms-excel.controlproperties+xml"/>
  <Override PartName="/xl/ctrlProps/ctrlProp850.xml" ContentType="application/vnd.ms-excel.controlproperties+xml"/>
  <Override PartName="/xl/ctrlProps/ctrlProp409.xml" ContentType="application/vnd.ms-excel.controlproperties+xml"/>
  <Override PartName="/xl/ctrlProps/ctrlProp1878.xml" ContentType="application/vnd.ms-excel.controlproperties+xml"/>
  <Override PartName="/xl/ctrlProps/ctrlProp1547.xml" ContentType="application/vnd.ms-excel.controlproperties+xml"/>
  <Override PartName="/xl/ctrlProps/ctrlProp172.xml" ContentType="application/vnd.ms-excel.controlproperties+xml"/>
  <Override PartName="/xl/ctrlProps/ctrlProp1386.xml" ContentType="application/vnd.ms-excel.controlproperties+xml"/>
  <Override PartName="/xl/ctrlProps/ctrlProp1402.xml" ContentType="application/vnd.ms-excel.controlproperties+xml"/>
  <Override PartName="/xl/ctrlProps/ctrlProp12.xml" ContentType="application/vnd.ms-excel.controlproperties+xml"/>
  <Override PartName="/xl/ctrlProps/ctrlProp579.xml" ContentType="application/vnd.ms-excel.controlproperties+xml"/>
  <Override PartName="/xl/ctrlProps/ctrlProp103.xml" ContentType="application/vnd.ms-excel.controlproperties+xml"/>
  <Override PartName="/xl/ctrlProps/ctrlProp926.xml" ContentType="application/vnd.ms-excel.controlproperties+xml"/>
  <Override PartName="/xl/ctrlProps/ctrlProp1055.xml" ContentType="application/vnd.ms-excel.controlproperties+xml"/>
  <Override PartName="/xl/ctrlProps/ctrlProp1733.xml" ContentType="application/vnd.ms-excel.controlproperties+xml"/>
  <Override PartName="/xl/ctrlProps/ctrlProp248.xml" ContentType="application/vnd.ms-excel.controlproperties+xml"/>
  <Override PartName="/xl/ctrlProps/ctrlProp1809.xml" ContentType="application/vnd.ms-excel.controlproperties+xml"/>
  <Override PartName="/xl/ctrlProps/ctrlProp1241.xml" ContentType="application/vnd.ms-excel.controlproperties+xml"/>
  <Override PartName="/xl/ctrlProps/ctrlProp951.xml" ContentType="application/vnd.ms-excel.controlproperties+xml"/>
  <Override PartName="/xl/ctrlProps/ctrlProp765.xml" ContentType="application/vnd.ms-excel.controlproperties+xml"/>
  <Override PartName="/xl/ctrlProps/ctrlProp2027.xml" ContentType="application/vnd.ms-excel.controlproperties+xml"/>
  <Override PartName="/xl/ctrlProps/ctrlProp620.xml" ContentType="application/vnd.ms-excel.controlproperties+xml"/>
  <Override PartName="/xl/ctrlProps/ctrlProp1572.xml" ContentType="application/vnd.ms-excel.controlproperties+xml"/>
  <Override PartName="/xl/ctrlProps/ctrlProp434.xml" ContentType="application/vnd.ms-excel.controlproperties+xml"/>
  <Override PartName="/xl/charts/chart9.xml" ContentType="application/vnd.openxmlformats-officedocument.drawingml.chart+xml"/>
  <Override PartName="/xl/ctrlProps/ctrlProp1979.xml" ContentType="application/vnd.ms-excel.controlproperties+xml"/>
  <Override PartName="/xl/ctrlProps/ctrlProp273.xml" ContentType="application/vnd.ms-excel.controlproperties+xml"/>
  <Override PartName="/xl/ctrlProps/ctrlProp1080.xml" ContentType="application/vnd.ms-excel.controlproperties+xml"/>
  <Override PartName="/xl/ctrlProps/ctrlProp790.xml" ContentType="application/vnd.ms-excel.controlproperties+xml"/>
  <Override PartName="/xl/ctrlProps/ctrlProp1648.xml" ContentType="application/vnd.ms-excel.controlproperties+xml"/>
  <Override PartName="/xl/ctrlProps/ctrlProp1503.xml" ContentType="application/vnd.ms-excel.controlproperties+xml"/>
  <Override PartName="/xl/ctrlProps/ctrlProp1317.xml" ContentType="application/vnd.ms-excel.controlproperties+xml"/>
  <Override PartName="/xl/ctrlProps/ctrlProp1342.xml" ContentType="application/vnd.ms-excel.controlproperties+xml"/>
  <Override PartName="/xl/ctrlProps/ctrlProp1156.xml" ContentType="application/vnd.ms-excel.controlproperties+xml"/>
  <Override PartName="/xl/ctrlProps/ctrlProp866.xml" ContentType="application/vnd.ms-excel.controlproperties+xml"/>
  <Override PartName="/xl/ctrlProps/ctrlProp1011.xml" ContentType="application/vnd.ms-excel.controlproperties+xml"/>
  <Override PartName="/xl/ctrlProps/ctrlProp349.xml" ContentType="application/vnd.ms-excel.controlproperties+xml"/>
  <Override PartName="/xl/ctrlProps/ctrlProp1834.xml" ContentType="application/vnd.ms-excel.controlproperties+xml"/>
  <Override PartName="/xl/ctrlProps/ctrlProp535.xml" ContentType="application/vnd.ms-excel.controlproperties+xml"/>
  <Override PartName="/xl/ctrlProps/ctrlProp1487.xml" ContentType="application/vnd.ms-excel.controlproperties+xml"/>
  <Override PartName="/xl/ctrlProps/ctrlProp97.xml" ContentType="application/vnd.ms-excel.controlproperties+xml"/>
  <Override PartName="/xl/ctrlProps/ctrlProp204.xml" ContentType="application/vnd.ms-excel.controlproperties+xml"/>
  <Override PartName="/xl/ctrlProps/ctrlProp1418.xml" ContentType="application/vnd.ms-excel.controlproperties+xml"/>
  <Override PartName="/xl/ctrlProps/ctrlProp28.xml" ContentType="application/vnd.ms-excel.controlproperties+xml"/>
  <Override PartName="/xl/ctrlProps/ctrlProp721.xml" ContentType="application/vnd.ms-excel.controlproperties+xml"/>
  <Override PartName="/xl/ctrlProps/ctrlProp1673.xml" ContentType="application/vnd.ms-excel.controlproperties+xml"/>
  <Override PartName="/xl/ctrlProps/ctrlProp374.xml" ContentType="application/vnd.ms-excel.controlproperties+xml"/>
  <Override PartName="/xl/ctrlProps/ctrlProp188.xml" ContentType="application/vnd.ms-excel.controlproperties+xml"/>
  <Override PartName="/xl/ctrlProps/ctrlProp1181.xml" ContentType="application/vnd.ms-excel.controlproperties+xml"/>
  <Override PartName="/xl/worksheets/sheet21.xml" ContentType="application/vnd.openxmlformats-officedocument.spreadsheetml.worksheet+xml"/>
  <Override PartName="/xl/ctrlProps/ctrlProp1749.xml" ContentType="application/vnd.ms-excel.controlproperties+xml"/>
  <Override PartName="/xl/ctrlProps/ctrlProp891.xml" ContentType="application/vnd.ms-excel.controlproperties+xml"/>
  <Override PartName="/xl/ctrlProps/ctrlProp1935.xml" ContentType="application/vnd.ms-excel.controlproperties+xml"/>
  <Override PartName="/xl/ctrlProps/ctrlProp560.xml" ContentType="application/vnd.ms-excel.controlproperties+xml"/>
  <Override PartName="/xl/ctrlProps/ctrlProp119.xml" ContentType="application/vnd.ms-excel.controlproperties+xml"/>
  <Override PartName="/xl/ctrlProps/ctrlProp1604.xml" ContentType="application/vnd.ms-excel.controlproperties+xml"/>
  <Override PartName="/xl/ctrlProps/ctrlProp1257.xml" ContentType="application/vnd.ms-excel.controlproperties+xml"/>
  <Override PartName="/xl/ctrlProps/ctrlProp305.xml" ContentType="application/vnd.ms-excel.controlproperties+xml"/>
  <Override PartName="/xl/ctrlProps/ctrlProp1096.xml" ContentType="application/vnd.ms-excel.controlproperties+xml"/>
  <Override PartName="/xl/ctrlProps/ctrlProp1112.xml" ContentType="application/vnd.ms-excel.controlproperties+xml"/>
  <Override PartName="/xl/ctrlProps/ctrlProp289.xml" ContentType="application/vnd.ms-excel.controlproperties+xml"/>
  <Override PartName="/xl/ctrlProps/ctrlProp1774.xml" ContentType="application/vnd.ms-excel.controlproperties+xml"/>
  <Override PartName="/xl/ctrlProps/ctrlProp636.xml" ContentType="application/vnd.ms-excel.controlproperties+xml"/>
  <Override PartName="/xl/ctrlProps/ctrlProp1588.xml" ContentType="application/vnd.ms-excel.controlproperties+xml"/>
  <Override PartName="/xl/ctrlProps/ctrlProp1443.xml" ContentType="application/vnd.ms-excel.controlproperties+xml"/>
  <Override PartName="/xl/ctrlProps/ctrlProp53.xml" ContentType="application/vnd.ms-excel.controlproperties+xml"/>
  <Override PartName="/xl/ctrlProps/ctrlProp967.xml" ContentType="application/vnd.ms-excel.controlproperties+xml"/>
  <Override PartName="/xl/ctrlProps/ctrlProp1282.xml" ContentType="application/vnd.ms-excel.controlproperties+xml"/>
  <Override PartName="/xl/ctrlProps/ctrlProp1960.xml" ContentType="application/vnd.ms-excel.controlproperties+xml"/>
  <Override PartName="/xl/ctrlProps/ctrlProp822.xml" ContentType="application/vnd.ms-excel.controlproperties+xml"/>
  <Override PartName="/xl/ctrlProps/ctrlProp1519.xml" ContentType="application/vnd.ms-excel.controlproperties+xml"/>
  <Override PartName="/xl/ctrlProps/ctrlProp475.xml" ContentType="application/vnd.ms-excel.controlproperties+xml"/>
  <Override PartName="/xl/ctrlProps/ctrlProp7.xml" ContentType="application/vnd.ms-excel.controlproperties+xml"/>
  <Override PartName="/xl/ctrlProps/ctrlProp330.xml" ContentType="application/vnd.ms-excel.controlproperties+xml"/>
  <Override PartName="/xl/ctrlProps/ctrlProp144.xml" ContentType="application/vnd.ms-excel.controlproperties+xml"/>
  <Override PartName="/xl/ctrlProps/ctrlProp1358.xml" ContentType="application/vnd.ms-excel.controlproperties+xml"/>
  <Override PartName="/xl/ctrlProps/ctrlProp992.xml" ContentType="application/vnd.ms-excel.controlproperties+xml"/>
  <Override PartName="/xl/ctrlProps/ctrlProp1689.xml" ContentType="application/vnd.ms-excel.controlproperties+xml"/>
  <Override PartName="/xl/ctrlProps/ctrlProp1027.xml" ContentType="application/vnd.ms-excel.controlproperties+xml"/>
  <Override PartName="/xl/ctrlProps/ctrlProp661.xml" ContentType="application/vnd.ms-excel.controlproperties+xml"/>
  <Override PartName="/xl/ctrlProps/ctrlProp1705.xml" ContentType="application/vnd.ms-excel.controlproperties+xml"/>
  <Override PartName="/xl/ctrlProps/ctrlProp1052.xml" ContentType="application/vnd.ms-excel.controlproperties+xml"/>
  <Override PartName="/xl/ctrlProps/ctrlProp1875.xml" ContentType="application/vnd.ms-excel.controlproperties+xml"/>
  <Override PartName="/xl/ctrlProps/ctrlProp737.xml" ContentType="application/vnd.ms-excel.controlproperties+xml"/>
  <Override PartName="/xl/ctrlProps/ctrlProp1730.xml" ContentType="application/vnd.ms-excel.controlproperties+xml"/>
  <Override PartName="/xl/ctrlProps/ctrlProp1544.xml" ContentType="application/vnd.ms-excel.controlproperties+xml"/>
  <Override PartName="/xl/ctrlProps/ctrlProp406.xml" ContentType="application/vnd.ms-excel.controlproperties+xml"/>
  <Override PartName="/xl/ctrlProps/ctrlProp245.xml" ContentType="application/vnd.ms-excel.controlproperties+xml"/>
  <Override PartName="/xl/ctrlProps/ctrlProp1197.xml" ContentType="application/vnd.ms-excel.controlproperties+xml"/>
  <Override PartName="/xl/ctrlProps/ctrlProp1213.xml" ContentType="application/vnd.ms-excel.controlproperties+xml"/>
  <Override PartName="/xl/ctrlProps/ctrlProp923.xml" ContentType="application/vnd.ms-excel.controlproperties+xml"/>
  <Override PartName="/xl/ctrlProps/ctrlProp762.xml" ContentType="application/vnd.ms-excel.controlproperties+xml"/>
  <Override PartName="/xl/ctrlProps/ctrlProp2024.xml" ContentType="application/vnd.ms-excel.controlproperties+xml"/>
  <Override PartName="/xl/ctrlProps/ctrlProp1806.xml" ContentType="application/vnd.ms-excel.controlproperties+xml"/>
  <Override PartName="/xl/ctrlProps/ctrlProp576.xml" ContentType="application/vnd.ms-excel.controlproperties+xml"/>
  <Override PartName="/xl/ctrlProps/ctrlProp431.xml" ContentType="application/vnd.ms-excel.controlproperties+xml"/>
  <Override PartName="/xl/ctrlProps/ctrlProp1383.xml" ContentType="application/vnd.ms-excel.controlproperties+xml"/>
  <Override PartName="/xl/ctrlProps/ctrlProp100.xml" ContentType="application/vnd.ms-excel.controlproperties+xml"/>
  <Override PartName="/xl/charts/chart6.xml" ContentType="application/vnd.openxmlformats-officedocument.drawingml.chart+xml"/>
  <Override PartName="/xl/ctrlProps/ctrlProp1128.xml" ContentType="application/vnd.ms-excel.controlproperties+xml"/>
  <Override PartName="/xl/ctrlProps/ctrlProp838.xml" ContentType="application/vnd.ms-excel.controlproperties+xml"/>
  <Override PartName="/xl/ctrlProps/ctrlProp1459.xml" ContentType="application/vnd.ms-excel.controlproperties+xml"/>
  <Override PartName="/xl/ctrlProps/ctrlProp69.xml" ContentType="application/vnd.ms-excel.controlproperties+xml"/>
  <Override PartName="/xl/ctrlProps/ctrlProp1645.xml" ContentType="application/vnd.ms-excel.controlproperties+xml"/>
  <Override PartName="/xl/ctrlProps/ctrlProp507.xml" ContentType="application/vnd.ms-excel.controlproperties+xml"/>
  <Override PartName="/xl/ctrlProps/ctrlProp270.xml" ContentType="application/vnd.ms-excel.controlproperties+xml"/>
  <Override PartName="/xl/ctrlProps/ctrlProp1314.xml" ContentType="application/vnd.ms-excel.controlproperties+xml"/>
  <Override PartName="/xl/ctrlProps/ctrlProp1831.xml" ContentType="application/vnd.ms-excel.controlproperties+xml"/>
  <Override PartName="/xl/ctrlProps/ctrlProp677.xml" ContentType="application/vnd.ms-excel.controlproperties+xml"/>
  <Override PartName="/xl/ctrlProps/ctrlProp1484.xml" ContentType="application/vnd.ms-excel.controlproperties+xml"/>
  <Override PartName="/xl/ctrlProps/ctrlProp1500.xml" ContentType="application/vnd.ms-excel.controlproperties+xml"/>
  <Override PartName="/xl/ctrlProps/ctrlProp94.xml" ContentType="application/vnd.ms-excel.controlproperties+xml"/>
  <Override PartName="/xl/ctrlProps/ctrlProp346.xml" ContentType="application/vnd.ms-excel.controlproperties+xml"/>
  <Override PartName="/xl/ctrlProps/ctrlProp1298.xml" ContentType="application/vnd.ms-excel.controlproperties+xml"/>
  <Override PartName="/xl/ctrlProps/ctrlProp1153.xml" ContentType="application/vnd.ms-excel.controlproperties+xml"/>
  <Override PartName="/xl/ctrlProps/ctrlProp1976.xml" ContentType="application/vnd.ms-excel.controlproperties+xml"/>
  <Override PartName="/xl/ctrlProps/ctrlProp1907.xml" ContentType="application/vnd.ms-excel.controlproperties+xml"/>
  <Override PartName="/xl/ctrlProps/ctrlProp1670.xml" ContentType="application/vnd.ms-excel.controlproperties+xml"/>
  <Override PartName="/xl/ctrlProps/ctrlProp532.xml" ContentType="application/vnd.ms-excel.controlproperties+xml"/>
  <Override PartName="/xl/ctrlProps/ctrlProp1229.xml" ContentType="application/vnd.ms-excel.controlproperties+xml"/>
  <Override PartName="/xl/ctrlProps/ctrlProp185.xml" ContentType="application/vnd.ms-excel.controlproperties+xml"/>
  <Override PartName="/xl/ctrlProps/ctrlProp201.xml" ContentType="application/vnd.ms-excel.controlproperties+xml"/>
  <Override PartName="/xl/ctrlProps/ctrlProp863.xml" ContentType="application/vnd.ms-excel.controlproperties+xml"/>
  <Override PartName="/xl/ctrlProps/ctrlProp1068.xml" ContentType="application/vnd.ms-excel.controlproperties+xml"/>
  <Override PartName="/xl/ctrlProps/ctrlProp1746.xml" ContentType="application/vnd.ms-excel.controlproperties+xml"/>
  <Override PartName="/xl/ctrlProps/ctrlProp608.xml" ContentType="application/vnd.ms-excel.controlproperties+xml"/>
  <Override PartName="/xl/ctrlProps/ctrlProp1601.xml" ContentType="application/vnd.ms-excel.controlproperties+xml"/>
  <Override PartName="/xl/ctrlProps/ctrlProp939.xml" ContentType="application/vnd.ms-excel.controlproperties+xml"/>
  <Override PartName="/xl/ctrlProps/ctrlProp371.xml" ContentType="application/vnd.ms-excel.controlproperties+xml"/>
  <Override PartName="/xl/ctrlProps/ctrlProp1415.xml" ContentType="application/vnd.ms-excel.controlproperties+xml"/>
  <Override PartName="/xl/ctrlProps/ctrlProp25.xml" ContentType="application/vnd.ms-excel.controlproperties+xml"/>
  <Override PartName="/xl/drawings/drawing22.xml" ContentType="application/vnd.openxmlformats-officedocument.drawing+xml"/>
  <Override PartName="/xl/ctrlProps/ctrlProp778.xml" ContentType="application/vnd.ms-excel.controlproperties+xml"/>
  <Override PartName="/xl/ctrlProps/ctrlProp633.xml" ContentType="application/vnd.ms-excel.controlproperties+xml"/>
  <Override PartName="/xl/ctrlProps/ctrlProp1585.xml" ContentType="application/vnd.ms-excel.controlproperties+xml"/>
  <Override PartName="/xl/ctrlProps/ctrlProp447.xml" ContentType="application/vnd.ms-excel.controlproperties+xml"/>
  <Override PartName="/xl/ctrlProps/ctrlProp1440.xml" ContentType="application/vnd.ms-excel.controlproperties+xml"/>
  <Override PartName="/xl/ctrlProps/ctrlProp50.xml" ContentType="application/vnd.ms-excel.controlproperties+xml"/>
  <Override PartName="/xl/ctrlProps/ctrlProp302.xml" ContentType="application/vnd.ms-excel.controlproperties+xml"/>
  <Override PartName="/xl/ctrlProps/ctrlProp1254.xml" ContentType="application/vnd.ms-excel.controlproperties+xml"/>
  <Override PartName="/xl/ctrlProps/ctrlProp1399.xml" ContentType="application/vnd.ms-excel.controlproperties+xml"/>
  <Override PartName="/xl/ctrlProps/ctrlProp116.xml" ContentType="application/vnd.ms-excel.controlproperties+xml"/>
  <Override PartName="/xl/ctrlProps/ctrlProp1932.xml" ContentType="application/vnd.ms-excel.controlproperties+xml"/>
  <Override PartName="/xl/ctrlProps/ctrlProp1771.xml" ContentType="application/vnd.ms-excel.controlproperties+xml"/>
  <Override PartName="/xl/ctrlProps/ctrlProp472.xml" ContentType="application/vnd.ms-excel.controlproperties+xml"/>
  <Override PartName="/xl/ctrlProps/ctrlProp286.xml" ContentType="application/vnd.ms-excel.controlproperties+xml"/>
  <Override PartName="/xl/ctrlProps/ctrlProp141.xml" ContentType="application/vnd.ms-excel.controlproperties+xml"/>
  <Override PartName="/xl/ctrlProps/ctrlProp964.xml" ContentType="application/vnd.ms-excel.controlproperties+xml"/>
  <Override PartName="/xl/ctrlProps/ctrlProp1093.xml" ContentType="application/vnd.ms-excel.controlproperties+xml"/>
  <Override PartName="/xl/ctrlProps/ctrlProp1024.xml" ContentType="application/vnd.ms-excel.controlproperties+xml"/>
  <Override PartName="/xl/ctrlProps/ctrlProp1847.xml" ContentType="application/vnd.ms-excel.controlproperties+xml"/>
  <Override PartName="/xl/ctrlProps/ctrlProp1702.xml" ContentType="application/vnd.ms-excel.controlproperties+xml"/>
  <Override PartName="/xl/ctrlProps/ctrlProp1169.xml" ContentType="application/vnd.ms-excel.controlproperties+xml"/>
  <Override PartName="/xl/ctrlProps/ctrlProp4.xml" ContentType="application/vnd.ms-excel.controlproperties+xml"/>
  <Override PartName="/xl/ctrlProps/ctrlProp1516.xml" ContentType="application/vnd.ms-excel.controlproperties+xml"/>
  <Override PartName="/xl/ctrlProps/ctrlProp217.xml" ContentType="application/vnd.ms-excel.controlproperties+xml"/>
  <Override PartName="/xl/ctrlProps/ctrlProp709.xml" ContentType="application/vnd.ms-excel.controlproperties+xml"/>
  <Override PartName="/xl/charts/chart21.xml" ContentType="application/vnd.openxmlformats-officedocument.drawingml.chart+xml"/>
  <Override PartName="/xl/ctrlProps/ctrlProp734.xml" ContentType="application/vnd.ms-excel.controlproperties+xml"/>
  <Override PartName="/xl/ctrlProps/ctrlProp1686.xml" ContentType="application/vnd.ms-excel.controlproperties+xml"/>
  <Override PartName="/xl/ctrlProps/ctrlProp548.xml" ContentType="application/vnd.ms-excel.controlproperties+xml"/>
  <Override PartName="/xl/ctrlProps/ctrlProp1541.xml" ContentType="application/vnd.ms-excel.controlproperties+xml"/>
  <Override PartName="/xl/ctrlProps/ctrlProp879.xml" ContentType="application/vnd.ms-excel.controlproperties+xml"/>
  <Override PartName="/xl/ctrlProps/ctrlProp403.xml" ContentType="application/vnd.ms-excel.controlproperties+xml"/>
  <Override PartName="/xl/ctrlProps/ctrlProp1355.xml" ContentType="application/vnd.ms-excel.controlproperties+xml"/>
  <Override PartName="/xl/ctrlProps/ctrlProp1210.xml" ContentType="application/vnd.ms-excel.controlproperties+xml"/>
  <Override PartName="/xl/ctrlProps/ctrlProp1872.xml" ContentType="application/vnd.ms-excel.controlproperties+xml"/>
  <Override PartName="/xl/ctrlProps/ctrlProp1617.xml" ContentType="application/vnd.ms-excel.controlproperties+xml"/>
  <Override PartName="/xl/ctrlProps/ctrlProp387.xml" ContentType="application/vnd.ms-excel.controlproperties+xml"/>
  <Override PartName="/xl/ctrlProps/ctrlProp1380.xml" ContentType="application/vnd.ms-excel.controlproperties+xml"/>
  <Override PartName="/xl/ctrlProps/ctrlProp242.xml" ContentType="application/vnd.ms-excel.controlproperties+xml"/>
  <Override PartName="/xl/ctrlProps/ctrlProp1194.xml" ContentType="application/vnd.ms-excel.controlproperties+xml"/>
  <Override PartName="/xl/ctrlProps/ctrlProp920.xml" ContentType="application/vnd.ms-excel.controlproperties+xml"/>
  <Override PartName="/xl/ctrlProps/ctrlProp1948.xml" ContentType="application/vnd.ms-excel.controlproperties+xml"/>
  <Override PartName="/xl/ctrlProps/ctrlProp573.xml" ContentType="application/vnd.ms-excel.controlproperties+xml"/>
  <Override PartName="/xl/ctrlProps/ctrlProp2021.xml" ContentType="application/vnd.ms-excel.controlproperties+xml"/>
  <Override PartName="/xl/ctrlProps/ctrlProp1787.xml" ContentType="application/vnd.ms-excel.controlproperties+xml"/>
  <Override PartName="/xl/ctrlProps/ctrlProp1803.xml" ContentType="application/vnd.ms-excel.controlproperties+xml"/>
  <Override PartName="/xl/ctrlProps/ctrlProp1456.xml" ContentType="application/vnd.ms-excel.controlproperties+xml"/>
  <Override PartName="/xl/ctrlProps/ctrlProp66.xml" ContentType="application/vnd.ms-excel.controlproperties+xml"/>
  <Override PartName="/xl/ctrlProps/ctrlProp318.xml" ContentType="application/vnd.ms-excel.controlproperties+xml"/>
  <Override PartName="/xl/ctrlProps/ctrlProp649.xml" ContentType="application/vnd.ms-excel.controlproperties+xml"/>
  <Override PartName="/xl/ctrlProps/ctrlProp1125.xml" ContentType="application/vnd.ms-excel.controlproperties+xml"/>
  <Override PartName="/xl/charts/chart3.xml" ContentType="application/vnd.openxmlformats-officedocument.drawingml.chart+xml"/>
  <Override PartName="/xl/ctrlProps/ctrlProp488.xml" ContentType="application/vnd.ms-excel.controlproperties+xml"/>
  <Override PartName="/xl/ctrlProps/ctrlProp504.xml" ContentType="application/vnd.ms-excel.controlproperties+xml"/>
  <Override PartName="/xl/ctrlProps/ctrlProp1295.xml" ContentType="application/vnd.ms-excel.controlproperties+xml"/>
  <Override PartName="/xl/ctrlProps/ctrlProp1311.xml" ContentType="application/vnd.ms-excel.controlproperties+xml"/>
  <Override PartName="/xl/ctrlProps/ctrlProp157.xml" ContentType="application/vnd.ms-excel.controlproperties+xml"/>
  <Override PartName="/xl/ctrlProps/ctrlProp1973.xml" ContentType="application/vnd.ms-excel.controlproperties+xml"/>
  <Override PartName="/xl/ctrlProps/ctrlProp835.xml" ContentType="application/vnd.ms-excel.controlproperties+xml"/>
  <Override PartName="/xl/ctrlProps/ctrlProp1642.xml" ContentType="application/vnd.ms-excel.controlproperties+xml"/>
  <Override PartName="/xl/ctrlProps/ctrlProp674.xml" ContentType="application/vnd.ms-excel.controlproperties+xml"/>
  <Override PartName="/xl/ctrlProps/ctrlProp1481.xml" ContentType="application/vnd.ms-excel.controlproperties+xml"/>
  <Override PartName="/xl/ctrlProps/ctrlProp91.xml" ContentType="application/vnd.ms-excel.controlproperties+xml"/>
  <Override PartName="/xl/ctrlProps/ctrlProp343.xml" ContentType="application/vnd.ms-excel.controlproperties+xml"/>
  <Override PartName="/xl/ctrlProps/ctrlProp1150.xml" ContentType="application/vnd.ms-excel.controlproperties+xml"/>
  <Override PartName="/xl/ctrlProps/ctrlProp860.xml" ContentType="application/vnd.ms-excel.controlproperties+xml"/>
  <Override PartName="/xl/ctrlProps/ctrlProp1718.xml" ContentType="application/vnd.ms-excel.controlproperties+xml"/>
  <Override PartName="/xl/ctrlProps/ctrlProp1557.xml" ContentType="application/vnd.ms-excel.controlproperties+xml"/>
  <Override PartName="/xl/ctrlProps/ctrlProp1412.xml" ContentType="application/vnd.ms-excel.controlproperties+xml"/>
  <Override PartName="/xl/ctrlProps/ctrlProp22.xml" ContentType="application/vnd.ms-excel.controlproperties+xml"/>
  <Override PartName="/xl/ctrlProps/ctrlProp182.xml" ContentType="application/vnd.ms-excel.controlproperties+xml"/>
  <Override PartName="/xl/ctrlProps/ctrlProp1226.xml" ContentType="application/vnd.ms-excel.controlproperties+xml"/>
  <Override PartName="/xl/ctrlProps/ctrlProp419.xml" ContentType="application/vnd.ms-excel.controlproperties+xml"/>
  <Override PartName="/xl/ctrlProps/ctrlProp1888.xml" ContentType="application/vnd.ms-excel.controlproperties+xml"/>
  <Override PartName="/xl/ctrlProps/ctrlProp1904.xml" ContentType="application/vnd.ms-excel.controlproperties+xml"/>
  <Override PartName="/xl/ctrlProps/ctrlProp605.xml" ContentType="application/vnd.ms-excel.controlproperties+xml"/>
  <Override PartName="/xl/ctrlProps/ctrlProp2037.xml" ContentType="application/vnd.ms-excel.controlproperties+xml"/>
  <Override PartName="/xl/ctrlProps/ctrlProp1743.xml" ContentType="application/vnd.ms-excel.controlproperties+xml"/>
  <Override PartName="/xl/ctrlProps/ctrlProp444.xml" ContentType="application/vnd.ms-excel.controlproperties+xml"/>
  <Override PartName="/xl/ctrlProps/ctrlProp1396.xml" ContentType="application/vnd.ms-excel.controlproperties+xml"/>
  <Override PartName="/xl/ctrlProps/ctrlProp258.xml" ContentType="application/vnd.ms-excel.controlproperties+xml"/>
  <Override PartName="/xl/ctrlProps/ctrlProp1251.xml" ContentType="application/vnd.ms-excel.controlproperties+xml"/>
  <Override PartName="/xl/ctrlProps/ctrlProp589.xml" ContentType="application/vnd.ms-excel.controlproperties+xml"/>
  <Override PartName="/xl/ctrlProps/ctrlProp113.xml" ContentType="application/vnd.ms-excel.controlproperties+xml"/>
  <Override PartName="/xl/ctrlProps/ctrlProp936.xml" ContentType="application/vnd.ms-excel.controlproperties+xml"/>
  <Override PartName="/xl/ctrlProps/ctrlProp1065.xml" ContentType="application/vnd.ms-excel.controlproperties+xml"/>
  <Override PartName="/xl/ctrlProps/ctrlProp630.xml" ContentType="application/vnd.ms-excel.controlproperties+xml"/>
  <Override PartName="/xl/ctrlProps/ctrlProp283.xml" ContentType="application/vnd.ms-excel.controlproperties+xml"/>
  <Override PartName="/xl/ctrlProps/ctrlProp1327.xml" ContentType="application/vnd.ms-excel.controlproperties+xml"/>
  <Override PartName="/xl/ctrlProps/ctrlProp1819.xml" ContentType="application/vnd.ms-excel.controlproperties+xml"/>
  <Override PartName="/xl/ctrlProps/ctrlProp961.xml" ContentType="application/vnd.ms-excel.controlproperties+xml"/>
  <Override PartName="/xl/ctrlProps/ctrlProp1090.xml" ContentType="application/vnd.ms-excel.controlproperties+xml"/>
  <Override PartName="/xl/ctrlProps/ctrlProp775.xml" ContentType="application/vnd.ms-excel.controlproperties+xml"/>
  <Override PartName="/xl/ctrlProps/ctrlProp1582.xml" ContentType="application/vnd.ms-excel.controlproperties+xml"/>
  <Override PartName="/xl/ctrlProps/ctrlProp706.xml" ContentType="application/vnd.ms-excel.controlproperties+xml"/>
  <Override PartName="/xl/ctrlProps/ctrlProp1513.xml" ContentType="application/vnd.ms-excel.controlproperties+xml"/>
  <Override PartName="/xl/ctrlProps/ctrlProp1166.xml" ContentType="application/vnd.ms-excel.controlproperties+xml"/>
  <Override PartName="/xl/ctrlProps/ctrlProp359.xml" ContentType="application/vnd.ms-excel.controlproperties+xml"/>
  <Override PartName="/xl/ctrlProps/ctrlProp1844.xml" ContentType="application/vnd.ms-excel.controlproperties+xml"/>
  <Override PartName="/xl/ctrlProps/ctrlProp1658.xml" ContentType="application/vnd.ms-excel.controlproperties+xml"/>
  <Override PartName="/xl/ctrlProps/ctrlProp1989.xml" ContentType="application/vnd.ms-excel.controlproperties+xml"/>
  <Override PartName="/xl/ctrlProps/ctrlProp1.xml" ContentType="application/vnd.ms-excel.controlproperties+xml"/>
  <Override PartName="/xl/ctrlProps/ctrlProp1683.xml" ContentType="application/vnd.ms-excel.controlproperties+xml"/>
  <Override PartName="/xl/ctrlProps/ctrlProp400.xml" ContentType="application/vnd.ms-excel.controlproperties+xml"/>
  <Override PartName="/xl/ctrlProps/ctrlProp1497.xml" ContentType="application/vnd.ms-excel.controlproperties+xml"/>
  <Override PartName="/xl/ctrlProps/ctrlProp1352.xml" ContentType="application/vnd.ms-excel.controlproperties+xml"/>
  <Override PartName="/xl/ctrlProps/ctrlProp198.xml" ContentType="application/vnd.ms-excel.controlproperties+xml"/>
  <Override PartName="/xl/ctrlProps/ctrlProp214.xml" ContentType="application/vnd.ms-excel.controlproperties+xml"/>
  <Override PartName="/xl/ctrlProps/ctrlProp876.xml" ContentType="application/vnd.ms-excel.controlproperties+xml"/>
  <Override PartName="/xl/ctrlProps/ctrlProp1021.xml" ContentType="application/vnd.ms-excel.controlproperties+xml"/>
  <Override PartName="/xl/ctrlProps/ctrlProp545.xml" ContentType="application/vnd.ms-excel.controlproperties+xml"/>
  <Override PartName="/xl/ctrlProps/ctrlProp384.xml" ContentType="application/vnd.ms-excel.controlproperties+xml"/>
  <Override PartName="/xl/ctrlProps/ctrlProp1428.xml" ContentType="application/vnd.ms-excel.controlproperties+xml"/>
  <Override PartName="/xl/ctrlProps/ctrlProp38.xml" ContentType="application/vnd.ms-excel.controlproperties+xml"/>
  <Override PartName="/xl/ctrlProps/ctrlProp1759.xml" ContentType="application/vnd.ms-excel.controlproperties+xml"/>
  <Override PartName="/xl/ctrlProps/ctrlProp1191.xml" ContentType="application/vnd.ms-excel.controlproperties+xml"/>
  <Override PartName="/xl/ctrlProps/ctrlProp731.xml" ContentType="application/vnd.ms-excel.controlproperties+xml"/>
  <Override PartName="/xl/worksheets/sheet7.xml" ContentType="application/vnd.openxmlformats-officedocument.spreadsheetml.worksheet+xml"/>
  <Override PartName="/xl/ctrlProps/ctrlProp1267.xml" ContentType="application/vnd.ms-excel.controlproperties+xml"/>
  <Override PartName="/xl/ctrlProps/ctrlProp1945.xml" ContentType="application/vnd.ms-excel.controlproperties+xml"/>
  <Override PartName="/xl/ctrlProps/ctrlProp807.xml" ContentType="application/vnd.ms-excel.controlproperties+xml"/>
  <Override PartName="/xl/ctrlProps/ctrlProp1800.xml" ContentType="application/vnd.ms-excel.controlproperties+xml"/>
  <Override PartName="/xl/ctrlProps/ctrlProp570.xml" ContentType="application/vnd.ms-excel.controlproperties+xml"/>
  <Override PartName="/xl/ctrlProps/ctrlProp129.xml" ContentType="application/vnd.ms-excel.controlproperties+xml"/>
  <Override PartName="/xl/ctrlProps/ctrlProp1598.xml" ContentType="application/vnd.ms-excel.controlproperties+xml"/>
  <Override PartName="/xl/ctrlProps/ctrlProp1614.xml" ContentType="application/vnd.ms-excel.controlproperties+xml"/>
  <Override PartName="/xl/ctrlProps/ctrlProp1453.xml" ContentType="application/vnd.ms-excel.controlproperties+xml"/>
  <Override PartName="/xl/ctrlProps/ctrlProp63.xml" ContentType="application/vnd.ms-excel.controlproperties+xml"/>
  <Override PartName="/xl/ctrlProps/ctrlProp299.xml" ContentType="application/vnd.ms-excel.controlproperties+xml"/>
  <Override PartName="/xl/ctrlProps/ctrlProp977.xml" ContentType="application/vnd.ms-excel.controlproperties+xml"/>
  <Override PartName="/xl/ctrlProps/ctrlProp1970.xml" ContentType="application/vnd.ms-excel.controlproperties+xml"/>
  <Override PartName="/xl/ctrlProps/ctrlProp1122.xml" ContentType="application/vnd.ms-excel.controlproperties+xml"/>
  <Override PartName="/xl/ctrlProps/ctrlProp832.xml" ContentType="application/vnd.ms-excel.controlproperties+xml"/>
  <Override PartName="/xl/ctrlProps/ctrlProp1784.xml" ContentType="application/vnd.ms-excel.controlproperties+xml"/>
  <Override PartName="/xl/ctrlProps/ctrlProp646.xml" ContentType="application/vnd.ms-excel.controlproperties+xml"/>
  <Override PartName="/xl/ctrlProps/ctrlProp501.xml" ContentType="application/vnd.ms-excel.controlproperties+xml"/>
  <Override PartName="/xl/ctrlProps/ctrlProp315.xml" ContentType="application/vnd.ms-excel.controlproperties+xml"/>
  <Override PartName="/xl/ctrlProps/ctrlProp340.xml" ContentType="application/vnd.ms-excel.controlproperties+xml"/>
  <Override PartName="/xl/ctrlProps/ctrlProp154.xml" ContentType="application/vnd.ms-excel.controlproperties+xml"/>
  <Override PartName="/xl/ctrlProps/ctrlProp908.xml" ContentType="application/vnd.ms-excel.controlproperties+xml"/>
  <Override PartName="/xl/ctrlProps/ctrlProp1529.xml" ContentType="application/vnd.ms-excel.controlproperties+xml"/>
  <Override PartName="/xl/ctrlProps/ctrlProp671.xml" ContentType="application/vnd.ms-excel.controlproperties+xml"/>
  <Override PartName="/xl/ctrlProps/ctrlProp1715.xml" ContentType="application/vnd.ms-excel.controlproperties+xml"/>
  <Override PartName="/xl/ctrlProps/ctrlProp485.xml" ContentType="application/vnd.ms-excel.controlproperties+xml"/>
  <Override PartName="/xl/ctrlProps/ctrlProp1292.xml" ContentType="application/vnd.ms-excel.controlproperties+xml"/>
  <Override PartName="/xl/ctrlProps/ctrlProp1699.xml" ContentType="application/vnd.ms-excel.controlproperties+xml"/>
  <Override PartName="/xl/ctrlProps/ctrlProp416.xml" ContentType="application/vnd.ms-excel.controlproperties+xml"/>
  <Override PartName="/xl/ctrlProps/ctrlProp2009.xml" ContentType="application/vnd.ms-excel.controlproperties+xml"/>
  <Override PartName="/xl/ctrlProps/ctrlProp1223.xml" ContentType="application/vnd.ms-excel.controlproperties+xml"/>
  <Override PartName="/xl/ctrlProps/ctrlProp1037.xml" ContentType="application/vnd.ms-excel.controlproperties+xml"/>
  <Override PartName="/xl/ctrlProps/ctrlProp1901.xml" ContentType="application/vnd.ms-excel.controlproperties+xml"/>
  <Override PartName="/xl/ctrlProps/ctrlProp747.xml" ContentType="application/vnd.ms-excel.controlproperties+xml"/>
  <Override PartName="/xl/ctrlProps/ctrlProp1554.xml" ContentType="application/vnd.ms-excel.controlproperties+xml"/>
  <Override PartName="/xl/ctrlProps/ctrlProp1368.xml" ContentType="application/vnd.ms-excel.controlproperties+xml"/>
  <Override PartName="/xl/ctrlProps/ctrlProp1393.xml" ContentType="application/vnd.ms-excel.controlproperties+xml"/>
  <Override PartName="/xl/ctrlProps/ctrlProp933.xml" ContentType="application/vnd.ms-excel.controlproperties+xml"/>
  <Override PartName="/xl/ctrlProps/ctrlProp1062.xml" ContentType="application/vnd.ms-excel.controlproperties+xml"/>
  <Override PartName="/xl/ctrlProps/ctrlProp1885.xml" ContentType="application/vnd.ms-excel.controlproperties+xml"/>
  <Override PartName="/xl/ctrlProps/ctrlProp1740.xml" ContentType="application/vnd.ms-excel.controlproperties+xml"/>
  <Override PartName="/xl/ctrlProps/ctrlProp586.xml" ContentType="application/vnd.ms-excel.controlproperties+xml"/>
  <Override PartName="/xl/ctrlProps/ctrlProp602.xml" ContentType="application/vnd.ms-excel.controlproperties+xml"/>
  <Override PartName="/xl/ctrlProps/ctrlProp255.xml" ContentType="application/vnd.ms-excel.controlproperties+xml"/>
  <Override PartName="/xl/ctrlProps/ctrlProp110.xml" ContentType="application/vnd.ms-excel.controlproperties+xml"/>
  <Override PartName="/xl/ctrlProps/ctrlProp1138.xml" ContentType="application/vnd.ms-excel.controlproperties+xml"/>
  <Override PartName="/xl/ctrlProps/ctrlProp772.xml" ContentType="application/vnd.ms-excel.controlproperties+xml"/>
  <Override PartName="/xl/ctrlProps/ctrlProp2034.xml" ContentType="application/vnd.ms-excel.controlproperties+xml"/>
  <Override PartName="/xl/ctrlProps/ctrlProp1816.xml" ContentType="application/vnd.ms-excel.controlproperties+xml"/>
  <Override PartName="/xl/ctrlProps/ctrlProp441.xml" ContentType="application/vnd.ms-excel.controlproperties+xml"/>
  <Override PartName="/xl/ctrlProps/ctrlProp280.xml" ContentType="application/vnd.ms-excel.controlproperties+xml"/>
  <Override PartName="/xl/ctrlProps/ctrlProp1986.xml" ContentType="application/vnd.ms-excel.controlproperties+xml"/>
  <Override PartName="/xl/ctrlProps/ctrlProp848.xml" ContentType="application/vnd.ms-excel.controlproperties+xml"/>
  <Override PartName="/xl/ctrlProps/ctrlProp1469.xml" ContentType="application/vnd.ms-excel.controlproperties+xml"/>
  <Override PartName="/xl/ctrlProps/ctrlProp79.xml" ContentType="application/vnd.ms-excel.controlproperties+xml"/>
  <Override PartName="/xl/ctrlProps/ctrlProp703.xml" ContentType="application/vnd.ms-excel.controlproperties+xml"/>
  <Override PartName="/xl/ctrlProps/ctrlProp1655.xml" ContentType="application/vnd.ms-excel.controlproperties+xml"/>
  <Override PartName="/xl/ctrlProps/ctrlProp517.xml" ContentType="application/vnd.ms-excel.controlproperties+xml"/>
  <Override PartName="/xl/ctrlProps/ctrlProp1510.xml" ContentType="application/vnd.ms-excel.controlproperties+xml"/>
  <Override PartName="/xl/ctrlProps/ctrlProp1324.xml" ContentType="application/vnd.ms-excel.controlproperties+xml"/>
  <Override PartName="/xl/ctrlProps/ctrlProp356.xml" ContentType="application/vnd.ms-excel.controlproperties+xml"/>
  <Override PartName="/xl/ctrlProps/ctrlProp1163.xml" ContentType="application/vnd.ms-excel.controlproperties+xml"/>
  <Override PartName="/xl/ctrlProps/ctrlProp1841.xml" ContentType="application/vnd.ms-excel.controlproperties+xml"/>
  <Override PartName="/xl/ctrlProps/ctrlProp687.xml" ContentType="application/vnd.ms-excel.controlproperties+xml"/>
  <Override PartName="/xl/ctrlProps/ctrlProp542.xml" ContentType="application/vnd.ms-excel.controlproperties+xml"/>
  <Override PartName="/xl/ctrlProps/ctrlProp1494.xml" ContentType="application/vnd.ms-excel.controlproperties+xml"/>
  <Override PartName="/xl/ctrlProps/ctrlProp211.xml" ContentType="application/vnd.ms-excel.controlproperties+xml"/>
  <Override PartName="/xl/ctrlProps/ctrlProp873.xml" ContentType="application/vnd.ms-excel.controlproperties+xml"/>
  <Override PartName="/xl/ctrlProps/ctrlProp1917.xml" ContentType="application/vnd.ms-excel.controlproperties+xml"/>
  <Override PartName="/xl/ctrlProps/ctrlProp1680.xml" ContentType="application/vnd.ms-excel.controlproperties+xml"/>
  <Override PartName="/xl/ctrlProps/ctrlProp1239.xml" ContentType="application/vnd.ms-excel.controlproperties+xml"/>
  <Override PartName="/xl/ctrlProps/ctrlProp381.xml" ContentType="application/vnd.ms-excel.controlproperties+xml"/>
  <Override PartName="/xl/ctrlProps/ctrlProp195.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ctrlProps/ctrlProp1425.xml" ContentType="application/vnd.ms-excel.controlproperties+xml"/>
  <Override PartName="/xl/ctrlProps/ctrlProp35.xml" ContentType="application/vnd.ms-excel.controlproperties+xml"/>
  <Override PartName="/xl/ctrlProps/ctrlProp126.xml" ContentType="application/vnd.ms-excel.controlproperties+xml"/>
  <Override PartName="/xl/ctrlProps/ctrlProp1078.xml" ContentType="application/vnd.ms-excel.controlproperties+xml"/>
  <Override PartName="/xl/ctrlProps/ctrlProp1942.xml" ContentType="application/vnd.ms-excel.controlproperties+xml"/>
  <Override PartName="/xl/ctrlProps/ctrlProp804.xml" ContentType="application/vnd.ms-excel.controlproperties+xml"/>
  <Override PartName="/xl/ctrlProps/ctrlProp1756.xml" ContentType="application/vnd.ms-excel.controlproperties+xml"/>
  <Override PartName="/xl/ctrlProps/ctrlProp618.xml" ContentType="application/vnd.ms-excel.controlproperties+xml"/>
  <Override PartName="/xl/ctrlProps/ctrlProp1611.xml" ContentType="application/vnd.ms-excel.controlproperties+xml"/>
  <Override PartName="/xl/ctrlProps/ctrlProp949.xml" ContentType="application/vnd.ms-excel.controlproperties+xml"/>
  <Override PartName="/xl/ctrlProps/ctrlProp788.xml" ContentType="application/vnd.ms-excel.controlproperties+xml"/>
  <Override PartName="/xl/ctrlProps/ctrlProp1781.xml" ContentType="application/vnd.ms-excel.controlproperties+xml"/>
  <Override PartName="/xl/ctrlProps/ctrlProp643.xml" ContentType="application/vnd.ms-excel.controlproperties+xml"/>
  <Override PartName="/xl/ctrlProps/ctrlProp1595.xml" ContentType="application/vnd.ms-excel.controlproperties+xml"/>
  <Override PartName="/xl/ctrlProps/ctrlProp457.xml" ContentType="application/vnd.ms-excel.controlproperties+xml"/>
  <Override PartName="/xl/ctrlProps/ctrlProp1450.xml" ContentType="application/vnd.ms-excel.controlproperties+xml"/>
  <Override PartName="/xl/ctrlProps/ctrlProp60.xml" ContentType="application/vnd.ms-excel.controlproperties+xml"/>
  <Override PartName="/xl/ctrlProps/ctrlProp312.xml" ContentType="application/vnd.ms-excel.controlproperties+xml"/>
  <Override PartName="/xl/ctrlProps/ctrlProp1264.xml" ContentType="application/vnd.ms-excel.controlproperties+xml"/>
  <Override PartName="/xl/ctrlProps/ctrlProp974.xml" ContentType="application/vnd.ms-excel.controlproperties+xml"/>
  <Default Extension="vml" ContentType="application/vnd.openxmlformats-officedocument.vmlDrawing"/>
  <Override PartName="/xl/ctrlProps/ctrlProp719.xml" ContentType="application/vnd.ms-excel.controlproperties+xml"/>
  <Override PartName="/xl/ctrlProps/ctrlProp482.xml" ContentType="application/vnd.ms-excel.controlproperties+xml"/>
  <Override PartName="/xl/ctrlProps/ctrlProp1526.xml" ContentType="application/vnd.ms-excel.controlproperties+xml"/>
  <Override PartName="/xl/ctrlProps/ctrlProp296.xml" ContentType="application/vnd.ms-excel.controlproperties+xml"/>
  <Override PartName="/xl/ctrlProps/ctrlProp1009.xml" ContentType="application/vnd.ms-excel.controlproperties+xml"/>
  <Override PartName="/xl/ctrlProps/ctrlProp151.xml" ContentType="application/vnd.ms-excel.controlproperties+xml"/>
  <Override PartName="/xl/worksheets/sheet19.xml" ContentType="application/vnd.openxmlformats-officedocument.spreadsheetml.worksheet+xml"/>
  <Override PartName="/xl/ctrlProps/ctrlProp905.xml" ContentType="application/vnd.ms-excel.controlproperties+xml"/>
  <Override PartName="/xl/ctrlProps/ctrlProp1034.xml" ContentType="application/vnd.ms-excel.controlproperties+xml"/>
  <Override PartName="/xl/ctrlProps/ctrlProp1857.xml" ContentType="application/vnd.ms-excel.controlproperties+xml"/>
  <Override PartName="/xl/ctrlProps/ctrlProp1696.xml" ContentType="application/vnd.ms-excel.controlproperties+xml"/>
  <Override PartName="/xl/ctrlProps/ctrlProp1712.xml" ContentType="application/vnd.ms-excel.controlproperties+xml"/>
  <Override PartName="/xl/ctrlProps/ctrlProp558.xml" ContentType="application/vnd.ms-excel.controlproperties+xml"/>
  <Override PartName="/xl/ctrlProps/ctrlProp1179.xml" ContentType="application/vnd.ms-excel.controlproperties+xml"/>
  <Override PartName="/xl/ctrlProps/ctrlProp889.xml" ContentType="application/vnd.ms-excel.controlproperties+xml"/>
  <Override PartName="/xl/ctrlProps/ctrlProp1365.xml" ContentType="application/vnd.ms-excel.controlproperties+xml"/>
  <Override PartName="/xl/ctrlProps/ctrlProp227.xml" ContentType="application/vnd.ms-excel.controlproperties+xml"/>
  <Override PartName="/xl/ctrlProps/ctrlProp1882.xml" ContentType="application/vnd.ms-excel.controlproperties+xml"/>
  <Override PartName="/xl/ctrlProps/ctrlProp744.xml" ContentType="application/vnd.ms-excel.controlproperties+xml"/>
  <Override PartName="/xl/ctrlProps/ctrlProp2006.xml" ContentType="application/vnd.ms-excel.controlproperties+xml"/>
  <Override PartName="/xl/ctrlProps/ctrlProp1551.xml" ContentType="application/vnd.ms-excel.controlproperties+xml"/>
  <Override PartName="/xl/ctrlProps/ctrlProp397.xml" ContentType="application/vnd.ms-excel.controlproperties+xml"/>
  <Override PartName="/xl/ctrlProps/ctrlProp413.xml" ContentType="application/vnd.ms-excel.controlproperties+xml"/>
  <Override PartName="/xl/ctrlProps/ctrlProp1220.xml" ContentType="application/vnd.ms-excel.controlproperties+xml"/>
  <Override PartName="/xl/ctrlProps/ctrlProp930.xml" ContentType="application/vnd.ms-excel.controlproperties+xml"/>
  <Override PartName="/xl/ctrlProps/ctrlProp1958.xml" ContentType="application/vnd.ms-excel.controlproperties+xml"/>
  <Override PartName="/xl/ctrlProps/ctrlProp2031.xml" ContentType="application/vnd.ms-excel.controlproperties+xml"/>
  <Override PartName="/xl/ctrlProps/ctrlProp583.xml" ContentType="application/vnd.ms-excel.controlproperties+xml"/>
  <Override PartName="/xl/ctrlProps/ctrlProp1627.xml" ContentType="application/vnd.ms-excel.controlproperties+xml"/>
  <Override PartName="/xl/ctrlProps/ctrlProp1390.xml" ContentType="application/vnd.ms-excel.controlproperties+xml"/>
  <Override PartName="/xl/ctrlProps/ctrlProp252.xml" ContentType="application/vnd.ms-excel.controlproperties+xml"/>
  <Override PartName="/xl/ctrlProps/ctrlProp1135.xml" ContentType="application/vnd.ms-excel.controlproperties+xml"/>
  <Override PartName="/xl/ctrlProps/ctrlProp1797.xml" ContentType="application/vnd.ms-excel.controlproperties+xml"/>
  <Override PartName="/xl/ctrlProps/ctrlProp1813.xml" ContentType="application/vnd.ms-excel.controlproperties+xml"/>
  <Override PartName="/xl/ctrlProps/ctrlProp514.xml" ContentType="application/vnd.ms-excel.controlproperties+xml"/>
  <Override PartName="/xl/ctrlProps/ctrlProp1466.xml" ContentType="application/vnd.ms-excel.controlproperties+xml"/>
  <Override PartName="/xl/ctrlProps/ctrlProp76.xml" ContentType="application/vnd.ms-excel.controlproperties+xml"/>
  <Override PartName="/xl/ctrlProps/ctrlProp328.xml" ContentType="application/vnd.ms-excel.controlproperties+xml"/>
  <Override PartName="/xl/ctrlProps/ctrlProp1321.xml" ContentType="application/vnd.ms-excel.controlproperties+xml"/>
  <Override PartName="/xl/ctrlProps/ctrlProp659.xml" ContentType="application/vnd.ms-excel.controlproperties+xml"/>
  <Override PartName="/xl/ctrlProps/ctrlProp845.xml" ContentType="application/vnd.ms-excel.controlproperties+xml"/>
  <Override PartName="/xl/ctrlProps/ctrlProp700.xml" ContentType="application/vnd.ms-excel.controlproperties+xml"/>
  <Override PartName="/xl/ctrlProps/ctrlProp1652.xml" ContentType="application/vnd.ms-excel.controlproperties+xml"/>
  <Override PartName="/xl/ctrlProps/ctrlProp498.xml" ContentType="application/vnd.ms-excel.controlproperties+xml"/>
  <Override PartName="/xl/ctrlProps/ctrlProp353.xml" ContentType="application/vnd.ms-excel.controlproperties+xml"/>
  <Override PartName="/xl/ctrlProps/ctrlProp167.xml" ContentType="application/vnd.ms-excel.controlproperties+xml"/>
  <Override PartName="/xl/ctrlProps/ctrlProp1160.xml" ContentType="application/vnd.ms-excel.controlproperties+xml"/>
  <Override PartName="/xl/ctrlProps/ctrlProp1983.xml" ContentType="application/vnd.ms-excel.controlproperties+xml"/>
  <Default Extension="rels" ContentType="application/vnd.openxmlformats-package.relationships+xml"/>
  <Override PartName="/xl/ctrlProps/ctrlProp429.xml" ContentType="application/vnd.ms-excel.controlproperties+xml"/>
  <Override PartName="/xl/ctrlProps/ctrlProp1914.xml" ContentType="application/vnd.ms-excel.controlproperties+xml"/>
  <Override PartName="/xl/ctrlProps/ctrlProp684.xml" ContentType="application/vnd.ms-excel.controlproperties+xml"/>
  <Override PartName="/xl/ctrlProps/ctrlProp1728.xml" ContentType="application/vnd.ms-excel.controlproperties+xml"/>
  <Override PartName="/xl/ctrlProps/ctrlProp1491.xml" ContentType="application/vnd.ms-excel.controlproperties+xml"/>
  <Override PartName="/xl/ctrlProps/ctrlProp192.xml" ContentType="application/vnd.ms-excel.controlproperties+xml"/>
  <Override PartName="/xl/ctrlProps/ctrlProp870.xml" ContentType="application/vnd.ms-excel.controlproperties+xml"/>
  <Override PartName="/xl/externalLinks/externalLink3.xml" ContentType="application/vnd.openxmlformats-officedocument.spreadsheetml.externalLink+xml"/>
  <Override PartName="/xl/ctrlProps/ctrlProp1075.xml" ContentType="application/vnd.ms-excel.controlproperties+xml"/>
  <Override PartName="/xl/ctrlProps/ctrlProp1898.xml" ContentType="application/vnd.ms-excel.controlproperties+xml"/>
  <Override PartName="/xl/ctrlProps/ctrlProp1753.xml" ContentType="application/vnd.ms-excel.controlproperties+xml"/>
  <Override PartName="/xl/ctrlProps/ctrlProp615.xml" ContentType="application/vnd.ms-excel.controlproperties+xml"/>
  <Override PartName="/xl/ctrlProps/ctrlProp1567.xml" ContentType="application/vnd.ms-excel.controlproperties+xml"/>
  <Override PartName="/xl/ctrlProps/ctrlProp1422.xml" ContentType="application/vnd.ms-excel.controlproperties+xml"/>
  <Override PartName="/xl/ctrlProps/ctrlProp268.xml" ContentType="application/vnd.ms-excel.controlproperties+xml"/>
  <Override PartName="/xl/ctrlProps/ctrlProp32.xml" ContentType="application/vnd.ms-excel.controlproperties+xml"/>
  <Override PartName="/xl/ctrlProps/ctrlProp1236.xml" ContentType="application/vnd.ms-excel.controlproperties+xml"/>
  <Override PartName="/xl/ctrlProps/ctrlProp946.xml" ContentType="application/vnd.ms-excel.controlproperties+xml"/>
  <Override PartName="/xl/worksheets/sheet1.xml" ContentType="application/vnd.openxmlformats-officedocument.spreadsheetml.worksheet+xml"/>
  <Override PartName="/xl/ctrlProps/ctrlProp785.xml" ContentType="application/vnd.ms-excel.controlproperties+xml"/>
  <Override PartName="/xl/ctrlProps/ctrlProp801.xml" ContentType="application/vnd.ms-excel.controlproperties+xml"/>
  <Override PartName="/xl/ctrlProps/ctrlProp1592.xml" ContentType="application/vnd.ms-excel.controlproperties+xml"/>
  <Override PartName="/xl/ctrlProps/ctrlProp454.xml" ContentType="application/vnd.ms-excel.controlproperties+xml"/>
  <Override PartName="/xl/ctrlProps/ctrlProp599.xml" ContentType="application/vnd.ms-excel.controlproperties+xml"/>
  <Override PartName="/xl/ctrlProps/ctrlProp1829.xml" ContentType="application/vnd.ms-excel.controlproperties+xml"/>
  <Override PartName="/xl/ctrlProps/ctrlProp1261.xml" ContentType="application/vnd.ms-excel.controlproperties+xml"/>
  <Override PartName="/xl/ctrlProps/ctrlProp123.xml" ContentType="application/vnd.ms-excel.controlproperties+xml"/>
  <Override PartName="/xl/ctrlProps/ctrlProp2047.xml" ContentType="application/vnd.ms-excel.controlproperties+xml"/>
  <Override PartName="/xl/ctrlProps/ctrlProp1668.xml" ContentType="application/vnd.ms-excel.controlproperties+xml"/>
  <Override PartName="/xl/ctrlProps/ctrlProp293.xml" ContentType="application/vnd.ms-excel.controlproperties+xml"/>
  <Override PartName="/xl/ctrlProps/ctrlProp1337.xml" ContentType="application/vnd.ms-excel.controlproperties+xml"/>
  <Override PartName="/xl/ctrlProps/ctrlProp971.xml" ContentType="application/vnd.ms-excel.controlproperties+xml"/>
  <Override PartName="/xl/ctrlProps/ctrlProp1006.xml" ContentType="application/vnd.ms-excel.controlproperties+xml"/>
  <Override PartName="/xl/ctrlProps/ctrlProp640.xml" ContentType="application/vnd.ms-excel.controlproperties+xml"/>
  <Override PartName="/xl/ctrlProps/ctrlProp369.xml" ContentType="application/vnd.ms-excel.controlproperties+xml"/>
  <Override PartName="/xl/ctrlProps/ctrlProp1999.xml" ContentType="application/vnd.ms-excel.controlproperties+xml"/>
  <Override PartName="/xl/ctrlProps/ctrlProp1854.xml" ContentType="application/vnd.ms-excel.controlproperties+xml"/>
  <Override PartName="/xl/ctrlProps/ctrlProp1523.xml" ContentType="application/vnd.ms-excel.controlproperties+xml"/>
  <Override PartName="/xl/ctrlProps/ctrlProp1176.xml" ContentType="application/vnd.ms-excel.controlproperties+xml"/>
  <Override PartName="/xl/ctrlProps/ctrlProp902.xml" ContentType="application/vnd.ms-excel.controlproperties+xml"/>
  <Override PartName="/xl/ctrlProps/ctrlProp716.xml" ContentType="application/vnd.ms-excel.controlproperties+xml"/>
  <Override PartName="/xl/worksheets/sheet16.xml" ContentType="application/vnd.openxmlformats-officedocument.spreadsheetml.worksheet+xml"/>
  <Override PartName="/xl/ctrlProps/ctrlProp1031.xml" ContentType="application/vnd.ms-excel.controlproperties+xml"/>
  <Override PartName="/xl/ctrlProps/ctrlProp741.xml" ContentType="application/vnd.ms-excel.controlproperties+xml"/>
  <Override PartName="/xl/ctrlProps/ctrlProp555.xml" ContentType="application/vnd.ms-excel.controlproperties+xml"/>
  <Override PartName="/xl/ctrlProps/ctrlProp410.xml" ContentType="application/vnd.ms-excel.controlproperties+xml"/>
  <Override PartName="/xl/ctrlProps/ctrlProp1362.xml" ContentType="application/vnd.ms-excel.controlproperties+xml"/>
  <Override PartName="/xl/ctrlProps/ctrlProp224.xml" ContentType="application/vnd.ms-excel.controlproperties+xml"/>
  <Override PartName="/xl/ctrlProps/ctrlProp886.xml" ContentType="application/vnd.ms-excel.controlproperties+xml"/>
  <Override PartName="/xl/ctrlProps/ctrlProp2003.xml" ContentType="application/vnd.ms-excel.controlproperties+xml"/>
  <Override PartName="/xl/ctrlProps/ctrlProp1693.xml" ContentType="application/vnd.ms-excel.controlproperties+xml"/>
  <Override PartName="/xl/ctrlProps/ctrlProp817.xml" ContentType="application/vnd.ms-excel.controlproperties+xml"/>
  <Override PartName="/xl/ctrlProps/ctrlProp1624.xml" ContentType="application/vnd.ms-excel.controlproperties+xml"/>
  <Override PartName="/xl/ctrlProps/ctrlProp394.xml" ContentType="application/vnd.ms-excel.controlproperties+xml"/>
  <Override PartName="/xl/ctrlProps/ctrlProp1438.xml" ContentType="application/vnd.ms-excel.controlproperties+xml"/>
  <Override PartName="/xl/ctrlProps/ctrlProp48.xml" ContentType="application/vnd.ms-excel.controlproperties+xml"/>
  <Override PartName="/xl/ctrlProps/ctrlProp1769.xml" ContentType="application/vnd.ms-excel.controlproperties+xml"/>
  <Override PartName="/xl/ctrlProps/ctrlProp1107.xml" ContentType="application/vnd.ms-excel.controlproperties+xml"/>
  <Override PartName="/xl/ctrlProps/ctrlProp580.xml" ContentType="application/vnd.ms-excel.controlproperties+xml"/>
  <Override PartName="/xl/ctrlProps/ctrlProp1810.xml" ContentType="application/vnd.ms-excel.controlproperties+xml"/>
  <Override PartName="/xl/ctrlProps/ctrlProp139.xml" ContentType="application/vnd.ms-excel.controlproperties+xml"/>
  <Override PartName="/xl/ctrlProps/ctrlProp1463.xml" ContentType="application/vnd.ms-excel.controlproperties+xml"/>
  <Override PartName="/xl/ctrlProps/ctrlProp73.xml" ContentType="application/vnd.ms-excel.controlproperties+xml"/>
  <Override PartName="/xl/ctrlProps/ctrlProp325.xml" ContentType="application/vnd.ms-excel.controlproperties+xml"/>
  <Override PartName="/xl/ctrlProps/ctrlProp1277.xml" ContentType="application/vnd.ms-excel.controlproperties+xml"/>
  <Override PartName="/xl/ctrlProps/ctrlProp1132.xml" ContentType="application/vnd.ms-excel.controlproperties+xml"/>
  <Override PartName="/xl/ctrlProps/ctrlProp1955.xml" ContentType="application/vnd.ms-excel.controlproperties+xml"/>
  <Override PartName="/xl/ctrlProps/ctrlProp656.xml" ContentType="application/vnd.ms-excel.controlproperties+xml"/>
  <Override PartName="/xl/ctrlProps/ctrlProp1794.xml" ContentType="application/vnd.ms-excel.controlproperties+xml"/>
  <Override PartName="/xl/ctrlProps/ctrlProp495.xml" ContentType="application/vnd.ms-excel.controlproperties+xml"/>
  <Override PartName="/xl/ctrlProps/ctrlProp511.xml" ContentType="application/vnd.ms-excel.controlproperties+xml"/>
  <Override PartName="/xl/ctrlProps/ctrlProp164.xml" ContentType="application/vnd.ms-excel.controlproperties+xml"/>
  <Override PartName="/xl/ctrlProps/ctrlProp987.xml" ContentType="application/vnd.ms-excel.controlproperties+xml"/>
  <Override PartName="/xl/ctrlProps/ctrlProp1208.xml" ContentType="application/vnd.ms-excel.controlproperties+xml"/>
  <Override PartName="/xl/ctrlProps/ctrlProp1980.xml" ContentType="application/vnd.ms-excel.controlproperties+xml"/>
  <Override PartName="/xl/ctrlProps/ctrlProp842.xml" ContentType="application/vnd.ms-excel.controlproperties+xml"/>
  <Override PartName="/xl/comments3.xml" ContentType="application/vnd.openxmlformats-officedocument.spreadsheetml.comments+xml"/>
  <Override PartName="/xl/charts/chart19.xml" ContentType="application/vnd.openxmlformats-officedocument.drawingml.chart+xml"/>
  <Override PartName="/xl/ctrlProps/ctrlProp681.xml" ContentType="application/vnd.ms-excel.controlproperties+xml"/>
  <Override PartName="/xl/ctrlProps/ctrlProp350.xml" ContentType="application/vnd.ms-excel.controlproperties+xml"/>
  <Override PartName="/xl/ctrlProps/ctrlProp918.xml" ContentType="application/vnd.ms-excel.controlproperties+xml"/>
  <Override PartName="/xl/ctrlProps/ctrlProp1047.xml" ContentType="application/vnd.ms-excel.controlproperties+xml"/>
  <Override PartName="/xl/ctrlProps/ctrlProp1539.xml" ContentType="application/vnd.ms-excel.controlproperties+xml"/>
  <Override PartName="/xl/ctrlProps/ctrlProp1725.xml" ContentType="application/vnd.ms-excel.controlproperties+xml"/>
  <Override PartName="/xl/ctrlProps/ctrlProp1564.xml" ContentType="application/vnd.ms-excel.controlproperties+xml"/>
  <Override PartName="/xl/ctrlProps/ctrlProp426.xml" ContentType="application/vnd.ms-excel.controlproperties+xml"/>
  <Override PartName="/xl/ctrlProps/ctrlProp1378.xml" ContentType="application/vnd.ms-excel.controlproperties+xml"/>
  <Override PartName="/xl/ctrlProps/ctrlProp2019.xml" ContentType="application/vnd.ms-excel.controlproperties+xml"/>
  <Override PartName="/xl/ctrlProps/ctrlProp1233.xml" ContentType="application/vnd.ms-excel.controlproperties+xml"/>
  <Override PartName="/xl/ctrlProps/ctrlProp1895.xml" ContentType="application/vnd.ms-excel.controlproperties+xml"/>
  <Override PartName="/xl/ctrlProps/ctrlProp1911.xml" ContentType="application/vnd.ms-excel.controlproperties+xml"/>
  <Override PartName="/xl/ctrlProps/ctrlProp757.xml" ContentType="application/vnd.ms-excel.controlproperties+xml"/>
  <Override PartName="/xl/ctrlProps/ctrlProp612.xml" ContentType="application/vnd.ms-excel.controlproperties+xml"/>
  <Override PartName="/xl/ctrlProps/ctrlProp1750.xml" ContentType="application/vnd.ms-excel.controlproperties+xml"/>
  <Override PartName="/xl/ctrlProps/ctrlProp451.xml" ContentType="application/vnd.ms-excel.controlproperties+xml"/>
  <Override PartName="/xl/ctrlProps/ctrlProp265.xml" ContentType="application/vnd.ms-excel.controlproperties+xml"/>
  <Override PartName="/xl/ctrlProps/ctrlProp120.xml" ContentType="application/vnd.ms-excel.controlproperties+xml"/>
  <Override PartName="/xl/ctrlProps/ctrlProp943.xml" ContentType="application/vnd.ms-excel.controlproperties+xml"/>
  <Override PartName="/xl/ctrlProps/ctrlProp1072.xml" ContentType="application/vnd.ms-excel.controlproperties+xml"/>
  <Override PartName="/xl/ctrlProps/ctrlProp596.xml" ContentType="application/vnd.ms-excel.controlproperties+xml"/>
  <Override PartName="/xl/ctrlProps/ctrlProp1309.xml" ContentType="application/vnd.ms-excel.controlproperties+xml"/>
  <Override PartName="/xl/ctrlProps/ctrlProp1826.xml" ContentType="application/vnd.ms-excel.controlproperties+xml"/>
  <Override PartName="/xl/ctrlProps/ctrlProp1148.xml" ContentType="application/vnd.ms-excel.controlproperties+xml"/>
  <Override PartName="/xl/ctrlProps/ctrlProp782.xml" ContentType="application/vnd.ms-excel.controlproperties+xml"/>
  <Override PartName="/xl/ctrlProps/ctrlProp1479.xml" ContentType="application/vnd.ms-excel.controlproperties+xml"/>
  <Override PartName="/xl/ctrlProps/ctrlProp1003.xml" ContentType="application/vnd.ms-excel.controlproperties+xml"/>
  <Override PartName="/xl/ctrlProps/ctrlProp89.xml" ContentType="application/vnd.ms-excel.controlproperties+xml"/>
  <Override PartName="/xl/ctrlProps/ctrlProp2044.xml" ContentType="application/vnd.ms-excel.controlproperties+xml"/>
  <Override PartName="/xl/ctrlProps/ctrlProp290.xml" ContentType="application/vnd.ms-excel.controlproperties+xml"/>
  <Override PartName="/xl/ctrlProps/ctrlProp527.xml" ContentType="application/vnd.ms-excel.controlproperties+xml"/>
  <Override PartName="/xl/ctrlProps/ctrlProp1851.xml" ContentType="application/vnd.ms-excel.controlproperties+xml"/>
  <Override PartName="/xl/ctrlProps/ctrlProp713.xml" ContentType="application/vnd.ms-excel.controlproperties+xml"/>
  <Override PartName="/xl/ctrlProps/ctrlProp1665.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ctrlProps/ctrlProp221.xml" ContentType="application/vnd.ms-excel.controlproperties+xml"/>
  <Override PartName="/xl/ctrlProps/ctrlProp1173.xml" ContentType="application/vnd.ms-excel.controlproperties+xml"/>
  <Override PartName="/xl/ctrlProps/ctrlProp883.xml" ContentType="application/vnd.ms-excel.controlproperties+xml"/>
  <Override PartName="/xl/ctrlProps/ctrlProp697.xml" ContentType="application/vnd.ms-excel.controlproperties+xml"/>
  <Override PartName="/xl/ctrlProps/ctrlProp391.xml" ContentType="application/vnd.ms-excel.controlproperties+xml"/>
  <Override PartName="/xl/ctrlProps/ctrlProp45.xml" ContentType="application/vnd.ms-excel.controlproperties+xml"/>
  <Override PartName="/xl/ctrlProps/ctrlProp1104.xml" ContentType="application/vnd.ms-excel.controlproperties+xml"/>
  <Override PartName="/xl/ctrlProps/ctrlProp628.xml" ContentType="application/vnd.ms-excel.controlproperties+xml"/>
  <Override PartName="/xl/ctrlProps/ctrlProp1274.xml" ContentType="application/vnd.ms-excel.controlproperties+xml"/>
  <Override PartName="/xl/ctrlProps/ctrlProp136.xml" ContentType="application/vnd.ms-excel.controlproperties+xml"/>
  <Override PartName="/xl/ctrlProps/ctrlProp1088.xml" ContentType="application/vnd.ms-excel.controlproperties+xml"/>
  <Override PartName="/xl/ctrlProps/ctrlProp1952.xml" ContentType="application/vnd.ms-excel.controlproperties+xml"/>
  <Override PartName="/xl/ctrlProps/ctrlProp814.xml" ContentType="application/vnd.ms-excel.controlproperties+xml"/>
  <Override PartName="/xl/ctrlProps/ctrlProp1766.xml" ContentType="application/vnd.ms-excel.controlproperties+xml"/>
  <Override PartName="/xl/ctrlProps/ctrlProp1460.xml" ContentType="application/vnd.ms-excel.controlproperties+xml"/>
  <Override PartName="/xl/ctrlProps/ctrlProp984.xml" ContentType="application/vnd.ms-excel.controlproperties+xml"/>
  <Override PartName="/xl/ctrlProps/ctrlProp798.xml" ContentType="application/vnd.ms-excel.controlproperties+xml"/>
  <Override PartName="/xl/ctrlProps/ctrlProp322.xml" ContentType="application/vnd.ms-excel.controlproperties+xml"/>
  <Override PartName="/xl/ctrlProps/ctrlProp1019.xml" ContentType="application/vnd.ms-excel.controlproperties+xml"/>
  <Override PartName="/xl/ctrlProps/ctrlProp1205.xml" ContentType="application/vnd.ms-excel.controlproperties+xml"/>
  <Override PartName="/xl/ctrlProps/ctrlProp1867.xml" ContentType="application/vnd.ms-excel.controlproperties+xml"/>
  <Override PartName="/xl/ctrlProps/ctrlProp492.xml" ContentType="application/vnd.ms-excel.controlproperties+xml"/>
  <Override PartName="/xl/ctrlProps/ctrlProp1189.xml" ContentType="application/vnd.ms-excel.controlproperties+xml"/>
  <Override PartName="/xl/ctrlProps/ctrlProp729.xml" ContentType="application/vnd.ms-excel.controlproperties+xml"/>
  <Override PartName="/xl/ctrlProps/ctrlProp423.xml" ContentType="application/vnd.ms-excel.controlproperties+xml"/>
  <Override PartName="/xl/ctrlProps/ctrlProp237.xml" ContentType="application/vnd.ms-excel.controlproperties+xml"/>
  <Override PartName="/xl/ctrlProps/ctrlProp915.xml" ContentType="application/vnd.ms-excel.controlproperties+xml"/>
  <Override PartName="/xl/ctrlProps/ctrlProp899.xml" ContentType="application/vnd.ms-excel.controlproperties+xml"/>
  <Override PartName="/xl/ctrlProps/ctrlProp1375.xml" ContentType="application/vnd.ms-excel.controlproperties+xml"/>
  <Override PartName="/xl/ctrlProps/ctrlProp1561.xml" ContentType="application/vnd.ms-excel.controlproperties+xml"/>
  <Override PartName="/xl/ctrlProps/ctrlProp1306.xml" ContentType="application/vnd.ms-excel.controlproperties+xml"/>
  <Override PartName="/xl/ctrlProps/ctrlProp1968.xml" ContentType="application/vnd.ms-excel.controlproperties+xml"/>
  <Override PartName="/xl/ctrlProps/ctrlProp2041.xml" ContentType="application/vnd.ms-excel.controlproperties+xml"/>
  <Override PartName="/xl/ctrlProps/ctrlProp593.xml" ContentType="application/vnd.ms-excel.controlproperties+xml"/>
  <Override PartName="/xl/drawings/drawing7.xml" ContentType="application/vnd.openxmlformats-officedocument.drawing+xml"/>
  <Override PartName="/xl/ctrlProps/ctrlProp1476.xml" ContentType="application/vnd.ms-excel.controlproperties+xml"/>
  <Override PartName="/xl/ctrlProps/ctrlProp1000.xml" ContentType="application/vnd.ms-excel.controlproperties+xml"/>
  <Override PartName="/xl/ctrlProps/ctrlProp1662.xml" ContentType="application/vnd.ms-excel.controlproperties+xml"/>
  <Override PartName="/xl/ctrlProps/ctrlProp524.xml" ContentType="application/vnd.ms-excel.controlproperties+xml"/>
  <Override PartName="/xl/ctrlProps/ctrlProp338.xml" ContentType="application/vnd.ms-excel.controlproperties+xml"/>
  <Override PartName="/xl/ctrlProps/ctrlProp1170.xml" ContentType="application/vnd.ms-excel.controlproperties+xml"/>
  <Override PartName="/xl/ctrlProps/ctrlProp694.xml" ContentType="application/vnd.ms-excel.controlproperties+xml"/>
  <Override PartName="/xl/ctrlProps/ctrlProp710.xml" ContentType="application/vnd.ms-excel.controlproperties+xml"/>
  <Override PartName="/xl/ctrlProps/ctrlProp1407.xml" ContentType="application/vnd.ms-excel.controlproperties+xml"/>
  <Override PartName="/xl/worksheets/sheet10.xml" ContentType="application/vnd.openxmlformats-officedocument.spreadsheetml.worksheet+xml"/>
  <Override PartName="/xl/ctrlProps/ctrlProp880.xml" ContentType="application/vnd.ms-excel.controlproperties+xml"/>
  <Override PartName="/xl/ctrlProps/ctrlProp439.xml" ContentType="application/vnd.ms-excel.controlproperties+xml"/>
  <Override PartName="/xl/ctrlProps/ctrlProp1577.xml" ContentType="application/vnd.ms-excel.controlproperties+xml"/>
  <Override PartName="/xl/ctrlProps/ctrlProp42.xml" ContentType="application/vnd.ms-excel.controlproperties+xml"/>
  <Override PartName="/xl/ctrlProps/ctrlProp1101.xml" ContentType="application/vnd.ms-excel.controlproperties+xml"/>
  <Override PartName="/xl/ctrlProps/ctrlProp811.xml" ContentType="application/vnd.ms-excel.controlproperties+xml"/>
  <Override PartName="/xl/ctrlProps/ctrlProp1763.xml" ContentType="application/vnd.ms-excel.controlproperties+xml"/>
  <Override PartName="/xl/ctrlProps/ctrlProp625.xml" ContentType="application/vnd.ms-excel.controlproperties+xml"/>
  <Override PartName="/xl/ctrlProps/ctrlProp1085.xml" ContentType="application/vnd.ms-excel.controlproperties+xml"/>
  <Override PartName="/xl/ctrlProps/ctrlProp133.xml" ContentType="application/vnd.ms-excel.controlproperties+xml"/>
  <Override PartName="/xl/ctrlProps/ctrlProp795.xml" ContentType="application/vnd.ms-excel.controlproperties+xml"/>
  <Override PartName="/xl/ctrlProps/ctrlProp1508.xml" ContentType="application/vnd.ms-excel.controlproperties+xml"/>
  <Override PartName="/xl/ctrlProps/ctrlProp1271.xml" ContentType="application/vnd.ms-excel.controlproperties+xml"/>
  <Override PartName="/xl/ctrlProps/ctrlProp981.xml" ContentType="application/vnd.ms-excel.controlproperties+xml"/>
  <Override PartName="/xl/ctrlProps/ctrlProp1202.xml" ContentType="application/vnd.ms-excel.controlproperties+xml"/>
  <Override PartName="/xl/ctrlProps/ctrlProp1016.xml" ContentType="application/vnd.ms-excel.controlproperties+xml"/>
  <Override PartName="/xl/ctrlProps/ctrlProp726.xml" ContentType="application/vnd.ms-excel.controlproperties+xml"/>
  <Override PartName="/xl/ctrlProps/ctrlProp1678.xml" ContentType="application/vnd.ms-excel.controlproperties+xml"/>
  <Override PartName="/xl/ctrlProps/ctrlProp1186.xml" ContentType="application/vnd.ms-excel.controlproperties+xml"/>
  <Override PartName="/xl/ctrlProps/ctrlProp912.xml" ContentType="application/vnd.ms-excel.controlproperties+xml"/>
  <Override PartName="/xl/ctrlProps/ctrlProp1864.xml" ContentType="application/vnd.ms-excel.controlproperties+xml"/>
  <Override PartName="/xl/ctrlProps/ctrlProp1372.xml" ContentType="application/vnd.ms-excel.controlproperties+xml"/>
  <Override PartName="/xl/ctrlProps/ctrlProp234.xml" ContentType="application/vnd.ms-excel.controlproperties+xml"/>
  <Override PartName="/xl/ctrlProps/ctrlProp896.xml" ContentType="application/vnd.ms-excel.controlproperties+xml"/>
  <Override PartName="/xl/ctrlProps/ctrlProp1609.xml" ContentType="application/vnd.ms-excel.controlproperties+xml"/>
  <Override PartName="/xl/ctrlProps/ctrlProp420.xml" ContentType="application/vnd.ms-excel.controlproperties+xml"/>
  <Override PartName="/xl/ctrlProps/ctrlProp1117.xml" ContentType="application/vnd.ms-excel.controlproperties+xml"/>
  <Override PartName="/xl/ctrlProps/ctrlProp1965.xml" ContentType="application/vnd.ms-excel.controlproperties+xml"/>
  <Override PartName="/xl/ctrlProps/ctrlProp590.xml" ContentType="application/vnd.ms-excel.controlproperties+xml"/>
  <Override PartName="/xl/ctrlProps/ctrlProp149.xml" ContentType="application/vnd.ms-excel.controlproperties+xml"/>
  <Override PartName="/xl/ctrlProps/ctrlProp58.xml" ContentType="application/vnd.ms-excel.controlproperties+xml"/>
  <Override PartName="/xl/ctrlProps/ctrlProp1779.xml" ContentType="application/vnd.ms-excel.controlproperties+xml"/>
  <Override PartName="/xl/ctrlProps/ctrlProp1303.xml" ContentType="application/vnd.ms-excel.controlproperties+xml"/>
  <Override PartName="/xl/ctrlProps/ctrlProp827.xml" ContentType="application/vnd.ms-excel.controlproperties+xml"/>
  <Override PartName="/xl/drawings/drawing4.xml" ContentType="application/vnd.openxmlformats-officedocument.drawing+xml"/>
  <Override PartName="/xl/ctrlProps/ctrlProp521.xml" ContentType="application/vnd.ms-excel.controlproperties+xml"/>
  <Override PartName="/xl/ctrlProps/ctrlProp1473.xml" ContentType="application/vnd.ms-excel.controlproperties+xml"/>
  <Override PartName="/xl/ctrlProps/ctrlProp335.xml" ContentType="application/vnd.ms-excel.controlproperties+xml"/>
  <Override PartName="/xl/ctrlProps/ctrlProp1287.xml" ContentType="application/vnd.ms-excel.controlproperties+xml"/>
  <Override PartName="/xl/ctrlProps/ctrlProp997.xml" ContentType="application/vnd.ms-excel.controlproperties+xml"/>
  <Override PartName="/xl/ctrlProps/ctrlProp1218.xml" ContentType="application/vnd.ms-excel.controlproperties+xml"/>
  <Override PartName="/xl/ctrlProps/ctrlProp928.xml" ContentType="application/vnd.ms-excel.controlproperties+xml"/>
  <Override PartName="/xl/ctrlProps/ctrlProp1388.xml" ContentType="application/vnd.ms-excel.controlproperties+xml"/>
  <Override PartName="/xl/ctrlProps/ctrlProp1404.xml" ContentType="application/vnd.ms-excel.controlproperties+xml"/>
  <Override PartName="/xl/ctrlProps/ctrlProp691.xml" ContentType="application/vnd.ms-excel.controlproperties+xml"/>
  <Override PartName="/xl/ctrlProps/ctrlProp622.xml" ContentType="application/vnd.ms-excel.controlproperties+xml"/>
  <Override PartName="/xl/ctrlProps/ctrlProp1574.xml" ContentType="application/vnd.ms-excel.controlproperties+xml"/>
  <Override PartName="/xl/ctrlProps/ctrlProp436.xml" ContentType="application/vnd.ms-excel.controlproperties+xml"/>
  <Override PartName="/xl/ctrlProps/ctrlProp1760.xml" ContentType="application/vnd.ms-excel.controlproperties+xml"/>
  <Override PartName="/xl/ctrlProps/ctrlProp792.xml" ContentType="application/vnd.ms-excel.controlproperties+xml"/>
  <Override PartName="/xl/ctrlProps/ctrlProp1319.xml" ContentType="application/vnd.ms-excel.controlproperties+xml"/>
  <Override PartName="/xl/ctrlProps/ctrlProp1505.xml" ContentType="application/vnd.ms-excel.controlproperties+xml"/>
  <Override PartName="/xl/ctrlProps/ctrlProp130.xml" ContentType="application/vnd.ms-excel.controlproperties+xml"/>
  <Override PartName="/xl/ctrlProps/ctrlProp1082.xml" ContentType="application/vnd.ms-excel.controlproperties+xml"/>
  <Override PartName="/xl/ctrlProps/ctrlProp1489.xml" ContentType="application/vnd.ms-excel.controlproperties+xml"/>
  <Override PartName="/xl/ctrlProps/ctrlProp537.xml" ContentType="application/vnd.ms-excel.controlproperties+xml"/>
  <Override PartName="/xl/ctrlProps/ctrlProp1013.xml" ContentType="application/vnd.ms-excel.controlproperties+xml"/>
  <Override PartName="/xl/ctrlProps/ctrlProp1861.xml" ContentType="application/vnd.ms-excel.controlproperties+xml"/>
  <Override PartName="/xl/ctrlProps/ctrlProp1675.xml" ContentType="application/vnd.ms-excel.controlproperties+xml"/>
  <Override PartName="/xl/ctrlProps/ctrlProp1183.xml" ContentType="application/vnd.ms-excel.controlproperties+xml"/>
  <Override PartName="/xl/ctrlProps/ctrlProp723.xml" ContentType="application/vnd.ms-excel.controlproperties+xml"/>
  <Override PartName="/xl/worksheets/sheet23.xml" ContentType="application/vnd.openxmlformats-officedocument.spreadsheetml.worksheet+xml"/>
  <Override PartName="/xl/ctrlProps/ctrlProp1606.xml" ContentType="application/vnd.ms-excel.controlproperties+xml"/>
  <Override PartName="/xl/ctrlProps/ctrlProp231.xml" ContentType="application/vnd.ms-excel.controlproperties+xml"/>
  <Override PartName="/xl/ctrlProps/ctrlProp893.xml" ContentType="application/vnd.ms-excel.controlproperties+xml"/>
  <Override PartName="/xl/ctrlProps/ctrlProp638.xml" ContentType="application/vnd.ms-excel.controlproperties+xml"/>
  <Override PartName="/xl/ctrlProps/ctrlProp55.xml" ContentType="application/vnd.ms-excel.controlproperties+xml"/>
  <Override PartName="/xl/ctrlProps/ctrlProp1300.xml" ContentType="application/vnd.ms-excel.controlproperties+xml"/>
  <Override PartName="/xl/ctrlProps/ctrlProp1098.xml" ContentType="application/vnd.ms-excel.controlproperties+xml"/>
  <Override PartName="/xl/ctrlProps/ctrlProp1114.xml" ContentType="application/vnd.ms-excel.controlproperties+xml"/>
  <Override PartName="/xl/ctrlProps/ctrlProp1776.xml" ContentType="application/vnd.ms-excel.controlproperties+xml"/>
  <Override PartName="/xl/ctrlProps/ctrlProp332.xml" ContentType="application/vnd.ms-excel.controlproperties+xml"/>
  <Override PartName="/xl/ctrlProps/ctrlProp1284.xml" ContentType="application/vnd.ms-excel.controlproperties+xml"/>
  <Override PartName="/xl/ctrlProps/ctrlProp146.xml" ContentType="application/vnd.ms-excel.controlproperties+xml"/>
  <Override PartName="/xl/ctrlProps/ctrlProp1962.xml" ContentType="application/vnd.ms-excel.controlproperties+xml"/>
  <Override PartName="/xl/ctrlProps/ctrlProp824.xml" ContentType="application/vnd.ms-excel.controlproperties+xml"/>
  <Override PartName="/xl/drawings/drawing1.xml" ContentType="application/vnd.openxmlformats-officedocument.drawing+xml"/>
  <Override PartName="/xl/ctrlProps/ctrlProp1707.xml" ContentType="application/vnd.ms-excel.controlproperties+xml"/>
  <Override PartName="/xl/ctrlProps/ctrlProp1470.xml" ContentType="application/vnd.ms-excel.controlproperties+xml"/>
  <Override PartName="/xl/ctrlProps/ctrlProp1029.xml" ContentType="application/vnd.ms-excel.controlproperties+xml"/>
  <Override PartName="/xl/ctrlProps/ctrlProp994.xml" ContentType="application/vnd.ms-excel.controlproperties+xml"/>
  <Override PartName="/xl/ctrlProps/ctrlProp1401.xml" ContentType="application/vnd.ms-excel.controlproperties+xml"/>
  <Override PartName="/xl/ctrlProps/ctrlProp739.xml" ContentType="application/vnd.ms-excel.controlproperties+xml"/>
  <Override PartName="/xl/ctrlProps/ctrlProp1215.xml" ContentType="application/vnd.ms-excel.controlproperties+xml"/>
  <Override PartName="/xl/ctrlProps/ctrlProp925.xml" ContentType="application/vnd.ms-excel.controlproperties+xml"/>
  <Override PartName="/xl/ctrlProps/ctrlProp1199.xml" ContentType="application/vnd.ms-excel.controlproperties+xml"/>
  <Override PartName="/xl/ctrlProps/ctrlProp1877.xml" ContentType="application/vnd.ms-excel.controlproperties+xml"/>
  <Override PartName="/xl/ctrlProps/ctrlProp1571.xml" ContentType="application/vnd.ms-excel.controlproperties+xml"/>
  <Override PartName="/xl/ctrlProps/ctrlProp1385.xml" ContentType="application/vnd.ms-excel.controlproperties+xml"/>
  <Override PartName="/xl/ctrlProps/ctrlProp247.xml" ContentType="application/vnd.ms-excel.controlproperties+xml"/>
  <Override PartName="/xl/ctrlProps/ctrlProp1808.xml" ContentType="application/vnd.ms-excel.controlproperties+xml"/>
  <Override PartName="/xl/ctrlProps/ctrlProp433.xml" ContentType="application/vnd.ms-excel.controlproperties+xml"/>
  <Override PartName="/xl/charts/chart8.xml" ContentType="application/vnd.openxmlformats-officedocument.drawingml.chart+xml"/>
  <Override PartName="/xl/ctrlProps/ctrlProp1316.xml" ContentType="application/vnd.ms-excel.controlproperties+xml"/>
  <Override PartName="/xl/ctrlProps/ctrlProp348.xml" ContentType="application/vnd.ms-excel.controlproperties+xml"/>
  <Override PartName="/xl/ctrlProps/ctrlProp1978.xml" ContentType="application/vnd.ms-excel.controlproperties+xml"/>
  <Override PartName="/xl/ctrlProps/ctrlProp1486.xml" ContentType="application/vnd.ms-excel.controlproperties+xml"/>
  <Override PartName="/xl/ctrlProps/ctrlProp1502.xml" ContentType="application/vnd.ms-excel.controlproperties+xml"/>
  <Override PartName="/xl/ctrlProps/ctrlProp534.xml" ContentType="application/vnd.ms-excel.controlproperties+xml"/>
  <Override PartName="/xl/ctrlProps/ctrlProp1909.xml" ContentType="application/vnd.ms-excel.controlproperties+xml"/>
  <Override PartName="/xl/ctrlProps/ctrlProp1010.xml" ContentType="application/vnd.ms-excel.controlproperties+xml"/>
  <Override PartName="/xl/ctrlProps/ctrlProp720.xml" ContentType="application/vnd.ms-excel.controlproperties+xml"/>
  <Override PartName="/xl/ctrlProps/ctrlProp1672.xml" ContentType="application/vnd.ms-excel.controlproperties+xml"/>
  <Override PartName="/xl/worksheets/sheet20.xml" ContentType="application/vnd.openxmlformats-officedocument.spreadsheetml.worksheet+xml"/>
  <Override PartName="/xl/ctrlProps/ctrlProp1417.xml" ContentType="application/vnd.ms-excel.controlproperties+xml"/>
  <Override PartName="/xl/ctrlProps/ctrlProp1180.xml" ContentType="application/vnd.ms-excel.controlproperties+xml"/>
  <Override PartName="/xl/ctrlProps/ctrlProp1587.xml" ContentType="application/vnd.ms-excel.controlproperties+xml"/>
  <Override PartName="/xl/ctrlProps/ctrlProp1603.xml" ContentType="application/vnd.ms-excel.controlproperties+xml"/>
  <Override PartName="/xl/ctrlProps/ctrlProp890.xml" ContentType="application/vnd.ms-excel.controlproperties+xml"/>
  <Override PartName="/xl/ctrlProps/ctrlProp1111.xml" ContentType="application/vnd.ms-excel.controlproperties+xml"/>
  <Override PartName="/xl/ctrlProps/ctrlProp449.xml" ContentType="application/vnd.ms-excel.controlproperties+xml"/>
  <Override PartName="/xl/ctrlProps/ctrlProp635.xml" ContentType="application/vnd.ms-excel.controlproperties+xml"/>
  <Override PartName="/xl/ctrlProps/ctrlProp52.xml" ContentType="application/vnd.ms-excel.controlproperties+xml"/>
  <Override PartName="/xl/ctrlProps/ctrlProp1281.xml" ContentType="application/vnd.ms-excel.controlproperties+xml"/>
  <Override PartName="/xl/ctrlProps/ctrlProp143.xml" ContentType="application/vnd.ms-excel.controlproperties+xml"/>
  <Override PartName="/xl/ctrlProps/ctrlProp1095.xml" ContentType="application/vnd.ms-excel.controlproperties+xml"/>
  <Override PartName="/xl/ctrlProps/ctrlProp821.xml" ContentType="application/vnd.ms-excel.controlproperties+xml"/>
  <Override PartName="/xl/ctrlProps/ctrlProp1773.xml" ContentType="application/vnd.ms-excel.controlproperties+xml"/>
  <Override PartName="/xl/ctrlProps/ctrlProp991.xml" ContentType="application/vnd.ms-excel.controlproperties+xml"/>
  <Override PartName="/xl/ctrlProps/ctrlProp1026.xml" ContentType="application/vnd.ms-excel.controlproperties+xml"/>
  <Override PartName="/xl/ctrlProps/ctrlProp1704.xml" ContentType="application/vnd.ms-excel.controlproperties+xml"/>
  <Override PartName="/xl/ctrlProps/ctrlProp1518.xml" ContentType="application/vnd.ms-excel.controlproperties+xml"/>
  <Override PartName="/xl/ctrlProps/ctrlProp1212.xml" ContentType="application/vnd.ms-excel.controlproperties+xml"/>
  <Override PartName="/xl/ctrlProps/ctrlProp1874.xml" ContentType="application/vnd.ms-excel.controlproperties+xml"/>
  <Override PartName="/xl/ctrlProps/ctrlProp736.xml" ContentType="application/vnd.ms-excel.controlproperties+xml"/>
  <Override PartName="/xl/ctrlProps/ctrlProp1688.xml" ContentType="application/vnd.ms-excel.controlproperties+xml"/>
  <Override PartName="/xl/ctrlProps/ctrlProp244.xml" ContentType="application/vnd.ms-excel.controlproperties+xml"/>
  <Override PartName="/xl/ctrlProps/ctrlProp1196.xml" ContentType="application/vnd.ms-excel.controlproperties+xml"/>
  <Override PartName="/xl/ctrlProps/ctrlProp922.xml" ContentType="application/vnd.ms-excel.controlproperties+xml"/>
  <Override PartName="/xl/ctrlProps/ctrlProp1619.xml" ContentType="application/vnd.ms-excel.controlproperties+xml"/>
  <Override PartName="/xl/ctrlProps/ctrlProp1382.xml" ContentType="application/vnd.ms-excel.controlproperties+xml"/>
  <Override PartName="/xl/ctrlProps/ctrlProp1127.xml" ContentType="application/vnd.ms-excel.controlproperties+xml"/>
  <Override PartName="/xl/ctrlProps/ctrlProp1805.xml" ContentType="application/vnd.ms-excel.controlproperties+xml"/>
  <Override PartName="/xl/ctrlProps/ctrlProp430.xml" ContentType="application/vnd.ms-excel.controlproperties+xml"/>
  <Override PartName="/xl/ctrlProps/ctrlProp68.xml" ContentType="application/vnd.ms-excel.controlproperties+xml"/>
  <Override PartName="/xl/charts/chart5.xml" ContentType="application/vnd.openxmlformats-officedocument.drawingml.chart+xml"/>
  <Override PartName="/xl/ctrlProps/ctrlProp1297.xml" ContentType="application/vnd.ms-excel.controlproperties+xml"/>
  <Override PartName="/xl/ctrlProps/ctrlProp1313.xml" ContentType="application/vnd.ms-excel.controlproperties+xml"/>
  <Override PartName="/xl/ctrlProps/ctrlProp1975.xml" ContentType="application/vnd.ms-excel.controlproperties+xml"/>
  <Override PartName="/xl/ctrlProps/ctrlProp837.xml" ContentType="application/vnd.ms-excel.controlproperties+xml"/>
  <Override PartName="/xl/ctrlProps/ctrlProp159.xml" ContentType="application/vnd.ms-excel.controlproperties+xml"/>
  <Override PartName="/xl/ctrlProps/ctrlProp1789.xml" ContentType="application/vnd.ms-excel.controlproperties+xml"/>
  <Override PartName="/xl/ctrlProps/ctrlProp531.xml" ContentType="application/vnd.ms-excel.controlproperties+xml"/>
  <Override PartName="/xl/ctrlProps/ctrlProp1483.xml" ContentType="application/vnd.ms-excel.controlproperties+xml"/>
  <Override PartName="/xl/ctrlProps/ctrlProp345.xml" ContentType="application/vnd.ms-excel.controlproperties+xml"/>
  <Override PartName="/xl/ctrlProps/ctrlProp1906.xml" ContentType="application/vnd.ms-excel.controlproperties+xml"/>
  <Override PartName="/xl/ctrlProps/ctrlProp1414.xml" ContentType="application/vnd.ms-excel.controlproperties+xml"/>
  <Override PartName="/xl/ctrlProps/ctrlProp1228.xml" ContentType="application/vnd.ms-excel.controlproperties+xml"/>
  <Override PartName="/xl/ctrlProps/ctrlProp938.xml" ContentType="application/vnd.ms-excel.controlproperties+xml"/>
  <Override PartName="/xl/ctrlProps/ctrlProp1600.xml" ContentType="application/vnd.ms-excel.controlproperties+xml"/>
  <Override PartName="/xl/ctrlProps/ctrlProp446.xml" ContentType="application/vnd.ms-excel.controlproperties+xml"/>
  <Override PartName="/xl/ctrlProps/ctrlProp1398.xml" ContentType="application/vnd.ms-excel.controlproperties+xml"/>
  <Override PartName="/xl/ctrlProps/ctrlProp1770.xml" ContentType="application/vnd.ms-excel.controlproperties+xml"/>
  <Override PartName="/xl/ctrlProps/ctrlProp632.xml" ContentType="application/vnd.ms-excel.controlproperties+xml"/>
  <Override PartName="/xl/ctrlProps/ctrlProp1584.xml" ContentType="application/vnd.ms-excel.controlproperties+xml"/>
  <Override PartName="/xl/ctrlProps/ctrlProp1092.xml" ContentType="application/vnd.ms-excel.controlproperties+xml"/>
  <Override PartName="/xl/ctrlProps/ctrlProp140.xml" ContentType="application/vnd.ms-excel.controlproperties+xml"/>
  <Override PartName="/xl/ctrlProps/ctrlProp1329.xml" ContentType="application/vnd.ms-excel.controlproperties+xml"/>
  <Override PartName="/xl/ctrlProps/ctrlProp1515.xml" ContentType="application/vnd.ms-excel.controlproperties+xml"/>
  <Override PartName="/xl/ctrlProps/ctrlProp1023.xml" ContentType="application/vnd.ms-excel.controlproperties+xml"/>
  <Override PartName="/xl/ctrlProps/ctrlProp1685.xml" ContentType="application/vnd.ms-excel.controlproperties+xml"/>
  <Override PartName="/xl/ctrlProps/ctrlProp1701.xml" ContentType="application/vnd.ms-excel.controlproperties+xml"/>
  <Override PartName="/xl/ctrlProps/ctrlProp547.xml" ContentType="application/vnd.ms-excel.controlproperties+xml"/>
  <Override PartName="/xl/ctrlProps/ctrlProp1499.xml" ContentType="application/vnd.ms-excel.controlproperties+xml"/>
  <Override PartName="/xl/ctrlProps/ctrlProp1193.xml" ContentType="application/vnd.ms-excel.controlproperties+xml"/>
  <Override PartName="/xl/ctrlProps/ctrlProp733.xml" ContentType="application/vnd.ms-excel.controlproperties+xml"/>
  <Override PartName="/xl/ctrlProps/ctrlProp241.xml" ContentType="application/vnd.ms-excel.controlproperties+xml"/>
  <Override PartName="/xl/ctrlProps/ctrlProp1871.xml" ContentType="application/vnd.ms-excel.controlproperties+xml"/>
  <Override PartName="/xl/worksheets/sheet9.xml" ContentType="application/vnd.openxmlformats-officedocument.spreadsheetml.worksheet+xml"/>
  <Override PartName="/xl/ctrlProps/ctrlProp1802.xml" ContentType="application/vnd.ms-excel.controlproperties+xml"/>
  <Override PartName="/xl/ctrlProps/ctrlProp1616.xml" ContentType="application/vnd.ms-excel.controlproperties+xml"/>
  <Override PartName="/xl/charts/chart2.xml" ContentType="application/vnd.openxmlformats-officedocument.drawingml.chart+xml"/>
  <Override PartName="/xl/ctrlProps/ctrlProp1786.xml" ContentType="application/vnd.ms-excel.controlproperties+xml"/>
  <Override PartName="/xl/ctrlProps/ctrlProp648.xml" ContentType="application/vnd.ms-excel.controlproperties+xml"/>
  <Override PartName="/xl/ctrlProps/ctrlProp65.xml" ContentType="application/vnd.ms-excel.controlproperties+xml"/>
  <Override PartName="/xl/ctrlProps/ctrlProp1310.xml" ContentType="application/vnd.ms-excel.controlproperties+xml"/>
  <Override PartName="/xl/ctrlProps/ctrlProp1124.xml" ContentType="application/vnd.ms-excel.controlproperties+xml"/>
  <Override PartName="/xl/ctrlProps/ctrlProp834.xml" ContentType="application/vnd.ms-excel.controlproperties+xml"/>
  <Override PartName="/xl/ctrlProps/ctrlProp1972.xml" ContentType="application/vnd.ms-excel.controlproperties+xml"/>
  <Override PartName="/xl/ctrlProps/ctrlProp1717.xml" ContentType="application/vnd.ms-excel.controlproperties+xml"/>
  <Override PartName="/xl/ctrlProps/ctrlProp1480.xml" ContentType="application/vnd.ms-excel.controlproperties+xml"/>
  <Override PartName="/xl/ctrlProps/ctrlProp342.xml" ContentType="application/vnd.ms-excel.controlproperties+xml"/>
  <Override PartName="/xl/ctrlProps/ctrlProp1294.xml" ContentType="application/vnd.ms-excel.controlproperties+xml"/>
  <Override PartName="/xl/ctrlProps/ctrlProp156.xml" ContentType="application/vnd.ms-excel.controlproperties+xml"/>
  <Override PartName="/xl/ctrlProps/ctrlProp1039.xml" ContentType="application/vnd.ms-excel.controlproperties+xml"/>
  <Override PartName="/xl/ctrlProps/ctrlProp749.xml" ContentType="application/vnd.ms-excel.controlproperties+xml"/>
  <Override PartName="/xl/ctrlProps/ctrlProp1225.xml" ContentType="application/vnd.ms-excel.controlproperties+xml"/>
  <Override PartName="/xl/ctrlProps/ctrlProp1903.xml" ContentType="application/vnd.ms-excel.controlproperties+xml"/>
  <Override PartName="/xl/ctrlProps/ctrlProp935.xml" ContentType="application/vnd.ms-excel.controlproperties+xml"/>
  <Override PartName="/xl/ctrlProps/ctrlProp1395.xml" ContentType="application/vnd.ms-excel.controlproperties+xml"/>
  <Override PartName="/xl/ctrlProps/ctrlProp1411.xml" ContentType="application/vnd.ms-excel.controlproperties+xml"/>
  <Override PartName="/xl/ctrlProps/ctrlProp257.xml" ContentType="application/vnd.ms-excel.controlproperties+xml"/>
  <Override PartName="/xl/ctrlProps/ctrlProp1887.xml" ContentType="application/vnd.ms-excel.controlproperties+xml"/>
  <Override PartName="/xl/ctrlProps/ctrlProp1818.xml" ContentType="application/vnd.ms-excel.controlproperties+xml"/>
  <Override PartName="/xl/ctrlProps/ctrlProp1581.xml" ContentType="application/vnd.ms-excel.controlproperties+xml"/>
  <Override PartName="/xl/ctrlProps/ctrlProp443.xml" ContentType="application/vnd.ms-excel.controlproperties+xml"/>
  <Override PartName="/xl/ctrlProps/ctrlProp1988.xml" ContentType="application/vnd.ms-excel.controlproperties+xml"/>
  <Override PartName="/xl/ctrlProps/ctrlProp1326.xml" ContentType="application/vnd.ms-excel.controlproperties+xml"/>
  <Override PartName="/xl/ctrlProps/ctrlProp544.xml" ContentType="application/vnd.ms-excel.controlproperties+xml"/>
  <Override PartName="/xl/ctrlProps/ctrlProp1496.xml" ContentType="application/vnd.ms-excel.controlproperties+xml"/>
  <Override PartName="/xl/ctrlProps/ctrlProp1512.xml" ContentType="application/vnd.ms-excel.controlproperties+xml"/>
  <Override PartName="/xl/ctrlProps/ctrlProp358.xml" ContentType="application/vnd.ms-excel.controlproperties+xml"/>
  <Override PartName="/xl/ctrlProps/ctrlProp1020.xml" ContentType="application/vnd.ms-excel.controlproperties+xml"/>
  <Override PartName="/xl/ctrlProps/ctrlProp1682.xml" ContentType="application/vnd.ms-excel.controlproperties+xml"/>
  <Override PartName="/xl/ctrlProps/ctrlProp1919.xml" ContentType="application/vnd.ms-excel.controlproperties+xml"/>
  <Override PartName="/xl/ctrlProps/ctrlProp1190.xml" ContentType="application/vnd.ms-excel.controlproperties+xml"/>
  <Override PartName="/xl/ctrlProps/ctrlProp730.xml" ContentType="application/vnd.ms-excel.controlproperties+xml"/>
  <Override PartName="/xl/worksheets/sheet6.xml" ContentType="application/vnd.openxmlformats-officedocument.spreadsheetml.worksheet+xml"/>
  <Override PartName="/xl/ctrlProps/ctrlProp1613.xml" ContentType="application/vnd.ms-excel.controlproperties+xml"/>
  <Override PartName="/xl/ctrlProps/ctrlProp1427.xml" ContentType="application/vnd.ms-excel.controlproperties+xml"/>
  <Override PartName="/xl/ctrlProps/ctrlProp645.xml" ContentType="application/vnd.ms-excel.controlproperties+xml"/>
  <Override PartName="/xl/ctrlProps/ctrlProp62.xml" ContentType="application/vnd.ms-excel.controlproperties+xml"/>
  <Override PartName="/xl/ctrlProps/ctrlProp1121.xml" ContentType="application/vnd.ms-excel.controlproperties+xml"/>
  <Override PartName="/xl/ctrlProps/ctrlProp459.xml" ContentType="application/vnd.ms-excel.controlproperties+xml"/>
  <Override PartName="/xl/ctrlProps/ctrlProp1783.xml" ContentType="application/vnd.ms-excel.controlproperties+xml"/>
  <Override PartName="/xl/ctrlProps/ctrlProp1597.xml" ContentType="application/vnd.ms-excel.controlproperties+xml"/>
  <Override PartName="/xl/ctrlProps/ctrlProp1528.xml" ContentType="application/vnd.ms-excel.controlproperties+xml"/>
  <Override PartName="/xl/ctrlProps/ctrlProp1291.xml" ContentType="application/vnd.ms-excel.controlproperties+xml"/>
  <Override PartName="/xl/ctrlProps/ctrlProp153.xml" ContentType="application/vnd.ms-excel.controlproperties+xml"/>
  <Override PartName="/xl/ctrlProps/ctrlProp831.xml" ContentType="application/vnd.ms-excel.controlproperties+xml"/>
  <Override PartName="/xl/ctrlProps/ctrlProp1714.xml" ContentType="application/vnd.ms-excel.controlproperties+xml"/>
  <Override PartName="/xl/ctrlProps/ctrlProp1036.xml" ContentType="application/vnd.ms-excel.controlproperties+xml"/>
  <Override PartName="/xl/ctrlProps/ctrlProp1900.xml" ContentType="application/vnd.ms-excel.controlproperties+xml"/>
  <Override PartName="/xl/ctrlProps/ctrlProp2008.xml" ContentType="application/vnd.ms-excel.controlproperties+xml"/>
  <Override PartName="/xl/ctrlProps/ctrlProp1698.xml" ContentType="application/vnd.ms-excel.controlproperties+xml"/>
  <Override PartName="/xl/ctrlProps/ctrlProp1222.xml" ContentType="application/vnd.ms-excel.controlproperties+xml"/>
  <Override PartName="/xl/ctrlProps/ctrlProp932.xml" ContentType="application/vnd.ms-excel.controlproperties+xml"/>
  <Override PartName="/xl/ctrlProps/ctrlProp1884.xml" ContentType="application/vnd.ms-excel.controlproperties+xml"/>
  <Override PartName="/xl/ctrlProps/ctrlProp746.xml" ContentType="application/vnd.ms-excel.controlproperties+xml"/>
  <Override PartName="/xl/ctrlProps/ctrlProp1392.xml" ContentType="application/vnd.ms-excel.controlproperties+xml"/>
  <Override PartName="/xl/ctrlProps/ctrlProp254.xml" ContentType="application/vnd.ms-excel.controlproperties+xml"/>
  <Override PartName="/xl/ctrlProps/ctrlProp1629.xml" ContentType="application/vnd.ms-excel.controlproperties+xml"/>
  <Override PartName="/xl/ctrlProps/ctrlProp440.xml" ContentType="application/vnd.ms-excel.controlproperties+xml"/>
  <Override PartName="/xl/ctrlProps/ctrlProp78.xml" ContentType="application/vnd.ms-excel.controlproperties+xml"/>
  <Override PartName="/xl/ctrlProps/ctrlProp1323.xml" ContentType="application/vnd.ms-excel.controlproperties+xml"/>
  <Override PartName="/xl/ctrlProps/ctrlProp1137.xml" ContentType="application/vnd.ms-excel.controlproperties+xml"/>
  <Override PartName="/xl/ctrlProps/ctrlProp1815.xml" ContentType="application/vnd.ms-excel.controlproperties+xml"/>
  <Override PartName="/xl/ctrlProps/ctrlProp1799.xml" ContentType="application/vnd.ms-excel.controlproperties+xml"/>
  <Override PartName="/xl/ctrlProps/ctrlProp169.xml" ContentType="application/vnd.ms-excel.controlproperties+xml"/>
  <Override PartName="/xl/ctrlProps/ctrlProp355.xml" ContentType="application/vnd.ms-excel.controlproperties+xml"/>
  <Override PartName="/xl/ctrlProps/ctrlProp1985.xml" ContentType="application/vnd.ms-excel.controlproperties+xml"/>
  <Override PartName="/xl/ctrlProps/ctrlProp847.xml" ContentType="application/vnd.ms-excel.controlproperties+xml"/>
  <Override PartName="/xl/ctrlProps/ctrlProp541.xml" ContentType="application/vnd.ms-excel.controlproperties+xml"/>
  <Override PartName="/xl/ctrlProps/ctrlProp1916.xml" ContentType="application/vnd.ms-excel.controlproperties+xml"/>
  <Override PartName="/xl/ctrlProps/ctrlProp1493.xml" ContentType="application/vnd.ms-excel.controlproperties+xml"/>
  <Override PartName="/xl/ctrlProps/ctrlProp1424.xml" ContentType="application/vnd.ms-excel.controlproperties+xml"/>
  <Override PartName="/xl/ctrlProps/ctrlProp1238.xml" ContentType="application/vnd.ms-excel.controlproperties+xml"/>
  <Override PartName="/xl/ctrlProps/ctrlProp948.xml" ContentType="application/vnd.ms-excel.controlproperties+xml"/>
  <Override PartName="/xl/worksheets/sheet3.xml" ContentType="application/vnd.openxmlformats-officedocument.spreadsheetml.worksheet+xml"/>
  <Override PartName="/xl/ctrlProps/ctrlProp1610.xml" ContentType="application/vnd.ms-excel.controlproperties+xml"/>
  <Override PartName="/xl/ctrlProps/ctrlProp1594.xml" ContentType="application/vnd.ms-excel.controlproperties+xml"/>
  <Override PartName="/xl/ctrlProps/ctrlProp456.xml" ContentType="application/vnd.ms-excel.controlproperties+xml"/>
  <Override PartName="/xl/ctrlProps/ctrlProp1780.xml" ContentType="application/vnd.ms-excel.controlproperties+xml"/>
  <Override PartName="/xl/ctrlProps/ctrlProp642.xml" ContentType="application/vnd.ms-excel.controlproperties+xml"/>
  <Override PartName="/xl/ctrlProps/ctrlProp1339.xml" ContentType="application/vnd.ms-excel.controlproperties+xml"/>
  <Override PartName="/xl/ctrlProps/ctrlProp150.xml" ContentType="application/vnd.ms-excel.controlproperties+xml"/>
  <Override PartName="/xl/ctrlProps/ctrlProp1711.xml" ContentType="application/vnd.ms-excel.controlproperties+xml"/>
  <Override PartName="/xl/ctrlProps/ctrlProp1525.xml" ContentType="application/vnd.ms-excel.controlproperties+xml"/>
  <Override PartName="/xl/ctrlProps/ctrlProp1033.xml" ContentType="application/vnd.ms-excel.controlproperties+xml"/>
  <Override PartName="/xl/ctrlProps/ctrlProp743.xml" ContentType="application/vnd.ms-excel.controlproperties+xml"/>
  <Override PartName="/xl/ctrlProps/ctrlProp2005.xml" ContentType="application/vnd.ms-excel.controlproperties+xml"/>
  <Override PartName="/xl/ctrlProps/ctrlProp1695.xml" ContentType="application/vnd.ms-excel.controlproperties+xml"/>
  <Override PartName="/xl/ctrlProps/ctrlProp557.xml" ContentType="application/vnd.ms-excel.controlproperties+xml"/>
  <Override PartName="/xl/ctrlProps/ctrlProp251.xml" ContentType="application/vnd.ms-excel.controlproperties+xml"/>
  <Override PartName="/xl/ctrlProps/ctrlProp1881.xml" ContentType="application/vnd.ms-excel.controlproperties+xml"/>
  <Override PartName="/xl/ctrlProps/ctrlProp1626.xml" ContentType="application/vnd.ms-excel.controlproperties+xml"/>
  <Override PartName="/xl/ctrlProps/ctrlProp1134.xml" ContentType="application/vnd.ms-excel.controlproperties+xml"/>
  <Override PartName="/xl/ctrlProps/ctrlProp1812.xml" ContentType="application/vnd.ms-excel.controlproperties+xml"/>
  <Override PartName="/xl/ctrlProps/ctrlProp658.xml" ContentType="application/vnd.ms-excel.controlproperties+xml"/>
  <Override PartName="/xl/ctrlProps/ctrlProp75.xml" ContentType="application/vnd.ms-excel.controlproperties+xml"/>
  <Override PartName="/xl/ctrlProps/ctrlProp1320.xml" ContentType="application/vnd.ms-excel.controlproperties+xml"/>
  <Override PartName="/xl/ctrlProps/ctrlProp1982.xml" ContentType="application/vnd.ms-excel.controlproperties+xml"/>
  <Override PartName="/xl/ctrlProps/ctrlProp844.xml" ContentType="application/vnd.ms-excel.controlproperties+xml"/>
  <Override PartName="/xl/ctrlProps/ctrlProp1796.xml" ContentType="application/vnd.ms-excel.controlproperties+xml"/>
  <Override PartName="/xl/ctrlProps/ctrlProp166.xml" ContentType="application/vnd.ms-excel.controlproperties+xml"/>
  <Override PartName="/xl/ctrlProps/ctrlProp1727.xml" ContentType="application/vnd.ms-excel.controlproperties+xml"/>
  <Override PartName="/xl/ctrlProps/ctrlProp1490.xml" ContentType="application/vnd.ms-excel.controlproperties+xml"/>
  <Override PartName="/xl/ctrlProps/ctrlProp352.xml" ContentType="application/vnd.ms-excel.controlproperties+xml"/>
  <Override PartName="/xl/ctrlProps/ctrlProp1049.xml" ContentType="application/vnd.ms-excel.controlproperties+xml"/>
  <Override PartName="/xl/ctrlProps/ctrlProp1897.xml" ContentType="application/vnd.ms-excel.controlproperties+xml"/>
  <Override PartName="/xl/ctrlProps/ctrlProp1913.xml" ContentType="application/vnd.ms-excel.controlproperties+xml"/>
  <Override PartName="/xl/ctrlProps/ctrlProp759.xml" ContentType="application/vnd.ms-excel.controlproperties+xml"/>
  <Override PartName="/xl/ctrlProps/ctrlProp1235.xml" ContentType="application/vnd.ms-excel.controlproperties+xml"/>
  <Override PartName="/xl/ctrlProps/ctrlProp267.xml" ContentType="application/vnd.ms-excel.controlproperties+xml"/>
  <Override PartName="/xl/ctrlProps/ctrlProp1421.xml" ContentType="application/vnd.ms-excel.controlproperties+xml"/>
  <Override PartName="/xl/ctrlProps/ctrlProp945.xml" ContentType="application/vnd.ms-excel.controlproperties+xml"/>
  <Override PartName="/xl/ctrlProps/ctrlProp1828.xml" ContentType="application/vnd.ms-excel.controlproperties+xml"/>
  <Override PartName="/xl/ctrlProps/ctrlProp1591.xml" ContentType="application/vnd.ms-excel.controlproperties+xml"/>
  <Override PartName="/xl/ctrlProps/ctrlProp453.xml" ContentType="application/vnd.ms-excel.controlproperties+xml"/>
  <Override PartName="/xl/ctrlProps/ctrlProp1336.xml" ContentType="application/vnd.ms-excel.controlproperties+xml"/>
  <Override PartName="/xl/ctrlProps/ctrlProp1522.xml" ContentType="application/vnd.ms-excel.controlproperties+xml"/>
  <Override PartName="/xl/ctrlProps/ctrlProp1998.xml" ContentType="application/vnd.ms-excel.controlproperties+xml"/>
  <Override PartName="/xl/ctrlProps/ctrlProp1030.xml" ContentType="application/vnd.ms-excel.controlproperties+xml"/>
  <Override PartName="/xl/ctrlProps/ctrlProp1692.xml" ContentType="application/vnd.ms-excel.controlproperties+xml"/>
  <Override PartName="/xl/ctrlProps/ctrlProp554.xml" ContentType="application/vnd.ms-excel.controlproperties+xml"/>
  <Override PartName="/xl/ctrlProps/ctrlProp368.xml" ContentType="application/vnd.ms-excel.controlproperties+xml"/>
  <Override PartName="/xl/drawings/drawing19.xml" ContentType="application/vnd.openxmlformats-officedocument.drawing+xml"/>
  <Override PartName="/xl/ctrlProps/ctrlProp740.xml" ContentType="application/vnd.ms-excel.controlproperties+xml"/>
  <Override PartName="/xl/ctrlProps/ctrlProp2002.xml" ContentType="application/vnd.ms-excel.controlproperties+xml"/>
  <Override PartName="/xl/ctrlProps/ctrlProp1437.xml" ContentType="application/vnd.ms-excel.controlproperties+xml"/>
  <Override PartName="/xl/ctrlProps/ctrlProp1929.xml" ContentType="application/vnd.ms-excel.controlproperties+xml"/>
  <Override PartName="/xl/ctrlProps/ctrlProp1623.xml" ContentType="application/vnd.ms-excel.controlproperties+xml"/>
  <Override PartName="/xl/ctrlProps/ctrlProp469.xml" ContentType="application/vnd.ms-excel.controlproperties+xml"/>
  <Override PartName="/xl/ctrlProps/ctrlProp1793.xml" ContentType="application/vnd.ms-excel.controlproperties+xml"/>
  <Override PartName="/xl/ctrlProps/ctrlProp655.xml" ContentType="application/vnd.ms-excel.controlproperties+xml"/>
  <Override PartName="/xl/ctrlProps/ctrlProp72.xml" ContentType="application/vnd.ms-excel.controlproperties+xml"/>
  <Override PartName="/xl/ctrlProps/ctrlProp1131.xml" ContentType="application/vnd.ms-excel.controlproperties+xml"/>
  <Override PartName="/xl/ctrlProps/ctrlProp841.xml" ContentType="application/vnd.ms-excel.controlproperties+xml"/>
  <Override PartName="/xl/comments2.xml" ContentType="application/vnd.openxmlformats-officedocument.spreadsheetml.comments+xml"/>
  <Override PartName="/xl/charts/chart18.xml" ContentType="application/vnd.openxmlformats-officedocument.drawingml.chart+xml"/>
  <Override PartName="/xl/ctrlProps/ctrlProp1538.xml" ContentType="application/vnd.ms-excel.controlproperties+xml"/>
  <Override PartName="/xl/ctrlProps/ctrlProp163.xml" ContentType="application/vnd.ms-excel.controlproperties+xml"/>
  <Override PartName="/xl/ctrlProps/ctrlProp1046.xml" ContentType="application/vnd.ms-excel.controlproperties+xml"/>
  <Override PartName="/xl/ctrlProps/ctrlProp1724.xml" ContentType="application/vnd.ms-excel.controlproperties+xml"/>
  <Override PartName="/xl/ctrlProps/ctrlProp1232.xml" ContentType="application/vnd.ms-excel.controlproperties+xml"/>
  <Override PartName="/xl/ctrlProps/ctrlProp1910.xml" ContentType="application/vnd.ms-excel.controlproperties+xml"/>
  <Override PartName="/xl/ctrlProps/ctrlProp756.xml" ContentType="application/vnd.ms-excel.controlproperties+xml"/>
  <Override PartName="/xl/ctrlProps/ctrlProp2018.xml" ContentType="application/vnd.ms-excel.controlproperties+xml"/>
  <Override PartName="/xl/ctrlProps/ctrlProp264.xml" ContentType="application/vnd.ms-excel.controlproperties+xml"/>
  <Override PartName="/xl/ctrlProps/ctrlProp942.xml" ContentType="application/vnd.ms-excel.controlproperties+xml"/>
  <Override PartName="/xl/ctrlProps/ctrlProp1894.xml" ContentType="application/vnd.ms-excel.controlproperties+xml"/>
  <Override PartName="/xl/ctrlProps/ctrlProp1825.xml" ContentType="application/vnd.ms-excel.controlproperties+xml"/>
  <Override PartName="/xl/ctrlProps/ctrlProp450.xml" ContentType="application/vnd.ms-excel.controlproperties+xml"/>
  <Override PartName="/xl/ctrlProps/ctrlProp1639.xml" ContentType="application/vnd.ms-excel.controlproperties+xml"/>
  <Override PartName="/xl/ctrlProps/ctrlProp88.xml" ContentType="application/vnd.ms-excel.controlproperties+xml"/>
  <Override PartName="/xl/ctrlProps/ctrlProp1333.xml" ContentType="application/vnd.ms-excel.controlproperties+xml"/>
  <Override PartName="/xl/ctrlProps/ctrlProp1147.xml" ContentType="application/vnd.ms-excel.controlproperties+xml"/>
  <Override PartName="/xl/ctrlProps/ctrlProp857.xml" ContentType="application/vnd.ms-excel.controlproperties+xml"/>
  <Override PartName="/xl/ctrlProps/ctrlProp19.xml" ContentType="application/vnd.ms-excel.controlproperties+xml"/>
  <Override PartName="/xl/ctrlProps/ctrlProp365.xml" ContentType="application/vnd.ms-excel.controlproperties+xml"/>
  <Override PartName="/xl/ctrlProps/ctrlProp1995.xml" ContentType="application/vnd.ms-excel.controlproperties+xml"/>
  <Override PartName="/xl/ctrlProps/ctrlProp179.xml" ContentType="application/vnd.ms-excel.controlproperties+xml"/>
  <Override PartName="/xl/ctrlProps/ctrlProp1248.xml" ContentType="application/vnd.ms-excel.controlproperties+xml"/>
  <Override PartName="/xl/ctrlProps/ctrlProp1926.xml" ContentType="application/vnd.ms-excel.controlproperties+xml"/>
  <Override PartName="/xl/ctrlProps/ctrlProp551.xml" ContentType="application/vnd.ms-excel.controlproperties+xml"/>
  <Override PartName="/xl/drawings/drawing16.xml" ContentType="application/vnd.openxmlformats-officedocument.drawing+xml"/>
  <Override PartName="/xl/ctrlProps/ctrlProp1434.xml" ContentType="application/vnd.ms-excel.controlproperties+xml"/>
  <Override PartName="/xl/ctrlProps/ctrlProp958.xml" ContentType="application/vnd.ms-excel.controlproperties+xml"/>
  <Override PartName="/xl/ctrlProps/ctrlProp1620.xml" ContentType="application/vnd.ms-excel.controlproperties+xml"/>
  <Override PartName="/xl/ctrlProps/ctrlProp652.xml" ContentType="application/vnd.ms-excel.controlproperties+xml"/>
  <Override PartName="/xl/ctrlProps/ctrlProp466.xml" ContentType="application/vnd.ms-excel.controlproperties+xml"/>
  <Override PartName="/xl/ctrlProps/ctrlProp1349.xml" ContentType="application/vnd.ms-excel.controlproperties+xml"/>
  <Override PartName="/xl/ctrlProps/ctrlProp160.xml" ContentType="application/vnd.ms-excel.controlproperties+xml"/>
  <Override PartName="/xl/ctrlProps/ctrlProp1790.xml" ContentType="application/vnd.ms-excel.controlproperties+xml"/>
  <Override PartName="/xl/charts/chart15.xml" ContentType="application/vnd.openxmlformats-officedocument.drawingml.chart+xml"/>
  <Override PartName="/xl/ctrlProps/ctrlProp1721.xml" ContentType="application/vnd.ms-excel.controlproperties+xml"/>
  <Override PartName="/xl/ctrlProps/ctrlProp1535.xml" ContentType="application/vnd.ms-excel.controlproperties+xml"/>
  <Override PartName="/xl/ctrlProps/ctrlProp1043.xml" ContentType="application/vnd.ms-excel.controlproperties+xml"/>
  <Override PartName="/xl/ctrlProps/ctrlProp567.xml" ContentType="application/vnd.ms-excel.controlproperties+xml"/>
  <Override PartName="/xl/ctrlProps/ctrlProp2015.xml" ContentType="application/vnd.ms-excel.controlproperties+xml"/>
  <Override PartName="/xl/ctrlProps/ctrlProp1891.xml" ContentType="application/vnd.ms-excel.controlproperties+xml"/>
  <Override PartName="/xl/ctrlProps/ctrlProp753.xml" ContentType="application/vnd.ms-excel.controlproperties+xml"/>
  <Override PartName="/xl/ctrlProps/ctrlProp261.xml" ContentType="application/vnd.ms-excel.controlproperties+xml"/>
  <Override PartName="/xl/ctrlProps/ctrlProp1636.xml" ContentType="application/vnd.ms-excel.controlproperties+xml"/>
  <Override PartName="/xl/ctrlProps/ctrlProp85.xml" ContentType="application/vnd.ms-excel.controlproperties+xml"/>
  <Override PartName="/xl/ctrlProps/ctrlProp1144.xml" ContentType="application/vnd.ms-excel.controlproperties+xml"/>
  <Override PartName="/xl/ctrlProps/ctrlProp1822.xml" ContentType="application/vnd.ms-excel.controlproperties+xml"/>
  <Override PartName="/xl/ctrlProps/ctrlProp668.xml" ContentType="application/vnd.ms-excel.controlproperties+xml"/>
  <Override PartName="/xl/ctrlProps/ctrlProp1330.xml" ContentType="application/vnd.ms-excel.controlproperties+xml"/>
  <Override PartName="/xl/ctrlProps/ctrlProp176.xml" ContentType="application/vnd.ms-excel.controlproperties+xml"/>
  <Override PartName="/xl/ctrlProps/ctrlProp1992.xml" ContentType="application/vnd.ms-excel.controlproperties+xml"/>
  <Override PartName="/xl/ctrlProps/ctrlProp854.xml" ContentType="application/vnd.ms-excel.controlproperties+xml"/>
  <Override PartName="/xl/ctrlProps/ctrlProp362.xml" ContentType="application/vnd.ms-excel.controlproperties+xml"/>
  <Override PartName="/xl/ctrlProps/ctrlProp1059.xml" ContentType="application/vnd.ms-excel.controlproperties+xml"/>
  <Override PartName="/xl/ctrlProps/ctrlProp16.xml" ContentType="application/vnd.ms-excel.controlproperties+xml"/>
  <Override PartName="/xl/ctrlProps/ctrlProp107.xml" ContentType="application/vnd.ms-excel.controlproperties+xml"/>
  <Override PartName="/xl/ctrlProps/ctrlProp1923.xml" ContentType="application/vnd.ms-excel.controlproperties+xml"/>
  <Override PartName="/xl/ctrlProps/ctrlProp1737.xml" ContentType="application/vnd.ms-excel.controlproperties+xml"/>
  <Override PartName="/xl/drawings/drawing13.xml" ContentType="application/vnd.openxmlformats-officedocument.drawing+xml"/>
  <Override PartName="/xl/ctrlProps/ctrlProp1431.xml" ContentType="application/vnd.ms-excel.controlproperties+xml"/>
  <Override PartName="/xl/ctrlProps/ctrlProp769.xml" ContentType="application/vnd.ms-excel.controlproperties+xml"/>
  <Override PartName="/xl/ctrlProps/ctrlProp1245.xml" ContentType="application/vnd.ms-excel.controlproperties+xml"/>
  <Override PartName="/xl/ctrlProps/ctrlProp955.xml" ContentType="application/vnd.ms-excel.controlproperties+xml"/>
  <Override PartName="/xl/ctrlProps/ctrlProp463.xml" ContentType="application/vnd.ms-excel.controlproperties+xml"/>
  <Override PartName="/xl/ctrlProps/ctrlProp277.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730" windowHeight="10320" tabRatio="887" activeTab="2"/>
  </bookViews>
  <sheets>
    <sheet name="Cover Page" sheetId="37" r:id="rId1"/>
    <sheet name="Introduction" sheetId="38" r:id="rId2"/>
    <sheet name="Asset Worksheet" sheetId="8" r:id="rId3"/>
    <sheet name="nbNavigator Summary" sheetId="6" r:id="rId4"/>
    <sheet name="Goals" sheetId="7" r:id="rId5"/>
    <sheet name="Cash Flow" sheetId="9" r:id="rId6"/>
    <sheet name="Double Cash Flow" sheetId="25" r:id="rId7"/>
    <sheet name="Cash Flow Allocation" sheetId="24" r:id="rId8"/>
    <sheet name="Cash Flow Tracker - Personal" sheetId="27" r:id="rId9"/>
    <sheet name="Cash Flow Tracker - Business" sheetId="28" r:id="rId10"/>
    <sheet name="Debt Reduction Calculator" sheetId="2" r:id="rId11"/>
    <sheet name="Payment Schedule" sheetId="3" r:id="rId12"/>
    <sheet name="Chart" sheetId="5" r:id="rId13"/>
    <sheet name="Loan Calculator" sheetId="29" r:id="rId14"/>
    <sheet name="Order" sheetId="4" state="hidden" r:id="rId15"/>
    <sheet name="Life Insur Needs Analysis" sheetId="12" r:id="rId16"/>
    <sheet name="Insurance Triage" sheetId="13" r:id="rId17"/>
    <sheet name="Insurance Triage (2)" sheetId="34" r:id="rId18"/>
    <sheet name="FIN#" sheetId="31" r:id="rId19"/>
    <sheet name="Current Portfolio" sheetId="14" r:id="rId20"/>
    <sheet name="Recommended Portfolio" sheetId="32" r:id="rId21"/>
    <sheet name="5 PILLARS CURRENT" sheetId="26" r:id="rId22"/>
    <sheet name="Diagram Assets &amp; Protection" sheetId="20" r:id="rId23"/>
    <sheet name="Where is Everything" sheetId="16" r:id="rId24"/>
    <sheet name="Referrals to Specialists" sheetId="30" r:id="rId25"/>
  </sheets>
  <externalReferences>
    <externalReference r:id="rId26"/>
    <externalReference r:id="rId27"/>
    <externalReference r:id="rId28"/>
    <externalReference r:id="rId29"/>
    <externalReference r:id="rId30"/>
  </externalReferences>
  <definedNames>
    <definedName name="compound_period" localSheetId="0">INDEX({1;2;4;6;12;24;26;52},MATCH([1]Schedule!$D$10,period_names,0))</definedName>
    <definedName name="compound_period" localSheetId="1">INDEX({1;2;4;6;12;24;26;52},MATCH([1]Schedule!$D$10,period_names,0))</definedName>
    <definedName name="compound_period">INDEX({1;2;4;6;12;24;26;52},MATCH([1]Schedule!$D$10,period_names,0))</definedName>
    <definedName name="creditor_table">'Debt Reduction Calculator'!$B$7:$E$25</definedName>
    <definedName name="fpdate" localSheetId="0">'[2]Loan Calculator'!$D$8</definedName>
    <definedName name="fpdate" localSheetId="1">'[2]Loan Calculator'!$D$8</definedName>
    <definedName name="fpdate">'Loan Calculator'!$D$8</definedName>
    <definedName name="loan_amount" localSheetId="0">'[2]Loan Calculator'!$D$5</definedName>
    <definedName name="loan_amount" localSheetId="1">'[2]Loan Calculator'!$D$5</definedName>
    <definedName name="loan_amount">'Loan Calculator'!$D$5</definedName>
    <definedName name="months_per_period" localSheetId="0">12/'Cover Page'!periods_per_year</definedName>
    <definedName name="months_per_period" localSheetId="1">12/Introduction!periods_per_year</definedName>
    <definedName name="months_per_period">12/periods_per_year</definedName>
    <definedName name="nper" localSheetId="0">'Cover Page'!term*'Cover Page'!periods_per_year</definedName>
    <definedName name="nper" localSheetId="1">Introduction!term*Introduction!periods_per_year</definedName>
    <definedName name="nper">term*periods_per_year</definedName>
    <definedName name="payment" localSheetId="0">'[2]Loan Calculator'!$D$13</definedName>
    <definedName name="payment" localSheetId="1">'[2]Loan Calculator'!$D$13</definedName>
    <definedName name="payment">'Loan Calculator'!$D$13</definedName>
    <definedName name="period_names">[1]Schedule!$K$5:$K$12</definedName>
    <definedName name="periods_per_year" localSheetId="0">INDEX({1;2;4;6;12;24;26;52},MATCH([1]Schedule!$D$9,period_names,0))</definedName>
    <definedName name="periods_per_year" localSheetId="1">INDEX({1;2;4;6;12;24;26;52},MATCH([1]Schedule!$D$9,period_names,0))</definedName>
    <definedName name="periods_per_year">INDEX({1;2;4;6;12;24;26;52},MATCH([1]Schedule!$D$9,period_names,0))</definedName>
    <definedName name="pmtType" localSheetId="0">IF('[2]Loan Calculator'!$D$11="End of Period",0,1)</definedName>
    <definedName name="pmtType" localSheetId="1">IF('[2]Loan Calculator'!$D$11="End of Period",0,1)</definedName>
    <definedName name="pmtType">IF('Loan Calculator'!$D$11="End of Period",0,1)</definedName>
    <definedName name="_xlnm.Print_Area" localSheetId="21">'5 PILLARS CURRENT'!$A$1:$V$42</definedName>
    <definedName name="_xlnm.Print_Area" localSheetId="2">'Asset Worksheet'!$A$1:$O$73</definedName>
    <definedName name="_xlnm.Print_Area" localSheetId="5">'Cash Flow'!$A$1:$K$150</definedName>
    <definedName name="_xlnm.Print_Area" localSheetId="7">'Cash Flow Allocation'!$A$1:$J$95</definedName>
    <definedName name="_xlnm.Print_Area" localSheetId="8">'Cash Flow Tracker - Personal'!$A$1:$G$66</definedName>
    <definedName name="_xlnm.Print_Area" localSheetId="0">'Cover Page'!$A$1:$N$66</definedName>
    <definedName name="_xlnm.Print_Area" localSheetId="19">'Current Portfolio'!$A$1:$L$248</definedName>
    <definedName name="_xlnm.Print_Area" localSheetId="10">'Debt Reduction Calculator'!$A$1:$G$58</definedName>
    <definedName name="_xlnm.Print_Area" localSheetId="22">'Diagram Assets &amp; Protection'!$A$1:$M$42</definedName>
    <definedName name="_xlnm.Print_Area" localSheetId="6">'Double Cash Flow'!$A$1:$Q$154</definedName>
    <definedName name="_xlnm.Print_Area" localSheetId="18">'FIN#'!$A$1:$I$38</definedName>
    <definedName name="_xlnm.Print_Area" localSheetId="4">Goals!$A$1:$P$43</definedName>
    <definedName name="_xlnm.Print_Area" localSheetId="16">'Insurance Triage'!$A$1:$L$39</definedName>
    <definedName name="_xlnm.Print_Area" localSheetId="17">'Insurance Triage (2)'!$A$1:$L$39</definedName>
    <definedName name="_xlnm.Print_Area" localSheetId="1">Introduction!$A$1:$M$60</definedName>
    <definedName name="_xlnm.Print_Area" localSheetId="15">'Life Insur Needs Analysis'!$A$1:$G$45</definedName>
    <definedName name="_xlnm.Print_Area" localSheetId="3">'nbNavigator Summary'!$A$1:$R$48</definedName>
    <definedName name="_xlnm.Print_Area" localSheetId="20">'Recommended Portfolio'!$A$1:$K$252</definedName>
    <definedName name="_xlnm.Print_Area" localSheetId="24">'Referrals to Specialists'!$A$1:$M$47</definedName>
    <definedName name="_xlnm.Print_Titles" localSheetId="11">'Payment Schedule'!$18:$19</definedName>
    <definedName name="rate" localSheetId="0">'[2]Loan Calculator'!$H$5</definedName>
    <definedName name="rate" localSheetId="1">'[2]Loan Calculator'!$H$5</definedName>
    <definedName name="rate">'Loan Calculator'!$H$5</definedName>
    <definedName name="roundOpt" localSheetId="0">'[2]Loan Calculator'!$H$15</definedName>
    <definedName name="roundOpt" localSheetId="1">'[2]Loan Calculator'!$H$15</definedName>
    <definedName name="roundOpt">'Loan Calculator'!$H$15</definedName>
    <definedName name="snowball" localSheetId="21">IF('5 PILLARS CURRENT'!strategy=4,FALSE,TRUE)</definedName>
    <definedName name="snowball" localSheetId="0">IF('Cover Page'!strategy=4,FALSE,TRUE)</definedName>
    <definedName name="snowball" localSheetId="22">IF('Diagram Assets &amp; Protection'!strategy=4,FALSE,TRUE)</definedName>
    <definedName name="snowball" localSheetId="1">IF(Introduction!strategy=4,FALSE,TRUE)</definedName>
    <definedName name="snowball">IF(strategy=4,FALSE,TRUE)</definedName>
    <definedName name="strategy" localSheetId="21">'[3]Debt Reduction Calculator'!$C$31</definedName>
    <definedName name="strategy" localSheetId="0">'[2]Debt Reduction Calculator'!$C$31</definedName>
    <definedName name="strategy" localSheetId="22">'[4]Debt Reduction Calculator'!$C$31</definedName>
    <definedName name="strategy" localSheetId="1">'[2]Debt Reduction Calculator'!$C$31</definedName>
    <definedName name="strategy">'Debt Reduction Calculator'!$C$31</definedName>
    <definedName name="term" localSheetId="0">'[2]Loan Calculator'!$D$7</definedName>
    <definedName name="term" localSheetId="1">'[2]Loan Calculator'!$D$7</definedName>
    <definedName name="term">'Loan Calculator'!$D$7</definedName>
    <definedName name="valuevx">42.314159</definedName>
  </definedNames>
  <calcPr calcId="125725" iterate="1"/>
</workbook>
</file>

<file path=xl/calcChain.xml><?xml version="1.0" encoding="utf-8"?>
<calcChain xmlns="http://schemas.openxmlformats.org/spreadsheetml/2006/main">
  <c r="M24" i="6"/>
  <c r="P24"/>
  <c r="P22"/>
  <c r="B245" i="14"/>
  <c r="B244"/>
  <c r="B243"/>
  <c r="B242"/>
  <c r="B241"/>
  <c r="B240"/>
  <c r="B239"/>
  <c r="B238"/>
  <c r="B237"/>
  <c r="B236"/>
  <c r="B235"/>
  <c r="B233"/>
  <c r="B232"/>
  <c r="B231"/>
  <c r="B230"/>
  <c r="B229"/>
  <c r="B228"/>
  <c r="B227"/>
  <c r="B226"/>
  <c r="B225"/>
  <c r="B224"/>
  <c r="B223"/>
  <c r="B222"/>
  <c r="B221"/>
  <c r="B220"/>
  <c r="B219"/>
  <c r="B213"/>
  <c r="G58" i="37"/>
  <c r="H7" i="31"/>
  <c r="D7"/>
  <c r="E58" i="32"/>
  <c r="E55"/>
  <c r="E56"/>
  <c r="E53"/>
  <c r="C3" i="12"/>
  <c r="G47" i="37"/>
  <c r="C2" i="16"/>
  <c r="B8" i="32"/>
  <c r="B8" i="14"/>
  <c r="C5" i="6" l="1"/>
  <c r="G52" i="14"/>
  <c r="H52"/>
  <c r="I52"/>
  <c r="J52"/>
  <c r="K52"/>
  <c r="G53"/>
  <c r="H53"/>
  <c r="I53"/>
  <c r="J53"/>
  <c r="K53"/>
  <c r="G54"/>
  <c r="H54"/>
  <c r="I54"/>
  <c r="J54"/>
  <c r="K54"/>
  <c r="G55"/>
  <c r="H55"/>
  <c r="I55"/>
  <c r="J55"/>
  <c r="K55"/>
  <c r="G56"/>
  <c r="H56"/>
  <c r="I56"/>
  <c r="J56"/>
  <c r="K56"/>
  <c r="G57"/>
  <c r="H57"/>
  <c r="I57"/>
  <c r="J57"/>
  <c r="K57"/>
  <c r="G58"/>
  <c r="H58"/>
  <c r="I58"/>
  <c r="J58"/>
  <c r="K58"/>
  <c r="G59"/>
  <c r="H59"/>
  <c r="I59"/>
  <c r="J59"/>
  <c r="K59"/>
  <c r="G60"/>
  <c r="H60"/>
  <c r="I60"/>
  <c r="J60"/>
  <c r="K60"/>
  <c r="G61"/>
  <c r="H61"/>
  <c r="I61"/>
  <c r="J61"/>
  <c r="K61"/>
  <c r="G62"/>
  <c r="H62"/>
  <c r="I62"/>
  <c r="J62"/>
  <c r="K62"/>
  <c r="G63"/>
  <c r="H63"/>
  <c r="I63"/>
  <c r="J63"/>
  <c r="K63"/>
  <c r="G64"/>
  <c r="H64"/>
  <c r="I64"/>
  <c r="J64"/>
  <c r="K64"/>
  <c r="G65"/>
  <c r="H65"/>
  <c r="I65"/>
  <c r="J65"/>
  <c r="K65"/>
  <c r="G66"/>
  <c r="H66"/>
  <c r="I66"/>
  <c r="J66"/>
  <c r="K66"/>
  <c r="G67"/>
  <c r="H67"/>
  <c r="I67"/>
  <c r="J67"/>
  <c r="K67"/>
  <c r="G68"/>
  <c r="H68"/>
  <c r="I68"/>
  <c r="J68"/>
  <c r="K68"/>
  <c r="G69"/>
  <c r="H69"/>
  <c r="I69"/>
  <c r="J69"/>
  <c r="K69"/>
  <c r="G70"/>
  <c r="H70"/>
  <c r="I70"/>
  <c r="J70"/>
  <c r="K70"/>
  <c r="G71"/>
  <c r="H71"/>
  <c r="I71"/>
  <c r="J71"/>
  <c r="K71"/>
  <c r="G72"/>
  <c r="H72"/>
  <c r="I72"/>
  <c r="J72"/>
  <c r="K72"/>
  <c r="G73"/>
  <c r="H73"/>
  <c r="I73"/>
  <c r="J73"/>
  <c r="K73"/>
  <c r="G74"/>
  <c r="H74"/>
  <c r="I74"/>
  <c r="J74"/>
  <c r="K74"/>
  <c r="G75"/>
  <c r="H75"/>
  <c r="I75"/>
  <c r="J75"/>
  <c r="K75"/>
  <c r="G76"/>
  <c r="H76"/>
  <c r="I76"/>
  <c r="J76"/>
  <c r="K76"/>
  <c r="G77"/>
  <c r="H77"/>
  <c r="I77"/>
  <c r="J77"/>
  <c r="K77"/>
  <c r="G78"/>
  <c r="H78"/>
  <c r="I78"/>
  <c r="J78"/>
  <c r="K78"/>
  <c r="G48"/>
  <c r="H48"/>
  <c r="I48"/>
  <c r="J48"/>
  <c r="K48"/>
  <c r="G49"/>
  <c r="H49"/>
  <c r="I49"/>
  <c r="J49"/>
  <c r="K49"/>
  <c r="G50"/>
  <c r="H50"/>
  <c r="I50"/>
  <c r="B136" s="1"/>
  <c r="C136" s="1"/>
  <c r="J50"/>
  <c r="K50"/>
  <c r="G53" i="32"/>
  <c r="H53"/>
  <c r="I53"/>
  <c r="J53"/>
  <c r="K53"/>
  <c r="G54"/>
  <c r="H54"/>
  <c r="I54"/>
  <c r="J54"/>
  <c r="K54"/>
  <c r="G55"/>
  <c r="H55"/>
  <c r="I55"/>
  <c r="J55"/>
  <c r="K55"/>
  <c r="G56"/>
  <c r="H56"/>
  <c r="I56"/>
  <c r="J56"/>
  <c r="K56"/>
  <c r="G57"/>
  <c r="H57"/>
  <c r="I57"/>
  <c r="J57"/>
  <c r="K57"/>
  <c r="G58"/>
  <c r="H58"/>
  <c r="I58"/>
  <c r="J58"/>
  <c r="K58"/>
  <c r="G59"/>
  <c r="H59"/>
  <c r="I59"/>
  <c r="J59"/>
  <c r="K59"/>
  <c r="G60"/>
  <c r="H60"/>
  <c r="I60"/>
  <c r="J60"/>
  <c r="K60"/>
  <c r="G61"/>
  <c r="H61"/>
  <c r="I61"/>
  <c r="J61"/>
  <c r="K61"/>
  <c r="G62"/>
  <c r="H62"/>
  <c r="I62"/>
  <c r="J62"/>
  <c r="K62"/>
  <c r="G63"/>
  <c r="H63"/>
  <c r="I63"/>
  <c r="J63"/>
  <c r="K63"/>
  <c r="G64"/>
  <c r="H64"/>
  <c r="I64"/>
  <c r="J64"/>
  <c r="K64"/>
  <c r="G65"/>
  <c r="H65"/>
  <c r="I65"/>
  <c r="J65"/>
  <c r="K65"/>
  <c r="G66"/>
  <c r="H66"/>
  <c r="I66"/>
  <c r="J66"/>
  <c r="K66"/>
  <c r="G67"/>
  <c r="H67"/>
  <c r="I67"/>
  <c r="J67"/>
  <c r="K67"/>
  <c r="G68"/>
  <c r="H68"/>
  <c r="I68"/>
  <c r="J68"/>
  <c r="K68"/>
  <c r="G69"/>
  <c r="H69"/>
  <c r="I69"/>
  <c r="J69"/>
  <c r="K69"/>
  <c r="G70"/>
  <c r="H70"/>
  <c r="I70"/>
  <c r="J70"/>
  <c r="K70"/>
  <c r="G71"/>
  <c r="H71"/>
  <c r="I71"/>
  <c r="J71"/>
  <c r="K71"/>
  <c r="G72"/>
  <c r="H72"/>
  <c r="I72"/>
  <c r="J72"/>
  <c r="K72"/>
  <c r="G73"/>
  <c r="H73"/>
  <c r="I73"/>
  <c r="J73"/>
  <c r="K73"/>
  <c r="G74"/>
  <c r="H74"/>
  <c r="I74"/>
  <c r="J74"/>
  <c r="K74"/>
  <c r="G75"/>
  <c r="H75"/>
  <c r="I75"/>
  <c r="J75"/>
  <c r="K75"/>
  <c r="G76"/>
  <c r="H76"/>
  <c r="I76"/>
  <c r="J76"/>
  <c r="K76"/>
  <c r="G77"/>
  <c r="H77"/>
  <c r="I77"/>
  <c r="J77"/>
  <c r="K77"/>
  <c r="G78"/>
  <c r="H78"/>
  <c r="I78"/>
  <c r="J78"/>
  <c r="K78"/>
  <c r="G79"/>
  <c r="H79"/>
  <c r="I79"/>
  <c r="J79"/>
  <c r="K79"/>
  <c r="G80"/>
  <c r="H80"/>
  <c r="I80"/>
  <c r="J80"/>
  <c r="K80"/>
  <c r="G50"/>
  <c r="H50"/>
  <c r="I50"/>
  <c r="J50"/>
  <c r="K50"/>
  <c r="G51"/>
  <c r="H51"/>
  <c r="I51"/>
  <c r="J51"/>
  <c r="K51"/>
  <c r="H52"/>
  <c r="I52"/>
  <c r="J52"/>
  <c r="K52"/>
  <c r="B217"/>
  <c r="C217" s="1"/>
  <c r="B218"/>
  <c r="C218" s="1"/>
  <c r="B219"/>
  <c r="C219" s="1"/>
  <c r="B220"/>
  <c r="C220" s="1"/>
  <c r="B221"/>
  <c r="C221" s="1"/>
  <c r="B222"/>
  <c r="B223"/>
  <c r="C223" s="1"/>
  <c r="B224"/>
  <c r="C224" s="1"/>
  <c r="B225"/>
  <c r="C225" s="1"/>
  <c r="B226"/>
  <c r="C226" s="1"/>
  <c r="B227"/>
  <c r="C227" s="1"/>
  <c r="B228"/>
  <c r="C228" s="1"/>
  <c r="B229"/>
  <c r="C229" s="1"/>
  <c r="B230"/>
  <c r="C230" s="1"/>
  <c r="B231"/>
  <c r="C231" s="1"/>
  <c r="B232"/>
  <c r="C232" s="1"/>
  <c r="B233"/>
  <c r="C233" s="1"/>
  <c r="B234"/>
  <c r="C234" s="1"/>
  <c r="B235"/>
  <c r="C235" s="1"/>
  <c r="B236"/>
  <c r="C236" s="1"/>
  <c r="B237"/>
  <c r="C237" s="1"/>
  <c r="B238"/>
  <c r="C238" s="1"/>
  <c r="B239"/>
  <c r="C239" s="1"/>
  <c r="B240"/>
  <c r="C240" s="1"/>
  <c r="B241"/>
  <c r="C241" s="1"/>
  <c r="B242"/>
  <c r="C242" s="1"/>
  <c r="B243"/>
  <c r="C243" s="1"/>
  <c r="B244"/>
  <c r="C244" s="1"/>
  <c r="B245"/>
  <c r="C245" s="1"/>
  <c r="B246"/>
  <c r="C246" s="1"/>
  <c r="B247"/>
  <c r="C247" s="1"/>
  <c r="B248"/>
  <c r="C248" s="1"/>
  <c r="C222"/>
  <c r="G52"/>
  <c r="E52"/>
  <c r="F52" s="1"/>
  <c r="H51" i="14"/>
  <c r="I51"/>
  <c r="J51"/>
  <c r="K51"/>
  <c r="G51"/>
  <c r="E51"/>
  <c r="F51" s="1"/>
  <c r="L39" i="8"/>
  <c r="E39"/>
  <c r="I25" i="37"/>
  <c r="F25"/>
  <c r="G23"/>
  <c r="G21"/>
  <c r="C3" i="30"/>
  <c r="I3"/>
  <c r="I3" i="34"/>
  <c r="C3"/>
  <c r="I3" i="13"/>
  <c r="C3"/>
  <c r="E16" i="2"/>
  <c r="D16"/>
  <c r="B16"/>
  <c r="A70" i="9"/>
  <c r="A69"/>
  <c r="A68"/>
  <c r="A67"/>
  <c r="A66"/>
  <c r="A65"/>
  <c r="A64"/>
  <c r="C70"/>
  <c r="C69"/>
  <c r="C68"/>
  <c r="E68" s="1"/>
  <c r="C67"/>
  <c r="C66"/>
  <c r="E66" s="1"/>
  <c r="C65"/>
  <c r="C64"/>
  <c r="I10"/>
  <c r="I9"/>
  <c r="I8"/>
  <c r="I7"/>
  <c r="K7" s="1"/>
  <c r="I6"/>
  <c r="I5"/>
  <c r="K5" s="1"/>
  <c r="I3" i="7"/>
  <c r="D12" i="6"/>
  <c r="B91" i="14"/>
  <c r="B234"/>
  <c r="C234" s="1"/>
  <c r="B218"/>
  <c r="C218" s="1"/>
  <c r="B217"/>
  <c r="B216"/>
  <c r="C216" s="1"/>
  <c r="B215"/>
  <c r="C215" s="1"/>
  <c r="B214"/>
  <c r="C214" s="1"/>
  <c r="C243"/>
  <c r="C242"/>
  <c r="C239"/>
  <c r="C238"/>
  <c r="C236"/>
  <c r="C235"/>
  <c r="C233"/>
  <c r="C231"/>
  <c r="C230"/>
  <c r="C227"/>
  <c r="C226"/>
  <c r="C225"/>
  <c r="C223"/>
  <c r="C222"/>
  <c r="C221"/>
  <c r="C219"/>
  <c r="D244"/>
  <c r="C244"/>
  <c r="D243"/>
  <c r="D242"/>
  <c r="D241"/>
  <c r="C241"/>
  <c r="D240"/>
  <c r="C240"/>
  <c r="D239"/>
  <c r="D238"/>
  <c r="D237"/>
  <c r="C237"/>
  <c r="D236"/>
  <c r="D235"/>
  <c r="D234"/>
  <c r="D233"/>
  <c r="D232"/>
  <c r="C232"/>
  <c r="D231"/>
  <c r="D230"/>
  <c r="D229"/>
  <c r="C229"/>
  <c r="D228"/>
  <c r="C228"/>
  <c r="D227"/>
  <c r="D226"/>
  <c r="D225"/>
  <c r="D224"/>
  <c r="C224"/>
  <c r="D223"/>
  <c r="D222"/>
  <c r="D221"/>
  <c r="D220"/>
  <c r="C220"/>
  <c r="D219"/>
  <c r="D218"/>
  <c r="D217"/>
  <c r="C217"/>
  <c r="D216"/>
  <c r="D215"/>
  <c r="D214"/>
  <c r="D213"/>
  <c r="C213"/>
  <c r="C246"/>
  <c r="E50" i="32"/>
  <c r="F50" s="1"/>
  <c r="E51"/>
  <c r="F51" s="1"/>
  <c r="E54"/>
  <c r="F54" s="1"/>
  <c r="F55"/>
  <c r="F56"/>
  <c r="E57"/>
  <c r="F57" s="1"/>
  <c r="E59"/>
  <c r="F59" s="1"/>
  <c r="E60"/>
  <c r="F60" s="1"/>
  <c r="E61"/>
  <c r="F61" s="1"/>
  <c r="E62"/>
  <c r="F62" s="1"/>
  <c r="E63"/>
  <c r="F63" s="1"/>
  <c r="E64"/>
  <c r="F64" s="1"/>
  <c r="E65"/>
  <c r="F65" s="1"/>
  <c r="E66"/>
  <c r="F66" s="1"/>
  <c r="E67"/>
  <c r="F67" s="1"/>
  <c r="E68"/>
  <c r="F68" s="1"/>
  <c r="E69"/>
  <c r="F69" s="1"/>
  <c r="E70"/>
  <c r="F70" s="1"/>
  <c r="E71"/>
  <c r="F71" s="1"/>
  <c r="E72"/>
  <c r="F72" s="1"/>
  <c r="E73"/>
  <c r="F73" s="1"/>
  <c r="E74"/>
  <c r="F74" s="1"/>
  <c r="E75"/>
  <c r="F75" s="1"/>
  <c r="E76"/>
  <c r="F76" s="1"/>
  <c r="E77"/>
  <c r="F77" s="1"/>
  <c r="E78"/>
  <c r="F78" s="1"/>
  <c r="E79"/>
  <c r="F79" s="1"/>
  <c r="E80"/>
  <c r="F80" s="1"/>
  <c r="D218"/>
  <c r="D219"/>
  <c r="D220"/>
  <c r="D221"/>
  <c r="D222"/>
  <c r="D223"/>
  <c r="D224"/>
  <c r="D225"/>
  <c r="D226"/>
  <c r="D227"/>
  <c r="D228"/>
  <c r="D229"/>
  <c r="D230"/>
  <c r="D231"/>
  <c r="D232"/>
  <c r="D233"/>
  <c r="D234"/>
  <c r="D235"/>
  <c r="D236"/>
  <c r="D237"/>
  <c r="D238"/>
  <c r="D239"/>
  <c r="D240"/>
  <c r="D241"/>
  <c r="D242"/>
  <c r="D243"/>
  <c r="D244"/>
  <c r="D245"/>
  <c r="D246"/>
  <c r="D247"/>
  <c r="D248"/>
  <c r="D217"/>
  <c r="D9" i="12"/>
  <c r="E11" s="1"/>
  <c r="F9"/>
  <c r="G11" s="1"/>
  <c r="B10" i="32"/>
  <c r="G32" i="12"/>
  <c r="E32"/>
  <c r="F3"/>
  <c r="H9" i="14"/>
  <c r="B94" i="32"/>
  <c r="C94" s="1"/>
  <c r="B93"/>
  <c r="C93" s="1"/>
  <c r="B92"/>
  <c r="C92" s="1"/>
  <c r="B91"/>
  <c r="C91" s="1"/>
  <c r="B90"/>
  <c r="C90" s="1"/>
  <c r="B89"/>
  <c r="C89" s="1"/>
  <c r="B88"/>
  <c r="C88" s="1"/>
  <c r="B81"/>
  <c r="C80"/>
  <c r="C79"/>
  <c r="C78"/>
  <c r="C77"/>
  <c r="C76"/>
  <c r="C75"/>
  <c r="C74"/>
  <c r="C73"/>
  <c r="C72"/>
  <c r="C71"/>
  <c r="C70"/>
  <c r="C69"/>
  <c r="C68"/>
  <c r="C67"/>
  <c r="C66"/>
  <c r="C65"/>
  <c r="C64"/>
  <c r="C63"/>
  <c r="C62"/>
  <c r="C61"/>
  <c r="C60"/>
  <c r="C59"/>
  <c r="F58"/>
  <c r="C58"/>
  <c r="C57"/>
  <c r="C56"/>
  <c r="C55"/>
  <c r="C54"/>
  <c r="F53"/>
  <c r="C52"/>
  <c r="C51"/>
  <c r="C50"/>
  <c r="G3"/>
  <c r="D3"/>
  <c r="G3" i="14"/>
  <c r="D3"/>
  <c r="P28" i="6"/>
  <c r="M28"/>
  <c r="P26"/>
  <c r="M26"/>
  <c r="M22"/>
  <c r="C22"/>
  <c r="D16" i="12" s="1"/>
  <c r="C24" i="6"/>
  <c r="B79" i="14"/>
  <c r="E50"/>
  <c r="F50" s="1"/>
  <c r="E52"/>
  <c r="F52" s="1"/>
  <c r="E53"/>
  <c r="F53" s="1"/>
  <c r="E54"/>
  <c r="E55"/>
  <c r="E56"/>
  <c r="F56" s="1"/>
  <c r="E57"/>
  <c r="F57" s="1"/>
  <c r="E58"/>
  <c r="F58" s="1"/>
  <c r="E59"/>
  <c r="F59" s="1"/>
  <c r="E60"/>
  <c r="F60" s="1"/>
  <c r="E61"/>
  <c r="F61" s="1"/>
  <c r="E62"/>
  <c r="F62" s="1"/>
  <c r="E63"/>
  <c r="E64"/>
  <c r="F64" s="1"/>
  <c r="E65"/>
  <c r="F65" s="1"/>
  <c r="E66"/>
  <c r="F66" s="1"/>
  <c r="E67"/>
  <c r="E68"/>
  <c r="F68" s="1"/>
  <c r="E69"/>
  <c r="F69" s="1"/>
  <c r="E70"/>
  <c r="F70" s="1"/>
  <c r="E71"/>
  <c r="E72"/>
  <c r="F72" s="1"/>
  <c r="E73"/>
  <c r="F73" s="1"/>
  <c r="E74"/>
  <c r="F74" s="1"/>
  <c r="E75"/>
  <c r="F75" s="1"/>
  <c r="E76"/>
  <c r="F76" s="1"/>
  <c r="E77"/>
  <c r="F77" s="1"/>
  <c r="E78"/>
  <c r="F78" s="1"/>
  <c r="E48"/>
  <c r="E49"/>
  <c r="F49" s="1"/>
  <c r="C49"/>
  <c r="C50"/>
  <c r="C52"/>
  <c r="C53"/>
  <c r="C54"/>
  <c r="C55"/>
  <c r="C56"/>
  <c r="C57"/>
  <c r="C58"/>
  <c r="C59"/>
  <c r="C60"/>
  <c r="C61"/>
  <c r="C62"/>
  <c r="C63"/>
  <c r="C64"/>
  <c r="C65"/>
  <c r="C66"/>
  <c r="C67"/>
  <c r="C68"/>
  <c r="C69"/>
  <c r="C70"/>
  <c r="C71"/>
  <c r="C72"/>
  <c r="C73"/>
  <c r="C74"/>
  <c r="C75"/>
  <c r="C76"/>
  <c r="C77"/>
  <c r="C78"/>
  <c r="C48"/>
  <c r="F54"/>
  <c r="F55"/>
  <c r="F63"/>
  <c r="F67"/>
  <c r="F71"/>
  <c r="B88"/>
  <c r="C88" s="1"/>
  <c r="B87"/>
  <c r="C87" s="1"/>
  <c r="B86"/>
  <c r="C86" s="1"/>
  <c r="B92"/>
  <c r="C92" s="1"/>
  <c r="C91"/>
  <c r="B90"/>
  <c r="C90" s="1"/>
  <c r="B89"/>
  <c r="C89" s="1"/>
  <c r="C4" i="27"/>
  <c r="C3"/>
  <c r="F48" i="14"/>
  <c r="E8" i="2"/>
  <c r="D8"/>
  <c r="C8"/>
  <c r="B8"/>
  <c r="B9"/>
  <c r="B10"/>
  <c r="B11"/>
  <c r="B12"/>
  <c r="B13"/>
  <c r="B14"/>
  <c r="B15"/>
  <c r="B3" i="25"/>
  <c r="F3" s="1"/>
  <c r="C2" i="9"/>
  <c r="C3" i="7"/>
  <c r="E9" i="2"/>
  <c r="H16" i="31"/>
  <c r="H18" s="1"/>
  <c r="D16"/>
  <c r="B30" s="1"/>
  <c r="G3"/>
  <c r="C3"/>
  <c r="E15" i="2"/>
  <c r="E14"/>
  <c r="E13"/>
  <c r="E12"/>
  <c r="E11"/>
  <c r="E10"/>
  <c r="D15"/>
  <c r="D14"/>
  <c r="D13"/>
  <c r="D12"/>
  <c r="D11"/>
  <c r="D10"/>
  <c r="D9"/>
  <c r="C15"/>
  <c r="C14"/>
  <c r="C10"/>
  <c r="C9"/>
  <c r="C4"/>
  <c r="B20" i="3" s="1"/>
  <c r="H17" i="29"/>
  <c r="A18" s="1"/>
  <c r="C13"/>
  <c r="H11"/>
  <c r="D10"/>
  <c r="H5"/>
  <c r="D13" s="1"/>
  <c r="N2" i="26"/>
  <c r="C13"/>
  <c r="O3" i="25"/>
  <c r="M68"/>
  <c r="M71" s="1"/>
  <c r="M75" s="1"/>
  <c r="M77" s="1"/>
  <c r="K68"/>
  <c r="K71" s="1"/>
  <c r="K75" s="1"/>
  <c r="I2" i="9"/>
  <c r="F7" i="16"/>
  <c r="C7"/>
  <c r="G35" i="12"/>
  <c r="E35"/>
  <c r="G33"/>
  <c r="G34" s="1"/>
  <c r="E33"/>
  <c r="E34" s="1"/>
  <c r="D15"/>
  <c r="F6"/>
  <c r="D6"/>
  <c r="C96" i="28"/>
  <c r="C40"/>
  <c r="J21"/>
  <c r="C39"/>
  <c r="J20"/>
  <c r="C38"/>
  <c r="J19"/>
  <c r="C37"/>
  <c r="J18"/>
  <c r="C36"/>
  <c r="J17"/>
  <c r="C35"/>
  <c r="J16"/>
  <c r="C34"/>
  <c r="C33"/>
  <c r="C32"/>
  <c r="C31"/>
  <c r="C30"/>
  <c r="C29"/>
  <c r="C28"/>
  <c r="C27"/>
  <c r="C26"/>
  <c r="J13"/>
  <c r="C25"/>
  <c r="J12"/>
  <c r="C24"/>
  <c r="J11"/>
  <c r="C23"/>
  <c r="J10"/>
  <c r="C22"/>
  <c r="J9"/>
  <c r="C21"/>
  <c r="J8"/>
  <c r="C20"/>
  <c r="C19"/>
  <c r="C18"/>
  <c r="C17"/>
  <c r="C16"/>
  <c r="J15"/>
  <c r="C15"/>
  <c r="C14"/>
  <c r="C13"/>
  <c r="J6"/>
  <c r="C12"/>
  <c r="J5"/>
  <c r="C11"/>
  <c r="J4"/>
  <c r="C10"/>
  <c r="C9"/>
  <c r="C8"/>
  <c r="C7"/>
  <c r="C6"/>
  <c r="C5"/>
  <c r="C4"/>
  <c r="C3"/>
  <c r="C66" i="27"/>
  <c r="C10"/>
  <c r="C9"/>
  <c r="C8"/>
  <c r="C7"/>
  <c r="C6"/>
  <c r="C5"/>
  <c r="J14" i="28"/>
  <c r="J7"/>
  <c r="M41" i="6"/>
  <c r="N5"/>
  <c r="N3" i="7"/>
  <c r="C13" i="2"/>
  <c r="C12"/>
  <c r="C11"/>
  <c r="B7" i="25"/>
  <c r="B20" s="1"/>
  <c r="K76" s="1"/>
  <c r="O76" s="1"/>
  <c r="Q76" s="1"/>
  <c r="I67" i="9"/>
  <c r="K67" s="1"/>
  <c r="I66"/>
  <c r="K66" s="1"/>
  <c r="F6" i="16"/>
  <c r="C6"/>
  <c r="L17" i="20"/>
  <c r="L20" s="1"/>
  <c r="L12"/>
  <c r="L14" s="1"/>
  <c r="M24" i="26"/>
  <c r="V5" s="1"/>
  <c r="V15" s="1"/>
  <c r="V16" s="1"/>
  <c r="O5"/>
  <c r="L27" i="20" s="1"/>
  <c r="H6" i="26"/>
  <c r="H5"/>
  <c r="D6"/>
  <c r="G6"/>
  <c r="G7"/>
  <c r="D7"/>
  <c r="G8"/>
  <c r="G9"/>
  <c r="D5"/>
  <c r="C7"/>
  <c r="C6"/>
  <c r="C5"/>
  <c r="I27"/>
  <c r="M26"/>
  <c r="M31" s="1"/>
  <c r="R19"/>
  <c r="O19"/>
  <c r="R18"/>
  <c r="R20"/>
  <c r="C12"/>
  <c r="K19"/>
  <c r="S5"/>
  <c r="K18"/>
  <c r="G5"/>
  <c r="B2"/>
  <c r="K20"/>
  <c r="K15"/>
  <c r="I28"/>
  <c r="K16"/>
  <c r="C5" i="9"/>
  <c r="C18" s="1"/>
  <c r="G13" i="24"/>
  <c r="F78" i="25"/>
  <c r="J86"/>
  <c r="O33"/>
  <c r="Q33"/>
  <c r="O34"/>
  <c r="Q34"/>
  <c r="O35"/>
  <c r="J129"/>
  <c r="G126" i="9"/>
  <c r="O69" i="25"/>
  <c r="Q69"/>
  <c r="O70"/>
  <c r="Q70"/>
  <c r="O51"/>
  <c r="Q51"/>
  <c r="O52"/>
  <c r="O53"/>
  <c r="Q53"/>
  <c r="O54"/>
  <c r="Q54"/>
  <c r="O55"/>
  <c r="Q55"/>
  <c r="O56"/>
  <c r="Q56"/>
  <c r="O57"/>
  <c r="Q57"/>
  <c r="O58"/>
  <c r="Q58"/>
  <c r="O59"/>
  <c r="Q59"/>
  <c r="O60"/>
  <c r="Q60"/>
  <c r="O61"/>
  <c r="Q61"/>
  <c r="O62"/>
  <c r="Q62"/>
  <c r="O63"/>
  <c r="Q63"/>
  <c r="O50"/>
  <c r="Q50"/>
  <c r="O41"/>
  <c r="O42"/>
  <c r="Q42"/>
  <c r="O43"/>
  <c r="Q43"/>
  <c r="O44"/>
  <c r="Q44"/>
  <c r="O45"/>
  <c r="Q45"/>
  <c r="O40"/>
  <c r="Q40"/>
  <c r="O32"/>
  <c r="Q32"/>
  <c r="O25"/>
  <c r="Q25"/>
  <c r="O26"/>
  <c r="Q26"/>
  <c r="O27"/>
  <c r="Q27"/>
  <c r="O24"/>
  <c r="Q24"/>
  <c r="F67"/>
  <c r="H67"/>
  <c r="F68"/>
  <c r="H68"/>
  <c r="F69"/>
  <c r="H69"/>
  <c r="F70"/>
  <c r="H70"/>
  <c r="F71"/>
  <c r="H71"/>
  <c r="F72"/>
  <c r="H72"/>
  <c r="F73"/>
  <c r="H73"/>
  <c r="F66"/>
  <c r="F53"/>
  <c r="F54"/>
  <c r="H54"/>
  <c r="F55"/>
  <c r="H55"/>
  <c r="F56"/>
  <c r="H56"/>
  <c r="F57"/>
  <c r="H57"/>
  <c r="F58"/>
  <c r="H58"/>
  <c r="F59"/>
  <c r="H59"/>
  <c r="F60"/>
  <c r="H60"/>
  <c r="F61"/>
  <c r="H61"/>
  <c r="F52"/>
  <c r="H52"/>
  <c r="F41"/>
  <c r="H41"/>
  <c r="F42"/>
  <c r="F43"/>
  <c r="H43"/>
  <c r="F44"/>
  <c r="H44"/>
  <c r="F45"/>
  <c r="H45"/>
  <c r="F46"/>
  <c r="H46"/>
  <c r="F47"/>
  <c r="H47"/>
  <c r="F40"/>
  <c r="H40"/>
  <c r="F25"/>
  <c r="H25"/>
  <c r="F26"/>
  <c r="H26"/>
  <c r="F27"/>
  <c r="H27"/>
  <c r="F28"/>
  <c r="H28"/>
  <c r="F29"/>
  <c r="H29"/>
  <c r="F30"/>
  <c r="H30"/>
  <c r="F31"/>
  <c r="H31"/>
  <c r="F32"/>
  <c r="H32"/>
  <c r="F33"/>
  <c r="H33"/>
  <c r="F34"/>
  <c r="H34"/>
  <c r="F35"/>
  <c r="H35"/>
  <c r="F24"/>
  <c r="H24"/>
  <c r="K20"/>
  <c r="M20"/>
  <c r="O8"/>
  <c r="O9"/>
  <c r="Q9"/>
  <c r="O10"/>
  <c r="Q10"/>
  <c r="O11"/>
  <c r="Q11"/>
  <c r="O12"/>
  <c r="Q12"/>
  <c r="O13"/>
  <c r="Q13"/>
  <c r="O14"/>
  <c r="O15"/>
  <c r="Q15"/>
  <c r="O16"/>
  <c r="Q16"/>
  <c r="O17"/>
  <c r="O18"/>
  <c r="O19"/>
  <c r="O7"/>
  <c r="Q7"/>
  <c r="M64"/>
  <c r="M46"/>
  <c r="M36"/>
  <c r="M28"/>
  <c r="K64"/>
  <c r="K46"/>
  <c r="K36"/>
  <c r="K28"/>
  <c r="F8"/>
  <c r="F9"/>
  <c r="H9"/>
  <c r="F10"/>
  <c r="H10"/>
  <c r="F11"/>
  <c r="H11"/>
  <c r="F12"/>
  <c r="H12"/>
  <c r="F13"/>
  <c r="H13"/>
  <c r="F14"/>
  <c r="H14"/>
  <c r="F15"/>
  <c r="H15"/>
  <c r="F16"/>
  <c r="H16"/>
  <c r="F17"/>
  <c r="H17"/>
  <c r="F18"/>
  <c r="H18"/>
  <c r="F19"/>
  <c r="H19"/>
  <c r="B74"/>
  <c r="B62"/>
  <c r="B48"/>
  <c r="B36"/>
  <c r="D74"/>
  <c r="D62"/>
  <c r="D48"/>
  <c r="D36"/>
  <c r="D20"/>
  <c r="H53"/>
  <c r="Q35"/>
  <c r="Q14"/>
  <c r="H8"/>
  <c r="B94" i="24"/>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41"/>
  <c r="H42"/>
  <c r="H43"/>
  <c r="H44"/>
  <c r="H45"/>
  <c r="H46"/>
  <c r="H94" s="1"/>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41"/>
  <c r="G84" i="9"/>
  <c r="I26"/>
  <c r="K26"/>
  <c r="E67"/>
  <c r="E76"/>
  <c r="E65"/>
  <c r="E69"/>
  <c r="E70"/>
  <c r="E71"/>
  <c r="H78" i="25"/>
  <c r="F62"/>
  <c r="H62"/>
  <c r="M76"/>
  <c r="O46"/>
  <c r="J90"/>
  <c r="O28"/>
  <c r="J88"/>
  <c r="O36"/>
  <c r="Q36"/>
  <c r="E94" i="24"/>
  <c r="Q41" i="25"/>
  <c r="F36"/>
  <c r="H36"/>
  <c r="D94" i="24"/>
  <c r="F94"/>
  <c r="G94"/>
  <c r="O20" i="25"/>
  <c r="Q20"/>
  <c r="F48"/>
  <c r="H48"/>
  <c r="F74"/>
  <c r="J85"/>
  <c r="I94" i="24"/>
  <c r="C94"/>
  <c r="O64" i="25"/>
  <c r="Q64"/>
  <c r="Q52"/>
  <c r="H66"/>
  <c r="H42"/>
  <c r="Q8"/>
  <c r="G86" i="9"/>
  <c r="I62"/>
  <c r="G89"/>
  <c r="I44"/>
  <c r="K44"/>
  <c r="I34"/>
  <c r="G87"/>
  <c r="I18"/>
  <c r="G85" s="1"/>
  <c r="C60"/>
  <c r="E60"/>
  <c r="C46"/>
  <c r="C34"/>
  <c r="F25" i="12"/>
  <c r="L36" i="20"/>
  <c r="L40" s="1"/>
  <c r="N12" i="6"/>
  <c r="M10"/>
  <c r="M8"/>
  <c r="C10"/>
  <c r="C8"/>
  <c r="K33" i="9"/>
  <c r="K14"/>
  <c r="K13"/>
  <c r="E14"/>
  <c r="E17"/>
  <c r="K61"/>
  <c r="K32"/>
  <c r="K31"/>
  <c r="K30"/>
  <c r="K25"/>
  <c r="K24"/>
  <c r="K23"/>
  <c r="K22"/>
  <c r="K60"/>
  <c r="K59"/>
  <c r="K58"/>
  <c r="K57"/>
  <c r="K56"/>
  <c r="K55"/>
  <c r="K54"/>
  <c r="K53"/>
  <c r="K52"/>
  <c r="K51"/>
  <c r="K50"/>
  <c r="K49"/>
  <c r="K48"/>
  <c r="E23" i="12"/>
  <c r="E59" i="9"/>
  <c r="E58"/>
  <c r="E57"/>
  <c r="E56"/>
  <c r="E55"/>
  <c r="E54"/>
  <c r="E53"/>
  <c r="E52"/>
  <c r="E51"/>
  <c r="E50"/>
  <c r="G28" i="12"/>
  <c r="E28"/>
  <c r="G23"/>
  <c r="K68" i="9"/>
  <c r="K12"/>
  <c r="E45"/>
  <c r="E44"/>
  <c r="K11"/>
  <c r="E43"/>
  <c r="K10"/>
  <c r="E42"/>
  <c r="K9"/>
  <c r="E41"/>
  <c r="K8"/>
  <c r="E40"/>
  <c r="E39"/>
  <c r="K6"/>
  <c r="E38"/>
  <c r="E33"/>
  <c r="E32"/>
  <c r="E31"/>
  <c r="E30"/>
  <c r="E29"/>
  <c r="E28"/>
  <c r="E27"/>
  <c r="K43"/>
  <c r="E26"/>
  <c r="K42"/>
  <c r="K41"/>
  <c r="E25"/>
  <c r="K40"/>
  <c r="E24"/>
  <c r="K39"/>
  <c r="E23"/>
  <c r="K38"/>
  <c r="E22"/>
  <c r="E16"/>
  <c r="E15"/>
  <c r="E13"/>
  <c r="E12"/>
  <c r="E11"/>
  <c r="E10"/>
  <c r="E9"/>
  <c r="E8"/>
  <c r="E7"/>
  <c r="E6"/>
  <c r="B10" i="4" a="1"/>
  <c r="L10" s="1"/>
  <c r="D5" i="3"/>
  <c r="G9" i="2"/>
  <c r="G11"/>
  <c r="G15"/>
  <c r="G17"/>
  <c r="G18"/>
  <c r="G19"/>
  <c r="G20"/>
  <c r="G21"/>
  <c r="G22"/>
  <c r="G23"/>
  <c r="G24"/>
  <c r="G25"/>
  <c r="C6" i="4"/>
  <c r="D6"/>
  <c r="E6"/>
  <c r="F6"/>
  <c r="G6"/>
  <c r="H6"/>
  <c r="I6"/>
  <c r="J6"/>
  <c r="K6"/>
  <c r="L6"/>
  <c r="M6"/>
  <c r="N6"/>
  <c r="O6"/>
  <c r="P6"/>
  <c r="Q6"/>
  <c r="R6"/>
  <c r="S6"/>
  <c r="T6"/>
  <c r="U6"/>
  <c r="C27"/>
  <c r="D27"/>
  <c r="E27"/>
  <c r="C42"/>
  <c r="D42"/>
  <c r="E42"/>
  <c r="F42"/>
  <c r="G42"/>
  <c r="C50"/>
  <c r="D50"/>
  <c r="C57"/>
  <c r="D57"/>
  <c r="E57"/>
  <c r="F57"/>
  <c r="G57"/>
  <c r="H57"/>
  <c r="I57"/>
  <c r="A9" i="2"/>
  <c r="A10" s="1"/>
  <c r="A11" s="1"/>
  <c r="A12" s="1"/>
  <c r="A13" s="1"/>
  <c r="A14" s="1"/>
  <c r="A15" s="1"/>
  <c r="A16" s="1"/>
  <c r="A17" s="1"/>
  <c r="A18" s="1"/>
  <c r="A19" s="1"/>
  <c r="A20" s="1"/>
  <c r="A21" s="1"/>
  <c r="A22" s="1"/>
  <c r="A23" s="1"/>
  <c r="A24" s="1"/>
  <c r="A25" s="1"/>
  <c r="D4" i="3"/>
  <c r="Q28" i="25"/>
  <c r="Q46"/>
  <c r="J89"/>
  <c r="H74"/>
  <c r="J87"/>
  <c r="J91"/>
  <c r="E46" i="9"/>
  <c r="K34"/>
  <c r="K62"/>
  <c r="G88"/>
  <c r="E34"/>
  <c r="J57" i="4"/>
  <c r="E50"/>
  <c r="H42"/>
  <c r="F27"/>
  <c r="G18" i="12"/>
  <c r="G27" i="4"/>
  <c r="K57"/>
  <c r="I42"/>
  <c r="F50"/>
  <c r="L57"/>
  <c r="G50"/>
  <c r="J42"/>
  <c r="H27"/>
  <c r="H50"/>
  <c r="I27"/>
  <c r="M57"/>
  <c r="K42"/>
  <c r="I50"/>
  <c r="L42"/>
  <c r="J27"/>
  <c r="N57"/>
  <c r="K27"/>
  <c r="J50"/>
  <c r="M42"/>
  <c r="O57"/>
  <c r="K50"/>
  <c r="N42"/>
  <c r="P57"/>
  <c r="L27"/>
  <c r="M27"/>
  <c r="Q57"/>
  <c r="L50"/>
  <c r="O42"/>
  <c r="M50"/>
  <c r="R57"/>
  <c r="N27"/>
  <c r="P42"/>
  <c r="Q42"/>
  <c r="O27"/>
  <c r="S57"/>
  <c r="N50"/>
  <c r="O50"/>
  <c r="T57"/>
  <c r="R42"/>
  <c r="P27"/>
  <c r="Q27"/>
  <c r="S42"/>
  <c r="U57"/>
  <c r="P50"/>
  <c r="Q50"/>
  <c r="R27"/>
  <c r="T42"/>
  <c r="R50"/>
  <c r="S27"/>
  <c r="U42"/>
  <c r="T27"/>
  <c r="S50"/>
  <c r="T50"/>
  <c r="U27"/>
  <c r="U50"/>
  <c r="J58" i="24"/>
  <c r="J48"/>
  <c r="J68"/>
  <c r="J89"/>
  <c r="J92"/>
  <c r="J60"/>
  <c r="J41"/>
  <c r="J88"/>
  <c r="J86"/>
  <c r="J52"/>
  <c r="J80"/>
  <c r="J61"/>
  <c r="J65"/>
  <c r="J83"/>
  <c r="J87"/>
  <c r="J93"/>
  <c r="J55"/>
  <c r="J82"/>
  <c r="J85"/>
  <c r="J47"/>
  <c r="J50"/>
  <c r="J67"/>
  <c r="J51"/>
  <c r="J43"/>
  <c r="J78"/>
  <c r="J76"/>
  <c r="J64"/>
  <c r="J46"/>
  <c r="J94" s="1"/>
  <c r="J81"/>
  <c r="J72"/>
  <c r="J91"/>
  <c r="J54"/>
  <c r="J77"/>
  <c r="J42"/>
  <c r="J73"/>
  <c r="J74"/>
  <c r="J62"/>
  <c r="J49"/>
  <c r="J71"/>
  <c r="J59"/>
  <c r="J90"/>
  <c r="J44"/>
  <c r="J69"/>
  <c r="J75"/>
  <c r="J63"/>
  <c r="J70"/>
  <c r="J84"/>
  <c r="J57"/>
  <c r="J53"/>
  <c r="J79"/>
  <c r="J66"/>
  <c r="J45"/>
  <c r="J56"/>
  <c r="O18" i="26"/>
  <c r="O20" s="1"/>
  <c r="G12" i="2" l="1"/>
  <c r="E26"/>
  <c r="C72" i="9"/>
  <c r="G10" i="2"/>
  <c r="F28" i="31"/>
  <c r="F32"/>
  <c r="E64" i="9"/>
  <c r="B138" i="14"/>
  <c r="C138" s="1"/>
  <c r="B107"/>
  <c r="C107" s="1"/>
  <c r="F30" i="31"/>
  <c r="H21"/>
  <c r="H30" s="1"/>
  <c r="D18"/>
  <c r="D21" s="1"/>
  <c r="B32"/>
  <c r="B28"/>
  <c r="G18" i="26"/>
  <c r="C10"/>
  <c r="I24" s="1"/>
  <c r="G8" i="2"/>
  <c r="G15" i="26"/>
  <c r="G16" s="1"/>
  <c r="E18" i="12"/>
  <c r="I7"/>
  <c r="I8"/>
  <c r="E36"/>
  <c r="G36"/>
  <c r="B9" i="4" a="1"/>
  <c r="G9" s="1"/>
  <c r="G14" i="2"/>
  <c r="C29"/>
  <c r="D29" s="1"/>
  <c r="G19" i="26"/>
  <c r="U19" s="1"/>
  <c r="B7" i="4" a="1"/>
  <c r="I7" s="1"/>
  <c r="B106" i="14"/>
  <c r="C106" s="1"/>
  <c r="B110"/>
  <c r="C110" s="1"/>
  <c r="E72" i="9"/>
  <c r="G83"/>
  <c r="D28" i="2"/>
  <c r="P10" i="4"/>
  <c r="O68" i="25"/>
  <c r="O71" s="1"/>
  <c r="U10" i="4"/>
  <c r="C10"/>
  <c r="G13" i="2"/>
  <c r="I69" i="9"/>
  <c r="I73" s="1"/>
  <c r="O15" i="26"/>
  <c r="J10" i="4"/>
  <c r="F7" i="25"/>
  <c r="R10" i="4"/>
  <c r="B112" i="32"/>
  <c r="C112" s="1"/>
  <c r="B110"/>
  <c r="C110" s="1"/>
  <c r="B111"/>
  <c r="C111" s="1"/>
  <c r="B140"/>
  <c r="E140" s="1"/>
  <c r="B109"/>
  <c r="C109" s="1"/>
  <c r="B95"/>
  <c r="F81"/>
  <c r="B121" s="1"/>
  <c r="B198"/>
  <c r="C198" s="1"/>
  <c r="B138"/>
  <c r="C138" s="1"/>
  <c r="B108"/>
  <c r="C108" s="1"/>
  <c r="B153"/>
  <c r="F153" s="1"/>
  <c r="L37" i="20"/>
  <c r="K10" i="4"/>
  <c r="G20" i="26"/>
  <c r="B108" i="14"/>
  <c r="C108" s="1"/>
  <c r="B195"/>
  <c r="C195" s="1"/>
  <c r="B197"/>
  <c r="C197" s="1"/>
  <c r="B196"/>
  <c r="C196" s="1"/>
  <c r="B109"/>
  <c r="C109" s="1"/>
  <c r="B194"/>
  <c r="C194" s="1"/>
  <c r="B137"/>
  <c r="C137" s="1"/>
  <c r="B159"/>
  <c r="C159" s="1"/>
  <c r="B93"/>
  <c r="F79"/>
  <c r="B119" s="1"/>
  <c r="B150"/>
  <c r="C150" s="1"/>
  <c r="B154"/>
  <c r="C154" s="1"/>
  <c r="B158"/>
  <c r="C158" s="1"/>
  <c r="B149"/>
  <c r="C149" s="1"/>
  <c r="B153"/>
  <c r="C153" s="1"/>
  <c r="B157"/>
  <c r="C157" s="1"/>
  <c r="B152"/>
  <c r="C152" s="1"/>
  <c r="B156"/>
  <c r="C156" s="1"/>
  <c r="B160"/>
  <c r="C160" s="1"/>
  <c r="B151"/>
  <c r="C151" s="1"/>
  <c r="B155"/>
  <c r="C155" s="1"/>
  <c r="B115"/>
  <c r="C18" i="29"/>
  <c r="F18"/>
  <c r="B18"/>
  <c r="K18" i="9"/>
  <c r="G9" i="12"/>
  <c r="G30" s="1"/>
  <c r="K69" i="9"/>
  <c r="K73" s="1"/>
  <c r="I74"/>
  <c r="K74" s="1"/>
  <c r="E18"/>
  <c r="G82"/>
  <c r="K77" i="25"/>
  <c r="O77" s="1"/>
  <c r="O75"/>
  <c r="G10" i="32"/>
  <c r="E9" i="12"/>
  <c r="E12" s="1"/>
  <c r="L25" i="20"/>
  <c r="U18" i="26"/>
  <c r="I25"/>
  <c r="F10" i="4"/>
  <c r="H10"/>
  <c r="Q10"/>
  <c r="S10"/>
  <c r="B10"/>
  <c r="E5" i="9"/>
  <c r="L26" i="20"/>
  <c r="O10" i="4"/>
  <c r="I10"/>
  <c r="M10"/>
  <c r="D10"/>
  <c r="N10"/>
  <c r="B11" i="32"/>
  <c r="T10" i="4"/>
  <c r="G10"/>
  <c r="E10"/>
  <c r="B139" i="32"/>
  <c r="B249"/>
  <c r="B197"/>
  <c r="C197" s="1"/>
  <c r="B199"/>
  <c r="C199" s="1"/>
  <c r="B196"/>
  <c r="B162"/>
  <c r="F162" s="1"/>
  <c r="B160"/>
  <c r="F160" s="1"/>
  <c r="B158"/>
  <c r="F158" s="1"/>
  <c r="B156"/>
  <c r="F156" s="1"/>
  <c r="B154"/>
  <c r="F154" s="1"/>
  <c r="B152"/>
  <c r="F152" s="1"/>
  <c r="B151"/>
  <c r="B161"/>
  <c r="F161" s="1"/>
  <c r="B159"/>
  <c r="F159" s="1"/>
  <c r="B157"/>
  <c r="F157" s="1"/>
  <c r="B155"/>
  <c r="F155" s="1"/>
  <c r="E7" i="4" l="1"/>
  <c r="Q9"/>
  <c r="F9"/>
  <c r="T9"/>
  <c r="O9"/>
  <c r="E9"/>
  <c r="R9"/>
  <c r="B9"/>
  <c r="C9"/>
  <c r="M9"/>
  <c r="L9"/>
  <c r="S9"/>
  <c r="U9"/>
  <c r="P9"/>
  <c r="H9"/>
  <c r="D9"/>
  <c r="K9"/>
  <c r="J9"/>
  <c r="I9"/>
  <c r="N9"/>
  <c r="H28" i="31"/>
  <c r="H32"/>
  <c r="D32"/>
  <c r="D28"/>
  <c r="D30"/>
  <c r="L7" i="4"/>
  <c r="B7"/>
  <c r="G7"/>
  <c r="K7"/>
  <c r="J7"/>
  <c r="M7"/>
  <c r="D7"/>
  <c r="T7"/>
  <c r="N7"/>
  <c r="R7"/>
  <c r="P7"/>
  <c r="H7"/>
  <c r="S7"/>
  <c r="Q7"/>
  <c r="F7"/>
  <c r="O7"/>
  <c r="U7"/>
  <c r="C7"/>
  <c r="B111" i="14"/>
  <c r="G38" i="12"/>
  <c r="Q68" i="25"/>
  <c r="Q71" s="1"/>
  <c r="Q75" s="1"/>
  <c r="Q77" s="1"/>
  <c r="I26" i="26"/>
  <c r="I31" s="1"/>
  <c r="O16"/>
  <c r="G90" i="9"/>
  <c r="L30" i="20"/>
  <c r="L42" s="1"/>
  <c r="F20" i="25"/>
  <c r="H7"/>
  <c r="C140" i="32"/>
  <c r="B113"/>
  <c r="E138"/>
  <c r="B141"/>
  <c r="B117"/>
  <c r="E139"/>
  <c r="C139"/>
  <c r="G12" i="12"/>
  <c r="G18" i="29"/>
  <c r="H18" s="1"/>
  <c r="A19" s="1"/>
  <c r="F19" s="1"/>
  <c r="B198" i="14"/>
  <c r="B139"/>
  <c r="B161"/>
  <c r="I75" i="9"/>
  <c r="K75"/>
  <c r="U20" i="26"/>
  <c r="V19" s="1"/>
  <c r="E30" i="12"/>
  <c r="E38" s="1"/>
  <c r="E39" s="1"/>
  <c r="B163" i="32"/>
  <c r="F151"/>
  <c r="C196"/>
  <c r="B200"/>
  <c r="H36" i="31" l="1"/>
  <c r="G39" i="12"/>
  <c r="H20" i="25"/>
  <c r="J84"/>
  <c r="J92" s="1"/>
  <c r="C19" i="29"/>
  <c r="G19" s="1"/>
  <c r="H19" s="1"/>
  <c r="A20" s="1"/>
  <c r="F20" s="1"/>
  <c r="B19"/>
  <c r="M40" i="20"/>
  <c r="M20"/>
  <c r="M14"/>
  <c r="V18" i="26"/>
  <c r="V20" s="1"/>
  <c r="M30" i="20"/>
  <c r="C20" i="29" l="1"/>
  <c r="G20" s="1"/>
  <c r="H20" s="1"/>
  <c r="A21" s="1"/>
  <c r="C21" s="1"/>
  <c r="B20"/>
  <c r="F21" l="1"/>
  <c r="G21" s="1"/>
  <c r="H21" s="1"/>
  <c r="A22" s="1"/>
  <c r="C22" s="1"/>
  <c r="B21"/>
  <c r="F22" l="1"/>
  <c r="G22" s="1"/>
  <c r="H22" s="1"/>
  <c r="A23" s="1"/>
  <c r="B22"/>
  <c r="B23" l="1"/>
  <c r="F23"/>
  <c r="C23"/>
  <c r="G23" l="1"/>
  <c r="H23" s="1"/>
  <c r="A24" s="1"/>
  <c r="B24" s="1"/>
  <c r="C24" l="1"/>
  <c r="G24" s="1"/>
  <c r="H24" s="1"/>
  <c r="A25" s="1"/>
  <c r="F25" s="1"/>
  <c r="F24"/>
  <c r="C25" l="1"/>
  <c r="G25" s="1"/>
  <c r="H25" s="1"/>
  <c r="A26" s="1"/>
  <c r="C26" s="1"/>
  <c r="B25"/>
  <c r="B26" l="1"/>
  <c r="F26"/>
  <c r="G26" s="1"/>
  <c r="H26" s="1"/>
  <c r="A27" s="1"/>
  <c r="C27" s="1"/>
  <c r="F27" l="1"/>
  <c r="G27" s="1"/>
  <c r="H27" s="1"/>
  <c r="A28" s="1"/>
  <c r="F28" s="1"/>
  <c r="B27"/>
  <c r="C28" l="1"/>
  <c r="G28" s="1"/>
  <c r="H28" s="1"/>
  <c r="A29" s="1"/>
  <c r="F29" s="1"/>
  <c r="B28"/>
  <c r="B29" l="1"/>
  <c r="C29"/>
  <c r="G29" s="1"/>
  <c r="H29" s="1"/>
  <c r="A30" s="1"/>
  <c r="F30" s="1"/>
  <c r="B30" l="1"/>
  <c r="C30"/>
  <c r="G30" s="1"/>
  <c r="H30" s="1"/>
  <c r="A31" s="1"/>
  <c r="C31" s="1"/>
  <c r="F31" l="1"/>
  <c r="G31" s="1"/>
  <c r="H31" s="1"/>
  <c r="A32" s="1"/>
  <c r="F32" s="1"/>
  <c r="B31"/>
  <c r="C32" l="1"/>
  <c r="G32" s="1"/>
  <c r="H32" s="1"/>
  <c r="A33" s="1"/>
  <c r="F33" s="1"/>
  <c r="B32"/>
  <c r="B33" l="1"/>
  <c r="C33"/>
  <c r="G33" s="1"/>
  <c r="H33" s="1"/>
  <c r="A34" s="1"/>
  <c r="C34" s="1"/>
  <c r="B34" l="1"/>
  <c r="F34"/>
  <c r="G34" s="1"/>
  <c r="H34" s="1"/>
  <c r="A35" s="1"/>
  <c r="B35" s="1"/>
  <c r="F35" l="1"/>
  <c r="C35"/>
  <c r="G35" s="1"/>
  <c r="H35" s="1"/>
  <c r="A36" s="1"/>
  <c r="F36" s="1"/>
  <c r="C36" l="1"/>
  <c r="G36" s="1"/>
  <c r="H36" s="1"/>
  <c r="A37" s="1"/>
  <c r="B37" s="1"/>
  <c r="B36"/>
  <c r="F37" l="1"/>
  <c r="C37"/>
  <c r="G37" s="1"/>
  <c r="H37" s="1"/>
  <c r="A38" s="1"/>
  <c r="C38" s="1"/>
  <c r="F38" l="1"/>
  <c r="G38" s="1"/>
  <c r="H38" s="1"/>
  <c r="A39" s="1"/>
  <c r="F39" s="1"/>
  <c r="B38"/>
  <c r="B39" l="1"/>
  <c r="C39"/>
  <c r="G39" s="1"/>
  <c r="H39" s="1"/>
  <c r="A40" s="1"/>
  <c r="C40" s="1"/>
  <c r="B40" l="1"/>
  <c r="F40"/>
  <c r="G40" s="1"/>
  <c r="H40" s="1"/>
  <c r="A41" s="1"/>
  <c r="C41" s="1"/>
  <c r="B41" l="1"/>
  <c r="F41"/>
  <c r="G41" s="1"/>
  <c r="H41" s="1"/>
  <c r="A42" s="1"/>
  <c r="F42" s="1"/>
  <c r="C42" l="1"/>
  <c r="G42" s="1"/>
  <c r="H42" s="1"/>
  <c r="A43" s="1"/>
  <c r="B43" s="1"/>
  <c r="B42"/>
  <c r="F43" l="1"/>
  <c r="C43"/>
  <c r="G43" s="1"/>
  <c r="H43" s="1"/>
  <c r="A44" s="1"/>
  <c r="F44" s="1"/>
  <c r="C44" l="1"/>
  <c r="G44" s="1"/>
  <c r="H44" s="1"/>
  <c r="A45" s="1"/>
  <c r="B45" s="1"/>
  <c r="B44"/>
  <c r="C45" l="1"/>
  <c r="G45" s="1"/>
  <c r="H45" s="1"/>
  <c r="A46" s="1"/>
  <c r="C46" s="1"/>
  <c r="F45"/>
  <c r="B46" l="1"/>
  <c r="F46"/>
  <c r="G46" s="1"/>
  <c r="H46" s="1"/>
  <c r="A47" s="1"/>
  <c r="B47" l="1"/>
  <c r="C47"/>
  <c r="G47" s="1"/>
  <c r="H47" s="1"/>
  <c r="A48" s="1"/>
  <c r="C48" s="1"/>
  <c r="F47"/>
  <c r="B48" l="1"/>
  <c r="F48"/>
  <c r="G48" s="1"/>
  <c r="H48" s="1"/>
  <c r="A49" s="1"/>
  <c r="F49" s="1"/>
  <c r="B49" l="1"/>
  <c r="C49"/>
  <c r="G49" s="1"/>
  <c r="H49" s="1"/>
  <c r="A50" s="1"/>
  <c r="B50" s="1"/>
  <c r="C50" l="1"/>
  <c r="F50"/>
  <c r="G50" l="1"/>
  <c r="H50" s="1"/>
  <c r="A51" s="1"/>
  <c r="F51" s="1"/>
  <c r="C51" l="1"/>
  <c r="G51" s="1"/>
  <c r="H51" s="1"/>
  <c r="A52" s="1"/>
  <c r="B51"/>
  <c r="F52" l="1"/>
  <c r="B52"/>
  <c r="C52"/>
  <c r="G52" l="1"/>
  <c r="H52" s="1"/>
  <c r="A53" s="1"/>
  <c r="F53" s="1"/>
  <c r="B53" l="1"/>
  <c r="C53"/>
  <c r="G53" s="1"/>
  <c r="H53" s="1"/>
  <c r="A54" s="1"/>
  <c r="F54" l="1"/>
  <c r="C54"/>
  <c r="B54"/>
  <c r="G54" l="1"/>
  <c r="H54" s="1"/>
  <c r="A55" s="1"/>
  <c r="C55" s="1"/>
  <c r="F55" l="1"/>
  <c r="G55" s="1"/>
  <c r="H55" s="1"/>
  <c r="A56" s="1"/>
  <c r="B56" s="1"/>
  <c r="B55"/>
  <c r="F56" l="1"/>
  <c r="C56"/>
  <c r="G56" l="1"/>
  <c r="H56" s="1"/>
  <c r="A57" s="1"/>
  <c r="C57" l="1"/>
  <c r="G57" s="1"/>
  <c r="H57" s="1"/>
  <c r="A58" s="1"/>
  <c r="B57"/>
  <c r="F57"/>
  <c r="C58" l="1"/>
  <c r="G58" s="1"/>
  <c r="H58" s="1"/>
  <c r="A59" s="1"/>
  <c r="F58"/>
  <c r="B58"/>
  <c r="B59" l="1"/>
  <c r="F59"/>
  <c r="C59"/>
  <c r="G59" s="1"/>
  <c r="H59" s="1"/>
  <c r="A60" s="1"/>
  <c r="B60" l="1"/>
  <c r="C60"/>
  <c r="G60" s="1"/>
  <c r="H60" s="1"/>
  <c r="A61" s="1"/>
  <c r="F60"/>
  <c r="F61" l="1"/>
  <c r="C61"/>
  <c r="G61" s="1"/>
  <c r="H61" s="1"/>
  <c r="A62" s="1"/>
  <c r="B61"/>
  <c r="B62" l="1"/>
  <c r="F62"/>
  <c r="C62"/>
  <c r="G62" s="1"/>
  <c r="H62" s="1"/>
  <c r="A63" s="1"/>
  <c r="B63" l="1"/>
  <c r="F63"/>
  <c r="C63"/>
  <c r="G63" s="1"/>
  <c r="H63" s="1"/>
  <c r="A64" s="1"/>
  <c r="F64" s="1"/>
  <c r="B64" l="1"/>
  <c r="C64"/>
  <c r="G64" s="1"/>
  <c r="H64" s="1"/>
  <c r="A65" s="1"/>
  <c r="C65" s="1"/>
  <c r="B65" l="1"/>
  <c r="F65"/>
  <c r="G65" s="1"/>
  <c r="H65" s="1"/>
  <c r="A66" s="1"/>
  <c r="B66" l="1"/>
  <c r="C66"/>
  <c r="G66" s="1"/>
  <c r="H66" s="1"/>
  <c r="A67" s="1"/>
  <c r="B67" s="1"/>
  <c r="F66"/>
  <c r="F67" l="1"/>
  <c r="C67"/>
  <c r="G67" s="1"/>
  <c r="H67" s="1"/>
  <c r="A68" s="1"/>
  <c r="B68" s="1"/>
  <c r="F68" l="1"/>
  <c r="C68"/>
  <c r="G68" s="1"/>
  <c r="H68" s="1"/>
  <c r="A69" s="1"/>
  <c r="C69" l="1"/>
  <c r="G69" s="1"/>
  <c r="H69" s="1"/>
  <c r="A70" s="1"/>
  <c r="F69"/>
  <c r="B69"/>
  <c r="C70" l="1"/>
  <c r="F70"/>
  <c r="B70"/>
  <c r="G70" l="1"/>
  <c r="H70" s="1"/>
  <c r="A71" s="1"/>
  <c r="C71" l="1"/>
  <c r="G71" s="1"/>
  <c r="H71" s="1"/>
  <c r="A72" s="1"/>
  <c r="F71"/>
  <c r="B71"/>
  <c r="B72" l="1"/>
  <c r="F72"/>
  <c r="C72"/>
  <c r="G72" s="1"/>
  <c r="H72" s="1"/>
  <c r="A73" s="1"/>
  <c r="B73" l="1"/>
  <c r="C73"/>
  <c r="G73" s="1"/>
  <c r="H73" s="1"/>
  <c r="A74" s="1"/>
  <c r="F73"/>
  <c r="C74" l="1"/>
  <c r="G74" s="1"/>
  <c r="H74" s="1"/>
  <c r="A75" s="1"/>
  <c r="F74"/>
  <c r="B74"/>
  <c r="C75" l="1"/>
  <c r="G75" s="1"/>
  <c r="H75" s="1"/>
  <c r="A76" s="1"/>
  <c r="B75"/>
  <c r="F75"/>
  <c r="C76" l="1"/>
  <c r="G76" s="1"/>
  <c r="H76" s="1"/>
  <c r="A77" s="1"/>
  <c r="B76"/>
  <c r="F76"/>
  <c r="C77" l="1"/>
  <c r="G77" s="1"/>
  <c r="H77" s="1"/>
  <c r="A78" s="1"/>
  <c r="B77"/>
  <c r="F77"/>
  <c r="C78" l="1"/>
  <c r="G78" s="1"/>
  <c r="H78" s="1"/>
  <c r="A79" s="1"/>
  <c r="F78"/>
  <c r="B78"/>
  <c r="B79" l="1"/>
  <c r="C79"/>
  <c r="G79" s="1"/>
  <c r="H79" s="1"/>
  <c r="A80" s="1"/>
  <c r="F79"/>
  <c r="F80" l="1"/>
  <c r="C80"/>
  <c r="G80" s="1"/>
  <c r="H80" s="1"/>
  <c r="A81" s="1"/>
  <c r="B80"/>
  <c r="B81" l="1"/>
  <c r="F81"/>
  <c r="C81"/>
  <c r="G81" s="1"/>
  <c r="H81" s="1"/>
  <c r="A82" s="1"/>
  <c r="C82" l="1"/>
  <c r="G82" s="1"/>
  <c r="H82" s="1"/>
  <c r="A83" s="1"/>
  <c r="B82"/>
  <c r="F82"/>
  <c r="B83" l="1"/>
  <c r="C83"/>
  <c r="G83" s="1"/>
  <c r="H83" s="1"/>
  <c r="A84" s="1"/>
  <c r="F83"/>
  <c r="B84" l="1"/>
  <c r="C84"/>
  <c r="G84" s="1"/>
  <c r="H84" s="1"/>
  <c r="A85" s="1"/>
  <c r="F84"/>
  <c r="B85" l="1"/>
  <c r="C85"/>
  <c r="G85" s="1"/>
  <c r="H85" s="1"/>
  <c r="A86" s="1"/>
  <c r="F85"/>
  <c r="C86" l="1"/>
  <c r="G86" s="1"/>
  <c r="H86" s="1"/>
  <c r="A87" s="1"/>
  <c r="F86"/>
  <c r="B86"/>
  <c r="F87" l="1"/>
  <c r="C87"/>
  <c r="G87" s="1"/>
  <c r="H87" s="1"/>
  <c r="A88" s="1"/>
  <c r="B87"/>
  <c r="F88" l="1"/>
  <c r="B88"/>
  <c r="C88"/>
  <c r="G88" s="1"/>
  <c r="H88" s="1"/>
  <c r="A89" s="1"/>
  <c r="C89" l="1"/>
  <c r="F89"/>
  <c r="B89"/>
  <c r="G89" l="1"/>
  <c r="H89" s="1"/>
  <c r="A90" s="1"/>
  <c r="F90" s="1"/>
  <c r="B90" l="1"/>
  <c r="C90"/>
  <c r="G90" s="1"/>
  <c r="H90" s="1"/>
  <c r="A91" s="1"/>
  <c r="B91" s="1"/>
  <c r="C91" l="1"/>
  <c r="G91" s="1"/>
  <c r="H91" s="1"/>
  <c r="A92" s="1"/>
  <c r="F92" s="1"/>
  <c r="F91"/>
  <c r="C92" l="1"/>
  <c r="G92" s="1"/>
  <c r="H92" s="1"/>
  <c r="A93" s="1"/>
  <c r="F93" s="1"/>
  <c r="B92"/>
  <c r="C93" l="1"/>
  <c r="G93" s="1"/>
  <c r="H93" s="1"/>
  <c r="A94" s="1"/>
  <c r="F94" s="1"/>
  <c r="B93"/>
  <c r="C94" l="1"/>
  <c r="G94" s="1"/>
  <c r="H94" s="1"/>
  <c r="A95" s="1"/>
  <c r="F95" s="1"/>
  <c r="B94"/>
  <c r="C95" l="1"/>
  <c r="G95" s="1"/>
  <c r="H95" s="1"/>
  <c r="A96" s="1"/>
  <c r="B96" s="1"/>
  <c r="B95"/>
  <c r="C96" l="1"/>
  <c r="G96" s="1"/>
  <c r="H96" s="1"/>
  <c r="A97" s="1"/>
  <c r="C97" s="1"/>
  <c r="F96"/>
  <c r="B97" l="1"/>
  <c r="F97"/>
  <c r="G97" s="1"/>
  <c r="H97" s="1"/>
  <c r="A98" s="1"/>
  <c r="C98" s="1"/>
  <c r="B98" l="1"/>
  <c r="F98"/>
  <c r="G98" s="1"/>
  <c r="H98" s="1"/>
  <c r="A99" s="1"/>
  <c r="C99" l="1"/>
  <c r="G99" s="1"/>
  <c r="H99" s="1"/>
  <c r="A100" s="1"/>
  <c r="F99"/>
  <c r="B99"/>
  <c r="F100" l="1"/>
  <c r="B100"/>
  <c r="C100"/>
  <c r="G100" l="1"/>
  <c r="H100" s="1"/>
  <c r="A101" s="1"/>
  <c r="C101" s="1"/>
  <c r="F101" l="1"/>
  <c r="G101" s="1"/>
  <c r="H101" s="1"/>
  <c r="A102" s="1"/>
  <c r="B101"/>
  <c r="B102" l="1"/>
  <c r="C102"/>
  <c r="G102" s="1"/>
  <c r="H102" s="1"/>
  <c r="A103" s="1"/>
  <c r="C103" s="1"/>
  <c r="F102"/>
  <c r="B103" l="1"/>
  <c r="F103"/>
  <c r="G103" s="1"/>
  <c r="H103" s="1"/>
  <c r="A104" s="1"/>
  <c r="B104" l="1"/>
  <c r="C104"/>
  <c r="G104" s="1"/>
  <c r="H104" s="1"/>
  <c r="A105" s="1"/>
  <c r="F104"/>
  <c r="B105" l="1"/>
  <c r="C105"/>
  <c r="G105" s="1"/>
  <c r="H105" s="1"/>
  <c r="A106" s="1"/>
  <c r="F105"/>
  <c r="F106" l="1"/>
  <c r="C106"/>
  <c r="G106" s="1"/>
  <c r="H106" s="1"/>
  <c r="A107" s="1"/>
  <c r="B106"/>
  <c r="F107" l="1"/>
  <c r="B107"/>
  <c r="C107"/>
  <c r="G107" l="1"/>
  <c r="H107" s="1"/>
  <c r="A108" s="1"/>
  <c r="F108" s="1"/>
  <c r="C108" l="1"/>
  <c r="G108" s="1"/>
  <c r="H108" s="1"/>
  <c r="A109" s="1"/>
  <c r="F109" s="1"/>
  <c r="B108"/>
  <c r="B109" l="1"/>
  <c r="C109"/>
  <c r="G109" s="1"/>
  <c r="H109" s="1"/>
  <c r="A110" s="1"/>
  <c r="C110" l="1"/>
  <c r="G110" s="1"/>
  <c r="H110" s="1"/>
  <c r="A111" s="1"/>
  <c r="B110"/>
  <c r="F110"/>
  <c r="F111" l="1"/>
  <c r="C111"/>
  <c r="G111" s="1"/>
  <c r="H111" s="1"/>
  <c r="A112" s="1"/>
  <c r="B111"/>
  <c r="B112" l="1"/>
  <c r="F112"/>
  <c r="C112"/>
  <c r="G112" s="1"/>
  <c r="H112" s="1"/>
  <c r="A113" s="1"/>
  <c r="B113" l="1"/>
  <c r="F113"/>
  <c r="C113"/>
  <c r="G113" s="1"/>
  <c r="H113" s="1"/>
  <c r="A114" s="1"/>
  <c r="C114" l="1"/>
  <c r="B114"/>
  <c r="F114"/>
  <c r="G114" l="1"/>
  <c r="H114" s="1"/>
  <c r="A115" s="1"/>
  <c r="F115" l="1"/>
  <c r="C115"/>
  <c r="G115" s="1"/>
  <c r="H115" s="1"/>
  <c r="A116" s="1"/>
  <c r="B115"/>
  <c r="F116" l="1"/>
  <c r="B116"/>
  <c r="C116"/>
  <c r="G116" s="1"/>
  <c r="H116" s="1"/>
  <c r="A117" s="1"/>
  <c r="F117" l="1"/>
  <c r="B117"/>
  <c r="C117"/>
  <c r="G117" s="1"/>
  <c r="H117" s="1"/>
  <c r="A118" s="1"/>
  <c r="B118" l="1"/>
  <c r="F118"/>
  <c r="C118"/>
  <c r="G118" s="1"/>
  <c r="H118" s="1"/>
  <c r="A119" s="1"/>
  <c r="F119" l="1"/>
  <c r="C119"/>
  <c r="G119" s="1"/>
  <c r="H119" s="1"/>
  <c r="A120" s="1"/>
  <c r="B119"/>
  <c r="B120" l="1"/>
  <c r="F120"/>
  <c r="C120"/>
  <c r="G120" s="1"/>
  <c r="H120" s="1"/>
  <c r="A121" s="1"/>
  <c r="F121" l="1"/>
  <c r="C121"/>
  <c r="G121" s="1"/>
  <c r="H121" s="1"/>
  <c r="A122" s="1"/>
  <c r="B121"/>
  <c r="B122" l="1"/>
  <c r="C122"/>
  <c r="G122" s="1"/>
  <c r="H122" s="1"/>
  <c r="A123" s="1"/>
  <c r="F122"/>
  <c r="C123" l="1"/>
  <c r="B123"/>
  <c r="F123"/>
  <c r="G123" l="1"/>
  <c r="H123" s="1"/>
  <c r="A124" s="1"/>
  <c r="F124" l="1"/>
  <c r="B124"/>
  <c r="C124"/>
  <c r="G124" s="1"/>
  <c r="H124" s="1"/>
  <c r="A125" s="1"/>
  <c r="C125" l="1"/>
  <c r="F125"/>
  <c r="B125"/>
  <c r="G125" l="1"/>
  <c r="H125" s="1"/>
  <c r="A126" s="1"/>
  <c r="F126" l="1"/>
  <c r="B126"/>
  <c r="C126"/>
  <c r="G126" s="1"/>
  <c r="H126" s="1"/>
  <c r="A127" s="1"/>
  <c r="C127" l="1"/>
  <c r="B127"/>
  <c r="F127"/>
  <c r="G127" l="1"/>
  <c r="H127" s="1"/>
  <c r="A128" s="1"/>
  <c r="C128" l="1"/>
  <c r="G128" s="1"/>
  <c r="H128" s="1"/>
  <c r="A129" s="1"/>
  <c r="B128"/>
  <c r="F128"/>
  <c r="B129" l="1"/>
  <c r="C129"/>
  <c r="G129" s="1"/>
  <c r="H129" s="1"/>
  <c r="A130" s="1"/>
  <c r="F129"/>
  <c r="B130" l="1"/>
  <c r="F130"/>
  <c r="C130"/>
  <c r="G130" s="1"/>
  <c r="H130" s="1"/>
  <c r="A131" s="1"/>
  <c r="F131" l="1"/>
  <c r="B131"/>
  <c r="C131"/>
  <c r="G131" s="1"/>
  <c r="H131" s="1"/>
  <c r="A132" s="1"/>
  <c r="C132" l="1"/>
  <c r="F132"/>
  <c r="B132"/>
  <c r="G132" l="1"/>
  <c r="H132" s="1"/>
  <c r="A133" s="1"/>
  <c r="F133" l="1"/>
  <c r="B133"/>
  <c r="C133"/>
  <c r="G133" s="1"/>
  <c r="H133" s="1"/>
  <c r="A134" s="1"/>
  <c r="F134" l="1"/>
  <c r="C134"/>
  <c r="B134"/>
  <c r="G134" l="1"/>
  <c r="H134" s="1"/>
  <c r="A135" s="1"/>
  <c r="F135" s="1"/>
  <c r="C135" l="1"/>
  <c r="G135" s="1"/>
  <c r="H135" s="1"/>
  <c r="A136" s="1"/>
  <c r="F136" s="1"/>
  <c r="B135"/>
  <c r="C136" l="1"/>
  <c r="G136" s="1"/>
  <c r="H136" s="1"/>
  <c r="A137" s="1"/>
  <c r="B137" s="1"/>
  <c r="B136"/>
  <c r="F137" l="1"/>
  <c r="C137"/>
  <c r="G137" s="1"/>
  <c r="H137" s="1"/>
  <c r="A138" s="1"/>
  <c r="B138" l="1"/>
  <c r="F138"/>
  <c r="C138"/>
  <c r="G138" s="1"/>
  <c r="H138" s="1"/>
  <c r="A139" s="1"/>
  <c r="C139" l="1"/>
  <c r="F139"/>
  <c r="B139"/>
  <c r="G139" l="1"/>
  <c r="H139" s="1"/>
  <c r="A140" s="1"/>
  <c r="C140" l="1"/>
  <c r="G140" s="1"/>
  <c r="H140" s="1"/>
  <c r="A141" s="1"/>
  <c r="B140"/>
  <c r="F140"/>
  <c r="F141" l="1"/>
  <c r="C141"/>
  <c r="G141" s="1"/>
  <c r="H141" s="1"/>
  <c r="A142" s="1"/>
  <c r="B141"/>
  <c r="B142" l="1"/>
  <c r="C142"/>
  <c r="G142" s="1"/>
  <c r="H142" s="1"/>
  <c r="A143" s="1"/>
  <c r="F142"/>
  <c r="F143" l="1"/>
  <c r="B143"/>
  <c r="C143"/>
  <c r="G143" s="1"/>
  <c r="H143" s="1"/>
  <c r="A144" s="1"/>
  <c r="B144" l="1"/>
  <c r="F144"/>
  <c r="C144"/>
  <c r="G144" s="1"/>
  <c r="H144" s="1"/>
  <c r="A145" s="1"/>
  <c r="F145" l="1"/>
  <c r="B145"/>
  <c r="C145"/>
  <c r="G145" l="1"/>
  <c r="H145" s="1"/>
  <c r="A146" s="1"/>
  <c r="C146" s="1"/>
  <c r="B146" l="1"/>
  <c r="F146"/>
  <c r="G146" s="1"/>
  <c r="H146" s="1"/>
  <c r="A147" s="1"/>
  <c r="C147" l="1"/>
  <c r="G147" s="1"/>
  <c r="H147" s="1"/>
  <c r="A148" s="1"/>
  <c r="F147"/>
  <c r="B147"/>
  <c r="C148" l="1"/>
  <c r="G148" s="1"/>
  <c r="H148" s="1"/>
  <c r="A149" s="1"/>
  <c r="B148"/>
  <c r="F148"/>
  <c r="B149" l="1"/>
  <c r="F149"/>
  <c r="C149"/>
  <c r="G149" s="1"/>
  <c r="H149" s="1"/>
  <c r="A150" s="1"/>
  <c r="B150" l="1"/>
  <c r="F150"/>
  <c r="C150"/>
  <c r="G150" s="1"/>
  <c r="H150" s="1"/>
  <c r="A151" s="1"/>
  <c r="B151" l="1"/>
  <c r="F151"/>
  <c r="C151"/>
  <c r="G151" s="1"/>
  <c r="H151" s="1"/>
  <c r="A152" s="1"/>
  <c r="B152" l="1"/>
  <c r="C152"/>
  <c r="G152" s="1"/>
  <c r="H152" s="1"/>
  <c r="A153" s="1"/>
  <c r="F152"/>
  <c r="B153" l="1"/>
  <c r="F153"/>
  <c r="C153"/>
  <c r="G153" s="1"/>
  <c r="H153" s="1"/>
  <c r="A154" s="1"/>
  <c r="F154" l="1"/>
  <c r="B154"/>
  <c r="C154"/>
  <c r="G154" l="1"/>
  <c r="H154" s="1"/>
  <c r="A155" s="1"/>
  <c r="C155" s="1"/>
  <c r="F155" l="1"/>
  <c r="G155" s="1"/>
  <c r="H155" s="1"/>
  <c r="A156" s="1"/>
  <c r="B155"/>
  <c r="B156" l="1"/>
  <c r="C156"/>
  <c r="F156"/>
  <c r="G156" l="1"/>
  <c r="H156" s="1"/>
  <c r="A157" s="1"/>
  <c r="F157" s="1"/>
  <c r="B157" l="1"/>
  <c r="C157"/>
  <c r="G157" s="1"/>
  <c r="H157" s="1"/>
  <c r="A158" s="1"/>
  <c r="F158" s="1"/>
  <c r="C158" l="1"/>
  <c r="G158" s="1"/>
  <c r="H158" s="1"/>
  <c r="A159" s="1"/>
  <c r="F159" s="1"/>
  <c r="B158"/>
  <c r="B159" l="1"/>
  <c r="C159"/>
  <c r="G159" s="1"/>
  <c r="H159" s="1"/>
  <c r="A160" s="1"/>
  <c r="C160" l="1"/>
  <c r="G160" s="1"/>
  <c r="H160" s="1"/>
  <c r="A161" s="1"/>
  <c r="B160"/>
  <c r="F160"/>
  <c r="F161" l="1"/>
  <c r="C161"/>
  <c r="B161"/>
  <c r="G161" l="1"/>
  <c r="H161" s="1"/>
  <c r="A162" s="1"/>
  <c r="B162" s="1"/>
  <c r="C162" l="1"/>
  <c r="G162" s="1"/>
  <c r="H162" s="1"/>
  <c r="A163" s="1"/>
  <c r="F162"/>
  <c r="C163" l="1"/>
  <c r="G163" s="1"/>
  <c r="H163" s="1"/>
  <c r="A164" s="1"/>
  <c r="F163"/>
  <c r="B163"/>
  <c r="C164" l="1"/>
  <c r="F164"/>
  <c r="B164"/>
  <c r="G164" l="1"/>
  <c r="H164" s="1"/>
  <c r="A165" s="1"/>
  <c r="F165" l="1"/>
  <c r="B165"/>
  <c r="C165"/>
  <c r="G165" l="1"/>
  <c r="H165" s="1"/>
  <c r="A166" s="1"/>
  <c r="C166" s="1"/>
  <c r="F166" l="1"/>
  <c r="G166" s="1"/>
  <c r="H166" s="1"/>
  <c r="A167" s="1"/>
  <c r="B166"/>
  <c r="C167" l="1"/>
  <c r="B167"/>
  <c r="F167"/>
  <c r="G167" l="1"/>
  <c r="H167" s="1"/>
  <c r="A168" s="1"/>
  <c r="F168" s="1"/>
  <c r="C168" l="1"/>
  <c r="G168" s="1"/>
  <c r="H168" s="1"/>
  <c r="A169" s="1"/>
  <c r="F169" s="1"/>
  <c r="B168"/>
  <c r="C169" l="1"/>
  <c r="G169" s="1"/>
  <c r="H169" s="1"/>
  <c r="A170" s="1"/>
  <c r="B169"/>
  <c r="F170" l="1"/>
  <c r="B170"/>
  <c r="C170"/>
  <c r="G170" l="1"/>
  <c r="H170" s="1"/>
  <c r="A171" s="1"/>
  <c r="B171" s="1"/>
  <c r="F171" l="1"/>
  <c r="C171"/>
  <c r="G171" s="1"/>
  <c r="H171" s="1"/>
  <c r="A172" s="1"/>
  <c r="C172" s="1"/>
  <c r="F172" l="1"/>
  <c r="G172" s="1"/>
  <c r="H172" s="1"/>
  <c r="A173" s="1"/>
  <c r="B172"/>
  <c r="C173" l="1"/>
  <c r="G173" s="1"/>
  <c r="H173" s="1"/>
  <c r="A174" s="1"/>
  <c r="F173"/>
  <c r="B173"/>
  <c r="C174" l="1"/>
  <c r="G174" s="1"/>
  <c r="H174" s="1"/>
  <c r="A175" s="1"/>
  <c r="B174"/>
  <c r="F174"/>
  <c r="C175" l="1"/>
  <c r="F175"/>
  <c r="B175"/>
  <c r="G175" l="1"/>
  <c r="H175" s="1"/>
  <c r="A176" s="1"/>
  <c r="B176" l="1"/>
  <c r="C176"/>
  <c r="G176" s="1"/>
  <c r="H176" s="1"/>
  <c r="A177" s="1"/>
  <c r="F176"/>
  <c r="C177" l="1"/>
  <c r="F177"/>
  <c r="B177"/>
  <c r="G177" l="1"/>
  <c r="H177" s="1"/>
  <c r="A178" s="1"/>
  <c r="F178" l="1"/>
  <c r="C178"/>
  <c r="G178" s="1"/>
  <c r="H178" s="1"/>
  <c r="A179" s="1"/>
  <c r="B178"/>
  <c r="C179" l="1"/>
  <c r="B179"/>
  <c r="F179"/>
  <c r="G179" l="1"/>
  <c r="H179" s="1"/>
  <c r="A180" s="1"/>
  <c r="F180" l="1"/>
  <c r="C180"/>
  <c r="G180" s="1"/>
  <c r="H180" s="1"/>
  <c r="A181" s="1"/>
  <c r="B180"/>
  <c r="C181" l="1"/>
  <c r="F181"/>
  <c r="B181"/>
  <c r="G181" l="1"/>
  <c r="H181" s="1"/>
  <c r="A182" s="1"/>
  <c r="F182" l="1"/>
  <c r="C182"/>
  <c r="B182"/>
  <c r="G182" l="1"/>
  <c r="H182" s="1"/>
  <c r="A183" s="1"/>
  <c r="C183" s="1"/>
  <c r="B183" l="1"/>
  <c r="F183"/>
  <c r="G183" s="1"/>
  <c r="H183" s="1"/>
  <c r="A184" s="1"/>
  <c r="F184" l="1"/>
  <c r="C184"/>
  <c r="G184" s="1"/>
  <c r="H184" s="1"/>
  <c r="A185" s="1"/>
  <c r="C185" s="1"/>
  <c r="B184"/>
  <c r="F185" l="1"/>
  <c r="G185" s="1"/>
  <c r="H185" s="1"/>
  <c r="A186" s="1"/>
  <c r="B185"/>
  <c r="B186" l="1"/>
  <c r="F186"/>
  <c r="C186"/>
  <c r="G186" s="1"/>
  <c r="H186" s="1"/>
  <c r="A187" s="1"/>
  <c r="B187" l="1"/>
  <c r="C187"/>
  <c r="G187" s="1"/>
  <c r="H187" s="1"/>
  <c r="A188" s="1"/>
  <c r="F187"/>
  <c r="F188" l="1"/>
  <c r="B188"/>
  <c r="C188"/>
  <c r="G188" s="1"/>
  <c r="H188" s="1"/>
  <c r="A189" s="1"/>
  <c r="F189" l="1"/>
  <c r="B189"/>
  <c r="C189"/>
  <c r="G189" s="1"/>
  <c r="H189" s="1"/>
  <c r="A190" s="1"/>
  <c r="B190" l="1"/>
  <c r="C190"/>
  <c r="G190" s="1"/>
  <c r="H190" s="1"/>
  <c r="A191" s="1"/>
  <c r="F190"/>
  <c r="C191" l="1"/>
  <c r="B191"/>
  <c r="F191"/>
  <c r="G191" l="1"/>
  <c r="H191" s="1"/>
  <c r="A192" s="1"/>
  <c r="F192" l="1"/>
  <c r="B192"/>
  <c r="C192"/>
  <c r="G192" l="1"/>
  <c r="H192" s="1"/>
  <c r="A193" s="1"/>
  <c r="F193" s="1"/>
  <c r="B193" l="1"/>
  <c r="C193"/>
  <c r="G193" s="1"/>
  <c r="H193" s="1"/>
  <c r="A194" s="1"/>
  <c r="F194" s="1"/>
  <c r="C194" l="1"/>
  <c r="G194" s="1"/>
  <c r="H194" s="1"/>
  <c r="A195" s="1"/>
  <c r="C195" s="1"/>
  <c r="B194"/>
  <c r="B195" l="1"/>
  <c r="F195"/>
  <c r="G195" s="1"/>
  <c r="H195" s="1"/>
  <c r="A196" s="1"/>
  <c r="B196" l="1"/>
  <c r="C196"/>
  <c r="G196" s="1"/>
  <c r="H196" s="1"/>
  <c r="A197" s="1"/>
  <c r="C197" s="1"/>
  <c r="F196"/>
  <c r="B197" l="1"/>
  <c r="F197"/>
  <c r="G197" s="1"/>
  <c r="H197" s="1"/>
  <c r="A198" s="1"/>
  <c r="G198" l="1"/>
  <c r="H198"/>
  <c r="A199" s="1"/>
  <c r="F198"/>
  <c r="B198"/>
  <c r="C198"/>
  <c r="C199" l="1"/>
  <c r="F199"/>
  <c r="H199"/>
  <c r="A200" s="1"/>
  <c r="G199"/>
  <c r="B199"/>
  <c r="F200" l="1"/>
  <c r="H200"/>
  <c r="A201" s="1"/>
  <c r="G200"/>
  <c r="B200"/>
  <c r="C200"/>
  <c r="B201" l="1"/>
  <c r="C201"/>
  <c r="H201"/>
  <c r="A202" s="1"/>
  <c r="F201"/>
  <c r="G201"/>
  <c r="G202" l="1"/>
  <c r="B202"/>
  <c r="C202"/>
  <c r="H202"/>
  <c r="A203" s="1"/>
  <c r="F202"/>
  <c r="H203" l="1"/>
  <c r="A204" s="1"/>
  <c r="B203"/>
  <c r="G203"/>
  <c r="F203"/>
  <c r="C203"/>
  <c r="B204" l="1"/>
  <c r="H204"/>
  <c r="A205" s="1"/>
  <c r="F204"/>
  <c r="G204"/>
  <c r="C204"/>
  <c r="H205" l="1"/>
  <c r="A206" s="1"/>
  <c r="B205"/>
  <c r="C205"/>
  <c r="F205"/>
  <c r="G205"/>
  <c r="H206" l="1"/>
  <c r="A207" s="1"/>
  <c r="C206"/>
  <c r="B206"/>
  <c r="F206"/>
  <c r="G206"/>
  <c r="G207" l="1"/>
  <c r="F207"/>
  <c r="H207"/>
  <c r="A208" s="1"/>
  <c r="C207"/>
  <c r="B207"/>
  <c r="F208" l="1"/>
  <c r="G208"/>
  <c r="C208"/>
  <c r="H208"/>
  <c r="A209" s="1"/>
  <c r="B208"/>
  <c r="H209" l="1"/>
  <c r="A210" s="1"/>
  <c r="C209"/>
  <c r="G209"/>
  <c r="B209"/>
  <c r="F209"/>
  <c r="H210" l="1"/>
  <c r="A211" s="1"/>
  <c r="B210"/>
  <c r="G210"/>
  <c r="C210"/>
  <c r="F210"/>
  <c r="G211" l="1"/>
  <c r="F211"/>
  <c r="B211"/>
  <c r="C211"/>
  <c r="H211"/>
  <c r="A212" s="1"/>
  <c r="G212" l="1"/>
  <c r="H212"/>
  <c r="A213" s="1"/>
  <c r="F212"/>
  <c r="C212"/>
  <c r="B212"/>
  <c r="C213" l="1"/>
  <c r="B213"/>
  <c r="H213"/>
  <c r="A214" s="1"/>
  <c r="F213"/>
  <c r="G213"/>
  <c r="H214" l="1"/>
  <c r="A215" s="1"/>
  <c r="C214"/>
  <c r="F214"/>
  <c r="G214"/>
  <c r="B214"/>
  <c r="B215" l="1"/>
  <c r="F215"/>
  <c r="G215"/>
  <c r="C215"/>
  <c r="H215"/>
  <c r="A216" s="1"/>
  <c r="H216" l="1"/>
  <c r="A217" s="1"/>
  <c r="B216"/>
  <c r="F216"/>
  <c r="C216"/>
  <c r="G216"/>
  <c r="H217" l="1"/>
  <c r="A218" s="1"/>
  <c r="G217"/>
  <c r="C217"/>
  <c r="B217"/>
  <c r="F217"/>
  <c r="F218" l="1"/>
  <c r="C218"/>
  <c r="B218"/>
  <c r="G218"/>
  <c r="H218"/>
  <c r="A219" s="1"/>
  <c r="F219" l="1"/>
  <c r="G219"/>
  <c r="C219"/>
  <c r="H219"/>
  <c r="A220" s="1"/>
  <c r="B219"/>
  <c r="F220" l="1"/>
  <c r="C220"/>
  <c r="G220"/>
  <c r="H220"/>
  <c r="A221" s="1"/>
  <c r="B220"/>
  <c r="H221" l="1"/>
  <c r="A222" s="1"/>
  <c r="G221"/>
  <c r="C221"/>
  <c r="F221"/>
  <c r="B221"/>
  <c r="B222" l="1"/>
  <c r="H222"/>
  <c r="A223" s="1"/>
  <c r="F222"/>
  <c r="C222"/>
  <c r="G222"/>
  <c r="C223" l="1"/>
  <c r="H223"/>
  <c r="A224" s="1"/>
  <c r="F223"/>
  <c r="B223"/>
  <c r="G223"/>
  <c r="H224" l="1"/>
  <c r="A225" s="1"/>
  <c r="C224"/>
  <c r="B224"/>
  <c r="G224"/>
  <c r="F224"/>
  <c r="G225" l="1"/>
  <c r="F225"/>
  <c r="B225"/>
  <c r="H225"/>
  <c r="A226" s="1"/>
  <c r="C225"/>
  <c r="H226" l="1"/>
  <c r="A227" s="1"/>
  <c r="G226"/>
  <c r="C226"/>
  <c r="B226"/>
  <c r="F226"/>
  <c r="H227" l="1"/>
  <c r="A228" s="1"/>
  <c r="B227"/>
  <c r="F227"/>
  <c r="C227"/>
  <c r="G227"/>
  <c r="B228" l="1"/>
  <c r="C228"/>
  <c r="G228"/>
  <c r="F228"/>
  <c r="H228"/>
  <c r="A229" s="1"/>
  <c r="G229" l="1"/>
  <c r="B229"/>
  <c r="H229"/>
  <c r="A230" s="1"/>
  <c r="C229"/>
  <c r="F229"/>
  <c r="H230" l="1"/>
  <c r="A231" s="1"/>
  <c r="F230"/>
  <c r="B230"/>
  <c r="G230"/>
  <c r="C230"/>
  <c r="F231" l="1"/>
  <c r="G231"/>
  <c r="H231"/>
  <c r="A232" s="1"/>
  <c r="C231"/>
  <c r="B231"/>
  <c r="H232" l="1"/>
  <c r="A233" s="1"/>
  <c r="G232"/>
  <c r="C232"/>
  <c r="F232"/>
  <c r="B232"/>
  <c r="F233" l="1"/>
  <c r="H233"/>
  <c r="A234" s="1"/>
  <c r="C233"/>
  <c r="B233"/>
  <c r="G233"/>
  <c r="G234" l="1"/>
  <c r="F234"/>
  <c r="C234"/>
  <c r="H234"/>
  <c r="A235" s="1"/>
  <c r="B234"/>
  <c r="H235" l="1"/>
  <c r="A236" s="1"/>
  <c r="F235"/>
  <c r="G235"/>
  <c r="B235"/>
  <c r="C235"/>
  <c r="H236" l="1"/>
  <c r="A237" s="1"/>
  <c r="F236"/>
  <c r="B236"/>
  <c r="C236"/>
  <c r="G236"/>
  <c r="H237" l="1"/>
  <c r="A238" s="1"/>
  <c r="F237"/>
  <c r="G237"/>
  <c r="B237"/>
  <c r="C237"/>
  <c r="B238" l="1"/>
  <c r="C238"/>
  <c r="H238"/>
  <c r="A239" s="1"/>
  <c r="F238"/>
  <c r="G238"/>
  <c r="C239" l="1"/>
  <c r="B239"/>
  <c r="G239"/>
  <c r="F239"/>
  <c r="H239"/>
  <c r="A240" s="1"/>
  <c r="F240" l="1"/>
  <c r="C240"/>
  <c r="H240"/>
  <c r="A241" s="1"/>
  <c r="G240"/>
  <c r="B240"/>
  <c r="B241" l="1"/>
  <c r="F241"/>
  <c r="C241"/>
  <c r="G241"/>
  <c r="H241"/>
  <c r="A242" s="1"/>
  <c r="G242" l="1"/>
  <c r="B242"/>
  <c r="H242"/>
  <c r="A243" s="1"/>
  <c r="F242"/>
  <c r="C242"/>
  <c r="H243" l="1"/>
  <c r="A244" s="1"/>
  <c r="B243"/>
  <c r="G243"/>
  <c r="C243"/>
  <c r="F243"/>
  <c r="B244" l="1"/>
  <c r="F244"/>
  <c r="C244"/>
  <c r="G244"/>
  <c r="H244"/>
  <c r="A245" s="1"/>
  <c r="G245" l="1"/>
  <c r="C245"/>
  <c r="H245"/>
  <c r="A246" s="1"/>
  <c r="B245"/>
  <c r="F245"/>
  <c r="H246" l="1"/>
  <c r="A247" s="1"/>
  <c r="C246"/>
  <c r="F246"/>
  <c r="B246"/>
  <c r="G246"/>
  <c r="H247" l="1"/>
  <c r="A248" s="1"/>
  <c r="C247"/>
  <c r="G247"/>
  <c r="F247"/>
  <c r="B247"/>
  <c r="C248" l="1"/>
  <c r="H248"/>
  <c r="A249" s="1"/>
  <c r="G248"/>
  <c r="F248"/>
  <c r="B248"/>
  <c r="F249" l="1"/>
  <c r="G249"/>
  <c r="H249"/>
  <c r="A250" s="1"/>
  <c r="B249"/>
  <c r="C249"/>
  <c r="F250" l="1"/>
  <c r="B250"/>
  <c r="C250"/>
  <c r="H250"/>
  <c r="A251" s="1"/>
  <c r="G250"/>
  <c r="H251" l="1"/>
  <c r="A252" s="1"/>
  <c r="B251"/>
  <c r="F251"/>
  <c r="C251"/>
  <c r="G251"/>
  <c r="G252" l="1"/>
  <c r="H252"/>
  <c r="A253" s="1"/>
  <c r="C252"/>
  <c r="F252"/>
  <c r="B252"/>
  <c r="G253" l="1"/>
  <c r="F253"/>
  <c r="B253"/>
  <c r="C253"/>
  <c r="H253"/>
  <c r="A254" s="1"/>
  <c r="H254" l="1"/>
  <c r="A255" s="1"/>
  <c r="G254"/>
  <c r="F254"/>
  <c r="B254"/>
  <c r="C254"/>
  <c r="F255" l="1"/>
  <c r="G255"/>
  <c r="C255"/>
  <c r="B255"/>
  <c r="H255"/>
  <c r="A256" s="1"/>
  <c r="F256" l="1"/>
  <c r="H256"/>
  <c r="A257" s="1"/>
  <c r="C256"/>
  <c r="G256"/>
  <c r="B256"/>
  <c r="G257" l="1"/>
  <c r="B257"/>
  <c r="H257"/>
  <c r="A258" s="1"/>
  <c r="C257"/>
  <c r="F257"/>
  <c r="H258" l="1"/>
  <c r="A259" s="1"/>
  <c r="F258"/>
  <c r="C258"/>
  <c r="B258"/>
  <c r="G258"/>
  <c r="B259" l="1"/>
  <c r="G259"/>
  <c r="C259"/>
  <c r="H259"/>
  <c r="A260" s="1"/>
  <c r="F259"/>
  <c r="B260" l="1"/>
  <c r="F260"/>
  <c r="G260"/>
  <c r="H260"/>
  <c r="A261" s="1"/>
  <c r="C260"/>
  <c r="C261" l="1"/>
  <c r="G261"/>
  <c r="B261"/>
  <c r="H261"/>
  <c r="A262" s="1"/>
  <c r="F261"/>
  <c r="H262" l="1"/>
  <c r="A263" s="1"/>
  <c r="B262"/>
  <c r="C262"/>
  <c r="G262"/>
  <c r="F262"/>
  <c r="B263" l="1"/>
  <c r="F263"/>
  <c r="C263"/>
  <c r="G263"/>
  <c r="H263"/>
  <c r="A264" s="1"/>
  <c r="B264" l="1"/>
  <c r="F264"/>
  <c r="G264"/>
  <c r="C264"/>
  <c r="H264"/>
  <c r="A265" s="1"/>
  <c r="B265" l="1"/>
  <c r="F265"/>
  <c r="H265"/>
  <c r="A266" s="1"/>
  <c r="C265"/>
  <c r="G265"/>
  <c r="B266" l="1"/>
  <c r="G266"/>
  <c r="H266"/>
  <c r="A267" s="1"/>
  <c r="F266"/>
  <c r="C266"/>
  <c r="H267" l="1"/>
  <c r="A268" s="1"/>
  <c r="F267"/>
  <c r="B267"/>
  <c r="G267"/>
  <c r="C267"/>
  <c r="H268" l="1"/>
  <c r="A269" s="1"/>
  <c r="F268"/>
  <c r="C268"/>
  <c r="B268"/>
  <c r="G268"/>
  <c r="C269" l="1"/>
  <c r="G269"/>
  <c r="F269"/>
  <c r="B269"/>
  <c r="H269"/>
  <c r="A270" s="1"/>
  <c r="H270" l="1"/>
  <c r="A271" s="1"/>
  <c r="G270"/>
  <c r="C270"/>
  <c r="B270"/>
  <c r="F270"/>
  <c r="F271" l="1"/>
  <c r="B271"/>
  <c r="G271"/>
  <c r="C271"/>
  <c r="H271"/>
  <c r="A272" s="1"/>
  <c r="C272" l="1"/>
  <c r="G272"/>
  <c r="B272"/>
  <c r="H272"/>
  <c r="A273" s="1"/>
  <c r="F272"/>
  <c r="B273" l="1"/>
  <c r="H273"/>
  <c r="A274" s="1"/>
  <c r="F273"/>
  <c r="G273"/>
  <c r="C273"/>
  <c r="B274" l="1"/>
  <c r="H274"/>
  <c r="A275" s="1"/>
  <c r="C274"/>
  <c r="F274"/>
  <c r="G274"/>
  <c r="F275" l="1"/>
  <c r="G275"/>
  <c r="H275"/>
  <c r="A276" s="1"/>
  <c r="B275"/>
  <c r="C275"/>
  <c r="C276" l="1"/>
  <c r="G276"/>
  <c r="B276"/>
  <c r="H276"/>
  <c r="A277" s="1"/>
  <c r="F276"/>
  <c r="C277" l="1"/>
  <c r="H277"/>
  <c r="A278" s="1"/>
  <c r="G277"/>
  <c r="B277"/>
  <c r="F277"/>
  <c r="G278" l="1"/>
  <c r="H278"/>
  <c r="A279" s="1"/>
  <c r="F278"/>
  <c r="C278"/>
  <c r="B278"/>
  <c r="F279" l="1"/>
  <c r="G279"/>
  <c r="H279"/>
  <c r="A280" s="1"/>
  <c r="B279"/>
  <c r="C279"/>
  <c r="F280" l="1"/>
  <c r="C280"/>
  <c r="H280"/>
  <c r="A281" s="1"/>
  <c r="G280"/>
  <c r="B280"/>
  <c r="F281" l="1"/>
  <c r="G281"/>
  <c r="C281"/>
  <c r="H281"/>
  <c r="A282" s="1"/>
  <c r="B281"/>
  <c r="H282" l="1"/>
  <c r="A283" s="1"/>
  <c r="G282"/>
  <c r="C282"/>
  <c r="B282"/>
  <c r="F282"/>
  <c r="B283" l="1"/>
  <c r="F283"/>
  <c r="C283"/>
  <c r="G283"/>
  <c r="H283"/>
  <c r="A284" s="1"/>
  <c r="G284" l="1"/>
  <c r="F284"/>
  <c r="H284"/>
  <c r="A285" s="1"/>
  <c r="B284"/>
  <c r="C284"/>
  <c r="F285" l="1"/>
  <c r="G285"/>
  <c r="H285"/>
  <c r="A286" s="1"/>
  <c r="B285"/>
  <c r="C285"/>
  <c r="G286" l="1"/>
  <c r="F286"/>
  <c r="C286"/>
  <c r="H286"/>
  <c r="A287" s="1"/>
  <c r="B286"/>
  <c r="C287" l="1"/>
  <c r="B287"/>
  <c r="G287"/>
  <c r="F287"/>
  <c r="H287"/>
  <c r="A288" s="1"/>
  <c r="C288" l="1"/>
  <c r="G288"/>
  <c r="F288"/>
  <c r="B288"/>
  <c r="H288"/>
  <c r="A289" s="1"/>
  <c r="B289" l="1"/>
  <c r="C289"/>
  <c r="H289"/>
  <c r="A290" s="1"/>
  <c r="F289"/>
  <c r="G289"/>
  <c r="C290" l="1"/>
  <c r="F290"/>
  <c r="H290"/>
  <c r="A291" s="1"/>
  <c r="B290"/>
  <c r="G290"/>
  <c r="F291" l="1"/>
  <c r="C291"/>
  <c r="G291"/>
  <c r="H291"/>
  <c r="A292" s="1"/>
  <c r="B291"/>
  <c r="B292" l="1"/>
  <c r="H292"/>
  <c r="A293" s="1"/>
  <c r="G292"/>
  <c r="C292"/>
  <c r="F292"/>
  <c r="C293" l="1"/>
  <c r="G293"/>
  <c r="B293"/>
  <c r="F293"/>
  <c r="H293"/>
  <c r="A294" s="1"/>
  <c r="H294" l="1"/>
  <c r="A295" s="1"/>
  <c r="F294"/>
  <c r="C294"/>
  <c r="B294"/>
  <c r="G294"/>
  <c r="C295" l="1"/>
  <c r="H295"/>
  <c r="A296" s="1"/>
  <c r="B295"/>
  <c r="F295"/>
  <c r="G295"/>
  <c r="B296" l="1"/>
  <c r="G296"/>
  <c r="H296"/>
  <c r="A297" s="1"/>
  <c r="C296"/>
  <c r="F296"/>
  <c r="F297" l="1"/>
  <c r="B297"/>
  <c r="C297"/>
  <c r="H297"/>
  <c r="A298" s="1"/>
  <c r="G297"/>
  <c r="C298" l="1"/>
  <c r="B298"/>
  <c r="F298"/>
  <c r="H298"/>
  <c r="A299" s="1"/>
  <c r="G298"/>
  <c r="G299" l="1"/>
  <c r="C299"/>
  <c r="H299"/>
  <c r="A300" s="1"/>
  <c r="B299"/>
  <c r="F299"/>
  <c r="H300" l="1"/>
  <c r="A301" s="1"/>
  <c r="B300"/>
  <c r="F300"/>
  <c r="C300"/>
  <c r="G300"/>
  <c r="F301" l="1"/>
  <c r="H301"/>
  <c r="A302" s="1"/>
  <c r="B301"/>
  <c r="C301"/>
  <c r="G301"/>
  <c r="C302" l="1"/>
  <c r="H302"/>
  <c r="A303" s="1"/>
  <c r="B302"/>
  <c r="F302"/>
  <c r="G302"/>
  <c r="F303" l="1"/>
  <c r="G303"/>
  <c r="H303"/>
  <c r="A304" s="1"/>
  <c r="C303"/>
  <c r="B303"/>
  <c r="F304" l="1"/>
  <c r="H304"/>
  <c r="A305" s="1"/>
  <c r="G304"/>
  <c r="C304"/>
  <c r="B304"/>
  <c r="G305" l="1"/>
  <c r="C305"/>
  <c r="F305"/>
  <c r="B305"/>
  <c r="H305"/>
  <c r="A306" s="1"/>
  <c r="G306" l="1"/>
  <c r="F306"/>
  <c r="H306"/>
  <c r="A307" s="1"/>
  <c r="C306"/>
  <c r="B306"/>
  <c r="F307" l="1"/>
  <c r="H307"/>
  <c r="A308" s="1"/>
  <c r="C307"/>
  <c r="B307"/>
  <c r="G307"/>
  <c r="G308" l="1"/>
  <c r="H308"/>
  <c r="A309" s="1"/>
  <c r="F308"/>
  <c r="B308"/>
  <c r="C308"/>
  <c r="B309" l="1"/>
  <c r="C309"/>
  <c r="G309"/>
  <c r="H309"/>
  <c r="A310" s="1"/>
  <c r="F309"/>
  <c r="B310" l="1"/>
  <c r="C310"/>
  <c r="G310"/>
  <c r="H310"/>
  <c r="A311" s="1"/>
  <c r="F310"/>
  <c r="C311" l="1"/>
  <c r="H311"/>
  <c r="A312" s="1"/>
  <c r="G311"/>
  <c r="B311"/>
  <c r="F311"/>
  <c r="G312" l="1"/>
  <c r="H312"/>
  <c r="A313" s="1"/>
  <c r="C312"/>
  <c r="B312"/>
  <c r="F312"/>
  <c r="G313" l="1"/>
  <c r="H313"/>
  <c r="A314" s="1"/>
  <c r="F313"/>
  <c r="B313"/>
  <c r="C313"/>
  <c r="G314" l="1"/>
  <c r="C314"/>
  <c r="B314"/>
  <c r="H314"/>
  <c r="A315" s="1"/>
  <c r="F314"/>
  <c r="F315" l="1"/>
  <c r="H315"/>
  <c r="A316" s="1"/>
  <c r="B315"/>
  <c r="G315"/>
  <c r="C315"/>
  <c r="H316" l="1"/>
  <c r="A317" s="1"/>
  <c r="C316"/>
  <c r="B316"/>
  <c r="G316"/>
  <c r="F316"/>
  <c r="F317" l="1"/>
  <c r="H317"/>
  <c r="A318" s="1"/>
  <c r="B317"/>
  <c r="G317"/>
  <c r="C317"/>
  <c r="G318" l="1"/>
  <c r="H318"/>
  <c r="A319" s="1"/>
  <c r="C318"/>
  <c r="B318"/>
  <c r="F318"/>
  <c r="B319" l="1"/>
  <c r="C319"/>
  <c r="G319"/>
  <c r="H319"/>
  <c r="A320" s="1"/>
  <c r="F319"/>
  <c r="G320" l="1"/>
  <c r="H320"/>
  <c r="A321" s="1"/>
  <c r="C320"/>
  <c r="B320"/>
  <c r="F320"/>
  <c r="G321" l="1"/>
  <c r="F321"/>
  <c r="B321"/>
  <c r="H321"/>
  <c r="A322" s="1"/>
  <c r="C321"/>
  <c r="C322" l="1"/>
  <c r="H322"/>
  <c r="A323" s="1"/>
  <c r="F322"/>
  <c r="G322"/>
  <c r="B322"/>
  <c r="F323" l="1"/>
  <c r="G323"/>
  <c r="C323"/>
  <c r="B323"/>
  <c r="H323"/>
  <c r="A324" s="1"/>
  <c r="G324" l="1"/>
  <c r="H324"/>
  <c r="A325" s="1"/>
  <c r="C324"/>
  <c r="B324"/>
  <c r="F324"/>
  <c r="B325" l="1"/>
  <c r="C325"/>
  <c r="F325"/>
  <c r="H325"/>
  <c r="A326" s="1"/>
  <c r="G325"/>
  <c r="H326" l="1"/>
  <c r="A327" s="1"/>
  <c r="C326"/>
  <c r="F326"/>
  <c r="G326"/>
  <c r="B326"/>
  <c r="B327" l="1"/>
  <c r="H327"/>
  <c r="A328" s="1"/>
  <c r="G327"/>
  <c r="C327"/>
  <c r="F327"/>
  <c r="C328" l="1"/>
  <c r="F328"/>
  <c r="B328"/>
  <c r="H328"/>
  <c r="A329" s="1"/>
  <c r="G328"/>
  <c r="G329" l="1"/>
  <c r="F329"/>
  <c r="B329"/>
  <c r="H329"/>
  <c r="A330" s="1"/>
  <c r="C329"/>
  <c r="G330" l="1"/>
  <c r="C330"/>
  <c r="F330"/>
  <c r="B330"/>
  <c r="H330"/>
  <c r="A331" s="1"/>
  <c r="G331" l="1"/>
  <c r="C331"/>
  <c r="H331"/>
  <c r="A332" s="1"/>
  <c r="B331"/>
  <c r="F331"/>
  <c r="H332" l="1"/>
  <c r="A333" s="1"/>
  <c r="F332"/>
  <c r="G332"/>
  <c r="C332"/>
  <c r="B332"/>
  <c r="B333" l="1"/>
  <c r="F333"/>
  <c r="C333"/>
  <c r="G333"/>
  <c r="H333"/>
  <c r="A334" s="1"/>
  <c r="F334" l="1"/>
  <c r="G334"/>
  <c r="H334"/>
  <c r="A335" s="1"/>
  <c r="B334"/>
  <c r="C334"/>
  <c r="C335" l="1"/>
  <c r="G335"/>
  <c r="H335"/>
  <c r="A336" s="1"/>
  <c r="F335"/>
  <c r="B335"/>
  <c r="C336" l="1"/>
  <c r="G336"/>
  <c r="F336"/>
  <c r="B336"/>
  <c r="H336"/>
  <c r="A337" s="1"/>
  <c r="C337" l="1"/>
  <c r="B337"/>
  <c r="H337"/>
  <c r="A338" s="1"/>
  <c r="G337"/>
  <c r="F337"/>
  <c r="B338" l="1"/>
  <c r="H338"/>
  <c r="A339" s="1"/>
  <c r="C338"/>
  <c r="F338"/>
  <c r="G338"/>
  <c r="C339" l="1"/>
  <c r="B339"/>
  <c r="H339"/>
  <c r="A340" s="1"/>
  <c r="G339"/>
  <c r="F339"/>
  <c r="B340" l="1"/>
  <c r="F340"/>
  <c r="H340"/>
  <c r="A341" s="1"/>
  <c r="G340"/>
  <c r="C340"/>
  <c r="G341" l="1"/>
  <c r="F341"/>
  <c r="H341"/>
  <c r="A342" s="1"/>
  <c r="C341"/>
  <c r="B341"/>
  <c r="B342" l="1"/>
  <c r="F342"/>
  <c r="C342"/>
  <c r="G342"/>
  <c r="H342"/>
  <c r="A343" s="1"/>
  <c r="F343" l="1"/>
  <c r="G343"/>
  <c r="C343"/>
  <c r="H343"/>
  <c r="A344" s="1"/>
  <c r="B343"/>
  <c r="G344" l="1"/>
  <c r="H344"/>
  <c r="A345" s="1"/>
  <c r="C344"/>
  <c r="B344"/>
  <c r="F344"/>
  <c r="C345" l="1"/>
  <c r="G345"/>
  <c r="H345"/>
  <c r="A346" s="1"/>
  <c r="B345"/>
  <c r="F345"/>
  <c r="H346" l="1"/>
  <c r="A347" s="1"/>
  <c r="B346"/>
  <c r="F346"/>
  <c r="G346"/>
  <c r="C346"/>
  <c r="F347" l="1"/>
  <c r="H347"/>
  <c r="A348" s="1"/>
  <c r="G347"/>
  <c r="B347"/>
  <c r="C347"/>
  <c r="G348" l="1"/>
  <c r="C348"/>
  <c r="F348"/>
  <c r="B348"/>
  <c r="H348"/>
  <c r="A349" s="1"/>
  <c r="B349" l="1"/>
  <c r="C349"/>
  <c r="F349"/>
  <c r="G349"/>
  <c r="H349"/>
  <c r="A350" s="1"/>
  <c r="F350" l="1"/>
  <c r="H350"/>
  <c r="A351" s="1"/>
  <c r="B350"/>
  <c r="C350"/>
  <c r="G350"/>
  <c r="F351" l="1"/>
  <c r="B351"/>
  <c r="G351"/>
  <c r="H351"/>
  <c r="A352" s="1"/>
  <c r="C351"/>
  <c r="B352" l="1"/>
  <c r="G352"/>
  <c r="C352"/>
  <c r="H352"/>
  <c r="A353" s="1"/>
  <c r="F352"/>
  <c r="G353" l="1"/>
  <c r="H353"/>
  <c r="A354" s="1"/>
  <c r="B353"/>
  <c r="F353"/>
  <c r="C353"/>
  <c r="C354" l="1"/>
  <c r="H354"/>
  <c r="A355" s="1"/>
  <c r="B354"/>
  <c r="G354"/>
  <c r="F354"/>
  <c r="C355" l="1"/>
  <c r="F355"/>
  <c r="H355"/>
  <c r="A356" s="1"/>
  <c r="B355"/>
  <c r="G355"/>
  <c r="G356" l="1"/>
  <c r="B356"/>
  <c r="H356"/>
  <c r="A357" s="1"/>
  <c r="C356"/>
  <c r="F356"/>
  <c r="F357" l="1"/>
  <c r="B357"/>
  <c r="G357"/>
  <c r="C357"/>
  <c r="H357"/>
  <c r="A358" s="1"/>
  <c r="B358" l="1"/>
  <c r="G358"/>
  <c r="F358"/>
  <c r="H358"/>
  <c r="A359" s="1"/>
  <c r="C358"/>
  <c r="B359" l="1"/>
  <c r="F359"/>
  <c r="C359"/>
  <c r="H359"/>
  <c r="A360" s="1"/>
  <c r="G359"/>
  <c r="H360" l="1"/>
  <c r="A361" s="1"/>
  <c r="F360"/>
  <c r="C360"/>
  <c r="G360"/>
  <c r="B360"/>
  <c r="B361" l="1"/>
  <c r="G361"/>
  <c r="C361"/>
  <c r="H361"/>
  <c r="A362" s="1"/>
  <c r="F361"/>
  <c r="H362" l="1"/>
  <c r="A363" s="1"/>
  <c r="F362"/>
  <c r="G362"/>
  <c r="B362"/>
  <c r="C362"/>
  <c r="F363" l="1"/>
  <c r="H363"/>
  <c r="A364" s="1"/>
  <c r="C363"/>
  <c r="G363"/>
  <c r="B363"/>
  <c r="B364" l="1"/>
  <c r="F364"/>
  <c r="C364"/>
  <c r="H364"/>
  <c r="A365" s="1"/>
  <c r="G364"/>
  <c r="C365" l="1"/>
  <c r="F365"/>
  <c r="B365"/>
  <c r="H365"/>
  <c r="A366" s="1"/>
  <c r="G365"/>
  <c r="B366" l="1"/>
  <c r="G366"/>
  <c r="C366"/>
  <c r="H366"/>
  <c r="A367" s="1"/>
  <c r="F366"/>
  <c r="B367" l="1"/>
  <c r="G367"/>
  <c r="H367"/>
  <c r="A368" s="1"/>
  <c r="F367"/>
  <c r="C367"/>
  <c r="C368" l="1"/>
  <c r="F368"/>
  <c r="H368"/>
  <c r="A369" s="1"/>
  <c r="B368"/>
  <c r="G368"/>
  <c r="G369" l="1"/>
  <c r="C369"/>
  <c r="F369"/>
  <c r="H369"/>
  <c r="A370" s="1"/>
  <c r="B369"/>
  <c r="G370" l="1"/>
  <c r="F370"/>
  <c r="C370"/>
  <c r="H370"/>
  <c r="A371" s="1"/>
  <c r="B370"/>
  <c r="F371" l="1"/>
  <c r="B371"/>
  <c r="G371"/>
  <c r="H371"/>
  <c r="A372" s="1"/>
  <c r="C371"/>
  <c r="H372" l="1"/>
  <c r="A373" s="1"/>
  <c r="C372"/>
  <c r="B372"/>
  <c r="G372"/>
  <c r="F372"/>
  <c r="F373" l="1"/>
  <c r="C373"/>
  <c r="H373"/>
  <c r="A374" s="1"/>
  <c r="G373"/>
  <c r="B373"/>
  <c r="B374" l="1"/>
  <c r="F374"/>
  <c r="H374"/>
  <c r="A375" s="1"/>
  <c r="C374"/>
  <c r="G374"/>
  <c r="C375" l="1"/>
  <c r="G375"/>
  <c r="H375"/>
  <c r="A376" s="1"/>
  <c r="F375"/>
  <c r="B375"/>
  <c r="G376" l="1"/>
  <c r="C376"/>
  <c r="H376"/>
  <c r="A377" s="1"/>
  <c r="B376"/>
  <c r="F376"/>
  <c r="G377" l="1"/>
  <c r="F377"/>
  <c r="B377"/>
  <c r="C377"/>
  <c r="H377"/>
  <c r="A378" s="1"/>
  <c r="B378" l="1"/>
  <c r="F378"/>
  <c r="C378"/>
  <c r="H378"/>
  <c r="A379" s="1"/>
  <c r="G378"/>
  <c r="H379" l="1"/>
  <c r="A380" s="1"/>
  <c r="C379"/>
  <c r="G379"/>
  <c r="B379"/>
  <c r="F379"/>
  <c r="B380" l="1"/>
  <c r="C380"/>
  <c r="G380"/>
  <c r="F380"/>
  <c r="H380"/>
  <c r="A381" s="1"/>
  <c r="H381" l="1"/>
  <c r="A382" s="1"/>
  <c r="B381"/>
  <c r="F381"/>
  <c r="G381"/>
  <c r="C381"/>
  <c r="B382" l="1"/>
  <c r="F382"/>
  <c r="H382"/>
  <c r="A383" s="1"/>
  <c r="C382"/>
  <c r="G382"/>
  <c r="B383" l="1"/>
  <c r="C383"/>
  <c r="F383"/>
  <c r="G383"/>
  <c r="H383"/>
  <c r="A384" s="1"/>
  <c r="F384" l="1"/>
  <c r="B384"/>
  <c r="G384"/>
  <c r="C384"/>
  <c r="H384"/>
  <c r="A385" s="1"/>
  <c r="B385" l="1"/>
  <c r="H385"/>
  <c r="A386" s="1"/>
  <c r="F385"/>
  <c r="G385"/>
  <c r="C385"/>
  <c r="H386" l="1"/>
  <c r="A387" s="1"/>
  <c r="B386"/>
  <c r="F386"/>
  <c r="G386"/>
  <c r="C386"/>
  <c r="H387" l="1"/>
  <c r="A388" s="1"/>
  <c r="F387"/>
  <c r="G387"/>
  <c r="C387"/>
  <c r="B387"/>
  <c r="H388" l="1"/>
  <c r="A389" s="1"/>
  <c r="B388"/>
  <c r="C388"/>
  <c r="F388"/>
  <c r="G388"/>
  <c r="B389" l="1"/>
  <c r="F389"/>
  <c r="G389"/>
  <c r="H389"/>
  <c r="A390" s="1"/>
  <c r="C389"/>
  <c r="C390" l="1"/>
  <c r="B390"/>
  <c r="H390"/>
  <c r="A391" s="1"/>
  <c r="G390"/>
  <c r="F390"/>
  <c r="H391" l="1"/>
  <c r="A392" s="1"/>
  <c r="G391"/>
  <c r="C391"/>
  <c r="F391"/>
  <c r="B391"/>
  <c r="H392" l="1"/>
  <c r="A393" s="1"/>
  <c r="B392"/>
  <c r="C392"/>
  <c r="G392"/>
  <c r="F392"/>
  <c r="H393" l="1"/>
  <c r="A394" s="1"/>
  <c r="B393"/>
  <c r="F393"/>
  <c r="G393"/>
  <c r="C393"/>
  <c r="C394" l="1"/>
  <c r="G394"/>
  <c r="B394"/>
  <c r="H394"/>
  <c r="A395" s="1"/>
  <c r="F394"/>
  <c r="H395" l="1"/>
  <c r="A396" s="1"/>
  <c r="F395"/>
  <c r="C395"/>
  <c r="G395"/>
  <c r="B395"/>
  <c r="C396" l="1"/>
  <c r="F396"/>
  <c r="B396"/>
  <c r="H396"/>
  <c r="A397" s="1"/>
  <c r="G396"/>
  <c r="C397" l="1"/>
  <c r="H397"/>
  <c r="A398" s="1"/>
  <c r="G397"/>
  <c r="B397"/>
  <c r="F397"/>
  <c r="H398" l="1"/>
  <c r="A399" s="1"/>
  <c r="B398"/>
  <c r="G398"/>
  <c r="C398"/>
  <c r="F398"/>
  <c r="H399" l="1"/>
  <c r="A400" s="1"/>
  <c r="F399"/>
  <c r="G399"/>
  <c r="C399"/>
  <c r="B399"/>
  <c r="H400" l="1"/>
  <c r="A401" s="1"/>
  <c r="C400"/>
  <c r="B400"/>
  <c r="F400"/>
  <c r="G400"/>
  <c r="G401" l="1"/>
  <c r="B401"/>
  <c r="F401"/>
  <c r="H401"/>
  <c r="A402" s="1"/>
  <c r="C401"/>
  <c r="B402" l="1"/>
  <c r="C402"/>
  <c r="H402"/>
  <c r="A403" s="1"/>
  <c r="G402"/>
  <c r="F402"/>
  <c r="C403" l="1"/>
  <c r="G403"/>
  <c r="H403"/>
  <c r="A404" s="1"/>
  <c r="B403"/>
  <c r="F403"/>
  <c r="G404" l="1"/>
  <c r="F404"/>
  <c r="H404"/>
  <c r="A405" s="1"/>
  <c r="B404"/>
  <c r="C404"/>
  <c r="C405" l="1"/>
  <c r="G405"/>
  <c r="F405"/>
  <c r="H405"/>
  <c r="A406" s="1"/>
  <c r="B405"/>
  <c r="H406" l="1"/>
  <c r="A407" s="1"/>
  <c r="B406"/>
  <c r="C406"/>
  <c r="G406"/>
  <c r="F406"/>
  <c r="C407" l="1"/>
  <c r="B407"/>
  <c r="H407"/>
  <c r="A408" s="1"/>
  <c r="F407"/>
  <c r="G407"/>
  <c r="B408" l="1"/>
  <c r="H408"/>
  <c r="A409" s="1"/>
  <c r="C408"/>
  <c r="G408"/>
  <c r="F408"/>
  <c r="C409" l="1"/>
  <c r="G409"/>
  <c r="B409"/>
  <c r="H409"/>
  <c r="A410" s="1"/>
  <c r="F409"/>
  <c r="F410" l="1"/>
  <c r="B410"/>
  <c r="H410"/>
  <c r="A411" s="1"/>
  <c r="C410"/>
  <c r="G410"/>
  <c r="B411" l="1"/>
  <c r="C411"/>
  <c r="H411"/>
  <c r="A412" s="1"/>
  <c r="G411"/>
  <c r="F411"/>
  <c r="G412" l="1"/>
  <c r="C412"/>
  <c r="B412"/>
  <c r="F412"/>
  <c r="H412"/>
  <c r="A413" s="1"/>
  <c r="H413" l="1"/>
  <c r="A414" s="1"/>
  <c r="B413"/>
  <c r="C413"/>
  <c r="G413"/>
  <c r="F413"/>
  <c r="F414" l="1"/>
  <c r="B414"/>
  <c r="G414"/>
  <c r="C414"/>
  <c r="H414"/>
  <c r="A415" s="1"/>
  <c r="H415" l="1"/>
  <c r="A416" s="1"/>
  <c r="C415"/>
  <c r="G415"/>
  <c r="F415"/>
  <c r="B415"/>
  <c r="G416" l="1"/>
  <c r="C416"/>
  <c r="B416"/>
  <c r="H416"/>
  <c r="A417" s="1"/>
  <c r="F416"/>
  <c r="C417" l="1"/>
  <c r="H417"/>
  <c r="A418" s="1"/>
  <c r="G417"/>
  <c r="B417"/>
  <c r="F417"/>
  <c r="G418" l="1"/>
  <c r="F418"/>
  <c r="C418"/>
  <c r="H418"/>
  <c r="A419" s="1"/>
  <c r="B418"/>
  <c r="G419" l="1"/>
  <c r="C419"/>
  <c r="F419"/>
  <c r="B419"/>
  <c r="H419"/>
  <c r="A420" s="1"/>
  <c r="C420" l="1"/>
  <c r="G420"/>
  <c r="F420"/>
  <c r="H420"/>
  <c r="A421" s="1"/>
  <c r="B420"/>
  <c r="B421" l="1"/>
  <c r="H421"/>
  <c r="A422" s="1"/>
  <c r="F421"/>
  <c r="C421"/>
  <c r="G421"/>
  <c r="B422" l="1"/>
  <c r="H422"/>
  <c r="A423" s="1"/>
  <c r="F422"/>
  <c r="C422"/>
  <c r="G422"/>
  <c r="G423" l="1"/>
  <c r="C423"/>
  <c r="F423"/>
  <c r="H423"/>
  <c r="A424" s="1"/>
  <c r="B423"/>
  <c r="F424" l="1"/>
  <c r="G424"/>
  <c r="H424"/>
  <c r="A425" s="1"/>
  <c r="C424"/>
  <c r="B424"/>
  <c r="C425" l="1"/>
  <c r="B425"/>
  <c r="H425"/>
  <c r="A426" s="1"/>
  <c r="F425"/>
  <c r="G425"/>
  <c r="B426" l="1"/>
  <c r="C426"/>
  <c r="H426"/>
  <c r="A427" s="1"/>
  <c r="F426"/>
  <c r="G426"/>
  <c r="F427" l="1"/>
  <c r="G427"/>
  <c r="B427"/>
  <c r="C427"/>
  <c r="H427"/>
  <c r="A428" s="1"/>
  <c r="C428" l="1"/>
  <c r="B428"/>
  <c r="H428"/>
  <c r="A429" s="1"/>
  <c r="F428"/>
  <c r="G428"/>
  <c r="B429" l="1"/>
  <c r="C429"/>
  <c r="G429"/>
  <c r="F429"/>
  <c r="H429"/>
  <c r="A430" s="1"/>
  <c r="C430" l="1"/>
  <c r="H430"/>
  <c r="A431" s="1"/>
  <c r="G430"/>
  <c r="B430"/>
  <c r="F430"/>
  <c r="C431" l="1"/>
  <c r="F431"/>
  <c r="H431"/>
  <c r="A432" s="1"/>
  <c r="B431"/>
  <c r="G431"/>
  <c r="C432" l="1"/>
  <c r="H432"/>
  <c r="A433" s="1"/>
  <c r="B432"/>
  <c r="F432"/>
  <c r="G432"/>
  <c r="C433" l="1"/>
  <c r="F433"/>
  <c r="H433"/>
  <c r="A434" s="1"/>
  <c r="G433"/>
  <c r="B433"/>
  <c r="G434" l="1"/>
  <c r="F434"/>
  <c r="B434"/>
  <c r="H434"/>
  <c r="A435" s="1"/>
  <c r="C434"/>
  <c r="F435" l="1"/>
  <c r="C435"/>
  <c r="H435"/>
  <c r="A436" s="1"/>
  <c r="G435"/>
  <c r="B435"/>
  <c r="G436" l="1"/>
  <c r="H436"/>
  <c r="A437" s="1"/>
  <c r="B436"/>
  <c r="C436"/>
  <c r="F436"/>
  <c r="F437" l="1"/>
  <c r="B437"/>
  <c r="H437"/>
  <c r="A438" s="1"/>
  <c r="C437"/>
  <c r="G437"/>
  <c r="H438" l="1"/>
  <c r="A439" s="1"/>
  <c r="B438"/>
  <c r="C438"/>
  <c r="G438"/>
  <c r="F438"/>
  <c r="C439" l="1"/>
  <c r="B439"/>
  <c r="F439"/>
  <c r="G439"/>
  <c r="H439"/>
  <c r="A440" s="1"/>
  <c r="B440" l="1"/>
  <c r="G440"/>
  <c r="C440"/>
  <c r="F440"/>
  <c r="H440"/>
  <c r="A441" s="1"/>
  <c r="G441" l="1"/>
  <c r="H441"/>
  <c r="A442" s="1"/>
  <c r="F441"/>
  <c r="C441"/>
  <c r="B441"/>
  <c r="F442" l="1"/>
  <c r="B442"/>
  <c r="G442"/>
  <c r="C442"/>
  <c r="H442"/>
  <c r="A443" s="1"/>
  <c r="B443" l="1"/>
  <c r="H443"/>
  <c r="A444" s="1"/>
  <c r="G443"/>
  <c r="F443"/>
  <c r="C443"/>
  <c r="G444" l="1"/>
  <c r="H444"/>
  <c r="A445" s="1"/>
  <c r="F444"/>
  <c r="B444"/>
  <c r="C444"/>
  <c r="F445" l="1"/>
  <c r="C445"/>
  <c r="B445"/>
  <c r="H445"/>
  <c r="A446" s="1"/>
  <c r="G445"/>
  <c r="F446" l="1"/>
  <c r="B446"/>
  <c r="C446"/>
  <c r="H446"/>
  <c r="A447" s="1"/>
  <c r="G446"/>
  <c r="B447" l="1"/>
  <c r="H447"/>
  <c r="A448" s="1"/>
  <c r="G447"/>
  <c r="C447"/>
  <c r="F447"/>
  <c r="F448" l="1"/>
  <c r="H448"/>
  <c r="A449" s="1"/>
  <c r="B448"/>
  <c r="G448"/>
  <c r="C448"/>
  <c r="C449" l="1"/>
  <c r="F449"/>
  <c r="G449"/>
  <c r="H449"/>
  <c r="A450" s="1"/>
  <c r="B449"/>
  <c r="C450" l="1"/>
  <c r="F450"/>
  <c r="H450"/>
  <c r="A451" s="1"/>
  <c r="G450"/>
  <c r="B450"/>
  <c r="F451" l="1"/>
  <c r="H451"/>
  <c r="A452" s="1"/>
  <c r="C451"/>
  <c r="G451"/>
  <c r="B451"/>
  <c r="G452" l="1"/>
  <c r="C452"/>
  <c r="H452"/>
  <c r="A453" s="1"/>
  <c r="F452"/>
  <c r="B452"/>
  <c r="G453" l="1"/>
  <c r="B453"/>
  <c r="H453"/>
  <c r="A454" s="1"/>
  <c r="C453"/>
  <c r="F453"/>
  <c r="H454" l="1"/>
  <c r="A455" s="1"/>
  <c r="F454"/>
  <c r="G454"/>
  <c r="C454"/>
  <c r="B454"/>
  <c r="G455" l="1"/>
  <c r="B455"/>
  <c r="C455"/>
  <c r="H455"/>
  <c r="A456" s="1"/>
  <c r="F455"/>
  <c r="F456" l="1"/>
  <c r="C456"/>
  <c r="H456"/>
  <c r="A457" s="1"/>
  <c r="G456"/>
  <c r="B456"/>
  <c r="F457" l="1"/>
  <c r="G457"/>
  <c r="B457"/>
  <c r="H457"/>
  <c r="A458" s="1"/>
  <c r="C457"/>
  <c r="G458" l="1"/>
  <c r="H458"/>
  <c r="A459" s="1"/>
  <c r="B458"/>
  <c r="F458"/>
  <c r="C458"/>
  <c r="F459" l="1"/>
  <c r="C459"/>
  <c r="G459"/>
  <c r="H459"/>
  <c r="A460" s="1"/>
  <c r="B459"/>
  <c r="G460" l="1"/>
  <c r="C460"/>
  <c r="F460"/>
  <c r="B460"/>
  <c r="H460"/>
  <c r="A461" s="1"/>
  <c r="B461" l="1"/>
  <c r="H461"/>
  <c r="A462" s="1"/>
  <c r="F461"/>
  <c r="C461"/>
  <c r="G461"/>
  <c r="H462" l="1"/>
  <c r="A463" s="1"/>
  <c r="F462"/>
  <c r="B462"/>
  <c r="G462"/>
  <c r="C462"/>
  <c r="G463" l="1"/>
  <c r="F463"/>
  <c r="B463"/>
  <c r="H463"/>
  <c r="A464" s="1"/>
  <c r="C463"/>
  <c r="G464" l="1"/>
  <c r="H464"/>
  <c r="A465" s="1"/>
  <c r="F464"/>
  <c r="C464"/>
  <c r="B464"/>
  <c r="F465" l="1"/>
  <c r="H465"/>
  <c r="A466" s="1"/>
  <c r="B465"/>
  <c r="G465"/>
  <c r="C465"/>
  <c r="H466" l="1"/>
  <c r="A467" s="1"/>
  <c r="F466"/>
  <c r="G466"/>
  <c r="C466"/>
  <c r="B466"/>
  <c r="B467" l="1"/>
  <c r="C467"/>
  <c r="H467"/>
  <c r="A468" s="1"/>
  <c r="F467"/>
  <c r="G467"/>
  <c r="H468" l="1"/>
  <c r="A469" s="1"/>
  <c r="F468"/>
  <c r="B468"/>
  <c r="C468"/>
  <c r="G468"/>
  <c r="G469" l="1"/>
  <c r="F469"/>
  <c r="H469"/>
  <c r="A470" s="1"/>
  <c r="C469"/>
  <c r="B469"/>
  <c r="F470" l="1"/>
  <c r="H470"/>
  <c r="A471" s="1"/>
  <c r="G470"/>
  <c r="C470"/>
  <c r="B470"/>
  <c r="F471" l="1"/>
  <c r="G471"/>
  <c r="B471"/>
  <c r="C471"/>
  <c r="H471"/>
  <c r="A472" s="1"/>
  <c r="F472" l="1"/>
  <c r="B472"/>
  <c r="G472"/>
  <c r="H472"/>
  <c r="A473" s="1"/>
  <c r="C472"/>
  <c r="B473" l="1"/>
  <c r="H473"/>
  <c r="A474" s="1"/>
  <c r="F473"/>
  <c r="G473"/>
  <c r="C473"/>
  <c r="H474" l="1"/>
  <c r="A475" s="1"/>
  <c r="F474"/>
  <c r="B474"/>
  <c r="C474"/>
  <c r="G474"/>
  <c r="F475" l="1"/>
  <c r="G475"/>
  <c r="C475"/>
  <c r="B475"/>
  <c r="H475"/>
  <c r="A476" s="1"/>
  <c r="C476" l="1"/>
  <c r="G476"/>
  <c r="H476"/>
  <c r="A477" s="1"/>
  <c r="F476"/>
  <c r="B476"/>
  <c r="F477" l="1"/>
  <c r="G477"/>
  <c r="B477"/>
  <c r="C477"/>
  <c r="H477"/>
  <c r="A478" s="1"/>
  <c r="B478" l="1"/>
  <c r="F478"/>
  <c r="G478"/>
  <c r="H478"/>
  <c r="A479" s="1"/>
  <c r="C478"/>
  <c r="H479" l="1"/>
  <c r="A480" s="1"/>
  <c r="B479"/>
  <c r="G479"/>
  <c r="C479"/>
  <c r="F479"/>
  <c r="B480" l="1"/>
  <c r="C480"/>
  <c r="G480"/>
  <c r="H480"/>
  <c r="A481" s="1"/>
  <c r="F480"/>
  <c r="F481" l="1"/>
  <c r="C481"/>
  <c r="B481"/>
  <c r="H481"/>
  <c r="A482" s="1"/>
  <c r="G481"/>
  <c r="B482" l="1"/>
  <c r="C482"/>
  <c r="G482"/>
  <c r="F482"/>
  <c r="H482"/>
  <c r="A483" s="1"/>
  <c r="F483" l="1"/>
  <c r="G483"/>
  <c r="H483"/>
  <c r="A484" s="1"/>
  <c r="B483"/>
  <c r="C483"/>
  <c r="B484" l="1"/>
  <c r="C484"/>
  <c r="F484"/>
  <c r="H484"/>
  <c r="A485" s="1"/>
  <c r="G484"/>
  <c r="C485" l="1"/>
  <c r="B485"/>
  <c r="H485"/>
  <c r="A486" s="1"/>
  <c r="F485"/>
  <c r="G485"/>
  <c r="H486" l="1"/>
  <c r="A487" s="1"/>
  <c r="C486"/>
  <c r="B486"/>
  <c r="F486"/>
  <c r="G486"/>
  <c r="G487" l="1"/>
  <c r="C487"/>
  <c r="H487"/>
  <c r="A488" s="1"/>
  <c r="B487"/>
  <c r="F487"/>
  <c r="H488" l="1"/>
  <c r="A489" s="1"/>
  <c r="C488"/>
  <c r="F488"/>
  <c r="G488"/>
  <c r="B488"/>
  <c r="F489" l="1"/>
  <c r="G489"/>
  <c r="H489"/>
  <c r="A490" s="1"/>
  <c r="B489"/>
  <c r="C489"/>
  <c r="H490" l="1"/>
  <c r="A491" s="1"/>
  <c r="B490"/>
  <c r="G490"/>
  <c r="F490"/>
  <c r="C490"/>
  <c r="F491" l="1"/>
  <c r="C491"/>
  <c r="H491"/>
  <c r="A492" s="1"/>
  <c r="G491"/>
  <c r="B491"/>
  <c r="G492" l="1"/>
  <c r="H492"/>
  <c r="A493" s="1"/>
  <c r="B492"/>
  <c r="C492"/>
  <c r="F492"/>
  <c r="G493" l="1"/>
  <c r="B493"/>
  <c r="F493"/>
  <c r="C493"/>
  <c r="H493"/>
  <c r="A494" s="1"/>
  <c r="B494" l="1"/>
  <c r="H494"/>
  <c r="A495" s="1"/>
  <c r="F494"/>
  <c r="G494"/>
  <c r="C494"/>
  <c r="F495" l="1"/>
  <c r="G495"/>
  <c r="H495"/>
  <c r="A496" s="1"/>
  <c r="B495"/>
  <c r="C495"/>
  <c r="F496" l="1"/>
  <c r="G496"/>
  <c r="H496"/>
  <c r="A497" s="1"/>
  <c r="B496"/>
  <c r="C496"/>
  <c r="B497" l="1"/>
  <c r="H497"/>
  <c r="A498" s="1"/>
  <c r="F497"/>
  <c r="C497"/>
  <c r="G497"/>
  <c r="G498" l="1"/>
  <c r="H498"/>
  <c r="A499" s="1"/>
  <c r="C498"/>
  <c r="B498"/>
  <c r="F498"/>
  <c r="B499" l="1"/>
  <c r="C499"/>
  <c r="G499"/>
  <c r="H499"/>
  <c r="A500" s="1"/>
  <c r="F499"/>
  <c r="G500" l="1"/>
  <c r="H500"/>
  <c r="A501" s="1"/>
  <c r="B500"/>
  <c r="C500"/>
  <c r="F500"/>
  <c r="B501" l="1"/>
  <c r="F501"/>
  <c r="H501"/>
  <c r="A502" s="1"/>
  <c r="G501"/>
  <c r="C501"/>
  <c r="C502" l="1"/>
  <c r="B502"/>
  <c r="F502"/>
  <c r="G502"/>
  <c r="H502"/>
  <c r="A503" s="1"/>
  <c r="B503" l="1"/>
  <c r="G503"/>
  <c r="F503"/>
  <c r="H503"/>
  <c r="A504" s="1"/>
  <c r="C503"/>
  <c r="F504" l="1"/>
  <c r="H504"/>
  <c r="A505" s="1"/>
  <c r="G504"/>
  <c r="B504"/>
  <c r="C504"/>
  <c r="G505" l="1"/>
  <c r="C505"/>
  <c r="H505"/>
  <c r="A506" s="1"/>
  <c r="B505"/>
  <c r="F505"/>
  <c r="C506" l="1"/>
  <c r="G506"/>
  <c r="B506"/>
  <c r="F506"/>
  <c r="H506"/>
  <c r="A507" s="1"/>
  <c r="B507" l="1"/>
  <c r="F507"/>
  <c r="C507"/>
  <c r="G507"/>
  <c r="H507"/>
  <c r="A508" s="1"/>
  <c r="B508" l="1"/>
  <c r="H508"/>
  <c r="A509" s="1"/>
  <c r="C508"/>
  <c r="G508"/>
  <c r="F508"/>
  <c r="F509" l="1"/>
  <c r="H509"/>
  <c r="A510" s="1"/>
  <c r="C509"/>
  <c r="B509"/>
  <c r="G509"/>
  <c r="B510" l="1"/>
  <c r="C510"/>
  <c r="H510"/>
  <c r="A511" s="1"/>
  <c r="F510"/>
  <c r="G510"/>
  <c r="F511" l="1"/>
  <c r="B511"/>
  <c r="H511"/>
  <c r="A512" s="1"/>
  <c r="G511"/>
  <c r="C511"/>
  <c r="G512" l="1"/>
  <c r="C512"/>
  <c r="B512"/>
  <c r="H512"/>
  <c r="A513" s="1"/>
  <c r="F512"/>
  <c r="G513" l="1"/>
  <c r="H513"/>
  <c r="A514" s="1"/>
  <c r="F513"/>
  <c r="B513"/>
  <c r="C513"/>
  <c r="C514" l="1"/>
  <c r="B514"/>
  <c r="F514"/>
  <c r="H514"/>
  <c r="A515" s="1"/>
  <c r="G514"/>
  <c r="C515" l="1"/>
  <c r="B515"/>
  <c r="G515"/>
  <c r="H515"/>
  <c r="A516" s="1"/>
  <c r="F515"/>
  <c r="H516" l="1"/>
  <c r="A517" s="1"/>
  <c r="F516"/>
  <c r="B516"/>
  <c r="G516"/>
  <c r="C516"/>
  <c r="B517" l="1"/>
  <c r="G517"/>
  <c r="H517"/>
  <c r="A518" s="1"/>
  <c r="C517"/>
  <c r="F517"/>
  <c r="B518" l="1"/>
  <c r="G518"/>
  <c r="H518"/>
  <c r="A519" s="1"/>
  <c r="F518"/>
  <c r="C518"/>
  <c r="F519" l="1"/>
  <c r="H519"/>
  <c r="A520" s="1"/>
  <c r="C519"/>
  <c r="B519"/>
  <c r="G519"/>
  <c r="G520" l="1"/>
  <c r="H520"/>
  <c r="A521" s="1"/>
  <c r="B520"/>
  <c r="F520"/>
  <c r="C520"/>
  <c r="G521" l="1"/>
  <c r="H521"/>
  <c r="A522" s="1"/>
  <c r="C521"/>
  <c r="F521"/>
  <c r="B521"/>
  <c r="G522" l="1"/>
  <c r="H522"/>
  <c r="A523" s="1"/>
  <c r="C522"/>
  <c r="F522"/>
  <c r="B522"/>
  <c r="G523" l="1"/>
  <c r="H523"/>
  <c r="A524" s="1"/>
  <c r="F523"/>
  <c r="C523"/>
  <c r="B523"/>
  <c r="F524" l="1"/>
  <c r="C524"/>
  <c r="H524"/>
  <c r="A525" s="1"/>
  <c r="B524"/>
  <c r="G524"/>
  <c r="C525" l="1"/>
  <c r="G525"/>
  <c r="H525"/>
  <c r="A526" s="1"/>
  <c r="F525"/>
  <c r="B525"/>
  <c r="C526" l="1"/>
  <c r="F526"/>
  <c r="B526"/>
  <c r="G526"/>
  <c r="H526"/>
  <c r="A527" s="1"/>
  <c r="B527" l="1"/>
  <c r="H527"/>
  <c r="A528" s="1"/>
  <c r="F527"/>
  <c r="G527"/>
  <c r="C527"/>
  <c r="G528" l="1"/>
  <c r="B528"/>
  <c r="H528"/>
  <c r="A529" s="1"/>
  <c r="C528"/>
  <c r="F528"/>
  <c r="C529" l="1"/>
  <c r="H529"/>
  <c r="A530" s="1"/>
  <c r="F529"/>
  <c r="B529"/>
  <c r="G529"/>
  <c r="F530" l="1"/>
  <c r="H530"/>
  <c r="A531" s="1"/>
  <c r="G530"/>
  <c r="B530"/>
  <c r="C530"/>
  <c r="G531" l="1"/>
  <c r="B531"/>
  <c r="C531"/>
  <c r="F531"/>
  <c r="H531"/>
  <c r="A532" s="1"/>
  <c r="B532" l="1"/>
  <c r="H532"/>
  <c r="A533" s="1"/>
  <c r="C532"/>
  <c r="G532"/>
  <c r="F532"/>
  <c r="G533" l="1"/>
  <c r="H533"/>
  <c r="A534" s="1"/>
  <c r="F533"/>
  <c r="C533"/>
  <c r="B533"/>
  <c r="G534" l="1"/>
  <c r="F534"/>
  <c r="B534"/>
  <c r="C534"/>
  <c r="H534"/>
  <c r="A535" s="1"/>
  <c r="G535" l="1"/>
  <c r="H535"/>
  <c r="A536" s="1"/>
  <c r="F535"/>
  <c r="B535"/>
  <c r="C535"/>
  <c r="C536" l="1"/>
  <c r="F536"/>
  <c r="G536"/>
  <c r="B536"/>
  <c r="H536"/>
  <c r="A537" s="1"/>
  <c r="G537" l="1"/>
  <c r="B537"/>
  <c r="C537"/>
  <c r="H537"/>
  <c r="A538" s="1"/>
  <c r="F537"/>
  <c r="B538" l="1"/>
  <c r="F538"/>
  <c r="H538"/>
  <c r="A539" s="1"/>
  <c r="C538"/>
  <c r="G538"/>
  <c r="B539" l="1"/>
  <c r="G539"/>
  <c r="H539"/>
  <c r="A540" s="1"/>
  <c r="F539"/>
  <c r="C539"/>
  <c r="H540" l="1"/>
  <c r="A541" s="1"/>
  <c r="G540"/>
  <c r="F540"/>
  <c r="C540"/>
  <c r="B540"/>
  <c r="F541" l="1"/>
  <c r="B541"/>
  <c r="C541"/>
  <c r="H541"/>
  <c r="A542" s="1"/>
  <c r="G541"/>
  <c r="G542" l="1"/>
  <c r="B542"/>
  <c r="H542"/>
  <c r="A543" s="1"/>
  <c r="F542"/>
  <c r="C542"/>
  <c r="B543" l="1"/>
  <c r="C543"/>
  <c r="G543"/>
  <c r="H543"/>
  <c r="A544" s="1"/>
  <c r="F543"/>
  <c r="F544" l="1"/>
  <c r="C544"/>
  <c r="B544"/>
  <c r="H544"/>
  <c r="A545" s="1"/>
  <c r="G544"/>
  <c r="B545" l="1"/>
  <c r="G545"/>
  <c r="C545"/>
  <c r="F545"/>
  <c r="H545"/>
  <c r="A546" s="1"/>
  <c r="F546" l="1"/>
  <c r="C546"/>
  <c r="B546"/>
  <c r="H546"/>
  <c r="A547" s="1"/>
  <c r="G546"/>
  <c r="B547" l="1"/>
  <c r="F547"/>
  <c r="H547"/>
  <c r="A548" s="1"/>
  <c r="C547"/>
  <c r="G547"/>
  <c r="H548" l="1"/>
  <c r="A549" s="1"/>
  <c r="G548"/>
  <c r="B548"/>
  <c r="F548"/>
  <c r="C548"/>
  <c r="F549" l="1"/>
  <c r="G549"/>
  <c r="B549"/>
  <c r="C549"/>
  <c r="H549"/>
  <c r="A550" s="1"/>
  <c r="F550" l="1"/>
  <c r="C550"/>
  <c r="G550"/>
  <c r="H550"/>
  <c r="A551" s="1"/>
  <c r="B550"/>
  <c r="G551" l="1"/>
  <c r="B551"/>
  <c r="C551"/>
  <c r="F551"/>
  <c r="H551"/>
  <c r="A552" s="1"/>
  <c r="B552" l="1"/>
  <c r="G552"/>
  <c r="C552"/>
  <c r="H552"/>
  <c r="A553" s="1"/>
  <c r="F552"/>
  <c r="F553" l="1"/>
  <c r="C553"/>
  <c r="B553"/>
  <c r="G553"/>
  <c r="H553"/>
  <c r="A554" s="1"/>
  <c r="C554" l="1"/>
  <c r="F554"/>
  <c r="H554"/>
  <c r="A555" s="1"/>
  <c r="G554"/>
  <c r="B554"/>
  <c r="F555" l="1"/>
  <c r="C555"/>
  <c r="H555"/>
  <c r="A556" s="1"/>
  <c r="G555"/>
  <c r="B555"/>
  <c r="G556" l="1"/>
  <c r="F556"/>
  <c r="H556"/>
  <c r="A557" s="1"/>
  <c r="C556"/>
  <c r="B556"/>
  <c r="B557" l="1"/>
  <c r="G557"/>
  <c r="C557"/>
  <c r="F557"/>
  <c r="H557"/>
  <c r="A558" s="1"/>
  <c r="H558" l="1"/>
  <c r="A559" s="1"/>
  <c r="F558"/>
  <c r="G558"/>
  <c r="C558"/>
  <c r="B558"/>
  <c r="F559" l="1"/>
  <c r="B559"/>
  <c r="G559"/>
  <c r="H559"/>
  <c r="A560" s="1"/>
  <c r="C559"/>
  <c r="B560" l="1"/>
  <c r="F560"/>
  <c r="C560"/>
  <c r="H560"/>
  <c r="A561" s="1"/>
  <c r="G560"/>
  <c r="B561" l="1"/>
  <c r="F561"/>
  <c r="G561"/>
  <c r="H561"/>
  <c r="A562" s="1"/>
  <c r="C561"/>
  <c r="G562" l="1"/>
  <c r="B562"/>
  <c r="C562"/>
  <c r="H562"/>
  <c r="A563" s="1"/>
  <c r="F562"/>
  <c r="C563" l="1"/>
  <c r="B563"/>
  <c r="H563"/>
  <c r="A564" s="1"/>
  <c r="F563"/>
  <c r="G563"/>
  <c r="F564" l="1"/>
  <c r="C564"/>
  <c r="H564"/>
  <c r="A565" s="1"/>
  <c r="G564"/>
  <c r="B564"/>
  <c r="G565" l="1"/>
  <c r="C565"/>
  <c r="H565"/>
  <c r="A566" s="1"/>
  <c r="B565"/>
  <c r="F565"/>
  <c r="B566" l="1"/>
  <c r="G566"/>
  <c r="C566"/>
  <c r="H566"/>
  <c r="A567" s="1"/>
  <c r="F566"/>
  <c r="G567" l="1"/>
  <c r="H567"/>
  <c r="A568" s="1"/>
  <c r="C567"/>
  <c r="B567"/>
  <c r="F567"/>
  <c r="C568" l="1"/>
  <c r="H568"/>
  <c r="A569" s="1"/>
  <c r="F568"/>
  <c r="B568"/>
  <c r="G568"/>
  <c r="C569" l="1"/>
  <c r="B569"/>
  <c r="H569"/>
  <c r="A570" s="1"/>
  <c r="G569"/>
  <c r="F569"/>
  <c r="F570" l="1"/>
  <c r="B570"/>
  <c r="C570"/>
  <c r="H570"/>
  <c r="A571" s="1"/>
  <c r="G570"/>
  <c r="B571" l="1"/>
  <c r="F571"/>
  <c r="H571"/>
  <c r="A572" s="1"/>
  <c r="C571"/>
  <c r="G571"/>
  <c r="B572" l="1"/>
  <c r="H572"/>
  <c r="A573" s="1"/>
  <c r="F572"/>
  <c r="C572"/>
  <c r="G572"/>
  <c r="C573" l="1"/>
  <c r="H573"/>
  <c r="A574" s="1"/>
  <c r="G573"/>
  <c r="F573"/>
  <c r="B573"/>
  <c r="H574" l="1"/>
  <c r="A575" s="1"/>
  <c r="C574"/>
  <c r="B574"/>
  <c r="G574"/>
  <c r="F574"/>
  <c r="C575" l="1"/>
  <c r="H575"/>
  <c r="A576" s="1"/>
  <c r="G575"/>
  <c r="B575"/>
  <c r="F575"/>
  <c r="H576" l="1"/>
  <c r="A577" s="1"/>
  <c r="G576"/>
  <c r="F576"/>
  <c r="B576"/>
  <c r="C576"/>
  <c r="H577" l="1"/>
  <c r="A578" s="1"/>
  <c r="C577"/>
  <c r="G577"/>
  <c r="B577"/>
  <c r="F577"/>
  <c r="G578" l="1"/>
  <c r="C578"/>
  <c r="F578"/>
  <c r="B578"/>
  <c r="H578"/>
  <c r="A579" s="1"/>
  <c r="G579" l="1"/>
  <c r="F579"/>
  <c r="C579"/>
  <c r="H579"/>
  <c r="A580" s="1"/>
  <c r="B579"/>
  <c r="H580" l="1"/>
  <c r="A581" s="1"/>
  <c r="B580"/>
  <c r="C580"/>
  <c r="F580"/>
  <c r="G580"/>
  <c r="B581" l="1"/>
  <c r="H581"/>
  <c r="A582" s="1"/>
  <c r="G581"/>
  <c r="C581"/>
  <c r="F581"/>
  <c r="H582" l="1"/>
  <c r="A583" s="1"/>
  <c r="C582"/>
  <c r="G582"/>
  <c r="F582"/>
  <c r="B582"/>
  <c r="B583" l="1"/>
  <c r="G583"/>
  <c r="F583"/>
  <c r="C583"/>
  <c r="H583"/>
  <c r="A584" s="1"/>
  <c r="G584" l="1"/>
  <c r="C584"/>
  <c r="F584"/>
  <c r="B584"/>
  <c r="H584"/>
  <c r="A585" s="1"/>
  <c r="F585" l="1"/>
  <c r="H585"/>
  <c r="A586" s="1"/>
  <c r="G585"/>
  <c r="C585"/>
  <c r="B585"/>
  <c r="G586" l="1"/>
  <c r="B586"/>
  <c r="C586"/>
  <c r="F586"/>
  <c r="H586"/>
  <c r="A587" s="1"/>
  <c r="C587" l="1"/>
  <c r="B587"/>
  <c r="G587"/>
  <c r="H587"/>
  <c r="A588" s="1"/>
  <c r="F587"/>
  <c r="B588" l="1"/>
  <c r="H588"/>
  <c r="A589" s="1"/>
  <c r="G588"/>
  <c r="F588"/>
  <c r="C588"/>
  <c r="G589" l="1"/>
  <c r="H589"/>
  <c r="A590" s="1"/>
  <c r="C589"/>
  <c r="B589"/>
  <c r="F589"/>
  <c r="B590" l="1"/>
  <c r="G590"/>
  <c r="F590"/>
  <c r="H590"/>
  <c r="A591" s="1"/>
  <c r="C590"/>
  <c r="F591" l="1"/>
  <c r="G591"/>
  <c r="B591"/>
  <c r="H591"/>
  <c r="A592" s="1"/>
  <c r="C591"/>
  <c r="H592" l="1"/>
  <c r="A593" s="1"/>
  <c r="B592"/>
  <c r="C592"/>
  <c r="F592"/>
  <c r="G592"/>
  <c r="H593" l="1"/>
  <c r="A594" s="1"/>
  <c r="C593"/>
  <c r="G593"/>
  <c r="B593"/>
  <c r="F593"/>
  <c r="B594" l="1"/>
  <c r="F594"/>
  <c r="G594"/>
  <c r="C594"/>
  <c r="H594"/>
  <c r="A595" s="1"/>
  <c r="G595" l="1"/>
  <c r="C595"/>
  <c r="H595"/>
  <c r="A596" s="1"/>
  <c r="B595"/>
  <c r="F595"/>
  <c r="G596" l="1"/>
  <c r="F596"/>
  <c r="B596"/>
  <c r="C596"/>
  <c r="H596"/>
  <c r="A597" s="1"/>
  <c r="C597" l="1"/>
  <c r="H597"/>
  <c r="A598" s="1"/>
  <c r="F597"/>
  <c r="G597"/>
  <c r="B597"/>
  <c r="H598" l="1"/>
  <c r="A599" s="1"/>
  <c r="C598"/>
  <c r="G598"/>
  <c r="F598"/>
  <c r="B598"/>
  <c r="B599" l="1"/>
  <c r="H599"/>
  <c r="A600" s="1"/>
  <c r="F599"/>
  <c r="G599"/>
  <c r="C599"/>
  <c r="B600" l="1"/>
  <c r="H600"/>
  <c r="A601" s="1"/>
  <c r="G600"/>
  <c r="F600"/>
  <c r="C600"/>
  <c r="H601" l="1"/>
  <c r="A602" s="1"/>
  <c r="B601"/>
  <c r="F601"/>
  <c r="G601"/>
  <c r="C601"/>
  <c r="F602" l="1"/>
  <c r="C602"/>
  <c r="B602"/>
  <c r="G602"/>
  <c r="H602"/>
  <c r="A603" s="1"/>
  <c r="G603" l="1"/>
  <c r="C603"/>
  <c r="F603"/>
  <c r="H603"/>
  <c r="A604" s="1"/>
  <c r="B603"/>
  <c r="B604" l="1"/>
  <c r="F604"/>
  <c r="G604"/>
  <c r="H604"/>
  <c r="A605" s="1"/>
  <c r="C604"/>
  <c r="F605" l="1"/>
  <c r="C605"/>
  <c r="H605"/>
  <c r="A606" s="1"/>
  <c r="G605"/>
  <c r="B605"/>
  <c r="G606" l="1"/>
  <c r="C606"/>
  <c r="H606"/>
  <c r="A607" s="1"/>
  <c r="B606"/>
  <c r="F606"/>
  <c r="C607" l="1"/>
  <c r="G607"/>
  <c r="B607"/>
  <c r="F607"/>
  <c r="H607"/>
  <c r="A608" s="1"/>
  <c r="B608" l="1"/>
  <c r="H608"/>
  <c r="A609" s="1"/>
  <c r="F608"/>
  <c r="G608"/>
  <c r="C608"/>
  <c r="G609" l="1"/>
  <c r="H609"/>
  <c r="A610" s="1"/>
  <c r="C609"/>
  <c r="F609"/>
  <c r="B609"/>
  <c r="C610" l="1"/>
  <c r="G610"/>
  <c r="B610"/>
  <c r="F610"/>
  <c r="H610"/>
  <c r="A611" s="1"/>
  <c r="F611" l="1"/>
  <c r="G611"/>
  <c r="H611"/>
  <c r="A612" s="1"/>
  <c r="B611"/>
  <c r="C611"/>
  <c r="F612" l="1"/>
  <c r="H612"/>
  <c r="A613" s="1"/>
  <c r="C612"/>
  <c r="G612"/>
  <c r="B612"/>
  <c r="C613" l="1"/>
  <c r="F613"/>
  <c r="G613"/>
  <c r="H613"/>
  <c r="A614" s="1"/>
  <c r="B613"/>
  <c r="F614" l="1"/>
  <c r="C614"/>
  <c r="B614"/>
  <c r="H614"/>
  <c r="A615" s="1"/>
  <c r="G614"/>
  <c r="B615" l="1"/>
  <c r="H615"/>
  <c r="A616" s="1"/>
  <c r="G615"/>
  <c r="F615"/>
  <c r="C615"/>
  <c r="B616" l="1"/>
  <c r="F616"/>
  <c r="G616"/>
  <c r="C616"/>
  <c r="H616"/>
  <c r="A617" s="1"/>
  <c r="C617" l="1"/>
  <c r="B617"/>
  <c r="H617"/>
  <c r="A618" s="1"/>
  <c r="F617"/>
  <c r="G617"/>
  <c r="F618" l="1"/>
  <c r="B618"/>
  <c r="G618"/>
  <c r="C618"/>
  <c r="H618"/>
  <c r="A619" s="1"/>
  <c r="F619" l="1"/>
  <c r="G619"/>
  <c r="H619"/>
  <c r="A620" s="1"/>
  <c r="B619"/>
  <c r="C619"/>
  <c r="B620" l="1"/>
  <c r="H620"/>
  <c r="A621" s="1"/>
  <c r="F620"/>
  <c r="C620"/>
  <c r="G620"/>
  <c r="F621" l="1"/>
  <c r="H621"/>
  <c r="A622" s="1"/>
  <c r="G621"/>
  <c r="B621"/>
  <c r="C621"/>
  <c r="G622" l="1"/>
  <c r="B622"/>
  <c r="C622"/>
  <c r="H622"/>
  <c r="A623" s="1"/>
  <c r="F622"/>
  <c r="G623" l="1"/>
  <c r="C623"/>
  <c r="H623"/>
  <c r="A624" s="1"/>
  <c r="B623"/>
  <c r="F623"/>
  <c r="F624" l="1"/>
  <c r="H624"/>
  <c r="A625" s="1"/>
  <c r="C624"/>
  <c r="B624"/>
  <c r="G624"/>
  <c r="F625" l="1"/>
  <c r="G625"/>
  <c r="H625"/>
  <c r="A626" s="1"/>
  <c r="C625"/>
  <c r="B625"/>
  <c r="H626" l="1"/>
  <c r="A627" s="1"/>
  <c r="F626"/>
  <c r="G626"/>
  <c r="B626"/>
  <c r="C626"/>
  <c r="G627" l="1"/>
  <c r="F627"/>
  <c r="H627"/>
  <c r="A628" s="1"/>
  <c r="B627"/>
  <c r="C627"/>
  <c r="H628" l="1"/>
  <c r="A629" s="1"/>
  <c r="G628"/>
  <c r="C628"/>
  <c r="B628"/>
  <c r="F628"/>
  <c r="C629" l="1"/>
  <c r="G629"/>
  <c r="B629"/>
  <c r="H629"/>
  <c r="A630" s="1"/>
  <c r="F629"/>
  <c r="H630" l="1"/>
  <c r="A631" s="1"/>
  <c r="G630"/>
  <c r="F630"/>
  <c r="C630"/>
  <c r="B630"/>
  <c r="B631" l="1"/>
  <c r="C631"/>
  <c r="F631"/>
  <c r="H631"/>
  <c r="A632" s="1"/>
  <c r="G631"/>
  <c r="H632" l="1"/>
  <c r="A633" s="1"/>
  <c r="G632"/>
  <c r="C632"/>
  <c r="F632"/>
  <c r="B632"/>
  <c r="B633" l="1"/>
  <c r="C633"/>
  <c r="H633"/>
  <c r="A634" s="1"/>
  <c r="G633"/>
  <c r="F633"/>
  <c r="C634" l="1"/>
  <c r="G634"/>
  <c r="B634"/>
  <c r="F634"/>
  <c r="H634"/>
  <c r="A635" s="1"/>
  <c r="C635" l="1"/>
  <c r="B635"/>
  <c r="F635"/>
  <c r="H635"/>
  <c r="A636" s="1"/>
  <c r="G635"/>
  <c r="H636" l="1"/>
  <c r="A637" s="1"/>
  <c r="F636"/>
  <c r="C636"/>
  <c r="G636"/>
  <c r="B636"/>
  <c r="G637" l="1"/>
  <c r="C637"/>
  <c r="B637"/>
  <c r="F637"/>
  <c r="H637"/>
  <c r="A638" s="1"/>
  <c r="F638" l="1"/>
  <c r="G638"/>
  <c r="H638"/>
  <c r="A639" s="1"/>
  <c r="B638"/>
  <c r="C638"/>
  <c r="B639" l="1"/>
  <c r="C639"/>
  <c r="F639"/>
  <c r="G639"/>
  <c r="H639"/>
  <c r="A640" s="1"/>
  <c r="B640" l="1"/>
  <c r="F640"/>
  <c r="H640"/>
  <c r="A641" s="1"/>
  <c r="G640"/>
  <c r="C640"/>
  <c r="F641" l="1"/>
  <c r="H641"/>
  <c r="A642" s="1"/>
  <c r="B641"/>
  <c r="G641"/>
  <c r="C641"/>
  <c r="G642" l="1"/>
  <c r="B642"/>
  <c r="C642"/>
  <c r="H642"/>
  <c r="A643" s="1"/>
  <c r="F642"/>
  <c r="C643" l="1"/>
  <c r="B643"/>
  <c r="H643"/>
  <c r="A644" s="1"/>
  <c r="G643"/>
  <c r="F643"/>
  <c r="B644" l="1"/>
  <c r="F644"/>
  <c r="C644"/>
  <c r="G644"/>
  <c r="H644"/>
  <c r="A645" s="1"/>
  <c r="G645" l="1"/>
  <c r="H645"/>
  <c r="A646" s="1"/>
  <c r="F645"/>
  <c r="B645"/>
  <c r="C645"/>
  <c r="G646" l="1"/>
  <c r="F646"/>
  <c r="B646"/>
  <c r="H646"/>
  <c r="A647" s="1"/>
  <c r="C646"/>
  <c r="B647" l="1"/>
  <c r="C647"/>
  <c r="F647"/>
  <c r="H647"/>
  <c r="A648" s="1"/>
  <c r="G647"/>
  <c r="B648" l="1"/>
  <c r="H648"/>
  <c r="A649" s="1"/>
  <c r="G648"/>
  <c r="F648"/>
  <c r="C648"/>
  <c r="B649" l="1"/>
  <c r="F649"/>
  <c r="C649"/>
  <c r="H649"/>
  <c r="A650" s="1"/>
  <c r="G649"/>
  <c r="B650" l="1"/>
  <c r="F650"/>
  <c r="H650"/>
  <c r="A651" s="1"/>
  <c r="G650"/>
  <c r="C650"/>
  <c r="C651" l="1"/>
  <c r="F651"/>
  <c r="G651"/>
  <c r="B651"/>
  <c r="H651"/>
  <c r="A652" s="1"/>
  <c r="H652" l="1"/>
  <c r="A653" s="1"/>
  <c r="B652"/>
  <c r="C652"/>
  <c r="F652"/>
  <c r="G652"/>
  <c r="G653" l="1"/>
  <c r="F653"/>
  <c r="B653"/>
  <c r="H653"/>
  <c r="A654" s="1"/>
  <c r="C653"/>
  <c r="F654" l="1"/>
  <c r="H654"/>
  <c r="A655" s="1"/>
  <c r="G654"/>
  <c r="B654"/>
  <c r="C654"/>
  <c r="G655" l="1"/>
  <c r="H655"/>
  <c r="A656" s="1"/>
  <c r="F655"/>
  <c r="B655"/>
  <c r="C655"/>
  <c r="B656" l="1"/>
  <c r="F656"/>
  <c r="H656"/>
  <c r="A657" s="1"/>
  <c r="G656"/>
  <c r="C656"/>
  <c r="F657" l="1"/>
  <c r="B657"/>
  <c r="G657"/>
  <c r="H657"/>
  <c r="A658" s="1"/>
  <c r="C657"/>
  <c r="F658" l="1"/>
  <c r="H658"/>
  <c r="A659" s="1"/>
  <c r="G658"/>
  <c r="B658"/>
  <c r="C658"/>
  <c r="F659" l="1"/>
  <c r="B659"/>
  <c r="C659"/>
  <c r="G659"/>
  <c r="H659"/>
  <c r="A660" s="1"/>
  <c r="C660" l="1"/>
  <c r="H660"/>
  <c r="A661" s="1"/>
  <c r="G660"/>
  <c r="B660"/>
  <c r="F660"/>
  <c r="G661" l="1"/>
  <c r="H661"/>
  <c r="A662" s="1"/>
  <c r="B661"/>
  <c r="C661"/>
  <c r="F661"/>
  <c r="H662" l="1"/>
  <c r="A663" s="1"/>
  <c r="G662"/>
  <c r="C662"/>
  <c r="B662"/>
  <c r="F662"/>
  <c r="B663" l="1"/>
  <c r="F663"/>
  <c r="C663"/>
  <c r="H663"/>
  <c r="A664" s="1"/>
  <c r="G663"/>
  <c r="C664" l="1"/>
  <c r="B664"/>
  <c r="H664"/>
  <c r="A665" s="1"/>
  <c r="F664"/>
  <c r="G664"/>
  <c r="C665" l="1"/>
  <c r="H665"/>
  <c r="A666" s="1"/>
  <c r="F665"/>
  <c r="G665"/>
  <c r="B665"/>
  <c r="C666" l="1"/>
  <c r="B666"/>
  <c r="H666"/>
  <c r="A667" s="1"/>
  <c r="G666"/>
  <c r="F666"/>
  <c r="F667" l="1"/>
  <c r="H667"/>
  <c r="A668" s="1"/>
  <c r="C667"/>
  <c r="B667"/>
  <c r="G667"/>
  <c r="B668" l="1"/>
  <c r="G668"/>
  <c r="C668"/>
  <c r="F668"/>
  <c r="H668"/>
  <c r="A669" s="1"/>
  <c r="B669" l="1"/>
  <c r="G669"/>
  <c r="H669"/>
  <c r="A670" s="1"/>
  <c r="C669"/>
  <c r="F669"/>
  <c r="C670" l="1"/>
  <c r="F670"/>
  <c r="G670"/>
  <c r="H670"/>
  <c r="A671" s="1"/>
  <c r="B670"/>
  <c r="G671" l="1"/>
  <c r="H671"/>
  <c r="A672" s="1"/>
  <c r="F671"/>
  <c r="B671"/>
  <c r="C671"/>
  <c r="F672" l="1"/>
  <c r="H672"/>
  <c r="A673" s="1"/>
  <c r="G672"/>
  <c r="C672"/>
  <c r="B672"/>
  <c r="G673" l="1"/>
  <c r="C673"/>
  <c r="H673"/>
  <c r="A674" s="1"/>
  <c r="B673"/>
  <c r="F673"/>
  <c r="G674" l="1"/>
  <c r="C674"/>
  <c r="H674"/>
  <c r="A675" s="1"/>
  <c r="F674"/>
  <c r="B674"/>
  <c r="H675" l="1"/>
  <c r="A676" s="1"/>
  <c r="F675"/>
  <c r="C675"/>
  <c r="G675"/>
  <c r="B675"/>
  <c r="G676" l="1"/>
  <c r="F676"/>
  <c r="H676"/>
  <c r="A677" s="1"/>
  <c r="C676"/>
  <c r="B676"/>
  <c r="B677" l="1"/>
  <c r="H677"/>
  <c r="A678" s="1"/>
  <c r="C677"/>
  <c r="G677"/>
  <c r="F677"/>
  <c r="C678" l="1"/>
  <c r="F678"/>
  <c r="G678"/>
  <c r="B678"/>
  <c r="H678"/>
  <c r="A679" s="1"/>
  <c r="C679" l="1"/>
  <c r="G679"/>
  <c r="B679"/>
  <c r="F679"/>
  <c r="H679"/>
  <c r="A680" s="1"/>
  <c r="H680" l="1"/>
  <c r="A681" s="1"/>
  <c r="B680"/>
  <c r="C680"/>
  <c r="F680"/>
  <c r="G680"/>
  <c r="F681" l="1"/>
  <c r="B681"/>
  <c r="C681"/>
  <c r="H681"/>
  <c r="A682" s="1"/>
  <c r="G681"/>
  <c r="H682" l="1"/>
  <c r="A683" s="1"/>
  <c r="B682"/>
  <c r="F682"/>
  <c r="G682"/>
  <c r="C682"/>
  <c r="B683" l="1"/>
  <c r="H683"/>
  <c r="A684" s="1"/>
  <c r="G683"/>
  <c r="F683"/>
  <c r="C683"/>
  <c r="F684" l="1"/>
  <c r="G684"/>
  <c r="H684"/>
  <c r="A685" s="1"/>
  <c r="B684"/>
  <c r="C684"/>
  <c r="F685" l="1"/>
  <c r="H685"/>
  <c r="A686" s="1"/>
  <c r="G685"/>
  <c r="C685"/>
  <c r="B685"/>
  <c r="H686" l="1"/>
  <c r="A687" s="1"/>
  <c r="F686"/>
  <c r="G686"/>
  <c r="C686"/>
  <c r="B686"/>
  <c r="C687" l="1"/>
  <c r="B687"/>
  <c r="G687"/>
  <c r="H687"/>
  <c r="A688" s="1"/>
  <c r="F687"/>
  <c r="C688" l="1"/>
  <c r="B688"/>
  <c r="H688"/>
  <c r="A689" s="1"/>
  <c r="F688"/>
  <c r="G688"/>
  <c r="C689" l="1"/>
  <c r="F689"/>
  <c r="G689"/>
  <c r="B689"/>
  <c r="H689"/>
  <c r="A690" s="1"/>
  <c r="H690" l="1"/>
  <c r="A691" s="1"/>
  <c r="B690"/>
  <c r="C690"/>
  <c r="F690"/>
  <c r="G690"/>
  <c r="B691" l="1"/>
  <c r="G691"/>
  <c r="H691"/>
  <c r="A692" s="1"/>
  <c r="C691"/>
  <c r="F691"/>
  <c r="F692" l="1"/>
  <c r="G692"/>
  <c r="C692"/>
  <c r="H692"/>
  <c r="A693" s="1"/>
  <c r="B692"/>
  <c r="F693" l="1"/>
  <c r="C693"/>
  <c r="G693"/>
  <c r="B693"/>
  <c r="H693"/>
  <c r="A694" s="1"/>
  <c r="G694" l="1"/>
  <c r="F694"/>
  <c r="C694"/>
  <c r="B694"/>
  <c r="H694"/>
  <c r="A695" s="1"/>
  <c r="B695" l="1"/>
  <c r="F695"/>
  <c r="G695"/>
  <c r="C695"/>
  <c r="H695"/>
  <c r="A696" s="1"/>
  <c r="F696" l="1"/>
  <c r="H696"/>
  <c r="A697" s="1"/>
  <c r="B696"/>
  <c r="C696"/>
  <c r="G696"/>
  <c r="C697" l="1"/>
  <c r="F697"/>
  <c r="B697"/>
  <c r="H697"/>
  <c r="A698" s="1"/>
  <c r="G697"/>
  <c r="B698" l="1"/>
  <c r="G698"/>
  <c r="H698"/>
  <c r="A699" s="1"/>
  <c r="C698"/>
  <c r="F698"/>
  <c r="C699" l="1"/>
  <c r="G699"/>
  <c r="B699"/>
  <c r="H699"/>
  <c r="A700" s="1"/>
  <c r="F699"/>
  <c r="G700" l="1"/>
  <c r="C700"/>
  <c r="H700"/>
  <c r="A701" s="1"/>
  <c r="B700"/>
  <c r="F700"/>
  <c r="G701" l="1"/>
  <c r="C701"/>
  <c r="H701"/>
  <c r="A702" s="1"/>
  <c r="B701"/>
  <c r="F701"/>
  <c r="G702" l="1"/>
  <c r="B702"/>
  <c r="F702"/>
  <c r="C702"/>
  <c r="H702"/>
  <c r="A703" s="1"/>
  <c r="F703" l="1"/>
  <c r="H703"/>
  <c r="A704" s="1"/>
  <c r="C703"/>
  <c r="B703"/>
  <c r="G703"/>
  <c r="C704" l="1"/>
  <c r="H704"/>
  <c r="A705" s="1"/>
  <c r="F704"/>
  <c r="B704"/>
  <c r="G704"/>
  <c r="B705" l="1"/>
  <c r="F705"/>
  <c r="H705"/>
  <c r="A706" s="1"/>
  <c r="G705"/>
  <c r="C705"/>
  <c r="C706" l="1"/>
  <c r="F706"/>
  <c r="B706"/>
  <c r="H706"/>
  <c r="A707" s="1"/>
  <c r="G706"/>
  <c r="F707" l="1"/>
  <c r="H707"/>
  <c r="A708" s="1"/>
  <c r="B707"/>
  <c r="G707"/>
  <c r="C707"/>
  <c r="G708" l="1"/>
  <c r="F708"/>
  <c r="H708"/>
  <c r="A709" s="1"/>
  <c r="C708"/>
  <c r="B708"/>
  <c r="G709" l="1"/>
  <c r="H709"/>
  <c r="A710" s="1"/>
  <c r="C709"/>
  <c r="B709"/>
  <c r="F709"/>
  <c r="H710" l="1"/>
  <c r="A711" s="1"/>
  <c r="B710"/>
  <c r="G710"/>
  <c r="C710"/>
  <c r="F710"/>
  <c r="F711" l="1"/>
  <c r="G711"/>
  <c r="H711"/>
  <c r="A712" s="1"/>
  <c r="C711"/>
  <c r="B711"/>
  <c r="B712" l="1"/>
  <c r="H712"/>
  <c r="A713" s="1"/>
  <c r="C712"/>
  <c r="F712"/>
  <c r="G712"/>
  <c r="G713" l="1"/>
  <c r="B713"/>
  <c r="F713"/>
  <c r="C713"/>
  <c r="H713"/>
  <c r="A714" s="1"/>
  <c r="F714" l="1"/>
  <c r="C714"/>
  <c r="G714"/>
  <c r="B714"/>
  <c r="H714"/>
  <c r="A715" s="1"/>
  <c r="C715" l="1"/>
  <c r="B715"/>
  <c r="H715"/>
  <c r="A716" s="1"/>
  <c r="G715"/>
  <c r="F715"/>
  <c r="B716" l="1"/>
  <c r="H716"/>
  <c r="A717" s="1"/>
  <c r="G716"/>
  <c r="C716"/>
  <c r="F716"/>
  <c r="C717" l="1"/>
  <c r="B717"/>
  <c r="G717"/>
  <c r="F717"/>
  <c r="H717"/>
  <c r="A718" s="1"/>
  <c r="H718" l="1"/>
  <c r="A719" s="1"/>
  <c r="B718"/>
  <c r="C718"/>
  <c r="G718"/>
  <c r="F718"/>
  <c r="H719" l="1"/>
  <c r="A720" s="1"/>
  <c r="C719"/>
  <c r="B719"/>
  <c r="F719"/>
  <c r="G719"/>
  <c r="H720" l="1"/>
  <c r="A721" s="1"/>
  <c r="B720"/>
  <c r="C720"/>
  <c r="G720"/>
  <c r="F720"/>
  <c r="G721" l="1"/>
  <c r="C721"/>
  <c r="H721"/>
  <c r="A722" s="1"/>
  <c r="F721"/>
  <c r="B721"/>
  <c r="F722" l="1"/>
  <c r="G722"/>
  <c r="B722"/>
  <c r="C722"/>
  <c r="H722"/>
  <c r="A723" s="1"/>
  <c r="B723" l="1"/>
  <c r="H723"/>
  <c r="A724" s="1"/>
  <c r="G723"/>
  <c r="C723"/>
  <c r="F723"/>
  <c r="F724" l="1"/>
  <c r="C724"/>
  <c r="H724"/>
  <c r="A725" s="1"/>
  <c r="G724"/>
  <c r="B724"/>
  <c r="F725" l="1"/>
  <c r="H725"/>
  <c r="A726" s="1"/>
  <c r="B725"/>
  <c r="G725"/>
  <c r="C725"/>
  <c r="G726" l="1"/>
  <c r="F726"/>
  <c r="H726"/>
  <c r="A727" s="1"/>
  <c r="C726"/>
  <c r="B726"/>
  <c r="B727" l="1"/>
  <c r="H727"/>
  <c r="A728" s="1"/>
  <c r="F727"/>
  <c r="G727"/>
  <c r="C727"/>
  <c r="F728" l="1"/>
  <c r="G728"/>
  <c r="B728"/>
  <c r="H728"/>
  <c r="A729" s="1"/>
  <c r="C728"/>
  <c r="C729" l="1"/>
  <c r="B729"/>
  <c r="G729"/>
  <c r="F729"/>
  <c r="H729"/>
  <c r="A730" s="1"/>
  <c r="G730" l="1"/>
  <c r="H730"/>
  <c r="A731" s="1"/>
  <c r="F730"/>
  <c r="C730"/>
  <c r="B730"/>
  <c r="B731" l="1"/>
  <c r="G731"/>
  <c r="C731"/>
  <c r="F731"/>
  <c r="H731"/>
  <c r="A732" s="1"/>
  <c r="B732" l="1"/>
  <c r="C732"/>
  <c r="F732"/>
  <c r="H732"/>
  <c r="A733" s="1"/>
  <c r="G732"/>
  <c r="F733" l="1"/>
  <c r="G733"/>
  <c r="H733"/>
  <c r="A734" s="1"/>
  <c r="B733"/>
  <c r="C733"/>
  <c r="B734" l="1"/>
  <c r="C734"/>
  <c r="G734"/>
  <c r="F734"/>
  <c r="H734"/>
  <c r="A735" s="1"/>
  <c r="G735" l="1"/>
  <c r="H735"/>
  <c r="A736" s="1"/>
  <c r="C735"/>
  <c r="B735"/>
  <c r="F735"/>
  <c r="B736" l="1"/>
  <c r="C736"/>
  <c r="G736"/>
  <c r="H736"/>
  <c r="A737" s="1"/>
  <c r="F736"/>
  <c r="B737" l="1"/>
  <c r="C737"/>
  <c r="H737"/>
  <c r="A738" s="1"/>
  <c r="F737"/>
  <c r="G737"/>
  <c r="G738" l="1"/>
  <c r="H738"/>
  <c r="A739" s="1"/>
  <c r="F738"/>
  <c r="B738"/>
  <c r="C738"/>
  <c r="F739" l="1"/>
  <c r="B739"/>
  <c r="H739"/>
  <c r="A740" s="1"/>
  <c r="G739"/>
  <c r="C739"/>
  <c r="H740" l="1"/>
  <c r="A741" s="1"/>
  <c r="G740"/>
  <c r="B740"/>
  <c r="F740"/>
  <c r="C740"/>
  <c r="C741" l="1"/>
  <c r="B741"/>
  <c r="F741"/>
  <c r="H741"/>
  <c r="A742" s="1"/>
  <c r="G741"/>
  <c r="C742" l="1"/>
  <c r="G742"/>
  <c r="B742"/>
  <c r="H742"/>
  <c r="A743" s="1"/>
  <c r="F742"/>
  <c r="B743" l="1"/>
  <c r="C743"/>
  <c r="F743"/>
  <c r="H743"/>
  <c r="A744" s="1"/>
  <c r="G743"/>
  <c r="H744" l="1"/>
  <c r="A745" s="1"/>
  <c r="F744"/>
  <c r="C744"/>
  <c r="B744"/>
  <c r="G744"/>
  <c r="C745" l="1"/>
  <c r="G745"/>
  <c r="H745"/>
  <c r="A746" s="1"/>
  <c r="B745"/>
  <c r="F745"/>
  <c r="H746" l="1"/>
  <c r="A747" s="1"/>
  <c r="C746"/>
  <c r="B746"/>
  <c r="G746"/>
  <c r="F746"/>
  <c r="B747" l="1"/>
  <c r="C747"/>
  <c r="H747"/>
  <c r="A748" s="1"/>
  <c r="F747"/>
  <c r="G747"/>
  <c r="G748" l="1"/>
  <c r="F748"/>
  <c r="C748"/>
  <c r="H748"/>
  <c r="A749" s="1"/>
  <c r="B748"/>
  <c r="F749" l="1"/>
  <c r="B749"/>
  <c r="C749"/>
  <c r="H749"/>
  <c r="A750" s="1"/>
  <c r="G749"/>
  <c r="F750" l="1"/>
  <c r="G750"/>
  <c r="C750"/>
  <c r="B750"/>
  <c r="H750"/>
  <c r="A751" s="1"/>
  <c r="B751" l="1"/>
  <c r="C751"/>
  <c r="H751"/>
  <c r="A752" s="1"/>
  <c r="F751"/>
  <c r="G751"/>
  <c r="G752" l="1"/>
  <c r="F752"/>
  <c r="B752"/>
  <c r="H752"/>
  <c r="A753" s="1"/>
  <c r="C752"/>
  <c r="C753" l="1"/>
  <c r="F753"/>
  <c r="H753"/>
  <c r="A754" s="1"/>
  <c r="B753"/>
  <c r="G753"/>
  <c r="F754" l="1"/>
  <c r="B754"/>
  <c r="C754"/>
  <c r="H754"/>
  <c r="A755" s="1"/>
  <c r="G754"/>
  <c r="G755" l="1"/>
  <c r="C755"/>
  <c r="H755"/>
  <c r="A756" s="1"/>
  <c r="F755"/>
  <c r="B755"/>
  <c r="C756" l="1"/>
  <c r="G756"/>
  <c r="F756"/>
  <c r="H756"/>
  <c r="A757" s="1"/>
  <c r="B756"/>
  <c r="F757" l="1"/>
  <c r="B757"/>
  <c r="G757"/>
  <c r="C757"/>
  <c r="H757"/>
  <c r="A758" s="1"/>
  <c r="G758" l="1"/>
  <c r="H758"/>
  <c r="A759" s="1"/>
  <c r="C758"/>
  <c r="B758"/>
  <c r="F758"/>
  <c r="G759" l="1"/>
  <c r="F759"/>
  <c r="B759"/>
  <c r="C759"/>
  <c r="H759"/>
  <c r="A760" s="1"/>
  <c r="G760" l="1"/>
  <c r="H760"/>
  <c r="A761" s="1"/>
  <c r="B760"/>
  <c r="F760"/>
  <c r="C760"/>
  <c r="C761" l="1"/>
  <c r="B761"/>
  <c r="H761"/>
  <c r="A762" s="1"/>
  <c r="G761"/>
  <c r="F761"/>
  <c r="H762" l="1"/>
  <c r="A763" s="1"/>
  <c r="F762"/>
  <c r="C762"/>
  <c r="G762"/>
  <c r="B762"/>
  <c r="F763" l="1"/>
  <c r="C763"/>
  <c r="H763"/>
  <c r="A764" s="1"/>
  <c r="B763"/>
  <c r="G763"/>
  <c r="F764" l="1"/>
  <c r="B764"/>
  <c r="G764"/>
  <c r="H764"/>
  <c r="A765" s="1"/>
  <c r="C764"/>
  <c r="C765" l="1"/>
  <c r="B765"/>
  <c r="F765"/>
  <c r="G765"/>
  <c r="H765"/>
  <c r="A766" s="1"/>
  <c r="F766" l="1"/>
  <c r="G766"/>
  <c r="B766"/>
  <c r="C766"/>
  <c r="H766"/>
  <c r="A767" s="1"/>
  <c r="F767" l="1"/>
  <c r="H767"/>
  <c r="A768" s="1"/>
  <c r="B767"/>
  <c r="C767"/>
  <c r="G767"/>
  <c r="F768" l="1"/>
  <c r="H768"/>
  <c r="A769" s="1"/>
  <c r="B768"/>
  <c r="G768"/>
  <c r="C768"/>
  <c r="B769" l="1"/>
  <c r="F769"/>
  <c r="C769"/>
  <c r="H769"/>
  <c r="A770" s="1"/>
  <c r="G769"/>
  <c r="B770" l="1"/>
  <c r="C770"/>
  <c r="F770"/>
  <c r="G770"/>
  <c r="H770"/>
  <c r="A771" s="1"/>
  <c r="C771" l="1"/>
  <c r="F771"/>
  <c r="B771"/>
  <c r="H771"/>
  <c r="A772" s="1"/>
  <c r="G771"/>
  <c r="H772" l="1"/>
  <c r="A773" s="1"/>
  <c r="C772"/>
  <c r="F772"/>
  <c r="B772"/>
  <c r="G772"/>
  <c r="B773" l="1"/>
  <c r="H773"/>
  <c r="A774" s="1"/>
  <c r="C773"/>
  <c r="G773"/>
  <c r="F773"/>
  <c r="H774" l="1"/>
  <c r="A775" s="1"/>
  <c r="C774"/>
  <c r="F774"/>
  <c r="G774"/>
  <c r="B774"/>
  <c r="F775" l="1"/>
  <c r="C775"/>
  <c r="B775"/>
  <c r="G775"/>
  <c r="H775"/>
  <c r="A776" s="1"/>
  <c r="F776" l="1"/>
  <c r="H776"/>
  <c r="A777" s="1"/>
  <c r="B776"/>
  <c r="G776"/>
  <c r="C776"/>
  <c r="F777" l="1"/>
  <c r="G777"/>
  <c r="H777"/>
  <c r="A778" s="1"/>
  <c r="B777"/>
  <c r="C777"/>
  <c r="C778" l="1"/>
  <c r="G778"/>
  <c r="H778"/>
  <c r="A779" s="1"/>
  <c r="F778"/>
  <c r="B778"/>
  <c r="B779" l="1"/>
  <c r="G779"/>
  <c r="C779"/>
  <c r="F779"/>
  <c r="H779"/>
  <c r="A780" s="1"/>
  <c r="H780" l="1"/>
  <c r="A781" s="1"/>
  <c r="C780"/>
  <c r="B780"/>
  <c r="F780"/>
  <c r="G780"/>
  <c r="B781" l="1"/>
  <c r="G781"/>
  <c r="C781"/>
  <c r="H781"/>
  <c r="A782" s="1"/>
  <c r="F781"/>
  <c r="H782" l="1"/>
  <c r="A783" s="1"/>
  <c r="C782"/>
  <c r="G782"/>
  <c r="F782"/>
  <c r="B782"/>
  <c r="B783" l="1"/>
  <c r="H783"/>
  <c r="A784" s="1"/>
  <c r="G783"/>
  <c r="C783"/>
  <c r="F783"/>
  <c r="H784" l="1"/>
  <c r="A785" s="1"/>
  <c r="G784"/>
  <c r="F784"/>
  <c r="C784"/>
  <c r="B784"/>
  <c r="F785" l="1"/>
  <c r="C785"/>
  <c r="H785"/>
  <c r="A786" s="1"/>
  <c r="B785"/>
  <c r="G785"/>
  <c r="H786" l="1"/>
  <c r="A787" s="1"/>
  <c r="F786"/>
  <c r="B786"/>
  <c r="C786"/>
  <c r="G786"/>
  <c r="G787" l="1"/>
  <c r="C787"/>
  <c r="F787"/>
  <c r="B787"/>
  <c r="H787"/>
  <c r="A788" s="1"/>
  <c r="H788" l="1"/>
  <c r="A789" s="1"/>
  <c r="F788"/>
  <c r="G788"/>
  <c r="C788"/>
  <c r="B788"/>
  <c r="G789" l="1"/>
  <c r="C789"/>
  <c r="F789"/>
  <c r="B789"/>
  <c r="H789"/>
  <c r="A790" s="1"/>
  <c r="H790" l="1"/>
  <c r="A791" s="1"/>
  <c r="F790"/>
  <c r="B790"/>
  <c r="C790"/>
  <c r="G790"/>
  <c r="G791" l="1"/>
  <c r="B791"/>
  <c r="C791"/>
  <c r="F791"/>
  <c r="H791"/>
  <c r="A792" s="1"/>
  <c r="G792" l="1"/>
  <c r="B792"/>
  <c r="C792"/>
  <c r="H792"/>
  <c r="A793" s="1"/>
  <c r="F792"/>
  <c r="H793" l="1"/>
  <c r="A794" s="1"/>
  <c r="F793"/>
  <c r="G793"/>
  <c r="B793"/>
  <c r="C793"/>
  <c r="C794" l="1"/>
  <c r="H794"/>
  <c r="A795" s="1"/>
  <c r="B794"/>
  <c r="G794"/>
  <c r="F794"/>
  <c r="C795" l="1"/>
  <c r="H795"/>
  <c r="A796" s="1"/>
  <c r="F795"/>
  <c r="G795"/>
  <c r="B795"/>
  <c r="B796" l="1"/>
  <c r="H796"/>
  <c r="A797" s="1"/>
  <c r="G796"/>
  <c r="F796"/>
  <c r="C796"/>
  <c r="F797" l="1"/>
  <c r="B797"/>
  <c r="C797"/>
  <c r="G797"/>
  <c r="H797"/>
  <c r="H10" s="1"/>
  <c r="H6"/>
  <c r="H8" l="1"/>
  <c r="H9" s="1"/>
  <c r="H7"/>
  <c r="D52" i="8"/>
  <c r="J54" s="1"/>
  <c r="M43" i="6" s="1"/>
  <c r="Q45" s="1"/>
  <c r="C16" i="2"/>
  <c r="C26" s="1"/>
  <c r="C26" i="6"/>
  <c r="B8" i="4" l="1" a="1"/>
  <c r="B8" s="1"/>
  <c r="B11" s="1"/>
  <c r="G16" i="2"/>
  <c r="M8" i="4" l="1"/>
  <c r="M11" s="1"/>
  <c r="T8"/>
  <c r="T11" s="1"/>
  <c r="F8"/>
  <c r="F11" s="1"/>
  <c r="K8"/>
  <c r="K11" s="1"/>
  <c r="O8"/>
  <c r="O11" s="1"/>
  <c r="D8"/>
  <c r="D11" s="1"/>
  <c r="S8"/>
  <c r="S11" s="1"/>
  <c r="J8"/>
  <c r="J11" s="1"/>
  <c r="I8"/>
  <c r="I11" s="1"/>
  <c r="E8"/>
  <c r="E11" s="1"/>
  <c r="L8"/>
  <c r="L11" s="1"/>
  <c r="Q8"/>
  <c r="Q11" s="1"/>
  <c r="C8"/>
  <c r="C11" s="1"/>
  <c r="B20" s="1"/>
  <c r="U8"/>
  <c r="U11" s="1"/>
  <c r="R8"/>
  <c r="R11" s="1"/>
  <c r="N8"/>
  <c r="N11" s="1"/>
  <c r="H8"/>
  <c r="H11" s="1"/>
  <c r="P8"/>
  <c r="P11" s="1"/>
  <c r="G8"/>
  <c r="G11" s="1"/>
  <c r="B15" l="1"/>
  <c r="C15" s="1"/>
  <c r="D15" s="1"/>
  <c r="C16" l="1"/>
  <c r="B16"/>
  <c r="C17"/>
  <c r="C19"/>
  <c r="B17"/>
  <c r="C18"/>
  <c r="B19"/>
  <c r="B18"/>
  <c r="D18"/>
  <c r="E15"/>
  <c r="D19"/>
  <c r="D16"/>
  <c r="D17"/>
  <c r="E19" l="1"/>
  <c r="E16"/>
  <c r="E17"/>
  <c r="F15"/>
  <c r="E18"/>
  <c r="F18" l="1"/>
  <c r="G15"/>
  <c r="F17"/>
  <c r="F16"/>
  <c r="F19"/>
  <c r="G18" l="1"/>
  <c r="B22" s="1"/>
  <c r="G19"/>
  <c r="H15"/>
  <c r="G16"/>
  <c r="G24" s="1"/>
  <c r="G17"/>
  <c r="G21" s="1"/>
  <c r="E21"/>
  <c r="D22"/>
  <c r="F22"/>
  <c r="F21"/>
  <c r="B21"/>
  <c r="C22"/>
  <c r="G22"/>
  <c r="G23"/>
  <c r="E22"/>
  <c r="E24" l="1"/>
  <c r="D24"/>
  <c r="D23"/>
  <c r="E23"/>
  <c r="F24"/>
  <c r="B23"/>
  <c r="C24"/>
  <c r="F23"/>
  <c r="C23"/>
  <c r="C21"/>
  <c r="H18"/>
  <c r="H16"/>
  <c r="H19"/>
  <c r="B24" s="1"/>
  <c r="H17"/>
  <c r="D21" s="1"/>
  <c r="I15"/>
  <c r="G44"/>
  <c r="F44"/>
  <c r="D44"/>
  <c r="H24" l="1"/>
  <c r="H22"/>
  <c r="H21"/>
  <c r="H23"/>
  <c r="J15"/>
  <c r="I18"/>
  <c r="I16"/>
  <c r="I19"/>
  <c r="I17"/>
  <c r="H44"/>
  <c r="B44"/>
  <c r="E29"/>
  <c r="F29"/>
  <c r="D29"/>
  <c r="C29"/>
  <c r="H29"/>
  <c r="G29"/>
  <c r="B29"/>
  <c r="I22" l="1"/>
  <c r="I44"/>
  <c r="I21"/>
  <c r="I29"/>
  <c r="I24"/>
  <c r="I59"/>
  <c r="I23"/>
  <c r="I52"/>
  <c r="K15"/>
  <c r="J18"/>
  <c r="J16"/>
  <c r="J19"/>
  <c r="J17"/>
  <c r="K16" l="1"/>
  <c r="K19"/>
  <c r="K17"/>
  <c r="L15"/>
  <c r="K18"/>
  <c r="J22"/>
  <c r="J44"/>
  <c r="J21"/>
  <c r="J29"/>
  <c r="J24"/>
  <c r="J59"/>
  <c r="J23"/>
  <c r="J52"/>
  <c r="K23" l="1"/>
  <c r="K52"/>
  <c r="K44"/>
  <c r="K24"/>
  <c r="K59"/>
  <c r="K22"/>
  <c r="K21"/>
  <c r="K29"/>
  <c r="L17"/>
  <c r="M15"/>
  <c r="L18"/>
  <c r="L16"/>
  <c r="L19"/>
  <c r="L22" l="1"/>
  <c r="L44"/>
  <c r="L21"/>
  <c r="L29"/>
  <c r="L23"/>
  <c r="L24"/>
  <c r="L59"/>
  <c r="L52"/>
  <c r="M18"/>
  <c r="M16"/>
  <c r="M19"/>
  <c r="M17"/>
  <c r="N15"/>
  <c r="N16" l="1"/>
  <c r="N19"/>
  <c r="O15"/>
  <c r="N17"/>
  <c r="N18"/>
  <c r="M21"/>
  <c r="M29"/>
  <c r="M24"/>
  <c r="M59"/>
  <c r="M23"/>
  <c r="M52"/>
  <c r="M22"/>
  <c r="M44"/>
  <c r="N24" l="1"/>
  <c r="N59"/>
  <c r="N23"/>
  <c r="N52"/>
  <c r="N22"/>
  <c r="N44"/>
  <c r="N21"/>
  <c r="N29"/>
  <c r="O17"/>
  <c r="P15"/>
  <c r="O16"/>
  <c r="O18"/>
  <c r="O19"/>
  <c r="P18" l="1"/>
  <c r="P16"/>
  <c r="P19"/>
  <c r="P17"/>
  <c r="Q15"/>
  <c r="O22"/>
  <c r="O44"/>
  <c r="O21"/>
  <c r="O24"/>
  <c r="O29"/>
  <c r="O59"/>
  <c r="O23"/>
  <c r="O52"/>
  <c r="R15" l="1"/>
  <c r="Q18"/>
  <c r="Q16"/>
  <c r="Q19"/>
  <c r="Q17"/>
  <c r="P22"/>
  <c r="P44"/>
  <c r="P21"/>
  <c r="P29"/>
  <c r="P59"/>
  <c r="P23"/>
  <c r="P52"/>
  <c r="P24"/>
  <c r="R19" l="1"/>
  <c r="R18"/>
  <c r="R16"/>
  <c r="R17"/>
  <c r="S15"/>
  <c r="Q23"/>
  <c r="Q52"/>
  <c r="Q22"/>
  <c r="Q44"/>
  <c r="Q21"/>
  <c r="Q59"/>
  <c r="Q29"/>
  <c r="Q24"/>
  <c r="S16" l="1"/>
  <c r="S19"/>
  <c r="S17"/>
  <c r="T15"/>
  <c r="S18"/>
  <c r="R22"/>
  <c r="R44"/>
  <c r="R29"/>
  <c r="R59"/>
  <c r="R52"/>
  <c r="R21"/>
  <c r="R23"/>
  <c r="R24"/>
  <c r="S22" l="1"/>
  <c r="S44"/>
  <c r="S29"/>
  <c r="S23"/>
  <c r="S21"/>
  <c r="S24"/>
  <c r="S59"/>
  <c r="S52"/>
  <c r="U15"/>
  <c r="T18"/>
  <c r="T19"/>
  <c r="T16"/>
  <c r="T17"/>
  <c r="U17" l="1"/>
  <c r="U19"/>
  <c r="U18"/>
  <c r="U16"/>
  <c r="T23"/>
  <c r="T52"/>
  <c r="T59"/>
  <c r="T22"/>
  <c r="T44"/>
  <c r="T29"/>
  <c r="T24"/>
  <c r="T21"/>
  <c r="U23" l="1"/>
  <c r="B51" s="1"/>
  <c r="U52"/>
  <c r="U29"/>
  <c r="U24"/>
  <c r="B58" s="1"/>
  <c r="U59"/>
  <c r="U22"/>
  <c r="U44"/>
  <c r="U21"/>
  <c r="E44"/>
  <c r="B52" l="1"/>
  <c r="B53"/>
  <c r="B54" s="1"/>
  <c r="C28"/>
  <c r="B28"/>
  <c r="B30" s="1"/>
  <c r="C43"/>
  <c r="B43"/>
  <c r="B45" s="1"/>
  <c r="B46" s="1"/>
  <c r="B59"/>
  <c r="B60"/>
  <c r="B61" s="1"/>
  <c r="C44"/>
  <c r="E43"/>
  <c r="D43"/>
  <c r="E28"/>
  <c r="D28"/>
  <c r="G43"/>
  <c r="F43"/>
  <c r="G28"/>
  <c r="F28"/>
  <c r="C51"/>
  <c r="C52" s="1"/>
  <c r="C53" s="1"/>
  <c r="D51"/>
  <c r="I51"/>
  <c r="F51"/>
  <c r="J51"/>
  <c r="N51"/>
  <c r="H51"/>
  <c r="M51"/>
  <c r="E51"/>
  <c r="Q51"/>
  <c r="O51"/>
  <c r="P51"/>
  <c r="S51"/>
  <c r="R51"/>
  <c r="U51"/>
  <c r="G51"/>
  <c r="K51"/>
  <c r="T51"/>
  <c r="L51"/>
  <c r="H43"/>
  <c r="R43"/>
  <c r="S43"/>
  <c r="U43"/>
  <c r="T43"/>
  <c r="Q43"/>
  <c r="P43"/>
  <c r="I43"/>
  <c r="O43"/>
  <c r="K43"/>
  <c r="L43"/>
  <c r="J43"/>
  <c r="N43"/>
  <c r="M43"/>
  <c r="H28"/>
  <c r="K28"/>
  <c r="O28"/>
  <c r="Q28"/>
  <c r="N28"/>
  <c r="M28"/>
  <c r="S28"/>
  <c r="R28"/>
  <c r="J28"/>
  <c r="U28"/>
  <c r="P28"/>
  <c r="L28"/>
  <c r="T28"/>
  <c r="I28"/>
  <c r="U58"/>
  <c r="D58"/>
  <c r="O58"/>
  <c r="L58"/>
  <c r="G58"/>
  <c r="J58"/>
  <c r="E58"/>
  <c r="H58"/>
  <c r="F58"/>
  <c r="T58"/>
  <c r="I58"/>
  <c r="Q58"/>
  <c r="S58"/>
  <c r="P58"/>
  <c r="M58"/>
  <c r="C58"/>
  <c r="N58"/>
  <c r="K58"/>
  <c r="R58"/>
  <c r="D52"/>
  <c r="E52" s="1"/>
  <c r="F52" s="1"/>
  <c r="G52" s="1"/>
  <c r="H52" s="1"/>
  <c r="C54"/>
  <c r="C45" l="1"/>
  <c r="C46" s="1"/>
  <c r="C30"/>
  <c r="D30" s="1"/>
  <c r="B36"/>
  <c r="B32"/>
  <c r="B34" s="1"/>
  <c r="B35" s="1"/>
  <c r="B31"/>
  <c r="B66" s="1"/>
  <c r="C59"/>
  <c r="D59" s="1"/>
  <c r="D53"/>
  <c r="D54" s="1"/>
  <c r="D45" l="1"/>
  <c r="D46" s="1"/>
  <c r="E30"/>
  <c r="E32" s="1"/>
  <c r="E34" s="1"/>
  <c r="E35" s="1"/>
  <c r="D31"/>
  <c r="D66" s="1"/>
  <c r="F8" i="3" s="1"/>
  <c r="AA20" s="1"/>
  <c r="D32" i="4"/>
  <c r="D36"/>
  <c r="C36"/>
  <c r="C31"/>
  <c r="C66" s="1"/>
  <c r="C32"/>
  <c r="C34" s="1"/>
  <c r="C35" s="1"/>
  <c r="D7" i="3"/>
  <c r="D8"/>
  <c r="Y20" s="1"/>
  <c r="D10"/>
  <c r="D9"/>
  <c r="E45" i="4"/>
  <c r="E46" s="1"/>
  <c r="E36"/>
  <c r="E53"/>
  <c r="F53" s="1"/>
  <c r="C60"/>
  <c r="C61" s="1"/>
  <c r="E59"/>
  <c r="F59" s="1"/>
  <c r="G59" s="1"/>
  <c r="H59" s="1"/>
  <c r="E31" l="1"/>
  <c r="E66" s="1"/>
  <c r="G7" i="3" s="1"/>
  <c r="F9"/>
  <c r="F10"/>
  <c r="F7"/>
  <c r="F30" i="4"/>
  <c r="F36" s="1"/>
  <c r="E7" i="3"/>
  <c r="E9"/>
  <c r="E8"/>
  <c r="Z20" s="1"/>
  <c r="E10"/>
  <c r="D34" i="4"/>
  <c r="D35" s="1"/>
  <c r="AT21" i="3"/>
  <c r="BP21" s="1"/>
  <c r="CL19"/>
  <c r="D19"/>
  <c r="F45" i="4"/>
  <c r="F46" s="1"/>
  <c r="AV21" i="3"/>
  <c r="BR21" s="1"/>
  <c r="F19"/>
  <c r="CN19"/>
  <c r="E54" i="4"/>
  <c r="D60"/>
  <c r="E60" s="1"/>
  <c r="F54"/>
  <c r="G53"/>
  <c r="G8" i="3" l="1"/>
  <c r="AB20" s="1"/>
  <c r="G30" i="4"/>
  <c r="G36" s="1"/>
  <c r="G9" i="3"/>
  <c r="F32" i="4"/>
  <c r="F34" s="1"/>
  <c r="F35" s="1"/>
  <c r="G10" i="3"/>
  <c r="F31" i="4"/>
  <c r="F66" s="1"/>
  <c r="H7" i="3" s="1"/>
  <c r="G45" i="4"/>
  <c r="H45" s="1"/>
  <c r="I45" s="1"/>
  <c r="CM19" i="3"/>
  <c r="E19"/>
  <c r="AU21"/>
  <c r="BQ21" s="1"/>
  <c r="AT19"/>
  <c r="Y19"/>
  <c r="BP19"/>
  <c r="G19"/>
  <c r="CO19"/>
  <c r="AV19"/>
  <c r="AA19"/>
  <c r="BR19"/>
  <c r="D61" i="4"/>
  <c r="F60"/>
  <c r="E61"/>
  <c r="G54"/>
  <c r="H53"/>
  <c r="AW21" i="3" l="1"/>
  <c r="BS21" s="1"/>
  <c r="H9"/>
  <c r="G32" i="4"/>
  <c r="G31"/>
  <c r="G66" s="1"/>
  <c r="I8" i="3" s="1"/>
  <c r="AD20" s="1"/>
  <c r="H8"/>
  <c r="AC20" s="1"/>
  <c r="H46" i="4"/>
  <c r="H30"/>
  <c r="H32" s="1"/>
  <c r="H34" s="1"/>
  <c r="H10" i="3"/>
  <c r="G46" i="4"/>
  <c r="Z19" i="3"/>
  <c r="BQ19"/>
  <c r="AU19"/>
  <c r="AB19"/>
  <c r="AW19"/>
  <c r="BS19"/>
  <c r="CP19"/>
  <c r="H19"/>
  <c r="G34" i="4"/>
  <c r="G35" s="1"/>
  <c r="I46"/>
  <c r="J45"/>
  <c r="F61"/>
  <c r="G60"/>
  <c r="H54"/>
  <c r="I53"/>
  <c r="AX21" i="3" l="1"/>
  <c r="BT21" s="1"/>
  <c r="H36" i="4"/>
  <c r="I30"/>
  <c r="I31" s="1"/>
  <c r="I66" s="1"/>
  <c r="H31"/>
  <c r="H66" s="1"/>
  <c r="J7" i="3" s="1"/>
  <c r="I10"/>
  <c r="I9"/>
  <c r="AY21" s="1"/>
  <c r="BU21" s="1"/>
  <c r="I7"/>
  <c r="I19" s="1"/>
  <c r="AX19"/>
  <c r="BT19"/>
  <c r="AC19"/>
  <c r="H35" i="4"/>
  <c r="J46"/>
  <c r="K45"/>
  <c r="H60"/>
  <c r="G61"/>
  <c r="I54"/>
  <c r="J53"/>
  <c r="J30" l="1"/>
  <c r="J36" s="1"/>
  <c r="J8" i="3"/>
  <c r="AE20" s="1"/>
  <c r="I36" i="4"/>
  <c r="J9" i="3"/>
  <c r="J10"/>
  <c r="I32" i="4"/>
  <c r="I34" s="1"/>
  <c r="I35" s="1"/>
  <c r="CQ19" i="3"/>
  <c r="K9"/>
  <c r="K10"/>
  <c r="K7"/>
  <c r="K8"/>
  <c r="AD19"/>
  <c r="BU19"/>
  <c r="AY19"/>
  <c r="CR19"/>
  <c r="J19"/>
  <c r="K46" i="4"/>
  <c r="L45"/>
  <c r="I60"/>
  <c r="H61"/>
  <c r="J54"/>
  <c r="K53"/>
  <c r="J31" l="1"/>
  <c r="J66" s="1"/>
  <c r="L10" i="3" s="1"/>
  <c r="K30" i="4"/>
  <c r="K36" s="1"/>
  <c r="AZ21" i="3"/>
  <c r="BV21" s="1"/>
  <c r="J32" i="4"/>
  <c r="J34" s="1"/>
  <c r="AE19" i="3"/>
  <c r="AZ19"/>
  <c r="BV19"/>
  <c r="CS19"/>
  <c r="K19"/>
  <c r="AF28"/>
  <c r="AF43"/>
  <c r="AF68"/>
  <c r="AF62"/>
  <c r="AF89"/>
  <c r="AF113"/>
  <c r="AF95"/>
  <c r="AF160"/>
  <c r="AF143"/>
  <c r="AF207"/>
  <c r="AF194"/>
  <c r="AF181"/>
  <c r="AF248"/>
  <c r="AF312"/>
  <c r="AF219"/>
  <c r="AF283"/>
  <c r="AF347"/>
  <c r="AF254"/>
  <c r="AF318"/>
  <c r="AF225"/>
  <c r="AF289"/>
  <c r="AF353"/>
  <c r="AF23"/>
  <c r="AF36"/>
  <c r="AF54"/>
  <c r="AF59"/>
  <c r="AF90"/>
  <c r="AF114"/>
  <c r="AF100"/>
  <c r="AF123"/>
  <c r="AF188"/>
  <c r="AF171"/>
  <c r="AF158"/>
  <c r="AF145"/>
  <c r="AF209"/>
  <c r="AF276"/>
  <c r="AF340"/>
  <c r="AF247"/>
  <c r="AF311"/>
  <c r="AF218"/>
  <c r="AF282"/>
  <c r="AF346"/>
  <c r="AF253"/>
  <c r="AF370"/>
  <c r="AF34"/>
  <c r="AF51"/>
  <c r="AF76"/>
  <c r="AF70"/>
  <c r="AF97"/>
  <c r="AF121"/>
  <c r="AF103"/>
  <c r="AF168"/>
  <c r="AF151"/>
  <c r="AF138"/>
  <c r="AF202"/>
  <c r="AF189"/>
  <c r="AF256"/>
  <c r="AF320"/>
  <c r="AF227"/>
  <c r="AF291"/>
  <c r="AF355"/>
  <c r="AF262"/>
  <c r="AF326"/>
  <c r="AF233"/>
  <c r="AF297"/>
  <c r="AF361"/>
  <c r="AF317"/>
  <c r="AF20"/>
  <c r="AF35"/>
  <c r="AF41"/>
  <c r="AF67"/>
  <c r="AF61"/>
  <c r="AF122"/>
  <c r="AF108"/>
  <c r="AF131"/>
  <c r="AF196"/>
  <c r="AF179"/>
  <c r="AF166"/>
  <c r="AF153"/>
  <c r="AF220"/>
  <c r="AF284"/>
  <c r="AF348"/>
  <c r="AF255"/>
  <c r="AF319"/>
  <c r="AF226"/>
  <c r="AF290"/>
  <c r="AF354"/>
  <c r="AF261"/>
  <c r="AF325"/>
  <c r="AF378"/>
  <c r="AF380"/>
  <c r="CS381" s="1"/>
  <c r="AF21"/>
  <c r="AF44"/>
  <c r="AF53"/>
  <c r="AF79"/>
  <c r="AF73"/>
  <c r="AF134"/>
  <c r="AF120"/>
  <c r="AF144"/>
  <c r="AF208"/>
  <c r="AF191"/>
  <c r="AF178"/>
  <c r="AF165"/>
  <c r="AF232"/>
  <c r="AF296"/>
  <c r="AF360"/>
  <c r="AF267"/>
  <c r="AF331"/>
  <c r="AF238"/>
  <c r="AF302"/>
  <c r="AF366"/>
  <c r="AF273"/>
  <c r="AF337"/>
  <c r="AF369"/>
  <c r="AF38"/>
  <c r="AF55"/>
  <c r="AF80"/>
  <c r="AF74"/>
  <c r="AF98"/>
  <c r="AF125"/>
  <c r="AF107"/>
  <c r="AF172"/>
  <c r="AF155"/>
  <c r="AF142"/>
  <c r="AF206"/>
  <c r="AF193"/>
  <c r="AF260"/>
  <c r="AF324"/>
  <c r="AF231"/>
  <c r="AF295"/>
  <c r="AF359"/>
  <c r="AF266"/>
  <c r="AF330"/>
  <c r="AF237"/>
  <c r="AF333"/>
  <c r="AF29"/>
  <c r="AF52"/>
  <c r="AF60"/>
  <c r="AF87"/>
  <c r="AF81"/>
  <c r="AF105"/>
  <c r="AF128"/>
  <c r="AF152"/>
  <c r="AF135"/>
  <c r="AF199"/>
  <c r="AF186"/>
  <c r="AF173"/>
  <c r="AF240"/>
  <c r="AF304"/>
  <c r="AF368"/>
  <c r="AF275"/>
  <c r="AF339"/>
  <c r="AF246"/>
  <c r="AF310"/>
  <c r="AF217"/>
  <c r="AF281"/>
  <c r="AF345"/>
  <c r="AF377"/>
  <c r="K11" a="1"/>
  <c r="K11" s="1"/>
  <c r="AF37"/>
  <c r="AF46"/>
  <c r="AF88"/>
  <c r="AF82"/>
  <c r="AF106"/>
  <c r="AF133"/>
  <c r="AF115"/>
  <c r="AF180"/>
  <c r="AF163"/>
  <c r="AF150"/>
  <c r="AF137"/>
  <c r="AF201"/>
  <c r="AF268"/>
  <c r="AF332"/>
  <c r="AF239"/>
  <c r="AF303"/>
  <c r="AF367"/>
  <c r="AF274"/>
  <c r="AF338"/>
  <c r="AF245"/>
  <c r="AF309"/>
  <c r="AF375"/>
  <c r="AF365"/>
  <c r="AF27"/>
  <c r="AF31"/>
  <c r="AF58"/>
  <c r="AF63"/>
  <c r="AF94"/>
  <c r="AF118"/>
  <c r="AF104"/>
  <c r="AF127"/>
  <c r="AF192"/>
  <c r="AF175"/>
  <c r="AF162"/>
  <c r="AF149"/>
  <c r="AF216"/>
  <c r="AF280"/>
  <c r="AF344"/>
  <c r="AF251"/>
  <c r="AF315"/>
  <c r="AF222"/>
  <c r="AF286"/>
  <c r="AF350"/>
  <c r="AF257"/>
  <c r="AF321"/>
  <c r="AF374"/>
  <c r="AF24"/>
  <c r="AF56"/>
  <c r="AF64"/>
  <c r="AF91"/>
  <c r="AF85"/>
  <c r="AF109"/>
  <c r="AF132"/>
  <c r="AF156"/>
  <c r="AF139"/>
  <c r="AF203"/>
  <c r="AF190"/>
  <c r="AF177"/>
  <c r="AF244"/>
  <c r="AF308"/>
  <c r="AF215"/>
  <c r="AF279"/>
  <c r="AF343"/>
  <c r="AF250"/>
  <c r="AF314"/>
  <c r="AF221"/>
  <c r="AF285"/>
  <c r="AF22"/>
  <c r="AF39"/>
  <c r="AF45"/>
  <c r="AF71"/>
  <c r="AF65"/>
  <c r="AF126"/>
  <c r="AF112"/>
  <c r="AF136"/>
  <c r="AF200"/>
  <c r="AF183"/>
  <c r="AF170"/>
  <c r="AF157"/>
  <c r="AF224"/>
  <c r="AF288"/>
  <c r="AF352"/>
  <c r="AF259"/>
  <c r="AF323"/>
  <c r="AF230"/>
  <c r="AF294"/>
  <c r="AF358"/>
  <c r="AF265"/>
  <c r="AF329"/>
  <c r="AF372"/>
  <c r="AF376"/>
  <c r="AF30"/>
  <c r="AF47"/>
  <c r="AF72"/>
  <c r="AF66"/>
  <c r="AF93"/>
  <c r="AF117"/>
  <c r="AF99"/>
  <c r="AF164"/>
  <c r="AF147"/>
  <c r="AF211"/>
  <c r="AF198"/>
  <c r="AF185"/>
  <c r="AF252"/>
  <c r="AF316"/>
  <c r="AF223"/>
  <c r="AF287"/>
  <c r="AF351"/>
  <c r="AF258"/>
  <c r="AF322"/>
  <c r="AF229"/>
  <c r="AF293"/>
  <c r="AF357"/>
  <c r="AF301"/>
  <c r="AF33"/>
  <c r="AF42"/>
  <c r="AF84"/>
  <c r="AF78"/>
  <c r="AF102"/>
  <c r="AF129"/>
  <c r="AF111"/>
  <c r="AF176"/>
  <c r="AF159"/>
  <c r="AF146"/>
  <c r="AF210"/>
  <c r="AF197"/>
  <c r="AF264"/>
  <c r="AF328"/>
  <c r="AF235"/>
  <c r="AF299"/>
  <c r="AF363"/>
  <c r="AF270"/>
  <c r="AF334"/>
  <c r="AF241"/>
  <c r="AF305"/>
  <c r="AF371"/>
  <c r="AF26"/>
  <c r="AF40"/>
  <c r="AF49"/>
  <c r="AF75"/>
  <c r="AF69"/>
  <c r="AF130"/>
  <c r="AF116"/>
  <c r="AF140"/>
  <c r="AF204"/>
  <c r="AF187"/>
  <c r="AF174"/>
  <c r="AF161"/>
  <c r="AF228"/>
  <c r="AF292"/>
  <c r="AF356"/>
  <c r="AF263"/>
  <c r="AF327"/>
  <c r="AF234"/>
  <c r="AF298"/>
  <c r="AF362"/>
  <c r="AF269"/>
  <c r="K12" a="1"/>
  <c r="K12" s="1"/>
  <c r="AF32"/>
  <c r="AF50"/>
  <c r="AF92"/>
  <c r="AF86"/>
  <c r="AF110"/>
  <c r="AF96"/>
  <c r="AF119"/>
  <c r="AF184"/>
  <c r="AF167"/>
  <c r="AF154"/>
  <c r="AF141"/>
  <c r="AF205"/>
  <c r="AF272"/>
  <c r="AF336"/>
  <c r="AF243"/>
  <c r="AF307"/>
  <c r="AF214"/>
  <c r="AF278"/>
  <c r="AF342"/>
  <c r="AF249"/>
  <c r="AF313"/>
  <c r="AF379"/>
  <c r="AF349"/>
  <c r="AF25"/>
  <c r="AF48"/>
  <c r="AF57"/>
  <c r="AF83"/>
  <c r="AF77"/>
  <c r="AF101"/>
  <c r="AF124"/>
  <c r="AF148"/>
  <c r="AF212"/>
  <c r="AF195"/>
  <c r="AF182"/>
  <c r="AF169"/>
  <c r="AF236"/>
  <c r="AF300"/>
  <c r="AF364"/>
  <c r="AF271"/>
  <c r="AF335"/>
  <c r="AF242"/>
  <c r="AF306"/>
  <c r="AF213"/>
  <c r="AF277"/>
  <c r="AF341"/>
  <c r="AF373"/>
  <c r="L46" i="4"/>
  <c r="M45"/>
  <c r="I61"/>
  <c r="J60"/>
  <c r="K54"/>
  <c r="L53"/>
  <c r="L7" i="3" l="1"/>
  <c r="CT19" s="1"/>
  <c r="L9"/>
  <c r="L8"/>
  <c r="L30" i="4"/>
  <c r="K32"/>
  <c r="K34" s="1"/>
  <c r="K38" s="1"/>
  <c r="K31"/>
  <c r="K66" s="1"/>
  <c r="J35"/>
  <c r="J38"/>
  <c r="CS342" i="3"/>
  <c r="BW342"/>
  <c r="BA342"/>
  <c r="BW243"/>
  <c r="BA243"/>
  <c r="CS243"/>
  <c r="CS301"/>
  <c r="BW301"/>
  <c r="BA301"/>
  <c r="BA196"/>
  <c r="CS196"/>
  <c r="BW196"/>
  <c r="BA102"/>
  <c r="CS102"/>
  <c r="BW102"/>
  <c r="CS49"/>
  <c r="BW49"/>
  <c r="BA49"/>
  <c r="BW314"/>
  <c r="BA314"/>
  <c r="CS314"/>
  <c r="BW215"/>
  <c r="BA215"/>
  <c r="CS215"/>
  <c r="CS273"/>
  <c r="BW273"/>
  <c r="BA273"/>
  <c r="BA168"/>
  <c r="CS168"/>
  <c r="BW168"/>
  <c r="CS111"/>
  <c r="BW111"/>
  <c r="BA111"/>
  <c r="BW33"/>
  <c r="BA33"/>
  <c r="CS33"/>
  <c r="CS299"/>
  <c r="BW299"/>
  <c r="BA299"/>
  <c r="BA357"/>
  <c r="CS357"/>
  <c r="BW357"/>
  <c r="CS175"/>
  <c r="BW175"/>
  <c r="BA175"/>
  <c r="CS117"/>
  <c r="BW117"/>
  <c r="BA117"/>
  <c r="BA50"/>
  <c r="CS50"/>
  <c r="BW50"/>
  <c r="BW306"/>
  <c r="BA306"/>
  <c r="CS306"/>
  <c r="BA364"/>
  <c r="CS364"/>
  <c r="BW364"/>
  <c r="BW265"/>
  <c r="BA265"/>
  <c r="CS265"/>
  <c r="CS160"/>
  <c r="BW160"/>
  <c r="BA160"/>
  <c r="BW103"/>
  <c r="BA103"/>
  <c r="CS103"/>
  <c r="CS34"/>
  <c r="BW34"/>
  <c r="BA34"/>
  <c r="CS230"/>
  <c r="BW230"/>
  <c r="BA230"/>
  <c r="BA288"/>
  <c r="CS288"/>
  <c r="BW288"/>
  <c r="CS186"/>
  <c r="BW186"/>
  <c r="BA186"/>
  <c r="CS165"/>
  <c r="BW165"/>
  <c r="BA165"/>
  <c r="BW67"/>
  <c r="BA67"/>
  <c r="CS67"/>
  <c r="BA377"/>
  <c r="CS377"/>
  <c r="BW377"/>
  <c r="BW359"/>
  <c r="CS359"/>
  <c r="BA359"/>
  <c r="BA260"/>
  <c r="CS260"/>
  <c r="BW260"/>
  <c r="CS158"/>
  <c r="BW158"/>
  <c r="BA158"/>
  <c r="CS137"/>
  <c r="BW137"/>
  <c r="BA137"/>
  <c r="BA72"/>
  <c r="CS72"/>
  <c r="BW72"/>
  <c r="BW286"/>
  <c r="BA286"/>
  <c r="CS286"/>
  <c r="CS344"/>
  <c r="BW344"/>
  <c r="BA344"/>
  <c r="BW245"/>
  <c r="BA245"/>
  <c r="CS245"/>
  <c r="CS140"/>
  <c r="BW140"/>
  <c r="BA140"/>
  <c r="BW86"/>
  <c r="BA86"/>
  <c r="CS86"/>
  <c r="BA25"/>
  <c r="CS25"/>
  <c r="BW25"/>
  <c r="CS351"/>
  <c r="BW351"/>
  <c r="BA351"/>
  <c r="CS252"/>
  <c r="BW252"/>
  <c r="BA252"/>
  <c r="BW150"/>
  <c r="BA150"/>
  <c r="CS150"/>
  <c r="BW128"/>
  <c r="BA128"/>
  <c r="CS128"/>
  <c r="CS64"/>
  <c r="BW64"/>
  <c r="BA64"/>
  <c r="BW366"/>
  <c r="BA366"/>
  <c r="CS366"/>
  <c r="BW339"/>
  <c r="BA339"/>
  <c r="CS339"/>
  <c r="BA240"/>
  <c r="CS240"/>
  <c r="BW240"/>
  <c r="CS138"/>
  <c r="BW138"/>
  <c r="BA138"/>
  <c r="CS116"/>
  <c r="BW116"/>
  <c r="K116" s="1"/>
  <c r="BA116"/>
  <c r="CS89"/>
  <c r="BW89"/>
  <c r="BA89"/>
  <c r="BA378"/>
  <c r="CS378"/>
  <c r="BW378"/>
  <c r="BA311"/>
  <c r="CS311"/>
  <c r="BW311"/>
  <c r="BW369"/>
  <c r="BA369"/>
  <c r="CS369"/>
  <c r="BA187"/>
  <c r="CS187"/>
  <c r="BW187"/>
  <c r="BA129"/>
  <c r="CS129"/>
  <c r="BW129"/>
  <c r="BW61"/>
  <c r="BA61"/>
  <c r="CS61"/>
  <c r="BA238"/>
  <c r="CS238"/>
  <c r="BW238"/>
  <c r="BW296"/>
  <c r="BA296"/>
  <c r="CS296"/>
  <c r="BA194"/>
  <c r="CS194"/>
  <c r="BW194"/>
  <c r="BA173"/>
  <c r="CS173"/>
  <c r="BW173"/>
  <c r="CS75"/>
  <c r="BW75"/>
  <c r="BA75"/>
  <c r="BA370"/>
  <c r="BW370"/>
  <c r="CS370"/>
  <c r="BA303"/>
  <c r="CS303"/>
  <c r="BW303"/>
  <c r="BA361"/>
  <c r="CS361"/>
  <c r="BW361"/>
  <c r="CS179"/>
  <c r="BW179"/>
  <c r="BA179"/>
  <c r="CS121"/>
  <c r="BW121"/>
  <c r="BA121"/>
  <c r="BA54"/>
  <c r="CS54"/>
  <c r="BW54"/>
  <c r="BA379"/>
  <c r="BW379"/>
  <c r="CS379"/>
  <c r="BW291"/>
  <c r="BA291"/>
  <c r="CS291"/>
  <c r="CS349"/>
  <c r="BW349"/>
  <c r="BA349"/>
  <c r="BW167"/>
  <c r="BA167"/>
  <c r="CS167"/>
  <c r="BW109"/>
  <c r="BA109"/>
  <c r="CS109"/>
  <c r="CS42"/>
  <c r="BW42"/>
  <c r="BA42"/>
  <c r="BW362"/>
  <c r="BA362"/>
  <c r="CS362"/>
  <c r="BW263"/>
  <c r="BA263"/>
  <c r="CS263"/>
  <c r="CS321"/>
  <c r="BW321"/>
  <c r="BA321"/>
  <c r="BW139"/>
  <c r="BA139"/>
  <c r="CS139"/>
  <c r="BA122"/>
  <c r="CS122"/>
  <c r="BW122"/>
  <c r="BA52"/>
  <c r="CS52"/>
  <c r="BW52"/>
  <c r="CS347"/>
  <c r="BW347"/>
  <c r="BA347"/>
  <c r="BW248"/>
  <c r="BA248"/>
  <c r="CS248"/>
  <c r="BA146"/>
  <c r="CS146"/>
  <c r="BW146"/>
  <c r="BA124"/>
  <c r="CS124"/>
  <c r="BW124"/>
  <c r="BW60"/>
  <c r="BA60"/>
  <c r="CS60"/>
  <c r="BA354"/>
  <c r="CS354"/>
  <c r="BW354"/>
  <c r="CS255"/>
  <c r="BW255"/>
  <c r="BA255"/>
  <c r="BW313"/>
  <c r="BA313"/>
  <c r="CS313"/>
  <c r="CS208"/>
  <c r="BW208"/>
  <c r="BA208"/>
  <c r="CS114"/>
  <c r="BW114"/>
  <c r="BA114"/>
  <c r="CS44"/>
  <c r="BW44"/>
  <c r="BA44"/>
  <c r="BW374"/>
  <c r="CS374"/>
  <c r="BA374"/>
  <c r="BW307"/>
  <c r="BA307"/>
  <c r="CS307"/>
  <c r="CS365"/>
  <c r="BW365"/>
  <c r="BA365"/>
  <c r="BW183"/>
  <c r="BA183"/>
  <c r="CS183"/>
  <c r="BW125"/>
  <c r="BA125"/>
  <c r="CS125"/>
  <c r="CS58"/>
  <c r="BW58"/>
  <c r="BA58"/>
  <c r="BA380"/>
  <c r="BW380"/>
  <c r="CS380"/>
  <c r="BW279"/>
  <c r="BA279"/>
  <c r="CS279"/>
  <c r="CS337"/>
  <c r="BW337"/>
  <c r="BA337"/>
  <c r="BW155"/>
  <c r="BA155"/>
  <c r="CS155"/>
  <c r="BW97"/>
  <c r="BA97"/>
  <c r="CS97"/>
  <c r="BW51"/>
  <c r="BA51"/>
  <c r="CS51"/>
  <c r="BW363"/>
  <c r="BA363"/>
  <c r="CS363"/>
  <c r="BA264"/>
  <c r="CS264"/>
  <c r="BW264"/>
  <c r="CS162"/>
  <c r="BW162"/>
  <c r="BA162"/>
  <c r="CS141"/>
  <c r="BW141"/>
  <c r="BA141"/>
  <c r="BA76"/>
  <c r="CS76"/>
  <c r="BW76"/>
  <c r="BA372"/>
  <c r="CS372"/>
  <c r="BW372"/>
  <c r="BW271"/>
  <c r="BA271"/>
  <c r="CS271"/>
  <c r="BA329"/>
  <c r="CS329"/>
  <c r="BW329"/>
  <c r="CS147"/>
  <c r="BW147"/>
  <c r="BA147"/>
  <c r="BW130"/>
  <c r="BA130"/>
  <c r="CS130"/>
  <c r="CS43"/>
  <c r="BW43"/>
  <c r="BA43"/>
  <c r="CS294"/>
  <c r="BW294"/>
  <c r="BA294"/>
  <c r="BA352"/>
  <c r="CS352"/>
  <c r="BW352"/>
  <c r="CS253"/>
  <c r="BW253"/>
  <c r="BA253"/>
  <c r="BA148"/>
  <c r="CS148"/>
  <c r="BW148"/>
  <c r="BW94"/>
  <c r="BA94"/>
  <c r="CS94"/>
  <c r="CS31"/>
  <c r="BW31"/>
  <c r="BA31"/>
  <c r="CS266"/>
  <c r="BW266"/>
  <c r="BA266"/>
  <c r="BA324"/>
  <c r="CS324"/>
  <c r="BW324"/>
  <c r="CS225"/>
  <c r="BW225"/>
  <c r="BA225"/>
  <c r="CS201"/>
  <c r="BW201"/>
  <c r="BA201"/>
  <c r="CS66"/>
  <c r="BW66"/>
  <c r="BA66"/>
  <c r="BA23"/>
  <c r="CS23"/>
  <c r="BW23"/>
  <c r="BA251"/>
  <c r="CS251"/>
  <c r="BW251"/>
  <c r="BW309"/>
  <c r="BA309"/>
  <c r="CS309"/>
  <c r="CS204"/>
  <c r="BW204"/>
  <c r="BA204"/>
  <c r="BW110"/>
  <c r="BA110"/>
  <c r="CS110"/>
  <c r="CS57"/>
  <c r="BW57"/>
  <c r="BA57"/>
  <c r="BA258"/>
  <c r="CS258"/>
  <c r="BW258"/>
  <c r="CS316"/>
  <c r="BW316"/>
  <c r="BA316"/>
  <c r="BA217"/>
  <c r="CS217"/>
  <c r="BW217"/>
  <c r="BA193"/>
  <c r="CS193"/>
  <c r="BW193"/>
  <c r="BW95"/>
  <c r="CS95"/>
  <c r="BA95"/>
  <c r="BA28"/>
  <c r="CS28"/>
  <c r="BW28"/>
  <c r="BW246"/>
  <c r="BA246"/>
  <c r="CS246"/>
  <c r="CS304"/>
  <c r="BW304"/>
  <c r="BA304"/>
  <c r="BW202"/>
  <c r="BA202"/>
  <c r="CS202"/>
  <c r="BW181"/>
  <c r="BA181"/>
  <c r="CS181"/>
  <c r="BA83"/>
  <c r="CS83"/>
  <c r="BW83"/>
  <c r="CS218"/>
  <c r="BW218"/>
  <c r="BA218"/>
  <c r="BW276"/>
  <c r="BA276"/>
  <c r="CS276"/>
  <c r="BA174"/>
  <c r="CS174"/>
  <c r="BW174"/>
  <c r="BA153"/>
  <c r="CS153"/>
  <c r="BW153"/>
  <c r="BW88"/>
  <c r="BA88"/>
  <c r="CS88"/>
  <c r="BA334"/>
  <c r="CS334"/>
  <c r="BW334"/>
  <c r="BA360"/>
  <c r="CS360"/>
  <c r="BW360"/>
  <c r="CS261"/>
  <c r="BW261"/>
  <c r="BA261"/>
  <c r="BA156"/>
  <c r="CS156"/>
  <c r="BW156"/>
  <c r="CS99"/>
  <c r="BW99"/>
  <c r="BA99"/>
  <c r="BW39"/>
  <c r="BA39"/>
  <c r="CS39"/>
  <c r="BW367"/>
  <c r="BA367"/>
  <c r="CS367"/>
  <c r="CS268"/>
  <c r="BW268"/>
  <c r="BA268"/>
  <c r="CS166"/>
  <c r="BW166"/>
  <c r="BA166"/>
  <c r="CS145"/>
  <c r="BW145"/>
  <c r="BA145"/>
  <c r="BA80"/>
  <c r="CS80"/>
  <c r="BW80"/>
  <c r="BA355"/>
  <c r="CS355"/>
  <c r="BW355"/>
  <c r="CS256"/>
  <c r="BW256"/>
  <c r="BA256"/>
  <c r="BW154"/>
  <c r="BA154"/>
  <c r="CS154"/>
  <c r="BW132"/>
  <c r="BA132"/>
  <c r="CS132"/>
  <c r="CS68"/>
  <c r="BW68"/>
  <c r="BA68"/>
  <c r="CS318"/>
  <c r="BW318"/>
  <c r="BA318"/>
  <c r="BA327"/>
  <c r="CS327"/>
  <c r="BW327"/>
  <c r="CS228"/>
  <c r="BW228"/>
  <c r="BA228"/>
  <c r="BA203"/>
  <c r="CS203"/>
  <c r="BW203"/>
  <c r="BW104"/>
  <c r="BA104"/>
  <c r="CS104"/>
  <c r="BW77"/>
  <c r="BA77"/>
  <c r="CS77"/>
  <c r="CS254"/>
  <c r="BW254"/>
  <c r="BA254"/>
  <c r="BA312"/>
  <c r="CS312"/>
  <c r="BW312"/>
  <c r="CS210"/>
  <c r="BW210"/>
  <c r="BA210"/>
  <c r="CS189"/>
  <c r="BW189"/>
  <c r="BA189"/>
  <c r="BW91"/>
  <c r="BA91"/>
  <c r="CS91"/>
  <c r="CS24"/>
  <c r="BW24"/>
  <c r="BA24"/>
  <c r="BA319"/>
  <c r="CS319"/>
  <c r="BW319"/>
  <c r="BW220"/>
  <c r="BA220"/>
  <c r="CS220"/>
  <c r="CS195"/>
  <c r="BW195"/>
  <c r="BA195"/>
  <c r="BA96"/>
  <c r="CS96"/>
  <c r="BW96"/>
  <c r="CS69"/>
  <c r="BW69"/>
  <c r="BA69"/>
  <c r="M9"/>
  <c r="M10"/>
  <c r="M7"/>
  <c r="M8"/>
  <c r="BW214"/>
  <c r="BA214"/>
  <c r="CS214"/>
  <c r="CS272"/>
  <c r="BW272"/>
  <c r="BA272"/>
  <c r="BW170"/>
  <c r="BA170"/>
  <c r="CS170"/>
  <c r="BW149"/>
  <c r="BA149"/>
  <c r="CS149"/>
  <c r="CS84"/>
  <c r="BW84"/>
  <c r="BA84"/>
  <c r="BA350"/>
  <c r="CS350"/>
  <c r="BW350"/>
  <c r="BA343"/>
  <c r="CS343"/>
  <c r="BW343"/>
  <c r="CS244"/>
  <c r="BW244"/>
  <c r="BA244"/>
  <c r="BW142"/>
  <c r="BA142"/>
  <c r="CS142"/>
  <c r="BW120"/>
  <c r="BA120"/>
  <c r="CS120"/>
  <c r="BW93"/>
  <c r="BA93"/>
  <c r="CS93"/>
  <c r="BW270"/>
  <c r="BA270"/>
  <c r="CS270"/>
  <c r="CS328"/>
  <c r="BW328"/>
  <c r="BA328"/>
  <c r="BW229"/>
  <c r="BA229"/>
  <c r="CS229"/>
  <c r="BW205"/>
  <c r="BA205"/>
  <c r="CS205"/>
  <c r="BW70"/>
  <c r="BA70"/>
  <c r="CS70"/>
  <c r="CS27"/>
  <c r="BW27"/>
  <c r="BA27"/>
  <c r="CS335"/>
  <c r="BW335"/>
  <c r="BA335"/>
  <c r="BW236"/>
  <c r="BA236"/>
  <c r="CS236"/>
  <c r="BW211"/>
  <c r="BA211"/>
  <c r="CS211"/>
  <c r="CS112"/>
  <c r="BW112"/>
  <c r="BA112"/>
  <c r="CS85"/>
  <c r="BW85"/>
  <c r="BA85"/>
  <c r="BW358"/>
  <c r="BA358"/>
  <c r="CS358"/>
  <c r="BA259"/>
  <c r="CS259"/>
  <c r="BW259"/>
  <c r="BW317"/>
  <c r="BA317"/>
  <c r="CS317"/>
  <c r="CS212"/>
  <c r="BW212"/>
  <c r="BA212"/>
  <c r="CS118"/>
  <c r="BW118"/>
  <c r="BA118"/>
  <c r="CS48"/>
  <c r="BW48"/>
  <c r="BA48"/>
  <c r="BW330"/>
  <c r="BA330"/>
  <c r="CS330"/>
  <c r="BA231"/>
  <c r="CS231"/>
  <c r="BW231"/>
  <c r="BW289"/>
  <c r="BA289"/>
  <c r="CS289"/>
  <c r="CS184"/>
  <c r="BW184"/>
  <c r="BA184"/>
  <c r="BW127"/>
  <c r="BA127"/>
  <c r="CS127"/>
  <c r="CS40"/>
  <c r="BW40"/>
  <c r="BA40"/>
  <c r="CS315"/>
  <c r="BW315"/>
  <c r="BA315"/>
  <c r="BW216"/>
  <c r="BA216"/>
  <c r="CS216"/>
  <c r="CS191"/>
  <c r="BW191"/>
  <c r="BA191"/>
  <c r="BW133"/>
  <c r="BA133"/>
  <c r="CS133"/>
  <c r="BW65"/>
  <c r="BA65"/>
  <c r="CS65"/>
  <c r="BW322"/>
  <c r="BA322"/>
  <c r="CS322"/>
  <c r="CS223"/>
  <c r="BW223"/>
  <c r="BA223"/>
  <c r="CS281"/>
  <c r="BW281"/>
  <c r="BA281"/>
  <c r="BA176"/>
  <c r="CS176"/>
  <c r="BW176"/>
  <c r="CS119"/>
  <c r="BW119"/>
  <c r="BA119"/>
  <c r="CS32"/>
  <c r="BW32"/>
  <c r="BA32"/>
  <c r="BA310"/>
  <c r="CS310"/>
  <c r="BW310"/>
  <c r="BW368"/>
  <c r="BA368"/>
  <c r="CS368"/>
  <c r="BA269"/>
  <c r="CS269"/>
  <c r="BW269"/>
  <c r="BW164"/>
  <c r="BA164"/>
  <c r="CS164"/>
  <c r="BA107"/>
  <c r="CS107"/>
  <c r="BW107"/>
  <c r="BW38"/>
  <c r="BA38"/>
  <c r="CS38"/>
  <c r="CS282"/>
  <c r="BW282"/>
  <c r="BA282"/>
  <c r="BW340"/>
  <c r="BA340"/>
  <c r="CS340"/>
  <c r="BA241"/>
  <c r="CS241"/>
  <c r="BW241"/>
  <c r="BW136"/>
  <c r="BA136"/>
  <c r="CS136"/>
  <c r="BA82"/>
  <c r="CS82"/>
  <c r="BW82"/>
  <c r="BW30"/>
  <c r="BA30"/>
  <c r="CS30"/>
  <c r="BW267"/>
  <c r="BA267"/>
  <c r="CS267"/>
  <c r="CS325"/>
  <c r="BW325"/>
  <c r="BA325"/>
  <c r="BW143"/>
  <c r="BA143"/>
  <c r="CS143"/>
  <c r="BA126"/>
  <c r="CS126"/>
  <c r="BW126"/>
  <c r="BA56"/>
  <c r="CS56"/>
  <c r="BW56"/>
  <c r="CS274"/>
  <c r="BW274"/>
  <c r="BA274"/>
  <c r="CS332"/>
  <c r="BW332"/>
  <c r="BA332"/>
  <c r="CS233"/>
  <c r="BW233"/>
  <c r="BA233"/>
  <c r="CS209"/>
  <c r="BW209"/>
  <c r="BA209"/>
  <c r="CS74"/>
  <c r="BW74"/>
  <c r="BA74"/>
  <c r="BW22"/>
  <c r="BA22"/>
  <c r="CS22"/>
  <c r="BW262"/>
  <c r="BA262"/>
  <c r="CS262"/>
  <c r="CS320"/>
  <c r="BW320"/>
  <c r="BA320"/>
  <c r="BW221"/>
  <c r="BA221"/>
  <c r="CS221"/>
  <c r="BW197"/>
  <c r="BA197"/>
  <c r="CS197"/>
  <c r="BW62"/>
  <c r="BA62"/>
  <c r="CS62"/>
  <c r="BW21"/>
  <c r="BA21"/>
  <c r="CS21"/>
  <c r="BA234"/>
  <c r="CS234"/>
  <c r="BW234"/>
  <c r="CS292"/>
  <c r="BW292"/>
  <c r="BA292"/>
  <c r="BW190"/>
  <c r="BA190"/>
  <c r="CS190"/>
  <c r="BW169"/>
  <c r="BA169"/>
  <c r="CS169"/>
  <c r="BA71"/>
  <c r="CS71"/>
  <c r="BW71"/>
  <c r="BA371"/>
  <c r="CS371"/>
  <c r="BW371"/>
  <c r="BW219"/>
  <c r="BA219"/>
  <c r="CS219"/>
  <c r="CS277"/>
  <c r="BW277"/>
  <c r="BA277"/>
  <c r="BA172"/>
  <c r="CS172"/>
  <c r="BW172"/>
  <c r="CS115"/>
  <c r="BW115"/>
  <c r="BA115"/>
  <c r="BW37"/>
  <c r="BA37"/>
  <c r="CS37"/>
  <c r="BA226"/>
  <c r="CS226"/>
  <c r="BW226"/>
  <c r="BA284"/>
  <c r="CS284"/>
  <c r="BW284"/>
  <c r="BA182"/>
  <c r="CS182"/>
  <c r="BW182"/>
  <c r="BA161"/>
  <c r="CS161"/>
  <c r="BW161"/>
  <c r="CS63"/>
  <c r="BW63"/>
  <c r="BA63"/>
  <c r="BA19"/>
  <c r="BW19"/>
  <c r="AF19"/>
  <c r="AG37"/>
  <c r="AG54"/>
  <c r="AG75"/>
  <c r="AG69"/>
  <c r="AG92"/>
  <c r="AG120"/>
  <c r="AG106"/>
  <c r="AG167"/>
  <c r="AG154"/>
  <c r="AG141"/>
  <c r="AG205"/>
  <c r="AG192"/>
  <c r="AG255"/>
  <c r="AG319"/>
  <c r="AG226"/>
  <c r="AG290"/>
  <c r="AG354"/>
  <c r="AG261"/>
  <c r="AG325"/>
  <c r="AG236"/>
  <c r="AG300"/>
  <c r="AG364"/>
  <c r="L11" a="1"/>
  <c r="L11" s="1"/>
  <c r="AG31"/>
  <c r="AG45"/>
  <c r="AG87"/>
  <c r="AG81"/>
  <c r="AG105"/>
  <c r="AG132"/>
  <c r="AG118"/>
  <c r="AG179"/>
  <c r="AG166"/>
  <c r="AG153"/>
  <c r="AG140"/>
  <c r="AG204"/>
  <c r="AG267"/>
  <c r="AG331"/>
  <c r="AG238"/>
  <c r="AG302"/>
  <c r="AG366"/>
  <c r="AG273"/>
  <c r="AG337"/>
  <c r="AG248"/>
  <c r="AG312"/>
  <c r="AG370"/>
  <c r="AG29"/>
  <c r="AG47"/>
  <c r="AG52"/>
  <c r="AG82"/>
  <c r="AG68"/>
  <c r="AG133"/>
  <c r="AG119"/>
  <c r="AG143"/>
  <c r="AG207"/>
  <c r="AG194"/>
  <c r="AG181"/>
  <c r="AG168"/>
  <c r="AG231"/>
  <c r="AG295"/>
  <c r="AG359"/>
  <c r="AG266"/>
  <c r="AG330"/>
  <c r="AG237"/>
  <c r="AG301"/>
  <c r="AG365"/>
  <c r="AG276"/>
  <c r="AG340"/>
  <c r="AG371"/>
  <c r="AG32"/>
  <c r="AG58"/>
  <c r="AG79"/>
  <c r="AG73"/>
  <c r="AG96"/>
  <c r="AG124"/>
  <c r="AG110"/>
  <c r="AG171"/>
  <c r="AG158"/>
  <c r="AG145"/>
  <c r="AG209"/>
  <c r="AG196"/>
  <c r="AG259"/>
  <c r="AG323"/>
  <c r="AG230"/>
  <c r="AG294"/>
  <c r="AG358"/>
  <c r="AG265"/>
  <c r="AG329"/>
  <c r="AG240"/>
  <c r="AG304"/>
  <c r="AG368"/>
  <c r="AG28"/>
  <c r="AG55"/>
  <c r="AG59"/>
  <c r="AG90"/>
  <c r="AG76"/>
  <c r="AG104"/>
  <c r="AG127"/>
  <c r="AG151"/>
  <c r="AG138"/>
  <c r="AG202"/>
  <c r="AG189"/>
  <c r="AG176"/>
  <c r="AG239"/>
  <c r="AG303"/>
  <c r="AG367"/>
  <c r="AG274"/>
  <c r="AG338"/>
  <c r="AG245"/>
  <c r="AG309"/>
  <c r="AG220"/>
  <c r="AG284"/>
  <c r="AG348"/>
  <c r="AG376"/>
  <c r="AG33"/>
  <c r="AG50"/>
  <c r="AG71"/>
  <c r="AG65"/>
  <c r="AG88"/>
  <c r="AG116"/>
  <c r="AG102"/>
  <c r="AG163"/>
  <c r="AG150"/>
  <c r="AG137"/>
  <c r="AG201"/>
  <c r="AG188"/>
  <c r="AG251"/>
  <c r="AG315"/>
  <c r="AG222"/>
  <c r="AG286"/>
  <c r="AG350"/>
  <c r="AG257"/>
  <c r="AG321"/>
  <c r="AG232"/>
  <c r="AG296"/>
  <c r="AG360"/>
  <c r="AG22"/>
  <c r="AG30"/>
  <c r="AG57"/>
  <c r="AG66"/>
  <c r="AG93"/>
  <c r="AG117"/>
  <c r="AG103"/>
  <c r="AG130"/>
  <c r="AG191"/>
  <c r="AG178"/>
  <c r="AG165"/>
  <c r="AG152"/>
  <c r="AG215"/>
  <c r="AG279"/>
  <c r="AG343"/>
  <c r="AG250"/>
  <c r="AG314"/>
  <c r="AG221"/>
  <c r="AG285"/>
  <c r="AG349"/>
  <c r="AG260"/>
  <c r="AG324"/>
  <c r="AG375"/>
  <c r="AG23"/>
  <c r="AG42"/>
  <c r="AG63"/>
  <c r="AG94"/>
  <c r="AG80"/>
  <c r="AG108"/>
  <c r="AG131"/>
  <c r="AG155"/>
  <c r="AG142"/>
  <c r="AG206"/>
  <c r="AG193"/>
  <c r="AG180"/>
  <c r="AG243"/>
  <c r="AG307"/>
  <c r="AG214"/>
  <c r="AG278"/>
  <c r="AG342"/>
  <c r="AG249"/>
  <c r="AG313"/>
  <c r="AG224"/>
  <c r="AG288"/>
  <c r="AG352"/>
  <c r="AG380"/>
  <c r="CT381" s="1"/>
  <c r="AG21"/>
  <c r="AG38"/>
  <c r="AG44"/>
  <c r="AG74"/>
  <c r="AG60"/>
  <c r="AG125"/>
  <c r="AG111"/>
  <c r="AG135"/>
  <c r="AG199"/>
  <c r="AG186"/>
  <c r="AG173"/>
  <c r="AG160"/>
  <c r="AG223"/>
  <c r="AG287"/>
  <c r="AG351"/>
  <c r="AG258"/>
  <c r="AG322"/>
  <c r="AG229"/>
  <c r="AG293"/>
  <c r="AG357"/>
  <c r="AG268"/>
  <c r="AG332"/>
  <c r="AG373"/>
  <c r="AG24"/>
  <c r="AG51"/>
  <c r="AG56"/>
  <c r="AG86"/>
  <c r="AG72"/>
  <c r="AG100"/>
  <c r="AG123"/>
  <c r="AG147"/>
  <c r="AG211"/>
  <c r="AG198"/>
  <c r="AG185"/>
  <c r="AG172"/>
  <c r="AG235"/>
  <c r="AG299"/>
  <c r="AG363"/>
  <c r="AG270"/>
  <c r="AG334"/>
  <c r="AG241"/>
  <c r="AG305"/>
  <c r="AG216"/>
  <c r="AG280"/>
  <c r="AG344"/>
  <c r="AG372"/>
  <c r="AG36"/>
  <c r="AG41"/>
  <c r="AG83"/>
  <c r="AG77"/>
  <c r="AG101"/>
  <c r="AG128"/>
  <c r="AG114"/>
  <c r="AG175"/>
  <c r="AG162"/>
  <c r="AG149"/>
  <c r="AG136"/>
  <c r="AG200"/>
  <c r="AG263"/>
  <c r="AG327"/>
  <c r="AG234"/>
  <c r="AG298"/>
  <c r="AG362"/>
  <c r="AG269"/>
  <c r="AG333"/>
  <c r="AG244"/>
  <c r="AG308"/>
  <c r="AG379"/>
  <c r="AG25"/>
  <c r="AG43"/>
  <c r="AG48"/>
  <c r="AG78"/>
  <c r="AG64"/>
  <c r="AG129"/>
  <c r="AG115"/>
  <c r="AG139"/>
  <c r="AG203"/>
  <c r="AG190"/>
  <c r="AG177"/>
  <c r="AG164"/>
  <c r="AG227"/>
  <c r="AG291"/>
  <c r="AG355"/>
  <c r="AG262"/>
  <c r="AG326"/>
  <c r="AG233"/>
  <c r="AG297"/>
  <c r="AG361"/>
  <c r="AG272"/>
  <c r="AG336"/>
  <c r="AG377"/>
  <c r="L12" a="1"/>
  <c r="L12" s="1"/>
  <c r="AG35"/>
  <c r="AG49"/>
  <c r="AG91"/>
  <c r="AG85"/>
  <c r="AG109"/>
  <c r="AG95"/>
  <c r="AG122"/>
  <c r="AG183"/>
  <c r="AG170"/>
  <c r="AG157"/>
  <c r="AG144"/>
  <c r="AG208"/>
  <c r="AG271"/>
  <c r="AG335"/>
  <c r="AG242"/>
  <c r="AG306"/>
  <c r="AG213"/>
  <c r="AG277"/>
  <c r="AG341"/>
  <c r="AG252"/>
  <c r="AG316"/>
  <c r="AG374"/>
  <c r="AG26"/>
  <c r="AG34"/>
  <c r="AG40"/>
  <c r="AG70"/>
  <c r="AG97"/>
  <c r="AG121"/>
  <c r="AG107"/>
  <c r="AG134"/>
  <c r="AG195"/>
  <c r="AG182"/>
  <c r="AG169"/>
  <c r="AG156"/>
  <c r="AG219"/>
  <c r="AG283"/>
  <c r="AG347"/>
  <c r="AG254"/>
  <c r="AG318"/>
  <c r="AG225"/>
  <c r="AG289"/>
  <c r="AG353"/>
  <c r="AG264"/>
  <c r="AG328"/>
  <c r="AG369"/>
  <c r="AG27"/>
  <c r="AG46"/>
  <c r="AG67"/>
  <c r="AG61"/>
  <c r="AG84"/>
  <c r="AG112"/>
  <c r="AG98"/>
  <c r="AG159"/>
  <c r="AG146"/>
  <c r="AG210"/>
  <c r="AG197"/>
  <c r="AG184"/>
  <c r="AG247"/>
  <c r="AG311"/>
  <c r="AG218"/>
  <c r="AG282"/>
  <c r="AG346"/>
  <c r="AG253"/>
  <c r="AG317"/>
  <c r="AG228"/>
  <c r="AG292"/>
  <c r="AG356"/>
  <c r="AG20"/>
  <c r="AG39"/>
  <c r="AG53"/>
  <c r="AG62"/>
  <c r="AG89"/>
  <c r="AG113"/>
  <c r="AG99"/>
  <c r="AG126"/>
  <c r="AG187"/>
  <c r="AG174"/>
  <c r="AG161"/>
  <c r="AG148"/>
  <c r="AG212"/>
  <c r="AG275"/>
  <c r="AG339"/>
  <c r="AG246"/>
  <c r="AG310"/>
  <c r="AG217"/>
  <c r="AG281"/>
  <c r="AG345"/>
  <c r="AG256"/>
  <c r="AG320"/>
  <c r="AG378"/>
  <c r="BA278"/>
  <c r="CS278"/>
  <c r="BW278"/>
  <c r="BW336"/>
  <c r="BA336"/>
  <c r="CS336"/>
  <c r="BA237"/>
  <c r="CS237"/>
  <c r="BW237"/>
  <c r="BA213"/>
  <c r="CS213"/>
  <c r="BW213"/>
  <c r="BA78"/>
  <c r="CS78"/>
  <c r="BW78"/>
  <c r="CS26"/>
  <c r="BW26"/>
  <c r="BA26"/>
  <c r="CS250"/>
  <c r="BW250"/>
  <c r="BA250"/>
  <c r="BW308"/>
  <c r="BA308"/>
  <c r="CS308"/>
  <c r="BA206"/>
  <c r="CS206"/>
  <c r="BW206"/>
  <c r="BA185"/>
  <c r="CS185"/>
  <c r="BW185"/>
  <c r="CS87"/>
  <c r="BW87"/>
  <c r="BA87"/>
  <c r="CS235"/>
  <c r="BW235"/>
  <c r="BA235"/>
  <c r="BA293"/>
  <c r="CS293"/>
  <c r="BW293"/>
  <c r="BW188"/>
  <c r="BA188"/>
  <c r="CS188"/>
  <c r="BA131"/>
  <c r="CS131"/>
  <c r="BW131"/>
  <c r="BA41"/>
  <c r="CS41"/>
  <c r="BW41"/>
  <c r="CS242"/>
  <c r="BW242"/>
  <c r="BA242"/>
  <c r="BA300"/>
  <c r="CS300"/>
  <c r="BW300"/>
  <c r="BW198"/>
  <c r="BA198"/>
  <c r="CS198"/>
  <c r="BW177"/>
  <c r="BA177"/>
  <c r="CS177"/>
  <c r="BA79"/>
  <c r="CS79"/>
  <c r="BW79"/>
  <c r="BA302"/>
  <c r="CS302"/>
  <c r="BW302"/>
  <c r="CS323"/>
  <c r="BW323"/>
  <c r="BA323"/>
  <c r="BW224"/>
  <c r="BA224"/>
  <c r="CS224"/>
  <c r="CS199"/>
  <c r="BW199"/>
  <c r="BA199"/>
  <c r="BA100"/>
  <c r="CS100"/>
  <c r="BW100"/>
  <c r="BA73"/>
  <c r="CS73"/>
  <c r="BW73"/>
  <c r="CS373"/>
  <c r="BW373"/>
  <c r="BA373"/>
  <c r="CS295"/>
  <c r="BW295"/>
  <c r="BA295"/>
  <c r="BA353"/>
  <c r="CS353"/>
  <c r="BW353"/>
  <c r="CS171"/>
  <c r="BW171"/>
  <c r="BA171"/>
  <c r="CS113"/>
  <c r="BW113"/>
  <c r="BA113"/>
  <c r="BA46"/>
  <c r="CS46"/>
  <c r="BW46"/>
  <c r="CS222"/>
  <c r="BW222"/>
  <c r="BA222"/>
  <c r="BA280"/>
  <c r="CS280"/>
  <c r="BW280"/>
  <c r="CS178"/>
  <c r="BW178"/>
  <c r="BA178"/>
  <c r="BW157"/>
  <c r="BA157"/>
  <c r="CS157"/>
  <c r="CS92"/>
  <c r="BW92"/>
  <c r="BA92"/>
  <c r="BA375"/>
  <c r="BW375"/>
  <c r="CS375"/>
  <c r="BW287"/>
  <c r="BA287"/>
  <c r="CS287"/>
  <c r="CS345"/>
  <c r="BW345"/>
  <c r="BA345"/>
  <c r="BW163"/>
  <c r="BA163"/>
  <c r="CS163"/>
  <c r="BW105"/>
  <c r="BA105"/>
  <c r="CS105"/>
  <c r="BW59"/>
  <c r="BA59"/>
  <c r="CS59"/>
  <c r="BW376"/>
  <c r="BA376"/>
  <c r="CS376"/>
  <c r="CS275"/>
  <c r="BW275"/>
  <c r="BA275"/>
  <c r="BA333"/>
  <c r="CS333"/>
  <c r="BW333"/>
  <c r="CS151"/>
  <c r="BW151"/>
  <c r="BA151"/>
  <c r="BW134"/>
  <c r="BA134"/>
  <c r="CS134"/>
  <c r="CS47"/>
  <c r="BW47"/>
  <c r="BA47"/>
  <c r="BW346"/>
  <c r="BA346"/>
  <c r="CS346"/>
  <c r="BW247"/>
  <c r="BA247"/>
  <c r="CS247"/>
  <c r="CS305"/>
  <c r="BW305"/>
  <c r="BA305"/>
  <c r="BA200"/>
  <c r="CS200"/>
  <c r="BW200"/>
  <c r="BA106"/>
  <c r="CS106"/>
  <c r="BW106"/>
  <c r="CS53"/>
  <c r="BW53"/>
  <c r="BA53"/>
  <c r="BA331"/>
  <c r="CS331"/>
  <c r="BW331"/>
  <c r="CS232"/>
  <c r="BW232"/>
  <c r="BA232"/>
  <c r="BA207"/>
  <c r="CS207"/>
  <c r="BW207"/>
  <c r="BW108"/>
  <c r="BA108"/>
  <c r="CS108"/>
  <c r="BW81"/>
  <c r="BA81"/>
  <c r="CS81"/>
  <c r="CS338"/>
  <c r="BW338"/>
  <c r="BA338"/>
  <c r="CS239"/>
  <c r="BW239"/>
  <c r="BA239"/>
  <c r="BW297"/>
  <c r="BA297"/>
  <c r="CS297"/>
  <c r="CS192"/>
  <c r="BW192"/>
  <c r="BA192"/>
  <c r="BA135"/>
  <c r="CS135"/>
  <c r="BW135"/>
  <c r="BW45"/>
  <c r="BA45"/>
  <c r="CS45"/>
  <c r="BA326"/>
  <c r="CS326"/>
  <c r="BW326"/>
  <c r="CS227"/>
  <c r="BW227"/>
  <c r="BA227"/>
  <c r="BA285"/>
  <c r="CS285"/>
  <c r="BW285"/>
  <c r="BW180"/>
  <c r="BA180"/>
  <c r="CS180"/>
  <c r="BA123"/>
  <c r="CS123"/>
  <c r="BW123"/>
  <c r="BA36"/>
  <c r="CS36"/>
  <c r="BW36"/>
  <c r="CS298"/>
  <c r="BW298"/>
  <c r="BA298"/>
  <c r="BW356"/>
  <c r="BA356"/>
  <c r="CS356"/>
  <c r="BA257"/>
  <c r="CS257"/>
  <c r="BW257"/>
  <c r="BW152"/>
  <c r="BA152"/>
  <c r="CS152"/>
  <c r="BW98"/>
  <c r="BA98"/>
  <c r="CS98"/>
  <c r="BA35"/>
  <c r="CS35"/>
  <c r="BW35"/>
  <c r="BA283"/>
  <c r="CS283"/>
  <c r="BW283"/>
  <c r="BW341"/>
  <c r="BA341"/>
  <c r="CS341"/>
  <c r="BA159"/>
  <c r="CS159"/>
  <c r="BW159"/>
  <c r="BA101"/>
  <c r="CS101"/>
  <c r="BW101"/>
  <c r="BA55"/>
  <c r="CS55"/>
  <c r="BW55"/>
  <c r="CS290"/>
  <c r="BW290"/>
  <c r="BA290"/>
  <c r="CS348"/>
  <c r="BW348"/>
  <c r="BA348"/>
  <c r="CS249"/>
  <c r="BW249"/>
  <c r="BA249"/>
  <c r="BA144"/>
  <c r="CS144"/>
  <c r="BW144"/>
  <c r="CS90"/>
  <c r="BA90"/>
  <c r="BW90"/>
  <c r="BA29"/>
  <c r="BW29"/>
  <c r="CS29"/>
  <c r="L32" i="4"/>
  <c r="L31"/>
  <c r="L66" s="1"/>
  <c r="M30"/>
  <c r="L36"/>
  <c r="M46"/>
  <c r="N45"/>
  <c r="J61"/>
  <c r="K60"/>
  <c r="L54"/>
  <c r="M53"/>
  <c r="K165" i="3" l="1"/>
  <c r="L19"/>
  <c r="BX19" s="1"/>
  <c r="K35" i="4"/>
  <c r="K249" i="3"/>
  <c r="K283"/>
  <c r="K257"/>
  <c r="K326"/>
  <c r="K239"/>
  <c r="K269"/>
  <c r="K118"/>
  <c r="K259"/>
  <c r="K189"/>
  <c r="K193"/>
  <c r="K251"/>
  <c r="K55"/>
  <c r="K98"/>
  <c r="K123"/>
  <c r="K21"/>
  <c r="K133"/>
  <c r="K253"/>
  <c r="K139"/>
  <c r="K41"/>
  <c r="K323"/>
  <c r="K245"/>
  <c r="K364"/>
  <c r="K49"/>
  <c r="K144"/>
  <c r="K171"/>
  <c r="K376"/>
  <c r="K62"/>
  <c r="K320"/>
  <c r="K262"/>
  <c r="K209"/>
  <c r="K30"/>
  <c r="K340"/>
  <c r="K164"/>
  <c r="K127"/>
  <c r="K330"/>
  <c r="K317"/>
  <c r="K142"/>
  <c r="K179"/>
  <c r="K57"/>
  <c r="K141"/>
  <c r="K152"/>
  <c r="K190"/>
  <c r="K87"/>
  <c r="K250"/>
  <c r="K213"/>
  <c r="K89"/>
  <c r="K81"/>
  <c r="K214"/>
  <c r="K61"/>
  <c r="K182"/>
  <c r="K371"/>
  <c r="K74"/>
  <c r="K315"/>
  <c r="K80"/>
  <c r="K145"/>
  <c r="K148"/>
  <c r="K374"/>
  <c r="K44"/>
  <c r="K124"/>
  <c r="K52"/>
  <c r="K121"/>
  <c r="K129"/>
  <c r="K240"/>
  <c r="K34"/>
  <c r="K157"/>
  <c r="K341"/>
  <c r="K134"/>
  <c r="K37"/>
  <c r="K219"/>
  <c r="K375"/>
  <c r="K274"/>
  <c r="K325"/>
  <c r="K82"/>
  <c r="K266"/>
  <c r="K54"/>
  <c r="K303"/>
  <c r="K194"/>
  <c r="K378"/>
  <c r="K25"/>
  <c r="K75"/>
  <c r="K24"/>
  <c r="K215"/>
  <c r="K94"/>
  <c r="K183"/>
  <c r="K187"/>
  <c r="K72"/>
  <c r="K137"/>
  <c r="K153"/>
  <c r="K83"/>
  <c r="K363"/>
  <c r="K255"/>
  <c r="K63"/>
  <c r="K284"/>
  <c r="K172"/>
  <c r="K277"/>
  <c r="K71"/>
  <c r="K234"/>
  <c r="K60"/>
  <c r="K290"/>
  <c r="K159"/>
  <c r="K285"/>
  <c r="K227"/>
  <c r="K135"/>
  <c r="K192"/>
  <c r="K200"/>
  <c r="K305"/>
  <c r="K345"/>
  <c r="K353"/>
  <c r="K295"/>
  <c r="K100"/>
  <c r="K199"/>
  <c r="K302"/>
  <c r="K177"/>
  <c r="K300"/>
  <c r="K242"/>
  <c r="K185"/>
  <c r="K112"/>
  <c r="K27"/>
  <c r="K328"/>
  <c r="K350"/>
  <c r="K84"/>
  <c r="K319"/>
  <c r="K68"/>
  <c r="K268"/>
  <c r="K334"/>
  <c r="K218"/>
  <c r="K304"/>
  <c r="K258"/>
  <c r="K225"/>
  <c r="K352"/>
  <c r="K294"/>
  <c r="K76"/>
  <c r="K379"/>
  <c r="K351"/>
  <c r="K67"/>
  <c r="K160"/>
  <c r="K265"/>
  <c r="K33"/>
  <c r="K273"/>
  <c r="K155"/>
  <c r="K202"/>
  <c r="K95"/>
  <c r="K23"/>
  <c r="K66"/>
  <c r="K324"/>
  <c r="K349"/>
  <c r="K359"/>
  <c r="N30" i="4"/>
  <c r="M31"/>
  <c r="M66" s="1"/>
  <c r="M32"/>
  <c r="M36"/>
  <c r="BB346" i="3"/>
  <c r="CT346"/>
  <c r="BX346"/>
  <c r="CT247"/>
  <c r="BX247"/>
  <c r="BB247"/>
  <c r="BX149"/>
  <c r="BB149"/>
  <c r="CT149"/>
  <c r="BX127"/>
  <c r="BB127"/>
  <c r="CT127"/>
  <c r="CT63"/>
  <c r="BX63"/>
  <c r="BB63"/>
  <c r="BX357"/>
  <c r="BB357"/>
  <c r="CT357"/>
  <c r="BB254"/>
  <c r="CT254"/>
  <c r="BX254"/>
  <c r="BX312"/>
  <c r="BB312"/>
  <c r="CT312"/>
  <c r="CT211"/>
  <c r="BX211"/>
  <c r="BB211"/>
  <c r="CT113"/>
  <c r="BX113"/>
  <c r="BB113"/>
  <c r="CT47"/>
  <c r="BX47"/>
  <c r="L47" s="1"/>
  <c r="BB47"/>
  <c r="BB265"/>
  <c r="CT265"/>
  <c r="BX265"/>
  <c r="BX319"/>
  <c r="BB319"/>
  <c r="CT319"/>
  <c r="BB220"/>
  <c r="CT220"/>
  <c r="BX220"/>
  <c r="BB196"/>
  <c r="CT196"/>
  <c r="BX196"/>
  <c r="BB98"/>
  <c r="CT98"/>
  <c r="BX98"/>
  <c r="CT27"/>
  <c r="BX27"/>
  <c r="BB27"/>
  <c r="CT342"/>
  <c r="BX342"/>
  <c r="BB342"/>
  <c r="BX243"/>
  <c r="BB243"/>
  <c r="CT243"/>
  <c r="BB145"/>
  <c r="CT145"/>
  <c r="BX145"/>
  <c r="BB123"/>
  <c r="CT123"/>
  <c r="BX123"/>
  <c r="BB92"/>
  <c r="CT92"/>
  <c r="BX92"/>
  <c r="BX378"/>
  <c r="CT378"/>
  <c r="BB378"/>
  <c r="BB298"/>
  <c r="CT298"/>
  <c r="BX298"/>
  <c r="BX356"/>
  <c r="BB356"/>
  <c r="CT356"/>
  <c r="BB178"/>
  <c r="CT178"/>
  <c r="BX178"/>
  <c r="BB116"/>
  <c r="CT116"/>
  <c r="BX116"/>
  <c r="BX49"/>
  <c r="BB49"/>
  <c r="CT49"/>
  <c r="BX309"/>
  <c r="BB309"/>
  <c r="CT309"/>
  <c r="CT363"/>
  <c r="BX363"/>
  <c r="BB363"/>
  <c r="BX264"/>
  <c r="BB264"/>
  <c r="CT264"/>
  <c r="CT163"/>
  <c r="BX163"/>
  <c r="BB163"/>
  <c r="BX102"/>
  <c r="BB102"/>
  <c r="CT102"/>
  <c r="CT37"/>
  <c r="BX37"/>
  <c r="BB37"/>
  <c r="BB217"/>
  <c r="CT217"/>
  <c r="BX217"/>
  <c r="BX271"/>
  <c r="BB271"/>
  <c r="CT271"/>
  <c r="BB173"/>
  <c r="CT173"/>
  <c r="BX173"/>
  <c r="BB148"/>
  <c r="CT148"/>
  <c r="BX148"/>
  <c r="BB87"/>
  <c r="CT87"/>
  <c r="BX87"/>
  <c r="BX374"/>
  <c r="BB374"/>
  <c r="CT374"/>
  <c r="CT294"/>
  <c r="BX294"/>
  <c r="BB294"/>
  <c r="BB352"/>
  <c r="CT352"/>
  <c r="BX352"/>
  <c r="CT174"/>
  <c r="BX174"/>
  <c r="BB174"/>
  <c r="CT112"/>
  <c r="BX112"/>
  <c r="BB112"/>
  <c r="BB45"/>
  <c r="CT45"/>
  <c r="BX45"/>
  <c r="CT353"/>
  <c r="BX353"/>
  <c r="BB353"/>
  <c r="BX250"/>
  <c r="BB250"/>
  <c r="CT250"/>
  <c r="CT308"/>
  <c r="BX308"/>
  <c r="BB308"/>
  <c r="BB207"/>
  <c r="CT207"/>
  <c r="BX207"/>
  <c r="BB109"/>
  <c r="CT109"/>
  <c r="BX109"/>
  <c r="BB43"/>
  <c r="CT43"/>
  <c r="BX43"/>
  <c r="CT261"/>
  <c r="BX261"/>
  <c r="BB261"/>
  <c r="BB315"/>
  <c r="CT315"/>
  <c r="BX315"/>
  <c r="CT216"/>
  <c r="BX216"/>
  <c r="BB216"/>
  <c r="CT192"/>
  <c r="BX192"/>
  <c r="BB192"/>
  <c r="BB94"/>
  <c r="CT94"/>
  <c r="BX94"/>
  <c r="CT23"/>
  <c r="BX23"/>
  <c r="BB23"/>
  <c r="BX322"/>
  <c r="BB322"/>
  <c r="CT322"/>
  <c r="BB223"/>
  <c r="CT223"/>
  <c r="BX223"/>
  <c r="BX202"/>
  <c r="BB202"/>
  <c r="CT202"/>
  <c r="CT103"/>
  <c r="BX103"/>
  <c r="BB103"/>
  <c r="BX72"/>
  <c r="BB72"/>
  <c r="CT72"/>
  <c r="CT349"/>
  <c r="BX349"/>
  <c r="BB349"/>
  <c r="BX246"/>
  <c r="BB246"/>
  <c r="CT246"/>
  <c r="CT304"/>
  <c r="BX304"/>
  <c r="BB304"/>
  <c r="BB203"/>
  <c r="CT203"/>
  <c r="BX203"/>
  <c r="BB105"/>
  <c r="CT105"/>
  <c r="BX105"/>
  <c r="CT56"/>
  <c r="BX56"/>
  <c r="BB56"/>
  <c r="BB241"/>
  <c r="CT241"/>
  <c r="BX241"/>
  <c r="BX295"/>
  <c r="BB295"/>
  <c r="CT295"/>
  <c r="CT197"/>
  <c r="BX197"/>
  <c r="BB197"/>
  <c r="CT172"/>
  <c r="BX172"/>
  <c r="BB172"/>
  <c r="BX74"/>
  <c r="BB74"/>
  <c r="CT74"/>
  <c r="CT372"/>
  <c r="BX372"/>
  <c r="BB372"/>
  <c r="BX302"/>
  <c r="BB302"/>
  <c r="CT302"/>
  <c r="CT360"/>
  <c r="BX360"/>
  <c r="BB360"/>
  <c r="BX182"/>
  <c r="BB182"/>
  <c r="CT182"/>
  <c r="BX120"/>
  <c r="BB120"/>
  <c r="CT120"/>
  <c r="CT53"/>
  <c r="BX53"/>
  <c r="BB53"/>
  <c r="BX313"/>
  <c r="BB313"/>
  <c r="CT313"/>
  <c r="CT367"/>
  <c r="BX367"/>
  <c r="BB367"/>
  <c r="BX268"/>
  <c r="BB268"/>
  <c r="CT268"/>
  <c r="CT167"/>
  <c r="BX167"/>
  <c r="BB167"/>
  <c r="BX106"/>
  <c r="BB106"/>
  <c r="CT106"/>
  <c r="BB32"/>
  <c r="CT32"/>
  <c r="BX32"/>
  <c r="BB237"/>
  <c r="CT237"/>
  <c r="BX237"/>
  <c r="BX291"/>
  <c r="BB291"/>
  <c r="CT291"/>
  <c r="BB193"/>
  <c r="CT193"/>
  <c r="BX193"/>
  <c r="BB168"/>
  <c r="CT168"/>
  <c r="BX168"/>
  <c r="CT70"/>
  <c r="BX70"/>
  <c r="BB70"/>
  <c r="CU19"/>
  <c r="M19"/>
  <c r="K29"/>
  <c r="K348"/>
  <c r="K101"/>
  <c r="K35"/>
  <c r="K298"/>
  <c r="K338"/>
  <c r="K207"/>
  <c r="K232"/>
  <c r="K106"/>
  <c r="K47"/>
  <c r="K333"/>
  <c r="K275"/>
  <c r="K92"/>
  <c r="K280"/>
  <c r="K222"/>
  <c r="K73"/>
  <c r="K131"/>
  <c r="K26"/>
  <c r="K237"/>
  <c r="K176"/>
  <c r="K281"/>
  <c r="K40"/>
  <c r="K212"/>
  <c r="K85"/>
  <c r="K335"/>
  <c r="K343"/>
  <c r="K272"/>
  <c r="K69"/>
  <c r="K210"/>
  <c r="K327"/>
  <c r="K318"/>
  <c r="K256"/>
  <c r="K166"/>
  <c r="K99"/>
  <c r="K360"/>
  <c r="K88"/>
  <c r="K174"/>
  <c r="K28"/>
  <c r="K201"/>
  <c r="K31"/>
  <c r="K147"/>
  <c r="K372"/>
  <c r="K264"/>
  <c r="K51"/>
  <c r="K337"/>
  <c r="K279"/>
  <c r="K114"/>
  <c r="K146"/>
  <c r="K122"/>
  <c r="K42"/>
  <c r="K109"/>
  <c r="K252"/>
  <c r="K140"/>
  <c r="K260"/>
  <c r="K186"/>
  <c r="BX257"/>
  <c r="BB257"/>
  <c r="CT257"/>
  <c r="CT311"/>
  <c r="BX311"/>
  <c r="BB311"/>
  <c r="BX213"/>
  <c r="BB213"/>
  <c r="CT213"/>
  <c r="BX188"/>
  <c r="BB188"/>
  <c r="CT188"/>
  <c r="BB90"/>
  <c r="CT90"/>
  <c r="BX90"/>
  <c r="BB21"/>
  <c r="CT21"/>
  <c r="BX21"/>
  <c r="BB318"/>
  <c r="CT318"/>
  <c r="BX318"/>
  <c r="CT219"/>
  <c r="BX219"/>
  <c r="BB219"/>
  <c r="BB198"/>
  <c r="CT198"/>
  <c r="BX198"/>
  <c r="BX99"/>
  <c r="BB99"/>
  <c r="CT99"/>
  <c r="BX68"/>
  <c r="BB68"/>
  <c r="CT68"/>
  <c r="BB329"/>
  <c r="CT329"/>
  <c r="BX329"/>
  <c r="CT226"/>
  <c r="BX226"/>
  <c r="BB226"/>
  <c r="BB284"/>
  <c r="CT284"/>
  <c r="BX284"/>
  <c r="BX183"/>
  <c r="BB183"/>
  <c r="CT183"/>
  <c r="BB122"/>
  <c r="CT122"/>
  <c r="BX122"/>
  <c r="CT35"/>
  <c r="BX35"/>
  <c r="BB35"/>
  <c r="BB253"/>
  <c r="CT253"/>
  <c r="BX253"/>
  <c r="BX307"/>
  <c r="BB307"/>
  <c r="CT307"/>
  <c r="BB209"/>
  <c r="CT209"/>
  <c r="BX209"/>
  <c r="BB184"/>
  <c r="CT184"/>
  <c r="BX184"/>
  <c r="CT86"/>
  <c r="BX86"/>
  <c r="BB86"/>
  <c r="CT362"/>
  <c r="BX362"/>
  <c r="BB362"/>
  <c r="BX263"/>
  <c r="BB263"/>
  <c r="CT263"/>
  <c r="BB165"/>
  <c r="CT165"/>
  <c r="BX165"/>
  <c r="BB140"/>
  <c r="CT140"/>
  <c r="BX140"/>
  <c r="BX79"/>
  <c r="BB79"/>
  <c r="CT79"/>
  <c r="BB380"/>
  <c r="CT380"/>
  <c r="BX380"/>
  <c r="CT270"/>
  <c r="BX270"/>
  <c r="BB270"/>
  <c r="BB328"/>
  <c r="CT328"/>
  <c r="BX328"/>
  <c r="CT150"/>
  <c r="BX150"/>
  <c r="BB150"/>
  <c r="BX129"/>
  <c r="BB129"/>
  <c r="CT129"/>
  <c r="CT42"/>
  <c r="BX42"/>
  <c r="BB42"/>
  <c r="CT281"/>
  <c r="BX281"/>
  <c r="BB281"/>
  <c r="BB335"/>
  <c r="CT335"/>
  <c r="BX335"/>
  <c r="CT236"/>
  <c r="BX236"/>
  <c r="BB236"/>
  <c r="CT212"/>
  <c r="BX212"/>
  <c r="BB212"/>
  <c r="CT73"/>
  <c r="BX73"/>
  <c r="BB73"/>
  <c r="BB25"/>
  <c r="CT25"/>
  <c r="BX25"/>
  <c r="BX358"/>
  <c r="BB358"/>
  <c r="CT358"/>
  <c r="BB259"/>
  <c r="CT259"/>
  <c r="BX259"/>
  <c r="CT161"/>
  <c r="BX161"/>
  <c r="BB161"/>
  <c r="CT136"/>
  <c r="BX136"/>
  <c r="BB136"/>
  <c r="BB75"/>
  <c r="CT75"/>
  <c r="BX75"/>
  <c r="BX314"/>
  <c r="BB314"/>
  <c r="CT314"/>
  <c r="BB215"/>
  <c r="CT215"/>
  <c r="BX215"/>
  <c r="BX194"/>
  <c r="BB194"/>
  <c r="CT194"/>
  <c r="BX132"/>
  <c r="BB132"/>
  <c r="CT132"/>
  <c r="CT64"/>
  <c r="BX64"/>
  <c r="BB64"/>
  <c r="CT325"/>
  <c r="BX325"/>
  <c r="BB325"/>
  <c r="BX222"/>
  <c r="BB222"/>
  <c r="CT222"/>
  <c r="CT280"/>
  <c r="BX280"/>
  <c r="BB280"/>
  <c r="BB179"/>
  <c r="CT179"/>
  <c r="BX179"/>
  <c r="CT118"/>
  <c r="BX118"/>
  <c r="BB118"/>
  <c r="CT31"/>
  <c r="BX31"/>
  <c r="BB31"/>
  <c r="CT233"/>
  <c r="BX233"/>
  <c r="BB233"/>
  <c r="BB287"/>
  <c r="CT287"/>
  <c r="BX287"/>
  <c r="CT189"/>
  <c r="BX189"/>
  <c r="BB189"/>
  <c r="CT164"/>
  <c r="BX164"/>
  <c r="BB164"/>
  <c r="BB66"/>
  <c r="CT66"/>
  <c r="BX66"/>
  <c r="BX377"/>
  <c r="BB377"/>
  <c r="CT377"/>
  <c r="BX310"/>
  <c r="BB310"/>
  <c r="CT310"/>
  <c r="CT368"/>
  <c r="BX368"/>
  <c r="BB368"/>
  <c r="BX190"/>
  <c r="BB190"/>
  <c r="CT190"/>
  <c r="BX128"/>
  <c r="BB128"/>
  <c r="CT128"/>
  <c r="CT60"/>
  <c r="BX60"/>
  <c r="BB60"/>
  <c r="BB305"/>
  <c r="CT305"/>
  <c r="BX305"/>
  <c r="BX359"/>
  <c r="BB359"/>
  <c r="CT359"/>
  <c r="CT260"/>
  <c r="BB260"/>
  <c r="BX260"/>
  <c r="CT159"/>
  <c r="BX159"/>
  <c r="BB159"/>
  <c r="BX97"/>
  <c r="CT97"/>
  <c r="BB97"/>
  <c r="CT33"/>
  <c r="BX33"/>
  <c r="BB33"/>
  <c r="BB366"/>
  <c r="CT366"/>
  <c r="BX366"/>
  <c r="CT267"/>
  <c r="BX267"/>
  <c r="BB267"/>
  <c r="BX169"/>
  <c r="BB169"/>
  <c r="CT169"/>
  <c r="BX144"/>
  <c r="BB144"/>
  <c r="CT144"/>
  <c r="CT83"/>
  <c r="BX83"/>
  <c r="BB83"/>
  <c r="BX371"/>
  <c r="BB371"/>
  <c r="CT371"/>
  <c r="CT274"/>
  <c r="BX274"/>
  <c r="BB274"/>
  <c r="BB332"/>
  <c r="CT332"/>
  <c r="BX332"/>
  <c r="CT154"/>
  <c r="BX154"/>
  <c r="BB154"/>
  <c r="BX133"/>
  <c r="BB133"/>
  <c r="CT133"/>
  <c r="CT46"/>
  <c r="BX46"/>
  <c r="BB46"/>
  <c r="CT301"/>
  <c r="BX301"/>
  <c r="BB301"/>
  <c r="BB355"/>
  <c r="CT355"/>
  <c r="BX355"/>
  <c r="CT256"/>
  <c r="BX256"/>
  <c r="BB256"/>
  <c r="BB155"/>
  <c r="CT155"/>
  <c r="BX155"/>
  <c r="BX93"/>
  <c r="BB93"/>
  <c r="CT93"/>
  <c r="CT38"/>
  <c r="BX38"/>
  <c r="BB38"/>
  <c r="AH35"/>
  <c r="AH57"/>
  <c r="AH86"/>
  <c r="AH80"/>
  <c r="AH104"/>
  <c r="AH123"/>
  <c r="AH113"/>
  <c r="AH178"/>
  <c r="AH165"/>
  <c r="AH152"/>
  <c r="AH135"/>
  <c r="AH199"/>
  <c r="AH262"/>
  <c r="AH326"/>
  <c r="AH233"/>
  <c r="AH297"/>
  <c r="AH361"/>
  <c r="AH272"/>
  <c r="AH336"/>
  <c r="AH243"/>
  <c r="AH307"/>
  <c r="AH378"/>
  <c r="AH28"/>
  <c r="AH42"/>
  <c r="AH47"/>
  <c r="AH81"/>
  <c r="AH67"/>
  <c r="AH132"/>
  <c r="AH114"/>
  <c r="AH142"/>
  <c r="AH206"/>
  <c r="AH193"/>
  <c r="AH180"/>
  <c r="AH163"/>
  <c r="AH226"/>
  <c r="AH290"/>
  <c r="AH354"/>
  <c r="AH261"/>
  <c r="AH325"/>
  <c r="AH236"/>
  <c r="AH300"/>
  <c r="AH364"/>
  <c r="AH271"/>
  <c r="AH335"/>
  <c r="AH380"/>
  <c r="CU381" s="1"/>
  <c r="AH20"/>
  <c r="AH54"/>
  <c r="AH62"/>
  <c r="AH93"/>
  <c r="AH79"/>
  <c r="AH99"/>
  <c r="AH126"/>
  <c r="AH154"/>
  <c r="AH141"/>
  <c r="AH205"/>
  <c r="AH192"/>
  <c r="AH175"/>
  <c r="AH238"/>
  <c r="AH302"/>
  <c r="AH366"/>
  <c r="AH273"/>
  <c r="AH337"/>
  <c r="AH248"/>
  <c r="AH312"/>
  <c r="AH219"/>
  <c r="AH283"/>
  <c r="AH347"/>
  <c r="AH379"/>
  <c r="AH32"/>
  <c r="AH45"/>
  <c r="AH74"/>
  <c r="AH68"/>
  <c r="AH91"/>
  <c r="AH111"/>
  <c r="AH101"/>
  <c r="AH166"/>
  <c r="AH153"/>
  <c r="AH140"/>
  <c r="AH204"/>
  <c r="AH187"/>
  <c r="AH250"/>
  <c r="AH314"/>
  <c r="AH221"/>
  <c r="AH285"/>
  <c r="AH349"/>
  <c r="AH260"/>
  <c r="AH324"/>
  <c r="AH231"/>
  <c r="AH295"/>
  <c r="AH359"/>
  <c r="AH26"/>
  <c r="AH41"/>
  <c r="AH70"/>
  <c r="AH64"/>
  <c r="AH87"/>
  <c r="AH107"/>
  <c r="AH134"/>
  <c r="AH162"/>
  <c r="AH149"/>
  <c r="AH136"/>
  <c r="AH200"/>
  <c r="AH183"/>
  <c r="AH246"/>
  <c r="AH310"/>
  <c r="AH217"/>
  <c r="AH281"/>
  <c r="AH345"/>
  <c r="AH256"/>
  <c r="AH320"/>
  <c r="AH227"/>
  <c r="AH291"/>
  <c r="AH355"/>
  <c r="AH21"/>
  <c r="AH34"/>
  <c r="AH48"/>
  <c r="AH65"/>
  <c r="AH92"/>
  <c r="AH116"/>
  <c r="AH98"/>
  <c r="AH125"/>
  <c r="AH190"/>
  <c r="AH177"/>
  <c r="AH164"/>
  <c r="AH147"/>
  <c r="AH211"/>
  <c r="AH274"/>
  <c r="AH338"/>
  <c r="AH245"/>
  <c r="AH309"/>
  <c r="AH220"/>
  <c r="AH284"/>
  <c r="AH348"/>
  <c r="AH255"/>
  <c r="AH319"/>
  <c r="AH377"/>
  <c r="AH24"/>
  <c r="AH37"/>
  <c r="AH43"/>
  <c r="AH77"/>
  <c r="AH63"/>
  <c r="AH128"/>
  <c r="AH110"/>
  <c r="AH138"/>
  <c r="AH202"/>
  <c r="AH189"/>
  <c r="AH176"/>
  <c r="AH159"/>
  <c r="AH222"/>
  <c r="AH286"/>
  <c r="AH350"/>
  <c r="AH257"/>
  <c r="AH321"/>
  <c r="AH232"/>
  <c r="AH296"/>
  <c r="AH360"/>
  <c r="AH267"/>
  <c r="AH331"/>
  <c r="AH376"/>
  <c r="AH27"/>
  <c r="AH50"/>
  <c r="AH55"/>
  <c r="AH89"/>
  <c r="AH75"/>
  <c r="AH97"/>
  <c r="AH122"/>
  <c r="AH150"/>
  <c r="AH137"/>
  <c r="AH201"/>
  <c r="AH188"/>
  <c r="AH171"/>
  <c r="AH234"/>
  <c r="AH298"/>
  <c r="AH362"/>
  <c r="AH269"/>
  <c r="AH333"/>
  <c r="AH244"/>
  <c r="AH308"/>
  <c r="AH215"/>
  <c r="AH279"/>
  <c r="AH343"/>
  <c r="AH375"/>
  <c r="AH23"/>
  <c r="AH46"/>
  <c r="AH51"/>
  <c r="AH85"/>
  <c r="AH71"/>
  <c r="AH94"/>
  <c r="AH118"/>
  <c r="AH146"/>
  <c r="AH210"/>
  <c r="AH197"/>
  <c r="AH184"/>
  <c r="AH167"/>
  <c r="AH230"/>
  <c r="AH294"/>
  <c r="AH358"/>
  <c r="AH265"/>
  <c r="AH329"/>
  <c r="AH240"/>
  <c r="AH304"/>
  <c r="AH368"/>
  <c r="AH275"/>
  <c r="AH339"/>
  <c r="AH371"/>
  <c r="AH31"/>
  <c r="AH53"/>
  <c r="AH82"/>
  <c r="AH76"/>
  <c r="AH100"/>
  <c r="AH119"/>
  <c r="AH109"/>
  <c r="AH174"/>
  <c r="AH161"/>
  <c r="AH148"/>
  <c r="AH212"/>
  <c r="AH195"/>
  <c r="AH258"/>
  <c r="AH322"/>
  <c r="AH229"/>
  <c r="AH293"/>
  <c r="AH357"/>
  <c r="AH268"/>
  <c r="AH332"/>
  <c r="AH239"/>
  <c r="AH303"/>
  <c r="AH367"/>
  <c r="M12" a="1"/>
  <c r="M12" s="1"/>
  <c r="AH30"/>
  <c r="AH44"/>
  <c r="AH61"/>
  <c r="AH88"/>
  <c r="AH112"/>
  <c r="AH131"/>
  <c r="AH121"/>
  <c r="AH186"/>
  <c r="AH173"/>
  <c r="AH160"/>
  <c r="AH143"/>
  <c r="AH207"/>
  <c r="AH270"/>
  <c r="AH334"/>
  <c r="AH241"/>
  <c r="AH305"/>
  <c r="AH216"/>
  <c r="AH280"/>
  <c r="AH344"/>
  <c r="AH251"/>
  <c r="AH315"/>
  <c r="AH373"/>
  <c r="AH29"/>
  <c r="AH33"/>
  <c r="AH56"/>
  <c r="AH73"/>
  <c r="AH59"/>
  <c r="AH124"/>
  <c r="AH106"/>
  <c r="AH133"/>
  <c r="AH198"/>
  <c r="AH185"/>
  <c r="AH172"/>
  <c r="AH155"/>
  <c r="AH218"/>
  <c r="AH282"/>
  <c r="AH346"/>
  <c r="AH253"/>
  <c r="AH317"/>
  <c r="AH228"/>
  <c r="AH292"/>
  <c r="AH356"/>
  <c r="AH263"/>
  <c r="AH327"/>
  <c r="AH372"/>
  <c r="AH25"/>
  <c r="AH38"/>
  <c r="AH52"/>
  <c r="AH69"/>
  <c r="AH96"/>
  <c r="AH120"/>
  <c r="AH102"/>
  <c r="AH129"/>
  <c r="AH194"/>
  <c r="AH181"/>
  <c r="AH168"/>
  <c r="AH151"/>
  <c r="AH214"/>
  <c r="AH278"/>
  <c r="AH342"/>
  <c r="AH249"/>
  <c r="AH313"/>
  <c r="AH224"/>
  <c r="AH288"/>
  <c r="AH352"/>
  <c r="AH259"/>
  <c r="AH323"/>
  <c r="AH374"/>
  <c r="AH22"/>
  <c r="AH58"/>
  <c r="AH66"/>
  <c r="AH60"/>
  <c r="AH83"/>
  <c r="AH103"/>
  <c r="AH130"/>
  <c r="AH158"/>
  <c r="AH145"/>
  <c r="AH209"/>
  <c r="AH196"/>
  <c r="AH179"/>
  <c r="AH242"/>
  <c r="AH306"/>
  <c r="AH213"/>
  <c r="AH277"/>
  <c r="AH341"/>
  <c r="AH252"/>
  <c r="AH316"/>
  <c r="AH223"/>
  <c r="AH287"/>
  <c r="AH351"/>
  <c r="AH370"/>
  <c r="AH36"/>
  <c r="AH49"/>
  <c r="AH78"/>
  <c r="AH72"/>
  <c r="AH95"/>
  <c r="AH115"/>
  <c r="AH105"/>
  <c r="AH170"/>
  <c r="AH157"/>
  <c r="AH144"/>
  <c r="AH208"/>
  <c r="AH191"/>
  <c r="AH254"/>
  <c r="AH318"/>
  <c r="AH225"/>
  <c r="AH289"/>
  <c r="AH353"/>
  <c r="AH264"/>
  <c r="AH328"/>
  <c r="AH235"/>
  <c r="AH299"/>
  <c r="AH363"/>
  <c r="M11" a="1"/>
  <c r="M11" s="1"/>
  <c r="AH39"/>
  <c r="AH40"/>
  <c r="AH90"/>
  <c r="AH84"/>
  <c r="AH108"/>
  <c r="AH127"/>
  <c r="AH117"/>
  <c r="AH182"/>
  <c r="AH169"/>
  <c r="AH156"/>
  <c r="AH139"/>
  <c r="AH203"/>
  <c r="AH266"/>
  <c r="AH330"/>
  <c r="AH237"/>
  <c r="AH301"/>
  <c r="AH365"/>
  <c r="AH276"/>
  <c r="AH340"/>
  <c r="AH247"/>
  <c r="AH311"/>
  <c r="AH369"/>
  <c r="AG19"/>
  <c r="K297"/>
  <c r="K108"/>
  <c r="K247"/>
  <c r="K59"/>
  <c r="K287"/>
  <c r="K224"/>
  <c r="K308"/>
  <c r="K226"/>
  <c r="K197"/>
  <c r="K22"/>
  <c r="K233"/>
  <c r="K56"/>
  <c r="K143"/>
  <c r="K241"/>
  <c r="K107"/>
  <c r="K310"/>
  <c r="K32"/>
  <c r="K223"/>
  <c r="K322"/>
  <c r="K191"/>
  <c r="K216"/>
  <c r="K231"/>
  <c r="K211"/>
  <c r="K70"/>
  <c r="K270"/>
  <c r="K149"/>
  <c r="K91"/>
  <c r="K132"/>
  <c r="K367"/>
  <c r="K246"/>
  <c r="K110"/>
  <c r="K271"/>
  <c r="K97"/>
  <c r="K208"/>
  <c r="K313"/>
  <c r="K354"/>
  <c r="K347"/>
  <c r="K321"/>
  <c r="K263"/>
  <c r="K167"/>
  <c r="K238"/>
  <c r="K138"/>
  <c r="K64"/>
  <c r="K128"/>
  <c r="K357"/>
  <c r="K299"/>
  <c r="K168"/>
  <c r="K342"/>
  <c r="L34" i="4"/>
  <c r="L38" s="1"/>
  <c r="M34"/>
  <c r="BB321" i="3"/>
  <c r="CT321"/>
  <c r="BX321"/>
  <c r="CT218"/>
  <c r="BX218"/>
  <c r="BB218"/>
  <c r="BB276"/>
  <c r="CT276"/>
  <c r="BX276"/>
  <c r="BX175"/>
  <c r="BB175"/>
  <c r="CT175"/>
  <c r="BB114"/>
  <c r="CT114"/>
  <c r="BX114"/>
  <c r="BB40"/>
  <c r="CT40"/>
  <c r="BX40"/>
  <c r="BB229"/>
  <c r="CT229"/>
  <c r="BX229"/>
  <c r="BX283"/>
  <c r="BB283"/>
  <c r="CT283"/>
  <c r="BB185"/>
  <c r="CT185"/>
  <c r="BX185"/>
  <c r="BB160"/>
  <c r="CT160"/>
  <c r="BX160"/>
  <c r="CT62"/>
  <c r="BX62"/>
  <c r="BB62"/>
  <c r="BB370"/>
  <c r="BX370"/>
  <c r="CT370"/>
  <c r="BX290"/>
  <c r="BB290"/>
  <c r="CT290"/>
  <c r="CT348"/>
  <c r="BX348"/>
  <c r="BB348"/>
  <c r="BX170"/>
  <c r="BB170"/>
  <c r="CT170"/>
  <c r="BX108"/>
  <c r="BB108"/>
  <c r="CT108"/>
  <c r="BX41"/>
  <c r="BB41"/>
  <c r="CT41"/>
  <c r="CT317"/>
  <c r="BX317"/>
  <c r="BB317"/>
  <c r="BX214"/>
  <c r="BB214"/>
  <c r="CT214"/>
  <c r="CT272"/>
  <c r="BX272"/>
  <c r="BB272"/>
  <c r="BB171"/>
  <c r="CT171"/>
  <c r="BX171"/>
  <c r="CT110"/>
  <c r="BX110"/>
  <c r="BB110"/>
  <c r="BX36"/>
  <c r="BB36"/>
  <c r="CT36"/>
  <c r="CT273"/>
  <c r="BX273"/>
  <c r="BB273"/>
  <c r="BB327"/>
  <c r="CT327"/>
  <c r="BX327"/>
  <c r="CT228"/>
  <c r="BX228"/>
  <c r="BB228"/>
  <c r="CT204"/>
  <c r="BX204"/>
  <c r="BB204"/>
  <c r="CT65"/>
  <c r="BX65"/>
  <c r="BB65"/>
  <c r="BB26"/>
  <c r="CT26"/>
  <c r="BX26"/>
  <c r="BX334"/>
  <c r="BB334"/>
  <c r="CT334"/>
  <c r="BB235"/>
  <c r="CT235"/>
  <c r="BX235"/>
  <c r="CT137"/>
  <c r="BX137"/>
  <c r="BB137"/>
  <c r="CT115"/>
  <c r="BX115"/>
  <c r="BB115"/>
  <c r="CT84"/>
  <c r="BX84"/>
  <c r="BB84"/>
  <c r="BX345"/>
  <c r="BB345"/>
  <c r="CT345"/>
  <c r="BB242"/>
  <c r="CT242"/>
  <c r="BX242"/>
  <c r="BX300"/>
  <c r="BB300"/>
  <c r="CT300"/>
  <c r="CT199"/>
  <c r="BX199"/>
  <c r="BB199"/>
  <c r="CT101"/>
  <c r="BX101"/>
  <c r="BB101"/>
  <c r="BB52"/>
  <c r="CT52"/>
  <c r="BX52"/>
  <c r="BX269"/>
  <c r="BB269"/>
  <c r="CT269"/>
  <c r="CT323"/>
  <c r="BX323"/>
  <c r="BB323"/>
  <c r="BX224"/>
  <c r="BB224"/>
  <c r="CT224"/>
  <c r="BX200"/>
  <c r="BB200"/>
  <c r="CT200"/>
  <c r="BX61"/>
  <c r="BB61"/>
  <c r="CT61"/>
  <c r="CT22"/>
  <c r="BX22"/>
  <c r="BB22"/>
  <c r="BX225"/>
  <c r="BB225"/>
  <c r="CT225"/>
  <c r="CT279"/>
  <c r="BX279"/>
  <c r="BB279"/>
  <c r="BX181"/>
  <c r="BB181"/>
  <c r="CT181"/>
  <c r="BX156"/>
  <c r="BB156"/>
  <c r="CT156"/>
  <c r="BX95"/>
  <c r="BB95"/>
  <c r="CT95"/>
  <c r="BX376"/>
  <c r="BB376"/>
  <c r="CT376"/>
  <c r="BB286"/>
  <c r="CT286"/>
  <c r="BX286"/>
  <c r="BX344"/>
  <c r="BB344"/>
  <c r="CT344"/>
  <c r="BB166"/>
  <c r="CT166"/>
  <c r="BX166"/>
  <c r="BB104"/>
  <c r="CT104"/>
  <c r="BX104"/>
  <c r="BB58"/>
  <c r="CT58"/>
  <c r="BX58"/>
  <c r="BX297"/>
  <c r="BB297"/>
  <c r="CT297"/>
  <c r="CT351"/>
  <c r="BX351"/>
  <c r="BB351"/>
  <c r="BX252"/>
  <c r="BB252"/>
  <c r="CT252"/>
  <c r="CT151"/>
  <c r="BX151"/>
  <c r="BB151"/>
  <c r="BX89"/>
  <c r="BB89"/>
  <c r="CT89"/>
  <c r="BB34"/>
  <c r="CT34"/>
  <c r="BX34"/>
  <c r="BX221"/>
  <c r="BB221"/>
  <c r="CT221"/>
  <c r="CT275"/>
  <c r="BX275"/>
  <c r="BB275"/>
  <c r="BX177"/>
  <c r="BB177"/>
  <c r="CT177"/>
  <c r="BX152"/>
  <c r="BB152"/>
  <c r="CT152"/>
  <c r="CT91"/>
  <c r="BX91"/>
  <c r="BB91"/>
  <c r="BX369"/>
  <c r="CT369"/>
  <c r="BB369"/>
  <c r="BX266"/>
  <c r="BB266"/>
  <c r="CT266"/>
  <c r="CT324"/>
  <c r="BX324"/>
  <c r="BB324"/>
  <c r="CT146"/>
  <c r="BX146"/>
  <c r="BB146"/>
  <c r="BX125"/>
  <c r="BB125"/>
  <c r="CT125"/>
  <c r="BX59"/>
  <c r="BB59"/>
  <c r="CT59"/>
  <c r="BB277"/>
  <c r="CT277"/>
  <c r="BX277"/>
  <c r="BX331"/>
  <c r="BB331"/>
  <c r="CT331"/>
  <c r="BB232"/>
  <c r="CT232"/>
  <c r="BX232"/>
  <c r="BB208"/>
  <c r="CT208"/>
  <c r="BX208"/>
  <c r="L208" s="1"/>
  <c r="BB69"/>
  <c r="CT69"/>
  <c r="BX69"/>
  <c r="BB30"/>
  <c r="CT30"/>
  <c r="BX30"/>
  <c r="BX338"/>
  <c r="BB338"/>
  <c r="CT338"/>
  <c r="BB239"/>
  <c r="CT239"/>
  <c r="BX239"/>
  <c r="L239" s="1"/>
  <c r="CT141"/>
  <c r="BX141"/>
  <c r="BB141"/>
  <c r="CT119"/>
  <c r="BX119"/>
  <c r="BB119"/>
  <c r="CT88"/>
  <c r="BX88"/>
  <c r="L88" s="1"/>
  <c r="BB88"/>
  <c r="CT365"/>
  <c r="BX365"/>
  <c r="BB365"/>
  <c r="BX262"/>
  <c r="BB262"/>
  <c r="CT262"/>
  <c r="CT320"/>
  <c r="BX320"/>
  <c r="BB320"/>
  <c r="BX142"/>
  <c r="BB142"/>
  <c r="CT142"/>
  <c r="BB121"/>
  <c r="CT121"/>
  <c r="BX121"/>
  <c r="BB55"/>
  <c r="CT55"/>
  <c r="BX55"/>
  <c r="K90"/>
  <c r="K356"/>
  <c r="K36"/>
  <c r="K180"/>
  <c r="K45"/>
  <c r="K331"/>
  <c r="K53"/>
  <c r="K346"/>
  <c r="K151"/>
  <c r="K105"/>
  <c r="K178"/>
  <c r="K46"/>
  <c r="K113"/>
  <c r="K373"/>
  <c r="K79"/>
  <c r="K198"/>
  <c r="K293"/>
  <c r="K235"/>
  <c r="K206"/>
  <c r="K78"/>
  <c r="K278"/>
  <c r="K161"/>
  <c r="K115"/>
  <c r="K292"/>
  <c r="K221"/>
  <c r="K332"/>
  <c r="K126"/>
  <c r="K136"/>
  <c r="K282"/>
  <c r="K38"/>
  <c r="K368"/>
  <c r="K119"/>
  <c r="K65"/>
  <c r="K184"/>
  <c r="K289"/>
  <c r="K48"/>
  <c r="K358"/>
  <c r="K236"/>
  <c r="K205"/>
  <c r="K93"/>
  <c r="K244"/>
  <c r="K170"/>
  <c r="K96"/>
  <c r="K195"/>
  <c r="K220"/>
  <c r="K312"/>
  <c r="K254"/>
  <c r="K77"/>
  <c r="K203"/>
  <c r="K228"/>
  <c r="K154"/>
  <c r="K355"/>
  <c r="K39"/>
  <c r="K156"/>
  <c r="K261"/>
  <c r="K181"/>
  <c r="K43"/>
  <c r="K130"/>
  <c r="K329"/>
  <c r="K162"/>
  <c r="K380"/>
  <c r="K365"/>
  <c r="K307"/>
  <c r="K362"/>
  <c r="K361"/>
  <c r="K173"/>
  <c r="K296"/>
  <c r="K311"/>
  <c r="K339"/>
  <c r="K150"/>
  <c r="K86"/>
  <c r="K344"/>
  <c r="K286"/>
  <c r="K158"/>
  <c r="K377"/>
  <c r="K288"/>
  <c r="K230"/>
  <c r="K50"/>
  <c r="K117"/>
  <c r="K314"/>
  <c r="K102"/>
  <c r="N9"/>
  <c r="N10"/>
  <c r="N7"/>
  <c r="N8"/>
  <c r="BB379"/>
  <c r="CT379"/>
  <c r="BX379"/>
  <c r="BX282"/>
  <c r="BB282"/>
  <c r="CT282"/>
  <c r="CT340"/>
  <c r="BX340"/>
  <c r="BB340"/>
  <c r="BX162"/>
  <c r="BB162"/>
  <c r="CT162"/>
  <c r="BX100"/>
  <c r="BB100"/>
  <c r="CT100"/>
  <c r="BX54"/>
  <c r="BB54"/>
  <c r="CT54"/>
  <c r="CT293"/>
  <c r="BX293"/>
  <c r="BB293"/>
  <c r="BB347"/>
  <c r="CT347"/>
  <c r="BX347"/>
  <c r="CT248"/>
  <c r="BX248"/>
  <c r="BB248"/>
  <c r="BB147"/>
  <c r="CT147"/>
  <c r="BX147"/>
  <c r="CT85"/>
  <c r="BX85"/>
  <c r="BB85"/>
  <c r="CT28"/>
  <c r="BX28"/>
  <c r="BB28"/>
  <c r="BB354"/>
  <c r="CT354"/>
  <c r="BX354"/>
  <c r="CT255"/>
  <c r="BX255"/>
  <c r="BB255"/>
  <c r="BX157"/>
  <c r="BB157"/>
  <c r="CT157"/>
  <c r="CT135"/>
  <c r="BX135"/>
  <c r="BB135"/>
  <c r="BX71"/>
  <c r="BB71"/>
  <c r="CT71"/>
  <c r="BX375"/>
  <c r="BB375"/>
  <c r="CT375"/>
  <c r="BB278"/>
  <c r="CT278"/>
  <c r="BX278"/>
  <c r="BX336"/>
  <c r="BB336"/>
  <c r="CT336"/>
  <c r="BB158"/>
  <c r="CT158"/>
  <c r="BX158"/>
  <c r="BB96"/>
  <c r="CT96"/>
  <c r="BX96"/>
  <c r="BB50"/>
  <c r="CT50"/>
  <c r="BX50"/>
  <c r="CT337"/>
  <c r="BX337"/>
  <c r="BB337"/>
  <c r="BX234"/>
  <c r="BB234"/>
  <c r="CT234"/>
  <c r="CT292"/>
  <c r="BX292"/>
  <c r="BB292"/>
  <c r="BB191"/>
  <c r="CT191"/>
  <c r="BX191"/>
  <c r="CT130"/>
  <c r="BX130"/>
  <c r="BB130"/>
  <c r="CT44"/>
  <c r="BX44"/>
  <c r="BB44"/>
  <c r="CT245"/>
  <c r="BX245"/>
  <c r="BB245"/>
  <c r="BB299"/>
  <c r="CT299"/>
  <c r="BX299"/>
  <c r="CT201"/>
  <c r="BX201"/>
  <c r="BB201"/>
  <c r="CT176"/>
  <c r="BX176"/>
  <c r="BB176"/>
  <c r="BX78"/>
  <c r="BB78"/>
  <c r="CT78"/>
  <c r="BB373"/>
  <c r="CT373"/>
  <c r="BX373"/>
  <c r="BB306"/>
  <c r="CT306"/>
  <c r="BX306"/>
  <c r="BX364"/>
  <c r="BB364"/>
  <c r="CT364"/>
  <c r="BB186"/>
  <c r="CT186"/>
  <c r="BX186"/>
  <c r="BB124"/>
  <c r="CT124"/>
  <c r="BX124"/>
  <c r="BB57"/>
  <c r="CT57"/>
  <c r="BX57"/>
  <c r="BX333"/>
  <c r="BB333"/>
  <c r="CT333"/>
  <c r="BB230"/>
  <c r="CT230"/>
  <c r="BX230"/>
  <c r="BX288"/>
  <c r="BB288"/>
  <c r="CT288"/>
  <c r="CT187"/>
  <c r="BX187"/>
  <c r="BB187"/>
  <c r="BX126"/>
  <c r="BB126"/>
  <c r="CT126"/>
  <c r="CT39"/>
  <c r="BX39"/>
  <c r="BB39"/>
  <c r="BB289"/>
  <c r="CT289"/>
  <c r="BX289"/>
  <c r="BX343"/>
  <c r="BB343"/>
  <c r="CT343"/>
  <c r="BB244"/>
  <c r="CT244"/>
  <c r="BX244"/>
  <c r="BX143"/>
  <c r="BB143"/>
  <c r="CT143"/>
  <c r="BB81"/>
  <c r="CT81"/>
  <c r="BX81"/>
  <c r="BB24"/>
  <c r="CT24"/>
  <c r="BX24"/>
  <c r="CT350"/>
  <c r="BX350"/>
  <c r="BB350"/>
  <c r="BX251"/>
  <c r="BB251"/>
  <c r="CT251"/>
  <c r="BB153"/>
  <c r="CT153"/>
  <c r="BX153"/>
  <c r="BB131"/>
  <c r="CT131"/>
  <c r="BX131"/>
  <c r="BX67"/>
  <c r="BB67"/>
  <c r="CT67"/>
  <c r="BB361"/>
  <c r="CT361"/>
  <c r="BX361"/>
  <c r="CT258"/>
  <c r="BX258"/>
  <c r="BB258"/>
  <c r="BB316"/>
  <c r="CT316"/>
  <c r="BX316"/>
  <c r="CT138"/>
  <c r="BX138"/>
  <c r="BB138"/>
  <c r="BX117"/>
  <c r="BB117"/>
  <c r="CT117"/>
  <c r="BB51"/>
  <c r="CT51"/>
  <c r="BX51"/>
  <c r="BB285"/>
  <c r="CT285"/>
  <c r="BX285"/>
  <c r="BX339"/>
  <c r="BB339"/>
  <c r="CT339"/>
  <c r="BB240"/>
  <c r="CT240"/>
  <c r="BX240"/>
  <c r="BX139"/>
  <c r="BB139"/>
  <c r="CT139"/>
  <c r="BB77"/>
  <c r="CT77"/>
  <c r="BX77"/>
  <c r="BX29"/>
  <c r="BB29"/>
  <c r="CT29"/>
  <c r="BB330"/>
  <c r="CT330"/>
  <c r="BX330"/>
  <c r="CT231"/>
  <c r="BB231"/>
  <c r="BX231"/>
  <c r="CT210"/>
  <c r="BX210"/>
  <c r="BB210"/>
  <c r="BB111"/>
  <c r="CT111"/>
  <c r="BX111"/>
  <c r="BB80"/>
  <c r="CT80"/>
  <c r="BX80"/>
  <c r="BB341"/>
  <c r="CT341"/>
  <c r="BX341"/>
  <c r="CT238"/>
  <c r="BX238"/>
  <c r="BB238"/>
  <c r="BB296"/>
  <c r="CT296"/>
  <c r="BX296"/>
  <c r="BX195"/>
  <c r="BB195"/>
  <c r="CT195"/>
  <c r="CT134"/>
  <c r="BX134"/>
  <c r="BB134"/>
  <c r="BB48"/>
  <c r="CT48"/>
  <c r="BX48"/>
  <c r="CT249"/>
  <c r="BX249"/>
  <c r="BB249"/>
  <c r="BB303"/>
  <c r="CT303"/>
  <c r="BX303"/>
  <c r="CT205"/>
  <c r="BX205"/>
  <c r="BB205"/>
  <c r="CT180"/>
  <c r="BX180"/>
  <c r="BB180"/>
  <c r="BX82"/>
  <c r="BB82"/>
  <c r="CT82"/>
  <c r="BB326"/>
  <c r="CT326"/>
  <c r="BX326"/>
  <c r="CT227"/>
  <c r="BX227"/>
  <c r="BB227"/>
  <c r="BB206"/>
  <c r="CT206"/>
  <c r="BX206"/>
  <c r="BX107"/>
  <c r="BB107"/>
  <c r="CT107"/>
  <c r="BX76"/>
  <c r="BB76"/>
  <c r="CT76"/>
  <c r="K163"/>
  <c r="K188"/>
  <c r="K336"/>
  <c r="K169"/>
  <c r="K267"/>
  <c r="K229"/>
  <c r="K120"/>
  <c r="K104"/>
  <c r="K276"/>
  <c r="K217"/>
  <c r="K316"/>
  <c r="K204"/>
  <c r="K309"/>
  <c r="K58"/>
  <c r="K125"/>
  <c r="K248"/>
  <c r="K291"/>
  <c r="K370"/>
  <c r="K369"/>
  <c r="K366"/>
  <c r="K103"/>
  <c r="K306"/>
  <c r="K175"/>
  <c r="K111"/>
  <c r="K196"/>
  <c r="K301"/>
  <c r="K243"/>
  <c r="N46" i="4"/>
  <c r="O45"/>
  <c r="K61"/>
  <c r="L60"/>
  <c r="M54"/>
  <c r="N53"/>
  <c r="L225" i="3" l="1"/>
  <c r="L224"/>
  <c r="L275"/>
  <c r="L151"/>
  <c r="L115"/>
  <c r="L25"/>
  <c r="L73"/>
  <c r="L335"/>
  <c r="L281"/>
  <c r="L86"/>
  <c r="L197"/>
  <c r="L349"/>
  <c r="L94"/>
  <c r="L192"/>
  <c r="L174"/>
  <c r="L254"/>
  <c r="BB19"/>
  <c r="L265"/>
  <c r="L95"/>
  <c r="L102"/>
  <c r="L309"/>
  <c r="L356"/>
  <c r="L319"/>
  <c r="L113"/>
  <c r="L180"/>
  <c r="L296"/>
  <c r="L238"/>
  <c r="L111"/>
  <c r="L210"/>
  <c r="L187"/>
  <c r="L354"/>
  <c r="L28"/>
  <c r="L35" i="4"/>
  <c r="L324" i="3"/>
  <c r="L101"/>
  <c r="L242"/>
  <c r="L30"/>
  <c r="L104"/>
  <c r="L52"/>
  <c r="L204"/>
  <c r="L118"/>
  <c r="L325"/>
  <c r="L161"/>
  <c r="L116"/>
  <c r="L342"/>
  <c r="L247"/>
  <c r="L121"/>
  <c r="L156"/>
  <c r="L196"/>
  <c r="L298"/>
  <c r="L74"/>
  <c r="L341"/>
  <c r="L182"/>
  <c r="L193"/>
  <c r="L272"/>
  <c r="L167"/>
  <c r="L53"/>
  <c r="L135"/>
  <c r="L321"/>
  <c r="L38"/>
  <c r="L145"/>
  <c r="L117"/>
  <c r="L286"/>
  <c r="L279"/>
  <c r="L171"/>
  <c r="L214"/>
  <c r="L129"/>
  <c r="L263"/>
  <c r="L226"/>
  <c r="L105"/>
  <c r="L43"/>
  <c r="L65"/>
  <c r="L327"/>
  <c r="L273"/>
  <c r="L36"/>
  <c r="L170"/>
  <c r="L114"/>
  <c r="L35"/>
  <c r="L284"/>
  <c r="L21"/>
  <c r="L70"/>
  <c r="L372"/>
  <c r="L223"/>
  <c r="L216"/>
  <c r="L353"/>
  <c r="L87"/>
  <c r="L217"/>
  <c r="L37"/>
  <c r="L363"/>
  <c r="L260"/>
  <c r="L379"/>
  <c r="L98"/>
  <c r="L285"/>
  <c r="L316"/>
  <c r="L258"/>
  <c r="L131"/>
  <c r="L251"/>
  <c r="L24"/>
  <c r="L143"/>
  <c r="L57"/>
  <c r="L306"/>
  <c r="L78"/>
  <c r="L185"/>
  <c r="L93"/>
  <c r="L154"/>
  <c r="L83"/>
  <c r="L190"/>
  <c r="L132"/>
  <c r="L215"/>
  <c r="L358"/>
  <c r="L212"/>
  <c r="L42"/>
  <c r="L328"/>
  <c r="L270"/>
  <c r="L140"/>
  <c r="L253"/>
  <c r="L188"/>
  <c r="L169"/>
  <c r="L76"/>
  <c r="L206"/>
  <c r="L227"/>
  <c r="L205"/>
  <c r="L48"/>
  <c r="L134"/>
  <c r="L195"/>
  <c r="L77"/>
  <c r="L375"/>
  <c r="L85"/>
  <c r="L347"/>
  <c r="L293"/>
  <c r="L54"/>
  <c r="L340"/>
  <c r="L282"/>
  <c r="L320"/>
  <c r="L262"/>
  <c r="L119"/>
  <c r="L232"/>
  <c r="L146"/>
  <c r="L91"/>
  <c r="L152"/>
  <c r="L58"/>
  <c r="L345"/>
  <c r="L137"/>
  <c r="L26"/>
  <c r="L144"/>
  <c r="L359"/>
  <c r="L107"/>
  <c r="L82"/>
  <c r="L231"/>
  <c r="L29"/>
  <c r="L339"/>
  <c r="L67"/>
  <c r="L39"/>
  <c r="L126"/>
  <c r="L333"/>
  <c r="L364"/>
  <c r="L234"/>
  <c r="L71"/>
  <c r="L100"/>
  <c r="L59"/>
  <c r="L266"/>
  <c r="L177"/>
  <c r="L89"/>
  <c r="L297"/>
  <c r="L344"/>
  <c r="L334"/>
  <c r="L62"/>
  <c r="L33"/>
  <c r="L97"/>
  <c r="L280"/>
  <c r="L194"/>
  <c r="L79"/>
  <c r="L184"/>
  <c r="L307"/>
  <c r="L183"/>
  <c r="L68"/>
  <c r="L213"/>
  <c r="L237"/>
  <c r="L106"/>
  <c r="L367"/>
  <c r="L313"/>
  <c r="L246"/>
  <c r="L202"/>
  <c r="L312"/>
  <c r="L127"/>
  <c r="L189"/>
  <c r="AI28"/>
  <c r="AI37"/>
  <c r="AI55"/>
  <c r="AI68"/>
  <c r="AI95"/>
  <c r="AI119"/>
  <c r="AI105"/>
  <c r="AI128"/>
  <c r="AI193"/>
  <c r="AI180"/>
  <c r="AI163"/>
  <c r="AI150"/>
  <c r="AI213"/>
  <c r="AI277"/>
  <c r="AI341"/>
  <c r="AI252"/>
  <c r="AI316"/>
  <c r="AI223"/>
  <c r="AI287"/>
  <c r="AI351"/>
  <c r="AI258"/>
  <c r="AI322"/>
  <c r="AI371"/>
  <c r="AI25"/>
  <c r="AI57"/>
  <c r="AI65"/>
  <c r="AI59"/>
  <c r="AI86"/>
  <c r="AI106"/>
  <c r="AI133"/>
  <c r="AI157"/>
  <c r="AI144"/>
  <c r="AI208"/>
  <c r="AI191"/>
  <c r="AI178"/>
  <c r="AI241"/>
  <c r="AI305"/>
  <c r="AI216"/>
  <c r="AI280"/>
  <c r="AI344"/>
  <c r="AI251"/>
  <c r="AI315"/>
  <c r="AI222"/>
  <c r="AI286"/>
  <c r="AI350"/>
  <c r="AI377"/>
  <c r="AI35"/>
  <c r="AI48"/>
  <c r="AI77"/>
  <c r="AI71"/>
  <c r="AI97"/>
  <c r="AI118"/>
  <c r="AI104"/>
  <c r="AI169"/>
  <c r="AI156"/>
  <c r="AI139"/>
  <c r="AI203"/>
  <c r="AI190"/>
  <c r="AI253"/>
  <c r="AI317"/>
  <c r="AI228"/>
  <c r="AI292"/>
  <c r="AI356"/>
  <c r="AI263"/>
  <c r="AI327"/>
  <c r="AI234"/>
  <c r="AI298"/>
  <c r="AI362"/>
  <c r="N11" a="1"/>
  <c r="N11" s="1"/>
  <c r="AI34"/>
  <c r="AI43"/>
  <c r="AI89"/>
  <c r="AI83"/>
  <c r="AI107"/>
  <c r="AI130"/>
  <c r="AI116"/>
  <c r="AI181"/>
  <c r="AI168"/>
  <c r="AI151"/>
  <c r="AI138"/>
  <c r="AI202"/>
  <c r="AI265"/>
  <c r="AI329"/>
  <c r="AI240"/>
  <c r="AI304"/>
  <c r="AI368"/>
  <c r="AI275"/>
  <c r="AI339"/>
  <c r="AI246"/>
  <c r="AI310"/>
  <c r="AI376"/>
  <c r="AI30"/>
  <c r="AI56"/>
  <c r="AI85"/>
  <c r="AI79"/>
  <c r="AI103"/>
  <c r="AI126"/>
  <c r="AI112"/>
  <c r="AI177"/>
  <c r="AI164"/>
  <c r="AI147"/>
  <c r="AI211"/>
  <c r="AI198"/>
  <c r="AI261"/>
  <c r="AI325"/>
  <c r="AI236"/>
  <c r="AI300"/>
  <c r="AI364"/>
  <c r="AI271"/>
  <c r="AI335"/>
  <c r="AI242"/>
  <c r="AI306"/>
  <c r="AI372"/>
  <c r="AI20"/>
  <c r="AI41"/>
  <c r="AI50"/>
  <c r="AI80"/>
  <c r="AI70"/>
  <c r="AI131"/>
  <c r="AI117"/>
  <c r="AI141"/>
  <c r="AI205"/>
  <c r="AI192"/>
  <c r="AI175"/>
  <c r="AI162"/>
  <c r="AI225"/>
  <c r="AI289"/>
  <c r="AI353"/>
  <c r="AI264"/>
  <c r="AI328"/>
  <c r="AI235"/>
  <c r="AI299"/>
  <c r="AI363"/>
  <c r="AI270"/>
  <c r="AI334"/>
  <c r="AI370"/>
  <c r="AI21"/>
  <c r="AI53"/>
  <c r="AI61"/>
  <c r="AI92"/>
  <c r="AI82"/>
  <c r="AI102"/>
  <c r="AI129"/>
  <c r="AI153"/>
  <c r="AI140"/>
  <c r="AI204"/>
  <c r="AI187"/>
  <c r="AI174"/>
  <c r="AI237"/>
  <c r="AI301"/>
  <c r="AI365"/>
  <c r="AI276"/>
  <c r="AI340"/>
  <c r="AI247"/>
  <c r="AI311"/>
  <c r="AI218"/>
  <c r="AI282"/>
  <c r="AI346"/>
  <c r="AI369"/>
  <c r="AI31"/>
  <c r="AI44"/>
  <c r="AI73"/>
  <c r="AI67"/>
  <c r="AI94"/>
  <c r="AI114"/>
  <c r="AI100"/>
  <c r="AI165"/>
  <c r="AI152"/>
  <c r="AI135"/>
  <c r="AI199"/>
  <c r="AI186"/>
  <c r="AI249"/>
  <c r="AI313"/>
  <c r="AI224"/>
  <c r="AI288"/>
  <c r="AI352"/>
  <c r="AI259"/>
  <c r="AI323"/>
  <c r="AI230"/>
  <c r="AI294"/>
  <c r="AI358"/>
  <c r="AI29"/>
  <c r="AI40"/>
  <c r="AI69"/>
  <c r="AI63"/>
  <c r="AI90"/>
  <c r="AI110"/>
  <c r="AI93"/>
  <c r="AI161"/>
  <c r="AI148"/>
  <c r="AI212"/>
  <c r="AI195"/>
  <c r="AI182"/>
  <c r="AI245"/>
  <c r="AI309"/>
  <c r="AI220"/>
  <c r="AI284"/>
  <c r="AI348"/>
  <c r="AI255"/>
  <c r="AI319"/>
  <c r="AI226"/>
  <c r="AI290"/>
  <c r="AI354"/>
  <c r="AI24"/>
  <c r="AI33"/>
  <c r="AI51"/>
  <c r="AI64"/>
  <c r="AI91"/>
  <c r="AI115"/>
  <c r="AI101"/>
  <c r="AI124"/>
  <c r="AI189"/>
  <c r="AI176"/>
  <c r="AI159"/>
  <c r="AI146"/>
  <c r="AI210"/>
  <c r="AI273"/>
  <c r="AI337"/>
  <c r="AI248"/>
  <c r="AI312"/>
  <c r="AI219"/>
  <c r="AI283"/>
  <c r="AI347"/>
  <c r="AI254"/>
  <c r="AI318"/>
  <c r="AI373"/>
  <c r="AI27"/>
  <c r="AI36"/>
  <c r="AI46"/>
  <c r="AI76"/>
  <c r="AI66"/>
  <c r="AI127"/>
  <c r="AI113"/>
  <c r="AI137"/>
  <c r="AI201"/>
  <c r="AI188"/>
  <c r="AI171"/>
  <c r="AI158"/>
  <c r="AI221"/>
  <c r="AI285"/>
  <c r="AI349"/>
  <c r="AI260"/>
  <c r="AI324"/>
  <c r="AI231"/>
  <c r="AI295"/>
  <c r="AI359"/>
  <c r="AI266"/>
  <c r="AI330"/>
  <c r="AI379"/>
  <c r="AI26"/>
  <c r="AI49"/>
  <c r="AI58"/>
  <c r="AI88"/>
  <c r="AI78"/>
  <c r="AI98"/>
  <c r="AI125"/>
  <c r="AI149"/>
  <c r="AI136"/>
  <c r="AI200"/>
  <c r="AI183"/>
  <c r="AI170"/>
  <c r="AI233"/>
  <c r="AI297"/>
  <c r="AI361"/>
  <c r="AI272"/>
  <c r="AI336"/>
  <c r="AI243"/>
  <c r="AI307"/>
  <c r="AI214"/>
  <c r="AI278"/>
  <c r="AI342"/>
  <c r="AI378"/>
  <c r="AI22"/>
  <c r="AI45"/>
  <c r="AI54"/>
  <c r="AI84"/>
  <c r="AI74"/>
  <c r="AI96"/>
  <c r="AI121"/>
  <c r="AI145"/>
  <c r="AI209"/>
  <c r="AI196"/>
  <c r="AI179"/>
  <c r="AI166"/>
  <c r="AI229"/>
  <c r="AI293"/>
  <c r="AI357"/>
  <c r="AI268"/>
  <c r="AI332"/>
  <c r="AI239"/>
  <c r="AI303"/>
  <c r="AI367"/>
  <c r="AI274"/>
  <c r="AI338"/>
  <c r="AI374"/>
  <c r="AI39"/>
  <c r="AI52"/>
  <c r="AI81"/>
  <c r="AI75"/>
  <c r="AI99"/>
  <c r="AI122"/>
  <c r="AI108"/>
  <c r="AI173"/>
  <c r="AI160"/>
  <c r="AI143"/>
  <c r="AI207"/>
  <c r="AI194"/>
  <c r="AI257"/>
  <c r="AI321"/>
  <c r="AI232"/>
  <c r="AI296"/>
  <c r="AI360"/>
  <c r="AI267"/>
  <c r="AI331"/>
  <c r="AI238"/>
  <c r="AI302"/>
  <c r="AI366"/>
  <c r="N12" a="1"/>
  <c r="N12" s="1"/>
  <c r="AI38"/>
  <c r="AI47"/>
  <c r="AI60"/>
  <c r="AI87"/>
  <c r="AI111"/>
  <c r="AI134"/>
  <c r="AI120"/>
  <c r="AI185"/>
  <c r="AI172"/>
  <c r="AI155"/>
  <c r="AI142"/>
  <c r="AI206"/>
  <c r="AI269"/>
  <c r="AI333"/>
  <c r="AI244"/>
  <c r="AI308"/>
  <c r="AI215"/>
  <c r="AI279"/>
  <c r="AI343"/>
  <c r="AI250"/>
  <c r="AI314"/>
  <c r="AI380"/>
  <c r="CV381" s="1"/>
  <c r="AI23"/>
  <c r="AI32"/>
  <c r="AI42"/>
  <c r="AI72"/>
  <c r="AI62"/>
  <c r="AI123"/>
  <c r="AI109"/>
  <c r="AI132"/>
  <c r="AI197"/>
  <c r="AI184"/>
  <c r="AI167"/>
  <c r="AI154"/>
  <c r="AI217"/>
  <c r="AI281"/>
  <c r="AI345"/>
  <c r="AI256"/>
  <c r="AI320"/>
  <c r="AI227"/>
  <c r="AI291"/>
  <c r="AI355"/>
  <c r="AI262"/>
  <c r="AI326"/>
  <c r="AI375"/>
  <c r="K13"/>
  <c r="K14"/>
  <c r="BC370"/>
  <c r="CU370"/>
  <c r="BY370"/>
  <c r="BY277"/>
  <c r="BC277"/>
  <c r="CU277"/>
  <c r="BC331"/>
  <c r="BY331"/>
  <c r="CU331"/>
  <c r="BC157"/>
  <c r="CU157"/>
  <c r="BY157"/>
  <c r="CU128"/>
  <c r="BY128"/>
  <c r="BC128"/>
  <c r="BC41"/>
  <c r="CU41"/>
  <c r="BY41"/>
  <c r="BY300"/>
  <c r="BC300"/>
  <c r="CU300"/>
  <c r="CU354"/>
  <c r="BY354"/>
  <c r="BC354"/>
  <c r="BY255"/>
  <c r="BC255"/>
  <c r="CU255"/>
  <c r="CU158"/>
  <c r="BY158"/>
  <c r="BC158"/>
  <c r="BY96"/>
  <c r="CU96"/>
  <c r="BC96"/>
  <c r="BY37"/>
  <c r="BC37"/>
  <c r="CU37"/>
  <c r="BC224"/>
  <c r="CU224"/>
  <c r="BY224"/>
  <c r="BY278"/>
  <c r="BC278"/>
  <c r="CU278"/>
  <c r="BC180"/>
  <c r="CU180"/>
  <c r="BY180"/>
  <c r="BC159"/>
  <c r="CU159"/>
  <c r="BY159"/>
  <c r="CU61"/>
  <c r="BY61"/>
  <c r="BC61"/>
  <c r="BC375"/>
  <c r="CU375"/>
  <c r="BY375"/>
  <c r="CU289"/>
  <c r="BY289"/>
  <c r="BC289"/>
  <c r="BC343"/>
  <c r="CU343"/>
  <c r="BY343"/>
  <c r="CU169"/>
  <c r="BY169"/>
  <c r="BC169"/>
  <c r="CU103"/>
  <c r="BY103"/>
  <c r="BC103"/>
  <c r="CU53"/>
  <c r="BY53"/>
  <c r="BC53"/>
  <c r="CU328"/>
  <c r="BY328"/>
  <c r="BC328"/>
  <c r="BY229"/>
  <c r="BC229"/>
  <c r="CU229"/>
  <c r="CU283"/>
  <c r="BY283"/>
  <c r="BC283"/>
  <c r="BC186"/>
  <c r="CU186"/>
  <c r="BY186"/>
  <c r="CU125"/>
  <c r="BY125"/>
  <c r="BC125"/>
  <c r="CU34"/>
  <c r="BY34"/>
  <c r="BC34"/>
  <c r="BC252"/>
  <c r="CU252"/>
  <c r="BY252"/>
  <c r="BY306"/>
  <c r="BC306"/>
  <c r="CU306"/>
  <c r="BC208"/>
  <c r="CU208"/>
  <c r="BY208"/>
  <c r="BC187"/>
  <c r="CU187"/>
  <c r="BY187"/>
  <c r="CU89"/>
  <c r="BY89"/>
  <c r="BC89"/>
  <c r="BC333"/>
  <c r="CU333"/>
  <c r="BY333"/>
  <c r="CU230"/>
  <c r="BY230"/>
  <c r="BC230"/>
  <c r="BC213"/>
  <c r="CU213"/>
  <c r="BY213"/>
  <c r="BY110"/>
  <c r="BC110"/>
  <c r="CU110"/>
  <c r="BY83"/>
  <c r="BC83"/>
  <c r="CU83"/>
  <c r="BY340"/>
  <c r="BC340"/>
  <c r="CU340"/>
  <c r="BC241"/>
  <c r="CU241"/>
  <c r="BY241"/>
  <c r="BY295"/>
  <c r="BC295"/>
  <c r="CU295"/>
  <c r="CU198"/>
  <c r="BY198"/>
  <c r="BC198"/>
  <c r="BC95"/>
  <c r="CU95"/>
  <c r="BY95"/>
  <c r="BY47"/>
  <c r="BC47"/>
  <c r="CU47"/>
  <c r="CU280"/>
  <c r="BY280"/>
  <c r="BC280"/>
  <c r="BC334"/>
  <c r="CU334"/>
  <c r="BY334"/>
  <c r="CU235"/>
  <c r="BY235"/>
  <c r="BC235"/>
  <c r="BC138"/>
  <c r="CU138"/>
  <c r="BY138"/>
  <c r="CU76"/>
  <c r="BY76"/>
  <c r="BC76"/>
  <c r="BY28"/>
  <c r="BC28"/>
  <c r="CU28"/>
  <c r="BC361"/>
  <c r="CU361"/>
  <c r="BY361"/>
  <c r="CU258"/>
  <c r="BY258"/>
  <c r="BC258"/>
  <c r="BY160"/>
  <c r="BC160"/>
  <c r="CU160"/>
  <c r="BY139"/>
  <c r="BC139"/>
  <c r="CU139"/>
  <c r="CU78"/>
  <c r="BY78"/>
  <c r="BC78"/>
  <c r="CU378"/>
  <c r="BY378"/>
  <c r="BC378"/>
  <c r="BY285"/>
  <c r="BC285"/>
  <c r="CU285"/>
  <c r="CU339"/>
  <c r="BY339"/>
  <c r="BC339"/>
  <c r="BY165"/>
  <c r="BC165"/>
  <c r="CU165"/>
  <c r="BY99"/>
  <c r="BC99"/>
  <c r="CU99"/>
  <c r="BY49"/>
  <c r="BC49"/>
  <c r="CU49"/>
  <c r="CU292"/>
  <c r="BY292"/>
  <c r="BC292"/>
  <c r="BC346"/>
  <c r="CU346"/>
  <c r="BY346"/>
  <c r="CU247"/>
  <c r="BY247"/>
  <c r="BC247"/>
  <c r="BC150"/>
  <c r="CU150"/>
  <c r="BY150"/>
  <c r="CU88"/>
  <c r="BY88"/>
  <c r="BC88"/>
  <c r="CU27"/>
  <c r="BY27"/>
  <c r="BC27"/>
  <c r="CU325"/>
  <c r="BY325"/>
  <c r="BC325"/>
  <c r="BY222"/>
  <c r="BC222"/>
  <c r="CU222"/>
  <c r="CU205"/>
  <c r="BY205"/>
  <c r="BC205"/>
  <c r="BC102"/>
  <c r="CU102"/>
  <c r="BY102"/>
  <c r="BC75"/>
  <c r="CU75"/>
  <c r="BY75"/>
  <c r="CU348"/>
  <c r="BY348"/>
  <c r="BC348"/>
  <c r="BY249"/>
  <c r="BC249"/>
  <c r="CU249"/>
  <c r="CU303"/>
  <c r="BY303"/>
  <c r="BC303"/>
  <c r="BC206"/>
  <c r="CU206"/>
  <c r="BY206"/>
  <c r="BC100"/>
  <c r="CU100"/>
  <c r="BY100"/>
  <c r="CU55"/>
  <c r="BY55"/>
  <c r="BC55"/>
  <c r="CU272"/>
  <c r="BY272"/>
  <c r="BC272"/>
  <c r="BC326"/>
  <c r="CU326"/>
  <c r="BY326"/>
  <c r="CU227"/>
  <c r="BY227"/>
  <c r="BC227"/>
  <c r="CU207"/>
  <c r="BY207"/>
  <c r="BC207"/>
  <c r="CU68"/>
  <c r="BY68"/>
  <c r="BC68"/>
  <c r="BC29"/>
  <c r="CU29"/>
  <c r="BY29"/>
  <c r="BY337"/>
  <c r="BC337"/>
  <c r="CU337"/>
  <c r="BC234"/>
  <c r="CU234"/>
  <c r="BY234"/>
  <c r="CU136"/>
  <c r="BY136"/>
  <c r="BC136"/>
  <c r="CU114"/>
  <c r="BY114"/>
  <c r="BC114"/>
  <c r="CU87"/>
  <c r="BY87"/>
  <c r="BC87"/>
  <c r="N32" i="4"/>
  <c r="N34" s="1"/>
  <c r="N36"/>
  <c r="O30"/>
  <c r="N31"/>
  <c r="N66" s="1"/>
  <c r="L370" i="3"/>
  <c r="L64"/>
  <c r="M35" i="4"/>
  <c r="M38"/>
  <c r="BC341" i="3"/>
  <c r="CU341"/>
  <c r="BY341"/>
  <c r="CU238"/>
  <c r="BC238"/>
  <c r="BY238"/>
  <c r="BC140"/>
  <c r="CU140"/>
  <c r="BY140"/>
  <c r="BC118"/>
  <c r="CU118"/>
  <c r="BY118"/>
  <c r="BC91"/>
  <c r="CU91"/>
  <c r="BY91"/>
  <c r="BC364"/>
  <c r="CU364"/>
  <c r="BY364"/>
  <c r="CU265"/>
  <c r="BY265"/>
  <c r="BC265"/>
  <c r="BC319"/>
  <c r="CU319"/>
  <c r="BY319"/>
  <c r="CU145"/>
  <c r="BY145"/>
  <c r="BC145"/>
  <c r="BY116"/>
  <c r="BC116"/>
  <c r="CU116"/>
  <c r="BY50"/>
  <c r="BC50"/>
  <c r="CU50"/>
  <c r="CU288"/>
  <c r="BY288"/>
  <c r="BC288"/>
  <c r="BC342"/>
  <c r="CU342"/>
  <c r="BY342"/>
  <c r="CU243"/>
  <c r="BY243"/>
  <c r="BC243"/>
  <c r="BC146"/>
  <c r="CU146"/>
  <c r="BY146"/>
  <c r="CU84"/>
  <c r="BY84"/>
  <c r="BC84"/>
  <c r="CU23"/>
  <c r="BY23"/>
  <c r="BC23"/>
  <c r="BY353"/>
  <c r="BC353"/>
  <c r="CU353"/>
  <c r="BC250"/>
  <c r="CU250"/>
  <c r="BY250"/>
  <c r="CU152"/>
  <c r="BY152"/>
  <c r="BC152"/>
  <c r="CU130"/>
  <c r="BY130"/>
  <c r="BC130"/>
  <c r="BC70"/>
  <c r="CU70"/>
  <c r="BY70"/>
  <c r="BY373"/>
  <c r="CU373"/>
  <c r="BC373"/>
  <c r="BC293"/>
  <c r="CU293"/>
  <c r="BY293"/>
  <c r="BY347"/>
  <c r="BC347"/>
  <c r="CU347"/>
  <c r="BC173"/>
  <c r="CU173"/>
  <c r="BY173"/>
  <c r="BC107"/>
  <c r="CU107"/>
  <c r="BY107"/>
  <c r="BC57"/>
  <c r="CU57"/>
  <c r="BY57"/>
  <c r="CU316"/>
  <c r="BY316"/>
  <c r="BC316"/>
  <c r="BY217"/>
  <c r="BC217"/>
  <c r="CU217"/>
  <c r="CU271"/>
  <c r="BY271"/>
  <c r="BC271"/>
  <c r="BC174"/>
  <c r="CU174"/>
  <c r="BY174"/>
  <c r="CU113"/>
  <c r="BY113"/>
  <c r="BC113"/>
  <c r="BY31"/>
  <c r="BC31"/>
  <c r="CU31"/>
  <c r="BC240"/>
  <c r="CU240"/>
  <c r="BY240"/>
  <c r="BY294"/>
  <c r="BC294"/>
  <c r="CU294"/>
  <c r="BC196"/>
  <c r="CU196"/>
  <c r="BY196"/>
  <c r="BC175"/>
  <c r="CU175"/>
  <c r="BY175"/>
  <c r="CU77"/>
  <c r="BY77"/>
  <c r="BC77"/>
  <c r="CU372"/>
  <c r="BY372"/>
  <c r="BC372"/>
  <c r="CU305"/>
  <c r="BY305"/>
  <c r="BC305"/>
  <c r="BC359"/>
  <c r="CU359"/>
  <c r="BY359"/>
  <c r="CU185"/>
  <c r="BY185"/>
  <c r="BC185"/>
  <c r="CU119"/>
  <c r="BY119"/>
  <c r="BC119"/>
  <c r="BC52"/>
  <c r="CU52"/>
  <c r="BY52"/>
  <c r="BY344"/>
  <c r="BC344"/>
  <c r="CU344"/>
  <c r="BC245"/>
  <c r="CU245"/>
  <c r="BY245"/>
  <c r="BY299"/>
  <c r="BC299"/>
  <c r="CU299"/>
  <c r="CU202"/>
  <c r="BY202"/>
  <c r="BC202"/>
  <c r="BY98"/>
  <c r="BC98"/>
  <c r="CU98"/>
  <c r="BY51"/>
  <c r="BC51"/>
  <c r="CU51"/>
  <c r="BC268"/>
  <c r="CU268"/>
  <c r="BY268"/>
  <c r="BY322"/>
  <c r="BC322"/>
  <c r="CU322"/>
  <c r="BC223"/>
  <c r="CU223"/>
  <c r="BY223"/>
  <c r="BC203"/>
  <c r="CU203"/>
  <c r="BY203"/>
  <c r="BC64"/>
  <c r="CU64"/>
  <c r="BY64"/>
  <c r="BY25"/>
  <c r="BC25"/>
  <c r="CU25"/>
  <c r="BC349"/>
  <c r="CU349"/>
  <c r="BY349"/>
  <c r="CU246"/>
  <c r="BY246"/>
  <c r="BC246"/>
  <c r="BY148"/>
  <c r="BC148"/>
  <c r="CU148"/>
  <c r="BY126"/>
  <c r="BC126"/>
  <c r="CU126"/>
  <c r="CU66"/>
  <c r="BY66"/>
  <c r="BC66"/>
  <c r="BY356"/>
  <c r="BC356"/>
  <c r="CU356"/>
  <c r="BC257"/>
  <c r="CU257"/>
  <c r="BY257"/>
  <c r="BY311"/>
  <c r="BC311"/>
  <c r="CU311"/>
  <c r="BC137"/>
  <c r="CU137"/>
  <c r="BY137"/>
  <c r="CU108"/>
  <c r="BY108"/>
  <c r="BC108"/>
  <c r="CU42"/>
  <c r="BY42"/>
  <c r="BC42"/>
  <c r="CU232"/>
  <c r="BY232"/>
  <c r="BC232"/>
  <c r="BC286"/>
  <c r="CU286"/>
  <c r="BY286"/>
  <c r="CU188"/>
  <c r="BY188"/>
  <c r="BC188"/>
  <c r="CU167"/>
  <c r="BY167"/>
  <c r="BC167"/>
  <c r="BY69"/>
  <c r="BC69"/>
  <c r="CU69"/>
  <c r="BY380"/>
  <c r="BC380"/>
  <c r="CU380"/>
  <c r="BC313"/>
  <c r="CU313"/>
  <c r="BY313"/>
  <c r="BY367"/>
  <c r="BC367"/>
  <c r="CU367"/>
  <c r="BC193"/>
  <c r="CU193"/>
  <c r="BY193"/>
  <c r="BC127"/>
  <c r="CU127"/>
  <c r="BY127"/>
  <c r="BY63"/>
  <c r="BC63"/>
  <c r="CU63"/>
  <c r="BY336"/>
  <c r="BC336"/>
  <c r="CU336"/>
  <c r="BC237"/>
  <c r="CU237"/>
  <c r="BY237"/>
  <c r="BY291"/>
  <c r="BC291"/>
  <c r="CU291"/>
  <c r="CU194"/>
  <c r="BY194"/>
  <c r="BC194"/>
  <c r="BY133"/>
  <c r="BC133"/>
  <c r="CU133"/>
  <c r="BY43"/>
  <c r="BC43"/>
  <c r="CU43"/>
  <c r="BY244"/>
  <c r="BC244"/>
  <c r="CU244"/>
  <c r="CU298"/>
  <c r="BY298"/>
  <c r="BC298"/>
  <c r="BY200"/>
  <c r="BC200"/>
  <c r="CU200"/>
  <c r="BY179"/>
  <c r="BC179"/>
  <c r="CU179"/>
  <c r="BC81"/>
  <c r="CU81"/>
  <c r="BY81"/>
  <c r="O9"/>
  <c r="O10"/>
  <c r="O7"/>
  <c r="O8"/>
  <c r="L51"/>
  <c r="L153"/>
  <c r="L81"/>
  <c r="L289"/>
  <c r="L124"/>
  <c r="L373"/>
  <c r="L299"/>
  <c r="L245"/>
  <c r="L191"/>
  <c r="L292"/>
  <c r="L50"/>
  <c r="L278"/>
  <c r="L255"/>
  <c r="L141"/>
  <c r="L351"/>
  <c r="L355"/>
  <c r="L301"/>
  <c r="L366"/>
  <c r="L287"/>
  <c r="L233"/>
  <c r="L179"/>
  <c r="L222"/>
  <c r="L259"/>
  <c r="L236"/>
  <c r="L165"/>
  <c r="L198"/>
  <c r="L219"/>
  <c r="L90"/>
  <c r="L203"/>
  <c r="L304"/>
  <c r="L103"/>
  <c r="L23"/>
  <c r="L109"/>
  <c r="L352"/>
  <c r="L294"/>
  <c r="L374"/>
  <c r="L148"/>
  <c r="L271"/>
  <c r="L49"/>
  <c r="L178"/>
  <c r="L92"/>
  <c r="L27"/>
  <c r="L220"/>
  <c r="L211"/>
  <c r="L63"/>
  <c r="BY248"/>
  <c r="BC248"/>
  <c r="CU248"/>
  <c r="CU302"/>
  <c r="BY302"/>
  <c r="BC302"/>
  <c r="CU204"/>
  <c r="BY204"/>
  <c r="BC204"/>
  <c r="CU183"/>
  <c r="BY183"/>
  <c r="BC183"/>
  <c r="BY85"/>
  <c r="BC85"/>
  <c r="CU85"/>
  <c r="BY329"/>
  <c r="BC329"/>
  <c r="CU329"/>
  <c r="BC226"/>
  <c r="CU226"/>
  <c r="BY226"/>
  <c r="BY209"/>
  <c r="BC209"/>
  <c r="CU209"/>
  <c r="CU106"/>
  <c r="BY106"/>
  <c r="BC106"/>
  <c r="CU79"/>
  <c r="BY79"/>
  <c r="BC79"/>
  <c r="BY352"/>
  <c r="BC352"/>
  <c r="CU352"/>
  <c r="BC253"/>
  <c r="CU253"/>
  <c r="BY253"/>
  <c r="BY307"/>
  <c r="BC307"/>
  <c r="CU307"/>
  <c r="CU210"/>
  <c r="BY210"/>
  <c r="BC210"/>
  <c r="CU104"/>
  <c r="BY104"/>
  <c r="BC104"/>
  <c r="BY59"/>
  <c r="BC59"/>
  <c r="CU59"/>
  <c r="BY260"/>
  <c r="BC260"/>
  <c r="CU260"/>
  <c r="CU314"/>
  <c r="BY314"/>
  <c r="BC314"/>
  <c r="BY215"/>
  <c r="BC215"/>
  <c r="CU215"/>
  <c r="BY195"/>
  <c r="BC195"/>
  <c r="CU195"/>
  <c r="CU97"/>
  <c r="BC97"/>
  <c r="BY97"/>
  <c r="BY26"/>
  <c r="BC26"/>
  <c r="CU26"/>
  <c r="CU357"/>
  <c r="BY357"/>
  <c r="BC357"/>
  <c r="BY254"/>
  <c r="BC254"/>
  <c r="CU254"/>
  <c r="BC156"/>
  <c r="CU156"/>
  <c r="BY156"/>
  <c r="CU134"/>
  <c r="BY134"/>
  <c r="BC134"/>
  <c r="BY74"/>
  <c r="BC74"/>
  <c r="CU74"/>
  <c r="CU374"/>
  <c r="BY374"/>
  <c r="BC374"/>
  <c r="BC281"/>
  <c r="CU281"/>
  <c r="BY281"/>
  <c r="BY335"/>
  <c r="BC335"/>
  <c r="CU335"/>
  <c r="BC161"/>
  <c r="CU161"/>
  <c r="BY161"/>
  <c r="CU132"/>
  <c r="BY132"/>
  <c r="BC132"/>
  <c r="BC45"/>
  <c r="CU45"/>
  <c r="BY45"/>
  <c r="CU304"/>
  <c r="BY304"/>
  <c r="BC304"/>
  <c r="BC358"/>
  <c r="CU358"/>
  <c r="BY358"/>
  <c r="CU259"/>
  <c r="BY259"/>
  <c r="BC259"/>
  <c r="BC162"/>
  <c r="CU162"/>
  <c r="BY162"/>
  <c r="CU101"/>
  <c r="BY101"/>
  <c r="BC101"/>
  <c r="BC32"/>
  <c r="CU32"/>
  <c r="BY32"/>
  <c r="BC369"/>
  <c r="BY369"/>
  <c r="CU369"/>
  <c r="BC266"/>
  <c r="CU266"/>
  <c r="BY266"/>
  <c r="CU168"/>
  <c r="BY168"/>
  <c r="BC168"/>
  <c r="CU147"/>
  <c r="BY147"/>
  <c r="BC147"/>
  <c r="BC86"/>
  <c r="CU86"/>
  <c r="BY86"/>
  <c r="BC376"/>
  <c r="BY376"/>
  <c r="CU376"/>
  <c r="CU309"/>
  <c r="BY309"/>
  <c r="BC309"/>
  <c r="BC363"/>
  <c r="CU363"/>
  <c r="BY363"/>
  <c r="CU189"/>
  <c r="BY189"/>
  <c r="BC189"/>
  <c r="CU123"/>
  <c r="BY123"/>
  <c r="BC123"/>
  <c r="BC56"/>
  <c r="CU56"/>
  <c r="BY56"/>
  <c r="CU332"/>
  <c r="BY332"/>
  <c r="BC332"/>
  <c r="BY233"/>
  <c r="BC233"/>
  <c r="CU233"/>
  <c r="CU287"/>
  <c r="BY287"/>
  <c r="BC287"/>
  <c r="BC190"/>
  <c r="CU190"/>
  <c r="BY190"/>
  <c r="CU129"/>
  <c r="BY129"/>
  <c r="BC129"/>
  <c r="CU38"/>
  <c r="BY38"/>
  <c r="BC38"/>
  <c r="BC256"/>
  <c r="CU256"/>
  <c r="BY256"/>
  <c r="BY310"/>
  <c r="BC310"/>
  <c r="CU310"/>
  <c r="BC212"/>
  <c r="CU212"/>
  <c r="BY212"/>
  <c r="BC191"/>
  <c r="CU191"/>
  <c r="BY191"/>
  <c r="BY93"/>
  <c r="BC93"/>
  <c r="CU93"/>
  <c r="BC22"/>
  <c r="CU22"/>
  <c r="BY22"/>
  <c r="CU321"/>
  <c r="BY321"/>
  <c r="BC321"/>
  <c r="BY218"/>
  <c r="BC218"/>
  <c r="CU218"/>
  <c r="CU201"/>
  <c r="BY201"/>
  <c r="BC201"/>
  <c r="BC135"/>
  <c r="CU135"/>
  <c r="BY135"/>
  <c r="BC71"/>
  <c r="CU71"/>
  <c r="BY71"/>
  <c r="BY296"/>
  <c r="BC296"/>
  <c r="CU296"/>
  <c r="CU350"/>
  <c r="BY350"/>
  <c r="BC350"/>
  <c r="BY251"/>
  <c r="BC251"/>
  <c r="CU251"/>
  <c r="CU154"/>
  <c r="BY154"/>
  <c r="BC154"/>
  <c r="BC92"/>
  <c r="CU92"/>
  <c r="BY92"/>
  <c r="BY33"/>
  <c r="BC33"/>
  <c r="CU33"/>
  <c r="BC220"/>
  <c r="CU220"/>
  <c r="BY220"/>
  <c r="BY274"/>
  <c r="BC274"/>
  <c r="CU274"/>
  <c r="BC176"/>
  <c r="CU176"/>
  <c r="BY176"/>
  <c r="BC155"/>
  <c r="CU155"/>
  <c r="BY155"/>
  <c r="BC94"/>
  <c r="CU94"/>
  <c r="BY94"/>
  <c r="CU301"/>
  <c r="BY301"/>
  <c r="BC301"/>
  <c r="BC355"/>
  <c r="CU355"/>
  <c r="BY355"/>
  <c r="CU181"/>
  <c r="BY181"/>
  <c r="BC181"/>
  <c r="CU115"/>
  <c r="BY115"/>
  <c r="BC115"/>
  <c r="BC48"/>
  <c r="CU48"/>
  <c r="BY48"/>
  <c r="BC308"/>
  <c r="CU308"/>
  <c r="BY308"/>
  <c r="BY362"/>
  <c r="BC362"/>
  <c r="CU362"/>
  <c r="BC263"/>
  <c r="CU263"/>
  <c r="BY263"/>
  <c r="BY166"/>
  <c r="BC166"/>
  <c r="CU166"/>
  <c r="BC105"/>
  <c r="CU105"/>
  <c r="BY105"/>
  <c r="BY36"/>
  <c r="BC36"/>
  <c r="CU36"/>
  <c r="L326"/>
  <c r="L303"/>
  <c r="L249"/>
  <c r="L80"/>
  <c r="L330"/>
  <c r="L240"/>
  <c r="L138"/>
  <c r="L361"/>
  <c r="L350"/>
  <c r="L343"/>
  <c r="L230"/>
  <c r="L186"/>
  <c r="L176"/>
  <c r="L44"/>
  <c r="L96"/>
  <c r="L336"/>
  <c r="L147"/>
  <c r="L248"/>
  <c r="L162"/>
  <c r="L55"/>
  <c r="L142"/>
  <c r="L365"/>
  <c r="L338"/>
  <c r="L69"/>
  <c r="L277"/>
  <c r="L125"/>
  <c r="L369"/>
  <c r="L34"/>
  <c r="L166"/>
  <c r="L181"/>
  <c r="L22"/>
  <c r="L61"/>
  <c r="L323"/>
  <c r="L269"/>
  <c r="L199"/>
  <c r="L300"/>
  <c r="L84"/>
  <c r="L235"/>
  <c r="L228"/>
  <c r="L110"/>
  <c r="L317"/>
  <c r="L41"/>
  <c r="L348"/>
  <c r="L290"/>
  <c r="L229"/>
  <c r="L276"/>
  <c r="L218"/>
  <c r="L46"/>
  <c r="L133"/>
  <c r="L332"/>
  <c r="L274"/>
  <c r="L371"/>
  <c r="L368"/>
  <c r="L310"/>
  <c r="L66"/>
  <c r="L164"/>
  <c r="L31"/>
  <c r="L75"/>
  <c r="L136"/>
  <c r="L150"/>
  <c r="L380"/>
  <c r="L362"/>
  <c r="L209"/>
  <c r="L122"/>
  <c r="L329"/>
  <c r="L99"/>
  <c r="L168"/>
  <c r="L291"/>
  <c r="L32"/>
  <c r="L360"/>
  <c r="L302"/>
  <c r="L172"/>
  <c r="L241"/>
  <c r="L56"/>
  <c r="L315"/>
  <c r="L261"/>
  <c r="L207"/>
  <c r="L308"/>
  <c r="L250"/>
  <c r="L45"/>
  <c r="L112"/>
  <c r="L173"/>
  <c r="L163"/>
  <c r="L264"/>
  <c r="L378"/>
  <c r="L123"/>
  <c r="L243"/>
  <c r="L149"/>
  <c r="L346"/>
  <c r="N19"/>
  <c r="CV19"/>
  <c r="BC312"/>
  <c r="CU312"/>
  <c r="BY312"/>
  <c r="BY366"/>
  <c r="BC366"/>
  <c r="CU366"/>
  <c r="CU267"/>
  <c r="BY267"/>
  <c r="BC267"/>
  <c r="CU170"/>
  <c r="BY170"/>
  <c r="BC170"/>
  <c r="BY109"/>
  <c r="BC109"/>
  <c r="CU109"/>
  <c r="BY40"/>
  <c r="BC40"/>
  <c r="CU40"/>
  <c r="CU236"/>
  <c r="BY236"/>
  <c r="BC236"/>
  <c r="BC290"/>
  <c r="CU290"/>
  <c r="BY290"/>
  <c r="CU192"/>
  <c r="BY192"/>
  <c r="BC192"/>
  <c r="CU171"/>
  <c r="BY171"/>
  <c r="BC171"/>
  <c r="BY73"/>
  <c r="BC73"/>
  <c r="CU73"/>
  <c r="BC371"/>
  <c r="CU371"/>
  <c r="BY371"/>
  <c r="BC317"/>
  <c r="CU317"/>
  <c r="BY317"/>
  <c r="CU214"/>
  <c r="BY214"/>
  <c r="BC214"/>
  <c r="BC197"/>
  <c r="CU197"/>
  <c r="BY197"/>
  <c r="BC131"/>
  <c r="CU131"/>
  <c r="BY131"/>
  <c r="BY67"/>
  <c r="BC67"/>
  <c r="CU67"/>
  <c r="BY324"/>
  <c r="BC324"/>
  <c r="CU324"/>
  <c r="BC225"/>
  <c r="CU225"/>
  <c r="BY225"/>
  <c r="BY279"/>
  <c r="BC279"/>
  <c r="CU279"/>
  <c r="CU182"/>
  <c r="BY182"/>
  <c r="BC182"/>
  <c r="BY121"/>
  <c r="BC121"/>
  <c r="CU121"/>
  <c r="BY39"/>
  <c r="BC39"/>
  <c r="CU39"/>
  <c r="CU264"/>
  <c r="BY264"/>
  <c r="BC264"/>
  <c r="BC318"/>
  <c r="CU318"/>
  <c r="BY318"/>
  <c r="CU219"/>
  <c r="BY219"/>
  <c r="BC219"/>
  <c r="CU199"/>
  <c r="BY199"/>
  <c r="BC199"/>
  <c r="CU60"/>
  <c r="BY60"/>
  <c r="BC60"/>
  <c r="CU30"/>
  <c r="BY30"/>
  <c r="BC30"/>
  <c r="CU345"/>
  <c r="BY345"/>
  <c r="BC345"/>
  <c r="BY242"/>
  <c r="BC242"/>
  <c r="CU242"/>
  <c r="BC144"/>
  <c r="CU144"/>
  <c r="BY144"/>
  <c r="BC122"/>
  <c r="CU122"/>
  <c r="BY122"/>
  <c r="BY62"/>
  <c r="BC62"/>
  <c r="CU62"/>
  <c r="CU368"/>
  <c r="BY368"/>
  <c r="BC368"/>
  <c r="BY269"/>
  <c r="BC269"/>
  <c r="CU269"/>
  <c r="CU323"/>
  <c r="BY323"/>
  <c r="BC323"/>
  <c r="BY149"/>
  <c r="BC149"/>
  <c r="CU149"/>
  <c r="BC120"/>
  <c r="CU120"/>
  <c r="BY120"/>
  <c r="BC54"/>
  <c r="CU54"/>
  <c r="BY54"/>
  <c r="CU276"/>
  <c r="BY276"/>
  <c r="BC276"/>
  <c r="BC330"/>
  <c r="CU330"/>
  <c r="BY330"/>
  <c r="CU231"/>
  <c r="BY231"/>
  <c r="BC231"/>
  <c r="CU211"/>
  <c r="BY211"/>
  <c r="BC211"/>
  <c r="CU72"/>
  <c r="BY72"/>
  <c r="BC72"/>
  <c r="BY24"/>
  <c r="BC24"/>
  <c r="CU24"/>
  <c r="CU216"/>
  <c r="BY216"/>
  <c r="BC216"/>
  <c r="BC270"/>
  <c r="CU270"/>
  <c r="BY270"/>
  <c r="CU172"/>
  <c r="BY172"/>
  <c r="BC172"/>
  <c r="CU151"/>
  <c r="BY151"/>
  <c r="BC151"/>
  <c r="BC90"/>
  <c r="CU90"/>
  <c r="BY90"/>
  <c r="BC377"/>
  <c r="CU377"/>
  <c r="BY377"/>
  <c r="BC297"/>
  <c r="CU297"/>
  <c r="BY297"/>
  <c r="BY351"/>
  <c r="BC351"/>
  <c r="CU351"/>
  <c r="BC177"/>
  <c r="CU177"/>
  <c r="BY177"/>
  <c r="BC111"/>
  <c r="CU111"/>
  <c r="BY111"/>
  <c r="BY44"/>
  <c r="BC44"/>
  <c r="CU44"/>
  <c r="CU320"/>
  <c r="BY320"/>
  <c r="BC320"/>
  <c r="BY221"/>
  <c r="BC221"/>
  <c r="CU221"/>
  <c r="CU275"/>
  <c r="BY275"/>
  <c r="BC275"/>
  <c r="BC178"/>
  <c r="CU178"/>
  <c r="BY178"/>
  <c r="CU117"/>
  <c r="BY117"/>
  <c r="BC117"/>
  <c r="BY35"/>
  <c r="BC35"/>
  <c r="CU35"/>
  <c r="CU228"/>
  <c r="BY228"/>
  <c r="BC228"/>
  <c r="BC282"/>
  <c r="CU282"/>
  <c r="BY282"/>
  <c r="CU184"/>
  <c r="BY184"/>
  <c r="BC184"/>
  <c r="CU163"/>
  <c r="BY163"/>
  <c r="BC163"/>
  <c r="BY65"/>
  <c r="BC65"/>
  <c r="CU65"/>
  <c r="BC360"/>
  <c r="CU360"/>
  <c r="BY360"/>
  <c r="CU261"/>
  <c r="BY261"/>
  <c r="BC261"/>
  <c r="BC315"/>
  <c r="CU315"/>
  <c r="BY315"/>
  <c r="CU141"/>
  <c r="BY141"/>
  <c r="BC141"/>
  <c r="BY112"/>
  <c r="BC112"/>
  <c r="CU112"/>
  <c r="BY46"/>
  <c r="BC46"/>
  <c r="CU46"/>
  <c r="CU284"/>
  <c r="BY284"/>
  <c r="BC284"/>
  <c r="BC338"/>
  <c r="CU338"/>
  <c r="BY338"/>
  <c r="CU239"/>
  <c r="BY239"/>
  <c r="BC239"/>
  <c r="BC142"/>
  <c r="CU142"/>
  <c r="BY142"/>
  <c r="CU80"/>
  <c r="BY80"/>
  <c r="BC80"/>
  <c r="BC21"/>
  <c r="CU21"/>
  <c r="BY21"/>
  <c r="CU365"/>
  <c r="BY365"/>
  <c r="BC365"/>
  <c r="BY262"/>
  <c r="BC262"/>
  <c r="CU262"/>
  <c r="BC164"/>
  <c r="CU164"/>
  <c r="BY164"/>
  <c r="BC143"/>
  <c r="CU143"/>
  <c r="BY143"/>
  <c r="BY82"/>
  <c r="BC82"/>
  <c r="CU82"/>
  <c r="BC379"/>
  <c r="CU379"/>
  <c r="BY379"/>
  <c r="CU273"/>
  <c r="BY273"/>
  <c r="BC273"/>
  <c r="BC327"/>
  <c r="CU327"/>
  <c r="BY327"/>
  <c r="CU153"/>
  <c r="BY153"/>
  <c r="BC153"/>
  <c r="BY124"/>
  <c r="BC124"/>
  <c r="CU124"/>
  <c r="CU58"/>
  <c r="BC58"/>
  <c r="BY58"/>
  <c r="BY19"/>
  <c r="AH19"/>
  <c r="BC19"/>
  <c r="L139"/>
  <c r="L244"/>
  <c r="L288"/>
  <c r="L201"/>
  <c r="L130"/>
  <c r="L337"/>
  <c r="L158"/>
  <c r="L157"/>
  <c r="L331"/>
  <c r="L221"/>
  <c r="L252"/>
  <c r="L376"/>
  <c r="L200"/>
  <c r="L108"/>
  <c r="L160"/>
  <c r="L283"/>
  <c r="L40"/>
  <c r="L175"/>
  <c r="L155"/>
  <c r="L256"/>
  <c r="L267"/>
  <c r="L159"/>
  <c r="L305"/>
  <c r="L60"/>
  <c r="L128"/>
  <c r="L377"/>
  <c r="L314"/>
  <c r="L318"/>
  <c r="L311"/>
  <c r="L257"/>
  <c r="L268"/>
  <c r="L120"/>
  <c r="L295"/>
  <c r="L72"/>
  <c r="L322"/>
  <c r="L357"/>
  <c r="O46" i="4"/>
  <c r="P45"/>
  <c r="L61"/>
  <c r="M60"/>
  <c r="N54"/>
  <c r="O53"/>
  <c r="M193" i="3" l="1"/>
  <c r="M167"/>
  <c r="M42"/>
  <c r="M91"/>
  <c r="M341"/>
  <c r="M116"/>
  <c r="M96"/>
  <c r="M347"/>
  <c r="M249"/>
  <c r="M139"/>
  <c r="M28"/>
  <c r="M83"/>
  <c r="M306"/>
  <c r="M300"/>
  <c r="M288"/>
  <c r="M227"/>
  <c r="M348"/>
  <c r="M165"/>
  <c r="M237"/>
  <c r="M87"/>
  <c r="M119"/>
  <c r="M340"/>
  <c r="M221"/>
  <c r="M39"/>
  <c r="M73"/>
  <c r="M376"/>
  <c r="M254"/>
  <c r="M195"/>
  <c r="M59"/>
  <c r="M209"/>
  <c r="M179"/>
  <c r="M43"/>
  <c r="M69"/>
  <c r="M311"/>
  <c r="M126"/>
  <c r="M25"/>
  <c r="M322"/>
  <c r="M154"/>
  <c r="M191"/>
  <c r="M129"/>
  <c r="M332"/>
  <c r="M86"/>
  <c r="M147"/>
  <c r="M308"/>
  <c r="M372"/>
  <c r="M301"/>
  <c r="M176"/>
  <c r="M92"/>
  <c r="M321"/>
  <c r="M52"/>
  <c r="M196"/>
  <c r="M84"/>
  <c r="M342"/>
  <c r="M234"/>
  <c r="M141"/>
  <c r="M360"/>
  <c r="M282"/>
  <c r="M228"/>
  <c r="M178"/>
  <c r="M275"/>
  <c r="M297"/>
  <c r="M211"/>
  <c r="M122"/>
  <c r="M60"/>
  <c r="M318"/>
  <c r="M264"/>
  <c r="M317"/>
  <c r="M170"/>
  <c r="M312"/>
  <c r="M263"/>
  <c r="M181"/>
  <c r="M94"/>
  <c r="M220"/>
  <c r="M350"/>
  <c r="M135"/>
  <c r="M201"/>
  <c r="M22"/>
  <c r="M190"/>
  <c r="M287"/>
  <c r="M56"/>
  <c r="M123"/>
  <c r="M106"/>
  <c r="M313"/>
  <c r="M66"/>
  <c r="M203"/>
  <c r="M245"/>
  <c r="M240"/>
  <c r="M107"/>
  <c r="M250"/>
  <c r="M146"/>
  <c r="M243"/>
  <c r="M140"/>
  <c r="M136"/>
  <c r="M29"/>
  <c r="M68"/>
  <c r="M326"/>
  <c r="M272"/>
  <c r="M206"/>
  <c r="M303"/>
  <c r="M75"/>
  <c r="M27"/>
  <c r="M78"/>
  <c r="M138"/>
  <c r="M235"/>
  <c r="M241"/>
  <c r="M213"/>
  <c r="M230"/>
  <c r="M187"/>
  <c r="M125"/>
  <c r="M328"/>
  <c r="M224"/>
  <c r="M354"/>
  <c r="M370"/>
  <c r="M97"/>
  <c r="M215"/>
  <c r="M164"/>
  <c r="M90"/>
  <c r="M151"/>
  <c r="M152"/>
  <c r="M334"/>
  <c r="M280"/>
  <c r="M333"/>
  <c r="M89"/>
  <c r="M186"/>
  <c r="M283"/>
  <c r="M103"/>
  <c r="M180"/>
  <c r="M158"/>
  <c r="M315"/>
  <c r="M261"/>
  <c r="M184"/>
  <c r="M117"/>
  <c r="M320"/>
  <c r="M177"/>
  <c r="M120"/>
  <c r="M345"/>
  <c r="M219"/>
  <c r="M225"/>
  <c r="M197"/>
  <c r="M214"/>
  <c r="M171"/>
  <c r="M105"/>
  <c r="M355"/>
  <c r="M357"/>
  <c r="M104"/>
  <c r="M253"/>
  <c r="M204"/>
  <c r="M373"/>
  <c r="M76"/>
  <c r="M269"/>
  <c r="M74"/>
  <c r="M251"/>
  <c r="M65"/>
  <c r="M98"/>
  <c r="M344"/>
  <c r="M31"/>
  <c r="M217"/>
  <c r="M353"/>
  <c r="AJ29"/>
  <c r="AJ52"/>
  <c r="AJ60"/>
  <c r="AJ87"/>
  <c r="AJ81"/>
  <c r="AJ95"/>
  <c r="AJ124"/>
  <c r="AJ152"/>
  <c r="AJ135"/>
  <c r="AJ199"/>
  <c r="AJ186"/>
  <c r="AJ173"/>
  <c r="AJ20"/>
  <c r="AJ35"/>
  <c r="AJ41"/>
  <c r="AJ67"/>
  <c r="AJ61"/>
  <c r="AJ118"/>
  <c r="AJ104"/>
  <c r="AJ131"/>
  <c r="AJ196"/>
  <c r="AJ179"/>
  <c r="AJ166"/>
  <c r="AJ153"/>
  <c r="AJ27"/>
  <c r="AJ31"/>
  <c r="AJ58"/>
  <c r="AJ63"/>
  <c r="AJ94"/>
  <c r="AJ114"/>
  <c r="AJ100"/>
  <c r="AJ127"/>
  <c r="AJ192"/>
  <c r="AJ175"/>
  <c r="AJ162"/>
  <c r="AJ149"/>
  <c r="AJ216"/>
  <c r="AJ38"/>
  <c r="AJ55"/>
  <c r="AJ80"/>
  <c r="AJ74"/>
  <c r="AJ96"/>
  <c r="AJ117"/>
  <c r="AJ107"/>
  <c r="AJ172"/>
  <c r="AJ155"/>
  <c r="AJ142"/>
  <c r="AJ206"/>
  <c r="AJ193"/>
  <c r="AJ256"/>
  <c r="AJ320"/>
  <c r="AJ227"/>
  <c r="AJ291"/>
  <c r="AJ355"/>
  <c r="AJ262"/>
  <c r="AJ326"/>
  <c r="AJ233"/>
  <c r="AJ297"/>
  <c r="AJ361"/>
  <c r="AJ220"/>
  <c r="AJ284"/>
  <c r="AJ348"/>
  <c r="AJ255"/>
  <c r="AJ319"/>
  <c r="AJ226"/>
  <c r="AJ290"/>
  <c r="AJ354"/>
  <c r="AJ261"/>
  <c r="AJ325"/>
  <c r="AJ370"/>
  <c r="AJ264"/>
  <c r="AJ328"/>
  <c r="AJ235"/>
  <c r="AJ299"/>
  <c r="AJ363"/>
  <c r="AJ270"/>
  <c r="AJ334"/>
  <c r="AJ241"/>
  <c r="AJ305"/>
  <c r="AJ380"/>
  <c r="CW381" s="1"/>
  <c r="AJ244"/>
  <c r="AJ308"/>
  <c r="AJ215"/>
  <c r="AJ279"/>
  <c r="AJ343"/>
  <c r="AJ250"/>
  <c r="AJ314"/>
  <c r="AJ221"/>
  <c r="AJ285"/>
  <c r="AJ349"/>
  <c r="AJ376"/>
  <c r="AJ22"/>
  <c r="AJ39"/>
  <c r="AJ45"/>
  <c r="AJ71"/>
  <c r="AJ65"/>
  <c r="AJ122"/>
  <c r="AJ108"/>
  <c r="AJ136"/>
  <c r="AJ200"/>
  <c r="AJ183"/>
  <c r="AJ170"/>
  <c r="AJ157"/>
  <c r="O11" a="1"/>
  <c r="O11" s="1"/>
  <c r="AJ37"/>
  <c r="AJ46"/>
  <c r="AJ88"/>
  <c r="AJ82"/>
  <c r="AJ102"/>
  <c r="AJ125"/>
  <c r="AJ115"/>
  <c r="AJ180"/>
  <c r="AJ163"/>
  <c r="AJ150"/>
  <c r="AJ137"/>
  <c r="AJ201"/>
  <c r="AJ33"/>
  <c r="AJ42"/>
  <c r="AJ84"/>
  <c r="AJ78"/>
  <c r="AJ98"/>
  <c r="AJ121"/>
  <c r="AJ111"/>
  <c r="AJ176"/>
  <c r="AJ159"/>
  <c r="AJ146"/>
  <c r="AJ210"/>
  <c r="AJ197"/>
  <c r="AJ24"/>
  <c r="AJ56"/>
  <c r="AJ64"/>
  <c r="AJ91"/>
  <c r="AJ85"/>
  <c r="AJ101"/>
  <c r="AJ128"/>
  <c r="AJ156"/>
  <c r="AJ139"/>
  <c r="AJ203"/>
  <c r="AJ190"/>
  <c r="AJ177"/>
  <c r="AJ240"/>
  <c r="AJ304"/>
  <c r="AJ368"/>
  <c r="AJ275"/>
  <c r="AJ339"/>
  <c r="AJ246"/>
  <c r="AJ310"/>
  <c r="AJ217"/>
  <c r="AJ281"/>
  <c r="AJ345"/>
  <c r="AJ377"/>
  <c r="AJ268"/>
  <c r="AJ332"/>
  <c r="AJ239"/>
  <c r="AJ303"/>
  <c r="AJ367"/>
  <c r="AJ274"/>
  <c r="AJ338"/>
  <c r="AJ245"/>
  <c r="AJ309"/>
  <c r="AJ371"/>
  <c r="AJ248"/>
  <c r="AJ312"/>
  <c r="AJ219"/>
  <c r="AJ283"/>
  <c r="AJ347"/>
  <c r="AJ254"/>
  <c r="AJ318"/>
  <c r="AJ225"/>
  <c r="AJ289"/>
  <c r="AJ353"/>
  <c r="AJ228"/>
  <c r="AJ292"/>
  <c r="AJ356"/>
  <c r="AJ263"/>
  <c r="AJ327"/>
  <c r="AJ234"/>
  <c r="AJ298"/>
  <c r="AJ362"/>
  <c r="AJ269"/>
  <c r="AJ333"/>
  <c r="AJ378"/>
  <c r="O12" a="1"/>
  <c r="O12" s="1"/>
  <c r="AJ32"/>
  <c r="AJ50"/>
  <c r="AJ92"/>
  <c r="AJ86"/>
  <c r="AJ106"/>
  <c r="AJ129"/>
  <c r="AJ119"/>
  <c r="AJ184"/>
  <c r="AJ167"/>
  <c r="AJ154"/>
  <c r="AJ141"/>
  <c r="AJ205"/>
  <c r="AJ30"/>
  <c r="AJ47"/>
  <c r="AJ72"/>
  <c r="AJ66"/>
  <c r="AJ93"/>
  <c r="AJ109"/>
  <c r="AJ99"/>
  <c r="AJ164"/>
  <c r="AJ147"/>
  <c r="AJ211"/>
  <c r="AJ198"/>
  <c r="AJ185"/>
  <c r="AJ28"/>
  <c r="AJ43"/>
  <c r="AJ68"/>
  <c r="AJ62"/>
  <c r="AJ89"/>
  <c r="AJ105"/>
  <c r="AJ132"/>
  <c r="AJ160"/>
  <c r="AJ143"/>
  <c r="AJ207"/>
  <c r="AJ194"/>
  <c r="AJ181"/>
  <c r="AJ26"/>
  <c r="AJ40"/>
  <c r="AJ49"/>
  <c r="AJ75"/>
  <c r="AJ69"/>
  <c r="AJ126"/>
  <c r="AJ112"/>
  <c r="AJ140"/>
  <c r="AJ204"/>
  <c r="AJ187"/>
  <c r="AJ174"/>
  <c r="AJ161"/>
  <c r="AJ224"/>
  <c r="AJ288"/>
  <c r="AJ352"/>
  <c r="AJ259"/>
  <c r="AJ323"/>
  <c r="AJ230"/>
  <c r="AJ294"/>
  <c r="AJ358"/>
  <c r="AJ265"/>
  <c r="AJ329"/>
  <c r="AJ374"/>
  <c r="AJ252"/>
  <c r="AJ316"/>
  <c r="AJ223"/>
  <c r="AJ287"/>
  <c r="AJ351"/>
  <c r="AJ258"/>
  <c r="AJ322"/>
  <c r="AJ229"/>
  <c r="AJ293"/>
  <c r="AJ357"/>
  <c r="AJ232"/>
  <c r="AJ296"/>
  <c r="AJ360"/>
  <c r="AJ267"/>
  <c r="AJ331"/>
  <c r="AJ238"/>
  <c r="AJ302"/>
  <c r="AJ366"/>
  <c r="AJ273"/>
  <c r="AJ337"/>
  <c r="AJ369"/>
  <c r="AJ276"/>
  <c r="AJ340"/>
  <c r="AJ247"/>
  <c r="AJ311"/>
  <c r="AJ218"/>
  <c r="AJ282"/>
  <c r="AJ346"/>
  <c r="AJ253"/>
  <c r="AJ317"/>
  <c r="AJ379"/>
  <c r="AJ34"/>
  <c r="AJ51"/>
  <c r="AJ76"/>
  <c r="AJ70"/>
  <c r="AJ97"/>
  <c r="AJ113"/>
  <c r="AJ103"/>
  <c r="AJ168"/>
  <c r="AJ151"/>
  <c r="AJ138"/>
  <c r="AJ202"/>
  <c r="AJ189"/>
  <c r="AJ25"/>
  <c r="AJ48"/>
  <c r="AJ57"/>
  <c r="AJ83"/>
  <c r="AJ77"/>
  <c r="AJ134"/>
  <c r="AJ120"/>
  <c r="AJ148"/>
  <c r="AJ212"/>
  <c r="AJ195"/>
  <c r="AJ182"/>
  <c r="AJ169"/>
  <c r="AJ21"/>
  <c r="AJ44"/>
  <c r="AJ53"/>
  <c r="AJ79"/>
  <c r="AJ73"/>
  <c r="AJ130"/>
  <c r="AJ116"/>
  <c r="AJ144"/>
  <c r="AJ208"/>
  <c r="AJ191"/>
  <c r="AJ178"/>
  <c r="AJ165"/>
  <c r="AJ23"/>
  <c r="AJ36"/>
  <c r="AJ54"/>
  <c r="AJ59"/>
  <c r="AJ90"/>
  <c r="AJ110"/>
  <c r="AJ133"/>
  <c r="AJ123"/>
  <c r="AJ188"/>
  <c r="AJ171"/>
  <c r="AJ158"/>
  <c r="AJ145"/>
  <c r="AJ209"/>
  <c r="AJ272"/>
  <c r="AJ336"/>
  <c r="AJ243"/>
  <c r="AJ307"/>
  <c r="AJ214"/>
  <c r="AJ278"/>
  <c r="AJ342"/>
  <c r="AJ249"/>
  <c r="AJ313"/>
  <c r="AJ375"/>
  <c r="AJ236"/>
  <c r="AJ300"/>
  <c r="AJ364"/>
  <c r="AJ271"/>
  <c r="AJ335"/>
  <c r="AJ242"/>
  <c r="AJ306"/>
  <c r="AJ213"/>
  <c r="AJ277"/>
  <c r="AJ341"/>
  <c r="AJ373"/>
  <c r="AJ280"/>
  <c r="AJ344"/>
  <c r="AJ251"/>
  <c r="AJ315"/>
  <c r="AJ222"/>
  <c r="AJ286"/>
  <c r="AJ350"/>
  <c r="AJ257"/>
  <c r="AJ321"/>
  <c r="AJ372"/>
  <c r="AJ260"/>
  <c r="AJ324"/>
  <c r="AJ231"/>
  <c r="AJ295"/>
  <c r="AJ359"/>
  <c r="AJ266"/>
  <c r="AJ330"/>
  <c r="AJ237"/>
  <c r="AJ301"/>
  <c r="AJ365"/>
  <c r="CV263"/>
  <c r="BZ263"/>
  <c r="BD263"/>
  <c r="BD321"/>
  <c r="CV321"/>
  <c r="BZ321"/>
  <c r="CV218"/>
  <c r="BZ218"/>
  <c r="BD218"/>
  <c r="CV198"/>
  <c r="BZ198"/>
  <c r="BD198"/>
  <c r="CV63"/>
  <c r="BZ63"/>
  <c r="BD63"/>
  <c r="BD24"/>
  <c r="CV24"/>
  <c r="BZ24"/>
  <c r="CV344"/>
  <c r="BZ344"/>
  <c r="BD344"/>
  <c r="BZ245"/>
  <c r="BD245"/>
  <c r="CV245"/>
  <c r="BD143"/>
  <c r="CV143"/>
  <c r="BZ143"/>
  <c r="BD121"/>
  <c r="CV121"/>
  <c r="BZ121"/>
  <c r="BZ61"/>
  <c r="BD61"/>
  <c r="CV61"/>
  <c r="CV367"/>
  <c r="BZ367"/>
  <c r="BD367"/>
  <c r="BZ268"/>
  <c r="BD268"/>
  <c r="CV268"/>
  <c r="CV322"/>
  <c r="BZ322"/>
  <c r="BD322"/>
  <c r="BZ144"/>
  <c r="BD144"/>
  <c r="CV144"/>
  <c r="BD123"/>
  <c r="CV123"/>
  <c r="BZ123"/>
  <c r="BD53"/>
  <c r="CV53"/>
  <c r="BZ53"/>
  <c r="CV275"/>
  <c r="BZ275"/>
  <c r="BD275"/>
  <c r="BD333"/>
  <c r="CV333"/>
  <c r="BZ333"/>
  <c r="CV230"/>
  <c r="BZ230"/>
  <c r="BD230"/>
  <c r="CV210"/>
  <c r="BZ210"/>
  <c r="BD210"/>
  <c r="CV75"/>
  <c r="BZ75"/>
  <c r="BD75"/>
  <c r="BZ23"/>
  <c r="BD23"/>
  <c r="CV23"/>
  <c r="BD215"/>
  <c r="CV215"/>
  <c r="BZ215"/>
  <c r="BZ273"/>
  <c r="BD273"/>
  <c r="CV273"/>
  <c r="BD171"/>
  <c r="CV171"/>
  <c r="BZ171"/>
  <c r="BD150"/>
  <c r="CV150"/>
  <c r="BZ150"/>
  <c r="BZ89"/>
  <c r="BD89"/>
  <c r="CV89"/>
  <c r="BZ380"/>
  <c r="CV380"/>
  <c r="BD380"/>
  <c r="BD296"/>
  <c r="CV296"/>
  <c r="BZ296"/>
  <c r="BZ350"/>
  <c r="BD350"/>
  <c r="CV350"/>
  <c r="BD172"/>
  <c r="CV172"/>
  <c r="BZ172"/>
  <c r="BD114"/>
  <c r="CV114"/>
  <c r="BZ114"/>
  <c r="BZ47"/>
  <c r="BD47"/>
  <c r="CV47"/>
  <c r="CV319"/>
  <c r="BZ319"/>
  <c r="BD319"/>
  <c r="BZ220"/>
  <c r="BD220"/>
  <c r="CV220"/>
  <c r="CV274"/>
  <c r="BZ274"/>
  <c r="BD274"/>
  <c r="BD177"/>
  <c r="CV177"/>
  <c r="BZ177"/>
  <c r="CV116"/>
  <c r="BZ116"/>
  <c r="BD116"/>
  <c r="BZ34"/>
  <c r="BD34"/>
  <c r="CV34"/>
  <c r="CV227"/>
  <c r="BZ227"/>
  <c r="BD227"/>
  <c r="BD285"/>
  <c r="CV285"/>
  <c r="BZ285"/>
  <c r="CV183"/>
  <c r="BZ183"/>
  <c r="BD183"/>
  <c r="CV162"/>
  <c r="BZ162"/>
  <c r="BD162"/>
  <c r="BZ64"/>
  <c r="BD64"/>
  <c r="CV64"/>
  <c r="BD359"/>
  <c r="CV359"/>
  <c r="BZ359"/>
  <c r="CV260"/>
  <c r="BZ260"/>
  <c r="BD260"/>
  <c r="BD314"/>
  <c r="CV314"/>
  <c r="BZ314"/>
  <c r="CV136"/>
  <c r="BZ136"/>
  <c r="BD136"/>
  <c r="BZ115"/>
  <c r="BD115"/>
  <c r="CV115"/>
  <c r="BZ45"/>
  <c r="BD45"/>
  <c r="CV45"/>
  <c r="BZ283"/>
  <c r="BD283"/>
  <c r="CV283"/>
  <c r="CV341"/>
  <c r="BZ341"/>
  <c r="BD341"/>
  <c r="BZ238"/>
  <c r="BD238"/>
  <c r="CV238"/>
  <c r="CV141"/>
  <c r="BZ141"/>
  <c r="BD141"/>
  <c r="BZ83"/>
  <c r="BD83"/>
  <c r="CV83"/>
  <c r="BZ22"/>
  <c r="BD22"/>
  <c r="CV22"/>
  <c r="BZ364"/>
  <c r="BD364"/>
  <c r="CV364"/>
  <c r="BD265"/>
  <c r="CV265"/>
  <c r="BZ265"/>
  <c r="CV163"/>
  <c r="BZ163"/>
  <c r="BD163"/>
  <c r="CV142"/>
  <c r="BZ142"/>
  <c r="BD142"/>
  <c r="BD81"/>
  <c r="CV81"/>
  <c r="BZ81"/>
  <c r="CV373"/>
  <c r="BD373"/>
  <c r="BZ373"/>
  <c r="BZ272"/>
  <c r="BD272"/>
  <c r="CV272"/>
  <c r="CV326"/>
  <c r="BZ326"/>
  <c r="BD326"/>
  <c r="BZ148"/>
  <c r="BD148"/>
  <c r="CV148"/>
  <c r="BD127"/>
  <c r="CV127"/>
  <c r="BZ127"/>
  <c r="BD57"/>
  <c r="CV57"/>
  <c r="BZ57"/>
  <c r="CV247"/>
  <c r="BZ247"/>
  <c r="BD247"/>
  <c r="BD305"/>
  <c r="CV305"/>
  <c r="BZ305"/>
  <c r="CV203"/>
  <c r="BZ203"/>
  <c r="BD203"/>
  <c r="CV182"/>
  <c r="BZ182"/>
  <c r="BD182"/>
  <c r="BZ84"/>
  <c r="BD84"/>
  <c r="CV84"/>
  <c r="CV328"/>
  <c r="BZ328"/>
  <c r="BD328"/>
  <c r="BZ229"/>
  <c r="BD229"/>
  <c r="CV229"/>
  <c r="CV204"/>
  <c r="BZ204"/>
  <c r="BD204"/>
  <c r="BD105"/>
  <c r="CV105"/>
  <c r="BZ105"/>
  <c r="BD78"/>
  <c r="CV78"/>
  <c r="BZ78"/>
  <c r="BZ351"/>
  <c r="BD351"/>
  <c r="CV351"/>
  <c r="BD252"/>
  <c r="CV252"/>
  <c r="BZ252"/>
  <c r="BZ306"/>
  <c r="BD306"/>
  <c r="CV306"/>
  <c r="CV209"/>
  <c r="BZ209"/>
  <c r="BD209"/>
  <c r="CV107"/>
  <c r="BZ107"/>
  <c r="BD107"/>
  <c r="BD58"/>
  <c r="CV58"/>
  <c r="BZ58"/>
  <c r="BZ259"/>
  <c r="BD259"/>
  <c r="CV259"/>
  <c r="CV317"/>
  <c r="BZ317"/>
  <c r="BD317"/>
  <c r="BZ214"/>
  <c r="BD214"/>
  <c r="CV214"/>
  <c r="BZ194"/>
  <c r="BD194"/>
  <c r="CV194"/>
  <c r="BZ96"/>
  <c r="BD96"/>
  <c r="CV96"/>
  <c r="CV29"/>
  <c r="BZ29"/>
  <c r="BD29"/>
  <c r="M124"/>
  <c r="M327"/>
  <c r="M273"/>
  <c r="M143"/>
  <c r="M262"/>
  <c r="M21"/>
  <c r="M80"/>
  <c r="M338"/>
  <c r="M284"/>
  <c r="M46"/>
  <c r="M163"/>
  <c r="M111"/>
  <c r="M351"/>
  <c r="M377"/>
  <c r="M270"/>
  <c r="M216"/>
  <c r="M24"/>
  <c r="M231"/>
  <c r="M54"/>
  <c r="M149"/>
  <c r="M368"/>
  <c r="M62"/>
  <c r="M144"/>
  <c r="M199"/>
  <c r="M121"/>
  <c r="M324"/>
  <c r="M131"/>
  <c r="M371"/>
  <c r="M290"/>
  <c r="M236"/>
  <c r="M40"/>
  <c r="M267"/>
  <c r="M366"/>
  <c r="M166"/>
  <c r="M155"/>
  <c r="M274"/>
  <c r="M256"/>
  <c r="M38"/>
  <c r="M189"/>
  <c r="M266"/>
  <c r="M369"/>
  <c r="M162"/>
  <c r="M259"/>
  <c r="M45"/>
  <c r="M132"/>
  <c r="M281"/>
  <c r="M374"/>
  <c r="M156"/>
  <c r="M352"/>
  <c r="M183"/>
  <c r="M81"/>
  <c r="M200"/>
  <c r="M133"/>
  <c r="M336"/>
  <c r="M127"/>
  <c r="M367"/>
  <c r="M286"/>
  <c r="M232"/>
  <c r="M137"/>
  <c r="M148"/>
  <c r="M349"/>
  <c r="M223"/>
  <c r="M202"/>
  <c r="M299"/>
  <c r="M359"/>
  <c r="M305"/>
  <c r="M175"/>
  <c r="M294"/>
  <c r="M113"/>
  <c r="M316"/>
  <c r="M173"/>
  <c r="M70"/>
  <c r="M130"/>
  <c r="M23"/>
  <c r="M145"/>
  <c r="M364"/>
  <c r="M238"/>
  <c r="M337"/>
  <c r="M207"/>
  <c r="M55"/>
  <c r="M102"/>
  <c r="M205"/>
  <c r="M222"/>
  <c r="M88"/>
  <c r="M346"/>
  <c r="M292"/>
  <c r="M49"/>
  <c r="M339"/>
  <c r="M285"/>
  <c r="M160"/>
  <c r="M361"/>
  <c r="M95"/>
  <c r="M198"/>
  <c r="M295"/>
  <c r="M110"/>
  <c r="M208"/>
  <c r="M53"/>
  <c r="M343"/>
  <c r="M289"/>
  <c r="M159"/>
  <c r="M278"/>
  <c r="M157"/>
  <c r="M331"/>
  <c r="M277"/>
  <c r="L13"/>
  <c r="L14"/>
  <c r="O36" i="4"/>
  <c r="P30"/>
  <c r="O31"/>
  <c r="O66" s="1"/>
  <c r="O32"/>
  <c r="BZ327" i="3"/>
  <c r="BD327"/>
  <c r="CV327"/>
  <c r="BD228"/>
  <c r="CV228"/>
  <c r="BZ228"/>
  <c r="BZ282"/>
  <c r="BD282"/>
  <c r="CV282"/>
  <c r="CV185"/>
  <c r="BZ185"/>
  <c r="BD185"/>
  <c r="BZ124"/>
  <c r="BD124"/>
  <c r="CV124"/>
  <c r="BZ33"/>
  <c r="BD33"/>
  <c r="CV33"/>
  <c r="CV251"/>
  <c r="BZ251"/>
  <c r="BD251"/>
  <c r="BD309"/>
  <c r="CV309"/>
  <c r="BZ309"/>
  <c r="CV207"/>
  <c r="BZ207"/>
  <c r="BD207"/>
  <c r="CV186"/>
  <c r="BZ186"/>
  <c r="BD186"/>
  <c r="BZ88"/>
  <c r="BD88"/>
  <c r="CV88"/>
  <c r="BZ332"/>
  <c r="BD332"/>
  <c r="CV332"/>
  <c r="BD233"/>
  <c r="CV233"/>
  <c r="BZ233"/>
  <c r="BZ208"/>
  <c r="BD208"/>
  <c r="CV208"/>
  <c r="CV109"/>
  <c r="BZ109"/>
  <c r="BD109"/>
  <c r="CV82"/>
  <c r="BZ82"/>
  <c r="BD82"/>
  <c r="CV339"/>
  <c r="BZ339"/>
  <c r="BD339"/>
  <c r="BZ240"/>
  <c r="BD240"/>
  <c r="CV240"/>
  <c r="CV294"/>
  <c r="BZ294"/>
  <c r="BD294"/>
  <c r="BD197"/>
  <c r="CV197"/>
  <c r="BZ197"/>
  <c r="BZ97"/>
  <c r="CV97"/>
  <c r="BD97"/>
  <c r="CV46"/>
  <c r="BZ46"/>
  <c r="BD46"/>
  <c r="CV279"/>
  <c r="BZ279"/>
  <c r="BD279"/>
  <c r="BD337"/>
  <c r="CV337"/>
  <c r="BZ337"/>
  <c r="CV234"/>
  <c r="BZ234"/>
  <c r="BD234"/>
  <c r="BD137"/>
  <c r="CV137"/>
  <c r="BZ137"/>
  <c r="CV79"/>
  <c r="BZ79"/>
  <c r="BD79"/>
  <c r="BZ27"/>
  <c r="BD27"/>
  <c r="CV27"/>
  <c r="CV360"/>
  <c r="BZ360"/>
  <c r="BD360"/>
  <c r="BZ261"/>
  <c r="BD261"/>
  <c r="CV261"/>
  <c r="BD159"/>
  <c r="CV159"/>
  <c r="BZ159"/>
  <c r="BD138"/>
  <c r="CV138"/>
  <c r="BZ138"/>
  <c r="BZ77"/>
  <c r="BD77"/>
  <c r="CV77"/>
  <c r="BZ374"/>
  <c r="BD374"/>
  <c r="CV374"/>
  <c r="BD284"/>
  <c r="CV284"/>
  <c r="BZ284"/>
  <c r="BZ338"/>
  <c r="BD338"/>
  <c r="CV338"/>
  <c r="BD160"/>
  <c r="CV160"/>
  <c r="BZ160"/>
  <c r="BD102"/>
  <c r="CV102"/>
  <c r="BZ102"/>
  <c r="BD52"/>
  <c r="CV52"/>
  <c r="BZ52"/>
  <c r="BZ291"/>
  <c r="BD291"/>
  <c r="CV291"/>
  <c r="CV349"/>
  <c r="BZ349"/>
  <c r="BD349"/>
  <c r="BZ246"/>
  <c r="BD246"/>
  <c r="CV246"/>
  <c r="CV149"/>
  <c r="BZ149"/>
  <c r="BD149"/>
  <c r="BZ91"/>
  <c r="BD91"/>
  <c r="CV91"/>
  <c r="BD30"/>
  <c r="CV30"/>
  <c r="BZ30"/>
  <c r="BZ324"/>
  <c r="BD324"/>
  <c r="CV324"/>
  <c r="BD225"/>
  <c r="CV225"/>
  <c r="BZ225"/>
  <c r="BZ200"/>
  <c r="BD200"/>
  <c r="CV200"/>
  <c r="CV101"/>
  <c r="BZ101"/>
  <c r="BD101"/>
  <c r="CV74"/>
  <c r="BZ74"/>
  <c r="BD74"/>
  <c r="BD347"/>
  <c r="CV347"/>
  <c r="BZ347"/>
  <c r="CV248"/>
  <c r="BZ248"/>
  <c r="BD248"/>
  <c r="BD302"/>
  <c r="CV302"/>
  <c r="BZ302"/>
  <c r="BZ205"/>
  <c r="BD205"/>
  <c r="CV205"/>
  <c r="BZ103"/>
  <c r="BD103"/>
  <c r="CV103"/>
  <c r="BD54"/>
  <c r="CV54"/>
  <c r="BZ54"/>
  <c r="BZ271"/>
  <c r="BD271"/>
  <c r="CV271"/>
  <c r="CV329"/>
  <c r="BZ329"/>
  <c r="BD329"/>
  <c r="BZ226"/>
  <c r="BD226"/>
  <c r="CV226"/>
  <c r="BZ206"/>
  <c r="BD206"/>
  <c r="CV206"/>
  <c r="BZ71"/>
  <c r="BD71"/>
  <c r="CV71"/>
  <c r="BZ21"/>
  <c r="BD21"/>
  <c r="CV21"/>
  <c r="BD336"/>
  <c r="CV336"/>
  <c r="BZ336"/>
  <c r="CV237"/>
  <c r="BZ237"/>
  <c r="BD237"/>
  <c r="BD212"/>
  <c r="CV212"/>
  <c r="BZ212"/>
  <c r="BZ113"/>
  <c r="BD113"/>
  <c r="CV113"/>
  <c r="BZ86"/>
  <c r="BD86"/>
  <c r="CV86"/>
  <c r="BZ311"/>
  <c r="BD311"/>
  <c r="CV311"/>
  <c r="CV369"/>
  <c r="BZ369"/>
  <c r="BD369"/>
  <c r="BZ266"/>
  <c r="BD266"/>
  <c r="CV266"/>
  <c r="CV169"/>
  <c r="BZ169"/>
  <c r="BD169"/>
  <c r="BZ108"/>
  <c r="BD108"/>
  <c r="CV108"/>
  <c r="CV35"/>
  <c r="BZ35"/>
  <c r="BD35"/>
  <c r="CV235"/>
  <c r="BZ235"/>
  <c r="BD235"/>
  <c r="BD293"/>
  <c r="CV293"/>
  <c r="BZ293"/>
  <c r="CV191"/>
  <c r="BZ191"/>
  <c r="BD191"/>
  <c r="CV170"/>
  <c r="BZ170"/>
  <c r="BD170"/>
  <c r="BZ72"/>
  <c r="BD72"/>
  <c r="CV72"/>
  <c r="BD378"/>
  <c r="CV378"/>
  <c r="BZ378"/>
  <c r="CV316"/>
  <c r="BZ316"/>
  <c r="BD316"/>
  <c r="BZ217"/>
  <c r="BD217"/>
  <c r="CV217"/>
  <c r="CV192"/>
  <c r="BZ192"/>
  <c r="BD192"/>
  <c r="CV134"/>
  <c r="BZ134"/>
  <c r="BD134"/>
  <c r="BD66"/>
  <c r="CV66"/>
  <c r="BZ66"/>
  <c r="BD323"/>
  <c r="CV323"/>
  <c r="BZ323"/>
  <c r="CV224"/>
  <c r="BZ224"/>
  <c r="BD224"/>
  <c r="BD278"/>
  <c r="CV278"/>
  <c r="BZ278"/>
  <c r="BZ181"/>
  <c r="BD181"/>
  <c r="CV181"/>
  <c r="BD120"/>
  <c r="CV120"/>
  <c r="BZ120"/>
  <c r="CV38"/>
  <c r="BZ38"/>
  <c r="BD38"/>
  <c r="M58"/>
  <c r="M82"/>
  <c r="M112"/>
  <c r="M44"/>
  <c r="M67"/>
  <c r="M109"/>
  <c r="M310"/>
  <c r="M335"/>
  <c r="M26"/>
  <c r="M329"/>
  <c r="M63"/>
  <c r="M356"/>
  <c r="M51"/>
  <c r="M50"/>
  <c r="M99"/>
  <c r="M47"/>
  <c r="M229"/>
  <c r="M255"/>
  <c r="N35" i="4"/>
  <c r="N38"/>
  <c r="P7" i="3"/>
  <c r="P8"/>
  <c r="P9"/>
  <c r="P10"/>
  <c r="BZ376"/>
  <c r="BD376"/>
  <c r="CV376"/>
  <c r="CV292"/>
  <c r="BZ292"/>
  <c r="BD292"/>
  <c r="BD346"/>
  <c r="CV346"/>
  <c r="BZ346"/>
  <c r="CV168"/>
  <c r="BZ168"/>
  <c r="BD168"/>
  <c r="CV110"/>
  <c r="BZ110"/>
  <c r="BD110"/>
  <c r="BD43"/>
  <c r="CV43"/>
  <c r="BZ43"/>
  <c r="CV315"/>
  <c r="BZ315"/>
  <c r="BD315"/>
  <c r="BZ216"/>
  <c r="BD216"/>
  <c r="CV216"/>
  <c r="CV270"/>
  <c r="BZ270"/>
  <c r="BD270"/>
  <c r="BD173"/>
  <c r="CV173"/>
  <c r="BZ173"/>
  <c r="CV112"/>
  <c r="BZ112"/>
  <c r="BD112"/>
  <c r="CV39"/>
  <c r="BZ39"/>
  <c r="BD39"/>
  <c r="BZ239"/>
  <c r="BD239"/>
  <c r="CV239"/>
  <c r="CV297"/>
  <c r="BZ297"/>
  <c r="BD297"/>
  <c r="BZ195"/>
  <c r="BD195"/>
  <c r="CV195"/>
  <c r="BZ174"/>
  <c r="BD174"/>
  <c r="CV174"/>
  <c r="BD76"/>
  <c r="CV76"/>
  <c r="BZ76"/>
  <c r="BD375"/>
  <c r="CV375"/>
  <c r="BZ375"/>
  <c r="BD304"/>
  <c r="CV304"/>
  <c r="BZ304"/>
  <c r="BZ358"/>
  <c r="BD358"/>
  <c r="CV358"/>
  <c r="BD180"/>
  <c r="CV180"/>
  <c r="BZ180"/>
  <c r="BD122"/>
  <c r="CV122"/>
  <c r="BZ122"/>
  <c r="BZ55"/>
  <c r="BD55"/>
  <c r="CV55"/>
  <c r="BZ343"/>
  <c r="BD343"/>
  <c r="CV343"/>
  <c r="BD244"/>
  <c r="CV244"/>
  <c r="BZ244"/>
  <c r="BZ298"/>
  <c r="BD298"/>
  <c r="CV298"/>
  <c r="CV201"/>
  <c r="BZ201"/>
  <c r="BD201"/>
  <c r="CV99"/>
  <c r="BZ99"/>
  <c r="BD99"/>
  <c r="BZ50"/>
  <c r="BD50"/>
  <c r="CV50"/>
  <c r="CV267"/>
  <c r="BZ267"/>
  <c r="BD267"/>
  <c r="BD325"/>
  <c r="CV325"/>
  <c r="BZ325"/>
  <c r="CV222"/>
  <c r="BZ222"/>
  <c r="BD222"/>
  <c r="CV202"/>
  <c r="BZ202"/>
  <c r="BD202"/>
  <c r="CV67"/>
  <c r="BZ67"/>
  <c r="BD67"/>
  <c r="BD28"/>
  <c r="CV28"/>
  <c r="BZ28"/>
  <c r="CV348"/>
  <c r="BZ348"/>
  <c r="BD348"/>
  <c r="BZ249"/>
  <c r="BD249"/>
  <c r="CV249"/>
  <c r="BD147"/>
  <c r="CV147"/>
  <c r="BZ147"/>
  <c r="BD125"/>
  <c r="CV125"/>
  <c r="BZ125"/>
  <c r="BZ65"/>
  <c r="BD65"/>
  <c r="CV65"/>
  <c r="BD355"/>
  <c r="CV355"/>
  <c r="BZ355"/>
  <c r="CV256"/>
  <c r="BZ256"/>
  <c r="BD256"/>
  <c r="BD310"/>
  <c r="CV310"/>
  <c r="BZ310"/>
  <c r="BZ213"/>
  <c r="BD213"/>
  <c r="CV213"/>
  <c r="BZ111"/>
  <c r="BD111"/>
  <c r="CV111"/>
  <c r="BZ41"/>
  <c r="BD41"/>
  <c r="CV41"/>
  <c r="CV231"/>
  <c r="BZ231"/>
  <c r="BD231"/>
  <c r="BD289"/>
  <c r="CV289"/>
  <c r="BZ289"/>
  <c r="CV187"/>
  <c r="BZ187"/>
  <c r="BD187"/>
  <c r="CV166"/>
  <c r="BZ166"/>
  <c r="BD166"/>
  <c r="BZ68"/>
  <c r="BD68"/>
  <c r="CV68"/>
  <c r="CV370"/>
  <c r="BZ370"/>
  <c r="BD370"/>
  <c r="CV312"/>
  <c r="BZ312"/>
  <c r="BD312"/>
  <c r="BD366"/>
  <c r="CV366"/>
  <c r="BZ366"/>
  <c r="CV188"/>
  <c r="BZ188"/>
  <c r="BD188"/>
  <c r="CV130"/>
  <c r="BZ130"/>
  <c r="BD130"/>
  <c r="BD62"/>
  <c r="CV62"/>
  <c r="BZ62"/>
  <c r="BZ335"/>
  <c r="BD335"/>
  <c r="CV335"/>
  <c r="BD236"/>
  <c r="CV236"/>
  <c r="BZ236"/>
  <c r="BZ290"/>
  <c r="BD290"/>
  <c r="CV290"/>
  <c r="CV193"/>
  <c r="BZ193"/>
  <c r="BD193"/>
  <c r="BZ132"/>
  <c r="BD132"/>
  <c r="CV132"/>
  <c r="BZ42"/>
  <c r="BD42"/>
  <c r="CV42"/>
  <c r="BZ243"/>
  <c r="BD243"/>
  <c r="CV243"/>
  <c r="CV301"/>
  <c r="BZ301"/>
  <c r="BD301"/>
  <c r="BZ199"/>
  <c r="BD199"/>
  <c r="CV199"/>
  <c r="BZ178"/>
  <c r="BD178"/>
  <c r="CV178"/>
  <c r="BD80"/>
  <c r="CV80"/>
  <c r="BZ80"/>
  <c r="BD377"/>
  <c r="CV377"/>
  <c r="BZ377"/>
  <c r="CV276"/>
  <c r="BZ276"/>
  <c r="BD276"/>
  <c r="BD330"/>
  <c r="CV330"/>
  <c r="BZ330"/>
  <c r="CV152"/>
  <c r="BZ152"/>
  <c r="BD152"/>
  <c r="BZ131"/>
  <c r="BD131"/>
  <c r="CV131"/>
  <c r="CV44"/>
  <c r="BZ44"/>
  <c r="BD44"/>
  <c r="BZ299"/>
  <c r="BD299"/>
  <c r="CV299"/>
  <c r="CV357"/>
  <c r="BZ357"/>
  <c r="BD357"/>
  <c r="BZ254"/>
  <c r="BD254"/>
  <c r="CV254"/>
  <c r="CV157"/>
  <c r="BZ157"/>
  <c r="BD157"/>
  <c r="BD98"/>
  <c r="CV98"/>
  <c r="BZ98"/>
  <c r="BZ36"/>
  <c r="BD36"/>
  <c r="CV36"/>
  <c r="CV223"/>
  <c r="BZ223"/>
  <c r="BD223"/>
  <c r="BD281"/>
  <c r="CV281"/>
  <c r="BZ281"/>
  <c r="CV179"/>
  <c r="BZ179"/>
  <c r="BD179"/>
  <c r="CV158"/>
  <c r="BZ158"/>
  <c r="BD158"/>
  <c r="BZ60"/>
  <c r="BD60"/>
  <c r="CV60"/>
  <c r="BD372"/>
  <c r="BZ372"/>
  <c r="CV372"/>
  <c r="BZ288"/>
  <c r="BD288"/>
  <c r="CV288"/>
  <c r="CV342"/>
  <c r="BZ342"/>
  <c r="BD342"/>
  <c r="BZ164"/>
  <c r="BD164"/>
  <c r="CV164"/>
  <c r="BZ106"/>
  <c r="BD106"/>
  <c r="CV106"/>
  <c r="BZ56"/>
  <c r="BD56"/>
  <c r="CV56"/>
  <c r="M153"/>
  <c r="M379"/>
  <c r="M365"/>
  <c r="M142"/>
  <c r="M239"/>
  <c r="M172"/>
  <c r="M72"/>
  <c r="M330"/>
  <c r="M276"/>
  <c r="M323"/>
  <c r="M30"/>
  <c r="M182"/>
  <c r="M279"/>
  <c r="M192"/>
  <c r="M36"/>
  <c r="M362"/>
  <c r="M48"/>
  <c r="M115"/>
  <c r="M33"/>
  <c r="M71"/>
  <c r="M93"/>
  <c r="M212"/>
  <c r="M363"/>
  <c r="M309"/>
  <c r="M168"/>
  <c r="M32"/>
  <c r="M101"/>
  <c r="M358"/>
  <c r="M304"/>
  <c r="M161"/>
  <c r="M134"/>
  <c r="M314"/>
  <c r="M260"/>
  <c r="M210"/>
  <c r="M307"/>
  <c r="M79"/>
  <c r="M226"/>
  <c r="M85"/>
  <c r="M302"/>
  <c r="M248"/>
  <c r="M298"/>
  <c r="M244"/>
  <c r="M194"/>
  <c r="M291"/>
  <c r="M380"/>
  <c r="M188"/>
  <c r="M108"/>
  <c r="M257"/>
  <c r="M246"/>
  <c r="M64"/>
  <c r="M268"/>
  <c r="M185"/>
  <c r="M77"/>
  <c r="M174"/>
  <c r="M271"/>
  <c r="M57"/>
  <c r="M293"/>
  <c r="M319"/>
  <c r="M265"/>
  <c r="M118"/>
  <c r="M114"/>
  <c r="M100"/>
  <c r="M325"/>
  <c r="M150"/>
  <c r="M247"/>
  <c r="M378"/>
  <c r="M258"/>
  <c r="M252"/>
  <c r="M34"/>
  <c r="M169"/>
  <c r="M375"/>
  <c r="M61"/>
  <c r="M37"/>
  <c r="M41"/>
  <c r="M128"/>
  <c r="AI19"/>
  <c r="BD19"/>
  <c r="BZ19"/>
  <c r="CW19"/>
  <c r="O19"/>
  <c r="CV356"/>
  <c r="BZ356"/>
  <c r="BD356"/>
  <c r="BZ257"/>
  <c r="BD257"/>
  <c r="CV257"/>
  <c r="BD155"/>
  <c r="CV155"/>
  <c r="BZ155"/>
  <c r="BD133"/>
  <c r="CV133"/>
  <c r="BZ133"/>
  <c r="BZ73"/>
  <c r="BD73"/>
  <c r="CV73"/>
  <c r="BD280"/>
  <c r="CV280"/>
  <c r="BZ280"/>
  <c r="BZ334"/>
  <c r="BD334"/>
  <c r="CV334"/>
  <c r="BD156"/>
  <c r="CV156"/>
  <c r="BZ156"/>
  <c r="BZ135"/>
  <c r="BD135"/>
  <c r="CV135"/>
  <c r="BD48"/>
  <c r="CV48"/>
  <c r="BZ48"/>
  <c r="BD303"/>
  <c r="CV303"/>
  <c r="BZ303"/>
  <c r="BZ361"/>
  <c r="BD361"/>
  <c r="CV361"/>
  <c r="BD258"/>
  <c r="CV258"/>
  <c r="BZ258"/>
  <c r="BZ161"/>
  <c r="BD161"/>
  <c r="CV161"/>
  <c r="BD100"/>
  <c r="CV100"/>
  <c r="BZ100"/>
  <c r="CV40"/>
  <c r="BZ40"/>
  <c r="BD40"/>
  <c r="CV368"/>
  <c r="BZ368"/>
  <c r="BD368"/>
  <c r="BZ269"/>
  <c r="BD269"/>
  <c r="CV269"/>
  <c r="BD167"/>
  <c r="CV167"/>
  <c r="BZ167"/>
  <c r="BD146"/>
  <c r="CV146"/>
  <c r="BZ146"/>
  <c r="BZ85"/>
  <c r="BD85"/>
  <c r="CV85"/>
  <c r="CV379"/>
  <c r="BD379"/>
  <c r="BZ379"/>
  <c r="BD308"/>
  <c r="CV308"/>
  <c r="BZ308"/>
  <c r="BZ362"/>
  <c r="BD362"/>
  <c r="CV362"/>
  <c r="BD184"/>
  <c r="CV184"/>
  <c r="BZ184"/>
  <c r="BD126"/>
  <c r="CV126"/>
  <c r="BZ126"/>
  <c r="BZ59"/>
  <c r="BD59"/>
  <c r="CV59"/>
  <c r="CV331"/>
  <c r="BZ331"/>
  <c r="BD331"/>
  <c r="BZ232"/>
  <c r="BD232"/>
  <c r="CV232"/>
  <c r="CV286"/>
  <c r="BZ286"/>
  <c r="BD286"/>
  <c r="BD189"/>
  <c r="CV189"/>
  <c r="BZ189"/>
  <c r="CV128"/>
  <c r="BZ128"/>
  <c r="BD128"/>
  <c r="CV37"/>
  <c r="BZ37"/>
  <c r="BD37"/>
  <c r="BD255"/>
  <c r="CV255"/>
  <c r="BZ255"/>
  <c r="BZ313"/>
  <c r="BD313"/>
  <c r="CV313"/>
  <c r="BD211"/>
  <c r="CV211"/>
  <c r="BZ211"/>
  <c r="BD190"/>
  <c r="CV190"/>
  <c r="BZ190"/>
  <c r="CV92"/>
  <c r="BZ92"/>
  <c r="BD92"/>
  <c r="BD25"/>
  <c r="CV25"/>
  <c r="BZ25"/>
  <c r="CV320"/>
  <c r="BZ320"/>
  <c r="BD320"/>
  <c r="BZ221"/>
  <c r="BD221"/>
  <c r="CV221"/>
  <c r="CV196"/>
  <c r="BZ196"/>
  <c r="BD196"/>
  <c r="CV94"/>
  <c r="BZ94"/>
  <c r="BD94"/>
  <c r="BD70"/>
  <c r="CV70"/>
  <c r="BZ70"/>
  <c r="BZ295"/>
  <c r="BD295"/>
  <c r="CV295"/>
  <c r="CV353"/>
  <c r="BZ353"/>
  <c r="BD353"/>
  <c r="BZ250"/>
  <c r="BD250"/>
  <c r="CV250"/>
  <c r="CV153"/>
  <c r="BZ153"/>
  <c r="BD153"/>
  <c r="BZ95"/>
  <c r="CV95"/>
  <c r="BD95"/>
  <c r="BZ32"/>
  <c r="BD32"/>
  <c r="CV32"/>
  <c r="CV219"/>
  <c r="BZ219"/>
  <c r="BD219"/>
  <c r="BD277"/>
  <c r="CV277"/>
  <c r="BZ277"/>
  <c r="CV175"/>
  <c r="BZ175"/>
  <c r="BD175"/>
  <c r="CV154"/>
  <c r="BZ154"/>
  <c r="BD154"/>
  <c r="CV93"/>
  <c r="BZ93"/>
  <c r="BD93"/>
  <c r="CV371"/>
  <c r="BZ371"/>
  <c r="BD371"/>
  <c r="CV300"/>
  <c r="BZ300"/>
  <c r="BD300"/>
  <c r="BD354"/>
  <c r="CV354"/>
  <c r="BZ354"/>
  <c r="CV176"/>
  <c r="BZ176"/>
  <c r="BD176"/>
  <c r="CV118"/>
  <c r="BZ118"/>
  <c r="BD118"/>
  <c r="BD51"/>
  <c r="CV51"/>
  <c r="BZ51"/>
  <c r="BD307"/>
  <c r="CV307"/>
  <c r="BZ307"/>
  <c r="BZ365"/>
  <c r="BD365"/>
  <c r="CV365"/>
  <c r="BD262"/>
  <c r="CV262"/>
  <c r="BZ262"/>
  <c r="BZ165"/>
  <c r="BD165"/>
  <c r="CV165"/>
  <c r="BD104"/>
  <c r="CV104"/>
  <c r="BZ104"/>
  <c r="BZ31"/>
  <c r="BD31"/>
  <c r="CV31"/>
  <c r="BZ340"/>
  <c r="BD340"/>
  <c r="CV340"/>
  <c r="BD241"/>
  <c r="CV241"/>
  <c r="BZ241"/>
  <c r="CV139"/>
  <c r="BZ139"/>
  <c r="BD139"/>
  <c r="CV117"/>
  <c r="BZ117"/>
  <c r="BD117"/>
  <c r="CV90"/>
  <c r="BZ90"/>
  <c r="BD90"/>
  <c r="BZ363"/>
  <c r="BD363"/>
  <c r="CV363"/>
  <c r="BD264"/>
  <c r="CV264"/>
  <c r="BZ264"/>
  <c r="BZ318"/>
  <c r="BD318"/>
  <c r="CV318"/>
  <c r="BD140"/>
  <c r="CV140"/>
  <c r="BZ140"/>
  <c r="CV119"/>
  <c r="BZ119"/>
  <c r="BD119"/>
  <c r="CV49"/>
  <c r="BZ49"/>
  <c r="BD49"/>
  <c r="CV287"/>
  <c r="BZ287"/>
  <c r="BD287"/>
  <c r="BD345"/>
  <c r="CV345"/>
  <c r="BZ345"/>
  <c r="CV242"/>
  <c r="BZ242"/>
  <c r="BD242"/>
  <c r="BD145"/>
  <c r="CV145"/>
  <c r="BZ145"/>
  <c r="CV87"/>
  <c r="BZ87"/>
  <c r="BD87"/>
  <c r="CV26"/>
  <c r="BZ26"/>
  <c r="BD26"/>
  <c r="BZ352"/>
  <c r="BD352"/>
  <c r="CV352"/>
  <c r="BD253"/>
  <c r="CV253"/>
  <c r="BZ253"/>
  <c r="CV151"/>
  <c r="BZ151"/>
  <c r="BD151"/>
  <c r="CV129"/>
  <c r="BZ129"/>
  <c r="BD129"/>
  <c r="BD69"/>
  <c r="CV69"/>
  <c r="BZ69"/>
  <c r="M35"/>
  <c r="M242"/>
  <c r="M296"/>
  <c r="M218"/>
  <c r="M233"/>
  <c r="O34" i="4"/>
  <c r="O38" s="1"/>
  <c r="P46"/>
  <c r="Q45"/>
  <c r="N60"/>
  <c r="M61"/>
  <c r="I38"/>
  <c r="O54"/>
  <c r="P53"/>
  <c r="N373" i="3" l="1"/>
  <c r="N317"/>
  <c r="N209"/>
  <c r="N328"/>
  <c r="N127"/>
  <c r="N265"/>
  <c r="N159"/>
  <c r="N372"/>
  <c r="N27"/>
  <c r="N70"/>
  <c r="N94"/>
  <c r="N211"/>
  <c r="N146"/>
  <c r="N133"/>
  <c r="N98"/>
  <c r="N157"/>
  <c r="N44"/>
  <c r="N330"/>
  <c r="N276"/>
  <c r="N236"/>
  <c r="N166"/>
  <c r="N310"/>
  <c r="N256"/>
  <c r="N125"/>
  <c r="N28"/>
  <c r="N67"/>
  <c r="N325"/>
  <c r="N267"/>
  <c r="N304"/>
  <c r="N297"/>
  <c r="N346"/>
  <c r="N292"/>
  <c r="N120"/>
  <c r="N323"/>
  <c r="N316"/>
  <c r="N191"/>
  <c r="N212"/>
  <c r="N237"/>
  <c r="N302"/>
  <c r="N248"/>
  <c r="N30"/>
  <c r="N160"/>
  <c r="N82"/>
  <c r="N233"/>
  <c r="N185"/>
  <c r="N204"/>
  <c r="N182"/>
  <c r="N163"/>
  <c r="N162"/>
  <c r="N143"/>
  <c r="N186"/>
  <c r="N29"/>
  <c r="N380"/>
  <c r="N13" s="1"/>
  <c r="N150"/>
  <c r="N75"/>
  <c r="N333"/>
  <c r="N275"/>
  <c r="N322"/>
  <c r="N268"/>
  <c r="N53"/>
  <c r="N198"/>
  <c r="N161"/>
  <c r="N164"/>
  <c r="N60"/>
  <c r="N254"/>
  <c r="N131"/>
  <c r="N111"/>
  <c r="N249"/>
  <c r="N50"/>
  <c r="N239"/>
  <c r="N376"/>
  <c r="N86"/>
  <c r="N226"/>
  <c r="N103"/>
  <c r="N88"/>
  <c r="N282"/>
  <c r="N32"/>
  <c r="N269"/>
  <c r="N257"/>
  <c r="N117"/>
  <c r="N156"/>
  <c r="N367"/>
  <c r="N87"/>
  <c r="N287"/>
  <c r="N176"/>
  <c r="N93"/>
  <c r="N277"/>
  <c r="N151"/>
  <c r="N345"/>
  <c r="N140"/>
  <c r="N262"/>
  <c r="N219"/>
  <c r="N52"/>
  <c r="N284"/>
  <c r="N46"/>
  <c r="N311"/>
  <c r="N200"/>
  <c r="N91"/>
  <c r="N291"/>
  <c r="N338"/>
  <c r="N332"/>
  <c r="N221"/>
  <c r="N41"/>
  <c r="N130"/>
  <c r="N370"/>
  <c r="N214"/>
  <c r="N105"/>
  <c r="N114"/>
  <c r="N230"/>
  <c r="N253"/>
  <c r="N145"/>
  <c r="N242"/>
  <c r="N119"/>
  <c r="N264"/>
  <c r="N104"/>
  <c r="N307"/>
  <c r="N354"/>
  <c r="N300"/>
  <c r="N175"/>
  <c r="N255"/>
  <c r="N37"/>
  <c r="N126"/>
  <c r="N368"/>
  <c r="N48"/>
  <c r="N280"/>
  <c r="N356"/>
  <c r="N342"/>
  <c r="N158"/>
  <c r="N357"/>
  <c r="N152"/>
  <c r="N377"/>
  <c r="N62"/>
  <c r="N355"/>
  <c r="N348"/>
  <c r="N222"/>
  <c r="N99"/>
  <c r="N244"/>
  <c r="N180"/>
  <c r="N76"/>
  <c r="N39"/>
  <c r="N168"/>
  <c r="N38"/>
  <c r="N278"/>
  <c r="N224"/>
  <c r="N192"/>
  <c r="N378"/>
  <c r="N293"/>
  <c r="N235"/>
  <c r="N336"/>
  <c r="N329"/>
  <c r="N347"/>
  <c r="N74"/>
  <c r="N225"/>
  <c r="N97"/>
  <c r="N250"/>
  <c r="N298"/>
  <c r="N181"/>
  <c r="N108"/>
  <c r="N206"/>
  <c r="Q30" i="4"/>
  <c r="P31"/>
  <c r="P66" s="1"/>
  <c r="P32"/>
  <c r="P36"/>
  <c r="BE238" i="3"/>
  <c r="CW238"/>
  <c r="CA238"/>
  <c r="CA296"/>
  <c r="BE296"/>
  <c r="CW296"/>
  <c r="BE373"/>
  <c r="CW373"/>
  <c r="CA373"/>
  <c r="BE287"/>
  <c r="CW287"/>
  <c r="CA287"/>
  <c r="CA345"/>
  <c r="BE345"/>
  <c r="CW345"/>
  <c r="BE278"/>
  <c r="CW278"/>
  <c r="CA278"/>
  <c r="CA336"/>
  <c r="BE336"/>
  <c r="CW336"/>
  <c r="BE237"/>
  <c r="CW237"/>
  <c r="CA237"/>
  <c r="BE343"/>
  <c r="CW343"/>
  <c r="CA343"/>
  <c r="CW244"/>
  <c r="CA244"/>
  <c r="BE244"/>
  <c r="CA146"/>
  <c r="BE146"/>
  <c r="CW146"/>
  <c r="CA124"/>
  <c r="BE124"/>
  <c r="CW124"/>
  <c r="CW60"/>
  <c r="CA60"/>
  <c r="BE60"/>
  <c r="CW166"/>
  <c r="CA166"/>
  <c r="BE166"/>
  <c r="CW145"/>
  <c r="CA145"/>
  <c r="BE145"/>
  <c r="BE80"/>
  <c r="CW80"/>
  <c r="CA80"/>
  <c r="BE170"/>
  <c r="CW170"/>
  <c r="CA170"/>
  <c r="BE149"/>
  <c r="CW149"/>
  <c r="CA149"/>
  <c r="CA84"/>
  <c r="BE84"/>
  <c r="CW84"/>
  <c r="BE190"/>
  <c r="CW190"/>
  <c r="CA190"/>
  <c r="BE169"/>
  <c r="CW169"/>
  <c r="CA169"/>
  <c r="CW71"/>
  <c r="CA71"/>
  <c r="BE71"/>
  <c r="CA380"/>
  <c r="BE380"/>
  <c r="CW380"/>
  <c r="CW283"/>
  <c r="CA283"/>
  <c r="BE283"/>
  <c r="BE341"/>
  <c r="CW341"/>
  <c r="CA341"/>
  <c r="CA274"/>
  <c r="BE274"/>
  <c r="CW274"/>
  <c r="CW332"/>
  <c r="CA332"/>
  <c r="BE332"/>
  <c r="CA233"/>
  <c r="BE233"/>
  <c r="CW233"/>
  <c r="CW323"/>
  <c r="CA323"/>
  <c r="BE323"/>
  <c r="CA224"/>
  <c r="BE224"/>
  <c r="CW224"/>
  <c r="CA330"/>
  <c r="BE330"/>
  <c r="CW330"/>
  <c r="BE231"/>
  <c r="CW231"/>
  <c r="CA231"/>
  <c r="CA289"/>
  <c r="BE289"/>
  <c r="CW289"/>
  <c r="CW188"/>
  <c r="CA188"/>
  <c r="BE188"/>
  <c r="CA127"/>
  <c r="BE127"/>
  <c r="CW127"/>
  <c r="CA41"/>
  <c r="BE41"/>
  <c r="CW41"/>
  <c r="CW208"/>
  <c r="CA208"/>
  <c r="BE208"/>
  <c r="CW106"/>
  <c r="CA106"/>
  <c r="BE106"/>
  <c r="CW44"/>
  <c r="CA44"/>
  <c r="BE44"/>
  <c r="CW212"/>
  <c r="BE212"/>
  <c r="CA212"/>
  <c r="CA110"/>
  <c r="BE110"/>
  <c r="CW110"/>
  <c r="CA48"/>
  <c r="BE48"/>
  <c r="CW48"/>
  <c r="CW155"/>
  <c r="CA155"/>
  <c r="BE155"/>
  <c r="CA130"/>
  <c r="BE130"/>
  <c r="CW130"/>
  <c r="CW51"/>
  <c r="CA51"/>
  <c r="BE51"/>
  <c r="BE334"/>
  <c r="CW334"/>
  <c r="CA334"/>
  <c r="CW235"/>
  <c r="CA235"/>
  <c r="BE235"/>
  <c r="BE293"/>
  <c r="CW293"/>
  <c r="CA293"/>
  <c r="BE226"/>
  <c r="CW226"/>
  <c r="CA226"/>
  <c r="CA284"/>
  <c r="BE284"/>
  <c r="CW284"/>
  <c r="CA372"/>
  <c r="CW372"/>
  <c r="BE372"/>
  <c r="CW275"/>
  <c r="CA275"/>
  <c r="BE275"/>
  <c r="BE333"/>
  <c r="CW333"/>
  <c r="CA333"/>
  <c r="BE282"/>
  <c r="CW282"/>
  <c r="CA282"/>
  <c r="CA340"/>
  <c r="BE340"/>
  <c r="CW340"/>
  <c r="BE241"/>
  <c r="CW241"/>
  <c r="CA241"/>
  <c r="CA140"/>
  <c r="BE140"/>
  <c r="CW140"/>
  <c r="BE86"/>
  <c r="CW86"/>
  <c r="CA86"/>
  <c r="BE25"/>
  <c r="CW25"/>
  <c r="CA25"/>
  <c r="CW160"/>
  <c r="CA160"/>
  <c r="BE160"/>
  <c r="CA99"/>
  <c r="BE99"/>
  <c r="CW99"/>
  <c r="CW34"/>
  <c r="CA34"/>
  <c r="BE34"/>
  <c r="CA164"/>
  <c r="BE164"/>
  <c r="CW164"/>
  <c r="BE103"/>
  <c r="CW103"/>
  <c r="CA103"/>
  <c r="CA38"/>
  <c r="BE38"/>
  <c r="CW38"/>
  <c r="BE184"/>
  <c r="CW184"/>
  <c r="CA184"/>
  <c r="CW123"/>
  <c r="CA123"/>
  <c r="BE123"/>
  <c r="BE40"/>
  <c r="CW40"/>
  <c r="CA40"/>
  <c r="CA286"/>
  <c r="BE286"/>
  <c r="CW286"/>
  <c r="CW344"/>
  <c r="CA344"/>
  <c r="BE344"/>
  <c r="CA245"/>
  <c r="BE245"/>
  <c r="CW245"/>
  <c r="BE335"/>
  <c r="CW335"/>
  <c r="CA335"/>
  <c r="CW236"/>
  <c r="CA236"/>
  <c r="BE236"/>
  <c r="BE326"/>
  <c r="CW326"/>
  <c r="CA326"/>
  <c r="CW227"/>
  <c r="CA227"/>
  <c r="BE227"/>
  <c r="BE285"/>
  <c r="CW285"/>
  <c r="CA285"/>
  <c r="CA234"/>
  <c r="BE234"/>
  <c r="CW234"/>
  <c r="CW292"/>
  <c r="CA292"/>
  <c r="BE292"/>
  <c r="CA194"/>
  <c r="BE194"/>
  <c r="CW194"/>
  <c r="CA173"/>
  <c r="BE173"/>
  <c r="CW173"/>
  <c r="BE75"/>
  <c r="CW75"/>
  <c r="CA75"/>
  <c r="CW217"/>
  <c r="CA217"/>
  <c r="BE217"/>
  <c r="CW193"/>
  <c r="CA193"/>
  <c r="BE193"/>
  <c r="CW95"/>
  <c r="CA95"/>
  <c r="BE95"/>
  <c r="CW28"/>
  <c r="CA28"/>
  <c r="BE28"/>
  <c r="BE197"/>
  <c r="CW197"/>
  <c r="CA197"/>
  <c r="BE62"/>
  <c r="CW62"/>
  <c r="CA62"/>
  <c r="BE21"/>
  <c r="CW21"/>
  <c r="CA21"/>
  <c r="CA136"/>
  <c r="BE136"/>
  <c r="CW136"/>
  <c r="BE82"/>
  <c r="CW82"/>
  <c r="CA82"/>
  <c r="CA30"/>
  <c r="BE30"/>
  <c r="CW30"/>
  <c r="N69"/>
  <c r="N129"/>
  <c r="N26"/>
  <c r="N318"/>
  <c r="N90"/>
  <c r="N241"/>
  <c r="N31"/>
  <c r="N365"/>
  <c r="N51"/>
  <c r="N118"/>
  <c r="N371"/>
  <c r="N153"/>
  <c r="N320"/>
  <c r="N190"/>
  <c r="N313"/>
  <c r="N128"/>
  <c r="N331"/>
  <c r="N59"/>
  <c r="N184"/>
  <c r="N40"/>
  <c r="N258"/>
  <c r="N334"/>
  <c r="N106"/>
  <c r="N179"/>
  <c r="N80"/>
  <c r="N199"/>
  <c r="N132"/>
  <c r="N335"/>
  <c r="N188"/>
  <c r="N289"/>
  <c r="N231"/>
  <c r="N201"/>
  <c r="N112"/>
  <c r="N315"/>
  <c r="N170"/>
  <c r="N35"/>
  <c r="N369"/>
  <c r="N101"/>
  <c r="N349"/>
  <c r="N102"/>
  <c r="N360"/>
  <c r="N137"/>
  <c r="N234"/>
  <c r="N339"/>
  <c r="N207"/>
  <c r="N228"/>
  <c r="N194"/>
  <c r="N78"/>
  <c r="N305"/>
  <c r="N247"/>
  <c r="N326"/>
  <c r="N272"/>
  <c r="N81"/>
  <c r="N142"/>
  <c r="N83"/>
  <c r="N341"/>
  <c r="N283"/>
  <c r="N136"/>
  <c r="N359"/>
  <c r="N285"/>
  <c r="N227"/>
  <c r="N34"/>
  <c r="N177"/>
  <c r="N274"/>
  <c r="N220"/>
  <c r="N296"/>
  <c r="N89"/>
  <c r="N171"/>
  <c r="N210"/>
  <c r="N121"/>
  <c r="N245"/>
  <c r="N24"/>
  <c r="N63"/>
  <c r="N321"/>
  <c r="N263"/>
  <c r="CA19"/>
  <c r="AJ19"/>
  <c r="BE19"/>
  <c r="CX19"/>
  <c r="P19"/>
  <c r="Q7"/>
  <c r="Q8"/>
  <c r="Q9"/>
  <c r="Q10"/>
  <c r="CW302"/>
  <c r="CA302"/>
  <c r="BE302"/>
  <c r="BE360"/>
  <c r="CW360"/>
  <c r="CA360"/>
  <c r="CW261"/>
  <c r="CA261"/>
  <c r="BE261"/>
  <c r="CW351"/>
  <c r="CA351"/>
  <c r="BE351"/>
  <c r="CA252"/>
  <c r="BE252"/>
  <c r="CW252"/>
  <c r="CW342"/>
  <c r="CA342"/>
  <c r="BE342"/>
  <c r="CA243"/>
  <c r="BE243"/>
  <c r="CW243"/>
  <c r="CW301"/>
  <c r="CA301"/>
  <c r="BE301"/>
  <c r="BE250"/>
  <c r="CW250"/>
  <c r="CA250"/>
  <c r="CA308"/>
  <c r="BE308"/>
  <c r="CW308"/>
  <c r="BE210"/>
  <c r="CW210"/>
  <c r="CA210"/>
  <c r="BE189"/>
  <c r="CW189"/>
  <c r="CA189"/>
  <c r="CW91"/>
  <c r="CA91"/>
  <c r="BE91"/>
  <c r="BE24"/>
  <c r="CW24"/>
  <c r="CA24"/>
  <c r="CA209"/>
  <c r="BE209"/>
  <c r="CW209"/>
  <c r="CA74"/>
  <c r="BE74"/>
  <c r="CW74"/>
  <c r="BE22"/>
  <c r="CW22"/>
  <c r="CA22"/>
  <c r="CW213"/>
  <c r="CA213"/>
  <c r="BE213"/>
  <c r="CW78"/>
  <c r="CA78"/>
  <c r="BE78"/>
  <c r="CA26"/>
  <c r="BE26"/>
  <c r="CW26"/>
  <c r="BE152"/>
  <c r="CW152"/>
  <c r="CA152"/>
  <c r="BE98"/>
  <c r="CW98"/>
  <c r="CA98"/>
  <c r="CW35"/>
  <c r="CA35"/>
  <c r="BE35"/>
  <c r="CA347"/>
  <c r="BE347"/>
  <c r="CW347"/>
  <c r="BE248"/>
  <c r="CW248"/>
  <c r="CA248"/>
  <c r="BE338"/>
  <c r="CW338"/>
  <c r="CA338"/>
  <c r="CW239"/>
  <c r="CA239"/>
  <c r="BE239"/>
  <c r="BE297"/>
  <c r="CW297"/>
  <c r="CA297"/>
  <c r="CW230"/>
  <c r="CA230"/>
  <c r="BE230"/>
  <c r="BE288"/>
  <c r="CW288"/>
  <c r="CA288"/>
  <c r="CW375"/>
  <c r="CA375"/>
  <c r="BE375"/>
  <c r="CW295"/>
  <c r="CA295"/>
  <c r="BE295"/>
  <c r="BE353"/>
  <c r="CW353"/>
  <c r="CA353"/>
  <c r="CW175"/>
  <c r="CA175"/>
  <c r="BE175"/>
  <c r="CW113"/>
  <c r="CA113"/>
  <c r="BE113"/>
  <c r="BE50"/>
  <c r="CW50"/>
  <c r="CA50"/>
  <c r="CW195"/>
  <c r="CA195"/>
  <c r="BE195"/>
  <c r="CW133"/>
  <c r="CA133"/>
  <c r="BE133"/>
  <c r="BE69"/>
  <c r="CW69"/>
  <c r="CA69"/>
  <c r="CA199"/>
  <c r="BE199"/>
  <c r="CW199"/>
  <c r="CW100"/>
  <c r="CA100"/>
  <c r="BE100"/>
  <c r="CW73"/>
  <c r="CA73"/>
  <c r="BE73"/>
  <c r="CW142"/>
  <c r="CA142"/>
  <c r="BE142"/>
  <c r="CW120"/>
  <c r="CA120"/>
  <c r="BE120"/>
  <c r="CW93"/>
  <c r="CA93"/>
  <c r="BE93"/>
  <c r="BE379"/>
  <c r="CW379"/>
  <c r="CA379"/>
  <c r="CA299"/>
  <c r="BE299"/>
  <c r="CW299"/>
  <c r="CW357"/>
  <c r="CA357"/>
  <c r="BE357"/>
  <c r="CW290"/>
  <c r="CA290"/>
  <c r="BE290"/>
  <c r="BE348"/>
  <c r="CW348"/>
  <c r="CA348"/>
  <c r="CW249"/>
  <c r="CA249"/>
  <c r="BE249"/>
  <c r="CA339"/>
  <c r="BE339"/>
  <c r="CW339"/>
  <c r="BE240"/>
  <c r="CW240"/>
  <c r="CA240"/>
  <c r="CW346"/>
  <c r="CA346"/>
  <c r="BE346"/>
  <c r="CA247"/>
  <c r="BE247"/>
  <c r="CW247"/>
  <c r="CW305"/>
  <c r="CA305"/>
  <c r="BE305"/>
  <c r="BE204"/>
  <c r="CW204"/>
  <c r="CA204"/>
  <c r="BE102"/>
  <c r="CW102"/>
  <c r="CA102"/>
  <c r="CW57"/>
  <c r="CA57"/>
  <c r="BE57"/>
  <c r="CW147"/>
  <c r="CA147"/>
  <c r="BE147"/>
  <c r="CA122"/>
  <c r="BE122"/>
  <c r="CW122"/>
  <c r="CW43"/>
  <c r="CA43"/>
  <c r="BE43"/>
  <c r="CA151"/>
  <c r="BE151"/>
  <c r="CW151"/>
  <c r="BE126"/>
  <c r="CW126"/>
  <c r="CA126"/>
  <c r="CA47"/>
  <c r="BE47"/>
  <c r="CW47"/>
  <c r="CA171"/>
  <c r="BE171"/>
  <c r="CW171"/>
  <c r="CA109"/>
  <c r="BE109"/>
  <c r="CW109"/>
  <c r="CW46"/>
  <c r="CA46"/>
  <c r="BE46"/>
  <c r="BE350"/>
  <c r="CW350"/>
  <c r="CA350"/>
  <c r="CW251"/>
  <c r="CA251"/>
  <c r="BE251"/>
  <c r="BE309"/>
  <c r="CW309"/>
  <c r="CA309"/>
  <c r="BE242"/>
  <c r="CW242"/>
  <c r="CA242"/>
  <c r="CA300"/>
  <c r="BE300"/>
  <c r="CW300"/>
  <c r="BE371"/>
  <c r="CA371"/>
  <c r="CW371"/>
  <c r="CA291"/>
  <c r="BE291"/>
  <c r="CW291"/>
  <c r="CW349"/>
  <c r="CA349"/>
  <c r="BE349"/>
  <c r="BE298"/>
  <c r="CW298"/>
  <c r="CA298"/>
  <c r="CA356"/>
  <c r="BE356"/>
  <c r="CW356"/>
  <c r="BE257"/>
  <c r="CW257"/>
  <c r="CA257"/>
  <c r="CA156"/>
  <c r="BE156"/>
  <c r="CW156"/>
  <c r="CW97"/>
  <c r="CA97"/>
  <c r="BE97"/>
  <c r="CW39"/>
  <c r="CA39"/>
  <c r="BE39"/>
  <c r="CW176"/>
  <c r="CA176"/>
  <c r="BE176"/>
  <c r="CA115"/>
  <c r="BE115"/>
  <c r="CW115"/>
  <c r="CA32"/>
  <c r="BE32"/>
  <c r="CW32"/>
  <c r="BE180"/>
  <c r="CW180"/>
  <c r="CA180"/>
  <c r="CW119"/>
  <c r="CA119"/>
  <c r="BE119"/>
  <c r="CW36"/>
  <c r="CA36"/>
  <c r="BE36"/>
  <c r="BE200"/>
  <c r="CW200"/>
  <c r="CA200"/>
  <c r="CW96"/>
  <c r="CA96"/>
  <c r="BE96"/>
  <c r="CW53"/>
  <c r="CA53"/>
  <c r="BE53"/>
  <c r="N351"/>
  <c r="N229"/>
  <c r="N45"/>
  <c r="N350"/>
  <c r="N23"/>
  <c r="N144"/>
  <c r="N61"/>
  <c r="M13"/>
  <c r="M14"/>
  <c r="AK21"/>
  <c r="AK38"/>
  <c r="AK44"/>
  <c r="AK74"/>
  <c r="AK60"/>
  <c r="AK121"/>
  <c r="AK111"/>
  <c r="AK135"/>
  <c r="AK199"/>
  <c r="AK186"/>
  <c r="AK173"/>
  <c r="AK160"/>
  <c r="AK223"/>
  <c r="AK287"/>
  <c r="AK351"/>
  <c r="AK258"/>
  <c r="AK322"/>
  <c r="AK229"/>
  <c r="AK293"/>
  <c r="AK357"/>
  <c r="AK268"/>
  <c r="AK332"/>
  <c r="AK377"/>
  <c r="AK24"/>
  <c r="AK51"/>
  <c r="AK56"/>
  <c r="AK86"/>
  <c r="AK72"/>
  <c r="AK133"/>
  <c r="AK123"/>
  <c r="AK147"/>
  <c r="AK211"/>
  <c r="AK198"/>
  <c r="AK185"/>
  <c r="AK172"/>
  <c r="AK235"/>
  <c r="AK299"/>
  <c r="AK363"/>
  <c r="AK270"/>
  <c r="AK334"/>
  <c r="AK241"/>
  <c r="AK305"/>
  <c r="AK216"/>
  <c r="AK280"/>
  <c r="AK344"/>
  <c r="AK376"/>
  <c r="AK36"/>
  <c r="AK41"/>
  <c r="AK83"/>
  <c r="AK77"/>
  <c r="AK95"/>
  <c r="AK124"/>
  <c r="AK114"/>
  <c r="AK175"/>
  <c r="AK162"/>
  <c r="AK149"/>
  <c r="AK136"/>
  <c r="AK200"/>
  <c r="AK263"/>
  <c r="AK327"/>
  <c r="AK234"/>
  <c r="AK298"/>
  <c r="AK362"/>
  <c r="AK269"/>
  <c r="AK333"/>
  <c r="AK244"/>
  <c r="AK308"/>
  <c r="AK370"/>
  <c r="AK25"/>
  <c r="AK43"/>
  <c r="AK48"/>
  <c r="AK78"/>
  <c r="AK64"/>
  <c r="AK125"/>
  <c r="AK115"/>
  <c r="AK139"/>
  <c r="AK203"/>
  <c r="AK190"/>
  <c r="AK177"/>
  <c r="AK164"/>
  <c r="AK227"/>
  <c r="AK291"/>
  <c r="AK355"/>
  <c r="AK262"/>
  <c r="AK326"/>
  <c r="AK233"/>
  <c r="AK297"/>
  <c r="AK361"/>
  <c r="AK272"/>
  <c r="AK336"/>
  <c r="AK375"/>
  <c r="P12" a="1"/>
  <c r="P12" s="1"/>
  <c r="AK35"/>
  <c r="AK49"/>
  <c r="AK91"/>
  <c r="AK85"/>
  <c r="AK105"/>
  <c r="AK132"/>
  <c r="AK122"/>
  <c r="AK183"/>
  <c r="AK170"/>
  <c r="AK157"/>
  <c r="AK144"/>
  <c r="AK208"/>
  <c r="AK271"/>
  <c r="AK335"/>
  <c r="AK242"/>
  <c r="AK306"/>
  <c r="AK213"/>
  <c r="AK277"/>
  <c r="AK341"/>
  <c r="AK252"/>
  <c r="AK316"/>
  <c r="AK378"/>
  <c r="AK26"/>
  <c r="AK34"/>
  <c r="AK40"/>
  <c r="AK70"/>
  <c r="AK97"/>
  <c r="AK117"/>
  <c r="AK107"/>
  <c r="AK134"/>
  <c r="AK195"/>
  <c r="AK182"/>
  <c r="AK169"/>
  <c r="AK156"/>
  <c r="AK219"/>
  <c r="AK283"/>
  <c r="AK347"/>
  <c r="AK254"/>
  <c r="AK318"/>
  <c r="AK225"/>
  <c r="AK289"/>
  <c r="AK353"/>
  <c r="AK264"/>
  <c r="AK328"/>
  <c r="AK373"/>
  <c r="AK27"/>
  <c r="AK46"/>
  <c r="AK67"/>
  <c r="AK61"/>
  <c r="AK84"/>
  <c r="AK108"/>
  <c r="AK98"/>
  <c r="AK159"/>
  <c r="AK146"/>
  <c r="AK210"/>
  <c r="AK197"/>
  <c r="AK184"/>
  <c r="AK247"/>
  <c r="AK311"/>
  <c r="AK218"/>
  <c r="AK282"/>
  <c r="AK346"/>
  <c r="AK253"/>
  <c r="AK317"/>
  <c r="AK228"/>
  <c r="AK292"/>
  <c r="AK356"/>
  <c r="AK20"/>
  <c r="AK39"/>
  <c r="AK53"/>
  <c r="AK62"/>
  <c r="AK89"/>
  <c r="AK109"/>
  <c r="AK99"/>
  <c r="AK126"/>
  <c r="AK187"/>
  <c r="AK174"/>
  <c r="AK161"/>
  <c r="AK148"/>
  <c r="AK212"/>
  <c r="AK275"/>
  <c r="AK339"/>
  <c r="AK246"/>
  <c r="AK310"/>
  <c r="AK217"/>
  <c r="AK281"/>
  <c r="AK345"/>
  <c r="AK256"/>
  <c r="AK320"/>
  <c r="AK379"/>
  <c r="AK37"/>
  <c r="AK54"/>
  <c r="AK75"/>
  <c r="AK69"/>
  <c r="AK92"/>
  <c r="AK116"/>
  <c r="AK106"/>
  <c r="AK167"/>
  <c r="AK154"/>
  <c r="AK141"/>
  <c r="AK205"/>
  <c r="AK192"/>
  <c r="AK255"/>
  <c r="AK319"/>
  <c r="AK226"/>
  <c r="AK290"/>
  <c r="AK354"/>
  <c r="AK261"/>
  <c r="AK325"/>
  <c r="AK236"/>
  <c r="AK300"/>
  <c r="AK364"/>
  <c r="P11" a="1"/>
  <c r="P11" s="1"/>
  <c r="AK31"/>
  <c r="AK45"/>
  <c r="AK87"/>
  <c r="AK81"/>
  <c r="AK101"/>
  <c r="AK128"/>
  <c r="AK118"/>
  <c r="AK179"/>
  <c r="AK166"/>
  <c r="AK153"/>
  <c r="AK140"/>
  <c r="AK204"/>
  <c r="AK267"/>
  <c r="AK331"/>
  <c r="AK238"/>
  <c r="AK302"/>
  <c r="AK366"/>
  <c r="AK273"/>
  <c r="AK337"/>
  <c r="AK248"/>
  <c r="AK312"/>
  <c r="AK374"/>
  <c r="AK29"/>
  <c r="AK47"/>
  <c r="AK52"/>
  <c r="AK82"/>
  <c r="AK68"/>
  <c r="AK129"/>
  <c r="AK119"/>
  <c r="AK143"/>
  <c r="AK207"/>
  <c r="AK194"/>
  <c r="AK181"/>
  <c r="AK168"/>
  <c r="AK231"/>
  <c r="AK295"/>
  <c r="AK359"/>
  <c r="AK266"/>
  <c r="AK330"/>
  <c r="AK237"/>
  <c r="AK301"/>
  <c r="AK365"/>
  <c r="AK276"/>
  <c r="AK340"/>
  <c r="AK372"/>
  <c r="AK32"/>
  <c r="AK58"/>
  <c r="AK79"/>
  <c r="AK73"/>
  <c r="AK96"/>
  <c r="AK120"/>
  <c r="AK110"/>
  <c r="AK171"/>
  <c r="AK158"/>
  <c r="AK145"/>
  <c r="AK209"/>
  <c r="AK196"/>
  <c r="AK259"/>
  <c r="AK323"/>
  <c r="AK230"/>
  <c r="AK294"/>
  <c r="AK358"/>
  <c r="AK265"/>
  <c r="AK329"/>
  <c r="AK240"/>
  <c r="AK304"/>
  <c r="AK368"/>
  <c r="AK28"/>
  <c r="AK55"/>
  <c r="AK59"/>
  <c r="AK90"/>
  <c r="AK76"/>
  <c r="AK100"/>
  <c r="AK127"/>
  <c r="AK151"/>
  <c r="AK138"/>
  <c r="AK202"/>
  <c r="AK189"/>
  <c r="AK176"/>
  <c r="AK239"/>
  <c r="AK303"/>
  <c r="AK367"/>
  <c r="AK274"/>
  <c r="AK338"/>
  <c r="AK245"/>
  <c r="AK309"/>
  <c r="AK220"/>
  <c r="AK284"/>
  <c r="AK348"/>
  <c r="AK380"/>
  <c r="CX381" s="1"/>
  <c r="AK33"/>
  <c r="AK50"/>
  <c r="AK71"/>
  <c r="AK65"/>
  <c r="AK88"/>
  <c r="AK112"/>
  <c r="AK102"/>
  <c r="AK163"/>
  <c r="AK150"/>
  <c r="AK137"/>
  <c r="AK201"/>
  <c r="AK188"/>
  <c r="AK251"/>
  <c r="AK315"/>
  <c r="AK222"/>
  <c r="AK286"/>
  <c r="AK350"/>
  <c r="AK257"/>
  <c r="AK321"/>
  <c r="AK232"/>
  <c r="AK296"/>
  <c r="AK360"/>
  <c r="AK22"/>
  <c r="AK30"/>
  <c r="AK57"/>
  <c r="AK66"/>
  <c r="AK93"/>
  <c r="AK113"/>
  <c r="AK103"/>
  <c r="AK130"/>
  <c r="AK191"/>
  <c r="AK178"/>
  <c r="AK165"/>
  <c r="AK152"/>
  <c r="AK215"/>
  <c r="AK279"/>
  <c r="AK343"/>
  <c r="AK250"/>
  <c r="AK314"/>
  <c r="AK221"/>
  <c r="AK285"/>
  <c r="AK349"/>
  <c r="AK260"/>
  <c r="AK324"/>
  <c r="AK369"/>
  <c r="AK23"/>
  <c r="AK42"/>
  <c r="AK63"/>
  <c r="AK94"/>
  <c r="AK80"/>
  <c r="AK104"/>
  <c r="AK131"/>
  <c r="AK155"/>
  <c r="AK142"/>
  <c r="AK206"/>
  <c r="AK193"/>
  <c r="AK180"/>
  <c r="AK243"/>
  <c r="AK307"/>
  <c r="AK214"/>
  <c r="AK278"/>
  <c r="AK342"/>
  <c r="AK249"/>
  <c r="AK313"/>
  <c r="AK224"/>
  <c r="AK288"/>
  <c r="AK352"/>
  <c r="AK371"/>
  <c r="CA366"/>
  <c r="BE366"/>
  <c r="CW366"/>
  <c r="BE267"/>
  <c r="CW267"/>
  <c r="CA267"/>
  <c r="CA325"/>
  <c r="BE325"/>
  <c r="CW325"/>
  <c r="CW258"/>
  <c r="CA258"/>
  <c r="BE258"/>
  <c r="BE316"/>
  <c r="CW316"/>
  <c r="CA316"/>
  <c r="BE374"/>
  <c r="CW374"/>
  <c r="CA374"/>
  <c r="BE307"/>
  <c r="CW307"/>
  <c r="CA307"/>
  <c r="CA365"/>
  <c r="BE365"/>
  <c r="CW365"/>
  <c r="CW314"/>
  <c r="CA314"/>
  <c r="BE314"/>
  <c r="CA215"/>
  <c r="BE215"/>
  <c r="CW215"/>
  <c r="CW273"/>
  <c r="CA273"/>
  <c r="BE273"/>
  <c r="BE172"/>
  <c r="CW172"/>
  <c r="CA172"/>
  <c r="CW111"/>
  <c r="CA111"/>
  <c r="BE111"/>
  <c r="CA37"/>
  <c r="BE37"/>
  <c r="CW37"/>
  <c r="CA192"/>
  <c r="BE192"/>
  <c r="CW192"/>
  <c r="BE131"/>
  <c r="CW131"/>
  <c r="CA131"/>
  <c r="BE45"/>
  <c r="CW45"/>
  <c r="CA45"/>
  <c r="CW196"/>
  <c r="CA196"/>
  <c r="BE196"/>
  <c r="BE135"/>
  <c r="CW135"/>
  <c r="CA135"/>
  <c r="CA49"/>
  <c r="BE49"/>
  <c r="CW49"/>
  <c r="BE139"/>
  <c r="CW139"/>
  <c r="CA139"/>
  <c r="CW114"/>
  <c r="CA114"/>
  <c r="BE114"/>
  <c r="CW52"/>
  <c r="CA52"/>
  <c r="BE52"/>
  <c r="CA254"/>
  <c r="BE254"/>
  <c r="CW254"/>
  <c r="CW312"/>
  <c r="CA312"/>
  <c r="BE312"/>
  <c r="BE370"/>
  <c r="CW370"/>
  <c r="CA370"/>
  <c r="CA303"/>
  <c r="BE303"/>
  <c r="CW303"/>
  <c r="CW361"/>
  <c r="CA361"/>
  <c r="BE361"/>
  <c r="CA294"/>
  <c r="BE294"/>
  <c r="CW294"/>
  <c r="CW352"/>
  <c r="CA352"/>
  <c r="BE352"/>
  <c r="CA253"/>
  <c r="BE253"/>
  <c r="CW253"/>
  <c r="CA359"/>
  <c r="BE359"/>
  <c r="CW359"/>
  <c r="BE260"/>
  <c r="CW260"/>
  <c r="CA260"/>
  <c r="CW162"/>
  <c r="CA162"/>
  <c r="BE162"/>
  <c r="CW141"/>
  <c r="CA141"/>
  <c r="BE141"/>
  <c r="BE76"/>
  <c r="CW76"/>
  <c r="CA76"/>
  <c r="CW182"/>
  <c r="CA182"/>
  <c r="BE182"/>
  <c r="CW161"/>
  <c r="CA161"/>
  <c r="BE161"/>
  <c r="CA63"/>
  <c r="BE63"/>
  <c r="CW63"/>
  <c r="CA186"/>
  <c r="BE186"/>
  <c r="CW186"/>
  <c r="CA165"/>
  <c r="BE165"/>
  <c r="CW165"/>
  <c r="BE67"/>
  <c r="CW67"/>
  <c r="CA67"/>
  <c r="CA206"/>
  <c r="BE206"/>
  <c r="CW206"/>
  <c r="CA185"/>
  <c r="BE185"/>
  <c r="CW185"/>
  <c r="BE87"/>
  <c r="CW87"/>
  <c r="CA87"/>
  <c r="CA363"/>
  <c r="BE363"/>
  <c r="CW363"/>
  <c r="BE264"/>
  <c r="CW264"/>
  <c r="CA264"/>
  <c r="CW354"/>
  <c r="CA354"/>
  <c r="BE354"/>
  <c r="CA255"/>
  <c r="BE255"/>
  <c r="CW255"/>
  <c r="CW313"/>
  <c r="CA313"/>
  <c r="BE313"/>
  <c r="CW246"/>
  <c r="CA246"/>
  <c r="BE246"/>
  <c r="BE304"/>
  <c r="CW304"/>
  <c r="CA304"/>
  <c r="CA378"/>
  <c r="BE378"/>
  <c r="CW378"/>
  <c r="CA311"/>
  <c r="BE311"/>
  <c r="CW311"/>
  <c r="CW369"/>
  <c r="CA369"/>
  <c r="BE369"/>
  <c r="CA191"/>
  <c r="BE191"/>
  <c r="CW191"/>
  <c r="CA129"/>
  <c r="BE129"/>
  <c r="CW129"/>
  <c r="CW65"/>
  <c r="CA65"/>
  <c r="BE65"/>
  <c r="CW211"/>
  <c r="CA211"/>
  <c r="BE211"/>
  <c r="BE112"/>
  <c r="CW112"/>
  <c r="CA112"/>
  <c r="BE85"/>
  <c r="CW85"/>
  <c r="CA85"/>
  <c r="CW138"/>
  <c r="CA138"/>
  <c r="BE138"/>
  <c r="CW116"/>
  <c r="CA116"/>
  <c r="BE116"/>
  <c r="CW89"/>
  <c r="CA89"/>
  <c r="BE89"/>
  <c r="CA158"/>
  <c r="BE158"/>
  <c r="CW158"/>
  <c r="CA137"/>
  <c r="BE137"/>
  <c r="CW137"/>
  <c r="CW72"/>
  <c r="CA72"/>
  <c r="BE72"/>
  <c r="CW377"/>
  <c r="CA377"/>
  <c r="BE377"/>
  <c r="CA315"/>
  <c r="BE315"/>
  <c r="CW315"/>
  <c r="BE216"/>
  <c r="CW216"/>
  <c r="CA216"/>
  <c r="BE306"/>
  <c r="CW306"/>
  <c r="CA306"/>
  <c r="CA364"/>
  <c r="BE364"/>
  <c r="CW364"/>
  <c r="BE265"/>
  <c r="CW265"/>
  <c r="CA265"/>
  <c r="CA355"/>
  <c r="BE355"/>
  <c r="CW355"/>
  <c r="BE256"/>
  <c r="CW256"/>
  <c r="CA256"/>
  <c r="BE362"/>
  <c r="CW362"/>
  <c r="CA362"/>
  <c r="CW263"/>
  <c r="CA263"/>
  <c r="BE263"/>
  <c r="BE321"/>
  <c r="CW321"/>
  <c r="CA321"/>
  <c r="CW143"/>
  <c r="CA143"/>
  <c r="BE143"/>
  <c r="CA118"/>
  <c r="BE118"/>
  <c r="CW118"/>
  <c r="CA56"/>
  <c r="BE56"/>
  <c r="CW56"/>
  <c r="BE163"/>
  <c r="CW163"/>
  <c r="CA163"/>
  <c r="BE101"/>
  <c r="CW101"/>
  <c r="CA101"/>
  <c r="BE59"/>
  <c r="CW59"/>
  <c r="CA59"/>
  <c r="CA167"/>
  <c r="BE167"/>
  <c r="CW167"/>
  <c r="CA105"/>
  <c r="BE105"/>
  <c r="CW105"/>
  <c r="CW42"/>
  <c r="CA42"/>
  <c r="BE42"/>
  <c r="CA187"/>
  <c r="BE187"/>
  <c r="CW187"/>
  <c r="CA125"/>
  <c r="BE125"/>
  <c r="CW125"/>
  <c r="CW61"/>
  <c r="CA61"/>
  <c r="BE61"/>
  <c r="N352"/>
  <c r="N49"/>
  <c r="N363"/>
  <c r="N139"/>
  <c r="N165"/>
  <c r="N154"/>
  <c r="N95"/>
  <c r="N353"/>
  <c r="N295"/>
  <c r="N196"/>
  <c r="N25"/>
  <c r="N92"/>
  <c r="N189"/>
  <c r="N286"/>
  <c r="N232"/>
  <c r="N308"/>
  <c r="N85"/>
  <c r="N167"/>
  <c r="N100"/>
  <c r="N303"/>
  <c r="N135"/>
  <c r="N73"/>
  <c r="N155"/>
  <c r="N281"/>
  <c r="N223"/>
  <c r="N36"/>
  <c r="N301"/>
  <c r="N243"/>
  <c r="N193"/>
  <c r="N290"/>
  <c r="N366"/>
  <c r="N312"/>
  <c r="N187"/>
  <c r="N213"/>
  <c r="N65"/>
  <c r="N147"/>
  <c r="N202"/>
  <c r="N343"/>
  <c r="N122"/>
  <c r="N358"/>
  <c r="N375"/>
  <c r="N174"/>
  <c r="N173"/>
  <c r="N270"/>
  <c r="N216"/>
  <c r="N43"/>
  <c r="N110"/>
  <c r="N66"/>
  <c r="N134"/>
  <c r="N72"/>
  <c r="N169"/>
  <c r="N266"/>
  <c r="N113"/>
  <c r="N21"/>
  <c r="N54"/>
  <c r="N205"/>
  <c r="N324"/>
  <c r="N149"/>
  <c r="N246"/>
  <c r="N374"/>
  <c r="N138"/>
  <c r="N261"/>
  <c r="N79"/>
  <c r="N337"/>
  <c r="N279"/>
  <c r="N197"/>
  <c r="N294"/>
  <c r="N240"/>
  <c r="N109"/>
  <c r="N208"/>
  <c r="N309"/>
  <c r="N251"/>
  <c r="N33"/>
  <c r="N58"/>
  <c r="N107"/>
  <c r="N252"/>
  <c r="N203"/>
  <c r="N57"/>
  <c r="N148"/>
  <c r="N364"/>
  <c r="N141"/>
  <c r="N238"/>
  <c r="N115"/>
  <c r="N314"/>
  <c r="N260"/>
  <c r="N183"/>
  <c r="N116"/>
  <c r="N319"/>
  <c r="N47"/>
  <c r="N172"/>
  <c r="N215"/>
  <c r="N123"/>
  <c r="N344"/>
  <c r="N218"/>
  <c r="CW331"/>
  <c r="CA331"/>
  <c r="BE331"/>
  <c r="CA232"/>
  <c r="BE232"/>
  <c r="CW232"/>
  <c r="CA322"/>
  <c r="BE322"/>
  <c r="CW322"/>
  <c r="BE223"/>
  <c r="CW223"/>
  <c r="CA223"/>
  <c r="CA281"/>
  <c r="BE281"/>
  <c r="CW281"/>
  <c r="BE214"/>
  <c r="CW214"/>
  <c r="CA214"/>
  <c r="CA272"/>
  <c r="BE272"/>
  <c r="CW272"/>
  <c r="CA376"/>
  <c r="BE376"/>
  <c r="CW376"/>
  <c r="BE279"/>
  <c r="CW279"/>
  <c r="CA279"/>
  <c r="CA337"/>
  <c r="BE337"/>
  <c r="CW337"/>
  <c r="BE159"/>
  <c r="CW159"/>
  <c r="CA159"/>
  <c r="CA134"/>
  <c r="CW134"/>
  <c r="BE134"/>
  <c r="BE55"/>
  <c r="CW55"/>
  <c r="CA55"/>
  <c r="CA179"/>
  <c r="BE179"/>
  <c r="CW179"/>
  <c r="CA117"/>
  <c r="BE117"/>
  <c r="CW117"/>
  <c r="CW54"/>
  <c r="CA54"/>
  <c r="BE54"/>
  <c r="CW183"/>
  <c r="CA183"/>
  <c r="BE183"/>
  <c r="CW121"/>
  <c r="CA121"/>
  <c r="BE121"/>
  <c r="CW58"/>
  <c r="CA58"/>
  <c r="BE58"/>
  <c r="CW203"/>
  <c r="CA203"/>
  <c r="BE203"/>
  <c r="BE104"/>
  <c r="CW104"/>
  <c r="CA104"/>
  <c r="BE77"/>
  <c r="CW77"/>
  <c r="CA77"/>
  <c r="CA318"/>
  <c r="BE318"/>
  <c r="CW318"/>
  <c r="BE219"/>
  <c r="CW219"/>
  <c r="CA219"/>
  <c r="CA277"/>
  <c r="BE277"/>
  <c r="CW277"/>
  <c r="CA367"/>
  <c r="BE367"/>
  <c r="CW367"/>
  <c r="BE268"/>
  <c r="CW268"/>
  <c r="CA268"/>
  <c r="CA358"/>
  <c r="BE358"/>
  <c r="CW358"/>
  <c r="BE259"/>
  <c r="CW259"/>
  <c r="CA259"/>
  <c r="CA317"/>
  <c r="BE317"/>
  <c r="CW317"/>
  <c r="CW266"/>
  <c r="CA266"/>
  <c r="BE266"/>
  <c r="BE324"/>
  <c r="CW324"/>
  <c r="CA324"/>
  <c r="CW225"/>
  <c r="CA225"/>
  <c r="BE225"/>
  <c r="CW205"/>
  <c r="CA205"/>
  <c r="BE205"/>
  <c r="CW70"/>
  <c r="CA70"/>
  <c r="BE70"/>
  <c r="BE27"/>
  <c r="CW27"/>
  <c r="CA27"/>
  <c r="BE144"/>
  <c r="CW144"/>
  <c r="CA144"/>
  <c r="CW90"/>
  <c r="CA90"/>
  <c r="BE90"/>
  <c r="BE29"/>
  <c r="CA29"/>
  <c r="CW29"/>
  <c r="CW148"/>
  <c r="CA148"/>
  <c r="BE148"/>
  <c r="BE94"/>
  <c r="CW94"/>
  <c r="CA94"/>
  <c r="CA31"/>
  <c r="BE31"/>
  <c r="CW31"/>
  <c r="CW168"/>
  <c r="CA168"/>
  <c r="BE168"/>
  <c r="CA107"/>
  <c r="BE107"/>
  <c r="CW107"/>
  <c r="BE33"/>
  <c r="CW33"/>
  <c r="CA33"/>
  <c r="CA270"/>
  <c r="BE270"/>
  <c r="CW270"/>
  <c r="CW328"/>
  <c r="CA328"/>
  <c r="BE328"/>
  <c r="CA229"/>
  <c r="BE229"/>
  <c r="CW229"/>
  <c r="BE319"/>
  <c r="CW319"/>
  <c r="CA319"/>
  <c r="CW220"/>
  <c r="CA220"/>
  <c r="BE220"/>
  <c r="CA310"/>
  <c r="BE310"/>
  <c r="CW310"/>
  <c r="CW368"/>
  <c r="CA368"/>
  <c r="BE368"/>
  <c r="CA269"/>
  <c r="BE269"/>
  <c r="CW269"/>
  <c r="CA218"/>
  <c r="BE218"/>
  <c r="CW218"/>
  <c r="CW276"/>
  <c r="CA276"/>
  <c r="BE276"/>
  <c r="CA178"/>
  <c r="BE178"/>
  <c r="CW178"/>
  <c r="CA157"/>
  <c r="BE157"/>
  <c r="CW157"/>
  <c r="CW92"/>
  <c r="CA92"/>
  <c r="BE92"/>
  <c r="CW198"/>
  <c r="CA198"/>
  <c r="BE198"/>
  <c r="CW177"/>
  <c r="CA177"/>
  <c r="BE177"/>
  <c r="CA79"/>
  <c r="BE79"/>
  <c r="CW79"/>
  <c r="CA202"/>
  <c r="BE202"/>
  <c r="CW202"/>
  <c r="CA181"/>
  <c r="BE181"/>
  <c r="CW181"/>
  <c r="BE83"/>
  <c r="CW83"/>
  <c r="CA83"/>
  <c r="BE201"/>
  <c r="CW201"/>
  <c r="CA201"/>
  <c r="BE66"/>
  <c r="CW66"/>
  <c r="CA66"/>
  <c r="CA23"/>
  <c r="BE23"/>
  <c r="CW23"/>
  <c r="CW222"/>
  <c r="CA222"/>
  <c r="BE222"/>
  <c r="BE280"/>
  <c r="CW280"/>
  <c r="CA280"/>
  <c r="CA271"/>
  <c r="BE271"/>
  <c r="CW271"/>
  <c r="CW329"/>
  <c r="CA329"/>
  <c r="BE329"/>
  <c r="CA262"/>
  <c r="BE262"/>
  <c r="CW262"/>
  <c r="CW320"/>
  <c r="CA320"/>
  <c r="BE320"/>
  <c r="CA221"/>
  <c r="BE221"/>
  <c r="CW221"/>
  <c r="CA327"/>
  <c r="BE327"/>
  <c r="CW327"/>
  <c r="BE228"/>
  <c r="CW228"/>
  <c r="CA228"/>
  <c r="CA207"/>
  <c r="BE207"/>
  <c r="CW207"/>
  <c r="CW108"/>
  <c r="CA108"/>
  <c r="BE108"/>
  <c r="CW81"/>
  <c r="CA81"/>
  <c r="BE81"/>
  <c r="BE150"/>
  <c r="CW150"/>
  <c r="CA150"/>
  <c r="BE128"/>
  <c r="CW128"/>
  <c r="CA128"/>
  <c r="CA64"/>
  <c r="BE64"/>
  <c r="CW64"/>
  <c r="CA154"/>
  <c r="BE154"/>
  <c r="CW154"/>
  <c r="CA132"/>
  <c r="BE132"/>
  <c r="CW132"/>
  <c r="CW68"/>
  <c r="CA68"/>
  <c r="BE68"/>
  <c r="CA174"/>
  <c r="BE174"/>
  <c r="CW174"/>
  <c r="CA153"/>
  <c r="BE153"/>
  <c r="CW153"/>
  <c r="CW88"/>
  <c r="CA88"/>
  <c r="BE88"/>
  <c r="N340"/>
  <c r="N362"/>
  <c r="N379"/>
  <c r="N361"/>
  <c r="N56"/>
  <c r="N288"/>
  <c r="N299"/>
  <c r="N178"/>
  <c r="N42"/>
  <c r="N68"/>
  <c r="N55"/>
  <c r="N195"/>
  <c r="O35" i="4"/>
  <c r="N217" i="3"/>
  <c r="N71"/>
  <c r="N271"/>
  <c r="N77"/>
  <c r="N124"/>
  <c r="N327"/>
  <c r="N96"/>
  <c r="N259"/>
  <c r="N306"/>
  <c r="N84"/>
  <c r="N22"/>
  <c r="N64"/>
  <c r="N273"/>
  <c r="Q46" i="4"/>
  <c r="R45"/>
  <c r="O60"/>
  <c r="N61"/>
  <c r="P54"/>
  <c r="Q53"/>
  <c r="N14" i="3" l="1"/>
  <c r="O97"/>
  <c r="O98"/>
  <c r="O115"/>
  <c r="O156"/>
  <c r="O338"/>
  <c r="O30"/>
  <c r="O194"/>
  <c r="O372"/>
  <c r="O180"/>
  <c r="O29"/>
  <c r="O68"/>
  <c r="O320"/>
  <c r="O66"/>
  <c r="O225"/>
  <c r="O77"/>
  <c r="O183"/>
  <c r="O59"/>
  <c r="O362"/>
  <c r="O116"/>
  <c r="O112"/>
  <c r="O211"/>
  <c r="O369"/>
  <c r="O304"/>
  <c r="O246"/>
  <c r="O76"/>
  <c r="O141"/>
  <c r="O52"/>
  <c r="O273"/>
  <c r="O195"/>
  <c r="O134"/>
  <c r="O91"/>
  <c r="O95"/>
  <c r="O75"/>
  <c r="O150"/>
  <c r="O81"/>
  <c r="O228"/>
  <c r="O329"/>
  <c r="O83"/>
  <c r="O198"/>
  <c r="O276"/>
  <c r="O328"/>
  <c r="O168"/>
  <c r="O27"/>
  <c r="O70"/>
  <c r="O324"/>
  <c r="O266"/>
  <c r="O219"/>
  <c r="O58"/>
  <c r="O179"/>
  <c r="O337"/>
  <c r="O223"/>
  <c r="O232"/>
  <c r="O230"/>
  <c r="O347"/>
  <c r="O74"/>
  <c r="O24"/>
  <c r="O360"/>
  <c r="O302"/>
  <c r="O93"/>
  <c r="O100"/>
  <c r="O288"/>
  <c r="O214"/>
  <c r="O331"/>
  <c r="O42"/>
  <c r="O105"/>
  <c r="O143"/>
  <c r="O355"/>
  <c r="O72"/>
  <c r="O137"/>
  <c r="O311"/>
  <c r="O363"/>
  <c r="O131"/>
  <c r="O37"/>
  <c r="O172"/>
  <c r="O215"/>
  <c r="O294"/>
  <c r="O245"/>
  <c r="O226"/>
  <c r="O154"/>
  <c r="O255"/>
  <c r="O169"/>
  <c r="O170"/>
  <c r="O212"/>
  <c r="O202"/>
  <c r="O270"/>
  <c r="O31"/>
  <c r="O317"/>
  <c r="O367"/>
  <c r="O44"/>
  <c r="O145"/>
  <c r="O287"/>
  <c r="O251"/>
  <c r="O43"/>
  <c r="O346"/>
  <c r="O339"/>
  <c r="O199"/>
  <c r="O26"/>
  <c r="O321"/>
  <c r="O263"/>
  <c r="O216"/>
  <c r="O291"/>
  <c r="O109"/>
  <c r="O299"/>
  <c r="O243"/>
  <c r="O132"/>
  <c r="O262"/>
  <c r="O102"/>
  <c r="O348"/>
  <c r="O290"/>
  <c r="O379"/>
  <c r="O153"/>
  <c r="O327"/>
  <c r="O23"/>
  <c r="O181"/>
  <c r="O310"/>
  <c r="O318"/>
  <c r="O117"/>
  <c r="O272"/>
  <c r="O322"/>
  <c r="O125"/>
  <c r="O167"/>
  <c r="O56"/>
  <c r="O315"/>
  <c r="O158"/>
  <c r="O129"/>
  <c r="O378"/>
  <c r="O165"/>
  <c r="O366"/>
  <c r="O164"/>
  <c r="O160"/>
  <c r="O340"/>
  <c r="O333"/>
  <c r="O275"/>
  <c r="O127"/>
  <c r="O330"/>
  <c r="O341"/>
  <c r="O283"/>
  <c r="O380"/>
  <c r="O13" s="1"/>
  <c r="O84"/>
  <c r="O146"/>
  <c r="O343"/>
  <c r="O336"/>
  <c r="O238"/>
  <c r="O163"/>
  <c r="O151"/>
  <c r="O247"/>
  <c r="O120"/>
  <c r="O295"/>
  <c r="O209"/>
  <c r="O301"/>
  <c r="O351"/>
  <c r="O284"/>
  <c r="O48"/>
  <c r="O224"/>
  <c r="O274"/>
  <c r="O296"/>
  <c r="O257"/>
  <c r="O309"/>
  <c r="BF353"/>
  <c r="CX353"/>
  <c r="CB353"/>
  <c r="CX250"/>
  <c r="CB250"/>
  <c r="BF250"/>
  <c r="BF308"/>
  <c r="CX308"/>
  <c r="CB308"/>
  <c r="CB207"/>
  <c r="BF207"/>
  <c r="CX207"/>
  <c r="CB105"/>
  <c r="BF105"/>
  <c r="CX105"/>
  <c r="CB43"/>
  <c r="BF43"/>
  <c r="CX43"/>
  <c r="CB261"/>
  <c r="BF261"/>
  <c r="CX261"/>
  <c r="CX315"/>
  <c r="CB315"/>
  <c r="BF315"/>
  <c r="CB216"/>
  <c r="BF216"/>
  <c r="CX216"/>
  <c r="CB192"/>
  <c r="BF192"/>
  <c r="CX192"/>
  <c r="CX94"/>
  <c r="CB94"/>
  <c r="BF94"/>
  <c r="CB23"/>
  <c r="BF23"/>
  <c r="CX23"/>
  <c r="CX322"/>
  <c r="CB322"/>
  <c r="BF322"/>
  <c r="CB223"/>
  <c r="BF223"/>
  <c r="CX223"/>
  <c r="CX202"/>
  <c r="CB202"/>
  <c r="BF202"/>
  <c r="BF103"/>
  <c r="CX103"/>
  <c r="CB103"/>
  <c r="BF72"/>
  <c r="CX72"/>
  <c r="CB72"/>
  <c r="CX349"/>
  <c r="CB349"/>
  <c r="BF349"/>
  <c r="CB246"/>
  <c r="BF246"/>
  <c r="CX246"/>
  <c r="CX304"/>
  <c r="CB304"/>
  <c r="BF304"/>
  <c r="BF203"/>
  <c r="CX203"/>
  <c r="CB203"/>
  <c r="BF101"/>
  <c r="CX101"/>
  <c r="CB101"/>
  <c r="CX56"/>
  <c r="CB56"/>
  <c r="BF56"/>
  <c r="CX241"/>
  <c r="CB241"/>
  <c r="BF241"/>
  <c r="BF295"/>
  <c r="CX295"/>
  <c r="CB295"/>
  <c r="CX197"/>
  <c r="CB197"/>
  <c r="BF197"/>
  <c r="CX172"/>
  <c r="CB172"/>
  <c r="BF172"/>
  <c r="CB74"/>
  <c r="BF74"/>
  <c r="CX74"/>
  <c r="BF373"/>
  <c r="CB373"/>
  <c r="CX373"/>
  <c r="CX302"/>
  <c r="CB302"/>
  <c r="BF302"/>
  <c r="BF360"/>
  <c r="CX360"/>
  <c r="CB360"/>
  <c r="CX182"/>
  <c r="CB182"/>
  <c r="BF182"/>
  <c r="CX120"/>
  <c r="CB120"/>
  <c r="BF120"/>
  <c r="BF53"/>
  <c r="CX53"/>
  <c r="CB53"/>
  <c r="CX313"/>
  <c r="CB313"/>
  <c r="BF313"/>
  <c r="BF367"/>
  <c r="CX367"/>
  <c r="CB367"/>
  <c r="CX268"/>
  <c r="CB268"/>
  <c r="BF268"/>
  <c r="BF167"/>
  <c r="CX167"/>
  <c r="CB167"/>
  <c r="CX102"/>
  <c r="CB102"/>
  <c r="BF102"/>
  <c r="CB32"/>
  <c r="BF32"/>
  <c r="CX32"/>
  <c r="BF237"/>
  <c r="CX237"/>
  <c r="CB237"/>
  <c r="CB291"/>
  <c r="BF291"/>
  <c r="CX291"/>
  <c r="BF193"/>
  <c r="CX193"/>
  <c r="CB193"/>
  <c r="BF168"/>
  <c r="CX168"/>
  <c r="CB168"/>
  <c r="CX70"/>
  <c r="CB70"/>
  <c r="BF70"/>
  <c r="CX380"/>
  <c r="CB380"/>
  <c r="BF380"/>
  <c r="CB282"/>
  <c r="BF282"/>
  <c r="CX282"/>
  <c r="CX340"/>
  <c r="CB340"/>
  <c r="BF340"/>
  <c r="CB162"/>
  <c r="BF162"/>
  <c r="CX162"/>
  <c r="CB100"/>
  <c r="BF100"/>
  <c r="CX100"/>
  <c r="CB54"/>
  <c r="BF54"/>
  <c r="CX54"/>
  <c r="BF293"/>
  <c r="CX293"/>
  <c r="CB293"/>
  <c r="CB347"/>
  <c r="BF347"/>
  <c r="CX347"/>
  <c r="BF248"/>
  <c r="CX248"/>
  <c r="CB248"/>
  <c r="CB147"/>
  <c r="BF147"/>
  <c r="CX147"/>
  <c r="BF85"/>
  <c r="CX85"/>
  <c r="CB85"/>
  <c r="BF28"/>
  <c r="CX28"/>
  <c r="CB28"/>
  <c r="CB354"/>
  <c r="BF354"/>
  <c r="CX354"/>
  <c r="BF255"/>
  <c r="CX255"/>
  <c r="CB255"/>
  <c r="CX157"/>
  <c r="CB157"/>
  <c r="BF157"/>
  <c r="BF135"/>
  <c r="CX135"/>
  <c r="CB135"/>
  <c r="BF71"/>
  <c r="CX71"/>
  <c r="CB71"/>
  <c r="CB379"/>
  <c r="BF379"/>
  <c r="CX379"/>
  <c r="BF278"/>
  <c r="CX278"/>
  <c r="CB278"/>
  <c r="CB336"/>
  <c r="BF336"/>
  <c r="CX336"/>
  <c r="BF158"/>
  <c r="CX158"/>
  <c r="CB158"/>
  <c r="CX133"/>
  <c r="CB133"/>
  <c r="BF133"/>
  <c r="BF50"/>
  <c r="CX50"/>
  <c r="CB50"/>
  <c r="CX337"/>
  <c r="CB337"/>
  <c r="BF337"/>
  <c r="CB234"/>
  <c r="BF234"/>
  <c r="CX234"/>
  <c r="CX292"/>
  <c r="CB292"/>
  <c r="BF292"/>
  <c r="BF191"/>
  <c r="CX191"/>
  <c r="CB191"/>
  <c r="CX126"/>
  <c r="CB126"/>
  <c r="BF126"/>
  <c r="CX44"/>
  <c r="CB44"/>
  <c r="BF44"/>
  <c r="CX245"/>
  <c r="CB245"/>
  <c r="BF245"/>
  <c r="BF299"/>
  <c r="CX299"/>
  <c r="CB299"/>
  <c r="CX201"/>
  <c r="CB201"/>
  <c r="BF201"/>
  <c r="CX176"/>
  <c r="CB176"/>
  <c r="BF176"/>
  <c r="CB78"/>
  <c r="BF78"/>
  <c r="CX78"/>
  <c r="CB377"/>
  <c r="BF377"/>
  <c r="CX377"/>
  <c r="CB306"/>
  <c r="BF306"/>
  <c r="CX306"/>
  <c r="CX364"/>
  <c r="CB364"/>
  <c r="BF364"/>
  <c r="CB186"/>
  <c r="BF186"/>
  <c r="CX186"/>
  <c r="CB124"/>
  <c r="BF124"/>
  <c r="CX124"/>
  <c r="CX57"/>
  <c r="CB57"/>
  <c r="BF57"/>
  <c r="CB333"/>
  <c r="BF333"/>
  <c r="CX333"/>
  <c r="BF230"/>
  <c r="CX230"/>
  <c r="CB230"/>
  <c r="CB288"/>
  <c r="BF288"/>
  <c r="CX288"/>
  <c r="CX187"/>
  <c r="CB187"/>
  <c r="BF187"/>
  <c r="CB122"/>
  <c r="BF122"/>
  <c r="CX122"/>
  <c r="CX39"/>
  <c r="CB39"/>
  <c r="BF39"/>
  <c r="AK19"/>
  <c r="BF19"/>
  <c r="CB19"/>
  <c r="Q36" i="4"/>
  <c r="R30"/>
  <c r="Q31"/>
  <c r="Q66" s="1"/>
  <c r="Q32"/>
  <c r="Q34" s="1"/>
  <c r="O108" i="3"/>
  <c r="O207"/>
  <c r="O79"/>
  <c r="O92"/>
  <c r="O157"/>
  <c r="O269"/>
  <c r="O220"/>
  <c r="O90"/>
  <c r="O205"/>
  <c r="O268"/>
  <c r="O277"/>
  <c r="O121"/>
  <c r="O159"/>
  <c r="O281"/>
  <c r="O265"/>
  <c r="O377"/>
  <c r="O89"/>
  <c r="O85"/>
  <c r="O354"/>
  <c r="O87"/>
  <c r="O206"/>
  <c r="O63"/>
  <c r="O260"/>
  <c r="O253"/>
  <c r="O361"/>
  <c r="O303"/>
  <c r="O139"/>
  <c r="O45"/>
  <c r="O192"/>
  <c r="O316"/>
  <c r="O258"/>
  <c r="O325"/>
  <c r="O53"/>
  <c r="O119"/>
  <c r="O176"/>
  <c r="O356"/>
  <c r="O242"/>
  <c r="O171"/>
  <c r="O126"/>
  <c r="O57"/>
  <c r="O249"/>
  <c r="O142"/>
  <c r="O50"/>
  <c r="O113"/>
  <c r="O375"/>
  <c r="O297"/>
  <c r="O239"/>
  <c r="O35"/>
  <c r="O78"/>
  <c r="O189"/>
  <c r="O308"/>
  <c r="O261"/>
  <c r="O136"/>
  <c r="O62"/>
  <c r="O217"/>
  <c r="O292"/>
  <c r="O234"/>
  <c r="O344"/>
  <c r="O286"/>
  <c r="O38"/>
  <c r="O34"/>
  <c r="O99"/>
  <c r="O25"/>
  <c r="O140"/>
  <c r="O110"/>
  <c r="O106"/>
  <c r="O188"/>
  <c r="O289"/>
  <c r="O71"/>
  <c r="O166"/>
  <c r="O244"/>
  <c r="O345"/>
  <c r="O373"/>
  <c r="CX372"/>
  <c r="CB372"/>
  <c r="BF372"/>
  <c r="CB314"/>
  <c r="BF314"/>
  <c r="CX314"/>
  <c r="BF215"/>
  <c r="CX215"/>
  <c r="CB215"/>
  <c r="CB194"/>
  <c r="BF194"/>
  <c r="CX194"/>
  <c r="BF132"/>
  <c r="CX132"/>
  <c r="CB132"/>
  <c r="CX64"/>
  <c r="CB64"/>
  <c r="BF64"/>
  <c r="BF325"/>
  <c r="CX325"/>
  <c r="CB325"/>
  <c r="CX222"/>
  <c r="CB222"/>
  <c r="BF222"/>
  <c r="BF280"/>
  <c r="CX280"/>
  <c r="CB280"/>
  <c r="CB179"/>
  <c r="BF179"/>
  <c r="CX179"/>
  <c r="BF114"/>
  <c r="CX114"/>
  <c r="CB114"/>
  <c r="BF31"/>
  <c r="CX31"/>
  <c r="CB31"/>
  <c r="CX233"/>
  <c r="CB233"/>
  <c r="BF233"/>
  <c r="BF287"/>
  <c r="CX287"/>
  <c r="CB287"/>
  <c r="CX189"/>
  <c r="CB189"/>
  <c r="BF189"/>
  <c r="CX164"/>
  <c r="CB164"/>
  <c r="BF164"/>
  <c r="CB66"/>
  <c r="BF66"/>
  <c r="CX66"/>
  <c r="CB310"/>
  <c r="BF310"/>
  <c r="CX310"/>
  <c r="CX368"/>
  <c r="CB368"/>
  <c r="BF368"/>
  <c r="CB190"/>
  <c r="BF190"/>
  <c r="CX190"/>
  <c r="CB128"/>
  <c r="BF128"/>
  <c r="CX128"/>
  <c r="CX60"/>
  <c r="CB60"/>
  <c r="BF60"/>
  <c r="CB305"/>
  <c r="BF305"/>
  <c r="CX305"/>
  <c r="CX359"/>
  <c r="CB359"/>
  <c r="BF359"/>
  <c r="CB260"/>
  <c r="BF260"/>
  <c r="CX260"/>
  <c r="CX159"/>
  <c r="CB159"/>
  <c r="BF159"/>
  <c r="CX97"/>
  <c r="CB97"/>
  <c r="BF97"/>
  <c r="CX33"/>
  <c r="CB33"/>
  <c r="BF33"/>
  <c r="CB366"/>
  <c r="BF366"/>
  <c r="CX366"/>
  <c r="BF267"/>
  <c r="CX267"/>
  <c r="CB267"/>
  <c r="CX169"/>
  <c r="CB169"/>
  <c r="BF169"/>
  <c r="CX144"/>
  <c r="CB144"/>
  <c r="BF144"/>
  <c r="BF83"/>
  <c r="CX83"/>
  <c r="CB83"/>
  <c r="CX375"/>
  <c r="CB375"/>
  <c r="BF375"/>
  <c r="BF274"/>
  <c r="CX274"/>
  <c r="CB274"/>
  <c r="CB332"/>
  <c r="BF332"/>
  <c r="CX332"/>
  <c r="BF154"/>
  <c r="CX154"/>
  <c r="CB154"/>
  <c r="CX129"/>
  <c r="CB129"/>
  <c r="BF129"/>
  <c r="BF46"/>
  <c r="CX46"/>
  <c r="CB46"/>
  <c r="CX301"/>
  <c r="CB301"/>
  <c r="BF301"/>
  <c r="BF355"/>
  <c r="CX355"/>
  <c r="CB355"/>
  <c r="CX256"/>
  <c r="CB256"/>
  <c r="BF256"/>
  <c r="BF155"/>
  <c r="CX155"/>
  <c r="CB155"/>
  <c r="CB93"/>
  <c r="BF93"/>
  <c r="CX93"/>
  <c r="CX38"/>
  <c r="CB38"/>
  <c r="BF38"/>
  <c r="BF346"/>
  <c r="CX346"/>
  <c r="CB346"/>
  <c r="CX247"/>
  <c r="CB247"/>
  <c r="BF247"/>
  <c r="CB149"/>
  <c r="BF149"/>
  <c r="CX149"/>
  <c r="CB127"/>
  <c r="BF127"/>
  <c r="CX127"/>
  <c r="CX63"/>
  <c r="CB63"/>
  <c r="BF63"/>
  <c r="CX357"/>
  <c r="CB357"/>
  <c r="BF357"/>
  <c r="CB254"/>
  <c r="BF254"/>
  <c r="CX254"/>
  <c r="CX312"/>
  <c r="CB312"/>
  <c r="BF312"/>
  <c r="BF211"/>
  <c r="CX211"/>
  <c r="CB211"/>
  <c r="BF109"/>
  <c r="CX109"/>
  <c r="CB109"/>
  <c r="BF47"/>
  <c r="CX47"/>
  <c r="CB47"/>
  <c r="CB265"/>
  <c r="BF265"/>
  <c r="CX265"/>
  <c r="CX319"/>
  <c r="CB319"/>
  <c r="BF319"/>
  <c r="CB220"/>
  <c r="BF220"/>
  <c r="CX220"/>
  <c r="CB196"/>
  <c r="BF196"/>
  <c r="CX196"/>
  <c r="CB98"/>
  <c r="BF98"/>
  <c r="CX98"/>
  <c r="CB27"/>
  <c r="BF27"/>
  <c r="CX27"/>
  <c r="CX342"/>
  <c r="CB342"/>
  <c r="BF342"/>
  <c r="CB243"/>
  <c r="BF243"/>
  <c r="CX243"/>
  <c r="BF145"/>
  <c r="CX145"/>
  <c r="CB145"/>
  <c r="BF123"/>
  <c r="CX123"/>
  <c r="CB123"/>
  <c r="BF92"/>
  <c r="CX92"/>
  <c r="CB92"/>
  <c r="CB376"/>
  <c r="BF376"/>
  <c r="CX376"/>
  <c r="BF298"/>
  <c r="CX298"/>
  <c r="CB298"/>
  <c r="CB356"/>
  <c r="BF356"/>
  <c r="CX356"/>
  <c r="BF178"/>
  <c r="CX178"/>
  <c r="CB178"/>
  <c r="BF116"/>
  <c r="CX116"/>
  <c r="CB116"/>
  <c r="CB49"/>
  <c r="BF49"/>
  <c r="CX49"/>
  <c r="CB309"/>
  <c r="BF309"/>
  <c r="CX309"/>
  <c r="CX363"/>
  <c r="CB363"/>
  <c r="BF363"/>
  <c r="CB264"/>
  <c r="BF264"/>
  <c r="CX264"/>
  <c r="CX163"/>
  <c r="CB163"/>
  <c r="BF163"/>
  <c r="BF96"/>
  <c r="CX96"/>
  <c r="CB96"/>
  <c r="CX37"/>
  <c r="CB37"/>
  <c r="BF37"/>
  <c r="CB217"/>
  <c r="BF217"/>
  <c r="CX217"/>
  <c r="CX271"/>
  <c r="CB271"/>
  <c r="BF271"/>
  <c r="CB173"/>
  <c r="BF173"/>
  <c r="CX173"/>
  <c r="CB148"/>
  <c r="BF148"/>
  <c r="CX148"/>
  <c r="CX87"/>
  <c r="CB87"/>
  <c r="BF87"/>
  <c r="CX378"/>
  <c r="CB378"/>
  <c r="BF378"/>
  <c r="CX294"/>
  <c r="CB294"/>
  <c r="BF294"/>
  <c r="BF352"/>
  <c r="CX352"/>
  <c r="CB352"/>
  <c r="CX174"/>
  <c r="CB174"/>
  <c r="BF174"/>
  <c r="CX112"/>
  <c r="CB112"/>
  <c r="BF112"/>
  <c r="BF45"/>
  <c r="CX45"/>
  <c r="CB45"/>
  <c r="CY19"/>
  <c r="Q19"/>
  <c r="R9"/>
  <c r="R10"/>
  <c r="R7"/>
  <c r="R8"/>
  <c r="O178"/>
  <c r="O229"/>
  <c r="O107"/>
  <c r="O358"/>
  <c r="O376"/>
  <c r="O96"/>
  <c r="O32"/>
  <c r="O39"/>
  <c r="O371"/>
  <c r="O300"/>
  <c r="O47"/>
  <c r="O122"/>
  <c r="O73"/>
  <c r="O69"/>
  <c r="O133"/>
  <c r="O175"/>
  <c r="O213"/>
  <c r="O210"/>
  <c r="O342"/>
  <c r="O252"/>
  <c r="O82"/>
  <c r="O197"/>
  <c r="O28"/>
  <c r="O173"/>
  <c r="O326"/>
  <c r="O236"/>
  <c r="O184"/>
  <c r="O86"/>
  <c r="O282"/>
  <c r="O334"/>
  <c r="O51"/>
  <c r="O130"/>
  <c r="O208"/>
  <c r="O41"/>
  <c r="O323"/>
  <c r="O233"/>
  <c r="O149"/>
  <c r="O60"/>
  <c r="O124"/>
  <c r="O278"/>
  <c r="CX225"/>
  <c r="CB225"/>
  <c r="BF225"/>
  <c r="BF279"/>
  <c r="CX279"/>
  <c r="CB279"/>
  <c r="CX181"/>
  <c r="CB181"/>
  <c r="BF181"/>
  <c r="CX156"/>
  <c r="CB156"/>
  <c r="BF156"/>
  <c r="CX95"/>
  <c r="CB95"/>
  <c r="BF95"/>
  <c r="CX370"/>
  <c r="BF370"/>
  <c r="CB370"/>
  <c r="CX286"/>
  <c r="CB286"/>
  <c r="BF286"/>
  <c r="BF344"/>
  <c r="CX344"/>
  <c r="CB344"/>
  <c r="CX166"/>
  <c r="CB166"/>
  <c r="BF166"/>
  <c r="CX104"/>
  <c r="CB104"/>
  <c r="BF104"/>
  <c r="CX58"/>
  <c r="CB58"/>
  <c r="BF58"/>
  <c r="CX297"/>
  <c r="CB297"/>
  <c r="BF297"/>
  <c r="BF351"/>
  <c r="CX351"/>
  <c r="CB351"/>
  <c r="CX252"/>
  <c r="CB252"/>
  <c r="BF252"/>
  <c r="BF151"/>
  <c r="CX151"/>
  <c r="CB151"/>
  <c r="CX89"/>
  <c r="CB89"/>
  <c r="BF89"/>
  <c r="CX34"/>
  <c r="CB34"/>
  <c r="BF34"/>
  <c r="CB221"/>
  <c r="BF221"/>
  <c r="CX221"/>
  <c r="CX275"/>
  <c r="CB275"/>
  <c r="BF275"/>
  <c r="CB177"/>
  <c r="BF177"/>
  <c r="CX177"/>
  <c r="CB152"/>
  <c r="BF152"/>
  <c r="CX152"/>
  <c r="CX91"/>
  <c r="CB91"/>
  <c r="BF91"/>
  <c r="CX369"/>
  <c r="CB369"/>
  <c r="BF369"/>
  <c r="CX266"/>
  <c r="CB266"/>
  <c r="BF266"/>
  <c r="BF324"/>
  <c r="CX324"/>
  <c r="CB324"/>
  <c r="CX146"/>
  <c r="CB146"/>
  <c r="BF146"/>
  <c r="CB121"/>
  <c r="BF121"/>
  <c r="CX121"/>
  <c r="CB59"/>
  <c r="BF59"/>
  <c r="CX59"/>
  <c r="CB277"/>
  <c r="BF277"/>
  <c r="CX277"/>
  <c r="CX331"/>
  <c r="CB331"/>
  <c r="BF331"/>
  <c r="CB232"/>
  <c r="BF232"/>
  <c r="CX232"/>
  <c r="CB208"/>
  <c r="BF208"/>
  <c r="CX208"/>
  <c r="CB69"/>
  <c r="BF69"/>
  <c r="CX69"/>
  <c r="CB30"/>
  <c r="BF30"/>
  <c r="CX30"/>
  <c r="CX338"/>
  <c r="CB338"/>
  <c r="BF338"/>
  <c r="CB239"/>
  <c r="BF239"/>
  <c r="CX239"/>
  <c r="BF141"/>
  <c r="CX141"/>
  <c r="CB141"/>
  <c r="BF119"/>
  <c r="CX119"/>
  <c r="CB119"/>
  <c r="BF88"/>
  <c r="CX88"/>
  <c r="CB88"/>
  <c r="CX365"/>
  <c r="CB365"/>
  <c r="BF365"/>
  <c r="CB262"/>
  <c r="BF262"/>
  <c r="CX262"/>
  <c r="CX320"/>
  <c r="CB320"/>
  <c r="BF320"/>
  <c r="CB142"/>
  <c r="BF142"/>
  <c r="CX142"/>
  <c r="BF117"/>
  <c r="CX117"/>
  <c r="CB117"/>
  <c r="BF55"/>
  <c r="CX55"/>
  <c r="CB55"/>
  <c r="CB257"/>
  <c r="BF257"/>
  <c r="CX257"/>
  <c r="CX311"/>
  <c r="CB311"/>
  <c r="BF311"/>
  <c r="CB213"/>
  <c r="BF213"/>
  <c r="CX213"/>
  <c r="CB188"/>
  <c r="BF188"/>
  <c r="CX188"/>
  <c r="BF90"/>
  <c r="CX90"/>
  <c r="CB90"/>
  <c r="BF21"/>
  <c r="CX21"/>
  <c r="CB21"/>
  <c r="CB318"/>
  <c r="BF318"/>
  <c r="CX318"/>
  <c r="BF219"/>
  <c r="CX219"/>
  <c r="CB219"/>
  <c r="CB198"/>
  <c r="BF198"/>
  <c r="CX198"/>
  <c r="CX99"/>
  <c r="CB99"/>
  <c r="BF99"/>
  <c r="CX68"/>
  <c r="CB68"/>
  <c r="BF68"/>
  <c r="CB329"/>
  <c r="BF329"/>
  <c r="CX329"/>
  <c r="BF226"/>
  <c r="CX226"/>
  <c r="CB226"/>
  <c r="CB284"/>
  <c r="BF284"/>
  <c r="CX284"/>
  <c r="CX183"/>
  <c r="CB183"/>
  <c r="BF183"/>
  <c r="CB118"/>
  <c r="BF118"/>
  <c r="CX118"/>
  <c r="CB35"/>
  <c r="BF35"/>
  <c r="CX35"/>
  <c r="BF253"/>
  <c r="CX253"/>
  <c r="CB253"/>
  <c r="CB307"/>
  <c r="BF307"/>
  <c r="CX307"/>
  <c r="BF209"/>
  <c r="CX209"/>
  <c r="CB209"/>
  <c r="BF184"/>
  <c r="CX184"/>
  <c r="CB184"/>
  <c r="CX86"/>
  <c r="CB86"/>
  <c r="BF86"/>
  <c r="CX362"/>
  <c r="CB362"/>
  <c r="BF362"/>
  <c r="CB263"/>
  <c r="BF263"/>
  <c r="CX263"/>
  <c r="BF165"/>
  <c r="CX165"/>
  <c r="CB165"/>
  <c r="BF140"/>
  <c r="CX140"/>
  <c r="CB140"/>
  <c r="CB79"/>
  <c r="BF79"/>
  <c r="CX79"/>
  <c r="CB371"/>
  <c r="CX371"/>
  <c r="BF371"/>
  <c r="CX270"/>
  <c r="CB270"/>
  <c r="BF270"/>
  <c r="BF328"/>
  <c r="CX328"/>
  <c r="CB328"/>
  <c r="CX150"/>
  <c r="CB150"/>
  <c r="BF150"/>
  <c r="CB125"/>
  <c r="BF125"/>
  <c r="CX125"/>
  <c r="CX42"/>
  <c r="CB42"/>
  <c r="BF42"/>
  <c r="BF281"/>
  <c r="CX281"/>
  <c r="CB281"/>
  <c r="CB335"/>
  <c r="BF335"/>
  <c r="CX335"/>
  <c r="BF236"/>
  <c r="CX236"/>
  <c r="CB236"/>
  <c r="CX212"/>
  <c r="CB212"/>
  <c r="BF212"/>
  <c r="BF73"/>
  <c r="CX73"/>
  <c r="CB73"/>
  <c r="CX25"/>
  <c r="CB25"/>
  <c r="BF25"/>
  <c r="CB358"/>
  <c r="BF358"/>
  <c r="CX358"/>
  <c r="BF259"/>
  <c r="CX259"/>
  <c r="CB259"/>
  <c r="CX161"/>
  <c r="CB161"/>
  <c r="BF161"/>
  <c r="CX136"/>
  <c r="CB136"/>
  <c r="BF136"/>
  <c r="BF75"/>
  <c r="CX75"/>
  <c r="CB75"/>
  <c r="AL20"/>
  <c r="AL54"/>
  <c r="AL62"/>
  <c r="AL93"/>
  <c r="AL79"/>
  <c r="AL103"/>
  <c r="AL130"/>
  <c r="AL154"/>
  <c r="AL141"/>
  <c r="AL205"/>
  <c r="AL192"/>
  <c r="AL175"/>
  <c r="AL238"/>
  <c r="AL302"/>
  <c r="AL366"/>
  <c r="AL273"/>
  <c r="AL337"/>
  <c r="AL248"/>
  <c r="AL312"/>
  <c r="AL219"/>
  <c r="AL283"/>
  <c r="AL347"/>
  <c r="AL374"/>
  <c r="AL32"/>
  <c r="AL45"/>
  <c r="AL74"/>
  <c r="AL68"/>
  <c r="AL91"/>
  <c r="AL115"/>
  <c r="AL101"/>
  <c r="AL166"/>
  <c r="AL153"/>
  <c r="AL140"/>
  <c r="AL204"/>
  <c r="AL187"/>
  <c r="AL250"/>
  <c r="AL314"/>
  <c r="AL221"/>
  <c r="AL285"/>
  <c r="AL349"/>
  <c r="AL260"/>
  <c r="AL324"/>
  <c r="AL231"/>
  <c r="AL295"/>
  <c r="AL359"/>
  <c r="AL25"/>
  <c r="AL38"/>
  <c r="AL52"/>
  <c r="AL69"/>
  <c r="AL96"/>
  <c r="AL116"/>
  <c r="AL106"/>
  <c r="AL129"/>
  <c r="AL194"/>
  <c r="AL181"/>
  <c r="AL168"/>
  <c r="AL151"/>
  <c r="AL214"/>
  <c r="AL278"/>
  <c r="AL342"/>
  <c r="AL249"/>
  <c r="AL313"/>
  <c r="AL224"/>
  <c r="AL288"/>
  <c r="AL352"/>
  <c r="AL259"/>
  <c r="AL323"/>
  <c r="AL376"/>
  <c r="AL22"/>
  <c r="AL58"/>
  <c r="AL66"/>
  <c r="AL60"/>
  <c r="AL83"/>
  <c r="AL107"/>
  <c r="AL134"/>
  <c r="AL158"/>
  <c r="AL145"/>
  <c r="AL209"/>
  <c r="AL196"/>
  <c r="AL179"/>
  <c r="AL242"/>
  <c r="AL306"/>
  <c r="AL213"/>
  <c r="AL277"/>
  <c r="AL341"/>
  <c r="AL252"/>
  <c r="AL316"/>
  <c r="AL223"/>
  <c r="AL287"/>
  <c r="AL351"/>
  <c r="AL378"/>
  <c r="AL24"/>
  <c r="AL37"/>
  <c r="AL43"/>
  <c r="AL77"/>
  <c r="AL63"/>
  <c r="AL124"/>
  <c r="AL114"/>
  <c r="AL138"/>
  <c r="AL202"/>
  <c r="AL189"/>
  <c r="AL176"/>
  <c r="AL159"/>
  <c r="AL222"/>
  <c r="AL286"/>
  <c r="AL350"/>
  <c r="AL257"/>
  <c r="AL321"/>
  <c r="AL232"/>
  <c r="AL296"/>
  <c r="AL360"/>
  <c r="AL267"/>
  <c r="AL331"/>
  <c r="AL370"/>
  <c r="AL27"/>
  <c r="AL50"/>
  <c r="AL55"/>
  <c r="AL89"/>
  <c r="AL75"/>
  <c r="AL99"/>
  <c r="AL126"/>
  <c r="AL150"/>
  <c r="AL137"/>
  <c r="AL201"/>
  <c r="AL188"/>
  <c r="AL171"/>
  <c r="AL234"/>
  <c r="AL298"/>
  <c r="AL362"/>
  <c r="AL269"/>
  <c r="AL333"/>
  <c r="AL244"/>
  <c r="AL308"/>
  <c r="AL215"/>
  <c r="AL279"/>
  <c r="AL343"/>
  <c r="AL379"/>
  <c r="AL35"/>
  <c r="AL57"/>
  <c r="AL86"/>
  <c r="AL80"/>
  <c r="AL100"/>
  <c r="AL127"/>
  <c r="AL113"/>
  <c r="AL178"/>
  <c r="AL165"/>
  <c r="AL152"/>
  <c r="AL135"/>
  <c r="AL199"/>
  <c r="AL262"/>
  <c r="AL326"/>
  <c r="AL233"/>
  <c r="AL297"/>
  <c r="AL361"/>
  <c r="AL272"/>
  <c r="AL336"/>
  <c r="AL243"/>
  <c r="AL307"/>
  <c r="AL369"/>
  <c r="AL28"/>
  <c r="AL42"/>
  <c r="AL47"/>
  <c r="AL81"/>
  <c r="AL67"/>
  <c r="AL128"/>
  <c r="AL118"/>
  <c r="AL142"/>
  <c r="AL206"/>
  <c r="AL193"/>
  <c r="AL180"/>
  <c r="AL163"/>
  <c r="AL226"/>
  <c r="AL290"/>
  <c r="AL354"/>
  <c r="AL261"/>
  <c r="AL325"/>
  <c r="AL236"/>
  <c r="AL300"/>
  <c r="AL364"/>
  <c r="AL271"/>
  <c r="AL335"/>
  <c r="AL371"/>
  <c r="Q12" a="1"/>
  <c r="Q12" s="1"/>
  <c r="AL30"/>
  <c r="AL44"/>
  <c r="AL61"/>
  <c r="AL88"/>
  <c r="AL108"/>
  <c r="AL98"/>
  <c r="AL121"/>
  <c r="AL186"/>
  <c r="AL173"/>
  <c r="AL160"/>
  <c r="AL143"/>
  <c r="AL207"/>
  <c r="AL270"/>
  <c r="AL334"/>
  <c r="AL241"/>
  <c r="AL305"/>
  <c r="AL216"/>
  <c r="AL280"/>
  <c r="AL344"/>
  <c r="AL251"/>
  <c r="AL315"/>
  <c r="AL377"/>
  <c r="AL29"/>
  <c r="AL33"/>
  <c r="AL56"/>
  <c r="AL73"/>
  <c r="AL59"/>
  <c r="AL120"/>
  <c r="AL110"/>
  <c r="AL133"/>
  <c r="AL198"/>
  <c r="AL185"/>
  <c r="AL172"/>
  <c r="AL155"/>
  <c r="AL218"/>
  <c r="AL282"/>
  <c r="AL346"/>
  <c r="AL253"/>
  <c r="AL317"/>
  <c r="AL228"/>
  <c r="AL292"/>
  <c r="AL356"/>
  <c r="AL263"/>
  <c r="AL327"/>
  <c r="AL380"/>
  <c r="CY381" s="1"/>
  <c r="AL26"/>
  <c r="AL41"/>
  <c r="AL70"/>
  <c r="AL64"/>
  <c r="AL87"/>
  <c r="AL111"/>
  <c r="AL97"/>
  <c r="AL162"/>
  <c r="AL149"/>
  <c r="AL136"/>
  <c r="AL200"/>
  <c r="AL183"/>
  <c r="AL246"/>
  <c r="AL310"/>
  <c r="AL217"/>
  <c r="AL281"/>
  <c r="AL345"/>
  <c r="AL256"/>
  <c r="AL320"/>
  <c r="AL227"/>
  <c r="AL291"/>
  <c r="AL355"/>
  <c r="AL21"/>
  <c r="AL34"/>
  <c r="AL48"/>
  <c r="AL65"/>
  <c r="AL92"/>
  <c r="AL112"/>
  <c r="AL102"/>
  <c r="AL125"/>
  <c r="AL190"/>
  <c r="AL177"/>
  <c r="AL164"/>
  <c r="AL147"/>
  <c r="AL211"/>
  <c r="AL274"/>
  <c r="AL338"/>
  <c r="AL245"/>
  <c r="AL309"/>
  <c r="AL220"/>
  <c r="AL284"/>
  <c r="AL348"/>
  <c r="AL255"/>
  <c r="AL319"/>
  <c r="AL372"/>
  <c r="AL36"/>
  <c r="AL49"/>
  <c r="AL78"/>
  <c r="AL72"/>
  <c r="AL95"/>
  <c r="AL119"/>
  <c r="AL105"/>
  <c r="AL170"/>
  <c r="AL157"/>
  <c r="AL144"/>
  <c r="AL208"/>
  <c r="AL191"/>
  <c r="AL254"/>
  <c r="AL318"/>
  <c r="AL225"/>
  <c r="AL289"/>
  <c r="AL353"/>
  <c r="AL264"/>
  <c r="AL328"/>
  <c r="AL235"/>
  <c r="AL299"/>
  <c r="AL363"/>
  <c r="Q11" a="1"/>
  <c r="Q11" s="1"/>
  <c r="AL39"/>
  <c r="AL40"/>
  <c r="AL90"/>
  <c r="AL84"/>
  <c r="AL104"/>
  <c r="AL131"/>
  <c r="AL117"/>
  <c r="AL182"/>
  <c r="AL169"/>
  <c r="AL156"/>
  <c r="AL139"/>
  <c r="AL203"/>
  <c r="AL266"/>
  <c r="AL330"/>
  <c r="AL237"/>
  <c r="AL301"/>
  <c r="AL365"/>
  <c r="AL276"/>
  <c r="AL340"/>
  <c r="AL247"/>
  <c r="AL311"/>
  <c r="AL373"/>
  <c r="AL23"/>
  <c r="AL46"/>
  <c r="AL51"/>
  <c r="AL85"/>
  <c r="AL71"/>
  <c r="AL132"/>
  <c r="AL122"/>
  <c r="AL146"/>
  <c r="AL210"/>
  <c r="AL197"/>
  <c r="AL184"/>
  <c r="AL167"/>
  <c r="AL230"/>
  <c r="AL294"/>
  <c r="AL358"/>
  <c r="AL265"/>
  <c r="AL329"/>
  <c r="AL240"/>
  <c r="AL304"/>
  <c r="AL368"/>
  <c r="AL275"/>
  <c r="AL339"/>
  <c r="AL375"/>
  <c r="AL31"/>
  <c r="AL53"/>
  <c r="AL82"/>
  <c r="AL76"/>
  <c r="AL94"/>
  <c r="AL123"/>
  <c r="AL109"/>
  <c r="AL174"/>
  <c r="AL161"/>
  <c r="AL148"/>
  <c r="AL212"/>
  <c r="AL195"/>
  <c r="AL258"/>
  <c r="AL322"/>
  <c r="AL229"/>
  <c r="AL293"/>
  <c r="AL357"/>
  <c r="AL268"/>
  <c r="AL332"/>
  <c r="AL239"/>
  <c r="AL303"/>
  <c r="AL367"/>
  <c r="O14"/>
  <c r="P34" i="4"/>
  <c r="O88" i="3"/>
  <c r="O128"/>
  <c r="O280"/>
  <c r="O222"/>
  <c r="O201"/>
  <c r="O177"/>
  <c r="O368"/>
  <c r="O319"/>
  <c r="O33"/>
  <c r="O94"/>
  <c r="O148"/>
  <c r="O144"/>
  <c r="O259"/>
  <c r="O104"/>
  <c r="O203"/>
  <c r="O54"/>
  <c r="O55"/>
  <c r="O279"/>
  <c r="O61"/>
  <c r="O101"/>
  <c r="O256"/>
  <c r="O306"/>
  <c r="O138"/>
  <c r="O65"/>
  <c r="O313"/>
  <c r="O264"/>
  <c r="O161"/>
  <c r="O162"/>
  <c r="O352"/>
  <c r="O114"/>
  <c r="O135"/>
  <c r="O196"/>
  <c r="O307"/>
  <c r="CB289"/>
  <c r="BF289"/>
  <c r="CX289"/>
  <c r="CX343"/>
  <c r="CB343"/>
  <c r="BF343"/>
  <c r="CB244"/>
  <c r="BF244"/>
  <c r="CX244"/>
  <c r="CX143"/>
  <c r="CB143"/>
  <c r="BF143"/>
  <c r="CB81"/>
  <c r="BF81"/>
  <c r="CX81"/>
  <c r="CB24"/>
  <c r="BF24"/>
  <c r="CX24"/>
  <c r="CB350"/>
  <c r="BF350"/>
  <c r="CX350"/>
  <c r="BF251"/>
  <c r="CX251"/>
  <c r="CB251"/>
  <c r="CX153"/>
  <c r="CB153"/>
  <c r="BF153"/>
  <c r="CX131"/>
  <c r="CB131"/>
  <c r="BF131"/>
  <c r="BF67"/>
  <c r="CX67"/>
  <c r="CB67"/>
  <c r="CB361"/>
  <c r="BF361"/>
  <c r="CX361"/>
  <c r="BF258"/>
  <c r="CX258"/>
  <c r="CB258"/>
  <c r="CB316"/>
  <c r="BF316"/>
  <c r="CX316"/>
  <c r="BF138"/>
  <c r="CX138"/>
  <c r="CB138"/>
  <c r="CX113"/>
  <c r="CB113"/>
  <c r="BF113"/>
  <c r="CX51"/>
  <c r="CB51"/>
  <c r="BF51"/>
  <c r="BF285"/>
  <c r="CX285"/>
  <c r="CB285"/>
  <c r="CB339"/>
  <c r="BF339"/>
  <c r="CX339"/>
  <c r="BF240"/>
  <c r="CX240"/>
  <c r="CB240"/>
  <c r="CB139"/>
  <c r="BF139"/>
  <c r="CX139"/>
  <c r="BF77"/>
  <c r="CX77"/>
  <c r="CB77"/>
  <c r="CB29"/>
  <c r="BF29"/>
  <c r="CX29"/>
  <c r="CX330"/>
  <c r="CB330"/>
  <c r="BF330"/>
  <c r="CB231"/>
  <c r="BF231"/>
  <c r="CX231"/>
  <c r="CX210"/>
  <c r="CB210"/>
  <c r="BF210"/>
  <c r="CB111"/>
  <c r="BF111"/>
  <c r="CX111"/>
  <c r="BF80"/>
  <c r="CX80"/>
  <c r="CB80"/>
  <c r="CB341"/>
  <c r="BF341"/>
  <c r="CX341"/>
  <c r="BF238"/>
  <c r="CX238"/>
  <c r="CB238"/>
  <c r="CB296"/>
  <c r="BF296"/>
  <c r="CX296"/>
  <c r="CX195"/>
  <c r="CB195"/>
  <c r="BF195"/>
  <c r="CB130"/>
  <c r="BF130"/>
  <c r="CX130"/>
  <c r="CB48"/>
  <c r="BF48"/>
  <c r="CX48"/>
  <c r="BF249"/>
  <c r="CX249"/>
  <c r="CB249"/>
  <c r="CB303"/>
  <c r="BF303"/>
  <c r="CX303"/>
  <c r="BF205"/>
  <c r="CX205"/>
  <c r="CB205"/>
  <c r="BF180"/>
  <c r="CX180"/>
  <c r="CB180"/>
  <c r="CX82"/>
  <c r="CB82"/>
  <c r="BF82"/>
  <c r="BF326"/>
  <c r="CX326"/>
  <c r="CB326"/>
  <c r="CX227"/>
  <c r="CB227"/>
  <c r="BF227"/>
  <c r="BF206"/>
  <c r="CX206"/>
  <c r="CB206"/>
  <c r="CB107"/>
  <c r="BF107"/>
  <c r="CX107"/>
  <c r="CB76"/>
  <c r="BF76"/>
  <c r="CX76"/>
  <c r="BF321"/>
  <c r="CX321"/>
  <c r="CB321"/>
  <c r="CX218"/>
  <c r="CB218"/>
  <c r="BF218"/>
  <c r="BF276"/>
  <c r="CX276"/>
  <c r="CB276"/>
  <c r="CB175"/>
  <c r="BF175"/>
  <c r="CX175"/>
  <c r="BF110"/>
  <c r="CX110"/>
  <c r="CB110"/>
  <c r="BF40"/>
  <c r="CX40"/>
  <c r="CB40"/>
  <c r="CB229"/>
  <c r="BF229"/>
  <c r="CX229"/>
  <c r="CX283"/>
  <c r="CB283"/>
  <c r="BF283"/>
  <c r="CB185"/>
  <c r="BF185"/>
  <c r="CX185"/>
  <c r="CB160"/>
  <c r="BF160"/>
  <c r="CX160"/>
  <c r="BF62"/>
  <c r="CX62"/>
  <c r="CB62"/>
  <c r="CX374"/>
  <c r="BF374"/>
  <c r="CB374"/>
  <c r="CX290"/>
  <c r="CB290"/>
  <c r="BF290"/>
  <c r="BF348"/>
  <c r="CX348"/>
  <c r="CB348"/>
  <c r="CX170"/>
  <c r="CB170"/>
  <c r="BF170"/>
  <c r="CX108"/>
  <c r="CB108"/>
  <c r="BF108"/>
  <c r="BF41"/>
  <c r="CX41"/>
  <c r="CB41"/>
  <c r="CX317"/>
  <c r="CB317"/>
  <c r="BF317"/>
  <c r="CB214"/>
  <c r="BF214"/>
  <c r="CX214"/>
  <c r="CX272"/>
  <c r="CB272"/>
  <c r="BF272"/>
  <c r="BF171"/>
  <c r="CX171"/>
  <c r="CB171"/>
  <c r="CX106"/>
  <c r="CB106"/>
  <c r="BF106"/>
  <c r="CB36"/>
  <c r="BF36"/>
  <c r="CX36"/>
  <c r="CX273"/>
  <c r="CB273"/>
  <c r="BF273"/>
  <c r="BF327"/>
  <c r="CX327"/>
  <c r="CB327"/>
  <c r="CX228"/>
  <c r="CB228"/>
  <c r="BF228"/>
  <c r="CX204"/>
  <c r="CB204"/>
  <c r="BF204"/>
  <c r="CX65"/>
  <c r="CB65"/>
  <c r="BF65"/>
  <c r="BF26"/>
  <c r="CX26"/>
  <c r="CB26"/>
  <c r="CB334"/>
  <c r="BF334"/>
  <c r="CX334"/>
  <c r="BF235"/>
  <c r="CX235"/>
  <c r="CB235"/>
  <c r="CX137"/>
  <c r="CB137"/>
  <c r="BF137"/>
  <c r="CX115"/>
  <c r="CB115"/>
  <c r="BF115"/>
  <c r="CX84"/>
  <c r="CB84"/>
  <c r="BF84"/>
  <c r="CX345"/>
  <c r="CB345"/>
  <c r="BF345"/>
  <c r="CB242"/>
  <c r="BF242"/>
  <c r="CX242"/>
  <c r="CX300"/>
  <c r="CB300"/>
  <c r="BF300"/>
  <c r="BF199"/>
  <c r="CX199"/>
  <c r="CB199"/>
  <c r="CB134"/>
  <c r="BF134"/>
  <c r="CX134"/>
  <c r="CX52"/>
  <c r="CB52"/>
  <c r="BF52"/>
  <c r="CB269"/>
  <c r="BF269"/>
  <c r="CX269"/>
  <c r="CX323"/>
  <c r="CB323"/>
  <c r="BF323"/>
  <c r="CB224"/>
  <c r="BF224"/>
  <c r="CX224"/>
  <c r="CB200"/>
  <c r="BF200"/>
  <c r="CX200"/>
  <c r="CB61"/>
  <c r="BF61"/>
  <c r="CX61"/>
  <c r="CX22"/>
  <c r="CB22"/>
  <c r="BF22"/>
  <c r="O174"/>
  <c r="O64"/>
  <c r="O221"/>
  <c r="O271"/>
  <c r="O218"/>
  <c r="O187"/>
  <c r="O118"/>
  <c r="O364"/>
  <c r="O191"/>
  <c r="O185"/>
  <c r="O67"/>
  <c r="O186"/>
  <c r="O182"/>
  <c r="O359"/>
  <c r="O370"/>
  <c r="O312"/>
  <c r="O254"/>
  <c r="O49"/>
  <c r="O111"/>
  <c r="O314"/>
  <c r="O365"/>
  <c r="O374"/>
  <c r="O267"/>
  <c r="O200"/>
  <c r="O36"/>
  <c r="O298"/>
  <c r="O349"/>
  <c r="O350"/>
  <c r="O46"/>
  <c r="O147"/>
  <c r="O204"/>
  <c r="O305"/>
  <c r="O240"/>
  <c r="O357"/>
  <c r="O353"/>
  <c r="O248"/>
  <c r="O152"/>
  <c r="O22"/>
  <c r="O250"/>
  <c r="O21"/>
  <c r="O193"/>
  <c r="O285"/>
  <c r="O227"/>
  <c r="O335"/>
  <c r="O40"/>
  <c r="O123"/>
  <c r="O103"/>
  <c r="O241"/>
  <c r="O293"/>
  <c r="O235"/>
  <c r="O155"/>
  <c r="O231"/>
  <c r="O332"/>
  <c r="O190"/>
  <c r="O80"/>
  <c r="O237"/>
  <c r="R46" i="4"/>
  <c r="S45"/>
  <c r="P60"/>
  <c r="O61"/>
  <c r="Q54"/>
  <c r="R53"/>
  <c r="P71" i="3" l="1"/>
  <c r="P186"/>
  <c r="P78"/>
  <c r="P70"/>
  <c r="P53"/>
  <c r="P120"/>
  <c r="P101"/>
  <c r="P246"/>
  <c r="P321"/>
  <c r="P195"/>
  <c r="P259"/>
  <c r="P165"/>
  <c r="P184"/>
  <c r="P226"/>
  <c r="P119"/>
  <c r="P34"/>
  <c r="P163"/>
  <c r="P123"/>
  <c r="P211"/>
  <c r="P312"/>
  <c r="P346"/>
  <c r="P38"/>
  <c r="P267"/>
  <c r="P190"/>
  <c r="P287"/>
  <c r="P233"/>
  <c r="P220"/>
  <c r="P248"/>
  <c r="P167"/>
  <c r="P268"/>
  <c r="P322"/>
  <c r="P90"/>
  <c r="P143"/>
  <c r="P205"/>
  <c r="P258"/>
  <c r="P112"/>
  <c r="P122"/>
  <c r="P64"/>
  <c r="P215"/>
  <c r="P79"/>
  <c r="P177"/>
  <c r="P370"/>
  <c r="P28"/>
  <c r="P147"/>
  <c r="P284"/>
  <c r="P142"/>
  <c r="P232"/>
  <c r="P316"/>
  <c r="P121"/>
  <c r="P333"/>
  <c r="P168"/>
  <c r="P52"/>
  <c r="P137"/>
  <c r="P26"/>
  <c r="P65"/>
  <c r="P327"/>
  <c r="P273"/>
  <c r="P171"/>
  <c r="P272"/>
  <c r="P41"/>
  <c r="P108"/>
  <c r="P283"/>
  <c r="P110"/>
  <c r="P330"/>
  <c r="P113"/>
  <c r="P307"/>
  <c r="P213"/>
  <c r="P166"/>
  <c r="P95"/>
  <c r="P279"/>
  <c r="P225"/>
  <c r="P45"/>
  <c r="P378"/>
  <c r="P271"/>
  <c r="P96"/>
  <c r="P159"/>
  <c r="P60"/>
  <c r="P114"/>
  <c r="P325"/>
  <c r="P224"/>
  <c r="P134"/>
  <c r="P36"/>
  <c r="P214"/>
  <c r="P229"/>
  <c r="P107"/>
  <c r="P296"/>
  <c r="P111"/>
  <c r="P29"/>
  <c r="P339"/>
  <c r="P350"/>
  <c r="P244"/>
  <c r="P335"/>
  <c r="P318"/>
  <c r="P239"/>
  <c r="P208"/>
  <c r="P59"/>
  <c r="P217"/>
  <c r="P264"/>
  <c r="P376"/>
  <c r="P243"/>
  <c r="P196"/>
  <c r="P254"/>
  <c r="P149"/>
  <c r="P93"/>
  <c r="P332"/>
  <c r="P194"/>
  <c r="P372"/>
  <c r="P379"/>
  <c r="P135"/>
  <c r="P157"/>
  <c r="P54"/>
  <c r="P340"/>
  <c r="P282"/>
  <c r="P237"/>
  <c r="P182"/>
  <c r="P295"/>
  <c r="P241"/>
  <c r="P203"/>
  <c r="P304"/>
  <c r="P72"/>
  <c r="P315"/>
  <c r="P261"/>
  <c r="P353"/>
  <c r="P345"/>
  <c r="P334"/>
  <c r="P204"/>
  <c r="P170"/>
  <c r="P374"/>
  <c r="P160"/>
  <c r="P48"/>
  <c r="P240"/>
  <c r="P24"/>
  <c r="P55"/>
  <c r="P141"/>
  <c r="P266"/>
  <c r="P351"/>
  <c r="P297"/>
  <c r="P156"/>
  <c r="P148"/>
  <c r="P145"/>
  <c r="P144"/>
  <c r="P305"/>
  <c r="P234"/>
  <c r="P354"/>
  <c r="P100"/>
  <c r="P291"/>
  <c r="P223"/>
  <c r="P192"/>
  <c r="P43"/>
  <c r="CC240"/>
  <c r="BG240"/>
  <c r="CY240"/>
  <c r="CY294"/>
  <c r="CC294"/>
  <c r="BG294"/>
  <c r="CC196"/>
  <c r="BG196"/>
  <c r="CY196"/>
  <c r="CC175"/>
  <c r="BG175"/>
  <c r="CY175"/>
  <c r="BG77"/>
  <c r="CY77"/>
  <c r="CC77"/>
  <c r="CY376"/>
  <c r="CC376"/>
  <c r="BG376"/>
  <c r="CC305"/>
  <c r="BG305"/>
  <c r="CY305"/>
  <c r="CY359"/>
  <c r="CC359"/>
  <c r="BG359"/>
  <c r="CC185"/>
  <c r="BG185"/>
  <c r="CY185"/>
  <c r="CC123"/>
  <c r="BG123"/>
  <c r="CY123"/>
  <c r="CY52"/>
  <c r="CC52"/>
  <c r="BG52"/>
  <c r="CC312"/>
  <c r="BG312"/>
  <c r="CY312"/>
  <c r="CY366"/>
  <c r="CC366"/>
  <c r="BG366"/>
  <c r="CC267"/>
  <c r="BG267"/>
  <c r="CY267"/>
  <c r="CY170"/>
  <c r="CC170"/>
  <c r="BG170"/>
  <c r="CC105"/>
  <c r="BG105"/>
  <c r="CY105"/>
  <c r="CC40"/>
  <c r="BG40"/>
  <c r="CY40"/>
  <c r="CY236"/>
  <c r="CC236"/>
  <c r="BG236"/>
  <c r="BG290"/>
  <c r="CY290"/>
  <c r="CC290"/>
  <c r="CY192"/>
  <c r="CC192"/>
  <c r="BG192"/>
  <c r="CY171"/>
  <c r="CC171"/>
  <c r="BG171"/>
  <c r="CC73"/>
  <c r="BG73"/>
  <c r="CY73"/>
  <c r="BG373"/>
  <c r="CC373"/>
  <c r="CY373"/>
  <c r="CC285"/>
  <c r="BG285"/>
  <c r="CY285"/>
  <c r="CY339"/>
  <c r="CC339"/>
  <c r="BG339"/>
  <c r="CC165"/>
  <c r="BG165"/>
  <c r="CY165"/>
  <c r="CC103"/>
  <c r="BG103"/>
  <c r="CY103"/>
  <c r="CC49"/>
  <c r="BG49"/>
  <c r="CY49"/>
  <c r="BG292"/>
  <c r="CY292"/>
  <c r="CC292"/>
  <c r="CC346"/>
  <c r="BG346"/>
  <c r="CY346"/>
  <c r="BG247"/>
  <c r="CY247"/>
  <c r="CC247"/>
  <c r="CC150"/>
  <c r="BG150"/>
  <c r="CY150"/>
  <c r="BG88"/>
  <c r="CY88"/>
  <c r="CC88"/>
  <c r="BG27"/>
  <c r="CY27"/>
  <c r="CC27"/>
  <c r="BG357"/>
  <c r="CY357"/>
  <c r="CC357"/>
  <c r="CY254"/>
  <c r="CC254"/>
  <c r="BG254"/>
  <c r="CC156"/>
  <c r="BG156"/>
  <c r="CY156"/>
  <c r="BG134"/>
  <c r="CY134"/>
  <c r="CC134"/>
  <c r="CY74"/>
  <c r="CC74"/>
  <c r="BG74"/>
  <c r="BG378"/>
  <c r="CC378"/>
  <c r="CY378"/>
  <c r="BG281"/>
  <c r="CY281"/>
  <c r="CC281"/>
  <c r="CC335"/>
  <c r="BG335"/>
  <c r="CY335"/>
  <c r="BG161"/>
  <c r="CC161"/>
  <c r="CY161"/>
  <c r="BG99"/>
  <c r="CY99"/>
  <c r="CC99"/>
  <c r="BG45"/>
  <c r="CY45"/>
  <c r="CC45"/>
  <c r="CY336"/>
  <c r="CC336"/>
  <c r="BG336"/>
  <c r="CC237"/>
  <c r="BG237"/>
  <c r="CY237"/>
  <c r="CY291"/>
  <c r="CC291"/>
  <c r="BG291"/>
  <c r="BG194"/>
  <c r="CY194"/>
  <c r="CC194"/>
  <c r="CY129"/>
  <c r="CC129"/>
  <c r="BG129"/>
  <c r="CY43"/>
  <c r="CC43"/>
  <c r="BG43"/>
  <c r="CC244"/>
  <c r="BG244"/>
  <c r="CY244"/>
  <c r="CY298"/>
  <c r="CC298"/>
  <c r="BG298"/>
  <c r="CC200"/>
  <c r="BG200"/>
  <c r="CY200"/>
  <c r="CC179"/>
  <c r="BG179"/>
  <c r="CY179"/>
  <c r="BG81"/>
  <c r="CY81"/>
  <c r="CC81"/>
  <c r="CC380"/>
  <c r="BG380"/>
  <c r="CY380"/>
  <c r="CC309"/>
  <c r="BG309"/>
  <c r="CY309"/>
  <c r="CY363"/>
  <c r="CC363"/>
  <c r="BG363"/>
  <c r="CC189"/>
  <c r="BG189"/>
  <c r="CY189"/>
  <c r="CC127"/>
  <c r="BG127"/>
  <c r="CY127"/>
  <c r="CY56"/>
  <c r="CC56"/>
  <c r="BG56"/>
  <c r="BG332"/>
  <c r="CY332"/>
  <c r="CC332"/>
  <c r="CY233"/>
  <c r="CC233"/>
  <c r="BG233"/>
  <c r="BG287"/>
  <c r="CY287"/>
  <c r="CC287"/>
  <c r="CC190"/>
  <c r="BG190"/>
  <c r="CY190"/>
  <c r="BG125"/>
  <c r="CY125"/>
  <c r="CC125"/>
  <c r="BG38"/>
  <c r="CY38"/>
  <c r="CC38"/>
  <c r="CY288"/>
  <c r="CC288"/>
  <c r="BG288"/>
  <c r="BG342"/>
  <c r="CY342"/>
  <c r="CC342"/>
  <c r="CY243"/>
  <c r="CC243"/>
  <c r="BG243"/>
  <c r="BG146"/>
  <c r="CY146"/>
  <c r="CC146"/>
  <c r="CY84"/>
  <c r="CC84"/>
  <c r="BG84"/>
  <c r="CY23"/>
  <c r="CC23"/>
  <c r="BG23"/>
  <c r="BG353"/>
  <c r="CY353"/>
  <c r="CC353"/>
  <c r="CY250"/>
  <c r="CC250"/>
  <c r="BG250"/>
  <c r="CC152"/>
  <c r="BG152"/>
  <c r="CY152"/>
  <c r="CC130"/>
  <c r="BG130"/>
  <c r="CY130"/>
  <c r="CY70"/>
  <c r="CC70"/>
  <c r="BG70"/>
  <c r="CY360"/>
  <c r="CC360"/>
  <c r="BG360"/>
  <c r="CC261"/>
  <c r="BG261"/>
  <c r="CY261"/>
  <c r="CY315"/>
  <c r="CC315"/>
  <c r="BG315"/>
  <c r="CC141"/>
  <c r="BG141"/>
  <c r="CY141"/>
  <c r="BG116"/>
  <c r="CY116"/>
  <c r="CC116"/>
  <c r="BG46"/>
  <c r="CY46"/>
  <c r="CC46"/>
  <c r="BG284"/>
  <c r="CY284"/>
  <c r="CC284"/>
  <c r="CC338"/>
  <c r="BG338"/>
  <c r="CY338"/>
  <c r="BG239"/>
  <c r="CY239"/>
  <c r="CC239"/>
  <c r="CC142"/>
  <c r="BG142"/>
  <c r="CY142"/>
  <c r="BG80"/>
  <c r="CY80"/>
  <c r="CC80"/>
  <c r="CC21"/>
  <c r="BG21"/>
  <c r="CY21"/>
  <c r="AM29"/>
  <c r="AM40"/>
  <c r="AM69"/>
  <c r="AM63"/>
  <c r="AM90"/>
  <c r="AM118"/>
  <c r="AM96"/>
  <c r="AM161"/>
  <c r="AM148"/>
  <c r="AM212"/>
  <c r="AM195"/>
  <c r="AM182"/>
  <c r="AM245"/>
  <c r="AM309"/>
  <c r="AM220"/>
  <c r="AM284"/>
  <c r="AM348"/>
  <c r="AM255"/>
  <c r="AM319"/>
  <c r="AM226"/>
  <c r="AM290"/>
  <c r="AM354"/>
  <c r="AM24"/>
  <c r="AM33"/>
  <c r="AM51"/>
  <c r="AM64"/>
  <c r="AM91"/>
  <c r="AM119"/>
  <c r="AM101"/>
  <c r="AM124"/>
  <c r="AM189"/>
  <c r="AM176"/>
  <c r="AM159"/>
  <c r="AM146"/>
  <c r="AM210"/>
  <c r="AM273"/>
  <c r="AM337"/>
  <c r="AM248"/>
  <c r="AM312"/>
  <c r="AM219"/>
  <c r="AM283"/>
  <c r="AM347"/>
  <c r="AM254"/>
  <c r="AM318"/>
  <c r="AM369"/>
  <c r="AM27"/>
  <c r="AM36"/>
  <c r="AM46"/>
  <c r="AM76"/>
  <c r="AM66"/>
  <c r="AM131"/>
  <c r="AM113"/>
  <c r="AM137"/>
  <c r="AM201"/>
  <c r="AM188"/>
  <c r="AM171"/>
  <c r="AM158"/>
  <c r="AM221"/>
  <c r="AM285"/>
  <c r="AM349"/>
  <c r="AM260"/>
  <c r="AM324"/>
  <c r="AM231"/>
  <c r="AM295"/>
  <c r="AM359"/>
  <c r="AM266"/>
  <c r="AM330"/>
  <c r="AM375"/>
  <c r="AM26"/>
  <c r="AM49"/>
  <c r="AM58"/>
  <c r="AM88"/>
  <c r="AM78"/>
  <c r="AM106"/>
  <c r="AM125"/>
  <c r="AM149"/>
  <c r="AM136"/>
  <c r="AM200"/>
  <c r="AM183"/>
  <c r="AM170"/>
  <c r="AM233"/>
  <c r="AM297"/>
  <c r="AM361"/>
  <c r="AM272"/>
  <c r="AM336"/>
  <c r="AM243"/>
  <c r="AM307"/>
  <c r="AM214"/>
  <c r="AM278"/>
  <c r="AM342"/>
  <c r="AM374"/>
  <c r="AM22"/>
  <c r="AM45"/>
  <c r="AM54"/>
  <c r="AM84"/>
  <c r="AM74"/>
  <c r="AM102"/>
  <c r="AM121"/>
  <c r="AM145"/>
  <c r="AM209"/>
  <c r="AM196"/>
  <c r="AM179"/>
  <c r="AM166"/>
  <c r="AM229"/>
  <c r="AM293"/>
  <c r="AM357"/>
  <c r="AM268"/>
  <c r="AM332"/>
  <c r="AM239"/>
  <c r="AM303"/>
  <c r="AM367"/>
  <c r="AM274"/>
  <c r="AM338"/>
  <c r="AM370"/>
  <c r="AM39"/>
  <c r="AM52"/>
  <c r="AM81"/>
  <c r="AM75"/>
  <c r="AM103"/>
  <c r="AM130"/>
  <c r="AM108"/>
  <c r="AM173"/>
  <c r="AM160"/>
  <c r="AM143"/>
  <c r="AM207"/>
  <c r="AM194"/>
  <c r="AM257"/>
  <c r="AM321"/>
  <c r="AM232"/>
  <c r="AM296"/>
  <c r="AM360"/>
  <c r="AM267"/>
  <c r="AM331"/>
  <c r="AM238"/>
  <c r="AM302"/>
  <c r="AM366"/>
  <c r="R12" a="1"/>
  <c r="R12" s="1"/>
  <c r="AM38"/>
  <c r="AM47"/>
  <c r="AM60"/>
  <c r="AM87"/>
  <c r="AM115"/>
  <c r="AM97"/>
  <c r="AM120"/>
  <c r="AM185"/>
  <c r="AM172"/>
  <c r="AM155"/>
  <c r="AM142"/>
  <c r="AM206"/>
  <c r="AM269"/>
  <c r="AM333"/>
  <c r="AM244"/>
  <c r="AM308"/>
  <c r="AM215"/>
  <c r="AM279"/>
  <c r="AM343"/>
  <c r="AM250"/>
  <c r="AM314"/>
  <c r="AM380"/>
  <c r="CZ381" s="1"/>
  <c r="AM23"/>
  <c r="AM32"/>
  <c r="AM42"/>
  <c r="AM72"/>
  <c r="AM62"/>
  <c r="AM127"/>
  <c r="AM109"/>
  <c r="AM132"/>
  <c r="AM197"/>
  <c r="AM184"/>
  <c r="AM167"/>
  <c r="AM154"/>
  <c r="AM217"/>
  <c r="AM281"/>
  <c r="AM345"/>
  <c r="AM256"/>
  <c r="AM320"/>
  <c r="AM227"/>
  <c r="AM291"/>
  <c r="AM355"/>
  <c r="AM262"/>
  <c r="AM326"/>
  <c r="AM371"/>
  <c r="AM28"/>
  <c r="AM37"/>
  <c r="AM55"/>
  <c r="AM68"/>
  <c r="AM95"/>
  <c r="AM123"/>
  <c r="AM105"/>
  <c r="AM128"/>
  <c r="AM193"/>
  <c r="AM180"/>
  <c r="AM163"/>
  <c r="AM150"/>
  <c r="AM213"/>
  <c r="AM277"/>
  <c r="AM341"/>
  <c r="AM252"/>
  <c r="AM316"/>
  <c r="AM223"/>
  <c r="AM287"/>
  <c r="AM351"/>
  <c r="AM258"/>
  <c r="AM322"/>
  <c r="AM377"/>
  <c r="AM25"/>
  <c r="AM57"/>
  <c r="AM65"/>
  <c r="AM59"/>
  <c r="AM86"/>
  <c r="AM114"/>
  <c r="AM133"/>
  <c r="AM157"/>
  <c r="AM144"/>
  <c r="AM208"/>
  <c r="AM191"/>
  <c r="AM178"/>
  <c r="AM241"/>
  <c r="AM305"/>
  <c r="AM216"/>
  <c r="AM280"/>
  <c r="AM344"/>
  <c r="AM251"/>
  <c r="AM315"/>
  <c r="AM222"/>
  <c r="AM286"/>
  <c r="AM350"/>
  <c r="AM373"/>
  <c r="AM35"/>
  <c r="AM48"/>
  <c r="AM77"/>
  <c r="AM71"/>
  <c r="AM99"/>
  <c r="AM126"/>
  <c r="AM104"/>
  <c r="AM169"/>
  <c r="AM156"/>
  <c r="AM139"/>
  <c r="AM203"/>
  <c r="AM190"/>
  <c r="AM253"/>
  <c r="AM317"/>
  <c r="AM228"/>
  <c r="AM292"/>
  <c r="AM356"/>
  <c r="AM263"/>
  <c r="AM327"/>
  <c r="AM234"/>
  <c r="AM298"/>
  <c r="AM362"/>
  <c r="R11" a="1"/>
  <c r="R11" s="1"/>
  <c r="AM34"/>
  <c r="AM43"/>
  <c r="AM89"/>
  <c r="AM83"/>
  <c r="AM111"/>
  <c r="AM93"/>
  <c r="AM116"/>
  <c r="AM181"/>
  <c r="AM168"/>
  <c r="AM151"/>
  <c r="AM138"/>
  <c r="AM202"/>
  <c r="AM265"/>
  <c r="AM329"/>
  <c r="AM240"/>
  <c r="AM304"/>
  <c r="AM368"/>
  <c r="AM275"/>
  <c r="AM339"/>
  <c r="AM246"/>
  <c r="AM310"/>
  <c r="AM376"/>
  <c r="AM30"/>
  <c r="AM56"/>
  <c r="AM85"/>
  <c r="AM79"/>
  <c r="AM107"/>
  <c r="AM134"/>
  <c r="AM112"/>
  <c r="AM177"/>
  <c r="AM164"/>
  <c r="AM147"/>
  <c r="AM211"/>
  <c r="AM198"/>
  <c r="AM261"/>
  <c r="AM325"/>
  <c r="AM236"/>
  <c r="AM300"/>
  <c r="AM364"/>
  <c r="AM271"/>
  <c r="AM335"/>
  <c r="AM242"/>
  <c r="AM306"/>
  <c r="AM372"/>
  <c r="AM20"/>
  <c r="AM41"/>
  <c r="AM50"/>
  <c r="AM80"/>
  <c r="AM70"/>
  <c r="AM98"/>
  <c r="AM117"/>
  <c r="AM141"/>
  <c r="AM205"/>
  <c r="AM192"/>
  <c r="AM175"/>
  <c r="AM162"/>
  <c r="AM225"/>
  <c r="AM289"/>
  <c r="AM353"/>
  <c r="AM264"/>
  <c r="AM328"/>
  <c r="AM235"/>
  <c r="AM299"/>
  <c r="AM363"/>
  <c r="AM270"/>
  <c r="AM334"/>
  <c r="AM379"/>
  <c r="AM21"/>
  <c r="AM53"/>
  <c r="AM61"/>
  <c r="AM92"/>
  <c r="AM82"/>
  <c r="AM110"/>
  <c r="AM129"/>
  <c r="AM153"/>
  <c r="AM140"/>
  <c r="AM204"/>
  <c r="AM187"/>
  <c r="AM174"/>
  <c r="AM237"/>
  <c r="AM301"/>
  <c r="AM365"/>
  <c r="AM276"/>
  <c r="AM340"/>
  <c r="AM247"/>
  <c r="AM311"/>
  <c r="AM218"/>
  <c r="AM282"/>
  <c r="AM346"/>
  <c r="AM378"/>
  <c r="AM31"/>
  <c r="AM44"/>
  <c r="AM73"/>
  <c r="AM67"/>
  <c r="AM94"/>
  <c r="AM122"/>
  <c r="AM100"/>
  <c r="AM165"/>
  <c r="AM152"/>
  <c r="AM135"/>
  <c r="AM199"/>
  <c r="AM186"/>
  <c r="AM249"/>
  <c r="AM313"/>
  <c r="AM224"/>
  <c r="AM288"/>
  <c r="AM352"/>
  <c r="AM259"/>
  <c r="AM323"/>
  <c r="AM230"/>
  <c r="AM294"/>
  <c r="AM358"/>
  <c r="BG19"/>
  <c r="CC19"/>
  <c r="AL19"/>
  <c r="P22"/>
  <c r="P61"/>
  <c r="P323"/>
  <c r="P269"/>
  <c r="P84"/>
  <c r="P235"/>
  <c r="P228"/>
  <c r="P106"/>
  <c r="P317"/>
  <c r="P62"/>
  <c r="P185"/>
  <c r="P276"/>
  <c r="P218"/>
  <c r="P249"/>
  <c r="P130"/>
  <c r="P341"/>
  <c r="P210"/>
  <c r="P231"/>
  <c r="P139"/>
  <c r="P138"/>
  <c r="P67"/>
  <c r="P131"/>
  <c r="P81"/>
  <c r="P343"/>
  <c r="P289"/>
  <c r="P161"/>
  <c r="P86"/>
  <c r="P35"/>
  <c r="P99"/>
  <c r="P198"/>
  <c r="P311"/>
  <c r="P257"/>
  <c r="P117"/>
  <c r="P338"/>
  <c r="P30"/>
  <c r="P369"/>
  <c r="P275"/>
  <c r="P221"/>
  <c r="P58"/>
  <c r="P344"/>
  <c r="P286"/>
  <c r="P181"/>
  <c r="P173"/>
  <c r="P37"/>
  <c r="P363"/>
  <c r="P309"/>
  <c r="P116"/>
  <c r="P356"/>
  <c r="P342"/>
  <c r="P27"/>
  <c r="P47"/>
  <c r="P357"/>
  <c r="P247"/>
  <c r="P169"/>
  <c r="P97"/>
  <c r="P368"/>
  <c r="P310"/>
  <c r="P189"/>
  <c r="P31"/>
  <c r="P179"/>
  <c r="P314"/>
  <c r="P230"/>
  <c r="P364"/>
  <c r="P306"/>
  <c r="P176"/>
  <c r="P44"/>
  <c r="P336"/>
  <c r="P255"/>
  <c r="P347"/>
  <c r="P162"/>
  <c r="P380"/>
  <c r="P193"/>
  <c r="P360"/>
  <c r="P302"/>
  <c r="P197"/>
  <c r="P349"/>
  <c r="P216"/>
  <c r="P105"/>
  <c r="P308"/>
  <c r="P250"/>
  <c r="P35" i="4"/>
  <c r="P38"/>
  <c r="CC304" i="3"/>
  <c r="BG304"/>
  <c r="CY304"/>
  <c r="CY358"/>
  <c r="CC358"/>
  <c r="BG358"/>
  <c r="CC259"/>
  <c r="BG259"/>
  <c r="CY259"/>
  <c r="CY162"/>
  <c r="CC162"/>
  <c r="BG162"/>
  <c r="BG95"/>
  <c r="CY95"/>
  <c r="CC95"/>
  <c r="CY32"/>
  <c r="CC32"/>
  <c r="BG32"/>
  <c r="BG369"/>
  <c r="CY369"/>
  <c r="CC369"/>
  <c r="BG266"/>
  <c r="CY266"/>
  <c r="CC266"/>
  <c r="CY168"/>
  <c r="CC168"/>
  <c r="BG168"/>
  <c r="CY147"/>
  <c r="CC147"/>
  <c r="BG147"/>
  <c r="BG86"/>
  <c r="CY86"/>
  <c r="CC86"/>
  <c r="BG374"/>
  <c r="CC374"/>
  <c r="CY374"/>
  <c r="BG277"/>
  <c r="CY277"/>
  <c r="CC277"/>
  <c r="CC331"/>
  <c r="BG331"/>
  <c r="CY331"/>
  <c r="BG157"/>
  <c r="CY157"/>
  <c r="CC157"/>
  <c r="CY132"/>
  <c r="CC132"/>
  <c r="BG132"/>
  <c r="BG41"/>
  <c r="CY41"/>
  <c r="CC41"/>
  <c r="CC300"/>
  <c r="BG300"/>
  <c r="CY300"/>
  <c r="CY354"/>
  <c r="CC354"/>
  <c r="BG354"/>
  <c r="CC255"/>
  <c r="BG255"/>
  <c r="CY255"/>
  <c r="CY158"/>
  <c r="CC158"/>
  <c r="BG158"/>
  <c r="CY96"/>
  <c r="CC96"/>
  <c r="BG96"/>
  <c r="CC37"/>
  <c r="BG37"/>
  <c r="CY37"/>
  <c r="BG349"/>
  <c r="CY349"/>
  <c r="CC349"/>
  <c r="CY246"/>
  <c r="CC246"/>
  <c r="BG246"/>
  <c r="CC148"/>
  <c r="BG148"/>
  <c r="CY148"/>
  <c r="CC126"/>
  <c r="BG126"/>
  <c r="CY126"/>
  <c r="CY66"/>
  <c r="CC66"/>
  <c r="BG66"/>
  <c r="CY356"/>
  <c r="CC356"/>
  <c r="BG356"/>
  <c r="CC257"/>
  <c r="BG257"/>
  <c r="CY257"/>
  <c r="CY311"/>
  <c r="CC311"/>
  <c r="BG311"/>
  <c r="CC137"/>
  <c r="BG137"/>
  <c r="CY137"/>
  <c r="BG112"/>
  <c r="CY112"/>
  <c r="CC112"/>
  <c r="BG42"/>
  <c r="CY42"/>
  <c r="CC42"/>
  <c r="BG264"/>
  <c r="CY264"/>
  <c r="CC264"/>
  <c r="CC318"/>
  <c r="BG318"/>
  <c r="CY318"/>
  <c r="BG219"/>
  <c r="CY219"/>
  <c r="CC219"/>
  <c r="BG199"/>
  <c r="CY199"/>
  <c r="CC199"/>
  <c r="BG60"/>
  <c r="CY60"/>
  <c r="CC60"/>
  <c r="BG30"/>
  <c r="CY30"/>
  <c r="CC30"/>
  <c r="CY345"/>
  <c r="CC345"/>
  <c r="BG345"/>
  <c r="CC242"/>
  <c r="CY242"/>
  <c r="BG242"/>
  <c r="BG144"/>
  <c r="CC144"/>
  <c r="CY144"/>
  <c r="BG122"/>
  <c r="CY122"/>
  <c r="CC122"/>
  <c r="CC62"/>
  <c r="BG62"/>
  <c r="CY62"/>
  <c r="CC372"/>
  <c r="CY372"/>
  <c r="BG372"/>
  <c r="CC301"/>
  <c r="BG301"/>
  <c r="CY301"/>
  <c r="CY355"/>
  <c r="CC355"/>
  <c r="BG355"/>
  <c r="CC181"/>
  <c r="BG181"/>
  <c r="CY181"/>
  <c r="CC119"/>
  <c r="BG119"/>
  <c r="CY119"/>
  <c r="CY48"/>
  <c r="CC48"/>
  <c r="BG48"/>
  <c r="CC308"/>
  <c r="BG308"/>
  <c r="CY308"/>
  <c r="CY362"/>
  <c r="CC362"/>
  <c r="BG362"/>
  <c r="CC263"/>
  <c r="BG263"/>
  <c r="CY263"/>
  <c r="CY166"/>
  <c r="CC166"/>
  <c r="BG166"/>
  <c r="CC101"/>
  <c r="BG101"/>
  <c r="CY101"/>
  <c r="CY36"/>
  <c r="CC36"/>
  <c r="BG36"/>
  <c r="CY216"/>
  <c r="CC216"/>
  <c r="BG216"/>
  <c r="BG270"/>
  <c r="CY270"/>
  <c r="CC270"/>
  <c r="CY172"/>
  <c r="CC172"/>
  <c r="BG172"/>
  <c r="CY151"/>
  <c r="CC151"/>
  <c r="BG151"/>
  <c r="BG90"/>
  <c r="CY90"/>
  <c r="CC90"/>
  <c r="BG371"/>
  <c r="CY371"/>
  <c r="CC371"/>
  <c r="CY297"/>
  <c r="CC297"/>
  <c r="BG297"/>
  <c r="BG351"/>
  <c r="CY351"/>
  <c r="CC351"/>
  <c r="CY177"/>
  <c r="CC177"/>
  <c r="BG177"/>
  <c r="CY115"/>
  <c r="CC115"/>
  <c r="BG115"/>
  <c r="BG44"/>
  <c r="CY44"/>
  <c r="CC44"/>
  <c r="CC352"/>
  <c r="BG352"/>
  <c r="CY352"/>
  <c r="BG253"/>
  <c r="CY253"/>
  <c r="CC253"/>
  <c r="CC307"/>
  <c r="BG307"/>
  <c r="CY307"/>
  <c r="CY210"/>
  <c r="CC210"/>
  <c r="BG210"/>
  <c r="CY108"/>
  <c r="CC108"/>
  <c r="BG108"/>
  <c r="CC59"/>
  <c r="BG59"/>
  <c r="CY59"/>
  <c r="BG260"/>
  <c r="CY260"/>
  <c r="CC260"/>
  <c r="CC314"/>
  <c r="BG314"/>
  <c r="CY314"/>
  <c r="BG215"/>
  <c r="CY215"/>
  <c r="CC215"/>
  <c r="BG195"/>
  <c r="CY195"/>
  <c r="CC195"/>
  <c r="CC97"/>
  <c r="BG97"/>
  <c r="CY97"/>
  <c r="BG26"/>
  <c r="CY26"/>
  <c r="CC26"/>
  <c r="BG325"/>
  <c r="CY325"/>
  <c r="CC325"/>
  <c r="CY222"/>
  <c r="CC222"/>
  <c r="BG222"/>
  <c r="BG205"/>
  <c r="CY205"/>
  <c r="CC205"/>
  <c r="CC102"/>
  <c r="BG102"/>
  <c r="CY102"/>
  <c r="CC75"/>
  <c r="BG75"/>
  <c r="CY75"/>
  <c r="CY348"/>
  <c r="CC348"/>
  <c r="BG348"/>
  <c r="CC249"/>
  <c r="BG249"/>
  <c r="CY249"/>
  <c r="CY303"/>
  <c r="CC303"/>
  <c r="BG303"/>
  <c r="BG206"/>
  <c r="CY206"/>
  <c r="CC206"/>
  <c r="BG104"/>
  <c r="CY104"/>
  <c r="CC104"/>
  <c r="CY55"/>
  <c r="CC55"/>
  <c r="BG55"/>
  <c r="R36" i="4"/>
  <c r="S30"/>
  <c r="R31"/>
  <c r="R66" s="1"/>
  <c r="R32"/>
  <c r="P200" i="3"/>
  <c r="P199"/>
  <c r="P300"/>
  <c r="P242"/>
  <c r="P115"/>
  <c r="P348"/>
  <c r="P290"/>
  <c r="P40"/>
  <c r="P175"/>
  <c r="P76"/>
  <c r="P206"/>
  <c r="P227"/>
  <c r="P180"/>
  <c r="P303"/>
  <c r="P238"/>
  <c r="P77"/>
  <c r="P285"/>
  <c r="P51"/>
  <c r="P361"/>
  <c r="P153"/>
  <c r="P358"/>
  <c r="P73"/>
  <c r="P212"/>
  <c r="P281"/>
  <c r="P42"/>
  <c r="P125"/>
  <c r="P328"/>
  <c r="P270"/>
  <c r="P371"/>
  <c r="P140"/>
  <c r="P263"/>
  <c r="P253"/>
  <c r="P118"/>
  <c r="P329"/>
  <c r="P21"/>
  <c r="P188"/>
  <c r="P320"/>
  <c r="P262"/>
  <c r="P88"/>
  <c r="P69"/>
  <c r="P331"/>
  <c r="P277"/>
  <c r="P146"/>
  <c r="P91"/>
  <c r="P152"/>
  <c r="P151"/>
  <c r="P252"/>
  <c r="P104"/>
  <c r="P352"/>
  <c r="P294"/>
  <c r="P49"/>
  <c r="P178"/>
  <c r="P92"/>
  <c r="P98"/>
  <c r="P319"/>
  <c r="P265"/>
  <c r="P109"/>
  <c r="P63"/>
  <c r="P127"/>
  <c r="P155"/>
  <c r="P256"/>
  <c r="P46"/>
  <c r="P129"/>
  <c r="P274"/>
  <c r="P375"/>
  <c r="P366"/>
  <c r="P260"/>
  <c r="P128"/>
  <c r="P66"/>
  <c r="P187"/>
  <c r="P288"/>
  <c r="P57"/>
  <c r="P124"/>
  <c r="P377"/>
  <c r="P201"/>
  <c r="P126"/>
  <c r="P337"/>
  <c r="P158"/>
  <c r="P32"/>
  <c r="P373"/>
  <c r="P74"/>
  <c r="P23"/>
  <c r="P207"/>
  <c r="Q35" i="4"/>
  <c r="Q38"/>
  <c r="BG368" i="3"/>
  <c r="CY368"/>
  <c r="CC368"/>
  <c r="CY269"/>
  <c r="CC269"/>
  <c r="BG269"/>
  <c r="BG323"/>
  <c r="CY323"/>
  <c r="CC323"/>
  <c r="CY149"/>
  <c r="CC149"/>
  <c r="BG149"/>
  <c r="CC124"/>
  <c r="BG124"/>
  <c r="CY124"/>
  <c r="CC54"/>
  <c r="BG54"/>
  <c r="CY54"/>
  <c r="CC276"/>
  <c r="BG276"/>
  <c r="CY276"/>
  <c r="CY330"/>
  <c r="CC330"/>
  <c r="BG330"/>
  <c r="CC231"/>
  <c r="BG231"/>
  <c r="CY231"/>
  <c r="CC211"/>
  <c r="BG211"/>
  <c r="CY211"/>
  <c r="CC72"/>
  <c r="BG72"/>
  <c r="CY72"/>
  <c r="BG24"/>
  <c r="CY24"/>
  <c r="CC24"/>
  <c r="CY341"/>
  <c r="CC341"/>
  <c r="BG341"/>
  <c r="CC238"/>
  <c r="BG238"/>
  <c r="CY238"/>
  <c r="BG140"/>
  <c r="CY140"/>
  <c r="CC140"/>
  <c r="BG118"/>
  <c r="CY118"/>
  <c r="CC118"/>
  <c r="BG91"/>
  <c r="CY91"/>
  <c r="CC91"/>
  <c r="BG364"/>
  <c r="CY364"/>
  <c r="CC364"/>
  <c r="CY265"/>
  <c r="CC265"/>
  <c r="BG265"/>
  <c r="BG319"/>
  <c r="CY319"/>
  <c r="CC319"/>
  <c r="CY145"/>
  <c r="CC145"/>
  <c r="BG145"/>
  <c r="CC120"/>
  <c r="BG120"/>
  <c r="CY120"/>
  <c r="CC50"/>
  <c r="BG50"/>
  <c r="CY50"/>
  <c r="BG256"/>
  <c r="CY256"/>
  <c r="CC256"/>
  <c r="CC310"/>
  <c r="BG310"/>
  <c r="CY310"/>
  <c r="CY212"/>
  <c r="CC212"/>
  <c r="BG212"/>
  <c r="BG191"/>
  <c r="CY191"/>
  <c r="CC191"/>
  <c r="CC93"/>
  <c r="BG93"/>
  <c r="CY93"/>
  <c r="BG22"/>
  <c r="CY22"/>
  <c r="CC22"/>
  <c r="BG321"/>
  <c r="CY321"/>
  <c r="CC321"/>
  <c r="CY218"/>
  <c r="CC218"/>
  <c r="BG218"/>
  <c r="BG201"/>
  <c r="CY201"/>
  <c r="CC201"/>
  <c r="CC98"/>
  <c r="BG98"/>
  <c r="CY98"/>
  <c r="CC71"/>
  <c r="BG71"/>
  <c r="CY71"/>
  <c r="CY328"/>
  <c r="CC328"/>
  <c r="BG328"/>
  <c r="CC229"/>
  <c r="BG229"/>
  <c r="CY229"/>
  <c r="CY283"/>
  <c r="CC283"/>
  <c r="BG283"/>
  <c r="BG186"/>
  <c r="CY186"/>
  <c r="CC186"/>
  <c r="CY121"/>
  <c r="CC121"/>
  <c r="BG121"/>
  <c r="CY34"/>
  <c r="CC34"/>
  <c r="BG34"/>
  <c r="CY252"/>
  <c r="CC252"/>
  <c r="BG252"/>
  <c r="BG306"/>
  <c r="CC306"/>
  <c r="CY306"/>
  <c r="CY208"/>
  <c r="BG208"/>
  <c r="CC208"/>
  <c r="CY187"/>
  <c r="CC187"/>
  <c r="BG187"/>
  <c r="CC89"/>
  <c r="BG89"/>
  <c r="CY89"/>
  <c r="BG365"/>
  <c r="CY365"/>
  <c r="CC365"/>
  <c r="CY262"/>
  <c r="CC262"/>
  <c r="BG262"/>
  <c r="CC164"/>
  <c r="BG164"/>
  <c r="CY164"/>
  <c r="CC143"/>
  <c r="BG143"/>
  <c r="CY143"/>
  <c r="CY82"/>
  <c r="CC82"/>
  <c r="BG82"/>
  <c r="BG370"/>
  <c r="CY370"/>
  <c r="CC370"/>
  <c r="CY273"/>
  <c r="CC273"/>
  <c r="BG273"/>
  <c r="BG327"/>
  <c r="CY327"/>
  <c r="CC327"/>
  <c r="CY153"/>
  <c r="CC153"/>
  <c r="BG153"/>
  <c r="CC128"/>
  <c r="BG128"/>
  <c r="CY128"/>
  <c r="CY58"/>
  <c r="BG58"/>
  <c r="CC58"/>
  <c r="CC280"/>
  <c r="BG280"/>
  <c r="CY280"/>
  <c r="CY334"/>
  <c r="CC334"/>
  <c r="BG334"/>
  <c r="CC235"/>
  <c r="BG235"/>
  <c r="CY235"/>
  <c r="CY138"/>
  <c r="CC138"/>
  <c r="BG138"/>
  <c r="CC76"/>
  <c r="BG76"/>
  <c r="CY76"/>
  <c r="BG28"/>
  <c r="CY28"/>
  <c r="CC28"/>
  <c r="CC361"/>
  <c r="BG361"/>
  <c r="CY361"/>
  <c r="BG258"/>
  <c r="CY258"/>
  <c r="CC258"/>
  <c r="CY160"/>
  <c r="CC160"/>
  <c r="BG160"/>
  <c r="CY139"/>
  <c r="CC139"/>
  <c r="BG139"/>
  <c r="BG78"/>
  <c r="CY78"/>
  <c r="CC78"/>
  <c r="BG379"/>
  <c r="CY379"/>
  <c r="CC379"/>
  <c r="CY317"/>
  <c r="CC317"/>
  <c r="BG317"/>
  <c r="CC214"/>
  <c r="BG214"/>
  <c r="CY214"/>
  <c r="CY197"/>
  <c r="CC197"/>
  <c r="BG197"/>
  <c r="BG135"/>
  <c r="CY135"/>
  <c r="CC135"/>
  <c r="BG67"/>
  <c r="CY67"/>
  <c r="CC67"/>
  <c r="CY324"/>
  <c r="CC324"/>
  <c r="BG324"/>
  <c r="CC225"/>
  <c r="BG225"/>
  <c r="CY225"/>
  <c r="CY279"/>
  <c r="CC279"/>
  <c r="BG279"/>
  <c r="BG182"/>
  <c r="CY182"/>
  <c r="CC182"/>
  <c r="CY117"/>
  <c r="CC117"/>
  <c r="BG117"/>
  <c r="CY39"/>
  <c r="CC39"/>
  <c r="BG39"/>
  <c r="BG232"/>
  <c r="CY232"/>
  <c r="CC232"/>
  <c r="CC286"/>
  <c r="BG286"/>
  <c r="CY286"/>
  <c r="BG188"/>
  <c r="CY188"/>
  <c r="CC188"/>
  <c r="BG167"/>
  <c r="CY167"/>
  <c r="CC167"/>
  <c r="CY69"/>
  <c r="CC69"/>
  <c r="BG69"/>
  <c r="CC375"/>
  <c r="BG375"/>
  <c r="CY375"/>
  <c r="BG313"/>
  <c r="CY313"/>
  <c r="CC313"/>
  <c r="CC367"/>
  <c r="BG367"/>
  <c r="CY367"/>
  <c r="BG193"/>
  <c r="CY193"/>
  <c r="CC193"/>
  <c r="BG131"/>
  <c r="CY131"/>
  <c r="CC131"/>
  <c r="CC63"/>
  <c r="BG63"/>
  <c r="CY63"/>
  <c r="S7"/>
  <c r="S8"/>
  <c r="S9"/>
  <c r="S10"/>
  <c r="CC333"/>
  <c r="BG333"/>
  <c r="CY333"/>
  <c r="BG230"/>
  <c r="CY230"/>
  <c r="CC230"/>
  <c r="CC213"/>
  <c r="BG213"/>
  <c r="CY213"/>
  <c r="CY110"/>
  <c r="CC110"/>
  <c r="BG110"/>
  <c r="CY83"/>
  <c r="CC83"/>
  <c r="BG83"/>
  <c r="BG340"/>
  <c r="CY340"/>
  <c r="CC340"/>
  <c r="CY241"/>
  <c r="CC241"/>
  <c r="BG241"/>
  <c r="BG295"/>
  <c r="CY295"/>
  <c r="CC295"/>
  <c r="CC198"/>
  <c r="BG198"/>
  <c r="CY198"/>
  <c r="BG133"/>
  <c r="CY133"/>
  <c r="CC133"/>
  <c r="BG47"/>
  <c r="CY47"/>
  <c r="CC47"/>
  <c r="CY248"/>
  <c r="CC248"/>
  <c r="BG248"/>
  <c r="BG302"/>
  <c r="CY302"/>
  <c r="CC302"/>
  <c r="CY204"/>
  <c r="CC204"/>
  <c r="BG204"/>
  <c r="CY183"/>
  <c r="CC183"/>
  <c r="BG183"/>
  <c r="CC85"/>
  <c r="BG85"/>
  <c r="CY85"/>
  <c r="CC329"/>
  <c r="BG329"/>
  <c r="CY329"/>
  <c r="BG226"/>
  <c r="CY226"/>
  <c r="CC226"/>
  <c r="CC209"/>
  <c r="BG209"/>
  <c r="CY209"/>
  <c r="CY106"/>
  <c r="CC106"/>
  <c r="BG106"/>
  <c r="CY79"/>
  <c r="CC79"/>
  <c r="BG79"/>
  <c r="CY320"/>
  <c r="CC320"/>
  <c r="BG320"/>
  <c r="CC221"/>
  <c r="BG221"/>
  <c r="CY221"/>
  <c r="CY275"/>
  <c r="CC275"/>
  <c r="BG275"/>
  <c r="BG178"/>
  <c r="CY178"/>
  <c r="CC178"/>
  <c r="CY113"/>
  <c r="CC113"/>
  <c r="BG113"/>
  <c r="CC35"/>
  <c r="BG35"/>
  <c r="CY35"/>
  <c r="BG228"/>
  <c r="CY228"/>
  <c r="CC228"/>
  <c r="CC282"/>
  <c r="BG282"/>
  <c r="CY282"/>
  <c r="BG184"/>
  <c r="CY184"/>
  <c r="CC184"/>
  <c r="BG163"/>
  <c r="CY163"/>
  <c r="CC163"/>
  <c r="CY65"/>
  <c r="CC65"/>
  <c r="BG65"/>
  <c r="CC293"/>
  <c r="BG293"/>
  <c r="CY293"/>
  <c r="CY347"/>
  <c r="CC347"/>
  <c r="BG347"/>
  <c r="CC173"/>
  <c r="BG173"/>
  <c r="CY173"/>
  <c r="CC111"/>
  <c r="BG111"/>
  <c r="CY111"/>
  <c r="CC57"/>
  <c r="BG57"/>
  <c r="CY57"/>
  <c r="CY316"/>
  <c r="CC316"/>
  <c r="BG316"/>
  <c r="CC217"/>
  <c r="BG217"/>
  <c r="CY217"/>
  <c r="CY271"/>
  <c r="CC271"/>
  <c r="BG271"/>
  <c r="BG174"/>
  <c r="CY174"/>
  <c r="CC174"/>
  <c r="CY109"/>
  <c r="CC109"/>
  <c r="BG109"/>
  <c r="CC31"/>
  <c r="BG31"/>
  <c r="CY31"/>
  <c r="BG272"/>
  <c r="CY272"/>
  <c r="CC272"/>
  <c r="CC326"/>
  <c r="BG326"/>
  <c r="CY326"/>
  <c r="BG227"/>
  <c r="CY227"/>
  <c r="CC227"/>
  <c r="BG207"/>
  <c r="CY207"/>
  <c r="CC207"/>
  <c r="BG68"/>
  <c r="CY68"/>
  <c r="CC68"/>
  <c r="CC29"/>
  <c r="BG29"/>
  <c r="CY29"/>
  <c r="CC337"/>
  <c r="BG337"/>
  <c r="CY337"/>
  <c r="BG234"/>
  <c r="CY234"/>
  <c r="CC234"/>
  <c r="CY136"/>
  <c r="CC136"/>
  <c r="BG136"/>
  <c r="CY114"/>
  <c r="CC114"/>
  <c r="BG114"/>
  <c r="CY87"/>
  <c r="CC87"/>
  <c r="BG87"/>
  <c r="BG344"/>
  <c r="CY344"/>
  <c r="CC344"/>
  <c r="CY245"/>
  <c r="CC245"/>
  <c r="BG245"/>
  <c r="BG299"/>
  <c r="CY299"/>
  <c r="CC299"/>
  <c r="CC202"/>
  <c r="BG202"/>
  <c r="CY202"/>
  <c r="CC100"/>
  <c r="BG100"/>
  <c r="CY100"/>
  <c r="BG51"/>
  <c r="CY51"/>
  <c r="CC51"/>
  <c r="CC268"/>
  <c r="BG268"/>
  <c r="CY268"/>
  <c r="CY322"/>
  <c r="CC322"/>
  <c r="BG322"/>
  <c r="CC223"/>
  <c r="BG223"/>
  <c r="CY223"/>
  <c r="CC203"/>
  <c r="BG203"/>
  <c r="CY203"/>
  <c r="CC64"/>
  <c r="BG64"/>
  <c r="CY64"/>
  <c r="CY25"/>
  <c r="CC25"/>
  <c r="BG25"/>
  <c r="BG224"/>
  <c r="CY224"/>
  <c r="CC224"/>
  <c r="CC278"/>
  <c r="BG278"/>
  <c r="CY278"/>
  <c r="BG180"/>
  <c r="CY180"/>
  <c r="CC180"/>
  <c r="BG159"/>
  <c r="CY159"/>
  <c r="CC159"/>
  <c r="CY61"/>
  <c r="CC61"/>
  <c r="BG61"/>
  <c r="BG377"/>
  <c r="CY377"/>
  <c r="CC377"/>
  <c r="CC289"/>
  <c r="BG289"/>
  <c r="CY289"/>
  <c r="CY343"/>
  <c r="CC343"/>
  <c r="BG343"/>
  <c r="CC169"/>
  <c r="BG169"/>
  <c r="CY169"/>
  <c r="CC107"/>
  <c r="BG107"/>
  <c r="CY107"/>
  <c r="CC53"/>
  <c r="BG53"/>
  <c r="CY53"/>
  <c r="BG296"/>
  <c r="CY296"/>
  <c r="CC296"/>
  <c r="CC350"/>
  <c r="BG350"/>
  <c r="CY350"/>
  <c r="BG251"/>
  <c r="CY251"/>
  <c r="CC251"/>
  <c r="CC154"/>
  <c r="BG154"/>
  <c r="CY154"/>
  <c r="CY92"/>
  <c r="CC92"/>
  <c r="BG92"/>
  <c r="BG33"/>
  <c r="CY33"/>
  <c r="CC33"/>
  <c r="CC220"/>
  <c r="BG220"/>
  <c r="CY220"/>
  <c r="CY274"/>
  <c r="CC274"/>
  <c r="BG274"/>
  <c r="CC176"/>
  <c r="BG176"/>
  <c r="CY176"/>
  <c r="CC155"/>
  <c r="BG155"/>
  <c r="CY155"/>
  <c r="CC94"/>
  <c r="BG94"/>
  <c r="CY94"/>
  <c r="CZ19"/>
  <c r="R19"/>
  <c r="P326"/>
  <c r="P82"/>
  <c r="P80"/>
  <c r="P251"/>
  <c r="P75"/>
  <c r="P136"/>
  <c r="P25"/>
  <c r="P236"/>
  <c r="P150"/>
  <c r="P362"/>
  <c r="P209"/>
  <c r="P183"/>
  <c r="P68"/>
  <c r="P219"/>
  <c r="P365"/>
  <c r="P324"/>
  <c r="P89"/>
  <c r="P174"/>
  <c r="P87"/>
  <c r="P298"/>
  <c r="P355"/>
  <c r="P301"/>
  <c r="P154"/>
  <c r="P83"/>
  <c r="P33"/>
  <c r="P359"/>
  <c r="P164"/>
  <c r="P280"/>
  <c r="P222"/>
  <c r="P132"/>
  <c r="P39"/>
  <c r="P299"/>
  <c r="P245"/>
  <c r="P191"/>
  <c r="P292"/>
  <c r="P50"/>
  <c r="P133"/>
  <c r="P278"/>
  <c r="P85"/>
  <c r="P293"/>
  <c r="P102"/>
  <c r="P367"/>
  <c r="P313"/>
  <c r="P172"/>
  <c r="P56"/>
  <c r="P103"/>
  <c r="P202"/>
  <c r="P94"/>
  <c r="S46" i="4"/>
  <c r="T45"/>
  <c r="H38"/>
  <c r="P61"/>
  <c r="Q60"/>
  <c r="R54"/>
  <c r="S53"/>
  <c r="Q38" i="3" l="1"/>
  <c r="Q43"/>
  <c r="Q99"/>
  <c r="Q81"/>
  <c r="Q74"/>
  <c r="Q331"/>
  <c r="Q136"/>
  <c r="Q106"/>
  <c r="Q302"/>
  <c r="Q248"/>
  <c r="Q110"/>
  <c r="Q167"/>
  <c r="Q117"/>
  <c r="Q324"/>
  <c r="Q139"/>
  <c r="Q191"/>
  <c r="Q212"/>
  <c r="Q176"/>
  <c r="Q65"/>
  <c r="Q78"/>
  <c r="Q344"/>
  <c r="Q87"/>
  <c r="Q234"/>
  <c r="Q207"/>
  <c r="Q109"/>
  <c r="Q316"/>
  <c r="Q347"/>
  <c r="Q293"/>
  <c r="Q163"/>
  <c r="Q282"/>
  <c r="Q113"/>
  <c r="Q320"/>
  <c r="Q204"/>
  <c r="Q47"/>
  <c r="Q131"/>
  <c r="Q69"/>
  <c r="Q182"/>
  <c r="Q279"/>
  <c r="Q67"/>
  <c r="Q138"/>
  <c r="Q128"/>
  <c r="Q327"/>
  <c r="Q273"/>
  <c r="Q187"/>
  <c r="Q34"/>
  <c r="Q75"/>
  <c r="Q205"/>
  <c r="Q222"/>
  <c r="Q260"/>
  <c r="Q371"/>
  <c r="Q216"/>
  <c r="Q181"/>
  <c r="Q62"/>
  <c r="Q80"/>
  <c r="Q284"/>
  <c r="Q84"/>
  <c r="Q342"/>
  <c r="Q288"/>
  <c r="Q298"/>
  <c r="Q134"/>
  <c r="Q27"/>
  <c r="Q171"/>
  <c r="Q141"/>
  <c r="Q156"/>
  <c r="Q140"/>
  <c r="Q210"/>
  <c r="Q355"/>
  <c r="Q22"/>
  <c r="Q348"/>
  <c r="Q177"/>
  <c r="Q270"/>
  <c r="Q33"/>
  <c r="Q92"/>
  <c r="Q343"/>
  <c r="Q224"/>
  <c r="Q25"/>
  <c r="Q322"/>
  <c r="Q368"/>
  <c r="Q60"/>
  <c r="Q264"/>
  <c r="Q180"/>
  <c r="Q245"/>
  <c r="Q271"/>
  <c r="Q275"/>
  <c r="Q82"/>
  <c r="Q306"/>
  <c r="Q277"/>
  <c r="Q162"/>
  <c r="Q243"/>
  <c r="Q373"/>
  <c r="Q52"/>
  <c r="Q91"/>
  <c r="Q330"/>
  <c r="Q149"/>
  <c r="Q86"/>
  <c r="Q147"/>
  <c r="Q369"/>
  <c r="Q32"/>
  <c r="Q358"/>
  <c r="Q339"/>
  <c r="Q366"/>
  <c r="Q169"/>
  <c r="Q299"/>
  <c r="Q174"/>
  <c r="Q178"/>
  <c r="Q334"/>
  <c r="Q153"/>
  <c r="Q370"/>
  <c r="Q323"/>
  <c r="Q269"/>
  <c r="Q206"/>
  <c r="Q303"/>
  <c r="Q325"/>
  <c r="Q215"/>
  <c r="Q351"/>
  <c r="Q297"/>
  <c r="Q172"/>
  <c r="Q41"/>
  <c r="Q132"/>
  <c r="Q374"/>
  <c r="Q95"/>
  <c r="Q259"/>
  <c r="Q239"/>
  <c r="Q116"/>
  <c r="Q70"/>
  <c r="Q146"/>
  <c r="Q363"/>
  <c r="Q161"/>
  <c r="Q170"/>
  <c r="Q231"/>
  <c r="Q219"/>
  <c r="Q112"/>
  <c r="Q66"/>
  <c r="Q96"/>
  <c r="Q157"/>
  <c r="Q21"/>
  <c r="Q338"/>
  <c r="Q124"/>
  <c r="Q337"/>
  <c r="Q164"/>
  <c r="Q229"/>
  <c r="Q148"/>
  <c r="Q300"/>
  <c r="Q380"/>
  <c r="Q14" s="1"/>
  <c r="T10"/>
  <c r="T7"/>
  <c r="T8"/>
  <c r="T9"/>
  <c r="CD324"/>
  <c r="BH324"/>
  <c r="CZ324"/>
  <c r="BH225"/>
  <c r="CZ225"/>
  <c r="CD225"/>
  <c r="CD200"/>
  <c r="BH200"/>
  <c r="CZ200"/>
  <c r="CZ101"/>
  <c r="CD101"/>
  <c r="BH101"/>
  <c r="CZ74"/>
  <c r="CD74"/>
  <c r="BH74"/>
  <c r="CZ347"/>
  <c r="CD347"/>
  <c r="BH347"/>
  <c r="CD248"/>
  <c r="BH248"/>
  <c r="CZ248"/>
  <c r="CZ302"/>
  <c r="CD302"/>
  <c r="BH302"/>
  <c r="BH205"/>
  <c r="CZ205"/>
  <c r="CD205"/>
  <c r="BH111"/>
  <c r="CZ111"/>
  <c r="CD111"/>
  <c r="CZ54"/>
  <c r="CD54"/>
  <c r="BH54"/>
  <c r="BH271"/>
  <c r="CZ271"/>
  <c r="CD271"/>
  <c r="CD329"/>
  <c r="BH329"/>
  <c r="CZ329"/>
  <c r="BH226"/>
  <c r="CZ226"/>
  <c r="CD226"/>
  <c r="BH206"/>
  <c r="CZ206"/>
  <c r="CD206"/>
  <c r="BH71"/>
  <c r="CZ71"/>
  <c r="CD71"/>
  <c r="BH21"/>
  <c r="CZ21"/>
  <c r="CD21"/>
  <c r="CZ336"/>
  <c r="CD336"/>
  <c r="BH336"/>
  <c r="CD237"/>
  <c r="BH237"/>
  <c r="CZ237"/>
  <c r="CZ212"/>
  <c r="CD212"/>
  <c r="BH212"/>
  <c r="BH113"/>
  <c r="CZ113"/>
  <c r="CD113"/>
  <c r="BH86"/>
  <c r="CZ86"/>
  <c r="CD86"/>
  <c r="CZ311"/>
  <c r="CD311"/>
  <c r="BH311"/>
  <c r="CZ369"/>
  <c r="CD369"/>
  <c r="BH369"/>
  <c r="CZ266"/>
  <c r="CD266"/>
  <c r="BH266"/>
  <c r="BH169"/>
  <c r="CZ169"/>
  <c r="CD169"/>
  <c r="CZ112"/>
  <c r="CD112"/>
  <c r="BH112"/>
  <c r="BH35"/>
  <c r="CZ35"/>
  <c r="CD35"/>
  <c r="CD235"/>
  <c r="BH235"/>
  <c r="CZ235"/>
  <c r="CZ293"/>
  <c r="BH293"/>
  <c r="CD293"/>
  <c r="CD191"/>
  <c r="CZ191"/>
  <c r="BH191"/>
  <c r="CD170"/>
  <c r="CZ170"/>
  <c r="BH170"/>
  <c r="BH72"/>
  <c r="CD72"/>
  <c r="CZ72"/>
  <c r="BH374"/>
  <c r="CZ374"/>
  <c r="CD374"/>
  <c r="BH316"/>
  <c r="CZ316"/>
  <c r="CD316"/>
  <c r="CZ217"/>
  <c r="CD217"/>
  <c r="BH217"/>
  <c r="BH192"/>
  <c r="CZ192"/>
  <c r="CD192"/>
  <c r="BH134"/>
  <c r="CZ134"/>
  <c r="CD134"/>
  <c r="CD66"/>
  <c r="BH66"/>
  <c r="CZ66"/>
  <c r="CD323"/>
  <c r="BH323"/>
  <c r="CZ323"/>
  <c r="BH224"/>
  <c r="CZ224"/>
  <c r="CD224"/>
  <c r="CD278"/>
  <c r="BH278"/>
  <c r="CZ278"/>
  <c r="CZ181"/>
  <c r="CD181"/>
  <c r="BH181"/>
  <c r="CD124"/>
  <c r="BH124"/>
  <c r="CZ124"/>
  <c r="BH38"/>
  <c r="CZ38"/>
  <c r="CD38"/>
  <c r="BH263"/>
  <c r="CZ263"/>
  <c r="CD263"/>
  <c r="CD321"/>
  <c r="BH321"/>
  <c r="CZ321"/>
  <c r="BH218"/>
  <c r="CZ218"/>
  <c r="CD218"/>
  <c r="BH198"/>
  <c r="CZ198"/>
  <c r="CD198"/>
  <c r="BH63"/>
  <c r="CZ63"/>
  <c r="CD63"/>
  <c r="CD24"/>
  <c r="BH24"/>
  <c r="CZ24"/>
  <c r="BH344"/>
  <c r="CZ344"/>
  <c r="CD344"/>
  <c r="CZ245"/>
  <c r="CD245"/>
  <c r="BH245"/>
  <c r="CD143"/>
  <c r="BH143"/>
  <c r="CZ143"/>
  <c r="CD121"/>
  <c r="BH121"/>
  <c r="CZ121"/>
  <c r="CZ61"/>
  <c r="CD61"/>
  <c r="BH61"/>
  <c r="CZ367"/>
  <c r="CD367"/>
  <c r="BH367"/>
  <c r="CD268"/>
  <c r="BH268"/>
  <c r="CZ268"/>
  <c r="CZ322"/>
  <c r="CD322"/>
  <c r="BH322"/>
  <c r="CD144"/>
  <c r="BH144"/>
  <c r="CZ144"/>
  <c r="BH131"/>
  <c r="CZ131"/>
  <c r="CD131"/>
  <c r="BH53"/>
  <c r="CZ53"/>
  <c r="CD53"/>
  <c r="CZ275"/>
  <c r="CD275"/>
  <c r="BH275"/>
  <c r="BH333"/>
  <c r="CZ333"/>
  <c r="CD333"/>
  <c r="CZ230"/>
  <c r="CD230"/>
  <c r="BH230"/>
  <c r="CZ210"/>
  <c r="CD210"/>
  <c r="BH210"/>
  <c r="CZ75"/>
  <c r="CD75"/>
  <c r="BH75"/>
  <c r="CD23"/>
  <c r="BH23"/>
  <c r="CZ23"/>
  <c r="CD215"/>
  <c r="BH215"/>
  <c r="CZ215"/>
  <c r="CZ273"/>
  <c r="CD273"/>
  <c r="BH273"/>
  <c r="CD171"/>
  <c r="BH171"/>
  <c r="CZ171"/>
  <c r="CD150"/>
  <c r="BH150"/>
  <c r="CZ150"/>
  <c r="CZ89"/>
  <c r="CD89"/>
  <c r="BH89"/>
  <c r="BH376"/>
  <c r="CD376"/>
  <c r="CZ376"/>
  <c r="CZ296"/>
  <c r="CD296"/>
  <c r="BH296"/>
  <c r="BH350"/>
  <c r="CZ350"/>
  <c r="CD350"/>
  <c r="CZ172"/>
  <c r="CD172"/>
  <c r="BH172"/>
  <c r="CZ114"/>
  <c r="CD114"/>
  <c r="BH114"/>
  <c r="BH47"/>
  <c r="CZ47"/>
  <c r="CD47"/>
  <c r="CD319"/>
  <c r="BH319"/>
  <c r="CZ319"/>
  <c r="BH220"/>
  <c r="CZ220"/>
  <c r="CD220"/>
  <c r="CD274"/>
  <c r="BH274"/>
  <c r="CZ274"/>
  <c r="CZ177"/>
  <c r="CD177"/>
  <c r="BH177"/>
  <c r="CD120"/>
  <c r="BH120"/>
  <c r="CZ120"/>
  <c r="BH34"/>
  <c r="CZ34"/>
  <c r="CD34"/>
  <c r="CD227"/>
  <c r="BH227"/>
  <c r="CZ227"/>
  <c r="CZ285"/>
  <c r="CD285"/>
  <c r="BH285"/>
  <c r="CD183"/>
  <c r="BH183"/>
  <c r="CZ183"/>
  <c r="CD162"/>
  <c r="BH162"/>
  <c r="CZ162"/>
  <c r="BH64"/>
  <c r="CZ64"/>
  <c r="CD64"/>
  <c r="Q251"/>
  <c r="Q377"/>
  <c r="Q61"/>
  <c r="Q51"/>
  <c r="Q202"/>
  <c r="Q68"/>
  <c r="Q272"/>
  <c r="Q228"/>
  <c r="Q183"/>
  <c r="Q295"/>
  <c r="Q241"/>
  <c r="Q313"/>
  <c r="Q188"/>
  <c r="Q317"/>
  <c r="Q160"/>
  <c r="Q28"/>
  <c r="Q365"/>
  <c r="Q252"/>
  <c r="Q186"/>
  <c r="Q283"/>
  <c r="Q321"/>
  <c r="Q93"/>
  <c r="Q145"/>
  <c r="Q364"/>
  <c r="Q341"/>
  <c r="Q55"/>
  <c r="Q26"/>
  <c r="Q59"/>
  <c r="Q44"/>
  <c r="Q115"/>
  <c r="Q166"/>
  <c r="Q263"/>
  <c r="Q48"/>
  <c r="Q119"/>
  <c r="Q372"/>
  <c r="Q122"/>
  <c r="Q144"/>
  <c r="Q242"/>
  <c r="Q30"/>
  <c r="Q311"/>
  <c r="Q257"/>
  <c r="Q349"/>
  <c r="Q354"/>
  <c r="Q266"/>
  <c r="Q142"/>
  <c r="Q315"/>
  <c r="Q261"/>
  <c r="Q152"/>
  <c r="Q353"/>
  <c r="Q23"/>
  <c r="Q125"/>
  <c r="Q332"/>
  <c r="Q56"/>
  <c r="Q127"/>
  <c r="Q129"/>
  <c r="Q336"/>
  <c r="Q357"/>
  <c r="Q247"/>
  <c r="Q290"/>
  <c r="Q236"/>
  <c r="Q40"/>
  <c r="Q185"/>
  <c r="Q376"/>
  <c r="Q294"/>
  <c r="Q240"/>
  <c r="S19"/>
  <c r="DA19"/>
  <c r="R34" i="4"/>
  <c r="P13" i="3"/>
  <c r="P14"/>
  <c r="CD231"/>
  <c r="BH231"/>
  <c r="CZ231"/>
  <c r="CZ289"/>
  <c r="CD289"/>
  <c r="BH289"/>
  <c r="CD187"/>
  <c r="BH187"/>
  <c r="CZ187"/>
  <c r="CD166"/>
  <c r="BH166"/>
  <c r="CZ166"/>
  <c r="BH68"/>
  <c r="CZ68"/>
  <c r="CD68"/>
  <c r="CZ379"/>
  <c r="CD379"/>
  <c r="BH379"/>
  <c r="BH312"/>
  <c r="CZ312"/>
  <c r="CD312"/>
  <c r="CD366"/>
  <c r="BH366"/>
  <c r="CZ366"/>
  <c r="BH188"/>
  <c r="CZ188"/>
  <c r="CD188"/>
  <c r="BH130"/>
  <c r="CZ130"/>
  <c r="CD130"/>
  <c r="CD62"/>
  <c r="BH62"/>
  <c r="CZ62"/>
  <c r="CZ335"/>
  <c r="CD335"/>
  <c r="BH335"/>
  <c r="CD236"/>
  <c r="BH236"/>
  <c r="CZ236"/>
  <c r="CZ290"/>
  <c r="CD290"/>
  <c r="BH290"/>
  <c r="BH193"/>
  <c r="CZ193"/>
  <c r="CD193"/>
  <c r="BH99"/>
  <c r="CZ99"/>
  <c r="CD99"/>
  <c r="CZ42"/>
  <c r="CD42"/>
  <c r="BH42"/>
  <c r="CZ243"/>
  <c r="CD243"/>
  <c r="BH243"/>
  <c r="BH301"/>
  <c r="CZ301"/>
  <c r="CD301"/>
  <c r="CZ199"/>
  <c r="CD199"/>
  <c r="BH199"/>
  <c r="CZ178"/>
  <c r="CD178"/>
  <c r="BH178"/>
  <c r="CD80"/>
  <c r="BH80"/>
  <c r="CZ80"/>
  <c r="CZ377"/>
  <c r="CD377"/>
  <c r="BH377"/>
  <c r="BH276"/>
  <c r="CZ276"/>
  <c r="CD276"/>
  <c r="CD330"/>
  <c r="BH330"/>
  <c r="CZ330"/>
  <c r="BH152"/>
  <c r="CZ152"/>
  <c r="CD152"/>
  <c r="BH94"/>
  <c r="CZ94"/>
  <c r="CD94"/>
  <c r="BH44"/>
  <c r="CZ44"/>
  <c r="CD44"/>
  <c r="CZ299"/>
  <c r="BH299"/>
  <c r="CD299"/>
  <c r="BH357"/>
  <c r="CD357"/>
  <c r="CZ357"/>
  <c r="CZ254"/>
  <c r="BH254"/>
  <c r="CD254"/>
  <c r="BH157"/>
  <c r="CD157"/>
  <c r="R157" s="1"/>
  <c r="CZ157"/>
  <c r="CZ100"/>
  <c r="BH100"/>
  <c r="CD100"/>
  <c r="BH36"/>
  <c r="CZ36"/>
  <c r="CD36"/>
  <c r="BH223"/>
  <c r="CZ223"/>
  <c r="CD223"/>
  <c r="CD281"/>
  <c r="BH281"/>
  <c r="CZ281"/>
  <c r="BH179"/>
  <c r="CZ179"/>
  <c r="CD179"/>
  <c r="CD158"/>
  <c r="BH158"/>
  <c r="CZ158"/>
  <c r="CZ60"/>
  <c r="CD60"/>
  <c r="BH60"/>
  <c r="BH378"/>
  <c r="CZ378"/>
  <c r="CD378"/>
  <c r="CZ288"/>
  <c r="CD288"/>
  <c r="BH288"/>
  <c r="BH342"/>
  <c r="CZ342"/>
  <c r="CD342"/>
  <c r="CZ164"/>
  <c r="CD164"/>
  <c r="BH164"/>
  <c r="CZ106"/>
  <c r="CD106"/>
  <c r="BH106"/>
  <c r="BH56"/>
  <c r="CZ56"/>
  <c r="CD56"/>
  <c r="CZ327"/>
  <c r="CD327"/>
  <c r="BH327"/>
  <c r="CD228"/>
  <c r="BH228"/>
  <c r="CZ228"/>
  <c r="CZ282"/>
  <c r="CD282"/>
  <c r="BH282"/>
  <c r="BH185"/>
  <c r="CZ185"/>
  <c r="CD185"/>
  <c r="CZ128"/>
  <c r="CD128"/>
  <c r="BH128"/>
  <c r="CZ33"/>
  <c r="CD33"/>
  <c r="BH33"/>
  <c r="BH251"/>
  <c r="CZ251"/>
  <c r="CD251"/>
  <c r="CD309"/>
  <c r="BH309"/>
  <c r="CZ309"/>
  <c r="BH207"/>
  <c r="CZ207"/>
  <c r="CD207"/>
  <c r="BH186"/>
  <c r="CZ186"/>
  <c r="CD186"/>
  <c r="CZ88"/>
  <c r="CD88"/>
  <c r="BH88"/>
  <c r="CD332"/>
  <c r="BH332"/>
  <c r="CZ332"/>
  <c r="BH233"/>
  <c r="CZ233"/>
  <c r="CD233"/>
  <c r="CD208"/>
  <c r="BH208"/>
  <c r="CZ208"/>
  <c r="CZ109"/>
  <c r="CD109"/>
  <c r="BH109"/>
  <c r="CZ82"/>
  <c r="CD82"/>
  <c r="BH82"/>
  <c r="CZ339"/>
  <c r="CD339"/>
  <c r="BH339"/>
  <c r="CD240"/>
  <c r="BH240"/>
  <c r="CZ240"/>
  <c r="CZ294"/>
  <c r="CD294"/>
  <c r="BH294"/>
  <c r="BH197"/>
  <c r="CZ197"/>
  <c r="CD197"/>
  <c r="BH103"/>
  <c r="CZ103"/>
  <c r="CD103"/>
  <c r="CZ46"/>
  <c r="CD46"/>
  <c r="BH46"/>
  <c r="BH279"/>
  <c r="CZ279"/>
  <c r="CD279"/>
  <c r="CD337"/>
  <c r="BH337"/>
  <c r="CZ337"/>
  <c r="BH234"/>
  <c r="CZ234"/>
  <c r="CD234"/>
  <c r="CD137"/>
  <c r="BH137"/>
  <c r="CZ137"/>
  <c r="BH79"/>
  <c r="CZ79"/>
  <c r="CD79"/>
  <c r="CZ27"/>
  <c r="CD27"/>
  <c r="BH27"/>
  <c r="CD360"/>
  <c r="BH360"/>
  <c r="CZ360"/>
  <c r="BH261"/>
  <c r="CZ261"/>
  <c r="CD261"/>
  <c r="CZ159"/>
  <c r="CD159"/>
  <c r="BH159"/>
  <c r="CZ138"/>
  <c r="CD138"/>
  <c r="BH138"/>
  <c r="BH77"/>
  <c r="CZ77"/>
  <c r="CD77"/>
  <c r="BH370"/>
  <c r="CZ370"/>
  <c r="CD370"/>
  <c r="CZ284"/>
  <c r="CD284"/>
  <c r="BH284"/>
  <c r="BH338"/>
  <c r="CZ338"/>
  <c r="CD338"/>
  <c r="CZ160"/>
  <c r="CD160"/>
  <c r="BH160"/>
  <c r="CZ102"/>
  <c r="CD102"/>
  <c r="BH102"/>
  <c r="CZ52"/>
  <c r="CD52"/>
  <c r="BH52"/>
  <c r="BH291"/>
  <c r="CZ291"/>
  <c r="CD291"/>
  <c r="CD349"/>
  <c r="BH349"/>
  <c r="CZ349"/>
  <c r="BH246"/>
  <c r="CZ246"/>
  <c r="CD246"/>
  <c r="CD149"/>
  <c r="BH149"/>
  <c r="CZ149"/>
  <c r="BH91"/>
  <c r="CZ91"/>
  <c r="CD91"/>
  <c r="CZ30"/>
  <c r="CD30"/>
  <c r="BH30"/>
  <c r="Q154"/>
  <c r="Q53"/>
  <c r="Q289"/>
  <c r="Q64"/>
  <c r="Q268"/>
  <c r="Q29"/>
  <c r="Q326"/>
  <c r="Q57"/>
  <c r="Q329"/>
  <c r="Q198"/>
  <c r="Q333"/>
  <c r="Q367"/>
  <c r="Q225"/>
  <c r="Q361"/>
  <c r="Q235"/>
  <c r="Q50"/>
  <c r="Q72"/>
  <c r="Q276"/>
  <c r="Q352"/>
  <c r="Q304"/>
  <c r="Q189"/>
  <c r="Q244"/>
  <c r="Q150"/>
  <c r="Q49"/>
  <c r="Q285"/>
  <c r="Q105"/>
  <c r="Q312"/>
  <c r="Q175"/>
  <c r="AM19"/>
  <c r="BH19"/>
  <c r="CD19"/>
  <c r="AN27"/>
  <c r="AN31"/>
  <c r="AN58"/>
  <c r="AN63"/>
  <c r="AN94"/>
  <c r="AN118"/>
  <c r="AN104"/>
  <c r="AN127"/>
  <c r="AN192"/>
  <c r="AN175"/>
  <c r="AN162"/>
  <c r="AN149"/>
  <c r="AN216"/>
  <c r="AN280"/>
  <c r="AN344"/>
  <c r="AN251"/>
  <c r="AN315"/>
  <c r="AN222"/>
  <c r="AN286"/>
  <c r="AN350"/>
  <c r="AN257"/>
  <c r="AN321"/>
  <c r="AN380"/>
  <c r="DA381" s="1"/>
  <c r="AN24"/>
  <c r="AN56"/>
  <c r="AN64"/>
  <c r="AN91"/>
  <c r="AN85"/>
  <c r="AN109"/>
  <c r="AN132"/>
  <c r="AN156"/>
  <c r="AN139"/>
  <c r="AN203"/>
  <c r="AN190"/>
  <c r="AN177"/>
  <c r="AN244"/>
  <c r="AN308"/>
  <c r="AN215"/>
  <c r="AN279"/>
  <c r="AN343"/>
  <c r="AN250"/>
  <c r="AN314"/>
  <c r="AN221"/>
  <c r="AN285"/>
  <c r="AN349"/>
  <c r="AN372"/>
  <c r="AN34"/>
  <c r="AN51"/>
  <c r="AN76"/>
  <c r="AN70"/>
  <c r="AN97"/>
  <c r="AN121"/>
  <c r="AN103"/>
  <c r="AN168"/>
  <c r="AN151"/>
  <c r="AN138"/>
  <c r="AN202"/>
  <c r="AN189"/>
  <c r="AN256"/>
  <c r="AN320"/>
  <c r="AN227"/>
  <c r="AN291"/>
  <c r="AN355"/>
  <c r="AN262"/>
  <c r="AN326"/>
  <c r="AN233"/>
  <c r="AN297"/>
  <c r="AN361"/>
  <c r="S11" a="1"/>
  <c r="S11" s="1"/>
  <c r="AN37"/>
  <c r="AN46"/>
  <c r="AN88"/>
  <c r="AN82"/>
  <c r="AN106"/>
  <c r="AN133"/>
  <c r="AN115"/>
  <c r="AN180"/>
  <c r="AN163"/>
  <c r="AN150"/>
  <c r="AN137"/>
  <c r="AN201"/>
  <c r="AN268"/>
  <c r="AN332"/>
  <c r="AN239"/>
  <c r="AN303"/>
  <c r="AN367"/>
  <c r="AN274"/>
  <c r="AN338"/>
  <c r="AN245"/>
  <c r="AN309"/>
  <c r="AN375"/>
  <c r="AN33"/>
  <c r="AN42"/>
  <c r="AN84"/>
  <c r="AN78"/>
  <c r="AN102"/>
  <c r="AN129"/>
  <c r="AN111"/>
  <c r="AN176"/>
  <c r="AN159"/>
  <c r="AN146"/>
  <c r="AN210"/>
  <c r="AN197"/>
  <c r="AN264"/>
  <c r="AN328"/>
  <c r="AN235"/>
  <c r="AN299"/>
  <c r="AN363"/>
  <c r="AN270"/>
  <c r="AN334"/>
  <c r="AN241"/>
  <c r="AN305"/>
  <c r="AN371"/>
  <c r="AN26"/>
  <c r="AN40"/>
  <c r="AN49"/>
  <c r="AN75"/>
  <c r="AN69"/>
  <c r="AN130"/>
  <c r="AN116"/>
  <c r="AN140"/>
  <c r="AN204"/>
  <c r="AN187"/>
  <c r="AN174"/>
  <c r="AN161"/>
  <c r="AN228"/>
  <c r="AN292"/>
  <c r="AN356"/>
  <c r="AN263"/>
  <c r="AN327"/>
  <c r="AN234"/>
  <c r="AN298"/>
  <c r="AN362"/>
  <c r="AN269"/>
  <c r="AN333"/>
  <c r="AN378"/>
  <c r="AN29"/>
  <c r="AN52"/>
  <c r="AN60"/>
  <c r="AN87"/>
  <c r="AN81"/>
  <c r="AN105"/>
  <c r="AN128"/>
  <c r="AN152"/>
  <c r="AN135"/>
  <c r="AN199"/>
  <c r="AN186"/>
  <c r="AN173"/>
  <c r="AN240"/>
  <c r="AN304"/>
  <c r="AN368"/>
  <c r="AN275"/>
  <c r="AN339"/>
  <c r="AN246"/>
  <c r="AN310"/>
  <c r="AN217"/>
  <c r="AN281"/>
  <c r="AN345"/>
  <c r="AN377"/>
  <c r="AN30"/>
  <c r="AN47"/>
  <c r="AN72"/>
  <c r="AN66"/>
  <c r="AN93"/>
  <c r="AN117"/>
  <c r="AN99"/>
  <c r="AN164"/>
  <c r="AN147"/>
  <c r="AN211"/>
  <c r="AN198"/>
  <c r="AN185"/>
  <c r="AN252"/>
  <c r="AN316"/>
  <c r="AN223"/>
  <c r="AN287"/>
  <c r="AN351"/>
  <c r="AN258"/>
  <c r="AN322"/>
  <c r="AN229"/>
  <c r="AN293"/>
  <c r="AN357"/>
  <c r="AN28"/>
  <c r="AN43"/>
  <c r="AN68"/>
  <c r="AN62"/>
  <c r="AN89"/>
  <c r="AN113"/>
  <c r="AN95"/>
  <c r="AN160"/>
  <c r="AN143"/>
  <c r="AN207"/>
  <c r="AN194"/>
  <c r="AN181"/>
  <c r="AN248"/>
  <c r="AN312"/>
  <c r="AN219"/>
  <c r="AN283"/>
  <c r="AN347"/>
  <c r="AN254"/>
  <c r="AN318"/>
  <c r="AN225"/>
  <c r="AN289"/>
  <c r="AN353"/>
  <c r="AN23"/>
  <c r="AN36"/>
  <c r="AN54"/>
  <c r="AN59"/>
  <c r="AN90"/>
  <c r="AN114"/>
  <c r="AN100"/>
  <c r="AN123"/>
  <c r="AN188"/>
  <c r="AN171"/>
  <c r="AN158"/>
  <c r="AN145"/>
  <c r="AN209"/>
  <c r="AN276"/>
  <c r="AN340"/>
  <c r="AN247"/>
  <c r="AN311"/>
  <c r="AN218"/>
  <c r="AN282"/>
  <c r="AN346"/>
  <c r="AN253"/>
  <c r="AN317"/>
  <c r="AN376"/>
  <c r="AN22"/>
  <c r="AN39"/>
  <c r="AN45"/>
  <c r="AN71"/>
  <c r="AN65"/>
  <c r="AN126"/>
  <c r="AN112"/>
  <c r="AN136"/>
  <c r="AN200"/>
  <c r="AN183"/>
  <c r="AN170"/>
  <c r="AN157"/>
  <c r="AN224"/>
  <c r="AN288"/>
  <c r="AN352"/>
  <c r="AN259"/>
  <c r="AN323"/>
  <c r="AN230"/>
  <c r="AN294"/>
  <c r="AN358"/>
  <c r="AN265"/>
  <c r="AN329"/>
  <c r="AN374"/>
  <c r="AN25"/>
  <c r="AN48"/>
  <c r="AN57"/>
  <c r="AN83"/>
  <c r="AN77"/>
  <c r="AN101"/>
  <c r="AN124"/>
  <c r="AN148"/>
  <c r="AN212"/>
  <c r="AN195"/>
  <c r="AN182"/>
  <c r="AN169"/>
  <c r="AN236"/>
  <c r="AN300"/>
  <c r="AN364"/>
  <c r="AN271"/>
  <c r="AN335"/>
  <c r="AN242"/>
  <c r="AN306"/>
  <c r="AN213"/>
  <c r="AN277"/>
  <c r="AN341"/>
  <c r="AN373"/>
  <c r="AN21"/>
  <c r="AN44"/>
  <c r="AN53"/>
  <c r="AN79"/>
  <c r="AN73"/>
  <c r="AN134"/>
  <c r="AN120"/>
  <c r="AN144"/>
  <c r="AN208"/>
  <c r="AN191"/>
  <c r="AN178"/>
  <c r="AN165"/>
  <c r="AN232"/>
  <c r="AN296"/>
  <c r="AN360"/>
  <c r="AN267"/>
  <c r="AN331"/>
  <c r="AN238"/>
  <c r="AN302"/>
  <c r="AN366"/>
  <c r="AN273"/>
  <c r="AN337"/>
  <c r="AN369"/>
  <c r="AN38"/>
  <c r="AN55"/>
  <c r="AN80"/>
  <c r="AN74"/>
  <c r="AN98"/>
  <c r="AN125"/>
  <c r="AN107"/>
  <c r="AN172"/>
  <c r="AN155"/>
  <c r="AN142"/>
  <c r="AN206"/>
  <c r="AN193"/>
  <c r="AN260"/>
  <c r="AN324"/>
  <c r="AN231"/>
  <c r="AN295"/>
  <c r="AN359"/>
  <c r="AN266"/>
  <c r="AN330"/>
  <c r="AN237"/>
  <c r="AN301"/>
  <c r="AN365"/>
  <c r="S12" a="1"/>
  <c r="S12" s="1"/>
  <c r="AN32"/>
  <c r="AN50"/>
  <c r="AN92"/>
  <c r="AN86"/>
  <c r="AN110"/>
  <c r="AN96"/>
  <c r="AN119"/>
  <c r="AN184"/>
  <c r="AN167"/>
  <c r="AN154"/>
  <c r="AN141"/>
  <c r="AN205"/>
  <c r="AN272"/>
  <c r="AN336"/>
  <c r="AN243"/>
  <c r="AN307"/>
  <c r="AN214"/>
  <c r="AN278"/>
  <c r="AN342"/>
  <c r="AN249"/>
  <c r="AN313"/>
  <c r="AN379"/>
  <c r="AN20"/>
  <c r="AN35"/>
  <c r="AN41"/>
  <c r="AN67"/>
  <c r="AN61"/>
  <c r="AN122"/>
  <c r="AN108"/>
  <c r="AN131"/>
  <c r="AN196"/>
  <c r="AN179"/>
  <c r="AN166"/>
  <c r="AN153"/>
  <c r="AN220"/>
  <c r="AN284"/>
  <c r="AN348"/>
  <c r="AN255"/>
  <c r="AN319"/>
  <c r="AN226"/>
  <c r="AN290"/>
  <c r="AN354"/>
  <c r="AN261"/>
  <c r="AN325"/>
  <c r="AN370"/>
  <c r="BH295"/>
  <c r="CZ295"/>
  <c r="CD295"/>
  <c r="CD353"/>
  <c r="BH353"/>
  <c r="CZ353"/>
  <c r="BH250"/>
  <c r="CZ250"/>
  <c r="CD250"/>
  <c r="CD153"/>
  <c r="BH153"/>
  <c r="CZ153"/>
  <c r="CD95"/>
  <c r="BH95"/>
  <c r="CZ95"/>
  <c r="BH32"/>
  <c r="CZ32"/>
  <c r="CD32"/>
  <c r="BH219"/>
  <c r="CZ219"/>
  <c r="CD219"/>
  <c r="CD277"/>
  <c r="BH277"/>
  <c r="CZ277"/>
  <c r="BH175"/>
  <c r="CZ175"/>
  <c r="CD175"/>
  <c r="BH154"/>
  <c r="CZ154"/>
  <c r="CD154"/>
  <c r="BH93"/>
  <c r="CZ93"/>
  <c r="CD93"/>
  <c r="CD380"/>
  <c r="CZ380"/>
  <c r="BH380"/>
  <c r="BH300"/>
  <c r="CZ300"/>
  <c r="CD300"/>
  <c r="CD354"/>
  <c r="BH354"/>
  <c r="CZ354"/>
  <c r="BH176"/>
  <c r="CZ176"/>
  <c r="CD176"/>
  <c r="BH118"/>
  <c r="CZ118"/>
  <c r="CD118"/>
  <c r="CD51"/>
  <c r="BH51"/>
  <c r="CZ51"/>
  <c r="CD307"/>
  <c r="BH307"/>
  <c r="CZ307"/>
  <c r="CZ365"/>
  <c r="CD365"/>
  <c r="BH365"/>
  <c r="CD262"/>
  <c r="BH262"/>
  <c r="CZ262"/>
  <c r="CZ165"/>
  <c r="CD165"/>
  <c r="BH165"/>
  <c r="CD108"/>
  <c r="BH108"/>
  <c r="CZ108"/>
  <c r="CZ31"/>
  <c r="CD31"/>
  <c r="BH31"/>
  <c r="CZ340"/>
  <c r="CD340"/>
  <c r="BH340"/>
  <c r="CD241"/>
  <c r="BH241"/>
  <c r="CZ241"/>
  <c r="BH139"/>
  <c r="CZ139"/>
  <c r="CD139"/>
  <c r="BH117"/>
  <c r="CZ117"/>
  <c r="CD117"/>
  <c r="BH90"/>
  <c r="CZ90"/>
  <c r="CD90"/>
  <c r="CZ363"/>
  <c r="CD363"/>
  <c r="BH363"/>
  <c r="BH264"/>
  <c r="CZ264"/>
  <c r="CD264"/>
  <c r="CD318"/>
  <c r="CZ318"/>
  <c r="BH318"/>
  <c r="BH140"/>
  <c r="CZ140"/>
  <c r="CD140"/>
  <c r="CZ127"/>
  <c r="BH127"/>
  <c r="CD127"/>
  <c r="CZ49"/>
  <c r="CD49"/>
  <c r="BH49"/>
  <c r="BH287"/>
  <c r="CZ287"/>
  <c r="CD287"/>
  <c r="BH345"/>
  <c r="CZ345"/>
  <c r="CD345"/>
  <c r="CZ242"/>
  <c r="CD242"/>
  <c r="BH242"/>
  <c r="BH145"/>
  <c r="CZ145"/>
  <c r="CD145"/>
  <c r="CZ87"/>
  <c r="CD87"/>
  <c r="BH87"/>
  <c r="CZ26"/>
  <c r="CD26"/>
  <c r="BH26"/>
  <c r="CZ352"/>
  <c r="CD352"/>
  <c r="BH352"/>
  <c r="BH253"/>
  <c r="CZ253"/>
  <c r="CD253"/>
  <c r="CZ151"/>
  <c r="CD151"/>
  <c r="BH151"/>
  <c r="BH129"/>
  <c r="CZ129"/>
  <c r="CD129"/>
  <c r="CD69"/>
  <c r="BH69"/>
  <c r="CZ69"/>
  <c r="CZ372"/>
  <c r="CD372"/>
  <c r="BH372"/>
  <c r="BH292"/>
  <c r="CZ292"/>
  <c r="CD292"/>
  <c r="CD346"/>
  <c r="BH346"/>
  <c r="CZ346"/>
  <c r="BH168"/>
  <c r="CZ168"/>
  <c r="CD168"/>
  <c r="BH110"/>
  <c r="CZ110"/>
  <c r="CD110"/>
  <c r="CD43"/>
  <c r="BH43"/>
  <c r="CZ43"/>
  <c r="BH315"/>
  <c r="CZ315"/>
  <c r="CD315"/>
  <c r="CZ216"/>
  <c r="CD216"/>
  <c r="BH216"/>
  <c r="BH270"/>
  <c r="CZ270"/>
  <c r="CD270"/>
  <c r="CD173"/>
  <c r="BH173"/>
  <c r="CZ173"/>
  <c r="BH116"/>
  <c r="CZ116"/>
  <c r="CD116"/>
  <c r="BH39"/>
  <c r="CZ39"/>
  <c r="CD39"/>
  <c r="CD239"/>
  <c r="BH239"/>
  <c r="CZ239"/>
  <c r="CZ297"/>
  <c r="CD297"/>
  <c r="BH297"/>
  <c r="CD195"/>
  <c r="BH195"/>
  <c r="CZ195"/>
  <c r="CD174"/>
  <c r="BH174"/>
  <c r="CZ174"/>
  <c r="BH76"/>
  <c r="CZ76"/>
  <c r="CD76"/>
  <c r="CZ371"/>
  <c r="BH371"/>
  <c r="CD371"/>
  <c r="BH304"/>
  <c r="CZ304"/>
  <c r="CD304"/>
  <c r="CD358"/>
  <c r="BH358"/>
  <c r="CZ358"/>
  <c r="BH180"/>
  <c r="CZ180"/>
  <c r="CD180"/>
  <c r="BH122"/>
  <c r="CZ122"/>
  <c r="CD122"/>
  <c r="CD55"/>
  <c r="BH55"/>
  <c r="CZ55"/>
  <c r="CZ343"/>
  <c r="CD343"/>
  <c r="BH343"/>
  <c r="CD244"/>
  <c r="BH244"/>
  <c r="CZ244"/>
  <c r="CZ298"/>
  <c r="CD298"/>
  <c r="BH298"/>
  <c r="BH201"/>
  <c r="CZ201"/>
  <c r="CD201"/>
  <c r="BH107"/>
  <c r="CZ107"/>
  <c r="CD107"/>
  <c r="CZ50"/>
  <c r="CD50"/>
  <c r="BH50"/>
  <c r="CD267"/>
  <c r="BH267"/>
  <c r="CZ267"/>
  <c r="CZ325"/>
  <c r="CD325"/>
  <c r="BH325"/>
  <c r="CD222"/>
  <c r="BH222"/>
  <c r="CZ222"/>
  <c r="CD202"/>
  <c r="BH202"/>
  <c r="CZ202"/>
  <c r="CD67"/>
  <c r="BH67"/>
  <c r="CZ67"/>
  <c r="CZ28"/>
  <c r="CD28"/>
  <c r="BH28"/>
  <c r="CD348"/>
  <c r="BH348"/>
  <c r="CZ348"/>
  <c r="BH249"/>
  <c r="CZ249"/>
  <c r="CD249"/>
  <c r="CZ147"/>
  <c r="CD147"/>
  <c r="BH147"/>
  <c r="CZ125"/>
  <c r="CD125"/>
  <c r="BH125"/>
  <c r="BH65"/>
  <c r="CZ65"/>
  <c r="CD65"/>
  <c r="CZ355"/>
  <c r="CD355"/>
  <c r="BH355"/>
  <c r="CD256"/>
  <c r="BH256"/>
  <c r="CZ256"/>
  <c r="CZ310"/>
  <c r="CD310"/>
  <c r="BH310"/>
  <c r="BH213"/>
  <c r="CZ213"/>
  <c r="CD213"/>
  <c r="BH119"/>
  <c r="CZ119"/>
  <c r="CD119"/>
  <c r="BH41"/>
  <c r="CZ41"/>
  <c r="CD41"/>
  <c r="Q94"/>
  <c r="Q274"/>
  <c r="Q220"/>
  <c r="Q296"/>
  <c r="Q107"/>
  <c r="Q159"/>
  <c r="Q278"/>
  <c r="Q203"/>
  <c r="Q114"/>
  <c r="Q227"/>
  <c r="Q111"/>
  <c r="Q184"/>
  <c r="Q79"/>
  <c r="Q226"/>
  <c r="Q85"/>
  <c r="Q133"/>
  <c r="Q340"/>
  <c r="Q83"/>
  <c r="Q230"/>
  <c r="Q63"/>
  <c r="Q193"/>
  <c r="Q232"/>
  <c r="Q39"/>
  <c r="Q135"/>
  <c r="Q197"/>
  <c r="Q214"/>
  <c r="Q379"/>
  <c r="Q258"/>
  <c r="Q58"/>
  <c r="Q262"/>
  <c r="Q121"/>
  <c r="Q328"/>
  <c r="Q71"/>
  <c r="Q201"/>
  <c r="Q218"/>
  <c r="Q256"/>
  <c r="Q120"/>
  <c r="Q319"/>
  <c r="Q265"/>
  <c r="Q118"/>
  <c r="Q238"/>
  <c r="Q24"/>
  <c r="Q211"/>
  <c r="Q54"/>
  <c r="Q104"/>
  <c r="Q102"/>
  <c r="Q195"/>
  <c r="Q314"/>
  <c r="Q108"/>
  <c r="Q253"/>
  <c r="Q90"/>
  <c r="Q151"/>
  <c r="Q36"/>
  <c r="Q101"/>
  <c r="Q362"/>
  <c r="Q308"/>
  <c r="Q345"/>
  <c r="Q199"/>
  <c r="Q318"/>
  <c r="Q42"/>
  <c r="Q137"/>
  <c r="Q356"/>
  <c r="Q246"/>
  <c r="Q158"/>
  <c r="Q255"/>
  <c r="Q168"/>
  <c r="Q46"/>
  <c r="Q360"/>
  <c r="Q250"/>
  <c r="Q287"/>
  <c r="Q233"/>
  <c r="Q179"/>
  <c r="Q194"/>
  <c r="Q291"/>
  <c r="Q237"/>
  <c r="Q45"/>
  <c r="Q281"/>
  <c r="Q378"/>
  <c r="Q254"/>
  <c r="Q88"/>
  <c r="Q292"/>
  <c r="Q103"/>
  <c r="Q192"/>
  <c r="Q359"/>
  <c r="Q305"/>
  <c r="Q77"/>
  <c r="Q196"/>
  <c r="S31" i="4"/>
  <c r="S66" s="1"/>
  <c r="S32"/>
  <c r="S34" s="1"/>
  <c r="S36"/>
  <c r="T30"/>
  <c r="CZ359" i="3"/>
  <c r="CD359"/>
  <c r="BH359"/>
  <c r="CD260"/>
  <c r="BH260"/>
  <c r="CZ260"/>
  <c r="CZ314"/>
  <c r="CD314"/>
  <c r="BH314"/>
  <c r="CD136"/>
  <c r="BH136"/>
  <c r="CZ136"/>
  <c r="BH123"/>
  <c r="CZ123"/>
  <c r="CD123"/>
  <c r="BH45"/>
  <c r="CZ45"/>
  <c r="CD45"/>
  <c r="CZ283"/>
  <c r="CD283"/>
  <c r="BH283"/>
  <c r="BH341"/>
  <c r="CZ341"/>
  <c r="CD341"/>
  <c r="CZ238"/>
  <c r="CD238"/>
  <c r="BH238"/>
  <c r="BH141"/>
  <c r="CZ141"/>
  <c r="CD141"/>
  <c r="CZ83"/>
  <c r="CD83"/>
  <c r="BH83"/>
  <c r="CZ22"/>
  <c r="CD22"/>
  <c r="BH22"/>
  <c r="CZ364"/>
  <c r="CD364"/>
  <c r="BH364"/>
  <c r="CD265"/>
  <c r="BH265"/>
  <c r="CZ265"/>
  <c r="BH163"/>
  <c r="CZ163"/>
  <c r="CD163"/>
  <c r="BH142"/>
  <c r="CZ142"/>
  <c r="CD142"/>
  <c r="CD81"/>
  <c r="BH81"/>
  <c r="CZ81"/>
  <c r="CD373"/>
  <c r="BH373"/>
  <c r="CZ373"/>
  <c r="CZ272"/>
  <c r="CD272"/>
  <c r="BH272"/>
  <c r="BH326"/>
  <c r="CZ326"/>
  <c r="CD326"/>
  <c r="CZ148"/>
  <c r="CD148"/>
  <c r="BH148"/>
  <c r="BH135"/>
  <c r="CZ135"/>
  <c r="CD135"/>
  <c r="CD57"/>
  <c r="BH57"/>
  <c r="CZ57"/>
  <c r="BH247"/>
  <c r="CZ247"/>
  <c r="CD247"/>
  <c r="CD305"/>
  <c r="BH305"/>
  <c r="CZ305"/>
  <c r="BH203"/>
  <c r="CZ203"/>
  <c r="CD203"/>
  <c r="BH182"/>
  <c r="CZ182"/>
  <c r="CD182"/>
  <c r="CZ84"/>
  <c r="CD84"/>
  <c r="BH84"/>
  <c r="CZ328"/>
  <c r="CD328"/>
  <c r="BH328"/>
  <c r="CD229"/>
  <c r="BH229"/>
  <c r="CZ229"/>
  <c r="CZ204"/>
  <c r="CD204"/>
  <c r="BH204"/>
  <c r="BH105"/>
  <c r="CZ105"/>
  <c r="CD105"/>
  <c r="BH78"/>
  <c r="CZ78"/>
  <c r="CD78"/>
  <c r="CD351"/>
  <c r="BH351"/>
  <c r="CZ351"/>
  <c r="BH252"/>
  <c r="CZ252"/>
  <c r="CD252"/>
  <c r="CZ306"/>
  <c r="CD306"/>
  <c r="BH306"/>
  <c r="CZ209"/>
  <c r="CD209"/>
  <c r="BH209"/>
  <c r="CZ115"/>
  <c r="CD115"/>
  <c r="BH115"/>
  <c r="CD58"/>
  <c r="BH58"/>
  <c r="CZ58"/>
  <c r="CD259"/>
  <c r="BH259"/>
  <c r="CZ259"/>
  <c r="CZ317"/>
  <c r="CD317"/>
  <c r="BH317"/>
  <c r="CZ214"/>
  <c r="CD214"/>
  <c r="BH214"/>
  <c r="CD194"/>
  <c r="BH194"/>
  <c r="CZ194"/>
  <c r="BH96"/>
  <c r="CD96"/>
  <c r="CZ96"/>
  <c r="CZ29"/>
  <c r="CD29"/>
  <c r="BH29"/>
  <c r="BH356"/>
  <c r="CZ356"/>
  <c r="CD356"/>
  <c r="CZ257"/>
  <c r="CD257"/>
  <c r="BH257"/>
  <c r="CD155"/>
  <c r="BH155"/>
  <c r="CZ155"/>
  <c r="CD133"/>
  <c r="BH133"/>
  <c r="CZ133"/>
  <c r="CZ73"/>
  <c r="CD73"/>
  <c r="BH73"/>
  <c r="CD280"/>
  <c r="BH280"/>
  <c r="CZ280"/>
  <c r="CZ334"/>
  <c r="CD334"/>
  <c r="BH334"/>
  <c r="CD156"/>
  <c r="BH156"/>
  <c r="CZ156"/>
  <c r="CD98"/>
  <c r="BH98"/>
  <c r="CZ98"/>
  <c r="CD48"/>
  <c r="BH48"/>
  <c r="CZ48"/>
  <c r="BH303"/>
  <c r="CZ303"/>
  <c r="CD303"/>
  <c r="CD361"/>
  <c r="BH361"/>
  <c r="CZ361"/>
  <c r="BH258"/>
  <c r="CZ258"/>
  <c r="CD258"/>
  <c r="CD161"/>
  <c r="BH161"/>
  <c r="CZ161"/>
  <c r="BH104"/>
  <c r="CZ104"/>
  <c r="CD104"/>
  <c r="CZ40"/>
  <c r="CD40"/>
  <c r="BH40"/>
  <c r="CZ368"/>
  <c r="CD368"/>
  <c r="BH368"/>
  <c r="CD269"/>
  <c r="BH269"/>
  <c r="CZ269"/>
  <c r="BH167"/>
  <c r="CZ167"/>
  <c r="CD167"/>
  <c r="BH146"/>
  <c r="CZ146"/>
  <c r="CD146"/>
  <c r="CD85"/>
  <c r="BH85"/>
  <c r="CZ85"/>
  <c r="CZ375"/>
  <c r="CD375"/>
  <c r="BH375"/>
  <c r="CD308"/>
  <c r="BH308"/>
  <c r="CZ308"/>
  <c r="CZ362"/>
  <c r="CD362"/>
  <c r="BH362"/>
  <c r="CD184"/>
  <c r="BH184"/>
  <c r="CZ184"/>
  <c r="CD126"/>
  <c r="BH126"/>
  <c r="CZ126"/>
  <c r="CZ59"/>
  <c r="CD59"/>
  <c r="BH59"/>
  <c r="CD331"/>
  <c r="BH331"/>
  <c r="CZ331"/>
  <c r="BH232"/>
  <c r="CZ232"/>
  <c r="CD232"/>
  <c r="CD286"/>
  <c r="BH286"/>
  <c r="CZ286"/>
  <c r="CZ189"/>
  <c r="CD189"/>
  <c r="BH189"/>
  <c r="CD132"/>
  <c r="BH132"/>
  <c r="CZ132"/>
  <c r="CD37"/>
  <c r="BH37"/>
  <c r="CZ37"/>
  <c r="CZ255"/>
  <c r="CD255"/>
  <c r="BH255"/>
  <c r="BH313"/>
  <c r="CZ313"/>
  <c r="CD313"/>
  <c r="CZ211"/>
  <c r="CD211"/>
  <c r="BH211"/>
  <c r="CZ190"/>
  <c r="CD190"/>
  <c r="BH190"/>
  <c r="CD92"/>
  <c r="BH92"/>
  <c r="CZ92"/>
  <c r="CZ25"/>
  <c r="CD25"/>
  <c r="BH25"/>
  <c r="CD320"/>
  <c r="BH320"/>
  <c r="CZ320"/>
  <c r="BH221"/>
  <c r="CZ221"/>
  <c r="CD221"/>
  <c r="CD196"/>
  <c r="BH196"/>
  <c r="CZ196"/>
  <c r="CD97"/>
  <c r="BH97"/>
  <c r="CZ97"/>
  <c r="CZ70"/>
  <c r="CD70"/>
  <c r="BH70"/>
  <c r="Q155"/>
  <c r="Q350"/>
  <c r="Q223"/>
  <c r="Q100"/>
  <c r="Q31"/>
  <c r="Q217"/>
  <c r="Q173"/>
  <c r="Q35"/>
  <c r="Q221"/>
  <c r="Q209"/>
  <c r="Q213"/>
  <c r="Q375"/>
  <c r="Q286"/>
  <c r="Q76"/>
  <c r="Q280"/>
  <c r="Q143"/>
  <c r="Q89"/>
  <c r="Q208"/>
  <c r="Q98"/>
  <c r="Q310"/>
  <c r="Q249"/>
  <c r="Q97"/>
  <c r="Q307"/>
  <c r="Q301"/>
  <c r="Q126"/>
  <c r="Q37"/>
  <c r="Q130"/>
  <c r="Q190"/>
  <c r="Q309"/>
  <c r="Q200"/>
  <c r="Q335"/>
  <c r="Q346"/>
  <c r="Q165"/>
  <c r="Q73"/>
  <c r="Q267"/>
  <c r="Q123"/>
  <c r="E38" i="4"/>
  <c r="T46"/>
  <c r="U45"/>
  <c r="U46" s="1"/>
  <c r="F38"/>
  <c r="R60"/>
  <c r="Q61"/>
  <c r="S54"/>
  <c r="T53"/>
  <c r="Q13" i="3" l="1"/>
  <c r="R376"/>
  <c r="R130"/>
  <c r="R127"/>
  <c r="R137"/>
  <c r="R240"/>
  <c r="R208"/>
  <c r="R228"/>
  <c r="R100"/>
  <c r="R299"/>
  <c r="R62"/>
  <c r="R187"/>
  <c r="R264"/>
  <c r="R363"/>
  <c r="R139"/>
  <c r="R165"/>
  <c r="R154"/>
  <c r="R32"/>
  <c r="R78"/>
  <c r="R146"/>
  <c r="R334"/>
  <c r="R306"/>
  <c r="R84"/>
  <c r="R191"/>
  <c r="R189"/>
  <c r="R59"/>
  <c r="R22"/>
  <c r="R256"/>
  <c r="R65"/>
  <c r="R125"/>
  <c r="R67"/>
  <c r="R325"/>
  <c r="R267"/>
  <c r="R107"/>
  <c r="R217"/>
  <c r="R213"/>
  <c r="R310"/>
  <c r="R28"/>
  <c r="R173"/>
  <c r="R43"/>
  <c r="R159"/>
  <c r="R192"/>
  <c r="R161"/>
  <c r="R48"/>
  <c r="R280"/>
  <c r="R194"/>
  <c r="R58"/>
  <c r="R57"/>
  <c r="R98"/>
  <c r="R260"/>
  <c r="R25"/>
  <c r="R123"/>
  <c r="R284"/>
  <c r="R373"/>
  <c r="R265"/>
  <c r="R244"/>
  <c r="R34"/>
  <c r="R220"/>
  <c r="R171"/>
  <c r="R131"/>
  <c r="R61"/>
  <c r="R198"/>
  <c r="R38"/>
  <c r="R224"/>
  <c r="R369"/>
  <c r="R113"/>
  <c r="R212"/>
  <c r="R237"/>
  <c r="R21"/>
  <c r="R274"/>
  <c r="R39"/>
  <c r="R168"/>
  <c r="R26"/>
  <c r="R340"/>
  <c r="R300"/>
  <c r="R175"/>
  <c r="R295"/>
  <c r="R91"/>
  <c r="R291"/>
  <c r="R52"/>
  <c r="R338"/>
  <c r="R197"/>
  <c r="R294"/>
  <c r="R109"/>
  <c r="R88"/>
  <c r="R185"/>
  <c r="R282"/>
  <c r="R56"/>
  <c r="R106"/>
  <c r="R179"/>
  <c r="R199"/>
  <c r="R335"/>
  <c r="R188"/>
  <c r="R68"/>
  <c r="R285"/>
  <c r="R227"/>
  <c r="R177"/>
  <c r="R296"/>
  <c r="R268"/>
  <c r="R143"/>
  <c r="R278"/>
  <c r="R92"/>
  <c r="R286"/>
  <c r="R126"/>
  <c r="R269"/>
  <c r="R196"/>
  <c r="R37"/>
  <c r="R184"/>
  <c r="R85"/>
  <c r="R257"/>
  <c r="R351"/>
  <c r="R229"/>
  <c r="R272"/>
  <c r="R142"/>
  <c r="R83"/>
  <c r="R341"/>
  <c r="R283"/>
  <c r="R314"/>
  <c r="R202"/>
  <c r="R239"/>
  <c r="R345"/>
  <c r="R108"/>
  <c r="R307"/>
  <c r="R118"/>
  <c r="R354"/>
  <c r="R353"/>
  <c r="R349"/>
  <c r="R360"/>
  <c r="R158"/>
  <c r="R80"/>
  <c r="R64"/>
  <c r="R53"/>
  <c r="R63"/>
  <c r="R263"/>
  <c r="R266"/>
  <c r="R357"/>
  <c r="R121"/>
  <c r="R24"/>
  <c r="R321"/>
  <c r="R66"/>
  <c r="R205"/>
  <c r="R302"/>
  <c r="R248"/>
  <c r="R101"/>
  <c r="R200"/>
  <c r="S38" i="4"/>
  <c r="U10" i="3"/>
  <c r="U7"/>
  <c r="U8"/>
  <c r="U9"/>
  <c r="DA355"/>
  <c r="CE355"/>
  <c r="BI355"/>
  <c r="CE256"/>
  <c r="BI256"/>
  <c r="DA256"/>
  <c r="BI154"/>
  <c r="DA154"/>
  <c r="CE154"/>
  <c r="BI132"/>
  <c r="DA132"/>
  <c r="CE132"/>
  <c r="CE68"/>
  <c r="BI68"/>
  <c r="DA68"/>
  <c r="DA380"/>
  <c r="CE380"/>
  <c r="BI380"/>
  <c r="CE279"/>
  <c r="BI279"/>
  <c r="DA279"/>
  <c r="DA337"/>
  <c r="CE337"/>
  <c r="BI337"/>
  <c r="CE155"/>
  <c r="BI155"/>
  <c r="DA155"/>
  <c r="CE97"/>
  <c r="BI97"/>
  <c r="DA97"/>
  <c r="CE51"/>
  <c r="BI51"/>
  <c r="DA51"/>
  <c r="CE302"/>
  <c r="BI302"/>
  <c r="DA302"/>
  <c r="DA360"/>
  <c r="CE360"/>
  <c r="BI360"/>
  <c r="CE261"/>
  <c r="BI261"/>
  <c r="DA261"/>
  <c r="DA156"/>
  <c r="CE156"/>
  <c r="BI156"/>
  <c r="CE99"/>
  <c r="BI99"/>
  <c r="DA99"/>
  <c r="BI39"/>
  <c r="DA39"/>
  <c r="CE39"/>
  <c r="BI367"/>
  <c r="DA367"/>
  <c r="CE367"/>
  <c r="DA268"/>
  <c r="CE268"/>
  <c r="BI268"/>
  <c r="CE166"/>
  <c r="BI166"/>
  <c r="DA166"/>
  <c r="CE145"/>
  <c r="BI145"/>
  <c r="DA145"/>
  <c r="DA80"/>
  <c r="CE80"/>
  <c r="BI80"/>
  <c r="BI374"/>
  <c r="DA374"/>
  <c r="CE374"/>
  <c r="DA307"/>
  <c r="CE307"/>
  <c r="BI307"/>
  <c r="BI365"/>
  <c r="DA365"/>
  <c r="CE365"/>
  <c r="DA183"/>
  <c r="CE183"/>
  <c r="BI183"/>
  <c r="DA125"/>
  <c r="CE125"/>
  <c r="BI125"/>
  <c r="DA58"/>
  <c r="CE58"/>
  <c r="BI58"/>
  <c r="CE330"/>
  <c r="BI330"/>
  <c r="DA330"/>
  <c r="BI231"/>
  <c r="DA231"/>
  <c r="CE231"/>
  <c r="CE289"/>
  <c r="BI289"/>
  <c r="DA289"/>
  <c r="DA184"/>
  <c r="CE184"/>
  <c r="BI184"/>
  <c r="CE127"/>
  <c r="BI127"/>
  <c r="DA127"/>
  <c r="DA40"/>
  <c r="CE40"/>
  <c r="BI40"/>
  <c r="DA254"/>
  <c r="CE254"/>
  <c r="BI254"/>
  <c r="BI312"/>
  <c r="DA312"/>
  <c r="CE312"/>
  <c r="DA210"/>
  <c r="CE210"/>
  <c r="BI210"/>
  <c r="DA189"/>
  <c r="CE189"/>
  <c r="BI189"/>
  <c r="CE91"/>
  <c r="BI91"/>
  <c r="DA91"/>
  <c r="DA24"/>
  <c r="CE24"/>
  <c r="BI24"/>
  <c r="BI319"/>
  <c r="DA319"/>
  <c r="CE319"/>
  <c r="DA220"/>
  <c r="CE220"/>
  <c r="BI220"/>
  <c r="BI195"/>
  <c r="DA195"/>
  <c r="CE195"/>
  <c r="CE96"/>
  <c r="BI96"/>
  <c r="DA96"/>
  <c r="CE69"/>
  <c r="BI69"/>
  <c r="DA69"/>
  <c r="DA294"/>
  <c r="CE294"/>
  <c r="BI294"/>
  <c r="CE352"/>
  <c r="BI352"/>
  <c r="DA352"/>
  <c r="BI253"/>
  <c r="DA253"/>
  <c r="CE253"/>
  <c r="CE148"/>
  <c r="BI148"/>
  <c r="DA148"/>
  <c r="DA94"/>
  <c r="CE94"/>
  <c r="BI94"/>
  <c r="BI31"/>
  <c r="DA31"/>
  <c r="CE31"/>
  <c r="CE218"/>
  <c r="BI218"/>
  <c r="DA218"/>
  <c r="DA276"/>
  <c r="CE276"/>
  <c r="BI276"/>
  <c r="CE174"/>
  <c r="BI174"/>
  <c r="DA174"/>
  <c r="CE153"/>
  <c r="BI153"/>
  <c r="DA153"/>
  <c r="DA88"/>
  <c r="CE88"/>
  <c r="BI88"/>
  <c r="BI379"/>
  <c r="CE379"/>
  <c r="DA379"/>
  <c r="CE299"/>
  <c r="BI299"/>
  <c r="DA299"/>
  <c r="DA357"/>
  <c r="CE357"/>
  <c r="BI357"/>
  <c r="CE175"/>
  <c r="BI175"/>
  <c r="DA175"/>
  <c r="CE117"/>
  <c r="BI117"/>
  <c r="DA117"/>
  <c r="DA50"/>
  <c r="CE50"/>
  <c r="BI50"/>
  <c r="CE306"/>
  <c r="BI306"/>
  <c r="DA306"/>
  <c r="DA364"/>
  <c r="CE364"/>
  <c r="BI364"/>
  <c r="CE265"/>
  <c r="BI265"/>
  <c r="DA265"/>
  <c r="DA160"/>
  <c r="CE160"/>
  <c r="BI160"/>
  <c r="CE103"/>
  <c r="BI103"/>
  <c r="DA103"/>
  <c r="DA34"/>
  <c r="CE34"/>
  <c r="BI34"/>
  <c r="CE339"/>
  <c r="BI339"/>
  <c r="DA339"/>
  <c r="BI240"/>
  <c r="DA240"/>
  <c r="CE240"/>
  <c r="DA138"/>
  <c r="CE138"/>
  <c r="BI138"/>
  <c r="DA116"/>
  <c r="CE116"/>
  <c r="BI116"/>
  <c r="DA89"/>
  <c r="CE89"/>
  <c r="BI89"/>
  <c r="CE362"/>
  <c r="BI362"/>
  <c r="DA362"/>
  <c r="BI263"/>
  <c r="DA263"/>
  <c r="CE263"/>
  <c r="CE321"/>
  <c r="BI321"/>
  <c r="DA321"/>
  <c r="BI139"/>
  <c r="DA139"/>
  <c r="CE139"/>
  <c r="DA122"/>
  <c r="CE122"/>
  <c r="BI122"/>
  <c r="DA52"/>
  <c r="CE52"/>
  <c r="BI52"/>
  <c r="DA286"/>
  <c r="CE286"/>
  <c r="BI286"/>
  <c r="BI344"/>
  <c r="DA344"/>
  <c r="CE344"/>
  <c r="DA245"/>
  <c r="CE245"/>
  <c r="BI245"/>
  <c r="BI140"/>
  <c r="DA140"/>
  <c r="CE140"/>
  <c r="DA86"/>
  <c r="CE86"/>
  <c r="BI86"/>
  <c r="DA25"/>
  <c r="CE25"/>
  <c r="BI25"/>
  <c r="DA351"/>
  <c r="CE351"/>
  <c r="BI351"/>
  <c r="CE252"/>
  <c r="BI252"/>
  <c r="DA252"/>
  <c r="BI150"/>
  <c r="DA150"/>
  <c r="CE150"/>
  <c r="BI128"/>
  <c r="DA128"/>
  <c r="CE128"/>
  <c r="CE64"/>
  <c r="BI64"/>
  <c r="DA64"/>
  <c r="R320"/>
  <c r="R190"/>
  <c r="R132"/>
  <c r="R331"/>
  <c r="R368"/>
  <c r="R361"/>
  <c r="R156"/>
  <c r="R73"/>
  <c r="R133"/>
  <c r="R214"/>
  <c r="R115"/>
  <c r="R252"/>
  <c r="R182"/>
  <c r="R305"/>
  <c r="R81"/>
  <c r="R163"/>
  <c r="R41"/>
  <c r="R355"/>
  <c r="R348"/>
  <c r="R222"/>
  <c r="R50"/>
  <c r="R122"/>
  <c r="R358"/>
  <c r="R371"/>
  <c r="R174"/>
  <c r="R292"/>
  <c r="R372"/>
  <c r="R69"/>
  <c r="R287"/>
  <c r="R49"/>
  <c r="R117"/>
  <c r="R241"/>
  <c r="R51"/>
  <c r="R176"/>
  <c r="R93"/>
  <c r="R219"/>
  <c r="R95"/>
  <c r="R250"/>
  <c r="R30"/>
  <c r="R246"/>
  <c r="R160"/>
  <c r="R370"/>
  <c r="R261"/>
  <c r="R337"/>
  <c r="R339"/>
  <c r="R332"/>
  <c r="R186"/>
  <c r="R309"/>
  <c r="R128"/>
  <c r="R327"/>
  <c r="R223"/>
  <c r="R254"/>
  <c r="R94"/>
  <c r="R330"/>
  <c r="R301"/>
  <c r="R243"/>
  <c r="R193"/>
  <c r="R290"/>
  <c r="R236"/>
  <c r="R312"/>
  <c r="R379"/>
  <c r="R289"/>
  <c r="R231"/>
  <c r="R162"/>
  <c r="R47"/>
  <c r="R114"/>
  <c r="R273"/>
  <c r="R215"/>
  <c r="R210"/>
  <c r="R316"/>
  <c r="R235"/>
  <c r="R336"/>
  <c r="R206"/>
  <c r="R329"/>
  <c r="R347"/>
  <c r="R324"/>
  <c r="CE262"/>
  <c r="BI262"/>
  <c r="DA262"/>
  <c r="BI320"/>
  <c r="DA320"/>
  <c r="CE320"/>
  <c r="DA221"/>
  <c r="CE221"/>
  <c r="BI221"/>
  <c r="DA197"/>
  <c r="CE197"/>
  <c r="BI197"/>
  <c r="DA62"/>
  <c r="CE62"/>
  <c r="BI62"/>
  <c r="DA21"/>
  <c r="CE21"/>
  <c r="BI21"/>
  <c r="BI343"/>
  <c r="DA343"/>
  <c r="CE343"/>
  <c r="DA244"/>
  <c r="CE244"/>
  <c r="BI244"/>
  <c r="CE142"/>
  <c r="BI142"/>
  <c r="DA142"/>
  <c r="CE120"/>
  <c r="BI120"/>
  <c r="DA120"/>
  <c r="CE93"/>
  <c r="BI93"/>
  <c r="DA93"/>
  <c r="BI366"/>
  <c r="DA366"/>
  <c r="CE366"/>
  <c r="DA267"/>
  <c r="CE267"/>
  <c r="BI267"/>
  <c r="BI325"/>
  <c r="DA325"/>
  <c r="CE325"/>
  <c r="DA143"/>
  <c r="CE143"/>
  <c r="BI143"/>
  <c r="CE126"/>
  <c r="BI126"/>
  <c r="DA126"/>
  <c r="CE56"/>
  <c r="BI56"/>
  <c r="DA56"/>
  <c r="BI274"/>
  <c r="DA274"/>
  <c r="CE274"/>
  <c r="CE332"/>
  <c r="BI332"/>
  <c r="DA332"/>
  <c r="BI233"/>
  <c r="DA233"/>
  <c r="CE233"/>
  <c r="BI209"/>
  <c r="DA209"/>
  <c r="CE209"/>
  <c r="BI74"/>
  <c r="DA74"/>
  <c r="CE74"/>
  <c r="DA22"/>
  <c r="CE22"/>
  <c r="BI22"/>
  <c r="BI214"/>
  <c r="DA214"/>
  <c r="CE214"/>
  <c r="BI272"/>
  <c r="DA272"/>
  <c r="CE272"/>
  <c r="DA170"/>
  <c r="CE170"/>
  <c r="BI170"/>
  <c r="DA149"/>
  <c r="CE149"/>
  <c r="BI149"/>
  <c r="BI84"/>
  <c r="DA84"/>
  <c r="CE84"/>
  <c r="DA375"/>
  <c r="BI375"/>
  <c r="CE375"/>
  <c r="DA295"/>
  <c r="CE295"/>
  <c r="BI295"/>
  <c r="BI353"/>
  <c r="DA353"/>
  <c r="CE353"/>
  <c r="DA171"/>
  <c r="CE171"/>
  <c r="BI171"/>
  <c r="DA113"/>
  <c r="CE113"/>
  <c r="BI113"/>
  <c r="BI46"/>
  <c r="DA46"/>
  <c r="CE46"/>
  <c r="CE318"/>
  <c r="BI318"/>
  <c r="DA318"/>
  <c r="BI219"/>
  <c r="DA219"/>
  <c r="CE219"/>
  <c r="CE277"/>
  <c r="BI277"/>
  <c r="DA277"/>
  <c r="DA172"/>
  <c r="CE172"/>
  <c r="BI172"/>
  <c r="CE115"/>
  <c r="BI115"/>
  <c r="DA115"/>
  <c r="BI37"/>
  <c r="DA37"/>
  <c r="CE37"/>
  <c r="BI226"/>
  <c r="DA226"/>
  <c r="CE226"/>
  <c r="CE284"/>
  <c r="BI284"/>
  <c r="DA284"/>
  <c r="BI182"/>
  <c r="DA182"/>
  <c r="CE182"/>
  <c r="BI161"/>
  <c r="DA161"/>
  <c r="CE161"/>
  <c r="DA63"/>
  <c r="CE63"/>
  <c r="BI63"/>
  <c r="BI358"/>
  <c r="DA358"/>
  <c r="CE358"/>
  <c r="CE259"/>
  <c r="BI259"/>
  <c r="DA259"/>
  <c r="DA317"/>
  <c r="CE317"/>
  <c r="BI317"/>
  <c r="BI212"/>
  <c r="CE212"/>
  <c r="DA212"/>
  <c r="BI118"/>
  <c r="DA118"/>
  <c r="CE118"/>
  <c r="BI48"/>
  <c r="DA48"/>
  <c r="CE48"/>
  <c r="BI282"/>
  <c r="DA282"/>
  <c r="CE282"/>
  <c r="CE340"/>
  <c r="BI340"/>
  <c r="DA340"/>
  <c r="BI241"/>
  <c r="DA241"/>
  <c r="CE241"/>
  <c r="CE136"/>
  <c r="BI136"/>
  <c r="DA136"/>
  <c r="BI82"/>
  <c r="DA82"/>
  <c r="CE82"/>
  <c r="CE30"/>
  <c r="BI30"/>
  <c r="DA30"/>
  <c r="BI363"/>
  <c r="DA363"/>
  <c r="CE363"/>
  <c r="DA264"/>
  <c r="CE264"/>
  <c r="BI264"/>
  <c r="CE162"/>
  <c r="BI162"/>
  <c r="DA162"/>
  <c r="CE141"/>
  <c r="BI141"/>
  <c r="DA141"/>
  <c r="DA76"/>
  <c r="CE76"/>
  <c r="BI76"/>
  <c r="BI372"/>
  <c r="DA372"/>
  <c r="CE372"/>
  <c r="DA271"/>
  <c r="CE271"/>
  <c r="BI271"/>
  <c r="BI329"/>
  <c r="DA329"/>
  <c r="CE329"/>
  <c r="DA147"/>
  <c r="CE147"/>
  <c r="BI147"/>
  <c r="CE130"/>
  <c r="BI130"/>
  <c r="DA130"/>
  <c r="DA43"/>
  <c r="CE43"/>
  <c r="BI43"/>
  <c r="DA246"/>
  <c r="CE246"/>
  <c r="BI246"/>
  <c r="BI304"/>
  <c r="DA304"/>
  <c r="CE304"/>
  <c r="DA202"/>
  <c r="CE202"/>
  <c r="BI202"/>
  <c r="DA181"/>
  <c r="CE181"/>
  <c r="BI181"/>
  <c r="CE83"/>
  <c r="BI83"/>
  <c r="DA83"/>
  <c r="DA327"/>
  <c r="CE327"/>
  <c r="BI327"/>
  <c r="CE228"/>
  <c r="BI228"/>
  <c r="DA228"/>
  <c r="DA203"/>
  <c r="CE203"/>
  <c r="BI203"/>
  <c r="BI104"/>
  <c r="DA104"/>
  <c r="CE104"/>
  <c r="BI77"/>
  <c r="DA77"/>
  <c r="CE77"/>
  <c r="CE350"/>
  <c r="BI350"/>
  <c r="DA350"/>
  <c r="BI251"/>
  <c r="DA251"/>
  <c r="CE251"/>
  <c r="CE309"/>
  <c r="BI309"/>
  <c r="DA309"/>
  <c r="DA204"/>
  <c r="CE204"/>
  <c r="BI204"/>
  <c r="DA110"/>
  <c r="CE110"/>
  <c r="BI110"/>
  <c r="CE57"/>
  <c r="BI57"/>
  <c r="DA57"/>
  <c r="DA258"/>
  <c r="CE258"/>
  <c r="BI258"/>
  <c r="BI316"/>
  <c r="DA316"/>
  <c r="CE316"/>
  <c r="DA217"/>
  <c r="CE217"/>
  <c r="BI217"/>
  <c r="DA193"/>
  <c r="CE193"/>
  <c r="BI193"/>
  <c r="DA95"/>
  <c r="BI95"/>
  <c r="CE95"/>
  <c r="DA28"/>
  <c r="CE28"/>
  <c r="BI28"/>
  <c r="AN19"/>
  <c r="BI19"/>
  <c r="CE19"/>
  <c r="DB19"/>
  <c r="T19"/>
  <c r="R70"/>
  <c r="R97"/>
  <c r="R221"/>
  <c r="R211"/>
  <c r="R232"/>
  <c r="R362"/>
  <c r="R308"/>
  <c r="R40"/>
  <c r="R258"/>
  <c r="R155"/>
  <c r="R356"/>
  <c r="R29"/>
  <c r="R317"/>
  <c r="R259"/>
  <c r="R209"/>
  <c r="R328"/>
  <c r="R203"/>
  <c r="R135"/>
  <c r="R148"/>
  <c r="R364"/>
  <c r="R141"/>
  <c r="R238"/>
  <c r="R45"/>
  <c r="R136"/>
  <c r="R359"/>
  <c r="R119"/>
  <c r="R249"/>
  <c r="R343"/>
  <c r="R55"/>
  <c r="R180"/>
  <c r="R76"/>
  <c r="R195"/>
  <c r="R270"/>
  <c r="R216"/>
  <c r="R110"/>
  <c r="R346"/>
  <c r="R253"/>
  <c r="R352"/>
  <c r="R145"/>
  <c r="R242"/>
  <c r="R262"/>
  <c r="R380"/>
  <c r="R277"/>
  <c r="R153"/>
  <c r="R149"/>
  <c r="R77"/>
  <c r="R138"/>
  <c r="R27"/>
  <c r="R234"/>
  <c r="R103"/>
  <c r="R82"/>
  <c r="R233"/>
  <c r="R207"/>
  <c r="R342"/>
  <c r="R288"/>
  <c r="R281"/>
  <c r="R36"/>
  <c r="R152"/>
  <c r="R178"/>
  <c r="R42"/>
  <c r="R366"/>
  <c r="R166"/>
  <c r="R183"/>
  <c r="R120"/>
  <c r="R319"/>
  <c r="R172"/>
  <c r="R89"/>
  <c r="R150"/>
  <c r="R23"/>
  <c r="R230"/>
  <c r="R144"/>
  <c r="R367"/>
  <c r="R245"/>
  <c r="R124"/>
  <c r="R323"/>
  <c r="R134"/>
  <c r="R374"/>
  <c r="R72"/>
  <c r="R170"/>
  <c r="R293"/>
  <c r="R169"/>
  <c r="R86"/>
  <c r="R226"/>
  <c r="R111"/>
  <c r="R74"/>
  <c r="R225"/>
  <c r="BI326"/>
  <c r="DA326"/>
  <c r="CE326"/>
  <c r="BI227"/>
  <c r="DA227"/>
  <c r="CE227"/>
  <c r="CE285"/>
  <c r="BI285"/>
  <c r="DA285"/>
  <c r="DA180"/>
  <c r="CE180"/>
  <c r="BI180"/>
  <c r="CE123"/>
  <c r="BI123"/>
  <c r="DA123"/>
  <c r="CE36"/>
  <c r="BI36"/>
  <c r="DA36"/>
  <c r="BI250"/>
  <c r="DA250"/>
  <c r="CE250"/>
  <c r="CE308"/>
  <c r="BI308"/>
  <c r="DA308"/>
  <c r="BI206"/>
  <c r="DA206"/>
  <c r="CE206"/>
  <c r="BI185"/>
  <c r="DA185"/>
  <c r="CE185"/>
  <c r="DA87"/>
  <c r="CE87"/>
  <c r="BI87"/>
  <c r="CE331"/>
  <c r="BI331"/>
  <c r="DA331"/>
  <c r="BI232"/>
  <c r="DA232"/>
  <c r="CE232"/>
  <c r="CE207"/>
  <c r="BI207"/>
  <c r="DA207"/>
  <c r="DA108"/>
  <c r="CE108"/>
  <c r="BI108"/>
  <c r="DA81"/>
  <c r="CE81"/>
  <c r="BI81"/>
  <c r="DA338"/>
  <c r="CE338"/>
  <c r="BI338"/>
  <c r="CE239"/>
  <c r="BI239"/>
  <c r="DA239"/>
  <c r="DA297"/>
  <c r="CE297"/>
  <c r="BI297"/>
  <c r="BI192"/>
  <c r="DA192"/>
  <c r="CE192"/>
  <c r="CE135"/>
  <c r="BI135"/>
  <c r="DA135"/>
  <c r="DA45"/>
  <c r="CE45"/>
  <c r="BI45"/>
  <c r="BI278"/>
  <c r="DA278"/>
  <c r="CE278"/>
  <c r="DA336"/>
  <c r="CE336"/>
  <c r="BI336"/>
  <c r="CE237"/>
  <c r="BI237"/>
  <c r="DA237"/>
  <c r="CE213"/>
  <c r="BI213"/>
  <c r="DA213"/>
  <c r="CE78"/>
  <c r="BI78"/>
  <c r="DA78"/>
  <c r="BI26"/>
  <c r="DA26"/>
  <c r="CE26"/>
  <c r="CE359"/>
  <c r="BI359"/>
  <c r="DA359"/>
  <c r="BI260"/>
  <c r="DA260"/>
  <c r="CE260"/>
  <c r="DA158"/>
  <c r="CE158"/>
  <c r="BI158"/>
  <c r="DA137"/>
  <c r="CE137"/>
  <c r="BI137"/>
  <c r="BI72"/>
  <c r="DA72"/>
  <c r="CE72"/>
  <c r="BI377"/>
  <c r="DA377"/>
  <c r="CE377"/>
  <c r="DA283"/>
  <c r="CE283"/>
  <c r="BI283"/>
  <c r="BI341"/>
  <c r="DA341"/>
  <c r="CE341"/>
  <c r="DA159"/>
  <c r="CE159"/>
  <c r="BI159"/>
  <c r="DA101"/>
  <c r="CE101"/>
  <c r="BI101"/>
  <c r="DA55"/>
  <c r="CE55"/>
  <c r="BI55"/>
  <c r="DA290"/>
  <c r="CE290"/>
  <c r="BI290"/>
  <c r="BI348"/>
  <c r="DA348"/>
  <c r="CE348"/>
  <c r="DA249"/>
  <c r="CE249"/>
  <c r="BI249"/>
  <c r="BI144"/>
  <c r="DA144"/>
  <c r="CE144"/>
  <c r="DA90"/>
  <c r="CE90"/>
  <c r="BI90"/>
  <c r="BI29"/>
  <c r="CE29"/>
  <c r="DA29"/>
  <c r="CE323"/>
  <c r="BI323"/>
  <c r="DA323"/>
  <c r="BI224"/>
  <c r="DA224"/>
  <c r="CE224"/>
  <c r="CE199"/>
  <c r="BI199"/>
  <c r="DA199"/>
  <c r="DA100"/>
  <c r="CE100"/>
  <c r="BI100"/>
  <c r="DA73"/>
  <c r="CE73"/>
  <c r="BI73"/>
  <c r="BI346"/>
  <c r="DA346"/>
  <c r="CE346"/>
  <c r="DA247"/>
  <c r="CE247"/>
  <c r="BI247"/>
  <c r="BI305"/>
  <c r="DA305"/>
  <c r="CE305"/>
  <c r="CE200"/>
  <c r="BI200"/>
  <c r="DA200"/>
  <c r="CE106"/>
  <c r="BI106"/>
  <c r="DA106"/>
  <c r="BI53"/>
  <c r="DA53"/>
  <c r="CE53"/>
  <c r="CE270"/>
  <c r="BI270"/>
  <c r="DA270"/>
  <c r="DA328"/>
  <c r="CE328"/>
  <c r="BI328"/>
  <c r="CE229"/>
  <c r="BI229"/>
  <c r="DA229"/>
  <c r="CE205"/>
  <c r="BI205"/>
  <c r="DA205"/>
  <c r="CE70"/>
  <c r="BI70"/>
  <c r="DA70"/>
  <c r="DA27"/>
  <c r="CE27"/>
  <c r="BI27"/>
  <c r="DA335"/>
  <c r="CE335"/>
  <c r="BI335"/>
  <c r="CE236"/>
  <c r="BI236"/>
  <c r="DA236"/>
  <c r="DA211"/>
  <c r="CE211"/>
  <c r="BI211"/>
  <c r="BI112"/>
  <c r="DA112"/>
  <c r="CE112"/>
  <c r="BI85"/>
  <c r="DA85"/>
  <c r="CE85"/>
  <c r="CE310"/>
  <c r="BI310"/>
  <c r="DA310"/>
  <c r="CE368"/>
  <c r="DA368"/>
  <c r="BI368"/>
  <c r="CE269"/>
  <c r="BI269"/>
  <c r="DA269"/>
  <c r="DA164"/>
  <c r="CE164"/>
  <c r="BI164"/>
  <c r="CE107"/>
  <c r="BI107"/>
  <c r="DA107"/>
  <c r="DA38"/>
  <c r="CE38"/>
  <c r="BI38"/>
  <c r="DA234"/>
  <c r="CE234"/>
  <c r="BI234"/>
  <c r="BI292"/>
  <c r="DA292"/>
  <c r="CE292"/>
  <c r="DA190"/>
  <c r="CE190"/>
  <c r="BI190"/>
  <c r="DA169"/>
  <c r="CE169"/>
  <c r="BI169"/>
  <c r="CE71"/>
  <c r="BI71"/>
  <c r="DA71"/>
  <c r="BI373"/>
  <c r="DA373"/>
  <c r="CE373"/>
  <c r="DA315"/>
  <c r="CE315"/>
  <c r="BI315"/>
  <c r="CE216"/>
  <c r="BI216"/>
  <c r="DA216"/>
  <c r="DA191"/>
  <c r="CE191"/>
  <c r="BI191"/>
  <c r="DA133"/>
  <c r="CE133"/>
  <c r="BI133"/>
  <c r="BI65"/>
  <c r="DA65"/>
  <c r="CE65"/>
  <c r="CE322"/>
  <c r="BI322"/>
  <c r="DA322"/>
  <c r="BI223"/>
  <c r="DA223"/>
  <c r="CE223"/>
  <c r="CE281"/>
  <c r="BI281"/>
  <c r="DA281"/>
  <c r="DA176"/>
  <c r="CE176"/>
  <c r="BI176"/>
  <c r="CE119"/>
  <c r="BI119"/>
  <c r="DA119"/>
  <c r="CE32"/>
  <c r="BI32"/>
  <c r="DA32"/>
  <c r="AO27"/>
  <c r="AO46"/>
  <c r="AO67"/>
  <c r="AO61"/>
  <c r="AO84"/>
  <c r="AO112"/>
  <c r="AO98"/>
  <c r="AO159"/>
  <c r="AO146"/>
  <c r="AO210"/>
  <c r="AO197"/>
  <c r="AO184"/>
  <c r="AO247"/>
  <c r="AO311"/>
  <c r="AO218"/>
  <c r="AO282"/>
  <c r="AO346"/>
  <c r="AO253"/>
  <c r="AO317"/>
  <c r="AO228"/>
  <c r="AO292"/>
  <c r="AO356"/>
  <c r="AO20"/>
  <c r="AO39"/>
  <c r="AO53"/>
  <c r="AO62"/>
  <c r="AO89"/>
  <c r="AO113"/>
  <c r="AO99"/>
  <c r="AO126"/>
  <c r="AO187"/>
  <c r="AO174"/>
  <c r="AO161"/>
  <c r="AO148"/>
  <c r="AO212"/>
  <c r="AO275"/>
  <c r="AO339"/>
  <c r="AO246"/>
  <c r="AO310"/>
  <c r="AO217"/>
  <c r="AO281"/>
  <c r="AO345"/>
  <c r="AO256"/>
  <c r="AO320"/>
  <c r="AO371"/>
  <c r="AO21"/>
  <c r="AO38"/>
  <c r="AO44"/>
  <c r="AO74"/>
  <c r="AO60"/>
  <c r="AO125"/>
  <c r="AO111"/>
  <c r="AO135"/>
  <c r="AO199"/>
  <c r="AO186"/>
  <c r="AO173"/>
  <c r="AO160"/>
  <c r="AO223"/>
  <c r="AO287"/>
  <c r="AO351"/>
  <c r="AO258"/>
  <c r="AO322"/>
  <c r="AO229"/>
  <c r="AO293"/>
  <c r="AO357"/>
  <c r="AO268"/>
  <c r="AO332"/>
  <c r="AO377"/>
  <c r="AO24"/>
  <c r="AO51"/>
  <c r="AO56"/>
  <c r="AO86"/>
  <c r="AO72"/>
  <c r="AO100"/>
  <c r="AO123"/>
  <c r="AO147"/>
  <c r="AO211"/>
  <c r="AO198"/>
  <c r="AO185"/>
  <c r="AO172"/>
  <c r="AO235"/>
  <c r="AO299"/>
  <c r="AO363"/>
  <c r="AO270"/>
  <c r="AO334"/>
  <c r="AO241"/>
  <c r="AO305"/>
  <c r="AO216"/>
  <c r="AO280"/>
  <c r="AO344"/>
  <c r="AO380"/>
  <c r="DB381" s="1"/>
  <c r="AO29"/>
  <c r="AO47"/>
  <c r="AO52"/>
  <c r="AO82"/>
  <c r="AO68"/>
  <c r="AO133"/>
  <c r="AO119"/>
  <c r="AO143"/>
  <c r="AO207"/>
  <c r="AO194"/>
  <c r="AO181"/>
  <c r="AO168"/>
  <c r="AO231"/>
  <c r="AO295"/>
  <c r="AO359"/>
  <c r="AO266"/>
  <c r="AO330"/>
  <c r="AO237"/>
  <c r="AO301"/>
  <c r="AO365"/>
  <c r="AO276"/>
  <c r="AO340"/>
  <c r="AO376"/>
  <c r="AO32"/>
  <c r="AO58"/>
  <c r="AO79"/>
  <c r="AO73"/>
  <c r="AO96"/>
  <c r="AO124"/>
  <c r="AO110"/>
  <c r="AO171"/>
  <c r="AO158"/>
  <c r="AO145"/>
  <c r="AO209"/>
  <c r="AO196"/>
  <c r="AO259"/>
  <c r="AO323"/>
  <c r="AO230"/>
  <c r="AO294"/>
  <c r="AO358"/>
  <c r="AO265"/>
  <c r="AO329"/>
  <c r="AO240"/>
  <c r="AO304"/>
  <c r="AO368"/>
  <c r="T12" a="1"/>
  <c r="T12" s="1"/>
  <c r="AO35"/>
  <c r="AO49"/>
  <c r="AO91"/>
  <c r="AO85"/>
  <c r="AO109"/>
  <c r="AO95"/>
  <c r="AO122"/>
  <c r="AO183"/>
  <c r="AO170"/>
  <c r="AO157"/>
  <c r="AO144"/>
  <c r="AO208"/>
  <c r="AO271"/>
  <c r="AO335"/>
  <c r="AO242"/>
  <c r="AO306"/>
  <c r="AO213"/>
  <c r="AO277"/>
  <c r="AO341"/>
  <c r="AO252"/>
  <c r="AO316"/>
  <c r="AO378"/>
  <c r="AO26"/>
  <c r="AO34"/>
  <c r="AO40"/>
  <c r="AO70"/>
  <c r="AO97"/>
  <c r="AO121"/>
  <c r="AO107"/>
  <c r="AO134"/>
  <c r="AO195"/>
  <c r="AO182"/>
  <c r="AO169"/>
  <c r="AO156"/>
  <c r="AO219"/>
  <c r="AO283"/>
  <c r="AO347"/>
  <c r="AO254"/>
  <c r="AO318"/>
  <c r="AO225"/>
  <c r="AO289"/>
  <c r="AO353"/>
  <c r="AO264"/>
  <c r="AO328"/>
  <c r="AO373"/>
  <c r="AO22"/>
  <c r="AO30"/>
  <c r="AO57"/>
  <c r="AO66"/>
  <c r="AO93"/>
  <c r="AO117"/>
  <c r="AO103"/>
  <c r="AO130"/>
  <c r="AO191"/>
  <c r="AO178"/>
  <c r="AO165"/>
  <c r="AO152"/>
  <c r="AO215"/>
  <c r="AO279"/>
  <c r="AO343"/>
  <c r="AO250"/>
  <c r="AO314"/>
  <c r="AO221"/>
  <c r="AO285"/>
  <c r="AO349"/>
  <c r="AO260"/>
  <c r="AO324"/>
  <c r="AO369"/>
  <c r="AO23"/>
  <c r="AO42"/>
  <c r="AO63"/>
  <c r="AO94"/>
  <c r="AO80"/>
  <c r="AO108"/>
  <c r="AO131"/>
  <c r="AO155"/>
  <c r="AO142"/>
  <c r="AO206"/>
  <c r="AO193"/>
  <c r="AO180"/>
  <c r="AO243"/>
  <c r="AO307"/>
  <c r="AO214"/>
  <c r="AO278"/>
  <c r="AO342"/>
  <c r="AO249"/>
  <c r="AO313"/>
  <c r="AO224"/>
  <c r="AO288"/>
  <c r="AO352"/>
  <c r="AO379"/>
  <c r="AO37"/>
  <c r="AO54"/>
  <c r="AO75"/>
  <c r="AO69"/>
  <c r="AO92"/>
  <c r="AO120"/>
  <c r="AO106"/>
  <c r="AO167"/>
  <c r="AO154"/>
  <c r="AO141"/>
  <c r="AO205"/>
  <c r="AO192"/>
  <c r="AO255"/>
  <c r="AO319"/>
  <c r="AO226"/>
  <c r="AO290"/>
  <c r="AO354"/>
  <c r="AO261"/>
  <c r="AO325"/>
  <c r="AO236"/>
  <c r="AO300"/>
  <c r="AO364"/>
  <c r="T11" a="1"/>
  <c r="T11" s="1"/>
  <c r="AO31"/>
  <c r="AO45"/>
  <c r="AO87"/>
  <c r="AO81"/>
  <c r="AO105"/>
  <c r="AO132"/>
  <c r="AO118"/>
  <c r="AO179"/>
  <c r="AO166"/>
  <c r="AO153"/>
  <c r="AO140"/>
  <c r="AO204"/>
  <c r="AO267"/>
  <c r="AO331"/>
  <c r="AO238"/>
  <c r="AO302"/>
  <c r="AO366"/>
  <c r="AO273"/>
  <c r="AO337"/>
  <c r="AO248"/>
  <c r="AO312"/>
  <c r="AO374"/>
  <c r="AO36"/>
  <c r="AO41"/>
  <c r="AO83"/>
  <c r="AO77"/>
  <c r="AO101"/>
  <c r="AO128"/>
  <c r="AO114"/>
  <c r="AO175"/>
  <c r="AO162"/>
  <c r="AO149"/>
  <c r="AO136"/>
  <c r="AO200"/>
  <c r="AO263"/>
  <c r="AO327"/>
  <c r="AO234"/>
  <c r="AO298"/>
  <c r="AO362"/>
  <c r="AO269"/>
  <c r="AO333"/>
  <c r="AO244"/>
  <c r="AO308"/>
  <c r="AO370"/>
  <c r="AO25"/>
  <c r="AO43"/>
  <c r="AO48"/>
  <c r="AO78"/>
  <c r="AO64"/>
  <c r="AO129"/>
  <c r="AO115"/>
  <c r="AO139"/>
  <c r="AO203"/>
  <c r="AO190"/>
  <c r="AO177"/>
  <c r="AO164"/>
  <c r="AO227"/>
  <c r="AO291"/>
  <c r="AO355"/>
  <c r="AO262"/>
  <c r="AO326"/>
  <c r="AO233"/>
  <c r="AO297"/>
  <c r="AO361"/>
  <c r="AO272"/>
  <c r="AO336"/>
  <c r="AO372"/>
  <c r="AO28"/>
  <c r="AO55"/>
  <c r="AO59"/>
  <c r="AO90"/>
  <c r="AO76"/>
  <c r="AO104"/>
  <c r="AO127"/>
  <c r="AO151"/>
  <c r="AO138"/>
  <c r="AO202"/>
  <c r="AO189"/>
  <c r="AO176"/>
  <c r="AO239"/>
  <c r="AO303"/>
  <c r="AO367"/>
  <c r="AO274"/>
  <c r="AO338"/>
  <c r="AO245"/>
  <c r="AO309"/>
  <c r="AO220"/>
  <c r="AO284"/>
  <c r="AO348"/>
  <c r="AO375"/>
  <c r="AO33"/>
  <c r="AO50"/>
  <c r="AO71"/>
  <c r="AO65"/>
  <c r="AO88"/>
  <c r="AO116"/>
  <c r="AO102"/>
  <c r="AO163"/>
  <c r="AO150"/>
  <c r="AO137"/>
  <c r="AO201"/>
  <c r="AO188"/>
  <c r="AO251"/>
  <c r="AO315"/>
  <c r="AO222"/>
  <c r="AO286"/>
  <c r="AO350"/>
  <c r="AO257"/>
  <c r="AO321"/>
  <c r="AO232"/>
  <c r="AO296"/>
  <c r="AO360"/>
  <c r="R96"/>
  <c r="R318"/>
  <c r="T32" i="4"/>
  <c r="T36"/>
  <c r="U30"/>
  <c r="T31"/>
  <c r="T66" s="1"/>
  <c r="BI371" i="3"/>
  <c r="CE371"/>
  <c r="DA371"/>
  <c r="DA291"/>
  <c r="CE291"/>
  <c r="BI291"/>
  <c r="BI349"/>
  <c r="DA349"/>
  <c r="CE349"/>
  <c r="DA167"/>
  <c r="CE167"/>
  <c r="BI167"/>
  <c r="DA109"/>
  <c r="CE109"/>
  <c r="BI109"/>
  <c r="BI42"/>
  <c r="DA42"/>
  <c r="CE42"/>
  <c r="DA314"/>
  <c r="CE314"/>
  <c r="BI314"/>
  <c r="CE215"/>
  <c r="BI215"/>
  <c r="DA215"/>
  <c r="DA273"/>
  <c r="CE273"/>
  <c r="BI273"/>
  <c r="BI168"/>
  <c r="DA168"/>
  <c r="CE168"/>
  <c r="DA111"/>
  <c r="CE111"/>
  <c r="BI111"/>
  <c r="CE33"/>
  <c r="BI33"/>
  <c r="DA33"/>
  <c r="DA238"/>
  <c r="CE238"/>
  <c r="BI238"/>
  <c r="BI296"/>
  <c r="DA296"/>
  <c r="CE296"/>
  <c r="DA194"/>
  <c r="CE194"/>
  <c r="BI194"/>
  <c r="DA173"/>
  <c r="CE173"/>
  <c r="BI173"/>
  <c r="CE75"/>
  <c r="BI75"/>
  <c r="DA75"/>
  <c r="DA370"/>
  <c r="BI370"/>
  <c r="CE370"/>
  <c r="CE303"/>
  <c r="BI303"/>
  <c r="DA303"/>
  <c r="DA361"/>
  <c r="CE361"/>
  <c r="BI361"/>
  <c r="CE179"/>
  <c r="BI179"/>
  <c r="DA179"/>
  <c r="CE121"/>
  <c r="BI121"/>
  <c r="DA121"/>
  <c r="DA54"/>
  <c r="CE54"/>
  <c r="BI54"/>
  <c r="DA342"/>
  <c r="CE342"/>
  <c r="BI342"/>
  <c r="BI243"/>
  <c r="DA243"/>
  <c r="CE243"/>
  <c r="CE301"/>
  <c r="BI301"/>
  <c r="DA301"/>
  <c r="DA196"/>
  <c r="CE196"/>
  <c r="BI196"/>
  <c r="DA102"/>
  <c r="CE102"/>
  <c r="BI102"/>
  <c r="CE49"/>
  <c r="BI49"/>
  <c r="DA49"/>
  <c r="DA266"/>
  <c r="CE266"/>
  <c r="BI266"/>
  <c r="BI324"/>
  <c r="DA324"/>
  <c r="CE324"/>
  <c r="DA225"/>
  <c r="CE225"/>
  <c r="BI225"/>
  <c r="DA201"/>
  <c r="CE201"/>
  <c r="BI201"/>
  <c r="DA66"/>
  <c r="CE66"/>
  <c r="BI66"/>
  <c r="BI23"/>
  <c r="DA23"/>
  <c r="CE23"/>
  <c r="DA347"/>
  <c r="CE347"/>
  <c r="BI347"/>
  <c r="CE248"/>
  <c r="BI248"/>
  <c r="DA248"/>
  <c r="BI146"/>
  <c r="DA146"/>
  <c r="CE146"/>
  <c r="BI124"/>
  <c r="DA124"/>
  <c r="CE124"/>
  <c r="CE60"/>
  <c r="BI60"/>
  <c r="DA60"/>
  <c r="DA354"/>
  <c r="CE354"/>
  <c r="BI354"/>
  <c r="CE255"/>
  <c r="BI255"/>
  <c r="DA255"/>
  <c r="DA313"/>
  <c r="CE313"/>
  <c r="BI313"/>
  <c r="BI208"/>
  <c r="DA208"/>
  <c r="CE208"/>
  <c r="BI114"/>
  <c r="DA114"/>
  <c r="CE114"/>
  <c r="BI44"/>
  <c r="DA44"/>
  <c r="CE44"/>
  <c r="BI230"/>
  <c r="DA230"/>
  <c r="CE230"/>
  <c r="DA288"/>
  <c r="CE288"/>
  <c r="BI288"/>
  <c r="CE186"/>
  <c r="BI186"/>
  <c r="DA186"/>
  <c r="CE165"/>
  <c r="BI165"/>
  <c r="DA165"/>
  <c r="BI67"/>
  <c r="DA67"/>
  <c r="CE67"/>
  <c r="CE378"/>
  <c r="DA378"/>
  <c r="BI378"/>
  <c r="CE311"/>
  <c r="BI311"/>
  <c r="DA311"/>
  <c r="DA369"/>
  <c r="CE369"/>
  <c r="BI369"/>
  <c r="CE187"/>
  <c r="BI187"/>
  <c r="DA187"/>
  <c r="CE129"/>
  <c r="BI129"/>
  <c r="DA129"/>
  <c r="DA61"/>
  <c r="CE61"/>
  <c r="BI61"/>
  <c r="BI334"/>
  <c r="DA334"/>
  <c r="CE334"/>
  <c r="DA235"/>
  <c r="CE235"/>
  <c r="BI235"/>
  <c r="BI293"/>
  <c r="DA293"/>
  <c r="CE293"/>
  <c r="CE188"/>
  <c r="BI188"/>
  <c r="DA188"/>
  <c r="BI131"/>
  <c r="DA131"/>
  <c r="CE131"/>
  <c r="BI41"/>
  <c r="DA41"/>
  <c r="CE41"/>
  <c r="DA242"/>
  <c r="CE242"/>
  <c r="BI242"/>
  <c r="BI300"/>
  <c r="DA300"/>
  <c r="CE300"/>
  <c r="DA198"/>
  <c r="CE198"/>
  <c r="BI198"/>
  <c r="DA177"/>
  <c r="CE177"/>
  <c r="BI177"/>
  <c r="CE79"/>
  <c r="BI79"/>
  <c r="DA79"/>
  <c r="DA376"/>
  <c r="BI376"/>
  <c r="CE376"/>
  <c r="DA275"/>
  <c r="CE275"/>
  <c r="BI275"/>
  <c r="BI333"/>
  <c r="DA333"/>
  <c r="CE333"/>
  <c r="DA151"/>
  <c r="CE151"/>
  <c r="BI151"/>
  <c r="DA134"/>
  <c r="BI134"/>
  <c r="CE134"/>
  <c r="DA47"/>
  <c r="CE47"/>
  <c r="BI47"/>
  <c r="CE298"/>
  <c r="BI298"/>
  <c r="DA298"/>
  <c r="DA356"/>
  <c r="CE356"/>
  <c r="BI356"/>
  <c r="CE257"/>
  <c r="BI257"/>
  <c r="DA257"/>
  <c r="DA152"/>
  <c r="CE152"/>
  <c r="BI152"/>
  <c r="DA98"/>
  <c r="CE98"/>
  <c r="BI98"/>
  <c r="CE35"/>
  <c r="BI35"/>
  <c r="DA35"/>
  <c r="DA222"/>
  <c r="CE222"/>
  <c r="BI222"/>
  <c r="BI280"/>
  <c r="DA280"/>
  <c r="CE280"/>
  <c r="DA178"/>
  <c r="CE178"/>
  <c r="BI178"/>
  <c r="DA157"/>
  <c r="CE157"/>
  <c r="BI157"/>
  <c r="BI92"/>
  <c r="DA92"/>
  <c r="CE92"/>
  <c r="BI287"/>
  <c r="DA287"/>
  <c r="CE287"/>
  <c r="CE345"/>
  <c r="BI345"/>
  <c r="DA345"/>
  <c r="BI163"/>
  <c r="DA163"/>
  <c r="CE163"/>
  <c r="BI105"/>
  <c r="DA105"/>
  <c r="CE105"/>
  <c r="BI59"/>
  <c r="DA59"/>
  <c r="CE59"/>
  <c r="R38" i="4"/>
  <c r="R35"/>
  <c r="S35" s="1"/>
  <c r="R313" i="3"/>
  <c r="R255"/>
  <c r="R375"/>
  <c r="R167"/>
  <c r="R104"/>
  <c r="R303"/>
  <c r="R105"/>
  <c r="R204"/>
  <c r="R247"/>
  <c r="R326"/>
  <c r="R147"/>
  <c r="R201"/>
  <c r="R298"/>
  <c r="R304"/>
  <c r="R297"/>
  <c r="R116"/>
  <c r="R315"/>
  <c r="R129"/>
  <c r="R151"/>
  <c r="R87"/>
  <c r="R140"/>
  <c r="R90"/>
  <c r="R31"/>
  <c r="R365"/>
  <c r="R102"/>
  <c r="R79"/>
  <c r="R279"/>
  <c r="R46"/>
  <c r="R251"/>
  <c r="R33"/>
  <c r="R164"/>
  <c r="R378"/>
  <c r="R60"/>
  <c r="R44"/>
  <c r="R276"/>
  <c r="R377"/>
  <c r="R99"/>
  <c r="R350"/>
  <c r="R75"/>
  <c r="R333"/>
  <c r="R275"/>
  <c r="R322"/>
  <c r="R344"/>
  <c r="R218"/>
  <c r="R181"/>
  <c r="R35"/>
  <c r="R112"/>
  <c r="R311"/>
  <c r="R71"/>
  <c r="R271"/>
  <c r="R54"/>
  <c r="R61" i="4"/>
  <c r="S60"/>
  <c r="T54"/>
  <c r="U53"/>
  <c r="U54" s="1"/>
  <c r="S377" i="3" l="1"/>
  <c r="S193"/>
  <c r="S226"/>
  <c r="S100"/>
  <c r="S203"/>
  <c r="S181"/>
  <c r="S43"/>
  <c r="S329"/>
  <c r="S271"/>
  <c r="S317"/>
  <c r="S25"/>
  <c r="S65"/>
  <c r="S133"/>
  <c r="S28"/>
  <c r="S204"/>
  <c r="S327"/>
  <c r="S147"/>
  <c r="S372"/>
  <c r="S76"/>
  <c r="S48"/>
  <c r="S182"/>
  <c r="S172"/>
  <c r="S123"/>
  <c r="S104"/>
  <c r="S150"/>
  <c r="S52"/>
  <c r="S357"/>
  <c r="S231"/>
  <c r="S338"/>
  <c r="S367"/>
  <c r="S297"/>
  <c r="S108"/>
  <c r="S87"/>
  <c r="S44"/>
  <c r="S146"/>
  <c r="S201"/>
  <c r="S171"/>
  <c r="S309"/>
  <c r="S295"/>
  <c r="S170"/>
  <c r="S21"/>
  <c r="S354"/>
  <c r="S109"/>
  <c r="S101"/>
  <c r="S272"/>
  <c r="S209"/>
  <c r="S166"/>
  <c r="S164"/>
  <c r="S61"/>
  <c r="S38"/>
  <c r="S199"/>
  <c r="S83"/>
  <c r="S30"/>
  <c r="S253"/>
  <c r="S335"/>
  <c r="S53"/>
  <c r="S334"/>
  <c r="S189"/>
  <c r="S380"/>
  <c r="S13" s="1"/>
  <c r="S154"/>
  <c r="S99"/>
  <c r="S302"/>
  <c r="S79"/>
  <c r="S129"/>
  <c r="S60"/>
  <c r="S216"/>
  <c r="S249"/>
  <c r="S263"/>
  <c r="S339"/>
  <c r="S40"/>
  <c r="S379"/>
  <c r="S41"/>
  <c r="S230"/>
  <c r="S107"/>
  <c r="S310"/>
  <c r="S211"/>
  <c r="S236"/>
  <c r="S205"/>
  <c r="S29"/>
  <c r="S260"/>
  <c r="S331"/>
  <c r="S308"/>
  <c r="S351"/>
  <c r="S140"/>
  <c r="S245"/>
  <c r="S122"/>
  <c r="S160"/>
  <c r="S265"/>
  <c r="S50"/>
  <c r="S117"/>
  <c r="S31"/>
  <c r="S94"/>
  <c r="S148"/>
  <c r="S294"/>
  <c r="S69"/>
  <c r="S195"/>
  <c r="S220"/>
  <c r="S127"/>
  <c r="S330"/>
  <c r="S183"/>
  <c r="S374"/>
  <c r="S80"/>
  <c r="S145"/>
  <c r="S155"/>
  <c r="S68"/>
  <c r="S217"/>
  <c r="S110"/>
  <c r="S251"/>
  <c r="S202"/>
  <c r="S264"/>
  <c r="S82"/>
  <c r="S282"/>
  <c r="S161"/>
  <c r="S284"/>
  <c r="S37"/>
  <c r="S219"/>
  <c r="S84"/>
  <c r="S149"/>
  <c r="S214"/>
  <c r="S22"/>
  <c r="S233"/>
  <c r="S143"/>
  <c r="S366"/>
  <c r="S120"/>
  <c r="S321"/>
  <c r="S175"/>
  <c r="S218"/>
  <c r="S96"/>
  <c r="S152"/>
  <c r="S257"/>
  <c r="S47"/>
  <c r="S333"/>
  <c r="S275"/>
  <c r="S198"/>
  <c r="S188"/>
  <c r="S369"/>
  <c r="S311"/>
  <c r="S67"/>
  <c r="S186"/>
  <c r="S124"/>
  <c r="S248"/>
  <c r="S23"/>
  <c r="S66"/>
  <c r="S324"/>
  <c r="S266"/>
  <c r="S49"/>
  <c r="S179"/>
  <c r="S75"/>
  <c r="S349"/>
  <c r="S291"/>
  <c r="S26"/>
  <c r="S192"/>
  <c r="S141"/>
  <c r="S340"/>
  <c r="S277"/>
  <c r="S56"/>
  <c r="S142"/>
  <c r="S262"/>
  <c r="S35"/>
  <c r="S378"/>
  <c r="S370"/>
  <c r="S296"/>
  <c r="S238"/>
  <c r="S33"/>
  <c r="S168"/>
  <c r="S273"/>
  <c r="S215"/>
  <c r="S42"/>
  <c r="S371"/>
  <c r="S119"/>
  <c r="S322"/>
  <c r="S191"/>
  <c r="S373"/>
  <c r="S292"/>
  <c r="S234"/>
  <c r="S85"/>
  <c r="S27"/>
  <c r="S70"/>
  <c r="S328"/>
  <c r="S270"/>
  <c r="S346"/>
  <c r="S73"/>
  <c r="S224"/>
  <c r="S144"/>
  <c r="S359"/>
  <c r="S237"/>
  <c r="S278"/>
  <c r="S45"/>
  <c r="S135"/>
  <c r="S250"/>
  <c r="S125"/>
  <c r="S132"/>
  <c r="U32" i="4"/>
  <c r="B33" s="1"/>
  <c r="B37" s="1"/>
  <c r="B38" s="1"/>
  <c r="U36"/>
  <c r="U31"/>
  <c r="U66" s="1"/>
  <c r="BJ233" i="3"/>
  <c r="DB233"/>
  <c r="CF233"/>
  <c r="CF287"/>
  <c r="BJ287"/>
  <c r="DB287"/>
  <c r="BJ189"/>
  <c r="DB189"/>
  <c r="CF189"/>
  <c r="BJ164"/>
  <c r="DB164"/>
  <c r="CF164"/>
  <c r="DB66"/>
  <c r="CF66"/>
  <c r="BJ66"/>
  <c r="CF376"/>
  <c r="BJ376"/>
  <c r="DB376"/>
  <c r="BJ310"/>
  <c r="DB310"/>
  <c r="CF310"/>
  <c r="BJ368"/>
  <c r="DB368"/>
  <c r="CF368"/>
  <c r="BJ190"/>
  <c r="DB190"/>
  <c r="CF190"/>
  <c r="BJ128"/>
  <c r="DB128"/>
  <c r="CF128"/>
  <c r="CF60"/>
  <c r="BJ60"/>
  <c r="DB60"/>
  <c r="CF337"/>
  <c r="BJ337"/>
  <c r="DB337"/>
  <c r="BJ234"/>
  <c r="DB234"/>
  <c r="CF234"/>
  <c r="CF292"/>
  <c r="BJ292"/>
  <c r="DB292"/>
  <c r="DB191"/>
  <c r="CF191"/>
  <c r="BJ191"/>
  <c r="CF130"/>
  <c r="BJ130"/>
  <c r="DB130"/>
  <c r="CF44"/>
  <c r="BJ44"/>
  <c r="DB44"/>
  <c r="CF245"/>
  <c r="BJ245"/>
  <c r="DB245"/>
  <c r="DB299"/>
  <c r="CF299"/>
  <c r="BJ299"/>
  <c r="CF201"/>
  <c r="BJ201"/>
  <c r="DB201"/>
  <c r="CF176"/>
  <c r="BJ176"/>
  <c r="DB176"/>
  <c r="BJ78"/>
  <c r="DB78"/>
  <c r="CF78"/>
  <c r="BJ375"/>
  <c r="CF375"/>
  <c r="DB375"/>
  <c r="BJ274"/>
  <c r="DB274"/>
  <c r="CF274"/>
  <c r="CF332"/>
  <c r="BJ332"/>
  <c r="DB332"/>
  <c r="BJ154"/>
  <c r="DB154"/>
  <c r="CF154"/>
  <c r="DB133"/>
  <c r="CF133"/>
  <c r="BJ133"/>
  <c r="BJ46"/>
  <c r="DB46"/>
  <c r="CF46"/>
  <c r="BJ301"/>
  <c r="DB301"/>
  <c r="CF301"/>
  <c r="CF355"/>
  <c r="BJ355"/>
  <c r="DB355"/>
  <c r="BJ256"/>
  <c r="DB256"/>
  <c r="CF256"/>
  <c r="CF155"/>
  <c r="BJ155"/>
  <c r="DB155"/>
  <c r="DB93"/>
  <c r="CF93"/>
  <c r="BJ93"/>
  <c r="BJ38"/>
  <c r="DB38"/>
  <c r="CF38"/>
  <c r="CF225"/>
  <c r="BJ225"/>
  <c r="DB225"/>
  <c r="DB279"/>
  <c r="CF279"/>
  <c r="BJ279"/>
  <c r="CF181"/>
  <c r="BJ181"/>
  <c r="DB181"/>
  <c r="CF156"/>
  <c r="BJ156"/>
  <c r="DB156"/>
  <c r="CF95"/>
  <c r="BJ95"/>
  <c r="DB95"/>
  <c r="CF370"/>
  <c r="BJ370"/>
  <c r="DB370"/>
  <c r="DB286"/>
  <c r="CF286"/>
  <c r="BJ286"/>
  <c r="BJ344"/>
  <c r="DB344"/>
  <c r="CF344"/>
  <c r="DB166"/>
  <c r="CF166"/>
  <c r="BJ166"/>
  <c r="DB104"/>
  <c r="CF104"/>
  <c r="BJ104"/>
  <c r="DB58"/>
  <c r="CF58"/>
  <c r="BJ58"/>
  <c r="DB329"/>
  <c r="CF329"/>
  <c r="BJ329"/>
  <c r="CF226"/>
  <c r="BJ226"/>
  <c r="DB226"/>
  <c r="DB284"/>
  <c r="CF284"/>
  <c r="BJ284"/>
  <c r="BJ183"/>
  <c r="DB183"/>
  <c r="CF183"/>
  <c r="DB122"/>
  <c r="CF122"/>
  <c r="BJ122"/>
  <c r="DB35"/>
  <c r="CF35"/>
  <c r="BJ35"/>
  <c r="BJ253"/>
  <c r="DB253"/>
  <c r="CF253"/>
  <c r="CF307"/>
  <c r="BJ307"/>
  <c r="DB307"/>
  <c r="BJ209"/>
  <c r="DB209"/>
  <c r="CF209"/>
  <c r="BJ184"/>
  <c r="DB184"/>
  <c r="CF184"/>
  <c r="DB86"/>
  <c r="CF86"/>
  <c r="BJ86"/>
  <c r="BJ330"/>
  <c r="DB330"/>
  <c r="CF330"/>
  <c r="DB231"/>
  <c r="CF231"/>
  <c r="BJ231"/>
  <c r="BJ210"/>
  <c r="DB210"/>
  <c r="CF210"/>
  <c r="CF111"/>
  <c r="BJ111"/>
  <c r="DB111"/>
  <c r="CF80"/>
  <c r="BJ80"/>
  <c r="DB80"/>
  <c r="BJ341"/>
  <c r="DB341"/>
  <c r="CF341"/>
  <c r="DB238"/>
  <c r="CF238"/>
  <c r="BJ238"/>
  <c r="BJ296"/>
  <c r="DB296"/>
  <c r="CF296"/>
  <c r="CF195"/>
  <c r="BJ195"/>
  <c r="DB195"/>
  <c r="DB134"/>
  <c r="CF134"/>
  <c r="BJ134"/>
  <c r="BJ48"/>
  <c r="DB48"/>
  <c r="CF48"/>
  <c r="DB281"/>
  <c r="CF281"/>
  <c r="BJ281"/>
  <c r="BJ335"/>
  <c r="DB335"/>
  <c r="CF335"/>
  <c r="DB236"/>
  <c r="CF236"/>
  <c r="BJ236"/>
  <c r="CF212"/>
  <c r="BJ212"/>
  <c r="DB212"/>
  <c r="DB73"/>
  <c r="CF73"/>
  <c r="BJ73"/>
  <c r="CF25"/>
  <c r="BJ25"/>
  <c r="DB25"/>
  <c r="DB358"/>
  <c r="CF358"/>
  <c r="BJ358"/>
  <c r="CF259"/>
  <c r="BJ259"/>
  <c r="DB259"/>
  <c r="BJ161"/>
  <c r="DB161"/>
  <c r="CF161"/>
  <c r="BJ136"/>
  <c r="DB136"/>
  <c r="CF136"/>
  <c r="CF75"/>
  <c r="BJ75"/>
  <c r="DB75"/>
  <c r="CF372"/>
  <c r="BJ372"/>
  <c r="DB372"/>
  <c r="BJ282"/>
  <c r="DB282"/>
  <c r="CF282"/>
  <c r="CF340"/>
  <c r="BJ340"/>
  <c r="DB340"/>
  <c r="BJ162"/>
  <c r="DB162"/>
  <c r="CF162"/>
  <c r="BJ100"/>
  <c r="DB100"/>
  <c r="CF100"/>
  <c r="BJ54"/>
  <c r="DB54"/>
  <c r="CF54"/>
  <c r="BJ293"/>
  <c r="DB293"/>
  <c r="CF293"/>
  <c r="CF347"/>
  <c r="BJ347"/>
  <c r="DB347"/>
  <c r="BJ248"/>
  <c r="DB248"/>
  <c r="CF248"/>
  <c r="CF147"/>
  <c r="BJ147"/>
  <c r="DB147"/>
  <c r="BJ85"/>
  <c r="DB85"/>
  <c r="CF85"/>
  <c r="BJ28"/>
  <c r="DB28"/>
  <c r="CF28"/>
  <c r="R13"/>
  <c r="R14"/>
  <c r="AP21"/>
  <c r="AP38"/>
  <c r="AP52"/>
  <c r="AP65"/>
  <c r="AP92"/>
  <c r="AP116"/>
  <c r="AP102"/>
  <c r="AP125"/>
  <c r="AP190"/>
  <c r="AP177"/>
  <c r="AP164"/>
  <c r="AP147"/>
  <c r="AP211"/>
  <c r="AP274"/>
  <c r="AP338"/>
  <c r="AP245"/>
  <c r="AP309"/>
  <c r="AP220"/>
  <c r="AP284"/>
  <c r="AP348"/>
  <c r="AP255"/>
  <c r="AP319"/>
  <c r="AP370"/>
  <c r="AP24"/>
  <c r="AP42"/>
  <c r="AP43"/>
  <c r="AP77"/>
  <c r="AP63"/>
  <c r="AP128"/>
  <c r="AP114"/>
  <c r="AP138"/>
  <c r="AP202"/>
  <c r="AP189"/>
  <c r="AP176"/>
  <c r="AP159"/>
  <c r="AP222"/>
  <c r="AP286"/>
  <c r="AP350"/>
  <c r="AP257"/>
  <c r="AP321"/>
  <c r="AP232"/>
  <c r="AP296"/>
  <c r="AP360"/>
  <c r="AP267"/>
  <c r="AP331"/>
  <c r="AP376"/>
  <c r="AP27"/>
  <c r="AP54"/>
  <c r="AP55"/>
  <c r="AP89"/>
  <c r="AP75"/>
  <c r="AP99"/>
  <c r="AP126"/>
  <c r="AP150"/>
  <c r="AP137"/>
  <c r="AP201"/>
  <c r="AP188"/>
  <c r="AP171"/>
  <c r="AP234"/>
  <c r="AP298"/>
  <c r="AP362"/>
  <c r="AP269"/>
  <c r="AP333"/>
  <c r="AP244"/>
  <c r="AP308"/>
  <c r="AP215"/>
  <c r="AP279"/>
  <c r="AP343"/>
  <c r="AP371"/>
  <c r="AP35"/>
  <c r="AP40"/>
  <c r="AP86"/>
  <c r="AP80"/>
  <c r="AP104"/>
  <c r="AP127"/>
  <c r="AP113"/>
  <c r="AP178"/>
  <c r="AP165"/>
  <c r="AP152"/>
  <c r="AP135"/>
  <c r="AP199"/>
  <c r="AP262"/>
  <c r="AP326"/>
  <c r="AP233"/>
  <c r="AP297"/>
  <c r="AP361"/>
  <c r="AP272"/>
  <c r="AP336"/>
  <c r="AP243"/>
  <c r="AP307"/>
  <c r="AP369"/>
  <c r="AP31"/>
  <c r="AP57"/>
  <c r="AP82"/>
  <c r="AP76"/>
  <c r="AP100"/>
  <c r="AP123"/>
  <c r="AP109"/>
  <c r="AP174"/>
  <c r="AP161"/>
  <c r="AP148"/>
  <c r="AP212"/>
  <c r="AP195"/>
  <c r="AP258"/>
  <c r="AP322"/>
  <c r="AP229"/>
  <c r="AP293"/>
  <c r="AP357"/>
  <c r="AP268"/>
  <c r="AP332"/>
  <c r="AP239"/>
  <c r="AP303"/>
  <c r="AP367"/>
  <c r="U12" a="1"/>
  <c r="U12" s="1"/>
  <c r="AP34"/>
  <c r="AP48"/>
  <c r="AP61"/>
  <c r="AP88"/>
  <c r="AP112"/>
  <c r="AP98"/>
  <c r="AP121"/>
  <c r="AP186"/>
  <c r="AP173"/>
  <c r="AP160"/>
  <c r="AP143"/>
  <c r="AP207"/>
  <c r="AP270"/>
  <c r="AP334"/>
  <c r="AP241"/>
  <c r="AP305"/>
  <c r="AP216"/>
  <c r="AP280"/>
  <c r="AP344"/>
  <c r="AP251"/>
  <c r="AP315"/>
  <c r="AP377"/>
  <c r="AP29"/>
  <c r="AP37"/>
  <c r="AP39"/>
  <c r="AP73"/>
  <c r="AP59"/>
  <c r="AP124"/>
  <c r="AP110"/>
  <c r="AP133"/>
  <c r="AP198"/>
  <c r="AP185"/>
  <c r="AP172"/>
  <c r="AP155"/>
  <c r="AP218"/>
  <c r="AP282"/>
  <c r="AP346"/>
  <c r="AP253"/>
  <c r="AP317"/>
  <c r="AP228"/>
  <c r="AP292"/>
  <c r="AP356"/>
  <c r="AP263"/>
  <c r="AP327"/>
  <c r="AP372"/>
  <c r="AP26"/>
  <c r="AP45"/>
  <c r="AP70"/>
  <c r="AP64"/>
  <c r="AP87"/>
  <c r="AP111"/>
  <c r="AP94"/>
  <c r="AP162"/>
  <c r="AP149"/>
  <c r="AP136"/>
  <c r="AP200"/>
  <c r="AP183"/>
  <c r="AP246"/>
  <c r="AP310"/>
  <c r="AP217"/>
  <c r="AP281"/>
  <c r="AP345"/>
  <c r="AP256"/>
  <c r="AP320"/>
  <c r="AP227"/>
  <c r="AP291"/>
  <c r="AP355"/>
  <c r="AP22"/>
  <c r="AP41"/>
  <c r="AP66"/>
  <c r="AP60"/>
  <c r="AP83"/>
  <c r="AP107"/>
  <c r="AP134"/>
  <c r="AP158"/>
  <c r="AP145"/>
  <c r="AP209"/>
  <c r="AP196"/>
  <c r="AP179"/>
  <c r="AP242"/>
  <c r="AP306"/>
  <c r="AP213"/>
  <c r="AP277"/>
  <c r="AP341"/>
  <c r="AP252"/>
  <c r="AP316"/>
  <c r="AP223"/>
  <c r="AP287"/>
  <c r="AP351"/>
  <c r="AP379"/>
  <c r="AP36"/>
  <c r="AP53"/>
  <c r="AP78"/>
  <c r="AP72"/>
  <c r="AP95"/>
  <c r="AP119"/>
  <c r="AP105"/>
  <c r="AP170"/>
  <c r="AP157"/>
  <c r="AP144"/>
  <c r="AP208"/>
  <c r="AP191"/>
  <c r="AP254"/>
  <c r="AP318"/>
  <c r="AP225"/>
  <c r="AP289"/>
  <c r="AP353"/>
  <c r="AP264"/>
  <c r="AP328"/>
  <c r="AP235"/>
  <c r="AP299"/>
  <c r="AP363"/>
  <c r="U11" a="1"/>
  <c r="U11" s="1"/>
  <c r="AP30"/>
  <c r="AP44"/>
  <c r="AP90"/>
  <c r="AP84"/>
  <c r="AP108"/>
  <c r="AP131"/>
  <c r="AP117"/>
  <c r="AP182"/>
  <c r="AP169"/>
  <c r="AP156"/>
  <c r="AP139"/>
  <c r="AP203"/>
  <c r="AP266"/>
  <c r="AP330"/>
  <c r="AP237"/>
  <c r="AP301"/>
  <c r="AP365"/>
  <c r="AP276"/>
  <c r="AP340"/>
  <c r="AP247"/>
  <c r="AP311"/>
  <c r="AP373"/>
  <c r="AP23"/>
  <c r="AP50"/>
  <c r="AP51"/>
  <c r="AP85"/>
  <c r="AP71"/>
  <c r="AP97"/>
  <c r="AP122"/>
  <c r="AP146"/>
  <c r="AP210"/>
  <c r="AP197"/>
  <c r="AP184"/>
  <c r="AP167"/>
  <c r="AP230"/>
  <c r="AP294"/>
  <c r="AP358"/>
  <c r="AP265"/>
  <c r="AP329"/>
  <c r="AP240"/>
  <c r="AP304"/>
  <c r="AP368"/>
  <c r="AP275"/>
  <c r="AP339"/>
  <c r="AP378"/>
  <c r="AP28"/>
  <c r="AP46"/>
  <c r="AP47"/>
  <c r="AP81"/>
  <c r="AP67"/>
  <c r="AP132"/>
  <c r="AP118"/>
  <c r="AP142"/>
  <c r="AP206"/>
  <c r="AP193"/>
  <c r="AP180"/>
  <c r="AP163"/>
  <c r="AP226"/>
  <c r="AP290"/>
  <c r="AP354"/>
  <c r="AP261"/>
  <c r="AP325"/>
  <c r="AP236"/>
  <c r="AP300"/>
  <c r="AP364"/>
  <c r="AP271"/>
  <c r="AP335"/>
  <c r="AP380"/>
  <c r="DC381" s="1"/>
  <c r="AP20"/>
  <c r="AP58"/>
  <c r="AP62"/>
  <c r="AP93"/>
  <c r="AP79"/>
  <c r="AP103"/>
  <c r="AP130"/>
  <c r="AP154"/>
  <c r="AP141"/>
  <c r="AP205"/>
  <c r="AP192"/>
  <c r="AP175"/>
  <c r="AP238"/>
  <c r="AP302"/>
  <c r="AP366"/>
  <c r="AP273"/>
  <c r="AP337"/>
  <c r="AP248"/>
  <c r="AP312"/>
  <c r="AP219"/>
  <c r="AP283"/>
  <c r="AP347"/>
  <c r="AP375"/>
  <c r="AP32"/>
  <c r="AP49"/>
  <c r="AP74"/>
  <c r="AP68"/>
  <c r="AP91"/>
  <c r="AP115"/>
  <c r="AP101"/>
  <c r="AP166"/>
  <c r="AP153"/>
  <c r="AP140"/>
  <c r="AP204"/>
  <c r="AP187"/>
  <c r="AP250"/>
  <c r="AP314"/>
  <c r="AP221"/>
  <c r="AP285"/>
  <c r="AP349"/>
  <c r="AP260"/>
  <c r="AP324"/>
  <c r="AP231"/>
  <c r="AP295"/>
  <c r="AP359"/>
  <c r="AP25"/>
  <c r="AP33"/>
  <c r="AP56"/>
  <c r="AP69"/>
  <c r="AP96"/>
  <c r="AP120"/>
  <c r="AP106"/>
  <c r="AP129"/>
  <c r="AP194"/>
  <c r="AP181"/>
  <c r="AP168"/>
  <c r="AP151"/>
  <c r="AP214"/>
  <c r="AP278"/>
  <c r="AP342"/>
  <c r="AP249"/>
  <c r="AP313"/>
  <c r="AP224"/>
  <c r="AP288"/>
  <c r="AP352"/>
  <c r="AP259"/>
  <c r="AP323"/>
  <c r="AP374"/>
  <c r="S105"/>
  <c r="S345"/>
  <c r="S92"/>
  <c r="S157"/>
  <c r="S356"/>
  <c r="S298"/>
  <c r="S134"/>
  <c r="S151"/>
  <c r="S376"/>
  <c r="S300"/>
  <c r="S242"/>
  <c r="S187"/>
  <c r="S288"/>
  <c r="S114"/>
  <c r="S347"/>
  <c r="S225"/>
  <c r="S102"/>
  <c r="S243"/>
  <c r="S342"/>
  <c r="S361"/>
  <c r="S303"/>
  <c r="S173"/>
  <c r="S167"/>
  <c r="S176"/>
  <c r="S281"/>
  <c r="S315"/>
  <c r="S190"/>
  <c r="S229"/>
  <c r="S106"/>
  <c r="S305"/>
  <c r="S247"/>
  <c r="S90"/>
  <c r="S348"/>
  <c r="S290"/>
  <c r="S72"/>
  <c r="S137"/>
  <c r="S78"/>
  <c r="S336"/>
  <c r="S81"/>
  <c r="S232"/>
  <c r="S206"/>
  <c r="S180"/>
  <c r="S285"/>
  <c r="S326"/>
  <c r="S316"/>
  <c r="S258"/>
  <c r="S57"/>
  <c r="S77"/>
  <c r="S304"/>
  <c r="S246"/>
  <c r="S162"/>
  <c r="S363"/>
  <c r="S241"/>
  <c r="S118"/>
  <c r="S212"/>
  <c r="S358"/>
  <c r="S63"/>
  <c r="S46"/>
  <c r="S113"/>
  <c r="S74"/>
  <c r="S274"/>
  <c r="S126"/>
  <c r="S325"/>
  <c r="S267"/>
  <c r="S197"/>
  <c r="T34" i="4"/>
  <c r="S128" i="3"/>
  <c r="S252"/>
  <c r="S86"/>
  <c r="S344"/>
  <c r="S286"/>
  <c r="S139"/>
  <c r="S116"/>
  <c r="S34"/>
  <c r="S103"/>
  <c r="S364"/>
  <c r="S306"/>
  <c r="S88"/>
  <c r="S153"/>
  <c r="S352"/>
  <c r="S319"/>
  <c r="S24"/>
  <c r="S91"/>
  <c r="S184"/>
  <c r="S289"/>
  <c r="S58"/>
  <c r="S365"/>
  <c r="S307"/>
  <c r="S39"/>
  <c r="S51"/>
  <c r="S337"/>
  <c r="S279"/>
  <c r="V9"/>
  <c r="V10"/>
  <c r="V7"/>
  <c r="V8"/>
  <c r="DB297"/>
  <c r="CF297"/>
  <c r="BJ297"/>
  <c r="BJ351"/>
  <c r="DB351"/>
  <c r="CF351"/>
  <c r="DB252"/>
  <c r="CF252"/>
  <c r="BJ252"/>
  <c r="BJ151"/>
  <c r="DB151"/>
  <c r="CF151"/>
  <c r="DB89"/>
  <c r="CF89"/>
  <c r="BJ89"/>
  <c r="DB34"/>
  <c r="CF34"/>
  <c r="BJ34"/>
  <c r="BJ221"/>
  <c r="DB221"/>
  <c r="CF221"/>
  <c r="CF275"/>
  <c r="BJ275"/>
  <c r="DB275"/>
  <c r="BJ177"/>
  <c r="DB177"/>
  <c r="CF177"/>
  <c r="BJ152"/>
  <c r="DB152"/>
  <c r="CF152"/>
  <c r="CF91"/>
  <c r="BJ91"/>
  <c r="DB91"/>
  <c r="DB373"/>
  <c r="CF373"/>
  <c r="BJ373"/>
  <c r="DB298"/>
  <c r="CF298"/>
  <c r="BJ298"/>
  <c r="BJ356"/>
  <c r="DB356"/>
  <c r="CF356"/>
  <c r="DB178"/>
  <c r="CF178"/>
  <c r="BJ178"/>
  <c r="DB116"/>
  <c r="CF116"/>
  <c r="BJ116"/>
  <c r="BJ49"/>
  <c r="DB49"/>
  <c r="CF49"/>
  <c r="BJ309"/>
  <c r="DB309"/>
  <c r="CF309"/>
  <c r="CF363"/>
  <c r="BJ363"/>
  <c r="DB363"/>
  <c r="BJ264"/>
  <c r="DB264"/>
  <c r="CF264"/>
  <c r="CF163"/>
  <c r="BJ163"/>
  <c r="DB163"/>
  <c r="BJ102"/>
  <c r="DB102"/>
  <c r="CF102"/>
  <c r="CF37"/>
  <c r="BJ37"/>
  <c r="DB37"/>
  <c r="DB338"/>
  <c r="CF338"/>
  <c r="BJ338"/>
  <c r="CF239"/>
  <c r="BJ239"/>
  <c r="DB239"/>
  <c r="BJ141"/>
  <c r="DB141"/>
  <c r="CF141"/>
  <c r="BJ119"/>
  <c r="DB119"/>
  <c r="CF119"/>
  <c r="BJ88"/>
  <c r="DB88"/>
  <c r="CF88"/>
  <c r="DB365"/>
  <c r="CF365"/>
  <c r="BJ365"/>
  <c r="CF262"/>
  <c r="BJ262"/>
  <c r="DB262"/>
  <c r="DB320"/>
  <c r="CF320"/>
  <c r="BJ320"/>
  <c r="CF142"/>
  <c r="BJ142"/>
  <c r="DB142"/>
  <c r="BJ121"/>
  <c r="DB121"/>
  <c r="CF121"/>
  <c r="BJ55"/>
  <c r="DB55"/>
  <c r="CF55"/>
  <c r="BJ289"/>
  <c r="DB289"/>
  <c r="CF289"/>
  <c r="CF343"/>
  <c r="BJ343"/>
  <c r="DB343"/>
  <c r="BJ244"/>
  <c r="DB244"/>
  <c r="CF244"/>
  <c r="CF143"/>
  <c r="BJ143"/>
  <c r="DB143"/>
  <c r="BJ81"/>
  <c r="DB81"/>
  <c r="CF81"/>
  <c r="BJ24"/>
  <c r="DB24"/>
  <c r="CF24"/>
  <c r="CF350"/>
  <c r="BJ350"/>
  <c r="DB350"/>
  <c r="BJ251"/>
  <c r="DB251"/>
  <c r="CF251"/>
  <c r="DB153"/>
  <c r="CF153"/>
  <c r="BJ153"/>
  <c r="DB131"/>
  <c r="CF131"/>
  <c r="BJ131"/>
  <c r="BJ67"/>
  <c r="DB67"/>
  <c r="CF67"/>
  <c r="BJ374"/>
  <c r="CF374"/>
  <c r="DB374"/>
  <c r="CF290"/>
  <c r="BJ290"/>
  <c r="DB290"/>
  <c r="DB348"/>
  <c r="CF348"/>
  <c r="BJ348"/>
  <c r="CF170"/>
  <c r="BJ170"/>
  <c r="DB170"/>
  <c r="CF108"/>
  <c r="BJ108"/>
  <c r="DB108"/>
  <c r="DB41"/>
  <c r="CF41"/>
  <c r="BJ41"/>
  <c r="BJ317"/>
  <c r="DB317"/>
  <c r="CF317"/>
  <c r="DB214"/>
  <c r="CF214"/>
  <c r="BJ214"/>
  <c r="BJ272"/>
  <c r="DB272"/>
  <c r="CF272"/>
  <c r="CF171"/>
  <c r="BJ171"/>
  <c r="DB171"/>
  <c r="BJ110"/>
  <c r="DB110"/>
  <c r="CF110"/>
  <c r="DB36"/>
  <c r="CF36"/>
  <c r="BJ36"/>
  <c r="BJ241"/>
  <c r="DB241"/>
  <c r="CF241"/>
  <c r="CF295"/>
  <c r="BJ295"/>
  <c r="DB295"/>
  <c r="BJ197"/>
  <c r="DB197"/>
  <c r="CF197"/>
  <c r="BJ172"/>
  <c r="DB172"/>
  <c r="CF172"/>
  <c r="DB74"/>
  <c r="CF74"/>
  <c r="BJ74"/>
  <c r="CF377"/>
  <c r="DB377"/>
  <c r="BJ377"/>
  <c r="CF302"/>
  <c r="BJ302"/>
  <c r="DB302"/>
  <c r="DB360"/>
  <c r="CF360"/>
  <c r="BJ360"/>
  <c r="CF182"/>
  <c r="BJ182"/>
  <c r="DB182"/>
  <c r="CF120"/>
  <c r="BJ120"/>
  <c r="DB120"/>
  <c r="DB53"/>
  <c r="CF53"/>
  <c r="BJ53"/>
  <c r="CF345"/>
  <c r="BJ345"/>
  <c r="DB345"/>
  <c r="BJ242"/>
  <c r="DB242"/>
  <c r="CF242"/>
  <c r="CF300"/>
  <c r="BJ300"/>
  <c r="DB300"/>
  <c r="DB199"/>
  <c r="CF199"/>
  <c r="BJ199"/>
  <c r="DB101"/>
  <c r="CF101"/>
  <c r="BJ101"/>
  <c r="CF52"/>
  <c r="BJ52"/>
  <c r="DB52"/>
  <c r="DB269"/>
  <c r="CF269"/>
  <c r="BJ269"/>
  <c r="BJ323"/>
  <c r="DB323"/>
  <c r="CF323"/>
  <c r="DB224"/>
  <c r="CF224"/>
  <c r="BJ224"/>
  <c r="DB200"/>
  <c r="CF200"/>
  <c r="BJ200"/>
  <c r="DB61"/>
  <c r="CF61"/>
  <c r="BJ61"/>
  <c r="BJ22"/>
  <c r="DB22"/>
  <c r="CF22"/>
  <c r="DB346"/>
  <c r="CF346"/>
  <c r="BJ346"/>
  <c r="CF247"/>
  <c r="BJ247"/>
  <c r="DB247"/>
  <c r="BJ149"/>
  <c r="DB149"/>
  <c r="CF149"/>
  <c r="BJ127"/>
  <c r="DB127"/>
  <c r="CF127"/>
  <c r="CF63"/>
  <c r="BJ63"/>
  <c r="DB63"/>
  <c r="DB357"/>
  <c r="CF357"/>
  <c r="BJ357"/>
  <c r="CF254"/>
  <c r="BJ254"/>
  <c r="DB254"/>
  <c r="DB312"/>
  <c r="CF312"/>
  <c r="BJ312"/>
  <c r="BJ211"/>
  <c r="DB211"/>
  <c r="CF211"/>
  <c r="BJ113"/>
  <c r="DB113"/>
  <c r="CF113"/>
  <c r="BJ47"/>
  <c r="DB47"/>
  <c r="CF47"/>
  <c r="BJ19"/>
  <c r="CF19"/>
  <c r="AO19"/>
  <c r="S163"/>
  <c r="S178"/>
  <c r="S98"/>
  <c r="S177"/>
  <c r="S293"/>
  <c r="S235"/>
  <c r="S165"/>
  <c r="S208"/>
  <c r="S313"/>
  <c r="S255"/>
  <c r="S196"/>
  <c r="S301"/>
  <c r="S54"/>
  <c r="S121"/>
  <c r="S194"/>
  <c r="S111"/>
  <c r="S314"/>
  <c r="S32"/>
  <c r="S71"/>
  <c r="S269"/>
  <c r="S200"/>
  <c r="S323"/>
  <c r="S55"/>
  <c r="S341"/>
  <c r="S283"/>
  <c r="S158"/>
  <c r="S213"/>
  <c r="S239"/>
  <c r="S207"/>
  <c r="S36"/>
  <c r="H33" i="4"/>
  <c r="H37" s="1"/>
  <c r="S95" i="3"/>
  <c r="S350"/>
  <c r="S228"/>
  <c r="S130"/>
  <c r="S136"/>
  <c r="S259"/>
  <c r="S115"/>
  <c r="S318"/>
  <c r="S375"/>
  <c r="S332"/>
  <c r="S93"/>
  <c r="S244"/>
  <c r="S221"/>
  <c r="S64"/>
  <c r="S362"/>
  <c r="S138"/>
  <c r="S299"/>
  <c r="S174"/>
  <c r="S312"/>
  <c r="S254"/>
  <c r="S268"/>
  <c r="S156"/>
  <c r="S261"/>
  <c r="S97"/>
  <c r="S256"/>
  <c r="U34" i="4"/>
  <c r="CF361" i="3"/>
  <c r="BJ361"/>
  <c r="DB361"/>
  <c r="BJ258"/>
  <c r="DB258"/>
  <c r="CF258"/>
  <c r="CF316"/>
  <c r="BJ316"/>
  <c r="DB316"/>
  <c r="BJ138"/>
  <c r="DB138"/>
  <c r="CF138"/>
  <c r="DB117"/>
  <c r="CF117"/>
  <c r="BJ117"/>
  <c r="DB51"/>
  <c r="CF51"/>
  <c r="BJ51"/>
  <c r="DB285"/>
  <c r="CF285"/>
  <c r="BJ285"/>
  <c r="BJ339"/>
  <c r="DB339"/>
  <c r="CF339"/>
  <c r="DB240"/>
  <c r="CF240"/>
  <c r="BJ240"/>
  <c r="BJ139"/>
  <c r="DB139"/>
  <c r="CF139"/>
  <c r="DB77"/>
  <c r="CF77"/>
  <c r="BJ77"/>
  <c r="BJ29"/>
  <c r="DB29"/>
  <c r="CF29"/>
  <c r="CF362"/>
  <c r="BJ362"/>
  <c r="DB362"/>
  <c r="BJ263"/>
  <c r="DB263"/>
  <c r="CF263"/>
  <c r="DB165"/>
  <c r="CF165"/>
  <c r="BJ165"/>
  <c r="DB140"/>
  <c r="CF140"/>
  <c r="BJ140"/>
  <c r="BJ79"/>
  <c r="DB79"/>
  <c r="CF79"/>
  <c r="DB371"/>
  <c r="CF371"/>
  <c r="BJ371"/>
  <c r="CF270"/>
  <c r="BJ270"/>
  <c r="DB270"/>
  <c r="DB328"/>
  <c r="CF328"/>
  <c r="BJ328"/>
  <c r="CF150"/>
  <c r="BJ150"/>
  <c r="DB150"/>
  <c r="BJ129"/>
  <c r="DB129"/>
  <c r="CF129"/>
  <c r="CF42"/>
  <c r="BJ42"/>
  <c r="DB42"/>
  <c r="DB249"/>
  <c r="CF249"/>
  <c r="BJ249"/>
  <c r="BJ303"/>
  <c r="DB303"/>
  <c r="CF303"/>
  <c r="DB205"/>
  <c r="CF205"/>
  <c r="BJ205"/>
  <c r="DB180"/>
  <c r="CF180"/>
  <c r="BJ180"/>
  <c r="CF82"/>
  <c r="BJ82"/>
  <c r="DB82"/>
  <c r="CF326"/>
  <c r="BJ326"/>
  <c r="DB326"/>
  <c r="BJ227"/>
  <c r="DB227"/>
  <c r="CF227"/>
  <c r="CF206"/>
  <c r="BJ206"/>
  <c r="DB206"/>
  <c r="DB107"/>
  <c r="CF107"/>
  <c r="BJ107"/>
  <c r="DB76"/>
  <c r="CF76"/>
  <c r="BJ76"/>
  <c r="BJ353"/>
  <c r="DB353"/>
  <c r="CF353"/>
  <c r="DB250"/>
  <c r="CF250"/>
  <c r="BJ250"/>
  <c r="BJ308"/>
  <c r="DB308"/>
  <c r="CF308"/>
  <c r="CF207"/>
  <c r="BJ207"/>
  <c r="DB207"/>
  <c r="CF109"/>
  <c r="BJ109"/>
  <c r="DB109"/>
  <c r="CF43"/>
  <c r="BJ43"/>
  <c r="DB43"/>
  <c r="DB261"/>
  <c r="CF261"/>
  <c r="BJ261"/>
  <c r="BJ315"/>
  <c r="DB315"/>
  <c r="CF315"/>
  <c r="DB216"/>
  <c r="CF216"/>
  <c r="BJ216"/>
  <c r="DB192"/>
  <c r="CF192"/>
  <c r="BJ192"/>
  <c r="BJ94"/>
  <c r="DB94"/>
  <c r="CF94"/>
  <c r="DB23"/>
  <c r="CF23"/>
  <c r="BJ23"/>
  <c r="BJ354"/>
  <c r="DB354"/>
  <c r="CF354"/>
  <c r="DB255"/>
  <c r="CF255"/>
  <c r="BJ255"/>
  <c r="CF157"/>
  <c r="BJ157"/>
  <c r="DB157"/>
  <c r="DB135"/>
  <c r="CF135"/>
  <c r="BJ135"/>
  <c r="DB71"/>
  <c r="CF71"/>
  <c r="BJ71"/>
  <c r="BJ379"/>
  <c r="DB379"/>
  <c r="CF379"/>
  <c r="CF278"/>
  <c r="BJ278"/>
  <c r="DB278"/>
  <c r="DB336"/>
  <c r="CF336"/>
  <c r="BJ336"/>
  <c r="CF158"/>
  <c r="BJ158"/>
  <c r="DB158"/>
  <c r="CF96"/>
  <c r="BJ96"/>
  <c r="DB96"/>
  <c r="CF50"/>
  <c r="BJ50"/>
  <c r="DB50"/>
  <c r="DB305"/>
  <c r="CF305"/>
  <c r="BJ305"/>
  <c r="BJ359"/>
  <c r="DB359"/>
  <c r="CF359"/>
  <c r="DB260"/>
  <c r="CF260"/>
  <c r="BJ260"/>
  <c r="BJ159"/>
  <c r="DB159"/>
  <c r="CF159"/>
  <c r="BJ97"/>
  <c r="CF97"/>
  <c r="DB97"/>
  <c r="BJ33"/>
  <c r="DB33"/>
  <c r="CF33"/>
  <c r="BJ366"/>
  <c r="DB366"/>
  <c r="CF366"/>
  <c r="DB267"/>
  <c r="CF267"/>
  <c r="BJ267"/>
  <c r="CF169"/>
  <c r="BJ169"/>
  <c r="DB169"/>
  <c r="CF144"/>
  <c r="BJ144"/>
  <c r="DB144"/>
  <c r="DB83"/>
  <c r="CF83"/>
  <c r="BJ83"/>
  <c r="DB306"/>
  <c r="CF306"/>
  <c r="BJ306"/>
  <c r="BJ364"/>
  <c r="DB364"/>
  <c r="CF364"/>
  <c r="DB186"/>
  <c r="CF186"/>
  <c r="BJ186"/>
  <c r="DB124"/>
  <c r="CF124"/>
  <c r="BJ124"/>
  <c r="BJ57"/>
  <c r="DB57"/>
  <c r="CF57"/>
  <c r="CF333"/>
  <c r="BJ333"/>
  <c r="DB333"/>
  <c r="BJ230"/>
  <c r="DB230"/>
  <c r="CF230"/>
  <c r="CF288"/>
  <c r="BJ288"/>
  <c r="DB288"/>
  <c r="DB187"/>
  <c r="CF187"/>
  <c r="BJ187"/>
  <c r="CF126"/>
  <c r="BJ126"/>
  <c r="DB126"/>
  <c r="DB39"/>
  <c r="CF39"/>
  <c r="BJ39"/>
  <c r="DB257"/>
  <c r="CF257"/>
  <c r="BJ257"/>
  <c r="BJ311"/>
  <c r="DB311"/>
  <c r="CF311"/>
  <c r="DB213"/>
  <c r="CF213"/>
  <c r="BJ213"/>
  <c r="DB188"/>
  <c r="CF188"/>
  <c r="BJ188"/>
  <c r="CF90"/>
  <c r="BJ90"/>
  <c r="DB90"/>
  <c r="CF21"/>
  <c r="BJ21"/>
  <c r="DB21"/>
  <c r="BJ318"/>
  <c r="DB318"/>
  <c r="CF318"/>
  <c r="DB219"/>
  <c r="CF219"/>
  <c r="BJ219"/>
  <c r="BJ198"/>
  <c r="DB198"/>
  <c r="CF198"/>
  <c r="CF99"/>
  <c r="BJ99"/>
  <c r="DB99"/>
  <c r="CF68"/>
  <c r="BJ68"/>
  <c r="DB68"/>
  <c r="S14"/>
  <c r="S368"/>
  <c r="D33" i="4"/>
  <c r="D37" s="1"/>
  <c r="BJ322" i="3"/>
  <c r="DB322"/>
  <c r="CF322"/>
  <c r="DB223"/>
  <c r="CF223"/>
  <c r="BJ223"/>
  <c r="BJ202"/>
  <c r="DB202"/>
  <c r="CF202"/>
  <c r="CF103"/>
  <c r="BJ103"/>
  <c r="DB103"/>
  <c r="CF72"/>
  <c r="BJ72"/>
  <c r="DB72"/>
  <c r="DB349"/>
  <c r="CF349"/>
  <c r="BJ349"/>
  <c r="CF246"/>
  <c r="BJ246"/>
  <c r="DB246"/>
  <c r="DB304"/>
  <c r="CF304"/>
  <c r="BJ304"/>
  <c r="BJ203"/>
  <c r="DB203"/>
  <c r="CF203"/>
  <c r="BJ105"/>
  <c r="DB105"/>
  <c r="CF105"/>
  <c r="DB56"/>
  <c r="CF56"/>
  <c r="BJ56"/>
  <c r="DB273"/>
  <c r="CF273"/>
  <c r="BJ273"/>
  <c r="BJ327"/>
  <c r="DB327"/>
  <c r="CF327"/>
  <c r="DB228"/>
  <c r="CF228"/>
  <c r="BJ228"/>
  <c r="DB204"/>
  <c r="CF204"/>
  <c r="BJ204"/>
  <c r="DB65"/>
  <c r="CF65"/>
  <c r="BJ65"/>
  <c r="BJ26"/>
  <c r="DB26"/>
  <c r="CF26"/>
  <c r="CF334"/>
  <c r="BJ334"/>
  <c r="DB334"/>
  <c r="BJ235"/>
  <c r="DB235"/>
  <c r="CF235"/>
  <c r="DB137"/>
  <c r="CF137"/>
  <c r="BJ137"/>
  <c r="DB115"/>
  <c r="CF115"/>
  <c r="BJ115"/>
  <c r="DB84"/>
  <c r="CF84"/>
  <c r="BJ84"/>
  <c r="DB313"/>
  <c r="CF313"/>
  <c r="BJ313"/>
  <c r="BJ367"/>
  <c r="DB367"/>
  <c r="CF367"/>
  <c r="DB268"/>
  <c r="CF268"/>
  <c r="BJ268"/>
  <c r="BJ167"/>
  <c r="DB167"/>
  <c r="CF167"/>
  <c r="DB106"/>
  <c r="CF106"/>
  <c r="BJ106"/>
  <c r="CF32"/>
  <c r="BJ32"/>
  <c r="DB32"/>
  <c r="CF237"/>
  <c r="BJ237"/>
  <c r="DB237"/>
  <c r="DB291"/>
  <c r="CF291"/>
  <c r="BJ291"/>
  <c r="CF193"/>
  <c r="BJ193"/>
  <c r="DB193"/>
  <c r="CF168"/>
  <c r="BJ168"/>
  <c r="DB168"/>
  <c r="BJ70"/>
  <c r="DB70"/>
  <c r="CF70"/>
  <c r="DB380"/>
  <c r="CF380"/>
  <c r="BJ380"/>
  <c r="CF314"/>
  <c r="BJ314"/>
  <c r="DB314"/>
  <c r="BJ215"/>
  <c r="DB215"/>
  <c r="CF215"/>
  <c r="CF194"/>
  <c r="BJ194"/>
  <c r="DB194"/>
  <c r="CF132"/>
  <c r="BJ132"/>
  <c r="DB132"/>
  <c r="DB64"/>
  <c r="CF64"/>
  <c r="BJ64"/>
  <c r="CF325"/>
  <c r="BJ325"/>
  <c r="DB325"/>
  <c r="BJ222"/>
  <c r="DB222"/>
  <c r="CF222"/>
  <c r="CF280"/>
  <c r="BJ280"/>
  <c r="DB280"/>
  <c r="DB179"/>
  <c r="CF179"/>
  <c r="BJ179"/>
  <c r="CF118"/>
  <c r="BJ118"/>
  <c r="DB118"/>
  <c r="CF31"/>
  <c r="BJ31"/>
  <c r="DB31"/>
  <c r="BJ265"/>
  <c r="DB265"/>
  <c r="CF265"/>
  <c r="CF319"/>
  <c r="BJ319"/>
  <c r="DB319"/>
  <c r="BJ220"/>
  <c r="DB220"/>
  <c r="CF220"/>
  <c r="BJ196"/>
  <c r="DB196"/>
  <c r="CF196"/>
  <c r="BJ98"/>
  <c r="DB98"/>
  <c r="CF98"/>
  <c r="BJ27"/>
  <c r="DB27"/>
  <c r="CF27"/>
  <c r="BJ342"/>
  <c r="DB342"/>
  <c r="CF342"/>
  <c r="DB243"/>
  <c r="CF243"/>
  <c r="BJ243"/>
  <c r="CF145"/>
  <c r="BJ145"/>
  <c r="DB145"/>
  <c r="CF123"/>
  <c r="BJ123"/>
  <c r="DB123"/>
  <c r="CF92"/>
  <c r="BJ92"/>
  <c r="DB92"/>
  <c r="DB369"/>
  <c r="BJ369"/>
  <c r="CF369"/>
  <c r="BJ266"/>
  <c r="DB266"/>
  <c r="CF266"/>
  <c r="CF324"/>
  <c r="BJ324"/>
  <c r="DB324"/>
  <c r="BJ146"/>
  <c r="DB146"/>
  <c r="CF146"/>
  <c r="DB125"/>
  <c r="CF125"/>
  <c r="BJ125"/>
  <c r="DB59"/>
  <c r="CF59"/>
  <c r="BJ59"/>
  <c r="BJ277"/>
  <c r="DB277"/>
  <c r="CF277"/>
  <c r="CF331"/>
  <c r="BJ331"/>
  <c r="DB331"/>
  <c r="BJ232"/>
  <c r="DB232"/>
  <c r="CF232"/>
  <c r="BJ208"/>
  <c r="DB208"/>
  <c r="CF208"/>
  <c r="BJ69"/>
  <c r="DB69"/>
  <c r="CF69"/>
  <c r="BJ30"/>
  <c r="DB30"/>
  <c r="CF30"/>
  <c r="BJ217"/>
  <c r="DB217"/>
  <c r="CF217"/>
  <c r="CF271"/>
  <c r="BJ271"/>
  <c r="DB271"/>
  <c r="BJ173"/>
  <c r="DB173"/>
  <c r="CF173"/>
  <c r="BJ148"/>
  <c r="DB148"/>
  <c r="CF148"/>
  <c r="CF87"/>
  <c r="BJ87"/>
  <c r="DB87"/>
  <c r="DB378"/>
  <c r="CF378"/>
  <c r="BJ378"/>
  <c r="BJ294"/>
  <c r="DB294"/>
  <c r="CF294"/>
  <c r="CF352"/>
  <c r="BJ352"/>
  <c r="DB352"/>
  <c r="BJ174"/>
  <c r="DB174"/>
  <c r="CF174"/>
  <c r="BJ112"/>
  <c r="DB112"/>
  <c r="CF112"/>
  <c r="CF45"/>
  <c r="BJ45"/>
  <c r="DB45"/>
  <c r="DB321"/>
  <c r="CF321"/>
  <c r="BJ321"/>
  <c r="CF218"/>
  <c r="BJ218"/>
  <c r="DB218"/>
  <c r="DB276"/>
  <c r="CF276"/>
  <c r="BJ276"/>
  <c r="BJ175"/>
  <c r="DB175"/>
  <c r="CF175"/>
  <c r="DB114"/>
  <c r="CF114"/>
  <c r="BJ114"/>
  <c r="DB40"/>
  <c r="CF40"/>
  <c r="BJ40"/>
  <c r="CF229"/>
  <c r="BJ229"/>
  <c r="DB229"/>
  <c r="DB283"/>
  <c r="CF283"/>
  <c r="BJ283"/>
  <c r="CF185"/>
  <c r="BJ185"/>
  <c r="DB185"/>
  <c r="CF160"/>
  <c r="BJ160"/>
  <c r="DB160"/>
  <c r="BJ62"/>
  <c r="DB62"/>
  <c r="CF62"/>
  <c r="DC19"/>
  <c r="U19"/>
  <c r="S59"/>
  <c r="S287"/>
  <c r="S280"/>
  <c r="S222"/>
  <c r="S131"/>
  <c r="S223"/>
  <c r="S169"/>
  <c r="S112"/>
  <c r="S159"/>
  <c r="S185"/>
  <c r="S227"/>
  <c r="S353"/>
  <c r="S343"/>
  <c r="S62"/>
  <c r="S320"/>
  <c r="S89"/>
  <c r="S240"/>
  <c r="S276"/>
  <c r="S210"/>
  <c r="S360"/>
  <c r="S355"/>
  <c r="T60" i="4"/>
  <c r="S61"/>
  <c r="T256" i="3" l="1"/>
  <c r="O33" i="4"/>
  <c r="O37" s="1"/>
  <c r="N33"/>
  <c r="N37" s="1"/>
  <c r="C33"/>
  <c r="C37" s="1"/>
  <c r="F33"/>
  <c r="F37" s="1"/>
  <c r="M33"/>
  <c r="M37" s="1"/>
  <c r="S33"/>
  <c r="S37" s="1"/>
  <c r="G33"/>
  <c r="G37" s="1"/>
  <c r="I33"/>
  <c r="I37" s="1"/>
  <c r="J33"/>
  <c r="J37" s="1"/>
  <c r="T33"/>
  <c r="L33"/>
  <c r="L37" s="1"/>
  <c r="T377" i="3"/>
  <c r="T134"/>
  <c r="T210"/>
  <c r="T231"/>
  <c r="T184"/>
  <c r="T122"/>
  <c r="T329"/>
  <c r="T310"/>
  <c r="T248"/>
  <c r="T100"/>
  <c r="T48"/>
  <c r="T114"/>
  <c r="T321"/>
  <c r="T45"/>
  <c r="T174"/>
  <c r="T217"/>
  <c r="T232"/>
  <c r="T324"/>
  <c r="T369"/>
  <c r="T123"/>
  <c r="T196"/>
  <c r="T319"/>
  <c r="T222"/>
  <c r="T314"/>
  <c r="T70"/>
  <c r="T193"/>
  <c r="T137"/>
  <c r="T26"/>
  <c r="T65"/>
  <c r="T327"/>
  <c r="T273"/>
  <c r="T203"/>
  <c r="T304"/>
  <c r="T246"/>
  <c r="T322"/>
  <c r="T311"/>
  <c r="T257"/>
  <c r="T57"/>
  <c r="T124"/>
  <c r="T83"/>
  <c r="T144"/>
  <c r="T159"/>
  <c r="T260"/>
  <c r="T158"/>
  <c r="T255"/>
  <c r="T94"/>
  <c r="T192"/>
  <c r="T109"/>
  <c r="T308"/>
  <c r="T250"/>
  <c r="T180"/>
  <c r="T165"/>
  <c r="T29"/>
  <c r="T77"/>
  <c r="T339"/>
  <c r="T285"/>
  <c r="T138"/>
  <c r="T47"/>
  <c r="T357"/>
  <c r="T63"/>
  <c r="T149"/>
  <c r="T200"/>
  <c r="T345"/>
  <c r="T74"/>
  <c r="T170"/>
  <c r="T374"/>
  <c r="T350"/>
  <c r="T81"/>
  <c r="T289"/>
  <c r="T119"/>
  <c r="T239"/>
  <c r="T163"/>
  <c r="T221"/>
  <c r="T34"/>
  <c r="T293"/>
  <c r="T301"/>
  <c r="T229"/>
  <c r="T271"/>
  <c r="T145"/>
  <c r="T280"/>
  <c r="T132"/>
  <c r="T334"/>
  <c r="T211"/>
  <c r="T312"/>
  <c r="T172"/>
  <c r="T131"/>
  <c r="T121"/>
  <c r="T338"/>
  <c r="T116"/>
  <c r="T373"/>
  <c r="T177"/>
  <c r="T136"/>
  <c r="T335"/>
  <c r="T281"/>
  <c r="T86"/>
  <c r="T104"/>
  <c r="T279"/>
  <c r="T67"/>
  <c r="T358"/>
  <c r="T236"/>
  <c r="T73"/>
  <c r="T169"/>
  <c r="T207"/>
  <c r="T326"/>
  <c r="T150"/>
  <c r="T362"/>
  <c r="T361"/>
  <c r="T302"/>
  <c r="T75"/>
  <c r="T85"/>
  <c r="T212"/>
  <c r="T330"/>
  <c r="T183"/>
  <c r="T284"/>
  <c r="T234"/>
  <c r="T190"/>
  <c r="T233"/>
  <c r="T68"/>
  <c r="T126"/>
  <c r="T333"/>
  <c r="T343"/>
  <c r="T142"/>
  <c r="T275"/>
  <c r="T347"/>
  <c r="T156"/>
  <c r="T355"/>
  <c r="T245"/>
  <c r="T292"/>
  <c r="T376"/>
  <c r="T287"/>
  <c r="T27"/>
  <c r="T380"/>
  <c r="T14" s="1"/>
  <c r="T291"/>
  <c r="T84"/>
  <c r="T235"/>
  <c r="T228"/>
  <c r="T349"/>
  <c r="T202"/>
  <c r="T223"/>
  <c r="T213"/>
  <c r="T230"/>
  <c r="T33"/>
  <c r="T97"/>
  <c r="T359"/>
  <c r="T305"/>
  <c r="T336"/>
  <c r="T135"/>
  <c r="T354"/>
  <c r="T23"/>
  <c r="T353"/>
  <c r="T76"/>
  <c r="T227"/>
  <c r="T129"/>
  <c r="T263"/>
  <c r="T139"/>
  <c r="T240"/>
  <c r="T117"/>
  <c r="T258"/>
  <c r="T199"/>
  <c r="T53"/>
  <c r="T348"/>
  <c r="T244"/>
  <c r="T49"/>
  <c r="DC353"/>
  <c r="CG353"/>
  <c r="BK353"/>
  <c r="CG250"/>
  <c r="BK250"/>
  <c r="DC250"/>
  <c r="BK152"/>
  <c r="DC152"/>
  <c r="CG152"/>
  <c r="BK130"/>
  <c r="DC130"/>
  <c r="CG130"/>
  <c r="CG70"/>
  <c r="BK70"/>
  <c r="DC70"/>
  <c r="BK360"/>
  <c r="DC360"/>
  <c r="CG360"/>
  <c r="CG261"/>
  <c r="BK261"/>
  <c r="DC261"/>
  <c r="DC315"/>
  <c r="CG315"/>
  <c r="BK315"/>
  <c r="CG141"/>
  <c r="BK141"/>
  <c r="DC141"/>
  <c r="BK116"/>
  <c r="DC116"/>
  <c r="CG116"/>
  <c r="BK50"/>
  <c r="DC50"/>
  <c r="CG50"/>
  <c r="BK284"/>
  <c r="DC284"/>
  <c r="CG284"/>
  <c r="CG338"/>
  <c r="BK338"/>
  <c r="DC338"/>
  <c r="BK239"/>
  <c r="DC239"/>
  <c r="CG239"/>
  <c r="CG142"/>
  <c r="BK142"/>
  <c r="DC142"/>
  <c r="BK80"/>
  <c r="DC80"/>
  <c r="CG80"/>
  <c r="CG21"/>
  <c r="BK21"/>
  <c r="DC21"/>
  <c r="BK365"/>
  <c r="DC365"/>
  <c r="CG365"/>
  <c r="DC262"/>
  <c r="CG262"/>
  <c r="BK262"/>
  <c r="CG164"/>
  <c r="BK164"/>
  <c r="DC164"/>
  <c r="CG143"/>
  <c r="BK143"/>
  <c r="DC143"/>
  <c r="DC82"/>
  <c r="CG82"/>
  <c r="BK82"/>
  <c r="CG379"/>
  <c r="BK379"/>
  <c r="DC379"/>
  <c r="BK305"/>
  <c r="DC305"/>
  <c r="CG305"/>
  <c r="CG359"/>
  <c r="BK359"/>
  <c r="DC359"/>
  <c r="BK185"/>
  <c r="DC185"/>
  <c r="CG185"/>
  <c r="BK123"/>
  <c r="DC123"/>
  <c r="CG123"/>
  <c r="CG52"/>
  <c r="BK52"/>
  <c r="DC52"/>
  <c r="CG312"/>
  <c r="BK312"/>
  <c r="DC312"/>
  <c r="BK366"/>
  <c r="DC366"/>
  <c r="CG366"/>
  <c r="DC267"/>
  <c r="CG267"/>
  <c r="BK267"/>
  <c r="BK170"/>
  <c r="DC170"/>
  <c r="CG170"/>
  <c r="DC109"/>
  <c r="CG109"/>
  <c r="BK109"/>
  <c r="CG31"/>
  <c r="BK31"/>
  <c r="DC31"/>
  <c r="CG236"/>
  <c r="BK236"/>
  <c r="DC236"/>
  <c r="DC290"/>
  <c r="CG290"/>
  <c r="BK290"/>
  <c r="CG192"/>
  <c r="BK192"/>
  <c r="DC192"/>
  <c r="CG171"/>
  <c r="BK171"/>
  <c r="DC171"/>
  <c r="BK73"/>
  <c r="DC73"/>
  <c r="CG73"/>
  <c r="CG380"/>
  <c r="BK380"/>
  <c r="DC380"/>
  <c r="DC317"/>
  <c r="CG317"/>
  <c r="BK317"/>
  <c r="CG214"/>
  <c r="BK214"/>
  <c r="DC214"/>
  <c r="DC197"/>
  <c r="CG197"/>
  <c r="BK197"/>
  <c r="BK135"/>
  <c r="DC135"/>
  <c r="CG135"/>
  <c r="BK67"/>
  <c r="DC67"/>
  <c r="CG67"/>
  <c r="DC292"/>
  <c r="CG292"/>
  <c r="BK292"/>
  <c r="BK346"/>
  <c r="DC346"/>
  <c r="CG346"/>
  <c r="DC247"/>
  <c r="CG247"/>
  <c r="BK247"/>
  <c r="BK150"/>
  <c r="DC150"/>
  <c r="CG150"/>
  <c r="DC88"/>
  <c r="CG88"/>
  <c r="BK88"/>
  <c r="DC27"/>
  <c r="CG27"/>
  <c r="BK27"/>
  <c r="DC357"/>
  <c r="CG357"/>
  <c r="BK357"/>
  <c r="CG254"/>
  <c r="BK254"/>
  <c r="DC254"/>
  <c r="BK156"/>
  <c r="DC156"/>
  <c r="CG156"/>
  <c r="DC134"/>
  <c r="CG134"/>
  <c r="BK134"/>
  <c r="CG74"/>
  <c r="BK74"/>
  <c r="DC74"/>
  <c r="BK378"/>
  <c r="DC378"/>
  <c r="CG378"/>
  <c r="CG281"/>
  <c r="BK281"/>
  <c r="DC281"/>
  <c r="DC335"/>
  <c r="CG335"/>
  <c r="BK335"/>
  <c r="CG161"/>
  <c r="BK161"/>
  <c r="DC161"/>
  <c r="CG99"/>
  <c r="BK99"/>
  <c r="DC99"/>
  <c r="CG49"/>
  <c r="BK49"/>
  <c r="DC49"/>
  <c r="CG304"/>
  <c r="BK304"/>
  <c r="DC304"/>
  <c r="CG358"/>
  <c r="BK358"/>
  <c r="DC358"/>
  <c r="BK259"/>
  <c r="DC259"/>
  <c r="CG259"/>
  <c r="CG162"/>
  <c r="BK162"/>
  <c r="DC162"/>
  <c r="BK101"/>
  <c r="DC101"/>
  <c r="CG101"/>
  <c r="CG32"/>
  <c r="BK32"/>
  <c r="DC32"/>
  <c r="BK337"/>
  <c r="DC337"/>
  <c r="CG337"/>
  <c r="DC234"/>
  <c r="CG234"/>
  <c r="BK234"/>
  <c r="CG136"/>
  <c r="BK136"/>
  <c r="DC136"/>
  <c r="CG114"/>
  <c r="BK114"/>
  <c r="DC114"/>
  <c r="CG87"/>
  <c r="BK87"/>
  <c r="DC87"/>
  <c r="CG344"/>
  <c r="BK344"/>
  <c r="DC344"/>
  <c r="DC245"/>
  <c r="CG245"/>
  <c r="BK245"/>
  <c r="BK299"/>
  <c r="DC299"/>
  <c r="CG299"/>
  <c r="CG202"/>
  <c r="BK202"/>
  <c r="DC202"/>
  <c r="CG100"/>
  <c r="BK100"/>
  <c r="DC100"/>
  <c r="BK55"/>
  <c r="DC55"/>
  <c r="CG55"/>
  <c r="CG268"/>
  <c r="BK268"/>
  <c r="DC268"/>
  <c r="DC322"/>
  <c r="CG322"/>
  <c r="BK322"/>
  <c r="CG223"/>
  <c r="BK223"/>
  <c r="DC223"/>
  <c r="CG203"/>
  <c r="BK203"/>
  <c r="DC203"/>
  <c r="CG64"/>
  <c r="BK64"/>
  <c r="DC64"/>
  <c r="DC25"/>
  <c r="CG25"/>
  <c r="BK25"/>
  <c r="BK349"/>
  <c r="DC349"/>
  <c r="CG349"/>
  <c r="DC246"/>
  <c r="CG246"/>
  <c r="BK246"/>
  <c r="CG148"/>
  <c r="BK148"/>
  <c r="DC148"/>
  <c r="CG126"/>
  <c r="BK126"/>
  <c r="DC126"/>
  <c r="DC66"/>
  <c r="CG66"/>
  <c r="BK66"/>
  <c r="W8"/>
  <c r="C35" i="2" s="1" a="1"/>
  <c r="W9" i="3"/>
  <c r="W10"/>
  <c r="W7"/>
  <c r="B35" i="2" s="1" a="1"/>
  <c r="T283" i="3"/>
  <c r="T148"/>
  <c r="T30"/>
  <c r="T146"/>
  <c r="T342"/>
  <c r="T220"/>
  <c r="T179"/>
  <c r="T64"/>
  <c r="T215"/>
  <c r="T106"/>
  <c r="T367"/>
  <c r="T313"/>
  <c r="T204"/>
  <c r="T56"/>
  <c r="T198"/>
  <c r="T219"/>
  <c r="T188"/>
  <c r="T39"/>
  <c r="T186"/>
  <c r="T366"/>
  <c r="T379"/>
  <c r="T71"/>
  <c r="T216"/>
  <c r="T205"/>
  <c r="T371"/>
  <c r="T51"/>
  <c r="T113"/>
  <c r="T346"/>
  <c r="T224"/>
  <c r="T101"/>
  <c r="T242"/>
  <c r="T360"/>
  <c r="T241"/>
  <c r="T36"/>
  <c r="T272"/>
  <c r="T214"/>
  <c r="T251"/>
  <c r="T55"/>
  <c r="T365"/>
  <c r="T141"/>
  <c r="T102"/>
  <c r="T309"/>
  <c r="T356"/>
  <c r="T298"/>
  <c r="T152"/>
  <c r="T89"/>
  <c r="T351"/>
  <c r="T297"/>
  <c r="T54"/>
  <c r="T282"/>
  <c r="T161"/>
  <c r="T296"/>
  <c r="T238"/>
  <c r="T253"/>
  <c r="T35"/>
  <c r="T166"/>
  <c r="T46"/>
  <c r="T133"/>
  <c r="T274"/>
  <c r="T375"/>
  <c r="T299"/>
  <c r="T191"/>
  <c r="T368"/>
  <c r="T164"/>
  <c r="T21"/>
  <c r="V19"/>
  <c r="DD19"/>
  <c r="DC260"/>
  <c r="CG260"/>
  <c r="BK260"/>
  <c r="BK314"/>
  <c r="DC314"/>
  <c r="CG314"/>
  <c r="DC215"/>
  <c r="CG215"/>
  <c r="BK215"/>
  <c r="DC195"/>
  <c r="CG195"/>
  <c r="BK195"/>
  <c r="CG97"/>
  <c r="DC97"/>
  <c r="BK97"/>
  <c r="DC26"/>
  <c r="CG26"/>
  <c r="BK26"/>
  <c r="BK325"/>
  <c r="DC325"/>
  <c r="CG325"/>
  <c r="DC222"/>
  <c r="CG222"/>
  <c r="BK222"/>
  <c r="BK205"/>
  <c r="DC205"/>
  <c r="CG205"/>
  <c r="CG102"/>
  <c r="BK102"/>
  <c r="DC102"/>
  <c r="CG75"/>
  <c r="BK75"/>
  <c r="DC75"/>
  <c r="DC348"/>
  <c r="CG348"/>
  <c r="BK348"/>
  <c r="CG249"/>
  <c r="BK249"/>
  <c r="DC249"/>
  <c r="DC303"/>
  <c r="CG303"/>
  <c r="BK303"/>
  <c r="BK206"/>
  <c r="DC206"/>
  <c r="CG206"/>
  <c r="BK104"/>
  <c r="DC104"/>
  <c r="CG104"/>
  <c r="DC59"/>
  <c r="CG59"/>
  <c r="BK59"/>
  <c r="BK272"/>
  <c r="DC272"/>
  <c r="CG272"/>
  <c r="CG326"/>
  <c r="BK326"/>
  <c r="DC326"/>
  <c r="BK227"/>
  <c r="DC227"/>
  <c r="CG227"/>
  <c r="BK207"/>
  <c r="DC207"/>
  <c r="CG207"/>
  <c r="BK68"/>
  <c r="DC68"/>
  <c r="CG68"/>
  <c r="CG29"/>
  <c r="BK29"/>
  <c r="DC29"/>
  <c r="CG369"/>
  <c r="DC369"/>
  <c r="BK369"/>
  <c r="DC266"/>
  <c r="CG266"/>
  <c r="BK266"/>
  <c r="CG168"/>
  <c r="BK168"/>
  <c r="DC168"/>
  <c r="CG147"/>
  <c r="BK147"/>
  <c r="DC147"/>
  <c r="DC86"/>
  <c r="CG86"/>
  <c r="BK86"/>
  <c r="CG374"/>
  <c r="BK374"/>
  <c r="DC374"/>
  <c r="CG277"/>
  <c r="BK277"/>
  <c r="DC277"/>
  <c r="DC331"/>
  <c r="CG331"/>
  <c r="BK331"/>
  <c r="CG157"/>
  <c r="BK157"/>
  <c r="DC157"/>
  <c r="BK132"/>
  <c r="DC132"/>
  <c r="CG132"/>
  <c r="CG45"/>
  <c r="BK45"/>
  <c r="DC45"/>
  <c r="BK300"/>
  <c r="DC300"/>
  <c r="CG300"/>
  <c r="CG354"/>
  <c r="BK354"/>
  <c r="DC354"/>
  <c r="BK255"/>
  <c r="DC255"/>
  <c r="CG255"/>
  <c r="CG158"/>
  <c r="BK158"/>
  <c r="DC158"/>
  <c r="DC96"/>
  <c r="BK96"/>
  <c r="CG96"/>
  <c r="BK37"/>
  <c r="DC37"/>
  <c r="CG37"/>
  <c r="CG224"/>
  <c r="BK224"/>
  <c r="DC224"/>
  <c r="BK278"/>
  <c r="DC278"/>
  <c r="CG278"/>
  <c r="DC180"/>
  <c r="CG180"/>
  <c r="BK180"/>
  <c r="DC159"/>
  <c r="CG159"/>
  <c r="BK159"/>
  <c r="CG61"/>
  <c r="BK61"/>
  <c r="DC61"/>
  <c r="CG356"/>
  <c r="BK356"/>
  <c r="DC356"/>
  <c r="BK257"/>
  <c r="DC257"/>
  <c r="CG257"/>
  <c r="CG311"/>
  <c r="BK311"/>
  <c r="DC311"/>
  <c r="BK137"/>
  <c r="DC137"/>
  <c r="CG137"/>
  <c r="DC112"/>
  <c r="CG112"/>
  <c r="BK112"/>
  <c r="DC46"/>
  <c r="CG46"/>
  <c r="BK46"/>
  <c r="CG264"/>
  <c r="BK264"/>
  <c r="DC264"/>
  <c r="BK318"/>
  <c r="DC318"/>
  <c r="CG318"/>
  <c r="DC219"/>
  <c r="CG219"/>
  <c r="BK219"/>
  <c r="DC199"/>
  <c r="CG199"/>
  <c r="BK199"/>
  <c r="DC60"/>
  <c r="CG60"/>
  <c r="BK60"/>
  <c r="DC30"/>
  <c r="CG30"/>
  <c r="BK30"/>
  <c r="BK345"/>
  <c r="DC345"/>
  <c r="CG345"/>
  <c r="DC242"/>
  <c r="CG242"/>
  <c r="BK242"/>
  <c r="CG144"/>
  <c r="BK144"/>
  <c r="DC144"/>
  <c r="CG122"/>
  <c r="BK122"/>
  <c r="DC122"/>
  <c r="DC62"/>
  <c r="CG62"/>
  <c r="BK62"/>
  <c r="DC368"/>
  <c r="CG368"/>
  <c r="BK368"/>
  <c r="CG269"/>
  <c r="BK269"/>
  <c r="DC269"/>
  <c r="DC323"/>
  <c r="CG323"/>
  <c r="BK323"/>
  <c r="CG149"/>
  <c r="BK149"/>
  <c r="DC149"/>
  <c r="BK124"/>
  <c r="DC124"/>
  <c r="CG124"/>
  <c r="BK58"/>
  <c r="CG58"/>
  <c r="DC58"/>
  <c r="BK244"/>
  <c r="DC244"/>
  <c r="CG244"/>
  <c r="CG298"/>
  <c r="BK298"/>
  <c r="DC298"/>
  <c r="BK200"/>
  <c r="DC200"/>
  <c r="CG200"/>
  <c r="BK179"/>
  <c r="DC179"/>
  <c r="CG179"/>
  <c r="DC81"/>
  <c r="CG81"/>
  <c r="BK81"/>
  <c r="DC372"/>
  <c r="CG372"/>
  <c r="BK372"/>
  <c r="CG309"/>
  <c r="BK309"/>
  <c r="DC309"/>
  <c r="DC363"/>
  <c r="CG363"/>
  <c r="BK363"/>
  <c r="CG189"/>
  <c r="BK189"/>
  <c r="DC189"/>
  <c r="CG127"/>
  <c r="BK127"/>
  <c r="DC127"/>
  <c r="DC56"/>
  <c r="CG56"/>
  <c r="BK56"/>
  <c r="BK332"/>
  <c r="DC332"/>
  <c r="CG332"/>
  <c r="DC233"/>
  <c r="CG233"/>
  <c r="BK233"/>
  <c r="BK287"/>
  <c r="DC287"/>
  <c r="CG287"/>
  <c r="CG190"/>
  <c r="BK190"/>
  <c r="DC190"/>
  <c r="BK129"/>
  <c r="DC129"/>
  <c r="CG129"/>
  <c r="BK43"/>
  <c r="DC43"/>
  <c r="CG43"/>
  <c r="DC256"/>
  <c r="CG256"/>
  <c r="BK256"/>
  <c r="CG310"/>
  <c r="BK310"/>
  <c r="DC310"/>
  <c r="DC212"/>
  <c r="CG212"/>
  <c r="BK212"/>
  <c r="BK191"/>
  <c r="DC191"/>
  <c r="CG191"/>
  <c r="CG93"/>
  <c r="BK93"/>
  <c r="DC93"/>
  <c r="BK22"/>
  <c r="DC22"/>
  <c r="CG22"/>
  <c r="T160"/>
  <c r="T175"/>
  <c r="T294"/>
  <c r="T87"/>
  <c r="T69"/>
  <c r="T277"/>
  <c r="T31"/>
  <c r="T194"/>
  <c r="T237"/>
  <c r="T72"/>
  <c r="T99"/>
  <c r="T50"/>
  <c r="T278"/>
  <c r="T157"/>
  <c r="T82"/>
  <c r="T254"/>
  <c r="T300"/>
  <c r="T120"/>
  <c r="T295"/>
  <c r="T171"/>
  <c r="T290"/>
  <c r="T37"/>
  <c r="T363"/>
  <c r="T91"/>
  <c r="T340"/>
  <c r="T25"/>
  <c r="T195"/>
  <c r="T80"/>
  <c r="T307"/>
  <c r="T181"/>
  <c r="T332"/>
  <c r="T176"/>
  <c r="T44"/>
  <c r="T189"/>
  <c r="AP19"/>
  <c r="BK19"/>
  <c r="CG19"/>
  <c r="U38" i="4"/>
  <c r="AQ23" i="3"/>
  <c r="AQ36"/>
  <c r="AQ42"/>
  <c r="AQ72"/>
  <c r="AQ62"/>
  <c r="AQ123"/>
  <c r="AQ105"/>
  <c r="AQ132"/>
  <c r="AQ197"/>
  <c r="AQ184"/>
  <c r="AQ167"/>
  <c r="AQ154"/>
  <c r="AQ217"/>
  <c r="AQ281"/>
  <c r="AQ345"/>
  <c r="AQ256"/>
  <c r="AQ320"/>
  <c r="AQ227"/>
  <c r="AQ291"/>
  <c r="AQ355"/>
  <c r="AQ262"/>
  <c r="AQ326"/>
  <c r="AQ379"/>
  <c r="AQ29"/>
  <c r="AQ44"/>
  <c r="AQ69"/>
  <c r="AQ63"/>
  <c r="AQ90"/>
  <c r="AQ106"/>
  <c r="AQ133"/>
  <c r="AQ161"/>
  <c r="AQ148"/>
  <c r="AQ212"/>
  <c r="AQ195"/>
  <c r="AQ182"/>
  <c r="AQ245"/>
  <c r="AQ309"/>
  <c r="AQ220"/>
  <c r="AQ284"/>
  <c r="AQ348"/>
  <c r="AQ255"/>
  <c r="AQ319"/>
  <c r="AQ226"/>
  <c r="AQ290"/>
  <c r="AQ354"/>
  <c r="AQ24"/>
  <c r="AQ37"/>
  <c r="AQ51"/>
  <c r="AQ64"/>
  <c r="AQ91"/>
  <c r="AQ115"/>
  <c r="AQ134"/>
  <c r="AQ124"/>
  <c r="AQ189"/>
  <c r="AQ176"/>
  <c r="AQ159"/>
  <c r="AQ146"/>
  <c r="AQ210"/>
  <c r="AQ273"/>
  <c r="AQ337"/>
  <c r="AQ248"/>
  <c r="AQ312"/>
  <c r="AQ219"/>
  <c r="AQ283"/>
  <c r="AQ347"/>
  <c r="AQ254"/>
  <c r="AQ318"/>
  <c r="AQ371"/>
  <c r="AQ27"/>
  <c r="AQ41"/>
  <c r="AQ46"/>
  <c r="AQ76"/>
  <c r="AQ66"/>
  <c r="AQ127"/>
  <c r="AQ109"/>
  <c r="AQ137"/>
  <c r="AQ201"/>
  <c r="AQ188"/>
  <c r="AQ171"/>
  <c r="AQ158"/>
  <c r="AQ221"/>
  <c r="AQ285"/>
  <c r="AQ349"/>
  <c r="AQ260"/>
  <c r="AQ324"/>
  <c r="AQ231"/>
  <c r="AQ295"/>
  <c r="AQ359"/>
  <c r="AQ266"/>
  <c r="AQ330"/>
  <c r="AQ373"/>
  <c r="V11" a="1"/>
  <c r="V11" s="1"/>
  <c r="AQ38"/>
  <c r="AQ43"/>
  <c r="AQ89"/>
  <c r="AQ83"/>
  <c r="AQ107"/>
  <c r="AQ126"/>
  <c r="AQ116"/>
  <c r="AQ181"/>
  <c r="AQ168"/>
  <c r="AQ151"/>
  <c r="AQ138"/>
  <c r="AQ202"/>
  <c r="AQ265"/>
  <c r="AQ329"/>
  <c r="AQ240"/>
  <c r="AQ304"/>
  <c r="AQ368"/>
  <c r="AQ275"/>
  <c r="AQ339"/>
  <c r="AQ246"/>
  <c r="AQ310"/>
  <c r="AQ376"/>
  <c r="AQ22"/>
  <c r="AQ49"/>
  <c r="AQ54"/>
  <c r="AQ84"/>
  <c r="AQ74"/>
  <c r="AQ93"/>
  <c r="AQ117"/>
  <c r="AQ145"/>
  <c r="AQ209"/>
  <c r="AQ196"/>
  <c r="AQ179"/>
  <c r="AQ166"/>
  <c r="AQ229"/>
  <c r="AQ293"/>
  <c r="AQ357"/>
  <c r="AQ268"/>
  <c r="AQ332"/>
  <c r="AQ239"/>
  <c r="AQ303"/>
  <c r="AQ367"/>
  <c r="AQ274"/>
  <c r="AQ338"/>
  <c r="AQ374"/>
  <c r="AQ30"/>
  <c r="AQ56"/>
  <c r="AQ81"/>
  <c r="AQ75"/>
  <c r="AQ99"/>
  <c r="AQ118"/>
  <c r="AQ108"/>
  <c r="AQ173"/>
  <c r="AQ160"/>
  <c r="AQ143"/>
  <c r="AQ207"/>
  <c r="AQ194"/>
  <c r="AQ257"/>
  <c r="AQ321"/>
  <c r="AQ232"/>
  <c r="AQ296"/>
  <c r="AQ360"/>
  <c r="AQ267"/>
  <c r="AQ331"/>
  <c r="AQ238"/>
  <c r="AQ302"/>
  <c r="AQ366"/>
  <c r="V12" a="1"/>
  <c r="V12" s="1"/>
  <c r="AQ33"/>
  <c r="AQ47"/>
  <c r="AQ60"/>
  <c r="AQ87"/>
  <c r="AQ111"/>
  <c r="AQ130"/>
  <c r="AQ120"/>
  <c r="AQ185"/>
  <c r="AQ172"/>
  <c r="AQ155"/>
  <c r="AQ142"/>
  <c r="AQ206"/>
  <c r="AQ269"/>
  <c r="AQ333"/>
  <c r="AQ244"/>
  <c r="AQ308"/>
  <c r="AQ215"/>
  <c r="AQ279"/>
  <c r="AQ343"/>
  <c r="AQ250"/>
  <c r="AQ314"/>
  <c r="AQ380"/>
  <c r="DD381" s="1"/>
  <c r="AQ31"/>
  <c r="AQ48"/>
  <c r="AQ73"/>
  <c r="AQ67"/>
  <c r="AQ94"/>
  <c r="AQ110"/>
  <c r="AQ100"/>
  <c r="AQ165"/>
  <c r="AQ152"/>
  <c r="AQ135"/>
  <c r="AQ199"/>
  <c r="AQ186"/>
  <c r="AQ249"/>
  <c r="AQ313"/>
  <c r="AQ224"/>
  <c r="AQ288"/>
  <c r="AQ352"/>
  <c r="AQ259"/>
  <c r="AQ323"/>
  <c r="AQ230"/>
  <c r="AQ294"/>
  <c r="AQ358"/>
  <c r="AQ28"/>
  <c r="AQ32"/>
  <c r="AQ55"/>
  <c r="AQ68"/>
  <c r="AQ95"/>
  <c r="AQ119"/>
  <c r="AQ101"/>
  <c r="AQ128"/>
  <c r="AQ193"/>
  <c r="AQ180"/>
  <c r="AQ163"/>
  <c r="AQ150"/>
  <c r="AQ213"/>
  <c r="AQ277"/>
  <c r="AQ341"/>
  <c r="AQ252"/>
  <c r="AQ316"/>
  <c r="AQ223"/>
  <c r="AQ287"/>
  <c r="AQ351"/>
  <c r="AQ258"/>
  <c r="AQ322"/>
  <c r="AQ375"/>
  <c r="AQ25"/>
  <c r="AQ40"/>
  <c r="AQ65"/>
  <c r="AQ59"/>
  <c r="AQ86"/>
  <c r="AQ102"/>
  <c r="AQ129"/>
  <c r="AQ157"/>
  <c r="AQ144"/>
  <c r="AQ208"/>
  <c r="AQ191"/>
  <c r="AQ178"/>
  <c r="AQ241"/>
  <c r="AQ305"/>
  <c r="AQ216"/>
  <c r="AQ280"/>
  <c r="AQ344"/>
  <c r="AQ251"/>
  <c r="AQ315"/>
  <c r="AQ222"/>
  <c r="AQ286"/>
  <c r="AQ350"/>
  <c r="AQ377"/>
  <c r="AQ35"/>
  <c r="AQ52"/>
  <c r="AQ77"/>
  <c r="AQ71"/>
  <c r="AQ97"/>
  <c r="AQ114"/>
  <c r="AQ104"/>
  <c r="AQ169"/>
  <c r="AQ156"/>
  <c r="AQ139"/>
  <c r="AQ203"/>
  <c r="AQ190"/>
  <c r="AQ253"/>
  <c r="AQ317"/>
  <c r="AQ228"/>
  <c r="AQ292"/>
  <c r="AQ356"/>
  <c r="AQ263"/>
  <c r="AQ327"/>
  <c r="AQ234"/>
  <c r="AQ298"/>
  <c r="AQ362"/>
  <c r="AQ26"/>
  <c r="AQ53"/>
  <c r="AQ58"/>
  <c r="AQ88"/>
  <c r="AQ78"/>
  <c r="AQ96"/>
  <c r="AQ121"/>
  <c r="AQ149"/>
  <c r="AQ136"/>
  <c r="AQ200"/>
  <c r="AQ183"/>
  <c r="AQ170"/>
  <c r="AQ233"/>
  <c r="AQ297"/>
  <c r="AQ361"/>
  <c r="AQ272"/>
  <c r="AQ336"/>
  <c r="AQ243"/>
  <c r="AQ307"/>
  <c r="AQ214"/>
  <c r="AQ278"/>
  <c r="AQ342"/>
  <c r="AQ378"/>
  <c r="AQ34"/>
  <c r="AQ39"/>
  <c r="AQ85"/>
  <c r="AQ79"/>
  <c r="AQ103"/>
  <c r="AQ122"/>
  <c r="AQ112"/>
  <c r="AQ177"/>
  <c r="AQ164"/>
  <c r="AQ147"/>
  <c r="AQ211"/>
  <c r="AQ198"/>
  <c r="AQ261"/>
  <c r="AQ325"/>
  <c r="AQ236"/>
  <c r="AQ300"/>
  <c r="AQ364"/>
  <c r="AQ271"/>
  <c r="AQ335"/>
  <c r="AQ242"/>
  <c r="AQ306"/>
  <c r="AQ372"/>
  <c r="AQ20"/>
  <c r="AQ45"/>
  <c r="AQ50"/>
  <c r="AQ80"/>
  <c r="AQ70"/>
  <c r="AQ131"/>
  <c r="AQ113"/>
  <c r="AQ141"/>
  <c r="AQ205"/>
  <c r="AQ192"/>
  <c r="AQ175"/>
  <c r="AQ162"/>
  <c r="AQ225"/>
  <c r="AQ289"/>
  <c r="AQ353"/>
  <c r="AQ264"/>
  <c r="AQ328"/>
  <c r="AQ235"/>
  <c r="AQ299"/>
  <c r="AQ363"/>
  <c r="AQ270"/>
  <c r="AQ334"/>
  <c r="AQ370"/>
  <c r="AQ21"/>
  <c r="AQ57"/>
  <c r="AQ61"/>
  <c r="AQ92"/>
  <c r="AQ82"/>
  <c r="AQ98"/>
  <c r="AQ125"/>
  <c r="AQ153"/>
  <c r="AQ140"/>
  <c r="AQ204"/>
  <c r="AQ187"/>
  <c r="AQ174"/>
  <c r="AQ237"/>
  <c r="AQ301"/>
  <c r="AQ365"/>
  <c r="AQ276"/>
  <c r="AQ340"/>
  <c r="AQ247"/>
  <c r="AQ311"/>
  <c r="AQ218"/>
  <c r="AQ282"/>
  <c r="AQ346"/>
  <c r="AQ369"/>
  <c r="CG324"/>
  <c r="BK324"/>
  <c r="DC324"/>
  <c r="BK225"/>
  <c r="DC225"/>
  <c r="CG225"/>
  <c r="CG279"/>
  <c r="BK279"/>
  <c r="DC279"/>
  <c r="DC182"/>
  <c r="CG182"/>
  <c r="BK182"/>
  <c r="CG121"/>
  <c r="BK121"/>
  <c r="DC121"/>
  <c r="CG34"/>
  <c r="BK34"/>
  <c r="DC34"/>
  <c r="DC232"/>
  <c r="CG232"/>
  <c r="BK232"/>
  <c r="CG286"/>
  <c r="BK286"/>
  <c r="DC286"/>
  <c r="BK188"/>
  <c r="DC188"/>
  <c r="CG188"/>
  <c r="BK167"/>
  <c r="DC167"/>
  <c r="CG167"/>
  <c r="DC69"/>
  <c r="CG69"/>
  <c r="BK69"/>
  <c r="BK376"/>
  <c r="DC376"/>
  <c r="CG376"/>
  <c r="BK313"/>
  <c r="DC313"/>
  <c r="CG313"/>
  <c r="CG367"/>
  <c r="BK367"/>
  <c r="DC367"/>
  <c r="BK193"/>
  <c r="DC193"/>
  <c r="CG193"/>
  <c r="BK131"/>
  <c r="DC131"/>
  <c r="CG131"/>
  <c r="CG63"/>
  <c r="BK63"/>
  <c r="DC63"/>
  <c r="BK336"/>
  <c r="DC336"/>
  <c r="CG336"/>
  <c r="CG237"/>
  <c r="BK237"/>
  <c r="DC237"/>
  <c r="DC291"/>
  <c r="CG291"/>
  <c r="BK291"/>
  <c r="BK194"/>
  <c r="DC194"/>
  <c r="CG194"/>
  <c r="DC133"/>
  <c r="CG133"/>
  <c r="BK133"/>
  <c r="DC47"/>
  <c r="CG47"/>
  <c r="BK47"/>
  <c r="BK276"/>
  <c r="DC276"/>
  <c r="CG276"/>
  <c r="CG330"/>
  <c r="BK330"/>
  <c r="DC330"/>
  <c r="BK231"/>
  <c r="DC231"/>
  <c r="CG231"/>
  <c r="BK211"/>
  <c r="DC211"/>
  <c r="CG211"/>
  <c r="BK72"/>
  <c r="DC72"/>
  <c r="CG72"/>
  <c r="DC24"/>
  <c r="CG24"/>
  <c r="BK24"/>
  <c r="BK341"/>
  <c r="DC341"/>
  <c r="CG341"/>
  <c r="DC238"/>
  <c r="CG238"/>
  <c r="BK238"/>
  <c r="CG140"/>
  <c r="BK140"/>
  <c r="DC140"/>
  <c r="CG118"/>
  <c r="BK118"/>
  <c r="DC118"/>
  <c r="CG91"/>
  <c r="BK91"/>
  <c r="DC91"/>
  <c r="DC364"/>
  <c r="CG364"/>
  <c r="BK364"/>
  <c r="CG265"/>
  <c r="BK265"/>
  <c r="DC265"/>
  <c r="DC319"/>
  <c r="CG319"/>
  <c r="BK319"/>
  <c r="CG145"/>
  <c r="BK145"/>
  <c r="DC145"/>
  <c r="BK120"/>
  <c r="DC120"/>
  <c r="CG120"/>
  <c r="BK54"/>
  <c r="DC54"/>
  <c r="CG54"/>
  <c r="BK288"/>
  <c r="DC288"/>
  <c r="CG288"/>
  <c r="DC342"/>
  <c r="CG342"/>
  <c r="BK342"/>
  <c r="CG243"/>
  <c r="BK243"/>
  <c r="DC243"/>
  <c r="DC146"/>
  <c r="CG146"/>
  <c r="BK146"/>
  <c r="CG84"/>
  <c r="BK84"/>
  <c r="DC84"/>
  <c r="CG23"/>
  <c r="BK23"/>
  <c r="DC23"/>
  <c r="DC321"/>
  <c r="CG321"/>
  <c r="BK321"/>
  <c r="CG218"/>
  <c r="BK218"/>
  <c r="DC218"/>
  <c r="DC201"/>
  <c r="CG201"/>
  <c r="BK201"/>
  <c r="DC95"/>
  <c r="CG95"/>
  <c r="BK95"/>
  <c r="BK71"/>
  <c r="DC71"/>
  <c r="CG71"/>
  <c r="BK328"/>
  <c r="DC328"/>
  <c r="CG328"/>
  <c r="BK229"/>
  <c r="DC229"/>
  <c r="CG229"/>
  <c r="CG283"/>
  <c r="BK283"/>
  <c r="DC283"/>
  <c r="DC186"/>
  <c r="CG186"/>
  <c r="BK186"/>
  <c r="CG125"/>
  <c r="BK125"/>
  <c r="DC125"/>
  <c r="CG38"/>
  <c r="BK38"/>
  <c r="DC38"/>
  <c r="BK252"/>
  <c r="DC252"/>
  <c r="CG252"/>
  <c r="CG306"/>
  <c r="BK306"/>
  <c r="DC306"/>
  <c r="BK208"/>
  <c r="DC208"/>
  <c r="CG208"/>
  <c r="BK187"/>
  <c r="DC187"/>
  <c r="CG187"/>
  <c r="DC89"/>
  <c r="CG89"/>
  <c r="BK89"/>
  <c r="BK333"/>
  <c r="DC333"/>
  <c r="CG333"/>
  <c r="DC230"/>
  <c r="CG230"/>
  <c r="BK230"/>
  <c r="BK213"/>
  <c r="DC213"/>
  <c r="CG213"/>
  <c r="CG110"/>
  <c r="BK110"/>
  <c r="DC110"/>
  <c r="CG83"/>
  <c r="BK83"/>
  <c r="DC83"/>
  <c r="DC308"/>
  <c r="CG308"/>
  <c r="BK308"/>
  <c r="BK362"/>
  <c r="DC362"/>
  <c r="CG362"/>
  <c r="DC263"/>
  <c r="CG263"/>
  <c r="BK263"/>
  <c r="BK166"/>
  <c r="DC166"/>
  <c r="CG166"/>
  <c r="DC105"/>
  <c r="CG105"/>
  <c r="BK105"/>
  <c r="BK36"/>
  <c r="DC36"/>
  <c r="CG36"/>
  <c r="CG216"/>
  <c r="BK216"/>
  <c r="DC216"/>
  <c r="DC270"/>
  <c r="CG270"/>
  <c r="BK270"/>
  <c r="CG172"/>
  <c r="BK172"/>
  <c r="DC172"/>
  <c r="CG151"/>
  <c r="BK151"/>
  <c r="DC151"/>
  <c r="DC90"/>
  <c r="CG90"/>
  <c r="BK90"/>
  <c r="BK377"/>
  <c r="CG377"/>
  <c r="DC377"/>
  <c r="CG297"/>
  <c r="BK297"/>
  <c r="DC297"/>
  <c r="DC351"/>
  <c r="CG351"/>
  <c r="BK351"/>
  <c r="CG177"/>
  <c r="BK177"/>
  <c r="DC177"/>
  <c r="CG115"/>
  <c r="BK115"/>
  <c r="DC115"/>
  <c r="DC44"/>
  <c r="CG44"/>
  <c r="BK44"/>
  <c r="BK320"/>
  <c r="DC320"/>
  <c r="CG320"/>
  <c r="CG221"/>
  <c r="BK221"/>
  <c r="DC221"/>
  <c r="DC275"/>
  <c r="CG275"/>
  <c r="BK275"/>
  <c r="BK178"/>
  <c r="DC178"/>
  <c r="CG178"/>
  <c r="DC117"/>
  <c r="CG117"/>
  <c r="BK117"/>
  <c r="DC39"/>
  <c r="CG39"/>
  <c r="BK39"/>
  <c r="U33" i="4"/>
  <c r="E33"/>
  <c r="E37" s="1"/>
  <c r="R33"/>
  <c r="R37" s="1"/>
  <c r="K33"/>
  <c r="K37" s="1"/>
  <c r="Q33"/>
  <c r="Q37" s="1"/>
  <c r="P33"/>
  <c r="P37" s="1"/>
  <c r="T276" i="3"/>
  <c r="T218"/>
  <c r="T378"/>
  <c r="T173"/>
  <c r="T59"/>
  <c r="T62"/>
  <c r="T185"/>
  <c r="T40"/>
  <c r="T112"/>
  <c r="T352"/>
  <c r="T208"/>
  <c r="T331"/>
  <c r="T125"/>
  <c r="T266"/>
  <c r="T92"/>
  <c r="T243"/>
  <c r="T98"/>
  <c r="T265"/>
  <c r="T118"/>
  <c r="T325"/>
  <c r="T168"/>
  <c r="T32"/>
  <c r="T167"/>
  <c r="T268"/>
  <c r="T115"/>
  <c r="T105"/>
  <c r="T103"/>
  <c r="T318"/>
  <c r="T90"/>
  <c r="T187"/>
  <c r="T288"/>
  <c r="T364"/>
  <c r="T306"/>
  <c r="T267"/>
  <c r="T96"/>
  <c r="T315"/>
  <c r="T261"/>
  <c r="T43"/>
  <c r="T107"/>
  <c r="T206"/>
  <c r="T303"/>
  <c r="T249"/>
  <c r="T42"/>
  <c r="T328"/>
  <c r="T270"/>
  <c r="T79"/>
  <c r="T140"/>
  <c r="T316"/>
  <c r="T127"/>
  <c r="T247"/>
  <c r="T22"/>
  <c r="T61"/>
  <c r="T323"/>
  <c r="T269"/>
  <c r="T52"/>
  <c r="T182"/>
  <c r="T197"/>
  <c r="T110"/>
  <c r="T317"/>
  <c r="T41"/>
  <c r="T108"/>
  <c r="T153"/>
  <c r="T24"/>
  <c r="T143"/>
  <c r="T320"/>
  <c r="T262"/>
  <c r="T88"/>
  <c r="T264"/>
  <c r="T178"/>
  <c r="T151"/>
  <c r="T252"/>
  <c r="T28"/>
  <c r="T147"/>
  <c r="T162"/>
  <c r="T341"/>
  <c r="T111"/>
  <c r="T209"/>
  <c r="T58"/>
  <c r="T344"/>
  <c r="T286"/>
  <c r="T370"/>
  <c r="T38"/>
  <c r="T93"/>
  <c r="T155"/>
  <c r="T154"/>
  <c r="T78"/>
  <c r="T201"/>
  <c r="T130"/>
  <c r="T337"/>
  <c r="T128"/>
  <c r="T66"/>
  <c r="T35" i="4"/>
  <c r="U35" s="1"/>
  <c r="T38"/>
  <c r="BK375" i="3"/>
  <c r="DC375"/>
  <c r="CG375"/>
  <c r="DC289"/>
  <c r="CG289"/>
  <c r="BK289"/>
  <c r="BK343"/>
  <c r="DC343"/>
  <c r="CG343"/>
  <c r="DC169"/>
  <c r="CG169"/>
  <c r="BK169"/>
  <c r="DC107"/>
  <c r="CG107"/>
  <c r="BK107"/>
  <c r="DC57"/>
  <c r="CG57"/>
  <c r="BK57"/>
  <c r="DC296"/>
  <c r="CG296"/>
  <c r="BK296"/>
  <c r="BK350"/>
  <c r="DC350"/>
  <c r="CG350"/>
  <c r="DC251"/>
  <c r="CG251"/>
  <c r="BK251"/>
  <c r="BK154"/>
  <c r="DC154"/>
  <c r="CG154"/>
  <c r="CG92"/>
  <c r="BK92"/>
  <c r="DC92"/>
  <c r="DC33"/>
  <c r="CG33"/>
  <c r="BK33"/>
  <c r="BK220"/>
  <c r="DC220"/>
  <c r="CG220"/>
  <c r="CG274"/>
  <c r="BK274"/>
  <c r="DC274"/>
  <c r="BK176"/>
  <c r="DC176"/>
  <c r="CG176"/>
  <c r="BK155"/>
  <c r="DC155"/>
  <c r="CG155"/>
  <c r="BK94"/>
  <c r="DC94"/>
  <c r="CG94"/>
  <c r="CG301"/>
  <c r="BK301"/>
  <c r="DC301"/>
  <c r="DC355"/>
  <c r="CG355"/>
  <c r="BK355"/>
  <c r="CG181"/>
  <c r="BK181"/>
  <c r="DC181"/>
  <c r="CG119"/>
  <c r="BK119"/>
  <c r="DC119"/>
  <c r="DC48"/>
  <c r="CG48"/>
  <c r="BK48"/>
  <c r="DC340"/>
  <c r="CG340"/>
  <c r="BK340"/>
  <c r="CG241"/>
  <c r="BK241"/>
  <c r="DC241"/>
  <c r="DC295"/>
  <c r="CG295"/>
  <c r="BK295"/>
  <c r="BK198"/>
  <c r="DC198"/>
  <c r="CG198"/>
  <c r="DC98"/>
  <c r="CG98"/>
  <c r="BK98"/>
  <c r="DC51"/>
  <c r="CG51"/>
  <c r="BK51"/>
  <c r="BK248"/>
  <c r="DC248"/>
  <c r="CG248"/>
  <c r="CG302"/>
  <c r="BK302"/>
  <c r="DC302"/>
  <c r="BK204"/>
  <c r="DC204"/>
  <c r="CG204"/>
  <c r="BK183"/>
  <c r="DC183"/>
  <c r="CG183"/>
  <c r="DC85"/>
  <c r="CG85"/>
  <c r="BK85"/>
  <c r="BK329"/>
  <c r="DC329"/>
  <c r="CG329"/>
  <c r="DC226"/>
  <c r="CG226"/>
  <c r="BK226"/>
  <c r="BK209"/>
  <c r="DC209"/>
  <c r="CG209"/>
  <c r="CG106"/>
  <c r="BK106"/>
  <c r="DC106"/>
  <c r="CG79"/>
  <c r="BK79"/>
  <c r="DC79"/>
  <c r="CG352"/>
  <c r="BK352"/>
  <c r="DC352"/>
  <c r="DC253"/>
  <c r="CG253"/>
  <c r="BK253"/>
  <c r="BK307"/>
  <c r="DC307"/>
  <c r="CG307"/>
  <c r="CG210"/>
  <c r="BK210"/>
  <c r="DC210"/>
  <c r="CG108"/>
  <c r="BK108"/>
  <c r="DC108"/>
  <c r="CG42"/>
  <c r="BK42"/>
  <c r="DC42"/>
  <c r="DC228"/>
  <c r="CG228"/>
  <c r="BK228"/>
  <c r="BK282"/>
  <c r="DC282"/>
  <c r="CG282"/>
  <c r="DC184"/>
  <c r="CG184"/>
  <c r="BK184"/>
  <c r="DC163"/>
  <c r="CG163"/>
  <c r="BK163"/>
  <c r="CG65"/>
  <c r="BK65"/>
  <c r="DC65"/>
  <c r="BK373"/>
  <c r="DC373"/>
  <c r="CG373"/>
  <c r="DC293"/>
  <c r="CG293"/>
  <c r="BK293"/>
  <c r="BK347"/>
  <c r="DC347"/>
  <c r="CG347"/>
  <c r="DC173"/>
  <c r="CG173"/>
  <c r="BK173"/>
  <c r="DC111"/>
  <c r="CG111"/>
  <c r="BK111"/>
  <c r="BK40"/>
  <c r="DC40"/>
  <c r="CG40"/>
  <c r="DC316"/>
  <c r="CG316"/>
  <c r="BK316"/>
  <c r="CG217"/>
  <c r="BK217"/>
  <c r="DC217"/>
  <c r="DC271"/>
  <c r="CG271"/>
  <c r="BK271"/>
  <c r="BK174"/>
  <c r="DC174"/>
  <c r="CG174"/>
  <c r="DC113"/>
  <c r="CG113"/>
  <c r="BK113"/>
  <c r="CG35"/>
  <c r="BK35"/>
  <c r="DC35"/>
  <c r="BK240"/>
  <c r="DC240"/>
  <c r="CG240"/>
  <c r="DC294"/>
  <c r="CG294"/>
  <c r="BK294"/>
  <c r="CG196"/>
  <c r="BK196"/>
  <c r="DC196"/>
  <c r="CG175"/>
  <c r="BK175"/>
  <c r="DC175"/>
  <c r="BK77"/>
  <c r="DC77"/>
  <c r="CG77"/>
  <c r="DC370"/>
  <c r="BK370"/>
  <c r="CG370"/>
  <c r="CG273"/>
  <c r="BK273"/>
  <c r="DC273"/>
  <c r="DC327"/>
  <c r="CG327"/>
  <c r="BK327"/>
  <c r="CG153"/>
  <c r="BK153"/>
  <c r="DC153"/>
  <c r="BK128"/>
  <c r="DC128"/>
  <c r="CG128"/>
  <c r="CG41"/>
  <c r="BK41"/>
  <c r="DC41"/>
  <c r="BK280"/>
  <c r="DC280"/>
  <c r="CG280"/>
  <c r="DC334"/>
  <c r="CG334"/>
  <c r="BK334"/>
  <c r="CG235"/>
  <c r="BK235"/>
  <c r="DC235"/>
  <c r="DC138"/>
  <c r="CG138"/>
  <c r="BK138"/>
  <c r="CG76"/>
  <c r="BK76"/>
  <c r="DC76"/>
  <c r="BK28"/>
  <c r="DC28"/>
  <c r="CG28"/>
  <c r="CG361"/>
  <c r="BK361"/>
  <c r="DC361"/>
  <c r="BK258"/>
  <c r="DC258"/>
  <c r="CG258"/>
  <c r="DC160"/>
  <c r="CG160"/>
  <c r="BK160"/>
  <c r="DC139"/>
  <c r="CG139"/>
  <c r="BK139"/>
  <c r="BK78"/>
  <c r="DC78"/>
  <c r="CG78"/>
  <c r="CG371"/>
  <c r="BK371"/>
  <c r="DC371"/>
  <c r="CG285"/>
  <c r="BK285"/>
  <c r="DC285"/>
  <c r="DC339"/>
  <c r="CG339"/>
  <c r="BK339"/>
  <c r="CG165"/>
  <c r="BK165"/>
  <c r="DC165"/>
  <c r="CG103"/>
  <c r="BK103"/>
  <c r="DC103"/>
  <c r="CG53"/>
  <c r="BK53"/>
  <c r="DC53"/>
  <c r="T372"/>
  <c r="T259"/>
  <c r="T226"/>
  <c r="T95"/>
  <c r="T225"/>
  <c r="T60"/>
  <c r="U60" i="4"/>
  <c r="U61" s="1"/>
  <c r="T61"/>
  <c r="CN21" i="3"/>
  <c r="F21" s="1"/>
  <c r="AA21" s="1"/>
  <c r="AV22" s="1"/>
  <c r="BR22" s="1"/>
  <c r="CR21"/>
  <c r="J21" s="1"/>
  <c r="AE21" s="1"/>
  <c r="T37" i="4" l="1"/>
  <c r="U292" i="3"/>
  <c r="U73"/>
  <c r="U123"/>
  <c r="U81"/>
  <c r="U345"/>
  <c r="U30"/>
  <c r="U278"/>
  <c r="U309"/>
  <c r="U283"/>
  <c r="U145"/>
  <c r="U91"/>
  <c r="U367"/>
  <c r="U34"/>
  <c r="U310"/>
  <c r="U190"/>
  <c r="T13"/>
  <c r="U304"/>
  <c r="U346"/>
  <c r="U165"/>
  <c r="U361"/>
  <c r="U235"/>
  <c r="U108"/>
  <c r="U352"/>
  <c r="U92"/>
  <c r="U177"/>
  <c r="U216"/>
  <c r="U110"/>
  <c r="U23"/>
  <c r="U337"/>
  <c r="U259"/>
  <c r="U378"/>
  <c r="U357"/>
  <c r="U150"/>
  <c r="U247"/>
  <c r="U67"/>
  <c r="U290"/>
  <c r="U31"/>
  <c r="U187"/>
  <c r="U288"/>
  <c r="U141"/>
  <c r="U233"/>
  <c r="U66"/>
  <c r="U55"/>
  <c r="U234"/>
  <c r="U101"/>
  <c r="U88"/>
  <c r="U70"/>
  <c r="U42"/>
  <c r="U181"/>
  <c r="U237"/>
  <c r="U287"/>
  <c r="U323"/>
  <c r="U160"/>
  <c r="U28"/>
  <c r="U327"/>
  <c r="U77"/>
  <c r="U240"/>
  <c r="U173"/>
  <c r="U373"/>
  <c r="U282"/>
  <c r="U228"/>
  <c r="U329"/>
  <c r="U85"/>
  <c r="U198"/>
  <c r="U295"/>
  <c r="U154"/>
  <c r="U251"/>
  <c r="U107"/>
  <c r="U320"/>
  <c r="U44"/>
  <c r="U36"/>
  <c r="U105"/>
  <c r="U362"/>
  <c r="U308"/>
  <c r="U83"/>
  <c r="U213"/>
  <c r="U230"/>
  <c r="U306"/>
  <c r="U229"/>
  <c r="U146"/>
  <c r="U243"/>
  <c r="U194"/>
  <c r="U291"/>
  <c r="U313"/>
  <c r="U188"/>
  <c r="U182"/>
  <c r="U269"/>
  <c r="U144"/>
  <c r="U264"/>
  <c r="U311"/>
  <c r="U354"/>
  <c r="U157"/>
  <c r="U266"/>
  <c r="U369"/>
  <c r="U68"/>
  <c r="U272"/>
  <c r="U59"/>
  <c r="U314"/>
  <c r="U260"/>
  <c r="U239"/>
  <c r="U116"/>
  <c r="U360"/>
  <c r="U353"/>
  <c r="U258"/>
  <c r="U153"/>
  <c r="U294"/>
  <c r="U347"/>
  <c r="U293"/>
  <c r="U184"/>
  <c r="U209"/>
  <c r="U226"/>
  <c r="U183"/>
  <c r="U98"/>
  <c r="U340"/>
  <c r="U355"/>
  <c r="U155"/>
  <c r="U350"/>
  <c r="U296"/>
  <c r="U39"/>
  <c r="U90"/>
  <c r="U166"/>
  <c r="U263"/>
  <c r="U333"/>
  <c r="U89"/>
  <c r="U71"/>
  <c r="U95"/>
  <c r="U342"/>
  <c r="U120"/>
  <c r="U211"/>
  <c r="U133"/>
  <c r="U193"/>
  <c r="U129"/>
  <c r="U332"/>
  <c r="U56"/>
  <c r="U179"/>
  <c r="U368"/>
  <c r="U242"/>
  <c r="U199"/>
  <c r="U46"/>
  <c r="U180"/>
  <c r="U37"/>
  <c r="U331"/>
  <c r="U227"/>
  <c r="U104"/>
  <c r="U215"/>
  <c r="U214"/>
  <c r="U80"/>
  <c r="U284"/>
  <c r="U130"/>
  <c r="U374"/>
  <c r="U21"/>
  <c r="U338"/>
  <c r="DD370"/>
  <c r="CH370"/>
  <c r="BL370"/>
  <c r="CH312"/>
  <c r="BL312"/>
  <c r="DD312"/>
  <c r="DD366"/>
  <c r="CH366"/>
  <c r="BL366"/>
  <c r="CH188"/>
  <c r="BL188"/>
  <c r="DD188"/>
  <c r="CH126"/>
  <c r="BL126"/>
  <c r="DD126"/>
  <c r="DD62"/>
  <c r="CH62"/>
  <c r="BL62"/>
  <c r="DD335"/>
  <c r="CH335"/>
  <c r="BL335"/>
  <c r="CH236"/>
  <c r="BL236"/>
  <c r="DD236"/>
  <c r="DD290"/>
  <c r="CH290"/>
  <c r="BL290"/>
  <c r="BL193"/>
  <c r="DD193"/>
  <c r="CH193"/>
  <c r="DD132"/>
  <c r="CH132"/>
  <c r="BL132"/>
  <c r="DD46"/>
  <c r="CH46"/>
  <c r="BL46"/>
  <c r="BL243"/>
  <c r="DD243"/>
  <c r="CH243"/>
  <c r="CH301"/>
  <c r="BL301"/>
  <c r="DD301"/>
  <c r="BL199"/>
  <c r="DD199"/>
  <c r="CH199"/>
  <c r="BL178"/>
  <c r="DD178"/>
  <c r="CH178"/>
  <c r="DD80"/>
  <c r="CH80"/>
  <c r="BL80"/>
  <c r="BL379"/>
  <c r="DD379"/>
  <c r="CH379"/>
  <c r="BL308"/>
  <c r="DD308"/>
  <c r="CH308"/>
  <c r="CH362"/>
  <c r="BL362"/>
  <c r="DD362"/>
  <c r="BL184"/>
  <c r="DD184"/>
  <c r="CH184"/>
  <c r="BL122"/>
  <c r="DD122"/>
  <c r="CH122"/>
  <c r="CH59"/>
  <c r="BL59"/>
  <c r="DD59"/>
  <c r="CH299"/>
  <c r="BL299"/>
  <c r="DD299"/>
  <c r="DD357"/>
  <c r="CH357"/>
  <c r="BL357"/>
  <c r="CH254"/>
  <c r="BL254"/>
  <c r="DD254"/>
  <c r="DD157"/>
  <c r="CH157"/>
  <c r="BL157"/>
  <c r="BL98"/>
  <c r="DD98"/>
  <c r="CH98"/>
  <c r="CH36"/>
  <c r="BL36"/>
  <c r="DD36"/>
  <c r="CH223"/>
  <c r="BL223"/>
  <c r="DD223"/>
  <c r="DD281"/>
  <c r="CH281"/>
  <c r="BL281"/>
  <c r="CH179"/>
  <c r="BL179"/>
  <c r="DD179"/>
  <c r="CH158"/>
  <c r="BL158"/>
  <c r="DD158"/>
  <c r="BL60"/>
  <c r="DD60"/>
  <c r="CH60"/>
  <c r="CH376"/>
  <c r="BL376"/>
  <c r="DD376"/>
  <c r="CH288"/>
  <c r="BL288"/>
  <c r="DD288"/>
  <c r="DD342"/>
  <c r="CH342"/>
  <c r="BL342"/>
  <c r="CH164"/>
  <c r="BL164"/>
  <c r="DD164"/>
  <c r="CH102"/>
  <c r="BL102"/>
  <c r="DD102"/>
  <c r="CH56"/>
  <c r="BL56"/>
  <c r="DD56"/>
  <c r="BL295"/>
  <c r="DD295"/>
  <c r="CH295"/>
  <c r="CH353"/>
  <c r="BL353"/>
  <c r="DD353"/>
  <c r="BL250"/>
  <c r="DD250"/>
  <c r="CH250"/>
  <c r="CH153"/>
  <c r="BL153"/>
  <c r="DD153"/>
  <c r="DD95"/>
  <c r="BL95"/>
  <c r="CH95"/>
  <c r="BL32"/>
  <c r="DD32"/>
  <c r="CH32"/>
  <c r="BL344"/>
  <c r="DD344"/>
  <c r="CH344"/>
  <c r="DD245"/>
  <c r="CH245"/>
  <c r="BL245"/>
  <c r="CH143"/>
  <c r="BL143"/>
  <c r="DD143"/>
  <c r="CH121"/>
  <c r="BL121"/>
  <c r="DD121"/>
  <c r="DD61"/>
  <c r="CH61"/>
  <c r="BL61"/>
  <c r="BL367"/>
  <c r="DD367"/>
  <c r="CH367"/>
  <c r="DD268"/>
  <c r="CH268"/>
  <c r="BL268"/>
  <c r="BL322"/>
  <c r="DD322"/>
  <c r="CH322"/>
  <c r="DD144"/>
  <c r="CH144"/>
  <c r="BL144"/>
  <c r="CH119"/>
  <c r="BL119"/>
  <c r="DD119"/>
  <c r="CH57"/>
  <c r="BL57"/>
  <c r="DD57"/>
  <c r="CH275"/>
  <c r="BL275"/>
  <c r="DD275"/>
  <c r="DD333"/>
  <c r="CH333"/>
  <c r="BL333"/>
  <c r="CH230"/>
  <c r="BL230"/>
  <c r="DD230"/>
  <c r="CH210"/>
  <c r="BL210"/>
  <c r="DD210"/>
  <c r="CH75"/>
  <c r="BL75"/>
  <c r="DD75"/>
  <c r="BL23"/>
  <c r="DD23"/>
  <c r="CH23"/>
  <c r="BL340"/>
  <c r="DD340"/>
  <c r="CH340"/>
  <c r="DD241"/>
  <c r="CH241"/>
  <c r="BL241"/>
  <c r="CH139"/>
  <c r="BL139"/>
  <c r="DD139"/>
  <c r="CH117"/>
  <c r="BL117"/>
  <c r="DD117"/>
  <c r="CH90"/>
  <c r="BL90"/>
  <c r="DD90"/>
  <c r="BL374"/>
  <c r="DD374"/>
  <c r="CH374"/>
  <c r="BL296"/>
  <c r="DD296"/>
  <c r="CH296"/>
  <c r="CH350"/>
  <c r="BL350"/>
  <c r="DD350"/>
  <c r="BL172"/>
  <c r="DD172"/>
  <c r="CH172"/>
  <c r="BL110"/>
  <c r="DD110"/>
  <c r="CH110"/>
  <c r="CH47"/>
  <c r="BL47"/>
  <c r="DD47"/>
  <c r="CH319"/>
  <c r="BL319"/>
  <c r="DD319"/>
  <c r="BL220"/>
  <c r="DD220"/>
  <c r="CH220"/>
  <c r="CH274"/>
  <c r="BL274"/>
  <c r="DD274"/>
  <c r="DD177"/>
  <c r="CH177"/>
  <c r="BL177"/>
  <c r="CH116"/>
  <c r="BL116"/>
  <c r="DD116"/>
  <c r="BL38"/>
  <c r="DD38"/>
  <c r="CH38"/>
  <c r="CH227"/>
  <c r="BL227"/>
  <c r="DD227"/>
  <c r="DD285"/>
  <c r="CH285"/>
  <c r="BL285"/>
  <c r="CH183"/>
  <c r="BL183"/>
  <c r="DD183"/>
  <c r="CH162"/>
  <c r="BL162"/>
  <c r="DD162"/>
  <c r="BL64"/>
  <c r="DD64"/>
  <c r="CH64"/>
  <c r="BL380"/>
  <c r="DD380"/>
  <c r="CH380"/>
  <c r="CH292"/>
  <c r="BL292"/>
  <c r="DD292"/>
  <c r="DD346"/>
  <c r="CH346"/>
  <c r="BL346"/>
  <c r="CH168"/>
  <c r="BL168"/>
  <c r="DD168"/>
  <c r="CH106"/>
  <c r="BL106"/>
  <c r="DD106"/>
  <c r="DD43"/>
  <c r="CH43"/>
  <c r="BL43"/>
  <c r="B37" i="2"/>
  <c r="B48"/>
  <c r="B46"/>
  <c r="B36"/>
  <c r="B47"/>
  <c r="B40"/>
  <c r="B38"/>
  <c r="B49"/>
  <c r="B39"/>
  <c r="B50"/>
  <c r="B53"/>
  <c r="B51"/>
  <c r="B41"/>
  <c r="B52"/>
  <c r="B42"/>
  <c r="B45"/>
  <c r="B43"/>
  <c r="B54"/>
  <c r="B44"/>
  <c r="B35"/>
  <c r="U103" i="3"/>
  <c r="U196"/>
  <c r="U241"/>
  <c r="U37" i="4"/>
  <c r="C38" s="1"/>
  <c r="U115" i="3"/>
  <c r="U279"/>
  <c r="U93"/>
  <c r="U127"/>
  <c r="U298"/>
  <c r="U149"/>
  <c r="U356"/>
  <c r="U158"/>
  <c r="U45"/>
  <c r="U277"/>
  <c r="U168"/>
  <c r="U102"/>
  <c r="U126"/>
  <c r="U202"/>
  <c r="U87"/>
  <c r="U99"/>
  <c r="U254"/>
  <c r="U192"/>
  <c r="U312"/>
  <c r="U359"/>
  <c r="U82"/>
  <c r="U143"/>
  <c r="U50"/>
  <c r="U152"/>
  <c r="C35" i="2"/>
  <c r="C48"/>
  <c r="C46"/>
  <c r="C36"/>
  <c r="C45"/>
  <c r="C40"/>
  <c r="C38"/>
  <c r="C47"/>
  <c r="C37"/>
  <c r="C50"/>
  <c r="C51"/>
  <c r="C49"/>
  <c r="C39"/>
  <c r="C52"/>
  <c r="C42"/>
  <c r="C43"/>
  <c r="C41"/>
  <c r="C54"/>
  <c r="C44"/>
  <c r="C53"/>
  <c r="CH219" i="3"/>
  <c r="BL219"/>
  <c r="DD219"/>
  <c r="DD277"/>
  <c r="CH277"/>
  <c r="BL277"/>
  <c r="CH175"/>
  <c r="BL175"/>
  <c r="DD175"/>
  <c r="CH154"/>
  <c r="BL154"/>
  <c r="DD154"/>
  <c r="CH93"/>
  <c r="BL93"/>
  <c r="DD93"/>
  <c r="BL371"/>
  <c r="DD371"/>
  <c r="CH371"/>
  <c r="BL300"/>
  <c r="DD300"/>
  <c r="CH300"/>
  <c r="CH354"/>
  <c r="BL354"/>
  <c r="DD354"/>
  <c r="BL176"/>
  <c r="DD176"/>
  <c r="CH176"/>
  <c r="BL114"/>
  <c r="DD114"/>
  <c r="CH114"/>
  <c r="CH51"/>
  <c r="BL51"/>
  <c r="DD51"/>
  <c r="DD307"/>
  <c r="CH307"/>
  <c r="BL307"/>
  <c r="BL365"/>
  <c r="DD365"/>
  <c r="CH365"/>
  <c r="DD262"/>
  <c r="CH262"/>
  <c r="BL262"/>
  <c r="BL165"/>
  <c r="DD165"/>
  <c r="CH165"/>
  <c r="DD104"/>
  <c r="CH104"/>
  <c r="BL104"/>
  <c r="BL35"/>
  <c r="DD35"/>
  <c r="CH35"/>
  <c r="BL215"/>
  <c r="DD215"/>
  <c r="CH215"/>
  <c r="CH273"/>
  <c r="BL273"/>
  <c r="DD273"/>
  <c r="BL171"/>
  <c r="DD171"/>
  <c r="CH171"/>
  <c r="BL150"/>
  <c r="DD150"/>
  <c r="CH150"/>
  <c r="CH89"/>
  <c r="BL89"/>
  <c r="DD89"/>
  <c r="BL363"/>
  <c r="DD363"/>
  <c r="CH363"/>
  <c r="DD264"/>
  <c r="CH264"/>
  <c r="BL264"/>
  <c r="BL318"/>
  <c r="DD318"/>
  <c r="CH318"/>
  <c r="DD140"/>
  <c r="CH140"/>
  <c r="BL140"/>
  <c r="CH115"/>
  <c r="BL115"/>
  <c r="DD115"/>
  <c r="CH53"/>
  <c r="BL53"/>
  <c r="DD53"/>
  <c r="BL287"/>
  <c r="DD287"/>
  <c r="CH287"/>
  <c r="CH345"/>
  <c r="BL345"/>
  <c r="DD345"/>
  <c r="BL242"/>
  <c r="DD242"/>
  <c r="CH242"/>
  <c r="CH145"/>
  <c r="BL145"/>
  <c r="DD145"/>
  <c r="BL87"/>
  <c r="DD87"/>
  <c r="CH87"/>
  <c r="BL26"/>
  <c r="DD26"/>
  <c r="CH26"/>
  <c r="BL352"/>
  <c r="DD352"/>
  <c r="CH352"/>
  <c r="DD253"/>
  <c r="CH253"/>
  <c r="BL253"/>
  <c r="CH151"/>
  <c r="BL151"/>
  <c r="DD151"/>
  <c r="CH129"/>
  <c r="BL129"/>
  <c r="DD129"/>
  <c r="DD69"/>
  <c r="CH69"/>
  <c r="BL69"/>
  <c r="DD359"/>
  <c r="CH359"/>
  <c r="BL359"/>
  <c r="CH260"/>
  <c r="BL260"/>
  <c r="DD260"/>
  <c r="DD314"/>
  <c r="CH314"/>
  <c r="BL314"/>
  <c r="CH136"/>
  <c r="BL136"/>
  <c r="DD136"/>
  <c r="BL111"/>
  <c r="DD111"/>
  <c r="CH111"/>
  <c r="BL49"/>
  <c r="DD49"/>
  <c r="CH49"/>
  <c r="BL251"/>
  <c r="DD251"/>
  <c r="CH251"/>
  <c r="CH309"/>
  <c r="BL309"/>
  <c r="DD309"/>
  <c r="BL207"/>
  <c r="DD207"/>
  <c r="CH207"/>
  <c r="BL186"/>
  <c r="DD186"/>
  <c r="CH186"/>
  <c r="DD88"/>
  <c r="CH88"/>
  <c r="BL88"/>
  <c r="CH332"/>
  <c r="BL332"/>
  <c r="DD332"/>
  <c r="BL233"/>
  <c r="DD233"/>
  <c r="CH233"/>
  <c r="CH208"/>
  <c r="BL208"/>
  <c r="DD208"/>
  <c r="DD109"/>
  <c r="CH109"/>
  <c r="BL109"/>
  <c r="DD82"/>
  <c r="CH82"/>
  <c r="BL82"/>
  <c r="BL339"/>
  <c r="DD339"/>
  <c r="CH339"/>
  <c r="DD240"/>
  <c r="CH240"/>
  <c r="BL240"/>
  <c r="BL294"/>
  <c r="DD294"/>
  <c r="CH294"/>
  <c r="CH197"/>
  <c r="BL197"/>
  <c r="DD197"/>
  <c r="DD94"/>
  <c r="CH94"/>
  <c r="BL94"/>
  <c r="BL50"/>
  <c r="DD50"/>
  <c r="CH50"/>
  <c r="BL247"/>
  <c r="DD247"/>
  <c r="CH247"/>
  <c r="CH305"/>
  <c r="BL305"/>
  <c r="DD305"/>
  <c r="BL203"/>
  <c r="DD203"/>
  <c r="CH203"/>
  <c r="BL182"/>
  <c r="DD182"/>
  <c r="CH182"/>
  <c r="DD84"/>
  <c r="CH84"/>
  <c r="BL84"/>
  <c r="DD360"/>
  <c r="CH360"/>
  <c r="BL360"/>
  <c r="CH261"/>
  <c r="BL261"/>
  <c r="DD261"/>
  <c r="BL159"/>
  <c r="DD159"/>
  <c r="CH159"/>
  <c r="BL138"/>
  <c r="DD138"/>
  <c r="CH138"/>
  <c r="CH77"/>
  <c r="BL77"/>
  <c r="DD77"/>
  <c r="DD372"/>
  <c r="BL372"/>
  <c r="CH372"/>
  <c r="DD284"/>
  <c r="CH284"/>
  <c r="BL284"/>
  <c r="BL338"/>
  <c r="DD338"/>
  <c r="CH338"/>
  <c r="DD160"/>
  <c r="CH160"/>
  <c r="BL160"/>
  <c r="BL135"/>
  <c r="DD135"/>
  <c r="CH135"/>
  <c r="DD52"/>
  <c r="CH52"/>
  <c r="BL52"/>
  <c r="BL291"/>
  <c r="DD291"/>
  <c r="CH291"/>
  <c r="CH349"/>
  <c r="BL349"/>
  <c r="DD349"/>
  <c r="BL246"/>
  <c r="DD246"/>
  <c r="CH246"/>
  <c r="CH149"/>
  <c r="BL149"/>
  <c r="DD149"/>
  <c r="BL91"/>
  <c r="DD91"/>
  <c r="CH91"/>
  <c r="DD30"/>
  <c r="CH30"/>
  <c r="BL30"/>
  <c r="BL356"/>
  <c r="DD356"/>
  <c r="CH356"/>
  <c r="DD257"/>
  <c r="CH257"/>
  <c r="BL257"/>
  <c r="CH155"/>
  <c r="BL155"/>
  <c r="DD155"/>
  <c r="CH133"/>
  <c r="BL133"/>
  <c r="DD133"/>
  <c r="DD73"/>
  <c r="CH73"/>
  <c r="BL73"/>
  <c r="W19"/>
  <c r="DE19"/>
  <c r="U371"/>
  <c r="U41"/>
  <c r="U273"/>
  <c r="U138"/>
  <c r="U280"/>
  <c r="U113"/>
  <c r="U316"/>
  <c r="U163"/>
  <c r="U307"/>
  <c r="U253"/>
  <c r="U248"/>
  <c r="U51"/>
  <c r="U94"/>
  <c r="U220"/>
  <c r="U33"/>
  <c r="U169"/>
  <c r="U375"/>
  <c r="U178"/>
  <c r="U275"/>
  <c r="U221"/>
  <c r="U377"/>
  <c r="U270"/>
  <c r="U208"/>
  <c r="U186"/>
  <c r="U328"/>
  <c r="U321"/>
  <c r="U54"/>
  <c r="U364"/>
  <c r="U238"/>
  <c r="U72"/>
  <c r="U276"/>
  <c r="U47"/>
  <c r="U131"/>
  <c r="U376"/>
  <c r="U69"/>
  <c r="U232"/>
  <c r="U22"/>
  <c r="U256"/>
  <c r="U189"/>
  <c r="U372"/>
  <c r="U200"/>
  <c r="U124"/>
  <c r="U62"/>
  <c r="U122"/>
  <c r="U219"/>
  <c r="U112"/>
  <c r="U257"/>
  <c r="U61"/>
  <c r="U224"/>
  <c r="U96"/>
  <c r="U300"/>
  <c r="U206"/>
  <c r="U303"/>
  <c r="U249"/>
  <c r="U325"/>
  <c r="U26"/>
  <c r="U97"/>
  <c r="U148"/>
  <c r="U349"/>
  <c r="U25"/>
  <c r="U64"/>
  <c r="U322"/>
  <c r="U268"/>
  <c r="U114"/>
  <c r="U32"/>
  <c r="U358"/>
  <c r="U161"/>
  <c r="U74"/>
  <c r="U156"/>
  <c r="U317"/>
  <c r="U380"/>
  <c r="U109"/>
  <c r="U366"/>
  <c r="U52"/>
  <c r="U185"/>
  <c r="U164"/>
  <c r="U365"/>
  <c r="BL283"/>
  <c r="DD283"/>
  <c r="CH283"/>
  <c r="CH341"/>
  <c r="BL341"/>
  <c r="DD341"/>
  <c r="BL238"/>
  <c r="DD238"/>
  <c r="CH238"/>
  <c r="CH141"/>
  <c r="BL141"/>
  <c r="DD141"/>
  <c r="BL83"/>
  <c r="DD83"/>
  <c r="CH83"/>
  <c r="BL22"/>
  <c r="DD22"/>
  <c r="CH22"/>
  <c r="DD364"/>
  <c r="CH364"/>
  <c r="BL364"/>
  <c r="CH265"/>
  <c r="BL265"/>
  <c r="DD265"/>
  <c r="BL163"/>
  <c r="DD163"/>
  <c r="CH163"/>
  <c r="BL142"/>
  <c r="DD142"/>
  <c r="CH142"/>
  <c r="CH81"/>
  <c r="BL81"/>
  <c r="DD81"/>
  <c r="CH373"/>
  <c r="BL373"/>
  <c r="DD373"/>
  <c r="BL272"/>
  <c r="DD272"/>
  <c r="CH272"/>
  <c r="CH326"/>
  <c r="BL326"/>
  <c r="DD326"/>
  <c r="BL148"/>
  <c r="DD148"/>
  <c r="CH148"/>
  <c r="DD123"/>
  <c r="CH123"/>
  <c r="BL123"/>
  <c r="BL40"/>
  <c r="DD40"/>
  <c r="CH40"/>
  <c r="DD279"/>
  <c r="CH279"/>
  <c r="BL279"/>
  <c r="BL337"/>
  <c r="DD337"/>
  <c r="CH337"/>
  <c r="DD234"/>
  <c r="CH234"/>
  <c r="BL234"/>
  <c r="BL137"/>
  <c r="DD137"/>
  <c r="CH137"/>
  <c r="DD79"/>
  <c r="CH79"/>
  <c r="BL79"/>
  <c r="CH27"/>
  <c r="BL27"/>
  <c r="DD27"/>
  <c r="DD328"/>
  <c r="CH328"/>
  <c r="BL328"/>
  <c r="CH229"/>
  <c r="BL229"/>
  <c r="DD229"/>
  <c r="DD204"/>
  <c r="CH204"/>
  <c r="BL204"/>
  <c r="BL105"/>
  <c r="DD105"/>
  <c r="CH105"/>
  <c r="BL78"/>
  <c r="DD78"/>
  <c r="CH78"/>
  <c r="BL351"/>
  <c r="DD351"/>
  <c r="CH351"/>
  <c r="DD252"/>
  <c r="CH252"/>
  <c r="BL252"/>
  <c r="BL306"/>
  <c r="DD306"/>
  <c r="CH306"/>
  <c r="CH209"/>
  <c r="BL209"/>
  <c r="DD209"/>
  <c r="CH103"/>
  <c r="BL103"/>
  <c r="DD103"/>
  <c r="CH41"/>
  <c r="BL41"/>
  <c r="DD41"/>
  <c r="CH259"/>
  <c r="BL259"/>
  <c r="DD259"/>
  <c r="DD317"/>
  <c r="CH317"/>
  <c r="BL317"/>
  <c r="CH214"/>
  <c r="BL214"/>
  <c r="DD214"/>
  <c r="CH194"/>
  <c r="BL194"/>
  <c r="DD194"/>
  <c r="CH96"/>
  <c r="BL96"/>
  <c r="DD96"/>
  <c r="DD29"/>
  <c r="CH29"/>
  <c r="BL29"/>
  <c r="CH324"/>
  <c r="BL324"/>
  <c r="DD324"/>
  <c r="BL225"/>
  <c r="DD225"/>
  <c r="CH225"/>
  <c r="CH200"/>
  <c r="BL200"/>
  <c r="DD200"/>
  <c r="DD101"/>
  <c r="CH101"/>
  <c r="BL101"/>
  <c r="DD74"/>
  <c r="CH74"/>
  <c r="BL74"/>
  <c r="DD315"/>
  <c r="CH315"/>
  <c r="BL315"/>
  <c r="CH216"/>
  <c r="BL216"/>
  <c r="DD216"/>
  <c r="DD270"/>
  <c r="CH270"/>
  <c r="BL270"/>
  <c r="BL173"/>
  <c r="DD173"/>
  <c r="CH173"/>
  <c r="DD112"/>
  <c r="CH112"/>
  <c r="BL112"/>
  <c r="CH34"/>
  <c r="BL34"/>
  <c r="DD34"/>
  <c r="CH239"/>
  <c r="BL239"/>
  <c r="DD239"/>
  <c r="DD297"/>
  <c r="CH297"/>
  <c r="BL297"/>
  <c r="CH195"/>
  <c r="BL195"/>
  <c r="DD195"/>
  <c r="CH174"/>
  <c r="BL174"/>
  <c r="DD174"/>
  <c r="BL76"/>
  <c r="DD76"/>
  <c r="CH76"/>
  <c r="CH375"/>
  <c r="BL375"/>
  <c r="DD375"/>
  <c r="CH304"/>
  <c r="BL304"/>
  <c r="DD304"/>
  <c r="DD358"/>
  <c r="CH358"/>
  <c r="BL358"/>
  <c r="CH180"/>
  <c r="BL180"/>
  <c r="DD180"/>
  <c r="CH118"/>
  <c r="BL118"/>
  <c r="DD118"/>
  <c r="DD55"/>
  <c r="CH55"/>
  <c r="BL55"/>
  <c r="DD311"/>
  <c r="CH311"/>
  <c r="BL311"/>
  <c r="DD369"/>
  <c r="CH369"/>
  <c r="BL369"/>
  <c r="DD266"/>
  <c r="CH266"/>
  <c r="BL266"/>
  <c r="BL169"/>
  <c r="DD169"/>
  <c r="CH169"/>
  <c r="DD108"/>
  <c r="CH108"/>
  <c r="BL108"/>
  <c r="DD39"/>
  <c r="CH39"/>
  <c r="BL39"/>
  <c r="DD267"/>
  <c r="CH267"/>
  <c r="BL267"/>
  <c r="BL325"/>
  <c r="DD325"/>
  <c r="CH325"/>
  <c r="DD222"/>
  <c r="CH222"/>
  <c r="BL222"/>
  <c r="DD202"/>
  <c r="CH202"/>
  <c r="BL202"/>
  <c r="DD67"/>
  <c r="CH67"/>
  <c r="BL67"/>
  <c r="BL28"/>
  <c r="DD28"/>
  <c r="CH28"/>
  <c r="CH348"/>
  <c r="BL348"/>
  <c r="DD348"/>
  <c r="BL249"/>
  <c r="DD249"/>
  <c r="CH249"/>
  <c r="DD147"/>
  <c r="CH147"/>
  <c r="BL147"/>
  <c r="DD125"/>
  <c r="CH125"/>
  <c r="BL125"/>
  <c r="BL65"/>
  <c r="DD65"/>
  <c r="CH65"/>
  <c r="DD355"/>
  <c r="CH355"/>
  <c r="BL355"/>
  <c r="CH256"/>
  <c r="BL256"/>
  <c r="DD256"/>
  <c r="DD310"/>
  <c r="CH310"/>
  <c r="BL310"/>
  <c r="BL213"/>
  <c r="DD213"/>
  <c r="CH213"/>
  <c r="BL107"/>
  <c r="DD107"/>
  <c r="CH107"/>
  <c r="BL45"/>
  <c r="DD45"/>
  <c r="CH45"/>
  <c r="BL263"/>
  <c r="DD263"/>
  <c r="CH263"/>
  <c r="CH321"/>
  <c r="BL321"/>
  <c r="DD321"/>
  <c r="BL218"/>
  <c r="DD218"/>
  <c r="CH218"/>
  <c r="BL198"/>
  <c r="DD198"/>
  <c r="CH198"/>
  <c r="BL63"/>
  <c r="DD63"/>
  <c r="CH63"/>
  <c r="CH24"/>
  <c r="BL24"/>
  <c r="DD24"/>
  <c r="CH19"/>
  <c r="AQ19"/>
  <c r="BL19"/>
  <c r="AR21"/>
  <c r="AR48"/>
  <c r="AR53"/>
  <c r="AR79"/>
  <c r="AR73"/>
  <c r="AR130"/>
  <c r="AR116"/>
  <c r="AR144"/>
  <c r="AR208"/>
  <c r="AR191"/>
  <c r="AR178"/>
  <c r="AR165"/>
  <c r="AR232"/>
  <c r="AR296"/>
  <c r="AR360"/>
  <c r="AR267"/>
  <c r="AR331"/>
  <c r="AR238"/>
  <c r="AR302"/>
  <c r="AR366"/>
  <c r="AR273"/>
  <c r="AR337"/>
  <c r="AR373"/>
  <c r="AR38"/>
  <c r="AR55"/>
  <c r="AR80"/>
  <c r="AR74"/>
  <c r="AR96"/>
  <c r="AR117"/>
  <c r="AR107"/>
  <c r="AR172"/>
  <c r="AR155"/>
  <c r="AR142"/>
  <c r="AR206"/>
  <c r="AR193"/>
  <c r="AR260"/>
  <c r="AR324"/>
  <c r="AR231"/>
  <c r="AR295"/>
  <c r="AR359"/>
  <c r="AR266"/>
  <c r="AR330"/>
  <c r="AR237"/>
  <c r="AR301"/>
  <c r="AR365"/>
  <c r="W12" a="1"/>
  <c r="W12" s="1"/>
  <c r="AR32"/>
  <c r="AR50"/>
  <c r="AR92"/>
  <c r="AR86"/>
  <c r="AR106"/>
  <c r="AR129"/>
  <c r="AR119"/>
  <c r="AR184"/>
  <c r="AR167"/>
  <c r="AR154"/>
  <c r="AR141"/>
  <c r="AR205"/>
  <c r="AR272"/>
  <c r="AR336"/>
  <c r="AR243"/>
  <c r="AR307"/>
  <c r="AR214"/>
  <c r="AR278"/>
  <c r="AR342"/>
  <c r="AR249"/>
  <c r="AR313"/>
  <c r="AR379"/>
  <c r="AR20"/>
  <c r="A21" s="1"/>
  <c r="B21" s="1"/>
  <c r="AR35"/>
  <c r="AR41"/>
  <c r="AR67"/>
  <c r="AR61"/>
  <c r="AR118"/>
  <c r="AR104"/>
  <c r="AR131"/>
  <c r="AR196"/>
  <c r="AR179"/>
  <c r="AR166"/>
  <c r="AR153"/>
  <c r="AR220"/>
  <c r="AR284"/>
  <c r="AR348"/>
  <c r="AR255"/>
  <c r="AR319"/>
  <c r="AR226"/>
  <c r="AR290"/>
  <c r="AR354"/>
  <c r="AR261"/>
  <c r="AR325"/>
  <c r="AR378"/>
  <c r="AR27"/>
  <c r="AR31"/>
  <c r="AR58"/>
  <c r="AR63"/>
  <c r="AR94"/>
  <c r="AR114"/>
  <c r="AR100"/>
  <c r="AR127"/>
  <c r="AR192"/>
  <c r="AR175"/>
  <c r="AR162"/>
  <c r="AR149"/>
  <c r="AR216"/>
  <c r="AR280"/>
  <c r="AR344"/>
  <c r="AR251"/>
  <c r="AR315"/>
  <c r="AR222"/>
  <c r="AR286"/>
  <c r="AR350"/>
  <c r="AR257"/>
  <c r="AR321"/>
  <c r="AR374"/>
  <c r="AR24"/>
  <c r="AR39"/>
  <c r="AR64"/>
  <c r="AR91"/>
  <c r="AR85"/>
  <c r="AR101"/>
  <c r="AR128"/>
  <c r="AR156"/>
  <c r="AR139"/>
  <c r="AR203"/>
  <c r="AR190"/>
  <c r="AR177"/>
  <c r="AR244"/>
  <c r="AR308"/>
  <c r="AR215"/>
  <c r="AR279"/>
  <c r="AR343"/>
  <c r="AR250"/>
  <c r="AR314"/>
  <c r="AR221"/>
  <c r="AR285"/>
  <c r="AR349"/>
  <c r="AR380"/>
  <c r="DE381" s="1"/>
  <c r="AR34"/>
  <c r="AR51"/>
  <c r="AR76"/>
  <c r="AR70"/>
  <c r="AR97"/>
  <c r="AR113"/>
  <c r="AR103"/>
  <c r="AR168"/>
  <c r="AR151"/>
  <c r="AR138"/>
  <c r="AR202"/>
  <c r="AR189"/>
  <c r="AR256"/>
  <c r="AR320"/>
  <c r="AR227"/>
  <c r="AR291"/>
  <c r="AR355"/>
  <c r="AR262"/>
  <c r="AR326"/>
  <c r="AR233"/>
  <c r="AR297"/>
  <c r="AR361"/>
  <c r="W11" a="1"/>
  <c r="W11" s="1"/>
  <c r="AR37"/>
  <c r="AR46"/>
  <c r="AR88"/>
  <c r="AR82"/>
  <c r="AR102"/>
  <c r="AR125"/>
  <c r="AR115"/>
  <c r="AR180"/>
  <c r="AR163"/>
  <c r="AR150"/>
  <c r="AR137"/>
  <c r="AR201"/>
  <c r="AR268"/>
  <c r="AR332"/>
  <c r="AR239"/>
  <c r="AR303"/>
  <c r="AR367"/>
  <c r="AR274"/>
  <c r="AR338"/>
  <c r="AR245"/>
  <c r="AR309"/>
  <c r="AR375"/>
  <c r="AR33"/>
  <c r="AR42"/>
  <c r="AR84"/>
  <c r="AR78"/>
  <c r="AR98"/>
  <c r="AR121"/>
  <c r="AR111"/>
  <c r="AR176"/>
  <c r="AR159"/>
  <c r="AR146"/>
  <c r="AR210"/>
  <c r="AR197"/>
  <c r="AR264"/>
  <c r="AR328"/>
  <c r="AR235"/>
  <c r="AR299"/>
  <c r="AR363"/>
  <c r="AR270"/>
  <c r="AR334"/>
  <c r="AR241"/>
  <c r="AR305"/>
  <c r="AR371"/>
  <c r="AR26"/>
  <c r="AR44"/>
  <c r="AR49"/>
  <c r="AR75"/>
  <c r="AR69"/>
  <c r="AR126"/>
  <c r="AR112"/>
  <c r="AR140"/>
  <c r="AR204"/>
  <c r="AR187"/>
  <c r="AR174"/>
  <c r="AR161"/>
  <c r="AR228"/>
  <c r="AR292"/>
  <c r="AR356"/>
  <c r="AR263"/>
  <c r="AR327"/>
  <c r="AR234"/>
  <c r="AR298"/>
  <c r="AR362"/>
  <c r="AR269"/>
  <c r="AR333"/>
  <c r="AR369"/>
  <c r="AR29"/>
  <c r="AR56"/>
  <c r="AR60"/>
  <c r="AR87"/>
  <c r="AR81"/>
  <c r="AR95"/>
  <c r="AR124"/>
  <c r="AR152"/>
  <c r="AR135"/>
  <c r="AR199"/>
  <c r="AR186"/>
  <c r="AR173"/>
  <c r="AR240"/>
  <c r="AR304"/>
  <c r="AR368"/>
  <c r="AR275"/>
  <c r="AR339"/>
  <c r="AR246"/>
  <c r="AR310"/>
  <c r="AR217"/>
  <c r="AR281"/>
  <c r="AR345"/>
  <c r="AR376"/>
  <c r="AR30"/>
  <c r="AR47"/>
  <c r="AR72"/>
  <c r="AR66"/>
  <c r="AR93"/>
  <c r="AR109"/>
  <c r="AR99"/>
  <c r="AR164"/>
  <c r="AR147"/>
  <c r="AR211"/>
  <c r="AR198"/>
  <c r="AR185"/>
  <c r="AR252"/>
  <c r="AR316"/>
  <c r="AR223"/>
  <c r="AR287"/>
  <c r="AR351"/>
  <c r="AR258"/>
  <c r="AR322"/>
  <c r="AR229"/>
  <c r="AR293"/>
  <c r="AR357"/>
  <c r="AR28"/>
  <c r="AR43"/>
  <c r="AR68"/>
  <c r="AR62"/>
  <c r="AR89"/>
  <c r="AR105"/>
  <c r="AR132"/>
  <c r="AR160"/>
  <c r="AR143"/>
  <c r="AR207"/>
  <c r="AR194"/>
  <c r="AR181"/>
  <c r="AR248"/>
  <c r="AR312"/>
  <c r="AR219"/>
  <c r="AR283"/>
  <c r="AR347"/>
  <c r="AR254"/>
  <c r="AR318"/>
  <c r="AR225"/>
  <c r="AR289"/>
  <c r="AR353"/>
  <c r="AR23"/>
  <c r="AR36"/>
  <c r="AR54"/>
  <c r="AR59"/>
  <c r="AR90"/>
  <c r="AR110"/>
  <c r="AR133"/>
  <c r="AR123"/>
  <c r="AR188"/>
  <c r="AR171"/>
  <c r="AR158"/>
  <c r="AR145"/>
  <c r="AR209"/>
  <c r="AR276"/>
  <c r="AR340"/>
  <c r="AR247"/>
  <c r="AR311"/>
  <c r="AR218"/>
  <c r="AR282"/>
  <c r="AR346"/>
  <c r="AR253"/>
  <c r="AR317"/>
  <c r="AR370"/>
  <c r="AR22"/>
  <c r="AR40"/>
  <c r="AR45"/>
  <c r="AR71"/>
  <c r="AR65"/>
  <c r="AR122"/>
  <c r="AR108"/>
  <c r="AR136"/>
  <c r="AR200"/>
  <c r="AR183"/>
  <c r="AR170"/>
  <c r="AR157"/>
  <c r="AR224"/>
  <c r="AR288"/>
  <c r="AR352"/>
  <c r="AR259"/>
  <c r="AR323"/>
  <c r="AR230"/>
  <c r="AR294"/>
  <c r="AR358"/>
  <c r="AR265"/>
  <c r="AR329"/>
  <c r="AR372"/>
  <c r="AR25"/>
  <c r="AR52"/>
  <c r="AR57"/>
  <c r="AR83"/>
  <c r="AR77"/>
  <c r="AR134"/>
  <c r="AR120"/>
  <c r="AR148"/>
  <c r="AR212"/>
  <c r="AR195"/>
  <c r="AR182"/>
  <c r="AR169"/>
  <c r="AR236"/>
  <c r="AR300"/>
  <c r="AR364"/>
  <c r="AR271"/>
  <c r="AR335"/>
  <c r="AR242"/>
  <c r="AR306"/>
  <c r="AR213"/>
  <c r="AR277"/>
  <c r="AR341"/>
  <c r="AR377"/>
  <c r="U210"/>
  <c r="U79"/>
  <c r="U302"/>
  <c r="U301"/>
  <c r="U274"/>
  <c r="U151"/>
  <c r="U38"/>
  <c r="U84"/>
  <c r="U118"/>
  <c r="U330"/>
  <c r="U63"/>
  <c r="U121"/>
  <c r="U324"/>
  <c r="U203"/>
  <c r="U136"/>
  <c r="U236"/>
  <c r="U379"/>
  <c r="U142"/>
  <c r="U315"/>
  <c r="U261"/>
  <c r="DD347"/>
  <c r="CH347"/>
  <c r="BL347"/>
  <c r="CH248"/>
  <c r="BL248"/>
  <c r="DD248"/>
  <c r="DD302"/>
  <c r="CH302"/>
  <c r="BL302"/>
  <c r="BL205"/>
  <c r="DD205"/>
  <c r="CH205"/>
  <c r="BL99"/>
  <c r="DD99"/>
  <c r="CH99"/>
  <c r="CH58"/>
  <c r="BL58"/>
  <c r="DD58"/>
  <c r="DD271"/>
  <c r="CH271"/>
  <c r="BL271"/>
  <c r="BL329"/>
  <c r="DD329"/>
  <c r="CH329"/>
  <c r="DD226"/>
  <c r="CH226"/>
  <c r="BL226"/>
  <c r="DD206"/>
  <c r="CH206"/>
  <c r="BL206"/>
  <c r="DD71"/>
  <c r="CH71"/>
  <c r="BL71"/>
  <c r="DD21"/>
  <c r="CH21"/>
  <c r="BL21"/>
  <c r="DD336"/>
  <c r="CH336"/>
  <c r="BL336"/>
  <c r="CH237"/>
  <c r="BL237"/>
  <c r="DD237"/>
  <c r="DD212"/>
  <c r="CH212"/>
  <c r="BL212"/>
  <c r="BL113"/>
  <c r="DD113"/>
  <c r="CH113"/>
  <c r="BL86"/>
  <c r="DD86"/>
  <c r="CH86"/>
  <c r="CH343"/>
  <c r="BL343"/>
  <c r="DD343"/>
  <c r="BL244"/>
  <c r="DD244"/>
  <c r="CH244"/>
  <c r="CH298"/>
  <c r="BL298"/>
  <c r="DD298"/>
  <c r="DD201"/>
  <c r="CH201"/>
  <c r="BL201"/>
  <c r="DD97"/>
  <c r="BL97"/>
  <c r="CH97"/>
  <c r="CH54"/>
  <c r="BL54"/>
  <c r="DD54"/>
  <c r="DD235"/>
  <c r="CH235"/>
  <c r="BL235"/>
  <c r="BL293"/>
  <c r="DD293"/>
  <c r="CH293"/>
  <c r="DD191"/>
  <c r="CH191"/>
  <c r="BL191"/>
  <c r="DD170"/>
  <c r="CH170"/>
  <c r="BL170"/>
  <c r="CH72"/>
  <c r="BL72"/>
  <c r="DD72"/>
  <c r="DD378"/>
  <c r="CH378"/>
  <c r="BL378"/>
  <c r="CH316"/>
  <c r="BL316"/>
  <c r="DD316"/>
  <c r="BL217"/>
  <c r="DD217"/>
  <c r="CH217"/>
  <c r="CH192"/>
  <c r="BL192"/>
  <c r="DD192"/>
  <c r="CH130"/>
  <c r="BL130"/>
  <c r="DD130"/>
  <c r="DD66"/>
  <c r="CH66"/>
  <c r="BL66"/>
  <c r="BL323"/>
  <c r="DD323"/>
  <c r="CH323"/>
  <c r="DD224"/>
  <c r="CH224"/>
  <c r="BL224"/>
  <c r="BL278"/>
  <c r="DD278"/>
  <c r="CH278"/>
  <c r="CH181"/>
  <c r="BL181"/>
  <c r="DD181"/>
  <c r="BL120"/>
  <c r="DD120"/>
  <c r="CH120"/>
  <c r="BL33"/>
  <c r="DD33"/>
  <c r="CH33"/>
  <c r="CH231"/>
  <c r="BL231"/>
  <c r="DD231"/>
  <c r="DD289"/>
  <c r="CH289"/>
  <c r="BL289"/>
  <c r="CH187"/>
  <c r="BL187"/>
  <c r="DD187"/>
  <c r="CH166"/>
  <c r="BL166"/>
  <c r="DD166"/>
  <c r="BL68"/>
  <c r="DD68"/>
  <c r="CH68"/>
  <c r="BL280"/>
  <c r="DD280"/>
  <c r="CH280"/>
  <c r="CH334"/>
  <c r="BL334"/>
  <c r="DD334"/>
  <c r="BL156"/>
  <c r="DD156"/>
  <c r="CH156"/>
  <c r="DD131"/>
  <c r="CH131"/>
  <c r="BL131"/>
  <c r="BL48"/>
  <c r="DD48"/>
  <c r="CH48"/>
  <c r="CH303"/>
  <c r="BL303"/>
  <c r="DD303"/>
  <c r="DD361"/>
  <c r="CH361"/>
  <c r="BL361"/>
  <c r="CH258"/>
  <c r="BL258"/>
  <c r="DD258"/>
  <c r="DD161"/>
  <c r="CH161"/>
  <c r="BL161"/>
  <c r="CH100"/>
  <c r="BL100"/>
  <c r="DD100"/>
  <c r="DD31"/>
  <c r="CH31"/>
  <c r="BL31"/>
  <c r="CH368"/>
  <c r="BL368"/>
  <c r="DD368"/>
  <c r="BL269"/>
  <c r="DD269"/>
  <c r="CH269"/>
  <c r="DD167"/>
  <c r="CH167"/>
  <c r="BL167"/>
  <c r="DD146"/>
  <c r="CH146"/>
  <c r="BL146"/>
  <c r="BL85"/>
  <c r="DD85"/>
  <c r="CH85"/>
  <c r="DD377"/>
  <c r="CH377"/>
  <c r="BL377"/>
  <c r="CH276"/>
  <c r="BL276"/>
  <c r="DD276"/>
  <c r="DD330"/>
  <c r="CH330"/>
  <c r="BL330"/>
  <c r="CH152"/>
  <c r="BL152"/>
  <c r="DD152"/>
  <c r="BL127"/>
  <c r="DD127"/>
  <c r="CH127"/>
  <c r="CH44"/>
  <c r="BL44"/>
  <c r="DD44"/>
  <c r="DD331"/>
  <c r="CH331"/>
  <c r="BL331"/>
  <c r="CH232"/>
  <c r="BL232"/>
  <c r="DD232"/>
  <c r="DD286"/>
  <c r="CH286"/>
  <c r="BL286"/>
  <c r="BL189"/>
  <c r="DD189"/>
  <c r="CH189"/>
  <c r="DD128"/>
  <c r="CH128"/>
  <c r="BL128"/>
  <c r="DD42"/>
  <c r="CH42"/>
  <c r="BL42"/>
  <c r="DD255"/>
  <c r="CH255"/>
  <c r="BL255"/>
  <c r="BL313"/>
  <c r="DD313"/>
  <c r="CH313"/>
  <c r="DD211"/>
  <c r="CH211"/>
  <c r="BL211"/>
  <c r="DD190"/>
  <c r="CH190"/>
  <c r="BL190"/>
  <c r="CH92"/>
  <c r="BL92"/>
  <c r="DD92"/>
  <c r="DD25"/>
  <c r="CH25"/>
  <c r="BL25"/>
  <c r="CH320"/>
  <c r="BL320"/>
  <c r="DD320"/>
  <c r="BL221"/>
  <c r="DD221"/>
  <c r="CH221"/>
  <c r="CH196"/>
  <c r="BL196"/>
  <c r="DD196"/>
  <c r="CH134"/>
  <c r="BL134"/>
  <c r="DD134"/>
  <c r="DD70"/>
  <c r="CH70"/>
  <c r="BL70"/>
  <c r="BL327"/>
  <c r="DD327"/>
  <c r="CH327"/>
  <c r="DD228"/>
  <c r="CH228"/>
  <c r="BL228"/>
  <c r="BL282"/>
  <c r="DD282"/>
  <c r="CH282"/>
  <c r="CH185"/>
  <c r="BL185"/>
  <c r="DD185"/>
  <c r="BL124"/>
  <c r="DD124"/>
  <c r="CH124"/>
  <c r="BL37"/>
  <c r="DD37"/>
  <c r="CH37"/>
  <c r="U53"/>
  <c r="U339"/>
  <c r="U285"/>
  <c r="U78"/>
  <c r="U139"/>
  <c r="U76"/>
  <c r="U334"/>
  <c r="U128"/>
  <c r="U370"/>
  <c r="U175"/>
  <c r="U35"/>
  <c r="U174"/>
  <c r="U271"/>
  <c r="U217"/>
  <c r="U40"/>
  <c r="U111"/>
  <c r="U65"/>
  <c r="U106"/>
  <c r="U204"/>
  <c r="U48"/>
  <c r="U119"/>
  <c r="U176"/>
  <c r="U57"/>
  <c r="U343"/>
  <c r="U289"/>
  <c r="U117"/>
  <c r="U351"/>
  <c r="U297"/>
  <c r="U172"/>
  <c r="U252"/>
  <c r="U125"/>
  <c r="U201"/>
  <c r="U218"/>
  <c r="U319"/>
  <c r="U265"/>
  <c r="U140"/>
  <c r="U341"/>
  <c r="U24"/>
  <c r="U231"/>
  <c r="U336"/>
  <c r="U167"/>
  <c r="U286"/>
  <c r="U225"/>
  <c r="U191"/>
  <c r="U212"/>
  <c r="U43"/>
  <c r="U363"/>
  <c r="U244"/>
  <c r="U58"/>
  <c r="U60"/>
  <c r="U318"/>
  <c r="U137"/>
  <c r="U159"/>
  <c r="U255"/>
  <c r="U132"/>
  <c r="U86"/>
  <c r="U147"/>
  <c r="U29"/>
  <c r="U207"/>
  <c r="U326"/>
  <c r="U348"/>
  <c r="U75"/>
  <c r="U205"/>
  <c r="U222"/>
  <c r="U195"/>
  <c r="U246"/>
  <c r="U223"/>
  <c r="U100"/>
  <c r="U299"/>
  <c r="U245"/>
  <c r="U344"/>
  <c r="U162"/>
  <c r="U49"/>
  <c r="U335"/>
  <c r="U281"/>
  <c r="U134"/>
  <c r="U27"/>
  <c r="U135"/>
  <c r="U197"/>
  <c r="U171"/>
  <c r="U170"/>
  <c r="U267"/>
  <c r="U305"/>
  <c r="U262"/>
  <c r="U250"/>
  <c r="CO21"/>
  <c r="G21" s="1"/>
  <c r="AB21" s="1"/>
  <c r="AW22" s="1"/>
  <c r="BS22" s="1"/>
  <c r="AZ22"/>
  <c r="BV22" s="1"/>
  <c r="V298" l="1"/>
  <c r="V97"/>
  <c r="V256"/>
  <c r="V375"/>
  <c r="V187"/>
  <c r="V180"/>
  <c r="V239"/>
  <c r="V141"/>
  <c r="V149"/>
  <c r="V183"/>
  <c r="V117"/>
  <c r="V143"/>
  <c r="V373"/>
  <c r="V151"/>
  <c r="V64"/>
  <c r="V110"/>
  <c r="V374"/>
  <c r="V46"/>
  <c r="V254"/>
  <c r="V265"/>
  <c r="V164"/>
  <c r="V139"/>
  <c r="V54"/>
  <c r="V346"/>
  <c r="V295"/>
  <c r="V75"/>
  <c r="V275"/>
  <c r="V121"/>
  <c r="V223"/>
  <c r="V301"/>
  <c r="V312"/>
  <c r="V232"/>
  <c r="V41"/>
  <c r="V368"/>
  <c r="V258"/>
  <c r="V37"/>
  <c r="V190"/>
  <c r="V42"/>
  <c r="V127"/>
  <c r="V269"/>
  <c r="V48"/>
  <c r="V131"/>
  <c r="V280"/>
  <c r="V378"/>
  <c r="V201"/>
  <c r="V336"/>
  <c r="V226"/>
  <c r="V347"/>
  <c r="V213"/>
  <c r="V310"/>
  <c r="V65"/>
  <c r="V125"/>
  <c r="V55"/>
  <c r="V112"/>
  <c r="V315"/>
  <c r="V306"/>
  <c r="V252"/>
  <c r="V105"/>
  <c r="V204"/>
  <c r="V79"/>
  <c r="V337"/>
  <c r="V279"/>
  <c r="V148"/>
  <c r="V238"/>
  <c r="V356"/>
  <c r="V30"/>
  <c r="V246"/>
  <c r="V135"/>
  <c r="V160"/>
  <c r="V360"/>
  <c r="V203"/>
  <c r="V339"/>
  <c r="V82"/>
  <c r="V233"/>
  <c r="V207"/>
  <c r="V111"/>
  <c r="V69"/>
  <c r="V89"/>
  <c r="V171"/>
  <c r="V285"/>
  <c r="V177"/>
  <c r="V23"/>
  <c r="V344"/>
  <c r="V250"/>
  <c r="V308"/>
  <c r="V199"/>
  <c r="V62"/>
  <c r="V25"/>
  <c r="V167"/>
  <c r="V156"/>
  <c r="V33"/>
  <c r="V170"/>
  <c r="V113"/>
  <c r="V212"/>
  <c r="V71"/>
  <c r="V329"/>
  <c r="V271"/>
  <c r="V205"/>
  <c r="V302"/>
  <c r="V198"/>
  <c r="V45"/>
  <c r="V355"/>
  <c r="V202"/>
  <c r="V39"/>
  <c r="V369"/>
  <c r="V173"/>
  <c r="V270"/>
  <c r="V101"/>
  <c r="V29"/>
  <c r="V317"/>
  <c r="V351"/>
  <c r="V328"/>
  <c r="V137"/>
  <c r="V234"/>
  <c r="V40"/>
  <c r="V123"/>
  <c r="V272"/>
  <c r="V163"/>
  <c r="V83"/>
  <c r="V283"/>
  <c r="V257"/>
  <c r="V91"/>
  <c r="V291"/>
  <c r="V52"/>
  <c r="V338"/>
  <c r="V284"/>
  <c r="V138"/>
  <c r="V247"/>
  <c r="V294"/>
  <c r="V240"/>
  <c r="V251"/>
  <c r="V26"/>
  <c r="V215"/>
  <c r="V114"/>
  <c r="V371"/>
  <c r="V245"/>
  <c r="V184"/>
  <c r="V243"/>
  <c r="DE214"/>
  <c r="CI214"/>
  <c r="BM214"/>
  <c r="BM272"/>
  <c r="DE272"/>
  <c r="CI272"/>
  <c r="DE170"/>
  <c r="CI170"/>
  <c r="BM170"/>
  <c r="DE149"/>
  <c r="CI149"/>
  <c r="BM149"/>
  <c r="BM84"/>
  <c r="DE84"/>
  <c r="CI84"/>
  <c r="DE373"/>
  <c r="CI373"/>
  <c r="BM373"/>
  <c r="CI295"/>
  <c r="BM295"/>
  <c r="DE295"/>
  <c r="DE353"/>
  <c r="CI353"/>
  <c r="BM353"/>
  <c r="CI171"/>
  <c r="BM171"/>
  <c r="DE171"/>
  <c r="CI109"/>
  <c r="BM109"/>
  <c r="DE109"/>
  <c r="DE46"/>
  <c r="CI46"/>
  <c r="BM46"/>
  <c r="DE318"/>
  <c r="CI318"/>
  <c r="BM318"/>
  <c r="CI219"/>
  <c r="BM219"/>
  <c r="DE219"/>
  <c r="DE277"/>
  <c r="CI277"/>
  <c r="BM277"/>
  <c r="BM172"/>
  <c r="DE172"/>
  <c r="CI172"/>
  <c r="DE111"/>
  <c r="CI111"/>
  <c r="BM111"/>
  <c r="CI37"/>
  <c r="BM37"/>
  <c r="DE37"/>
  <c r="DE226"/>
  <c r="CI226"/>
  <c r="BM226"/>
  <c r="DE284"/>
  <c r="BM284"/>
  <c r="CI284"/>
  <c r="DE182"/>
  <c r="CI182"/>
  <c r="BM182"/>
  <c r="DE161"/>
  <c r="CI161"/>
  <c r="W161" s="1"/>
  <c r="BM161"/>
  <c r="CI63"/>
  <c r="BM63"/>
  <c r="DE63"/>
  <c r="CI358"/>
  <c r="BM358"/>
  <c r="DE358"/>
  <c r="CI259"/>
  <c r="BM259"/>
  <c r="DE259"/>
  <c r="CI317"/>
  <c r="BM317"/>
  <c r="DE317"/>
  <c r="CI212"/>
  <c r="DE212"/>
  <c r="BM212"/>
  <c r="CI110"/>
  <c r="BM110"/>
  <c r="DE110"/>
  <c r="CI48"/>
  <c r="BM48"/>
  <c r="DE48"/>
  <c r="DE282"/>
  <c r="CI282"/>
  <c r="BM282"/>
  <c r="BM340"/>
  <c r="DE340"/>
  <c r="CI340"/>
  <c r="DE241"/>
  <c r="CI241"/>
  <c r="BM241"/>
  <c r="BM136"/>
  <c r="DE136"/>
  <c r="CI136"/>
  <c r="BM82"/>
  <c r="DE82"/>
  <c r="CI82"/>
  <c r="DE30"/>
  <c r="CI30"/>
  <c r="BM30"/>
  <c r="DE363"/>
  <c r="CI363"/>
  <c r="BM363"/>
  <c r="DE264"/>
  <c r="CI264"/>
  <c r="BM264"/>
  <c r="DE162"/>
  <c r="CI162"/>
  <c r="BM162"/>
  <c r="CI141"/>
  <c r="BM141"/>
  <c r="DE141"/>
  <c r="DE76"/>
  <c r="CI76"/>
  <c r="BM76"/>
  <c r="CI372"/>
  <c r="BM372"/>
  <c r="DE372"/>
  <c r="DE271"/>
  <c r="CI271"/>
  <c r="BM271"/>
  <c r="DE329"/>
  <c r="CI329"/>
  <c r="BM329"/>
  <c r="CI147"/>
  <c r="BM147"/>
  <c r="DE147"/>
  <c r="CI122"/>
  <c r="BM122"/>
  <c r="DE122"/>
  <c r="DE43"/>
  <c r="CI43"/>
  <c r="BM43"/>
  <c r="CI246"/>
  <c r="BM246"/>
  <c r="DE246"/>
  <c r="DE304"/>
  <c r="CI304"/>
  <c r="BM304"/>
  <c r="CI202"/>
  <c r="BM202"/>
  <c r="DE202"/>
  <c r="CI181"/>
  <c r="BM181"/>
  <c r="DE181"/>
  <c r="BM83"/>
  <c r="DE83"/>
  <c r="CI83"/>
  <c r="DE327"/>
  <c r="CI327"/>
  <c r="BM327"/>
  <c r="CI228"/>
  <c r="BM228"/>
  <c r="DE228"/>
  <c r="DE203"/>
  <c r="CI203"/>
  <c r="BM203"/>
  <c r="BM104"/>
  <c r="DE104"/>
  <c r="CI104"/>
  <c r="BM77"/>
  <c r="DE77"/>
  <c r="CI77"/>
  <c r="BM350"/>
  <c r="DE350"/>
  <c r="CI350"/>
  <c r="DE251"/>
  <c r="CI251"/>
  <c r="BM251"/>
  <c r="BM309"/>
  <c r="DE309"/>
  <c r="CI309"/>
  <c r="CI204"/>
  <c r="BM204"/>
  <c r="DE204"/>
  <c r="CI102"/>
  <c r="BM102"/>
  <c r="DE102"/>
  <c r="CI40"/>
  <c r="BM40"/>
  <c r="DE40"/>
  <c r="BM258"/>
  <c r="DE258"/>
  <c r="CI258"/>
  <c r="CI316"/>
  <c r="BM316"/>
  <c r="DE316"/>
  <c r="BM217"/>
  <c r="DE217"/>
  <c r="CI217"/>
  <c r="BM193"/>
  <c r="DE193"/>
  <c r="CI193"/>
  <c r="BM95"/>
  <c r="DE95"/>
  <c r="CI95"/>
  <c r="BM28"/>
  <c r="DE28"/>
  <c r="CI28"/>
  <c r="DE355"/>
  <c r="CI355"/>
  <c r="BM355"/>
  <c r="CI256"/>
  <c r="BM256"/>
  <c r="DE256"/>
  <c r="BM154"/>
  <c r="DE154"/>
  <c r="CI154"/>
  <c r="BM132"/>
  <c r="DE132"/>
  <c r="CI132"/>
  <c r="CI68"/>
  <c r="BM68"/>
  <c r="DE68"/>
  <c r="CI380"/>
  <c r="BM380"/>
  <c r="DE380"/>
  <c r="DE279"/>
  <c r="CI279"/>
  <c r="BM279"/>
  <c r="BM337"/>
  <c r="DE337"/>
  <c r="CI337"/>
  <c r="DE155"/>
  <c r="CI155"/>
  <c r="BM155"/>
  <c r="CI130"/>
  <c r="BM130"/>
  <c r="DE130"/>
  <c r="DE51"/>
  <c r="CI51"/>
  <c r="BM51"/>
  <c r="DE302"/>
  <c r="CI302"/>
  <c r="BM302"/>
  <c r="BM360"/>
  <c r="DE360"/>
  <c r="CI360"/>
  <c r="DE261"/>
  <c r="CI261"/>
  <c r="BM261"/>
  <c r="BM156"/>
  <c r="DE156"/>
  <c r="CI156"/>
  <c r="CI97"/>
  <c r="BM97"/>
  <c r="DE97"/>
  <c r="CI39"/>
  <c r="BM39"/>
  <c r="DE39"/>
  <c r="CI367"/>
  <c r="BM367"/>
  <c r="DE367"/>
  <c r="BM268"/>
  <c r="DE268"/>
  <c r="CI268"/>
  <c r="DE166"/>
  <c r="CI166"/>
  <c r="BM166"/>
  <c r="DE145"/>
  <c r="CI145"/>
  <c r="BM145"/>
  <c r="BM80"/>
  <c r="DE80"/>
  <c r="CI80"/>
  <c r="V196"/>
  <c r="V92"/>
  <c r="V282"/>
  <c r="V228"/>
  <c r="V313"/>
  <c r="V255"/>
  <c r="V189"/>
  <c r="V286"/>
  <c r="V152"/>
  <c r="V377"/>
  <c r="V161"/>
  <c r="V289"/>
  <c r="V231"/>
  <c r="V120"/>
  <c r="V323"/>
  <c r="V66"/>
  <c r="V130"/>
  <c r="V217"/>
  <c r="V191"/>
  <c r="V244"/>
  <c r="V206"/>
  <c r="V218"/>
  <c r="V107"/>
  <c r="V249"/>
  <c r="V222"/>
  <c r="V108"/>
  <c r="V311"/>
  <c r="V358"/>
  <c r="V304"/>
  <c r="V76"/>
  <c r="V195"/>
  <c r="V194"/>
  <c r="V78"/>
  <c r="V326"/>
  <c r="V364"/>
  <c r="V341"/>
  <c r="V73"/>
  <c r="V133"/>
  <c r="V349"/>
  <c r="V77"/>
  <c r="V159"/>
  <c r="V182"/>
  <c r="V305"/>
  <c r="V50"/>
  <c r="V94"/>
  <c r="V197"/>
  <c r="V332"/>
  <c r="V186"/>
  <c r="V309"/>
  <c r="V49"/>
  <c r="V136"/>
  <c r="V359"/>
  <c r="V253"/>
  <c r="V87"/>
  <c r="V287"/>
  <c r="V115"/>
  <c r="V318"/>
  <c r="V264"/>
  <c r="V150"/>
  <c r="V273"/>
  <c r="V35"/>
  <c r="V104"/>
  <c r="V365"/>
  <c r="V307"/>
  <c r="V51"/>
  <c r="V176"/>
  <c r="V175"/>
  <c r="V43"/>
  <c r="V106"/>
  <c r="V38"/>
  <c r="V220"/>
  <c r="V47"/>
  <c r="V172"/>
  <c r="V340"/>
  <c r="V333"/>
  <c r="V144"/>
  <c r="V367"/>
  <c r="V61"/>
  <c r="V353"/>
  <c r="V281"/>
  <c r="V98"/>
  <c r="V157"/>
  <c r="V178"/>
  <c r="V132"/>
  <c r="V335"/>
  <c r="V366"/>
  <c r="DE278"/>
  <c r="CI278"/>
  <c r="BM278"/>
  <c r="BM336"/>
  <c r="DE336"/>
  <c r="CI336"/>
  <c r="DE237"/>
  <c r="CI237"/>
  <c r="BM237"/>
  <c r="DE213"/>
  <c r="CI213"/>
  <c r="BM213"/>
  <c r="DE78"/>
  <c r="CI78"/>
  <c r="BM78"/>
  <c r="CI26"/>
  <c r="BM26"/>
  <c r="DE26"/>
  <c r="CI359"/>
  <c r="BM359"/>
  <c r="DE359"/>
  <c r="BM260"/>
  <c r="DE260"/>
  <c r="CI260"/>
  <c r="DE158"/>
  <c r="CI158"/>
  <c r="BM158"/>
  <c r="DE137"/>
  <c r="CI137"/>
  <c r="BM137"/>
  <c r="BM72"/>
  <c r="DE72"/>
  <c r="CI72"/>
  <c r="BM371"/>
  <c r="DE371"/>
  <c r="CI371"/>
  <c r="BM283"/>
  <c r="DE283"/>
  <c r="CI283"/>
  <c r="CI341"/>
  <c r="BM341"/>
  <c r="DE341"/>
  <c r="CI159"/>
  <c r="BM159"/>
  <c r="DE159"/>
  <c r="BM134"/>
  <c r="CI134"/>
  <c r="DE134"/>
  <c r="CI55"/>
  <c r="BM55"/>
  <c r="DE55"/>
  <c r="DE290"/>
  <c r="CI290"/>
  <c r="BM290"/>
  <c r="DE348"/>
  <c r="CI348"/>
  <c r="BM348"/>
  <c r="CI249"/>
  <c r="BM249"/>
  <c r="DE249"/>
  <c r="CI144"/>
  <c r="DE144"/>
  <c r="BM144"/>
  <c r="BM90"/>
  <c r="DE90"/>
  <c r="CI90"/>
  <c r="CI29"/>
  <c r="DE29"/>
  <c r="BM29"/>
  <c r="DE323"/>
  <c r="CI323"/>
  <c r="BM323"/>
  <c r="BM224"/>
  <c r="DE224"/>
  <c r="CI224"/>
  <c r="CI199"/>
  <c r="BM199"/>
  <c r="DE199"/>
  <c r="DE100"/>
  <c r="CI100"/>
  <c r="BM100"/>
  <c r="CI73"/>
  <c r="BM73"/>
  <c r="DE73"/>
  <c r="BM346"/>
  <c r="DE346"/>
  <c r="CI346"/>
  <c r="DE247"/>
  <c r="CI247"/>
  <c r="BM247"/>
  <c r="DE305"/>
  <c r="CI305"/>
  <c r="BM305"/>
  <c r="BM200"/>
  <c r="DE200"/>
  <c r="CI200"/>
  <c r="CI96"/>
  <c r="BM96"/>
  <c r="DE96"/>
  <c r="CI57"/>
  <c r="BM57"/>
  <c r="DE57"/>
  <c r="DE270"/>
  <c r="CI270"/>
  <c r="BM270"/>
  <c r="DE328"/>
  <c r="CI328"/>
  <c r="BM328"/>
  <c r="DE229"/>
  <c r="CI229"/>
  <c r="BM229"/>
  <c r="BM205"/>
  <c r="DE205"/>
  <c r="CI205"/>
  <c r="CI70"/>
  <c r="BM70"/>
  <c r="DE70"/>
  <c r="BM27"/>
  <c r="DE27"/>
  <c r="CI27"/>
  <c r="BM335"/>
  <c r="DE335"/>
  <c r="CI335"/>
  <c r="CI236"/>
  <c r="BM236"/>
  <c r="DE236"/>
  <c r="DE211"/>
  <c r="CI211"/>
  <c r="BM211"/>
  <c r="CI112"/>
  <c r="BM112"/>
  <c r="DE112"/>
  <c r="DE85"/>
  <c r="CI85"/>
  <c r="BM85"/>
  <c r="BM310"/>
  <c r="DE310"/>
  <c r="CI310"/>
  <c r="DE368"/>
  <c r="BM368"/>
  <c r="CI368"/>
  <c r="BM269"/>
  <c r="DE269"/>
  <c r="CI269"/>
  <c r="CI164"/>
  <c r="BM164"/>
  <c r="DE164"/>
  <c r="BM103"/>
  <c r="DE103"/>
  <c r="CI103"/>
  <c r="CI38"/>
  <c r="BM38"/>
  <c r="DE38"/>
  <c r="BM234"/>
  <c r="DE234"/>
  <c r="CI234"/>
  <c r="CI292"/>
  <c r="BM292"/>
  <c r="DE292"/>
  <c r="BM190"/>
  <c r="DE190"/>
  <c r="CI190"/>
  <c r="BM169"/>
  <c r="DE169"/>
  <c r="CI169"/>
  <c r="DE71"/>
  <c r="CI71"/>
  <c r="BM71"/>
  <c r="CI315"/>
  <c r="BM315"/>
  <c r="DE315"/>
  <c r="BM216"/>
  <c r="DE216"/>
  <c r="CI216"/>
  <c r="CI191"/>
  <c r="BM191"/>
  <c r="DE191"/>
  <c r="CI129"/>
  <c r="BM129"/>
  <c r="DE129"/>
  <c r="DE65"/>
  <c r="CI65"/>
  <c r="BM65"/>
  <c r="DE322"/>
  <c r="CI322"/>
  <c r="BM322"/>
  <c r="CI223"/>
  <c r="BM223"/>
  <c r="DE223"/>
  <c r="DE281"/>
  <c r="CI281"/>
  <c r="BM281"/>
  <c r="BM176"/>
  <c r="DE176"/>
  <c r="CI176"/>
  <c r="DE115"/>
  <c r="CI115"/>
  <c r="BM115"/>
  <c r="DE32"/>
  <c r="CI32"/>
  <c r="BM32"/>
  <c r="DE262"/>
  <c r="CI262"/>
  <c r="BM262"/>
  <c r="BM320"/>
  <c r="DE320"/>
  <c r="CI320"/>
  <c r="DE221"/>
  <c r="CI221"/>
  <c r="BM221"/>
  <c r="DE197"/>
  <c r="CI197"/>
  <c r="BM197"/>
  <c r="DE62"/>
  <c r="CI62"/>
  <c r="BM62"/>
  <c r="DE21"/>
  <c r="CI21"/>
  <c r="BM21"/>
  <c r="BN21" s="1"/>
  <c r="CI343"/>
  <c r="BM343"/>
  <c r="DE343"/>
  <c r="BM244"/>
  <c r="DE244"/>
  <c r="CI244"/>
  <c r="DE142"/>
  <c r="CI142"/>
  <c r="BM142"/>
  <c r="DE120"/>
  <c r="CI120"/>
  <c r="BM120"/>
  <c r="DE93"/>
  <c r="CI93"/>
  <c r="BM93"/>
  <c r="CI366"/>
  <c r="BM366"/>
  <c r="DE366"/>
  <c r="BM267"/>
  <c r="DE267"/>
  <c r="CI267"/>
  <c r="CI325"/>
  <c r="BM325"/>
  <c r="DE325"/>
  <c r="BM143"/>
  <c r="DE143"/>
  <c r="CI143"/>
  <c r="DE118"/>
  <c r="CI118"/>
  <c r="BM118"/>
  <c r="DE56"/>
  <c r="CI56"/>
  <c r="BM56"/>
  <c r="CI274"/>
  <c r="BM274"/>
  <c r="DE274"/>
  <c r="DE332"/>
  <c r="CI332"/>
  <c r="BM332"/>
  <c r="CI233"/>
  <c r="BM233"/>
  <c r="DE233"/>
  <c r="CI209"/>
  <c r="BM209"/>
  <c r="DE209"/>
  <c r="CI74"/>
  <c r="BM74"/>
  <c r="DE74"/>
  <c r="BM22"/>
  <c r="DE22"/>
  <c r="CI22"/>
  <c r="G38" i="4"/>
  <c r="D38"/>
  <c r="V166" i="3"/>
  <c r="V192"/>
  <c r="V72"/>
  <c r="V118"/>
  <c r="V324"/>
  <c r="V214"/>
  <c r="V103"/>
  <c r="V229"/>
  <c r="V155"/>
  <c r="V372"/>
  <c r="V129"/>
  <c r="V345"/>
  <c r="V168"/>
  <c r="V227"/>
  <c r="V274"/>
  <c r="V210"/>
  <c r="V57"/>
  <c r="V158"/>
  <c r="V36"/>
  <c r="V126"/>
  <c r="V21"/>
  <c r="CJ21"/>
  <c r="C21" s="1"/>
  <c r="CL21" s="1"/>
  <c r="CI342"/>
  <c r="BM342"/>
  <c r="DE342"/>
  <c r="BM243"/>
  <c r="DE243"/>
  <c r="CI243"/>
  <c r="CI301"/>
  <c r="BM301"/>
  <c r="DE301"/>
  <c r="DE196"/>
  <c r="CI196"/>
  <c r="BM196"/>
  <c r="BM135"/>
  <c r="DE135"/>
  <c r="CI135"/>
  <c r="CI53"/>
  <c r="BM53"/>
  <c r="DE53"/>
  <c r="CI266"/>
  <c r="BM266"/>
  <c r="DE266"/>
  <c r="DE324"/>
  <c r="CI324"/>
  <c r="BM324"/>
  <c r="CI225"/>
  <c r="BM225"/>
  <c r="DE225"/>
  <c r="CI201"/>
  <c r="BM201"/>
  <c r="DE201"/>
  <c r="BM66"/>
  <c r="CI66"/>
  <c r="DE66"/>
  <c r="DE23"/>
  <c r="CI23"/>
  <c r="BM23"/>
  <c r="DE347"/>
  <c r="BM347"/>
  <c r="CI347"/>
  <c r="CI248"/>
  <c r="DE248"/>
  <c r="BM248"/>
  <c r="CI146"/>
  <c r="BM146"/>
  <c r="DE146"/>
  <c r="BM124"/>
  <c r="CI124"/>
  <c r="DE124"/>
  <c r="CI60"/>
  <c r="DE60"/>
  <c r="BM60"/>
  <c r="BM354"/>
  <c r="CI354"/>
  <c r="DE354"/>
  <c r="DE255"/>
  <c r="BM255"/>
  <c r="CI255"/>
  <c r="BM313"/>
  <c r="CI313"/>
  <c r="DE313"/>
  <c r="DE208"/>
  <c r="CI208"/>
  <c r="BM208"/>
  <c r="CI106"/>
  <c r="BM106"/>
  <c r="DE106"/>
  <c r="CI44"/>
  <c r="BM44"/>
  <c r="DE44"/>
  <c r="DE230"/>
  <c r="CI230"/>
  <c r="BM230"/>
  <c r="CI288"/>
  <c r="BM288"/>
  <c r="DE288"/>
  <c r="BM186"/>
  <c r="DE186"/>
  <c r="CI186"/>
  <c r="DE165"/>
  <c r="CI165"/>
  <c r="BM165"/>
  <c r="CI67"/>
  <c r="BM67"/>
  <c r="DE67"/>
  <c r="CI377"/>
  <c r="BM377"/>
  <c r="DE377"/>
  <c r="BM311"/>
  <c r="DE311"/>
  <c r="CI311"/>
  <c r="BM369"/>
  <c r="DE369"/>
  <c r="CI369"/>
  <c r="CI187"/>
  <c r="BM187"/>
  <c r="DE187"/>
  <c r="CI125"/>
  <c r="BM125"/>
  <c r="DE125"/>
  <c r="DE61"/>
  <c r="CI61"/>
  <c r="BM61"/>
  <c r="DE334"/>
  <c r="CI334"/>
  <c r="BM334"/>
  <c r="DE235"/>
  <c r="CI235"/>
  <c r="BM235"/>
  <c r="DE293"/>
  <c r="CI293"/>
  <c r="BM293"/>
  <c r="BM188"/>
  <c r="DE188"/>
  <c r="CI188"/>
  <c r="DE127"/>
  <c r="CI127"/>
  <c r="BM127"/>
  <c r="DE45"/>
  <c r="CI45"/>
  <c r="BM45"/>
  <c r="DE242"/>
  <c r="CI242"/>
  <c r="BM242"/>
  <c r="DE300"/>
  <c r="CI300"/>
  <c r="BM300"/>
  <c r="CI198"/>
  <c r="BM198"/>
  <c r="DE198"/>
  <c r="DE177"/>
  <c r="CI177"/>
  <c r="BM177"/>
  <c r="BM79"/>
  <c r="DE79"/>
  <c r="CI79"/>
  <c r="CI376"/>
  <c r="BM376"/>
  <c r="DE376"/>
  <c r="DE275"/>
  <c r="CI275"/>
  <c r="BM275"/>
  <c r="BM333"/>
  <c r="DE333"/>
  <c r="CI333"/>
  <c r="DE151"/>
  <c r="CI151"/>
  <c r="BM151"/>
  <c r="CI126"/>
  <c r="BM126"/>
  <c r="DE126"/>
  <c r="DE47"/>
  <c r="CI47"/>
  <c r="BM47"/>
  <c r="DE298"/>
  <c r="CI298"/>
  <c r="BM298"/>
  <c r="BM356"/>
  <c r="DE356"/>
  <c r="CI356"/>
  <c r="DE257"/>
  <c r="CI257"/>
  <c r="BM257"/>
  <c r="BM152"/>
  <c r="DE152"/>
  <c r="CI152"/>
  <c r="BM98"/>
  <c r="DE98"/>
  <c r="CI98"/>
  <c r="DE35"/>
  <c r="CI35"/>
  <c r="BM35"/>
  <c r="CI222"/>
  <c r="BM222"/>
  <c r="DE222"/>
  <c r="DE280"/>
  <c r="CI280"/>
  <c r="BM280"/>
  <c r="CI178"/>
  <c r="BM178"/>
  <c r="DE178"/>
  <c r="CI157"/>
  <c r="BM157"/>
  <c r="DE157"/>
  <c r="DE92"/>
  <c r="CI92"/>
  <c r="BM92"/>
  <c r="DE375"/>
  <c r="CI375"/>
  <c r="BM375"/>
  <c r="BM287"/>
  <c r="DE287"/>
  <c r="CI287"/>
  <c r="CI345"/>
  <c r="BM345"/>
  <c r="DE345"/>
  <c r="BM163"/>
  <c r="DE163"/>
  <c r="CI163"/>
  <c r="BM101"/>
  <c r="DE101"/>
  <c r="CI101"/>
  <c r="BM59"/>
  <c r="DE59"/>
  <c r="CI59"/>
  <c r="CI326"/>
  <c r="BM326"/>
  <c r="DE326"/>
  <c r="BM227"/>
  <c r="DE227"/>
  <c r="CI227"/>
  <c r="CI285"/>
  <c r="BM285"/>
  <c r="DE285"/>
  <c r="DE180"/>
  <c r="CI180"/>
  <c r="BM180"/>
  <c r="CI119"/>
  <c r="BM119"/>
  <c r="DE119"/>
  <c r="CI36"/>
  <c r="BM36"/>
  <c r="DE36"/>
  <c r="CI250"/>
  <c r="BM250"/>
  <c r="DE250"/>
  <c r="DE308"/>
  <c r="CI308"/>
  <c r="BM308"/>
  <c r="CI206"/>
  <c r="BM206"/>
  <c r="DE206"/>
  <c r="CI185"/>
  <c r="BM185"/>
  <c r="DE185"/>
  <c r="BM87"/>
  <c r="DE87"/>
  <c r="CI87"/>
  <c r="BM331"/>
  <c r="DE331"/>
  <c r="CI331"/>
  <c r="DE232"/>
  <c r="CI232"/>
  <c r="BM232"/>
  <c r="BM207"/>
  <c r="DE207"/>
  <c r="CI207"/>
  <c r="CI108"/>
  <c r="BM108"/>
  <c r="DE108"/>
  <c r="CI81"/>
  <c r="BM81"/>
  <c r="DE81"/>
  <c r="CI338"/>
  <c r="BM338"/>
  <c r="DE338"/>
  <c r="BM239"/>
  <c r="DE239"/>
  <c r="CI239"/>
  <c r="CI297"/>
  <c r="BM297"/>
  <c r="DE297"/>
  <c r="DE192"/>
  <c r="CI192"/>
  <c r="BM192"/>
  <c r="CI131"/>
  <c r="BM131"/>
  <c r="DE131"/>
  <c r="CI49"/>
  <c r="BM49"/>
  <c r="DE49"/>
  <c r="U13"/>
  <c r="U14"/>
  <c r="BM19"/>
  <c r="CI19"/>
  <c r="AR19"/>
  <c r="V185"/>
  <c r="V320"/>
  <c r="V124"/>
  <c r="V327"/>
  <c r="V70"/>
  <c r="V134"/>
  <c r="V221"/>
  <c r="V211"/>
  <c r="V128"/>
  <c r="V331"/>
  <c r="V44"/>
  <c r="V330"/>
  <c r="V276"/>
  <c r="V85"/>
  <c r="V146"/>
  <c r="V31"/>
  <c r="V100"/>
  <c r="V361"/>
  <c r="V303"/>
  <c r="V334"/>
  <c r="V68"/>
  <c r="V278"/>
  <c r="V224"/>
  <c r="V293"/>
  <c r="V235"/>
  <c r="V86"/>
  <c r="V99"/>
  <c r="V63"/>
  <c r="V263"/>
  <c r="V147"/>
  <c r="V28"/>
  <c r="V67"/>
  <c r="V325"/>
  <c r="V267"/>
  <c r="V169"/>
  <c r="V266"/>
  <c r="V297"/>
  <c r="V74"/>
  <c r="V225"/>
  <c r="V209"/>
  <c r="V142"/>
  <c r="V22"/>
  <c r="V84"/>
  <c r="V109"/>
  <c r="V208"/>
  <c r="V88"/>
  <c r="V314"/>
  <c r="V260"/>
  <c r="V352"/>
  <c r="V242"/>
  <c r="V140"/>
  <c r="V363"/>
  <c r="V165"/>
  <c r="V262"/>
  <c r="V300"/>
  <c r="V93"/>
  <c r="V277"/>
  <c r="V219"/>
  <c r="V380"/>
  <c r="V162"/>
  <c r="V296"/>
  <c r="V90"/>
  <c r="V241"/>
  <c r="V230"/>
  <c r="V119"/>
  <c r="V322"/>
  <c r="V268"/>
  <c r="V32"/>
  <c r="V153"/>
  <c r="V56"/>
  <c r="V342"/>
  <c r="V288"/>
  <c r="V60"/>
  <c r="V179"/>
  <c r="V357"/>
  <c r="V299"/>
  <c r="V122"/>
  <c r="V362"/>
  <c r="V379"/>
  <c r="V80"/>
  <c r="V193"/>
  <c r="V290"/>
  <c r="V236"/>
  <c r="V188"/>
  <c r="V370"/>
  <c r="DE378"/>
  <c r="CI378"/>
  <c r="BM378"/>
  <c r="DE307"/>
  <c r="CI307"/>
  <c r="BM307"/>
  <c r="BM365"/>
  <c r="DE365"/>
  <c r="CI365"/>
  <c r="DE183"/>
  <c r="CI183"/>
  <c r="BM183"/>
  <c r="DE121"/>
  <c r="CI121"/>
  <c r="BM121"/>
  <c r="DE58"/>
  <c r="CI58"/>
  <c r="BM58"/>
  <c r="BM330"/>
  <c r="DE330"/>
  <c r="CI330"/>
  <c r="DE231"/>
  <c r="CI231"/>
  <c r="BM231"/>
  <c r="BM289"/>
  <c r="DE289"/>
  <c r="CI289"/>
  <c r="CI184"/>
  <c r="BM184"/>
  <c r="DE184"/>
  <c r="DE123"/>
  <c r="CI123"/>
  <c r="BM123"/>
  <c r="BM41"/>
  <c r="DE41"/>
  <c r="CI41"/>
  <c r="BM254"/>
  <c r="DE254"/>
  <c r="CI254"/>
  <c r="CI312"/>
  <c r="BM312"/>
  <c r="DE312"/>
  <c r="BM210"/>
  <c r="DE210"/>
  <c r="CI210"/>
  <c r="DE189"/>
  <c r="CI189"/>
  <c r="BM189"/>
  <c r="CI91"/>
  <c r="BM91"/>
  <c r="DE91"/>
  <c r="DE24"/>
  <c r="CI24"/>
  <c r="BM24"/>
  <c r="CI319"/>
  <c r="BM319"/>
  <c r="DE319"/>
  <c r="BM220"/>
  <c r="CI220"/>
  <c r="DE220"/>
  <c r="CI195"/>
  <c r="DE195"/>
  <c r="BM195"/>
  <c r="CI133"/>
  <c r="DE133"/>
  <c r="BM133"/>
  <c r="BM69"/>
  <c r="DE69"/>
  <c r="CI69"/>
  <c r="CI294"/>
  <c r="BM294"/>
  <c r="DE294"/>
  <c r="BM352"/>
  <c r="DE352"/>
  <c r="CI352"/>
  <c r="CI253"/>
  <c r="BM253"/>
  <c r="DE253"/>
  <c r="BM148"/>
  <c r="DE148"/>
  <c r="CI148"/>
  <c r="CI94"/>
  <c r="BM94"/>
  <c r="DE94"/>
  <c r="DE31"/>
  <c r="CI31"/>
  <c r="BM31"/>
  <c r="DE218"/>
  <c r="CI218"/>
  <c r="BM218"/>
  <c r="DE276"/>
  <c r="CI276"/>
  <c r="BM276"/>
  <c r="CI174"/>
  <c r="BM174"/>
  <c r="DE174"/>
  <c r="BM153"/>
  <c r="DE153"/>
  <c r="CI153"/>
  <c r="CI88"/>
  <c r="BM88"/>
  <c r="DE88"/>
  <c r="CI370"/>
  <c r="BM370"/>
  <c r="DE370"/>
  <c r="CI299"/>
  <c r="BM299"/>
  <c r="DE299"/>
  <c r="DE357"/>
  <c r="CI357"/>
  <c r="BM357"/>
  <c r="DE175"/>
  <c r="CI175"/>
  <c r="BM175"/>
  <c r="DE113"/>
  <c r="CI113"/>
  <c r="BM113"/>
  <c r="DE50"/>
  <c r="CI50"/>
  <c r="BM50"/>
  <c r="DE306"/>
  <c r="CI306"/>
  <c r="BM306"/>
  <c r="BM364"/>
  <c r="DE364"/>
  <c r="CI364"/>
  <c r="DE265"/>
  <c r="CI265"/>
  <c r="BM265"/>
  <c r="BM160"/>
  <c r="DE160"/>
  <c r="CI160"/>
  <c r="BM99"/>
  <c r="DE99"/>
  <c r="CI99"/>
  <c r="BM34"/>
  <c r="DE34"/>
  <c r="CI34"/>
  <c r="CI339"/>
  <c r="BM339"/>
  <c r="DE339"/>
  <c r="BM240"/>
  <c r="DE240"/>
  <c r="CI240"/>
  <c r="DE138"/>
  <c r="CI138"/>
  <c r="BM138"/>
  <c r="DE116"/>
  <c r="CI116"/>
  <c r="BM116"/>
  <c r="DE89"/>
  <c r="CI89"/>
  <c r="BM89"/>
  <c r="CI362"/>
  <c r="BM362"/>
  <c r="DE362"/>
  <c r="BM263"/>
  <c r="DE263"/>
  <c r="CI263"/>
  <c r="CI321"/>
  <c r="BM321"/>
  <c r="DE321"/>
  <c r="BM139"/>
  <c r="DE139"/>
  <c r="CI139"/>
  <c r="DE114"/>
  <c r="CI114"/>
  <c r="BM114"/>
  <c r="DE52"/>
  <c r="CI52"/>
  <c r="BM52"/>
  <c r="BM286"/>
  <c r="DE286"/>
  <c r="CI286"/>
  <c r="CI344"/>
  <c r="BM344"/>
  <c r="DE344"/>
  <c r="BM245"/>
  <c r="DE245"/>
  <c r="CI245"/>
  <c r="CI140"/>
  <c r="BM140"/>
  <c r="DE140"/>
  <c r="BM86"/>
  <c r="DE86"/>
  <c r="CI86"/>
  <c r="BM25"/>
  <c r="DE25"/>
  <c r="CI25"/>
  <c r="DE351"/>
  <c r="CI351"/>
  <c r="BM351"/>
  <c r="CI252"/>
  <c r="BM252"/>
  <c r="DE252"/>
  <c r="BM150"/>
  <c r="DE150"/>
  <c r="CI150"/>
  <c r="BM128"/>
  <c r="DE128"/>
  <c r="CI128"/>
  <c r="CI64"/>
  <c r="BM64"/>
  <c r="DE64"/>
  <c r="DE379"/>
  <c r="CI379"/>
  <c r="BM379"/>
  <c r="BM291"/>
  <c r="DE291"/>
  <c r="CI291"/>
  <c r="CI349"/>
  <c r="BM349"/>
  <c r="DE349"/>
  <c r="BM167"/>
  <c r="DE167"/>
  <c r="CI167"/>
  <c r="BM105"/>
  <c r="DE105"/>
  <c r="CI105"/>
  <c r="CI42"/>
  <c r="BM42"/>
  <c r="DE42"/>
  <c r="CI314"/>
  <c r="BM314"/>
  <c r="DE314"/>
  <c r="BM215"/>
  <c r="DE215"/>
  <c r="CI215"/>
  <c r="CI273"/>
  <c r="BM273"/>
  <c r="DE273"/>
  <c r="DE168"/>
  <c r="CI168"/>
  <c r="BM168"/>
  <c r="CI107"/>
  <c r="BM107"/>
  <c r="DE107"/>
  <c r="BM33"/>
  <c r="DE33"/>
  <c r="CI33"/>
  <c r="BM238"/>
  <c r="DE238"/>
  <c r="CI238"/>
  <c r="CI296"/>
  <c r="BM296"/>
  <c r="DE296"/>
  <c r="BM194"/>
  <c r="DE194"/>
  <c r="CI194"/>
  <c r="BM173"/>
  <c r="DE173"/>
  <c r="CI173"/>
  <c r="DE75"/>
  <c r="CI75"/>
  <c r="BM75"/>
  <c r="BM374"/>
  <c r="CI374"/>
  <c r="DE374"/>
  <c r="DE303"/>
  <c r="CI303"/>
  <c r="BM303"/>
  <c r="BM361"/>
  <c r="DE361"/>
  <c r="CI361"/>
  <c r="DE179"/>
  <c r="CI179"/>
  <c r="BM179"/>
  <c r="DE117"/>
  <c r="CI117"/>
  <c r="BM117"/>
  <c r="BM54"/>
  <c r="DE54"/>
  <c r="CI54"/>
  <c r="V181"/>
  <c r="V316"/>
  <c r="V343"/>
  <c r="V237"/>
  <c r="V58"/>
  <c r="V248"/>
  <c r="V24"/>
  <c r="V321"/>
  <c r="V348"/>
  <c r="V174"/>
  <c r="V34"/>
  <c r="V216"/>
  <c r="V200"/>
  <c r="V96"/>
  <c r="V259"/>
  <c r="V27"/>
  <c r="V81"/>
  <c r="V261"/>
  <c r="V145"/>
  <c r="V53"/>
  <c r="V354"/>
  <c r="V154"/>
  <c r="V292"/>
  <c r="V116"/>
  <c r="V319"/>
  <c r="V350"/>
  <c r="V95"/>
  <c r="V102"/>
  <c r="V376"/>
  <c r="V59"/>
  <c r="CP21"/>
  <c r="H21" s="1"/>
  <c r="AC21" s="1"/>
  <c r="CQ21"/>
  <c r="I21" s="1"/>
  <c r="AD21" s="1"/>
  <c r="AY22" s="1"/>
  <c r="BU22" s="1"/>
  <c r="W115" l="1"/>
  <c r="W322"/>
  <c r="W112"/>
  <c r="W169"/>
  <c r="W259"/>
  <c r="W220"/>
  <c r="W238"/>
  <c r="W105"/>
  <c r="W351"/>
  <c r="W114"/>
  <c r="W263"/>
  <c r="W99"/>
  <c r="W50"/>
  <c r="W153"/>
  <c r="W352"/>
  <c r="W189"/>
  <c r="W254"/>
  <c r="W289"/>
  <c r="W231"/>
  <c r="W183"/>
  <c r="W192"/>
  <c r="W180"/>
  <c r="W107"/>
  <c r="W314"/>
  <c r="W349"/>
  <c r="W344"/>
  <c r="W339"/>
  <c r="W370"/>
  <c r="W319"/>
  <c r="W93"/>
  <c r="W244"/>
  <c r="W221"/>
  <c r="W308"/>
  <c r="W250"/>
  <c r="W285"/>
  <c r="W332"/>
  <c r="W45"/>
  <c r="W235"/>
  <c r="W177"/>
  <c r="W196"/>
  <c r="W73"/>
  <c r="W374"/>
  <c r="W298"/>
  <c r="W135"/>
  <c r="W60"/>
  <c r="W356"/>
  <c r="W79"/>
  <c r="W55"/>
  <c r="W313"/>
  <c r="W144"/>
  <c r="W290"/>
  <c r="W72"/>
  <c r="W137"/>
  <c r="W271"/>
  <c r="W162"/>
  <c r="W340"/>
  <c r="W282"/>
  <c r="W230"/>
  <c r="W124"/>
  <c r="W23"/>
  <c r="W324"/>
  <c r="W247"/>
  <c r="W268"/>
  <c r="W156"/>
  <c r="W261"/>
  <c r="W154"/>
  <c r="W95"/>
  <c r="W258"/>
  <c r="W309"/>
  <c r="W251"/>
  <c r="W104"/>
  <c r="W203"/>
  <c r="W83"/>
  <c r="W43"/>
  <c r="W272"/>
  <c r="W214"/>
  <c r="W209"/>
  <c r="W129"/>
  <c r="W54"/>
  <c r="W117"/>
  <c r="W194"/>
  <c r="W168"/>
  <c r="W128"/>
  <c r="W25"/>
  <c r="W139"/>
  <c r="W116"/>
  <c r="W175"/>
  <c r="W218"/>
  <c r="W148"/>
  <c r="W69"/>
  <c r="W195"/>
  <c r="W24"/>
  <c r="W210"/>
  <c r="W330"/>
  <c r="W58"/>
  <c r="W365"/>
  <c r="W307"/>
  <c r="W87"/>
  <c r="W101"/>
  <c r="W92"/>
  <c r="W152"/>
  <c r="W257"/>
  <c r="W300"/>
  <c r="W61"/>
  <c r="W125"/>
  <c r="W369"/>
  <c r="W377"/>
  <c r="W288"/>
  <c r="W255"/>
  <c r="W354"/>
  <c r="W225"/>
  <c r="W56"/>
  <c r="W142"/>
  <c r="W62"/>
  <c r="W320"/>
  <c r="W262"/>
  <c r="W176"/>
  <c r="W281"/>
  <c r="W71"/>
  <c r="W335"/>
  <c r="W328"/>
  <c r="W346"/>
  <c r="W224"/>
  <c r="W323"/>
  <c r="W29"/>
  <c r="W134"/>
  <c r="W283"/>
  <c r="W213"/>
  <c r="W166"/>
  <c r="W360"/>
  <c r="W302"/>
  <c r="W217"/>
  <c r="W350"/>
  <c r="W327"/>
  <c r="W304"/>
  <c r="W76"/>
  <c r="W363"/>
  <c r="W136"/>
  <c r="W241"/>
  <c r="W212"/>
  <c r="W46"/>
  <c r="W170"/>
  <c r="W299"/>
  <c r="W174"/>
  <c r="W94"/>
  <c r="W294"/>
  <c r="W81"/>
  <c r="W178"/>
  <c r="W187"/>
  <c r="W67"/>
  <c r="W367"/>
  <c r="W130"/>
  <c r="W380"/>
  <c r="W14" s="1"/>
  <c r="W256"/>
  <c r="W40"/>
  <c r="W171"/>
  <c r="V13"/>
  <c r="V14"/>
  <c r="W179"/>
  <c r="W75"/>
  <c r="W291"/>
  <c r="W379"/>
  <c r="W64"/>
  <c r="W150"/>
  <c r="W86"/>
  <c r="W286"/>
  <c r="W52"/>
  <c r="W362"/>
  <c r="W138"/>
  <c r="W34"/>
  <c r="W364"/>
  <c r="W306"/>
  <c r="W357"/>
  <c r="W31"/>
  <c r="W121"/>
  <c r="W378"/>
  <c r="W239"/>
  <c r="W207"/>
  <c r="W232"/>
  <c r="W227"/>
  <c r="W163"/>
  <c r="W35"/>
  <c r="W151"/>
  <c r="W242"/>
  <c r="W188"/>
  <c r="W293"/>
  <c r="W311"/>
  <c r="W186"/>
  <c r="W208"/>
  <c r="W243"/>
  <c r="W118"/>
  <c r="W267"/>
  <c r="W343"/>
  <c r="W197"/>
  <c r="W32"/>
  <c r="W234"/>
  <c r="W269"/>
  <c r="W211"/>
  <c r="W236"/>
  <c r="W27"/>
  <c r="W270"/>
  <c r="W57"/>
  <c r="W200"/>
  <c r="W305"/>
  <c r="W100"/>
  <c r="W199"/>
  <c r="W348"/>
  <c r="W341"/>
  <c r="W371"/>
  <c r="W260"/>
  <c r="W26"/>
  <c r="W237"/>
  <c r="W51"/>
  <c r="W337"/>
  <c r="W279"/>
  <c r="W132"/>
  <c r="W28"/>
  <c r="W77"/>
  <c r="W181"/>
  <c r="W329"/>
  <c r="W30"/>
  <c r="W317"/>
  <c r="W284"/>
  <c r="W226"/>
  <c r="W37"/>
  <c r="W172"/>
  <c r="W277"/>
  <c r="W219"/>
  <c r="W373"/>
  <c r="W297"/>
  <c r="W108"/>
  <c r="W198"/>
  <c r="W44"/>
  <c r="W146"/>
  <c r="W347"/>
  <c r="W266"/>
  <c r="W301"/>
  <c r="W74"/>
  <c r="W274"/>
  <c r="W325"/>
  <c r="W315"/>
  <c r="W292"/>
  <c r="W164"/>
  <c r="W368"/>
  <c r="W96"/>
  <c r="W39"/>
  <c r="W68"/>
  <c r="W102"/>
  <c r="W228"/>
  <c r="W202"/>
  <c r="W122"/>
  <c r="W372"/>
  <c r="W48"/>
  <c r="CM21"/>
  <c r="E21" s="1"/>
  <c r="Z21" s="1"/>
  <c r="D21"/>
  <c r="Y21" s="1"/>
  <c r="AT22" s="1"/>
  <c r="BP22" s="1"/>
  <c r="W361"/>
  <c r="W303"/>
  <c r="W173"/>
  <c r="W296"/>
  <c r="W33"/>
  <c r="W215"/>
  <c r="W42"/>
  <c r="W167"/>
  <c r="W245"/>
  <c r="W321"/>
  <c r="W89"/>
  <c r="W240"/>
  <c r="W160"/>
  <c r="W265"/>
  <c r="W113"/>
  <c r="W88"/>
  <c r="W276"/>
  <c r="W253"/>
  <c r="W133"/>
  <c r="W312"/>
  <c r="W41"/>
  <c r="W123"/>
  <c r="W184"/>
  <c r="W49"/>
  <c r="W331"/>
  <c r="W185"/>
  <c r="W36"/>
  <c r="W59"/>
  <c r="W287"/>
  <c r="W375"/>
  <c r="W280"/>
  <c r="W222"/>
  <c r="W98"/>
  <c r="W47"/>
  <c r="W126"/>
  <c r="W333"/>
  <c r="W275"/>
  <c r="W376"/>
  <c r="W127"/>
  <c r="W334"/>
  <c r="W165"/>
  <c r="W106"/>
  <c r="W248"/>
  <c r="W66"/>
  <c r="W201"/>
  <c r="W53"/>
  <c r="W22"/>
  <c r="W143"/>
  <c r="W120"/>
  <c r="W21"/>
  <c r="W65"/>
  <c r="W216"/>
  <c r="W190"/>
  <c r="W103"/>
  <c r="W310"/>
  <c r="W85"/>
  <c r="W205"/>
  <c r="W229"/>
  <c r="W90"/>
  <c r="W249"/>
  <c r="W158"/>
  <c r="W78"/>
  <c r="W336"/>
  <c r="W278"/>
  <c r="W80"/>
  <c r="W145"/>
  <c r="W97"/>
  <c r="W155"/>
  <c r="W355"/>
  <c r="W193"/>
  <c r="W316"/>
  <c r="W204"/>
  <c r="W147"/>
  <c r="W264"/>
  <c r="W82"/>
  <c r="W110"/>
  <c r="W358"/>
  <c r="W182"/>
  <c r="W111"/>
  <c r="W318"/>
  <c r="W353"/>
  <c r="W295"/>
  <c r="W84"/>
  <c r="W149"/>
  <c r="W273"/>
  <c r="W252"/>
  <c r="W140"/>
  <c r="W91"/>
  <c r="W131"/>
  <c r="W338"/>
  <c r="W206"/>
  <c r="W119"/>
  <c r="W326"/>
  <c r="W345"/>
  <c r="W157"/>
  <c r="W342"/>
  <c r="W233"/>
  <c r="W366"/>
  <c r="W223"/>
  <c r="W191"/>
  <c r="W38"/>
  <c r="W70"/>
  <c r="W159"/>
  <c r="W359"/>
  <c r="W246"/>
  <c r="W141"/>
  <c r="W63"/>
  <c r="W109"/>
  <c r="AX22"/>
  <c r="A22" l="1"/>
  <c r="B22" s="1"/>
  <c r="W13"/>
  <c r="AU22"/>
  <c r="BQ22" s="1"/>
  <c r="BT22"/>
  <c r="BN22" l="1"/>
  <c r="CJ22"/>
  <c r="C22" s="1"/>
  <c r="CL22" s="1"/>
  <c r="D22" s="1"/>
  <c r="Y22" s="1"/>
  <c r="CL23" l="1"/>
  <c r="AT23"/>
  <c r="BP23"/>
  <c r="CM22"/>
  <c r="E22" s="1"/>
  <c r="Z22" s="1"/>
  <c r="AU23" s="1"/>
  <c r="BQ23" s="1"/>
  <c r="CN22" l="1"/>
  <c r="D23"/>
  <c r="Y23" s="1"/>
  <c r="F22" l="1"/>
  <c r="AA22" s="1"/>
  <c r="AV23" s="1"/>
  <c r="BR23" s="1"/>
  <c r="CO22"/>
  <c r="G22" s="1"/>
  <c r="AB22" s="1"/>
  <c r="AW23" s="1"/>
  <c r="BS23" s="1"/>
  <c r="BP24"/>
  <c r="CL24"/>
  <c r="AT24"/>
  <c r="CR22"/>
  <c r="J22" s="1"/>
  <c r="AE22" s="1"/>
  <c r="CP22" l="1"/>
  <c r="H22" s="1"/>
  <c r="AC22" s="1"/>
  <c r="AX23" s="1"/>
  <c r="BT23" s="1"/>
  <c r="D24"/>
  <c r="Y24" s="1"/>
  <c r="AZ23"/>
  <c r="CL25" l="1"/>
  <c r="AT25"/>
  <c r="BP25"/>
  <c r="CQ22"/>
  <c r="I22" s="1"/>
  <c r="AD22" s="1"/>
  <c r="AY23" s="1"/>
  <c r="BU23" s="1"/>
  <c r="BV23"/>
  <c r="CJ23" l="1"/>
  <c r="D25"/>
  <c r="Y25" s="1"/>
  <c r="A23"/>
  <c r="B23" s="1"/>
  <c r="BN23"/>
  <c r="C23" l="1"/>
  <c r="CM23" s="1"/>
  <c r="E23" s="1"/>
  <c r="Z23" s="1"/>
  <c r="AU24" s="1"/>
  <c r="BQ24" s="1"/>
  <c r="BP26"/>
  <c r="AT26"/>
  <c r="CL26"/>
  <c r="CN23"/>
  <c r="D26" l="1"/>
  <c r="Y26" s="1"/>
  <c r="F23"/>
  <c r="AA23" s="1"/>
  <c r="AV24" s="1"/>
  <c r="BR24" s="1"/>
  <c r="CO23"/>
  <c r="CL27" l="1"/>
  <c r="AT27"/>
  <c r="BP27"/>
  <c r="G23"/>
  <c r="AB23" s="1"/>
  <c r="AW24" s="1"/>
  <c r="BS24" s="1"/>
  <c r="CP23"/>
  <c r="D27" l="1"/>
  <c r="Y27" s="1"/>
  <c r="CQ23"/>
  <c r="I23" s="1"/>
  <c r="AD23" s="1"/>
  <c r="AY24" s="1"/>
  <c r="BU24" s="1"/>
  <c r="H23"/>
  <c r="AC23" s="1"/>
  <c r="AX24" s="1"/>
  <c r="BT24" s="1"/>
  <c r="AT28" l="1"/>
  <c r="BP28"/>
  <c r="CL28"/>
  <c r="CR23"/>
  <c r="J23" s="1"/>
  <c r="AE23" s="1"/>
  <c r="AZ24" s="1"/>
  <c r="BN24" s="1"/>
  <c r="D28" l="1"/>
  <c r="Y28" s="1"/>
  <c r="A24"/>
  <c r="B24" s="1"/>
  <c r="BV24"/>
  <c r="CJ24" s="1"/>
  <c r="AT29" l="1"/>
  <c r="BP29"/>
  <c r="CL29"/>
  <c r="C24"/>
  <c r="CM24" s="1"/>
  <c r="E24" s="1"/>
  <c r="Z24" s="1"/>
  <c r="D29" l="1"/>
  <c r="Y29" s="1"/>
  <c r="CN24"/>
  <c r="F24" s="1"/>
  <c r="AA24" s="1"/>
  <c r="AV25" s="1"/>
  <c r="BR25" s="1"/>
  <c r="AU25"/>
  <c r="BQ25"/>
  <c r="CM25"/>
  <c r="AT30" l="1"/>
  <c r="BP30"/>
  <c r="CL30"/>
  <c r="CO24"/>
  <c r="G24" s="1"/>
  <c r="AB24" s="1"/>
  <c r="AW25" s="1"/>
  <c r="BS25" s="1"/>
  <c r="E25"/>
  <c r="Z25" s="1"/>
  <c r="D30" l="1"/>
  <c r="Y30" s="1"/>
  <c r="CP24"/>
  <c r="CQ24" s="1"/>
  <c r="I24" s="1"/>
  <c r="AD24" s="1"/>
  <c r="AY25" s="1"/>
  <c r="BU25" s="1"/>
  <c r="AU26"/>
  <c r="CM26"/>
  <c r="BQ26"/>
  <c r="BP31" l="1"/>
  <c r="CL31"/>
  <c r="AT31"/>
  <c r="CR24"/>
  <c r="J24" s="1"/>
  <c r="AE24" s="1"/>
  <c r="AZ25" s="1"/>
  <c r="H24"/>
  <c r="AC24" s="1"/>
  <c r="AX25" s="1"/>
  <c r="BT25" s="1"/>
  <c r="E26"/>
  <c r="Z26" s="1"/>
  <c r="D31" l="1"/>
  <c r="Y31" s="1"/>
  <c r="BV25"/>
  <c r="CJ25" s="1"/>
  <c r="BN25"/>
  <c r="A25"/>
  <c r="B25" s="1"/>
  <c r="AU27"/>
  <c r="CM27"/>
  <c r="BQ27"/>
  <c r="C25" l="1"/>
  <c r="CN25" s="1"/>
  <c r="F25" s="1"/>
  <c r="AA25" s="1"/>
  <c r="AV26" s="1"/>
  <c r="BR26" s="1"/>
  <c r="AT32"/>
  <c r="BP32"/>
  <c r="CL32"/>
  <c r="E27"/>
  <c r="Z27" s="1"/>
  <c r="CO25"/>
  <c r="G25" s="1"/>
  <c r="AB25" s="1"/>
  <c r="D32" l="1"/>
  <c r="Y32" s="1"/>
  <c r="CM28"/>
  <c r="BQ28"/>
  <c r="AU28"/>
  <c r="AW26"/>
  <c r="BS26" s="1"/>
  <c r="CP25"/>
  <c r="H25" s="1"/>
  <c r="AC25" s="1"/>
  <c r="AT33" l="1"/>
  <c r="BP33"/>
  <c r="CL33"/>
  <c r="E28"/>
  <c r="Z28" s="1"/>
  <c r="AX26"/>
  <c r="BT26" s="1"/>
  <c r="CQ25"/>
  <c r="I25" s="1"/>
  <c r="AD25" s="1"/>
  <c r="D33" l="1"/>
  <c r="Y33" s="1"/>
  <c r="CR25"/>
  <c r="J25" s="1"/>
  <c r="AE25" s="1"/>
  <c r="A26" s="1"/>
  <c r="AU29"/>
  <c r="CM29"/>
  <c r="BQ29"/>
  <c r="AY26"/>
  <c r="BU26" s="1"/>
  <c r="BP34" l="1"/>
  <c r="CL34"/>
  <c r="AT34"/>
  <c r="AZ26"/>
  <c r="BN26" s="1"/>
  <c r="E29"/>
  <c r="Z29" s="1"/>
  <c r="B26"/>
  <c r="D34" l="1"/>
  <c r="Y34" s="1"/>
  <c r="BV26"/>
  <c r="CJ26" s="1"/>
  <c r="C26" s="1"/>
  <c r="BQ30"/>
  <c r="CM30"/>
  <c r="AU30"/>
  <c r="BP35" l="1"/>
  <c r="CL35"/>
  <c r="AT35"/>
  <c r="E30"/>
  <c r="Z30" s="1"/>
  <c r="CN26"/>
  <c r="F26" s="1"/>
  <c r="AA26" s="1"/>
  <c r="D35" l="1"/>
  <c r="Y35" s="1"/>
  <c r="AU31"/>
  <c r="BQ31"/>
  <c r="CM31"/>
  <c r="CO26"/>
  <c r="BR27"/>
  <c r="CN27"/>
  <c r="AV27"/>
  <c r="AT36" l="1"/>
  <c r="CL36"/>
  <c r="BP36"/>
  <c r="F27"/>
  <c r="AA27" s="1"/>
  <c r="E31"/>
  <c r="Z31" s="1"/>
  <c r="G26"/>
  <c r="AB26" s="1"/>
  <c r="CP26"/>
  <c r="D36" l="1"/>
  <c r="Y36" s="1"/>
  <c r="AV28"/>
  <c r="BR28"/>
  <c r="CN28"/>
  <c r="CM32"/>
  <c r="BQ32"/>
  <c r="AU32"/>
  <c r="AW27"/>
  <c r="BS27" s="1"/>
  <c r="H26"/>
  <c r="AC26" s="1"/>
  <c r="AX27" s="1"/>
  <c r="BT27" s="1"/>
  <c r="CQ26"/>
  <c r="BP37" l="1"/>
  <c r="CL37"/>
  <c r="AT37"/>
  <c r="E32"/>
  <c r="Z32"/>
  <c r="F28"/>
  <c r="AA28" s="1"/>
  <c r="I26"/>
  <c r="AD26" s="1"/>
  <c r="CR26"/>
  <c r="J26" s="1"/>
  <c r="AE26" s="1"/>
  <c r="AZ27" s="1"/>
  <c r="D37" l="1"/>
  <c r="Y37" s="1"/>
  <c r="AU33"/>
  <c r="CM33"/>
  <c r="BQ33"/>
  <c r="AV29"/>
  <c r="BR29"/>
  <c r="CN29"/>
  <c r="AY27"/>
  <c r="A27"/>
  <c r="B27" s="1"/>
  <c r="BV27"/>
  <c r="CL38" l="1"/>
  <c r="AT38"/>
  <c r="BP38"/>
  <c r="F29"/>
  <c r="AA29" s="1"/>
  <c r="BU27"/>
  <c r="CJ27" s="1"/>
  <c r="C27" s="1"/>
  <c r="BN27"/>
  <c r="E33"/>
  <c r="Z33" s="1"/>
  <c r="D38" l="1"/>
  <c r="Y38" s="1"/>
  <c r="CO27"/>
  <c r="G27" s="1"/>
  <c r="AB27" s="1"/>
  <c r="AV30"/>
  <c r="BR30"/>
  <c r="CN30"/>
  <c r="CM34"/>
  <c r="BQ34"/>
  <c r="AU34"/>
  <c r="BP39" l="1"/>
  <c r="AT39"/>
  <c r="CL39"/>
  <c r="AW28"/>
  <c r="BS28" s="1"/>
  <c r="CP27"/>
  <c r="H27" s="1"/>
  <c r="AC27" s="1"/>
  <c r="E34"/>
  <c r="Z34" s="1"/>
  <c r="F30"/>
  <c r="AA30" s="1"/>
  <c r="D39" l="1"/>
  <c r="Y39" s="1"/>
  <c r="AX28"/>
  <c r="BT28" s="1"/>
  <c r="BQ35"/>
  <c r="AU35"/>
  <c r="CM35"/>
  <c r="CN31"/>
  <c r="BR31"/>
  <c r="AV31"/>
  <c r="CQ27"/>
  <c r="I27" s="1"/>
  <c r="AD27" s="1"/>
  <c r="AY28" s="1"/>
  <c r="BU28" s="1"/>
  <c r="CL40" l="1"/>
  <c r="AT40"/>
  <c r="BP40"/>
  <c r="F31"/>
  <c r="AA31" s="1"/>
  <c r="E35"/>
  <c r="Z35" s="1"/>
  <c r="CR27"/>
  <c r="J27" s="1"/>
  <c r="AE27" s="1"/>
  <c r="D40" l="1"/>
  <c r="Y40" s="1"/>
  <c r="AZ28"/>
  <c r="BN28" s="1"/>
  <c r="BR32"/>
  <c r="AV32"/>
  <c r="CN32"/>
  <c r="AU36"/>
  <c r="BQ36"/>
  <c r="CM36"/>
  <c r="A28"/>
  <c r="B28" s="1"/>
  <c r="CL41" l="1"/>
  <c r="AT41"/>
  <c r="BP41"/>
  <c r="BV28"/>
  <c r="CJ28" s="1"/>
  <c r="C28" s="1"/>
  <c r="E36"/>
  <c r="Z36" s="1"/>
  <c r="F32"/>
  <c r="AA32" s="1"/>
  <c r="D41" l="1"/>
  <c r="Y41" s="1"/>
  <c r="CO28"/>
  <c r="G28" s="1"/>
  <c r="AB28" s="1"/>
  <c r="AU37"/>
  <c r="BQ37"/>
  <c r="CM37"/>
  <c r="AV33"/>
  <c r="BR33"/>
  <c r="CN33"/>
  <c r="BP42" l="1"/>
  <c r="CL42"/>
  <c r="AT42"/>
  <c r="E37"/>
  <c r="Z37" s="1"/>
  <c r="F33"/>
  <c r="AA33" s="1"/>
  <c r="CP28"/>
  <c r="H28" s="1"/>
  <c r="AC28" s="1"/>
  <c r="AW29"/>
  <c r="BS29"/>
  <c r="CO29"/>
  <c r="D42" l="1"/>
  <c r="Y42" s="1"/>
  <c r="CN34"/>
  <c r="AV34"/>
  <c r="BR34"/>
  <c r="AX29"/>
  <c r="BT29" s="1"/>
  <c r="CQ28"/>
  <c r="AU38"/>
  <c r="CM38"/>
  <c r="BQ38"/>
  <c r="G29"/>
  <c r="AB29" s="1"/>
  <c r="AT43" l="1"/>
  <c r="BP43"/>
  <c r="CL43"/>
  <c r="E38"/>
  <c r="Z38" s="1"/>
  <c r="CO30"/>
  <c r="BS30"/>
  <c r="AW30"/>
  <c r="I28"/>
  <c r="AD28" s="1"/>
  <c r="CR28"/>
  <c r="J28" s="1"/>
  <c r="AE28" s="1"/>
  <c r="F34"/>
  <c r="AA34" s="1"/>
  <c r="D43" l="1"/>
  <c r="Y43" s="1"/>
  <c r="AY29"/>
  <c r="BU29" s="1"/>
  <c r="A29"/>
  <c r="B29" s="1"/>
  <c r="CM39"/>
  <c r="BQ39"/>
  <c r="AU39"/>
  <c r="AZ29"/>
  <c r="CN35"/>
  <c r="AV35"/>
  <c r="BR35"/>
  <c r="G30"/>
  <c r="AB30" s="1"/>
  <c r="BN29" l="1"/>
  <c r="AT44"/>
  <c r="BP44"/>
  <c r="CL44"/>
  <c r="E39"/>
  <c r="Z39" s="1"/>
  <c r="BQ40" s="1"/>
  <c r="BS31"/>
  <c r="CO31"/>
  <c r="AW31"/>
  <c r="F35"/>
  <c r="AA35" s="1"/>
  <c r="BV29"/>
  <c r="CJ29" s="1"/>
  <c r="C29" s="1"/>
  <c r="D44" l="1"/>
  <c r="Y44" s="1"/>
  <c r="CM40"/>
  <c r="E40" s="1"/>
  <c r="AU40"/>
  <c r="AV36"/>
  <c r="BR36"/>
  <c r="CN36"/>
  <c r="CP29"/>
  <c r="H29" s="1"/>
  <c r="AC29" s="1"/>
  <c r="G31"/>
  <c r="AB31" s="1"/>
  <c r="BP45" l="1"/>
  <c r="CL45"/>
  <c r="AT45"/>
  <c r="Z40"/>
  <c r="AU41" s="1"/>
  <c r="F36"/>
  <c r="AA36" s="1"/>
  <c r="AW32"/>
  <c r="BS32"/>
  <c r="CO32"/>
  <c r="AX30"/>
  <c r="BT30" s="1"/>
  <c r="CQ29"/>
  <c r="D45" l="1"/>
  <c r="Y45" s="1"/>
  <c r="CM41"/>
  <c r="BQ41"/>
  <c r="CN37"/>
  <c r="AV37"/>
  <c r="BR37"/>
  <c r="I29"/>
  <c r="AD29" s="1"/>
  <c r="CR29"/>
  <c r="J29" s="1"/>
  <c r="AE29" s="1"/>
  <c r="G32"/>
  <c r="AB32" s="1"/>
  <c r="CL46" l="1"/>
  <c r="AT46"/>
  <c r="BP46"/>
  <c r="E41"/>
  <c r="Z41" s="1"/>
  <c r="CM42" s="1"/>
  <c r="CO33"/>
  <c r="AW33"/>
  <c r="BS33"/>
  <c r="AY30"/>
  <c r="BU30" s="1"/>
  <c r="A30"/>
  <c r="AZ30"/>
  <c r="F37"/>
  <c r="AA37" s="1"/>
  <c r="BQ42" l="1"/>
  <c r="E42" s="1"/>
  <c r="Z42" s="1"/>
  <c r="AU42"/>
  <c r="D46"/>
  <c r="Y46" s="1"/>
  <c r="BN30"/>
  <c r="BV30"/>
  <c r="CJ30" s="1"/>
  <c r="AV38"/>
  <c r="BR38"/>
  <c r="CN38"/>
  <c r="B30"/>
  <c r="C30"/>
  <c r="G33"/>
  <c r="AB33" s="1"/>
  <c r="BQ43" l="1"/>
  <c r="AU43"/>
  <c r="CM43"/>
  <c r="CL47"/>
  <c r="AT47"/>
  <c r="BP47"/>
  <c r="CP30"/>
  <c r="H30" s="1"/>
  <c r="AC30" s="1"/>
  <c r="AW34"/>
  <c r="CO34"/>
  <c r="BS34"/>
  <c r="F38"/>
  <c r="AA38" s="1"/>
  <c r="E43" l="1"/>
  <c r="Z43" s="1"/>
  <c r="CM44" s="1"/>
  <c r="D47"/>
  <c r="Y47" s="1"/>
  <c r="BT31"/>
  <c r="AX31"/>
  <c r="CP31"/>
  <c r="G34"/>
  <c r="AB34" s="1"/>
  <c r="CQ30"/>
  <c r="BR39"/>
  <c r="AV39"/>
  <c r="CN39"/>
  <c r="AU44" l="1"/>
  <c r="BQ44"/>
  <c r="AT48"/>
  <c r="BP48"/>
  <c r="CL48"/>
  <c r="I30"/>
  <c r="AD30" s="1"/>
  <c r="CR30"/>
  <c r="J30" s="1"/>
  <c r="AE30" s="1"/>
  <c r="H31"/>
  <c r="AC31" s="1"/>
  <c r="F39"/>
  <c r="AA39" s="1"/>
  <c r="E44"/>
  <c r="Z44" s="1"/>
  <c r="AW35"/>
  <c r="CO35"/>
  <c r="BS35"/>
  <c r="D48" l="1"/>
  <c r="Y48" s="1"/>
  <c r="G35"/>
  <c r="AB35" s="1"/>
  <c r="BS36" s="1"/>
  <c r="AV40"/>
  <c r="BR40"/>
  <c r="CN40"/>
  <c r="AY31"/>
  <c r="BU31" s="1"/>
  <c r="CM45"/>
  <c r="BQ45"/>
  <c r="AU45"/>
  <c r="A31"/>
  <c r="B31" s="1"/>
  <c r="AZ31"/>
  <c r="AX32"/>
  <c r="CP32"/>
  <c r="BT32"/>
  <c r="CO36" l="1"/>
  <c r="G36" s="1"/>
  <c r="BP49"/>
  <c r="AT49"/>
  <c r="CL49"/>
  <c r="AW36"/>
  <c r="BN31"/>
  <c r="F40"/>
  <c r="AA40" s="1"/>
  <c r="AV41" s="1"/>
  <c r="H32"/>
  <c r="AC32" s="1"/>
  <c r="BV31"/>
  <c r="CJ31" s="1"/>
  <c r="C31" s="1"/>
  <c r="E45"/>
  <c r="Z45" s="1"/>
  <c r="D49" l="1"/>
  <c r="Y49" s="1"/>
  <c r="AT50" s="1"/>
  <c r="AB36"/>
  <c r="BS37" s="1"/>
  <c r="BR41"/>
  <c r="CN41"/>
  <c r="CQ31"/>
  <c r="I31" s="1"/>
  <c r="AD31" s="1"/>
  <c r="BQ46"/>
  <c r="CM46"/>
  <c r="AU46"/>
  <c r="CO37"/>
  <c r="CP33"/>
  <c r="BT33"/>
  <c r="AX33"/>
  <c r="F41" l="1"/>
  <c r="AA41" s="1"/>
  <c r="BR42" s="1"/>
  <c r="BP50"/>
  <c r="CL50"/>
  <c r="AW37"/>
  <c r="G37"/>
  <c r="AB37" s="1"/>
  <c r="H33"/>
  <c r="AC33" s="1"/>
  <c r="CR31"/>
  <c r="J31" s="1"/>
  <c r="AE31" s="1"/>
  <c r="A32" s="1"/>
  <c r="B32" s="1"/>
  <c r="BU32"/>
  <c r="AY32"/>
  <c r="CQ32"/>
  <c r="E46"/>
  <c r="Z46" s="1"/>
  <c r="AV42" l="1"/>
  <c r="CN42"/>
  <c r="F42" s="1"/>
  <c r="AA42" s="1"/>
  <c r="D50"/>
  <c r="Y50" s="1"/>
  <c r="CL51" s="1"/>
  <c r="AU47"/>
  <c r="CM47"/>
  <c r="BQ47"/>
  <c r="I32"/>
  <c r="AD32" s="1"/>
  <c r="AX34"/>
  <c r="CP34"/>
  <c r="BT34"/>
  <c r="CO38"/>
  <c r="BS38"/>
  <c r="AW38"/>
  <c r="AZ32"/>
  <c r="BN32" s="1"/>
  <c r="AV43" l="1"/>
  <c r="CN43"/>
  <c r="BR43"/>
  <c r="AT51"/>
  <c r="BP51"/>
  <c r="D51" s="1"/>
  <c r="Y51" s="1"/>
  <c r="BV32"/>
  <c r="CJ32" s="1"/>
  <c r="C32" s="1"/>
  <c r="CR32" s="1"/>
  <c r="J32" s="1"/>
  <c r="AE32" s="1"/>
  <c r="BV33" s="1"/>
  <c r="G38"/>
  <c r="AB38" s="1"/>
  <c r="E47"/>
  <c r="Z47" s="1"/>
  <c r="H34"/>
  <c r="AC34" s="1"/>
  <c r="CQ33"/>
  <c r="AY33"/>
  <c r="BU33"/>
  <c r="F43" l="1"/>
  <c r="AA43" s="1"/>
  <c r="CN44" s="1"/>
  <c r="BP52"/>
  <c r="AT52"/>
  <c r="CL52"/>
  <c r="CR33"/>
  <c r="J33" s="1"/>
  <c r="AE33" s="1"/>
  <c r="A33"/>
  <c r="C33" s="1"/>
  <c r="AZ33"/>
  <c r="AU48"/>
  <c r="BQ48"/>
  <c r="CM48"/>
  <c r="I33"/>
  <c r="AD33" s="1"/>
  <c r="CJ33"/>
  <c r="BT35"/>
  <c r="AX35"/>
  <c r="CP35"/>
  <c r="BN33"/>
  <c r="CO39"/>
  <c r="BS39"/>
  <c r="AW39"/>
  <c r="AV44" l="1"/>
  <c r="BR44"/>
  <c r="F44" s="1"/>
  <c r="AA44" s="1"/>
  <c r="D52"/>
  <c r="Y52" s="1"/>
  <c r="B33"/>
  <c r="E48"/>
  <c r="Z48" s="1"/>
  <c r="AU49" s="1"/>
  <c r="H35"/>
  <c r="AC35" s="1"/>
  <c r="AZ34"/>
  <c r="CR34"/>
  <c r="BV34"/>
  <c r="G39"/>
  <c r="AB39" s="1"/>
  <c r="AY34"/>
  <c r="CQ34"/>
  <c r="BU34"/>
  <c r="A34"/>
  <c r="AT53" l="1"/>
  <c r="BP53"/>
  <c r="CL53"/>
  <c r="CM49"/>
  <c r="BQ49"/>
  <c r="B34"/>
  <c r="C34"/>
  <c r="AW40"/>
  <c r="CO40"/>
  <c r="BS40"/>
  <c r="AX36"/>
  <c r="CP36"/>
  <c r="BT36"/>
  <c r="BR45"/>
  <c r="CN45"/>
  <c r="AV45"/>
  <c r="BN34"/>
  <c r="I34"/>
  <c r="AD34" s="1"/>
  <c r="CJ34"/>
  <c r="J34"/>
  <c r="AE34" s="1"/>
  <c r="D53" l="1"/>
  <c r="Y53" s="1"/>
  <c r="E49"/>
  <c r="Z49" s="1"/>
  <c r="BQ50" s="1"/>
  <c r="G40"/>
  <c r="AB40" s="1"/>
  <c r="AW41" s="1"/>
  <c r="F45"/>
  <c r="AA45" s="1"/>
  <c r="AZ35"/>
  <c r="BV35"/>
  <c r="CR35"/>
  <c r="BU35"/>
  <c r="AY35"/>
  <c r="CQ35"/>
  <c r="A35"/>
  <c r="H36"/>
  <c r="AC36" s="1"/>
  <c r="AU50" l="1"/>
  <c r="CM50"/>
  <c r="E50" s="1"/>
  <c r="CL54"/>
  <c r="AT54"/>
  <c r="BP54"/>
  <c r="BS41"/>
  <c r="CO41"/>
  <c r="C35"/>
  <c r="B35"/>
  <c r="BN35"/>
  <c r="AV46"/>
  <c r="BR46"/>
  <c r="CN46"/>
  <c r="I35"/>
  <c r="AD35" s="1"/>
  <c r="CJ35"/>
  <c r="J35"/>
  <c r="AE35" s="1"/>
  <c r="AX37"/>
  <c r="BT37"/>
  <c r="CP37"/>
  <c r="Z50" l="1"/>
  <c r="CM51" s="1"/>
  <c r="G41"/>
  <c r="AB41" s="1"/>
  <c r="AW42" s="1"/>
  <c r="D54"/>
  <c r="Y54" s="1"/>
  <c r="AZ36"/>
  <c r="CR36"/>
  <c r="BV36"/>
  <c r="F46"/>
  <c r="AA46" s="1"/>
  <c r="H37"/>
  <c r="AC37" s="1"/>
  <c r="CQ36"/>
  <c r="BU36"/>
  <c r="AY36"/>
  <c r="A36"/>
  <c r="BS42" l="1"/>
  <c r="CO42"/>
  <c r="BQ51"/>
  <c r="E51" s="1"/>
  <c r="Z51" s="1"/>
  <c r="AU51"/>
  <c r="AT55"/>
  <c r="BP55"/>
  <c r="CL55"/>
  <c r="BN36"/>
  <c r="I36"/>
  <c r="AD36" s="1"/>
  <c r="CJ36"/>
  <c r="AX38"/>
  <c r="CP38"/>
  <c r="BT38"/>
  <c r="J36"/>
  <c r="AE36" s="1"/>
  <c r="C36"/>
  <c r="B36"/>
  <c r="BR47"/>
  <c r="CN47"/>
  <c r="AV47"/>
  <c r="G42" l="1"/>
  <c r="AB42" s="1"/>
  <c r="BS43" s="1"/>
  <c r="D55"/>
  <c r="Y55" s="1"/>
  <c r="F47"/>
  <c r="BQ52"/>
  <c r="CM52"/>
  <c r="AU52"/>
  <c r="AA47"/>
  <c r="AZ37"/>
  <c r="BV37"/>
  <c r="CR37"/>
  <c r="CQ37"/>
  <c r="BU37"/>
  <c r="AY37"/>
  <c r="A37"/>
  <c r="H38"/>
  <c r="AC38" s="1"/>
  <c r="AW43" l="1"/>
  <c r="CO43"/>
  <c r="G43" s="1"/>
  <c r="AB43" s="1"/>
  <c r="BS44" s="1"/>
  <c r="CL56"/>
  <c r="AT56"/>
  <c r="BP56"/>
  <c r="J37"/>
  <c r="AE37" s="1"/>
  <c r="CR38" s="1"/>
  <c r="I37"/>
  <c r="AD37" s="1"/>
  <c r="CJ37"/>
  <c r="BN37"/>
  <c r="E52"/>
  <c r="Z52" s="1"/>
  <c r="C37"/>
  <c r="B37"/>
  <c r="AX39"/>
  <c r="CP39"/>
  <c r="BT39"/>
  <c r="BR48"/>
  <c r="CN48"/>
  <c r="AV48"/>
  <c r="CO44" l="1"/>
  <c r="G44" s="1"/>
  <c r="D56"/>
  <c r="Y56" s="1"/>
  <c r="BV38"/>
  <c r="AZ38"/>
  <c r="AW44"/>
  <c r="F48"/>
  <c r="AA48" s="1"/>
  <c r="BR49" s="1"/>
  <c r="J38"/>
  <c r="AY38"/>
  <c r="BU38"/>
  <c r="CQ38"/>
  <c r="A38"/>
  <c r="H39"/>
  <c r="AC39" s="1"/>
  <c r="AU53"/>
  <c r="BQ53"/>
  <c r="CM53"/>
  <c r="AT57" l="1"/>
  <c r="CL57"/>
  <c r="BP57"/>
  <c r="AV49"/>
  <c r="BN38"/>
  <c r="AB44"/>
  <c r="BS45" s="1"/>
  <c r="AE38"/>
  <c r="AZ39" s="1"/>
  <c r="CN49"/>
  <c r="F49" s="1"/>
  <c r="AA49" s="1"/>
  <c r="E53"/>
  <c r="Z53" s="1"/>
  <c r="BQ54" s="1"/>
  <c r="CR39"/>
  <c r="I38"/>
  <c r="AD38" s="1"/>
  <c r="CJ38"/>
  <c r="CM54"/>
  <c r="BT40"/>
  <c r="CP40"/>
  <c r="AX40"/>
  <c r="B38"/>
  <c r="C38"/>
  <c r="CO45" l="1"/>
  <c r="G45" s="1"/>
  <c r="AB45" s="1"/>
  <c r="AW45"/>
  <c r="AU54"/>
  <c r="D57"/>
  <c r="Y57" s="1"/>
  <c r="BV39"/>
  <c r="J39" s="1"/>
  <c r="AE39" s="1"/>
  <c r="E54"/>
  <c r="H40"/>
  <c r="AC40" s="1"/>
  <c r="AV50"/>
  <c r="BR50"/>
  <c r="CN50"/>
  <c r="BU39"/>
  <c r="AY39"/>
  <c r="BN39" s="1"/>
  <c r="CQ39"/>
  <c r="A39"/>
  <c r="CL58" l="1"/>
  <c r="AT58"/>
  <c r="BP58"/>
  <c r="Z54"/>
  <c r="BQ55"/>
  <c r="AX41"/>
  <c r="BT41"/>
  <c r="CP41"/>
  <c r="C39"/>
  <c r="B39"/>
  <c r="CR40"/>
  <c r="AZ40"/>
  <c r="BV40"/>
  <c r="CO46"/>
  <c r="AW46"/>
  <c r="BS46"/>
  <c r="I39"/>
  <c r="AD39" s="1"/>
  <c r="CJ39"/>
  <c r="F50"/>
  <c r="AA50" s="1"/>
  <c r="D58" l="1"/>
  <c r="Y58" s="1"/>
  <c r="AU55"/>
  <c r="CM55"/>
  <c r="E55" s="1"/>
  <c r="Z55" s="1"/>
  <c r="AU56" s="1"/>
  <c r="J40"/>
  <c r="AE40" s="1"/>
  <c r="BV41" s="1"/>
  <c r="G46"/>
  <c r="AB46" s="1"/>
  <c r="BU40"/>
  <c r="AY40"/>
  <c r="BN40" s="1"/>
  <c r="CQ40"/>
  <c r="A40"/>
  <c r="CR41"/>
  <c r="H41"/>
  <c r="AC41" s="1"/>
  <c r="CN51"/>
  <c r="BR51"/>
  <c r="AV51"/>
  <c r="CM56" l="1"/>
  <c r="BQ56"/>
  <c r="CL59"/>
  <c r="AT59"/>
  <c r="BP59"/>
  <c r="AZ41"/>
  <c r="F51"/>
  <c r="AA51" s="1"/>
  <c r="B40"/>
  <c r="C40"/>
  <c r="I40"/>
  <c r="AD40" s="1"/>
  <c r="CJ40"/>
  <c r="J41"/>
  <c r="CP42"/>
  <c r="BT42"/>
  <c r="AX42"/>
  <c r="CO47"/>
  <c r="AW47"/>
  <c r="BS47"/>
  <c r="E56" l="1"/>
  <c r="Z56" s="1"/>
  <c r="BQ57" s="1"/>
  <c r="D59"/>
  <c r="Y59" s="1"/>
  <c r="AE41"/>
  <c r="BV42" s="1"/>
  <c r="G47"/>
  <c r="AB47" s="1"/>
  <c r="BS48" s="1"/>
  <c r="H42"/>
  <c r="AC42" s="1"/>
  <c r="BR52"/>
  <c r="CN52"/>
  <c r="AV52"/>
  <c r="AU57"/>
  <c r="AY41"/>
  <c r="BN41" s="1"/>
  <c r="CQ41"/>
  <c r="BU41"/>
  <c r="A41"/>
  <c r="CM57" l="1"/>
  <c r="E57" s="1"/>
  <c r="Z57" s="1"/>
  <c r="BP60"/>
  <c r="CL60"/>
  <c r="AT60"/>
  <c r="CR42"/>
  <c r="J42" s="1"/>
  <c r="AE42" s="1"/>
  <c r="AZ42"/>
  <c r="CO48"/>
  <c r="G48" s="1"/>
  <c r="AB48" s="1"/>
  <c r="AW48"/>
  <c r="F52"/>
  <c r="AA52" s="1"/>
  <c r="AV53" s="1"/>
  <c r="I41"/>
  <c r="AD41" s="1"/>
  <c r="CJ41"/>
  <c r="CP43"/>
  <c r="BT43"/>
  <c r="AX43"/>
  <c r="B41"/>
  <c r="C41"/>
  <c r="BR53" l="1"/>
  <c r="AU58"/>
  <c r="CM58"/>
  <c r="BQ58"/>
  <c r="D60"/>
  <c r="Y60" s="1"/>
  <c r="CN53"/>
  <c r="BS49"/>
  <c r="AW49"/>
  <c r="CO49"/>
  <c r="BU42"/>
  <c r="AY42"/>
  <c r="BN42" s="1"/>
  <c r="CQ42"/>
  <c r="A42"/>
  <c r="H43"/>
  <c r="AC43" s="1"/>
  <c r="AZ43"/>
  <c r="BV43"/>
  <c r="CR43"/>
  <c r="E58"/>
  <c r="Z58" s="1"/>
  <c r="F53" l="1"/>
  <c r="AA53" s="1"/>
  <c r="BR54" s="1"/>
  <c r="BP61"/>
  <c r="CL61"/>
  <c r="AT61"/>
  <c r="J43"/>
  <c r="AE43" s="1"/>
  <c r="AZ44" s="1"/>
  <c r="G49"/>
  <c r="AB49" s="1"/>
  <c r="CM59"/>
  <c r="AU59"/>
  <c r="BQ59"/>
  <c r="C42"/>
  <c r="B42"/>
  <c r="BT44"/>
  <c r="AX44"/>
  <c r="CP44"/>
  <c r="I42"/>
  <c r="AD42" s="1"/>
  <c r="CJ42"/>
  <c r="BV44" l="1"/>
  <c r="CR44"/>
  <c r="CN54"/>
  <c r="F54" s="1"/>
  <c r="AA54" s="1"/>
  <c r="AV54"/>
  <c r="D61"/>
  <c r="Y61" s="1"/>
  <c r="CQ43"/>
  <c r="AY43"/>
  <c r="BN43" s="1"/>
  <c r="BU43"/>
  <c r="A43"/>
  <c r="H44"/>
  <c r="AC44" s="1"/>
  <c r="E59"/>
  <c r="Z59" s="1"/>
  <c r="AW50"/>
  <c r="CO50"/>
  <c r="BS50"/>
  <c r="J44" l="1"/>
  <c r="AE44" s="1"/>
  <c r="BV45" s="1"/>
  <c r="BP62"/>
  <c r="CL62"/>
  <c r="AT62"/>
  <c r="G50"/>
  <c r="AB50" s="1"/>
  <c r="I43"/>
  <c r="AD43" s="1"/>
  <c r="CJ43"/>
  <c r="B43"/>
  <c r="C43"/>
  <c r="AU60"/>
  <c r="BQ60"/>
  <c r="CM60"/>
  <c r="AV55"/>
  <c r="CN55"/>
  <c r="BR55"/>
  <c r="BT45"/>
  <c r="AX45"/>
  <c r="CP45"/>
  <c r="CR45" l="1"/>
  <c r="J45" s="1"/>
  <c r="AE45" s="1"/>
  <c r="BV46" s="1"/>
  <c r="AZ45"/>
  <c r="D62"/>
  <c r="Y62" s="1"/>
  <c r="F55"/>
  <c r="AA55" s="1"/>
  <c r="BR56" s="1"/>
  <c r="E60"/>
  <c r="Z60" s="1"/>
  <c r="CM61" s="1"/>
  <c r="CQ44"/>
  <c r="BU44"/>
  <c r="AY44"/>
  <c r="BN44" s="1"/>
  <c r="A44"/>
  <c r="BS51"/>
  <c r="CO51"/>
  <c r="AW51"/>
  <c r="CN56"/>
  <c r="F56" s="1"/>
  <c r="AA56" s="1"/>
  <c r="H45"/>
  <c r="AC45" s="1"/>
  <c r="AZ46" l="1"/>
  <c r="CR46"/>
  <c r="J46" s="1"/>
  <c r="AE46" s="1"/>
  <c r="AV56"/>
  <c r="BP63"/>
  <c r="CL63"/>
  <c r="AT63"/>
  <c r="BQ61"/>
  <c r="E61" s="1"/>
  <c r="AU61"/>
  <c r="G51"/>
  <c r="AB51" s="1"/>
  <c r="AW52" s="1"/>
  <c r="C44"/>
  <c r="B44"/>
  <c r="CP46"/>
  <c r="BT46"/>
  <c r="AX46"/>
  <c r="I44"/>
  <c r="AD44" s="1"/>
  <c r="CJ44"/>
  <c r="AV57"/>
  <c r="CN57"/>
  <c r="BR57"/>
  <c r="D63" l="1"/>
  <c r="Y63" s="1"/>
  <c r="CO52"/>
  <c r="BS52"/>
  <c r="Z61"/>
  <c r="CQ45"/>
  <c r="BU45"/>
  <c r="AY45"/>
  <c r="BN45" s="1"/>
  <c r="A45"/>
  <c r="H46"/>
  <c r="AC46" s="1"/>
  <c r="CR47"/>
  <c r="AZ47"/>
  <c r="BV47"/>
  <c r="F57"/>
  <c r="AA57" s="1"/>
  <c r="BP64" l="1"/>
  <c r="AT64"/>
  <c r="CL64"/>
  <c r="G52"/>
  <c r="AB52" s="1"/>
  <c r="BS53" s="1"/>
  <c r="J47"/>
  <c r="AE47" s="1"/>
  <c r="CM62"/>
  <c r="AU62"/>
  <c r="BQ62"/>
  <c r="CP47"/>
  <c r="BT47"/>
  <c r="AX47"/>
  <c r="C45"/>
  <c r="B45"/>
  <c r="I45"/>
  <c r="AD45" s="1"/>
  <c r="CJ45"/>
  <c r="AV58"/>
  <c r="CN58"/>
  <c r="BR58"/>
  <c r="D64" l="1"/>
  <c r="Y64" s="1"/>
  <c r="CO53"/>
  <c r="G53" s="1"/>
  <c r="AB53" s="1"/>
  <c r="AW53"/>
  <c r="E62"/>
  <c r="Z62" s="1"/>
  <c r="BV48"/>
  <c r="AZ48"/>
  <c r="CR48"/>
  <c r="H47"/>
  <c r="AC47" s="1"/>
  <c r="CQ46"/>
  <c r="BU46"/>
  <c r="AY46"/>
  <c r="BN46" s="1"/>
  <c r="A46"/>
  <c r="F58"/>
  <c r="AA58" s="1"/>
  <c r="AT65" l="1"/>
  <c r="BP65"/>
  <c r="CL65"/>
  <c r="BQ63"/>
  <c r="AU63"/>
  <c r="CM63"/>
  <c r="J48"/>
  <c r="AE48" s="1"/>
  <c r="AZ49" s="1"/>
  <c r="B46"/>
  <c r="C46"/>
  <c r="CO54"/>
  <c r="AW54"/>
  <c r="BS54"/>
  <c r="I46"/>
  <c r="AD46" s="1"/>
  <c r="CJ46"/>
  <c r="AX48"/>
  <c r="CP48"/>
  <c r="BT48"/>
  <c r="CN59"/>
  <c r="BR59"/>
  <c r="AV59"/>
  <c r="D65" l="1"/>
  <c r="Y65" s="1"/>
  <c r="BV49"/>
  <c r="CR49"/>
  <c r="G54"/>
  <c r="AB54" s="1"/>
  <c r="AW55" s="1"/>
  <c r="E63"/>
  <c r="Z63" s="1"/>
  <c r="H48"/>
  <c r="AC48" s="1"/>
  <c r="CQ47"/>
  <c r="BU47"/>
  <c r="AY47"/>
  <c r="BN47" s="1"/>
  <c r="A47"/>
  <c r="BS55"/>
  <c r="CO55"/>
  <c r="F59"/>
  <c r="AA59" s="1"/>
  <c r="AT66" l="1"/>
  <c r="CL66"/>
  <c r="BP66"/>
  <c r="J49"/>
  <c r="AE49" s="1"/>
  <c r="CR50" s="1"/>
  <c r="AU64"/>
  <c r="CM64"/>
  <c r="BQ64"/>
  <c r="G55"/>
  <c r="AB55" s="1"/>
  <c r="BS56" s="1"/>
  <c r="B47"/>
  <c r="C47"/>
  <c r="I47"/>
  <c r="AD47" s="1"/>
  <c r="CJ47"/>
  <c r="CP49"/>
  <c r="BT49"/>
  <c r="AX49"/>
  <c r="CN60"/>
  <c r="BR60"/>
  <c r="AV60"/>
  <c r="BV50" l="1"/>
  <c r="J50" s="1"/>
  <c r="AE50" s="1"/>
  <c r="AZ50"/>
  <c r="AW56"/>
  <c r="D66"/>
  <c r="Y66" s="1"/>
  <c r="CO56"/>
  <c r="G56" s="1"/>
  <c r="AB56" s="1"/>
  <c r="E64"/>
  <c r="Z64" s="1"/>
  <c r="H49"/>
  <c r="AC49" s="1"/>
  <c r="BU48"/>
  <c r="CQ48"/>
  <c r="AY48"/>
  <c r="BN48" s="1"/>
  <c r="A48"/>
  <c r="F60"/>
  <c r="AA60" s="1"/>
  <c r="AZ51" l="1"/>
  <c r="CR51"/>
  <c r="BV51"/>
  <c r="CL67"/>
  <c r="BP67"/>
  <c r="AT67"/>
  <c r="BQ65"/>
  <c r="CM65"/>
  <c r="AU65"/>
  <c r="B48"/>
  <c r="C48"/>
  <c r="AW57"/>
  <c r="CO57"/>
  <c r="BS57"/>
  <c r="I48"/>
  <c r="AD48" s="1"/>
  <c r="CJ48"/>
  <c r="CP50"/>
  <c r="BT50"/>
  <c r="AX50"/>
  <c r="AV61"/>
  <c r="CN61"/>
  <c r="BR61"/>
  <c r="J51" l="1"/>
  <c r="AE51" s="1"/>
  <c r="AZ52" s="1"/>
  <c r="D67"/>
  <c r="Y67" s="1"/>
  <c r="E65"/>
  <c r="Z65" s="1"/>
  <c r="G57"/>
  <c r="AB57" s="1"/>
  <c r="AW58" s="1"/>
  <c r="H50"/>
  <c r="AC50" s="1"/>
  <c r="BU49"/>
  <c r="AY49"/>
  <c r="BN49" s="1"/>
  <c r="CQ49"/>
  <c r="A49"/>
  <c r="F61"/>
  <c r="AA61" s="1"/>
  <c r="CR52" l="1"/>
  <c r="J52" s="1"/>
  <c r="AE52" s="1"/>
  <c r="BV52"/>
  <c r="AT68"/>
  <c r="BP68"/>
  <c r="CL68"/>
  <c r="BS58"/>
  <c r="CO58"/>
  <c r="BQ66"/>
  <c r="CM66"/>
  <c r="AU66"/>
  <c r="C49"/>
  <c r="B49"/>
  <c r="AX51"/>
  <c r="CP51"/>
  <c r="BT51"/>
  <c r="I49"/>
  <c r="AD49" s="1"/>
  <c r="CJ49"/>
  <c r="AV62"/>
  <c r="CN62"/>
  <c r="BR62"/>
  <c r="G58" l="1"/>
  <c r="AB58" s="1"/>
  <c r="CO59" s="1"/>
  <c r="D68"/>
  <c r="Y68" s="1"/>
  <c r="E66"/>
  <c r="Z66" s="1"/>
  <c r="BU50"/>
  <c r="AY50"/>
  <c r="BN50" s="1"/>
  <c r="CQ50"/>
  <c r="A50"/>
  <c r="CR53"/>
  <c r="BV53"/>
  <c r="AZ53"/>
  <c r="H51"/>
  <c r="AC51" s="1"/>
  <c r="F62"/>
  <c r="AA62" s="1"/>
  <c r="BS59" l="1"/>
  <c r="G59" s="1"/>
  <c r="AW59"/>
  <c r="BP69"/>
  <c r="AT69"/>
  <c r="CL69"/>
  <c r="AB59"/>
  <c r="BQ67"/>
  <c r="CM67"/>
  <c r="AU67"/>
  <c r="I50"/>
  <c r="AD50" s="1"/>
  <c r="CJ50"/>
  <c r="J53"/>
  <c r="AE53" s="1"/>
  <c r="BT52"/>
  <c r="CP52"/>
  <c r="AX52"/>
  <c r="B50"/>
  <c r="C50"/>
  <c r="CN63"/>
  <c r="AV63"/>
  <c r="BR63"/>
  <c r="D69" l="1"/>
  <c r="Y69" s="1"/>
  <c r="BP70" s="1"/>
  <c r="AW60"/>
  <c r="CO60"/>
  <c r="BS60"/>
  <c r="E67"/>
  <c r="Z67" s="1"/>
  <c r="H52"/>
  <c r="AC52" s="1"/>
  <c r="CR54"/>
  <c r="AZ54"/>
  <c r="BV54"/>
  <c r="CQ51"/>
  <c r="AY51"/>
  <c r="BN51" s="1"/>
  <c r="BU51"/>
  <c r="A51"/>
  <c r="F63"/>
  <c r="AA63" s="1"/>
  <c r="CL70" l="1"/>
  <c r="D70" s="1"/>
  <c r="AT70"/>
  <c r="G60"/>
  <c r="AB60" s="1"/>
  <c r="J54"/>
  <c r="AE54" s="1"/>
  <c r="BV55" s="1"/>
  <c r="AU68"/>
  <c r="BQ68"/>
  <c r="CM68"/>
  <c r="CR55"/>
  <c r="C51"/>
  <c r="B51"/>
  <c r="BT53"/>
  <c r="CP53"/>
  <c r="AX53"/>
  <c r="I51"/>
  <c r="AD51" s="1"/>
  <c r="CJ51"/>
  <c r="AV64"/>
  <c r="CN64"/>
  <c r="BR64"/>
  <c r="Y70" l="1"/>
  <c r="CL71" s="1"/>
  <c r="AZ55"/>
  <c r="AW61"/>
  <c r="BS61"/>
  <c r="CO61"/>
  <c r="E68"/>
  <c r="Z68" s="1"/>
  <c r="J55"/>
  <c r="BU52"/>
  <c r="AY52"/>
  <c r="BN52" s="1"/>
  <c r="CQ52"/>
  <c r="A52"/>
  <c r="H53"/>
  <c r="AC53" s="1"/>
  <c r="F64"/>
  <c r="AA64" s="1"/>
  <c r="BP71" l="1"/>
  <c r="D71" s="1"/>
  <c r="AT71"/>
  <c r="AE55"/>
  <c r="G61"/>
  <c r="AB61" s="1"/>
  <c r="CM69"/>
  <c r="AU69"/>
  <c r="BQ69"/>
  <c r="C52"/>
  <c r="B52"/>
  <c r="BT54"/>
  <c r="CP54"/>
  <c r="AX54"/>
  <c r="I52"/>
  <c r="AD52" s="1"/>
  <c r="CJ52"/>
  <c r="AV65"/>
  <c r="CN65"/>
  <c r="BR65"/>
  <c r="Y71" l="1"/>
  <c r="BP72" s="1"/>
  <c r="BV56"/>
  <c r="CR56"/>
  <c r="AZ56"/>
  <c r="BS62"/>
  <c r="CO62"/>
  <c r="AW62"/>
  <c r="E69"/>
  <c r="Z69" s="1"/>
  <c r="BU53"/>
  <c r="AY53"/>
  <c r="BN53" s="1"/>
  <c r="CQ53"/>
  <c r="A53"/>
  <c r="H54"/>
  <c r="AC54" s="1"/>
  <c r="F65"/>
  <c r="AA65" s="1"/>
  <c r="CL72" l="1"/>
  <c r="D72" s="1"/>
  <c r="AT72"/>
  <c r="J56"/>
  <c r="AE56" s="1"/>
  <c r="G62"/>
  <c r="AB62" s="1"/>
  <c r="BQ70"/>
  <c r="AU70"/>
  <c r="CM70"/>
  <c r="C53"/>
  <c r="B53"/>
  <c r="CP55"/>
  <c r="AX55"/>
  <c r="BT55"/>
  <c r="I53"/>
  <c r="AD53" s="1"/>
  <c r="CJ53"/>
  <c r="CN66"/>
  <c r="AV66"/>
  <c r="BR66"/>
  <c r="Y72" l="1"/>
  <c r="CL73" s="1"/>
  <c r="BV57"/>
  <c r="AZ57"/>
  <c r="CR57"/>
  <c r="AW63"/>
  <c r="CO63"/>
  <c r="BS63"/>
  <c r="E70"/>
  <c r="Z70" s="1"/>
  <c r="F66"/>
  <c r="AA66" s="1"/>
  <c r="AV67" s="1"/>
  <c r="AY54"/>
  <c r="BN54" s="1"/>
  <c r="CQ54"/>
  <c r="BU54"/>
  <c r="A54"/>
  <c r="H55"/>
  <c r="AC55" s="1"/>
  <c r="BP73" l="1"/>
  <c r="D73" s="1"/>
  <c r="Y73" s="1"/>
  <c r="AT73"/>
  <c r="J57"/>
  <c r="AE57" s="1"/>
  <c r="BR67"/>
  <c r="CN67"/>
  <c r="G63"/>
  <c r="AB63" s="1"/>
  <c r="BQ71"/>
  <c r="CM71"/>
  <c r="AU71"/>
  <c r="BT56"/>
  <c r="AX56"/>
  <c r="CP56"/>
  <c r="I54"/>
  <c r="AD54" s="1"/>
  <c r="CJ54"/>
  <c r="C54"/>
  <c r="B54"/>
  <c r="F67" l="1"/>
  <c r="AA67" s="1"/>
  <c r="BR68" s="1"/>
  <c r="CL74"/>
  <c r="AT74"/>
  <c r="BP74"/>
  <c r="BV58"/>
  <c r="AZ58"/>
  <c r="CR58"/>
  <c r="CO64"/>
  <c r="BS64"/>
  <c r="AW64"/>
  <c r="E71"/>
  <c r="Z71" s="1"/>
  <c r="H56"/>
  <c r="AC56" s="1"/>
  <c r="CQ55"/>
  <c r="BU55"/>
  <c r="AY55"/>
  <c r="BN55" s="1"/>
  <c r="A55"/>
  <c r="CN68"/>
  <c r="AV68" l="1"/>
  <c r="D74"/>
  <c r="Y74" s="1"/>
  <c r="J58"/>
  <c r="AE58" s="1"/>
  <c r="G64"/>
  <c r="AB64" s="1"/>
  <c r="BQ72"/>
  <c r="AU72"/>
  <c r="CM72"/>
  <c r="BT57"/>
  <c r="CP57"/>
  <c r="AX57"/>
  <c r="B55"/>
  <c r="C55"/>
  <c r="I55"/>
  <c r="AD55" s="1"/>
  <c r="CJ55"/>
  <c r="F68"/>
  <c r="AA68" s="1"/>
  <c r="CL75" l="1"/>
  <c r="AT75"/>
  <c r="BP75"/>
  <c r="CR59"/>
  <c r="BV59"/>
  <c r="AZ59"/>
  <c r="CO65"/>
  <c r="BS65"/>
  <c r="AW65"/>
  <c r="E72"/>
  <c r="Z72" s="1"/>
  <c r="H57"/>
  <c r="AC57" s="1"/>
  <c r="AY56"/>
  <c r="BN56" s="1"/>
  <c r="BU56"/>
  <c r="CQ56"/>
  <c r="A56"/>
  <c r="CN69"/>
  <c r="AV69"/>
  <c r="BR69"/>
  <c r="D75" l="1"/>
  <c r="Y75" s="1"/>
  <c r="J59"/>
  <c r="AE59" s="1"/>
  <c r="G65"/>
  <c r="AB65" s="1"/>
  <c r="CM73"/>
  <c r="AU73"/>
  <c r="BQ73"/>
  <c r="B56"/>
  <c r="C56"/>
  <c r="I56"/>
  <c r="AD56" s="1"/>
  <c r="CJ56"/>
  <c r="CP58"/>
  <c r="AX58"/>
  <c r="BT58"/>
  <c r="F69"/>
  <c r="AA69" s="1"/>
  <c r="AT76" l="1"/>
  <c r="CL76"/>
  <c r="BP76"/>
  <c r="AZ60"/>
  <c r="CR60"/>
  <c r="BV60"/>
  <c r="BS66"/>
  <c r="AW66"/>
  <c r="CO66"/>
  <c r="E73"/>
  <c r="Z73" s="1"/>
  <c r="H58"/>
  <c r="AC58" s="1"/>
  <c r="CQ57"/>
  <c r="AY57"/>
  <c r="BN57" s="1"/>
  <c r="BU57"/>
  <c r="A57"/>
  <c r="AV70"/>
  <c r="BR70"/>
  <c r="CN70"/>
  <c r="D76" l="1"/>
  <c r="Y76" s="1"/>
  <c r="J60"/>
  <c r="AE60" s="1"/>
  <c r="G66"/>
  <c r="AB66" s="1"/>
  <c r="BQ74"/>
  <c r="CM74"/>
  <c r="AU74"/>
  <c r="I57"/>
  <c r="AD57" s="1"/>
  <c r="CJ57"/>
  <c r="CP59"/>
  <c r="BT59"/>
  <c r="AX59"/>
  <c r="C57"/>
  <c r="B57"/>
  <c r="F70"/>
  <c r="AA70" s="1"/>
  <c r="BP77" l="1"/>
  <c r="CL77"/>
  <c r="AT77"/>
  <c r="CR61"/>
  <c r="AZ61"/>
  <c r="BV61"/>
  <c r="AW67"/>
  <c r="BS67"/>
  <c r="CO67"/>
  <c r="E74"/>
  <c r="Z74" s="1"/>
  <c r="AY58"/>
  <c r="BN58" s="1"/>
  <c r="CQ58"/>
  <c r="BU58"/>
  <c r="A58"/>
  <c r="H59"/>
  <c r="AC59" s="1"/>
  <c r="AV71"/>
  <c r="BR71"/>
  <c r="CN71"/>
  <c r="D77" l="1"/>
  <c r="Y77" s="1"/>
  <c r="J61"/>
  <c r="AE61" s="1"/>
  <c r="G67"/>
  <c r="AB67" s="1"/>
  <c r="AU75"/>
  <c r="BQ75"/>
  <c r="CM75"/>
  <c r="AX60"/>
  <c r="CP60"/>
  <c r="BT60"/>
  <c r="I58"/>
  <c r="AD58" s="1"/>
  <c r="CJ58"/>
  <c r="B58"/>
  <c r="C58"/>
  <c r="F71"/>
  <c r="AA71" s="1"/>
  <c r="AT78" l="1"/>
  <c r="CL78"/>
  <c r="BP78"/>
  <c r="AZ62"/>
  <c r="BV62"/>
  <c r="CR62"/>
  <c r="AW68"/>
  <c r="BS68"/>
  <c r="CO68"/>
  <c r="E75"/>
  <c r="Z75" s="1"/>
  <c r="BU59"/>
  <c r="AY59"/>
  <c r="BN59" s="1"/>
  <c r="CQ59"/>
  <c r="A59"/>
  <c r="H60"/>
  <c r="AC60" s="1"/>
  <c r="BR72"/>
  <c r="AV72"/>
  <c r="CN72"/>
  <c r="D78" l="1"/>
  <c r="Y78" s="1"/>
  <c r="J62"/>
  <c r="AE62" s="1"/>
  <c r="G68"/>
  <c r="AB68" s="1"/>
  <c r="AU76"/>
  <c r="BQ76"/>
  <c r="CM76"/>
  <c r="C59"/>
  <c r="B59"/>
  <c r="CP61"/>
  <c r="BT61"/>
  <c r="AX61"/>
  <c r="I59"/>
  <c r="AD59" s="1"/>
  <c r="CJ59"/>
  <c r="F72"/>
  <c r="AA72" s="1"/>
  <c r="BR73" s="1"/>
  <c r="CL79" l="1"/>
  <c r="BP79"/>
  <c r="AT79"/>
  <c r="CR63"/>
  <c r="BV63"/>
  <c r="AZ63"/>
  <c r="CN73"/>
  <c r="F73" s="1"/>
  <c r="BS69"/>
  <c r="AW69"/>
  <c r="CO69"/>
  <c r="E76"/>
  <c r="Z76" s="1"/>
  <c r="AV73"/>
  <c r="CQ60"/>
  <c r="BU60"/>
  <c r="AY60"/>
  <c r="BN60" s="1"/>
  <c r="A60"/>
  <c r="H61"/>
  <c r="AC61" s="1"/>
  <c r="D79" l="1"/>
  <c r="Y79" s="1"/>
  <c r="AA73"/>
  <c r="BR74" s="1"/>
  <c r="J63"/>
  <c r="AE63" s="1"/>
  <c r="G69"/>
  <c r="AB69" s="1"/>
  <c r="AW70" s="1"/>
  <c r="CM77"/>
  <c r="AU77"/>
  <c r="BQ77"/>
  <c r="AX62"/>
  <c r="CP62"/>
  <c r="BT62"/>
  <c r="I60"/>
  <c r="AD60" s="1"/>
  <c r="CJ60"/>
  <c r="C60"/>
  <c r="B60"/>
  <c r="CN74" l="1"/>
  <c r="AV74"/>
  <c r="CL80"/>
  <c r="BP80"/>
  <c r="AT80"/>
  <c r="AZ64"/>
  <c r="CR64"/>
  <c r="BV64"/>
  <c r="CO70"/>
  <c r="BS70"/>
  <c r="E77"/>
  <c r="Z77" s="1"/>
  <c r="CQ61"/>
  <c r="BU61"/>
  <c r="AY61"/>
  <c r="BN61" s="1"/>
  <c r="A61"/>
  <c r="H62"/>
  <c r="AC62" s="1"/>
  <c r="F74"/>
  <c r="AA74" s="1"/>
  <c r="G70" l="1"/>
  <c r="AB70" s="1"/>
  <c r="CO71" s="1"/>
  <c r="D80"/>
  <c r="Y80" s="1"/>
  <c r="J64"/>
  <c r="AE64" s="1"/>
  <c r="BQ78"/>
  <c r="CM78"/>
  <c r="AU78"/>
  <c r="CP63"/>
  <c r="BT63"/>
  <c r="AX63"/>
  <c r="I61"/>
  <c r="AD61" s="1"/>
  <c r="CJ61"/>
  <c r="B61"/>
  <c r="C61"/>
  <c r="AV75"/>
  <c r="BR75"/>
  <c r="CN75"/>
  <c r="BS71" l="1"/>
  <c r="G71" s="1"/>
  <c r="AB71" s="1"/>
  <c r="AW71"/>
  <c r="CL81"/>
  <c r="AT81"/>
  <c r="BP81"/>
  <c r="CR65"/>
  <c r="BV65"/>
  <c r="AZ65"/>
  <c r="E78"/>
  <c r="Z78" s="1"/>
  <c r="BU62"/>
  <c r="AY62"/>
  <c r="BN62" s="1"/>
  <c r="CQ62"/>
  <c r="A62"/>
  <c r="H63"/>
  <c r="AC63" s="1"/>
  <c r="F75"/>
  <c r="AA75" s="1"/>
  <c r="D81" l="1"/>
  <c r="Y81" s="1"/>
  <c r="J65"/>
  <c r="AE65" s="1"/>
  <c r="AU79"/>
  <c r="BQ79"/>
  <c r="CM79"/>
  <c r="BS72"/>
  <c r="AW72"/>
  <c r="CO72"/>
  <c r="CP64"/>
  <c r="BT64"/>
  <c r="AX64"/>
  <c r="I62"/>
  <c r="AD62" s="1"/>
  <c r="CJ62"/>
  <c r="C62"/>
  <c r="B62"/>
  <c r="AV76"/>
  <c r="BR76"/>
  <c r="CN76"/>
  <c r="BP82" l="1"/>
  <c r="AT82"/>
  <c r="CL82"/>
  <c r="BV66"/>
  <c r="AZ66"/>
  <c r="CR66"/>
  <c r="E79"/>
  <c r="Z79" s="1"/>
  <c r="G72"/>
  <c r="AB72" s="1"/>
  <c r="AY63"/>
  <c r="BN63" s="1"/>
  <c r="CQ63"/>
  <c r="BU63"/>
  <c r="A63"/>
  <c r="H64"/>
  <c r="AC64" s="1"/>
  <c r="F76"/>
  <c r="AA76" s="1"/>
  <c r="D82" l="1"/>
  <c r="Y82" s="1"/>
  <c r="J66"/>
  <c r="AE66" s="1"/>
  <c r="BV67" s="1"/>
  <c r="AU80"/>
  <c r="CM80"/>
  <c r="BQ80"/>
  <c r="CO73"/>
  <c r="BS73"/>
  <c r="AW73"/>
  <c r="I63"/>
  <c r="AD63" s="1"/>
  <c r="CJ63"/>
  <c r="BT65"/>
  <c r="AX65"/>
  <c r="CP65"/>
  <c r="C63"/>
  <c r="B63"/>
  <c r="CN77"/>
  <c r="AV77"/>
  <c r="BR77"/>
  <c r="CR67" l="1"/>
  <c r="J67" s="1"/>
  <c r="AE67" s="1"/>
  <c r="BV68" s="1"/>
  <c r="CL83"/>
  <c r="AT83"/>
  <c r="BP83"/>
  <c r="AZ67"/>
  <c r="G73"/>
  <c r="AB73" s="1"/>
  <c r="CO74" s="1"/>
  <c r="E80"/>
  <c r="Z80" s="1"/>
  <c r="H65"/>
  <c r="AC65" s="1"/>
  <c r="AY64"/>
  <c r="BN64" s="1"/>
  <c r="CQ64"/>
  <c r="BU64"/>
  <c r="A64"/>
  <c r="F77"/>
  <c r="AA77" s="1"/>
  <c r="AZ68" l="1"/>
  <c r="CR68"/>
  <c r="J68" s="1"/>
  <c r="AE68" s="1"/>
  <c r="AZ69" s="1"/>
  <c r="D83"/>
  <c r="Y83" s="1"/>
  <c r="BS74"/>
  <c r="G74" s="1"/>
  <c r="AW74"/>
  <c r="AU81"/>
  <c r="BQ81"/>
  <c r="CM81"/>
  <c r="I64"/>
  <c r="AD64" s="1"/>
  <c r="CJ64"/>
  <c r="CP66"/>
  <c r="BT66"/>
  <c r="AX66"/>
  <c r="C64"/>
  <c r="B64"/>
  <c r="AV78"/>
  <c r="BR78"/>
  <c r="CN78"/>
  <c r="CL84" l="1"/>
  <c r="BP84"/>
  <c r="AT84"/>
  <c r="AB74"/>
  <c r="AW75" s="1"/>
  <c r="E81"/>
  <c r="Z81" s="1"/>
  <c r="BQ82" s="1"/>
  <c r="BV69"/>
  <c r="CR69"/>
  <c r="BU65"/>
  <c r="CQ65"/>
  <c r="AY65"/>
  <c r="BN65" s="1"/>
  <c r="A65"/>
  <c r="H66"/>
  <c r="AC66" s="1"/>
  <c r="F78"/>
  <c r="AA78" s="1"/>
  <c r="CO75" l="1"/>
  <c r="CM82"/>
  <c r="E82" s="1"/>
  <c r="Z82" s="1"/>
  <c r="AU83" s="1"/>
  <c r="AU82"/>
  <c r="BS75"/>
  <c r="D84"/>
  <c r="Y84" s="1"/>
  <c r="J69"/>
  <c r="AE69" s="1"/>
  <c r="I65"/>
  <c r="AD65" s="1"/>
  <c r="CJ65"/>
  <c r="AX67"/>
  <c r="CP67"/>
  <c r="BT67"/>
  <c r="C65"/>
  <c r="B65"/>
  <c r="BR79"/>
  <c r="CN79"/>
  <c r="AV79"/>
  <c r="G75" l="1"/>
  <c r="AB75" s="1"/>
  <c r="BS76" s="1"/>
  <c r="CM83"/>
  <c r="BQ83"/>
  <c r="BP85"/>
  <c r="AT85"/>
  <c r="CL85"/>
  <c r="AZ70"/>
  <c r="BV70"/>
  <c r="CR70"/>
  <c r="H67"/>
  <c r="AC67" s="1"/>
  <c r="CQ66"/>
  <c r="BU66"/>
  <c r="AY66"/>
  <c r="BN66" s="1"/>
  <c r="A66"/>
  <c r="F79"/>
  <c r="AA79" s="1"/>
  <c r="CO76" l="1"/>
  <c r="G76" s="1"/>
  <c r="AB76" s="1"/>
  <c r="BS77" s="1"/>
  <c r="AW76"/>
  <c r="E83"/>
  <c r="Z83" s="1"/>
  <c r="CM84" s="1"/>
  <c r="D85"/>
  <c r="Y85" s="1"/>
  <c r="J70"/>
  <c r="AE70" s="1"/>
  <c r="BT68"/>
  <c r="AX68"/>
  <c r="CP68"/>
  <c r="B66"/>
  <c r="C66"/>
  <c r="I66"/>
  <c r="AD66" s="1"/>
  <c r="CJ66"/>
  <c r="CN80"/>
  <c r="AV80"/>
  <c r="BR80"/>
  <c r="BQ84"/>
  <c r="AU84"/>
  <c r="CO77" l="1"/>
  <c r="G77" s="1"/>
  <c r="AB77" s="1"/>
  <c r="AW77"/>
  <c r="AT86"/>
  <c r="BP86"/>
  <c r="CL86"/>
  <c r="AZ71"/>
  <c r="BV71"/>
  <c r="CR71"/>
  <c r="H68"/>
  <c r="AC68" s="1"/>
  <c r="CQ67"/>
  <c r="BU67"/>
  <c r="AY67"/>
  <c r="BN67" s="1"/>
  <c r="A67"/>
  <c r="F80"/>
  <c r="AA80" s="1"/>
  <c r="E84"/>
  <c r="Z84" s="1"/>
  <c r="D86" l="1"/>
  <c r="Y86" s="1"/>
  <c r="BS78"/>
  <c r="CO78"/>
  <c r="AW78"/>
  <c r="J71"/>
  <c r="AE71" s="1"/>
  <c r="I67"/>
  <c r="AD67" s="1"/>
  <c r="CJ67"/>
  <c r="AX69"/>
  <c r="CP69"/>
  <c r="BT69"/>
  <c r="B67"/>
  <c r="C67"/>
  <c r="AV81"/>
  <c r="CN81"/>
  <c r="BR81"/>
  <c r="BQ85"/>
  <c r="AU85"/>
  <c r="CM85"/>
  <c r="CL87" l="1"/>
  <c r="BP87"/>
  <c r="AT87"/>
  <c r="G78"/>
  <c r="AB78" s="1"/>
  <c r="AZ72"/>
  <c r="BV72"/>
  <c r="CR72"/>
  <c r="H69"/>
  <c r="AC69" s="1"/>
  <c r="BU68"/>
  <c r="CQ68"/>
  <c r="AY68"/>
  <c r="BN68" s="1"/>
  <c r="A68"/>
  <c r="F81"/>
  <c r="AA81" s="1"/>
  <c r="E85"/>
  <c r="Z85" s="1"/>
  <c r="D87" l="1"/>
  <c r="Y87" s="1"/>
  <c r="AW79"/>
  <c r="BS79"/>
  <c r="CO79"/>
  <c r="J72"/>
  <c r="AE72" s="1"/>
  <c r="AX70"/>
  <c r="CP70"/>
  <c r="BT70"/>
  <c r="B68"/>
  <c r="C68"/>
  <c r="I68"/>
  <c r="AD68" s="1"/>
  <c r="CJ68"/>
  <c r="AV82"/>
  <c r="BR82"/>
  <c r="CN82"/>
  <c r="AU86"/>
  <c r="CM86"/>
  <c r="BQ86"/>
  <c r="AT88" l="1"/>
  <c r="BP88"/>
  <c r="CL88"/>
  <c r="G79"/>
  <c r="AB79" s="1"/>
  <c r="AZ73"/>
  <c r="BV73"/>
  <c r="CR73"/>
  <c r="BU69"/>
  <c r="AY69"/>
  <c r="BN69" s="1"/>
  <c r="CQ69"/>
  <c r="A69"/>
  <c r="H70"/>
  <c r="AC70" s="1"/>
  <c r="F82"/>
  <c r="AA82" s="1"/>
  <c r="E86"/>
  <c r="Z86" s="1"/>
  <c r="D88" l="1"/>
  <c r="Y88" s="1"/>
  <c r="CO80"/>
  <c r="AW80"/>
  <c r="BS80"/>
  <c r="J73"/>
  <c r="AE73" s="1"/>
  <c r="C69"/>
  <c r="B69"/>
  <c r="AX71"/>
  <c r="CP71"/>
  <c r="BT71"/>
  <c r="I69"/>
  <c r="AD69" s="1"/>
  <c r="CJ69"/>
  <c r="CN83"/>
  <c r="AV83"/>
  <c r="BR83"/>
  <c r="CM87"/>
  <c r="BQ87"/>
  <c r="AU87"/>
  <c r="AT89" l="1"/>
  <c r="BP89"/>
  <c r="CL89"/>
  <c r="G80"/>
  <c r="AB80" s="1"/>
  <c r="AZ74"/>
  <c r="BV74"/>
  <c r="CR74"/>
  <c r="H71"/>
  <c r="AC71" s="1"/>
  <c r="CQ70"/>
  <c r="BU70"/>
  <c r="AY70"/>
  <c r="BN70" s="1"/>
  <c r="A70"/>
  <c r="F83"/>
  <c r="AA83" s="1"/>
  <c r="E87"/>
  <c r="Z87" s="1"/>
  <c r="D89" l="1"/>
  <c r="Y89" s="1"/>
  <c r="BS81"/>
  <c r="CO81"/>
  <c r="AW81"/>
  <c r="J74"/>
  <c r="AE74" s="1"/>
  <c r="AX72"/>
  <c r="CP72"/>
  <c r="BT72"/>
  <c r="B70"/>
  <c r="C70"/>
  <c r="I70"/>
  <c r="AD70" s="1"/>
  <c r="CJ70"/>
  <c r="AV84"/>
  <c r="BR84"/>
  <c r="CN84"/>
  <c r="CM88"/>
  <c r="BQ88"/>
  <c r="AU88"/>
  <c r="CL90" l="1"/>
  <c r="AT90"/>
  <c r="BP90"/>
  <c r="G81"/>
  <c r="AB81" s="1"/>
  <c r="AZ75"/>
  <c r="BV75"/>
  <c r="CR75"/>
  <c r="H72"/>
  <c r="AC72" s="1"/>
  <c r="BU71"/>
  <c r="CJ71" s="1"/>
  <c r="AY71"/>
  <c r="BN71" s="1"/>
  <c r="CQ71"/>
  <c r="A71"/>
  <c r="F84"/>
  <c r="AA84" s="1"/>
  <c r="E88"/>
  <c r="Z88" s="1"/>
  <c r="D90" l="1"/>
  <c r="Y90" s="1"/>
  <c r="I71"/>
  <c r="AD71" s="1"/>
  <c r="BU72" s="1"/>
  <c r="BS82"/>
  <c r="CO82"/>
  <c r="AW82"/>
  <c r="J75"/>
  <c r="AE75" s="1"/>
  <c r="BT73"/>
  <c r="AX73"/>
  <c r="CP73"/>
  <c r="B71"/>
  <c r="C71"/>
  <c r="BR85"/>
  <c r="CN85"/>
  <c r="AV85"/>
  <c r="BQ89"/>
  <c r="AU89"/>
  <c r="CM89"/>
  <c r="A72" l="1"/>
  <c r="C72" s="1"/>
  <c r="CQ72"/>
  <c r="I72" s="1"/>
  <c r="AD72" s="1"/>
  <c r="AY72"/>
  <c r="BN72" s="1"/>
  <c r="BP91"/>
  <c r="CL91"/>
  <c r="AT91"/>
  <c r="G82"/>
  <c r="AB82" s="1"/>
  <c r="CR76"/>
  <c r="BV76"/>
  <c r="AZ76"/>
  <c r="H73"/>
  <c r="AC73" s="1"/>
  <c r="CJ72"/>
  <c r="F85"/>
  <c r="AA85" s="1"/>
  <c r="E89"/>
  <c r="Z89" s="1"/>
  <c r="B72" l="1"/>
  <c r="D91"/>
  <c r="Y91" s="1"/>
  <c r="AW83"/>
  <c r="BS83"/>
  <c r="CO83"/>
  <c r="J76"/>
  <c r="AE76" s="1"/>
  <c r="CP74"/>
  <c r="BT74"/>
  <c r="AX74"/>
  <c r="BU73"/>
  <c r="AY73"/>
  <c r="BN73" s="1"/>
  <c r="CQ73"/>
  <c r="A73"/>
  <c r="BR86"/>
  <c r="CN86"/>
  <c r="AV86"/>
  <c r="AU90"/>
  <c r="CM90"/>
  <c r="BQ90"/>
  <c r="AT92" l="1"/>
  <c r="BP92"/>
  <c r="CL92"/>
  <c r="G83"/>
  <c r="AB83" s="1"/>
  <c r="CR77"/>
  <c r="AZ77"/>
  <c r="BV77"/>
  <c r="C73"/>
  <c r="B73"/>
  <c r="I73"/>
  <c r="AD73" s="1"/>
  <c r="CJ73"/>
  <c r="H74"/>
  <c r="AC74" s="1"/>
  <c r="F86"/>
  <c r="AA86" s="1"/>
  <c r="E90"/>
  <c r="Z90" s="1"/>
  <c r="D92" l="1"/>
  <c r="Y92" s="1"/>
  <c r="CO84"/>
  <c r="AW84"/>
  <c r="BS84"/>
  <c r="J77"/>
  <c r="AE77" s="1"/>
  <c r="CP75"/>
  <c r="BT75"/>
  <c r="AX75"/>
  <c r="BU74"/>
  <c r="CJ74" s="1"/>
  <c r="AY74"/>
  <c r="BN74" s="1"/>
  <c r="CQ74"/>
  <c r="A74"/>
  <c r="BR87"/>
  <c r="CN87"/>
  <c r="AV87"/>
  <c r="CM91"/>
  <c r="BQ91"/>
  <c r="AU91"/>
  <c r="I74" l="1"/>
  <c r="AT93"/>
  <c r="BP93"/>
  <c r="CL93"/>
  <c r="G84"/>
  <c r="AB84" s="1"/>
  <c r="AD74"/>
  <c r="AY75" s="1"/>
  <c r="BN75" s="1"/>
  <c r="BV78"/>
  <c r="CR78"/>
  <c r="AZ78"/>
  <c r="B74"/>
  <c r="C74"/>
  <c r="H75"/>
  <c r="AC75" s="1"/>
  <c r="F87"/>
  <c r="AA87" s="1"/>
  <c r="E91"/>
  <c r="Z91" s="1"/>
  <c r="A75" l="1"/>
  <c r="B75" s="1"/>
  <c r="BU75"/>
  <c r="CJ75" s="1"/>
  <c r="CQ75"/>
  <c r="D93"/>
  <c r="Y93" s="1"/>
  <c r="BS85"/>
  <c r="CO85"/>
  <c r="AW85"/>
  <c r="J78"/>
  <c r="AE78" s="1"/>
  <c r="AX76"/>
  <c r="CP76"/>
  <c r="BT76"/>
  <c r="CN88"/>
  <c r="AV88"/>
  <c r="BR88"/>
  <c r="CM92"/>
  <c r="BQ92"/>
  <c r="AU92"/>
  <c r="I75" l="1"/>
  <c r="AD75" s="1"/>
  <c r="A76" s="1"/>
  <c r="C76" s="1"/>
  <c r="C75"/>
  <c r="BP94"/>
  <c r="CL94"/>
  <c r="AT94"/>
  <c r="G85"/>
  <c r="AB85" s="1"/>
  <c r="AZ79"/>
  <c r="BV79"/>
  <c r="CR79"/>
  <c r="H76"/>
  <c r="AC76" s="1"/>
  <c r="F88"/>
  <c r="AA88" s="1"/>
  <c r="E92"/>
  <c r="Z92" s="1"/>
  <c r="CQ76" l="1"/>
  <c r="BU76"/>
  <c r="AY76"/>
  <c r="BN76" s="1"/>
  <c r="B76"/>
  <c r="D94"/>
  <c r="Y94" s="1"/>
  <c r="CO86"/>
  <c r="AW86"/>
  <c r="BS86"/>
  <c r="J79"/>
  <c r="AE79" s="1"/>
  <c r="AX77"/>
  <c r="CP77"/>
  <c r="BT77"/>
  <c r="CN89"/>
  <c r="BR89"/>
  <c r="AV89"/>
  <c r="AU93"/>
  <c r="CM93"/>
  <c r="BQ93"/>
  <c r="I76" l="1"/>
  <c r="AD76" s="1"/>
  <c r="AY77" s="1"/>
  <c r="BN77" s="1"/>
  <c r="CJ76"/>
  <c r="BP95"/>
  <c r="CL95"/>
  <c r="AT95"/>
  <c r="G86"/>
  <c r="AB86" s="1"/>
  <c r="BV80"/>
  <c r="CR80"/>
  <c r="AZ80"/>
  <c r="H77"/>
  <c r="AC77" s="1"/>
  <c r="F89"/>
  <c r="AA89" s="1"/>
  <c r="E93"/>
  <c r="Z93" s="1"/>
  <c r="A77" l="1"/>
  <c r="C77" s="1"/>
  <c r="CQ77"/>
  <c r="I77" s="1"/>
  <c r="AD77" s="1"/>
  <c r="BU77"/>
  <c r="CJ77" s="1"/>
  <c r="D95"/>
  <c r="Y95" s="1"/>
  <c r="CO87"/>
  <c r="AW87"/>
  <c r="BS87"/>
  <c r="J80"/>
  <c r="AE80" s="1"/>
  <c r="CR81" s="1"/>
  <c r="BT78"/>
  <c r="AX78"/>
  <c r="CP78"/>
  <c r="AV90"/>
  <c r="BR90"/>
  <c r="CN90"/>
  <c r="CM94"/>
  <c r="BQ94"/>
  <c r="AU94"/>
  <c r="B77" l="1"/>
  <c r="F90"/>
  <c r="AT96"/>
  <c r="CL96"/>
  <c r="BP96"/>
  <c r="G87"/>
  <c r="AB87" s="1"/>
  <c r="BV81"/>
  <c r="J81" s="1"/>
  <c r="AE81" s="1"/>
  <c r="AZ81"/>
  <c r="H78"/>
  <c r="AC78" s="1"/>
  <c r="AY78"/>
  <c r="BN78" s="1"/>
  <c r="BU78"/>
  <c r="CQ78"/>
  <c r="A78"/>
  <c r="AA90"/>
  <c r="E94"/>
  <c r="Z94" s="1"/>
  <c r="D96" l="1"/>
  <c r="Y96" s="1"/>
  <c r="CO88"/>
  <c r="AW88"/>
  <c r="BS88"/>
  <c r="BV82"/>
  <c r="CR82"/>
  <c r="AZ82"/>
  <c r="CP79"/>
  <c r="AX79"/>
  <c r="BT79"/>
  <c r="I78"/>
  <c r="AD78" s="1"/>
  <c r="CJ78"/>
  <c r="C78"/>
  <c r="B78"/>
  <c r="CN91"/>
  <c r="AV91"/>
  <c r="BR91"/>
  <c r="BQ95"/>
  <c r="AU95"/>
  <c r="CM95"/>
  <c r="J82" l="1"/>
  <c r="AE82" s="1"/>
  <c r="BV83" s="1"/>
  <c r="BP97"/>
  <c r="AT97"/>
  <c r="CL97"/>
  <c r="G88"/>
  <c r="AB88" s="1"/>
  <c r="BU79"/>
  <c r="AY79"/>
  <c r="BN79" s="1"/>
  <c r="CQ79"/>
  <c r="H79"/>
  <c r="AC79" s="1"/>
  <c r="CJ79"/>
  <c r="A79"/>
  <c r="F91"/>
  <c r="AA91" s="1"/>
  <c r="E95"/>
  <c r="Z95" s="1"/>
  <c r="AZ83" l="1"/>
  <c r="CR83"/>
  <c r="J83" s="1"/>
  <c r="AE83" s="1"/>
  <c r="D97"/>
  <c r="Y97" s="1"/>
  <c r="AW89"/>
  <c r="CO89"/>
  <c r="BS89"/>
  <c r="CP80"/>
  <c r="AX80"/>
  <c r="BT80"/>
  <c r="I79"/>
  <c r="AD79" s="1"/>
  <c r="C79"/>
  <c r="B79"/>
  <c r="CN92"/>
  <c r="BR92"/>
  <c r="AV92"/>
  <c r="AU96"/>
  <c r="BQ96"/>
  <c r="CM96"/>
  <c r="CL98" l="1"/>
  <c r="BP98"/>
  <c r="AT98"/>
  <c r="G89"/>
  <c r="AB89" s="1"/>
  <c r="BU80"/>
  <c r="AY80"/>
  <c r="BN80" s="1"/>
  <c r="CQ80"/>
  <c r="H80"/>
  <c r="AC80" s="1"/>
  <c r="CJ80"/>
  <c r="A80"/>
  <c r="F92"/>
  <c r="AA92" s="1"/>
  <c r="BV84"/>
  <c r="AZ84"/>
  <c r="CR84"/>
  <c r="E96"/>
  <c r="Z96" s="1"/>
  <c r="D98" l="1"/>
  <c r="Y98" s="1"/>
  <c r="CO90"/>
  <c r="AW90"/>
  <c r="BS90"/>
  <c r="I80"/>
  <c r="AD80" s="1"/>
  <c r="CQ81" s="1"/>
  <c r="CP81"/>
  <c r="BT81"/>
  <c r="AX81"/>
  <c r="B80"/>
  <c r="C80"/>
  <c r="CN93"/>
  <c r="AV93"/>
  <c r="BR93"/>
  <c r="CM97"/>
  <c r="BQ97"/>
  <c r="AU97"/>
  <c r="J84"/>
  <c r="AE84" s="1"/>
  <c r="A81" l="1"/>
  <c r="B81" s="1"/>
  <c r="AY81"/>
  <c r="BN81" s="1"/>
  <c r="CL99"/>
  <c r="AT99"/>
  <c r="BP99"/>
  <c r="G90"/>
  <c r="AB90" s="1"/>
  <c r="BU81"/>
  <c r="I81" s="1"/>
  <c r="AD81" s="1"/>
  <c r="H81"/>
  <c r="AC81" s="1"/>
  <c r="F93"/>
  <c r="AA93" s="1"/>
  <c r="AZ85"/>
  <c r="CR85"/>
  <c r="BV85"/>
  <c r="E97"/>
  <c r="Z97" s="1"/>
  <c r="C81" l="1"/>
  <c r="D99"/>
  <c r="Y99" s="1"/>
  <c r="BS91"/>
  <c r="CO91"/>
  <c r="AW91"/>
  <c r="CJ81"/>
  <c r="CP82"/>
  <c r="BT82"/>
  <c r="AX82"/>
  <c r="A82"/>
  <c r="AY82"/>
  <c r="CQ82"/>
  <c r="BU82"/>
  <c r="AV94"/>
  <c r="BR94"/>
  <c r="CN94"/>
  <c r="CM98"/>
  <c r="BQ98"/>
  <c r="AU98"/>
  <c r="J85"/>
  <c r="AE85" s="1"/>
  <c r="AT100" l="1"/>
  <c r="CL100"/>
  <c r="BP100"/>
  <c r="G91"/>
  <c r="AB91" s="1"/>
  <c r="H82"/>
  <c r="AC82" s="1"/>
  <c r="CJ82"/>
  <c r="I82"/>
  <c r="AD82" s="1"/>
  <c r="BN82"/>
  <c r="C82"/>
  <c r="B82"/>
  <c r="F94"/>
  <c r="AA94" s="1"/>
  <c r="E98"/>
  <c r="Z98" s="1"/>
  <c r="CR86"/>
  <c r="BV86"/>
  <c r="AZ86"/>
  <c r="D100" l="1"/>
  <c r="Y100" s="1"/>
  <c r="CO92"/>
  <c r="AW92"/>
  <c r="BS92"/>
  <c r="CP83"/>
  <c r="BT83"/>
  <c r="AX83"/>
  <c r="A83"/>
  <c r="AY83"/>
  <c r="BU83"/>
  <c r="CQ83"/>
  <c r="CN95"/>
  <c r="BR95"/>
  <c r="AV95"/>
  <c r="BQ99"/>
  <c r="AU99"/>
  <c r="CM99"/>
  <c r="J86"/>
  <c r="AE86" s="1"/>
  <c r="BP101" l="1"/>
  <c r="CL101"/>
  <c r="AT101"/>
  <c r="G92"/>
  <c r="AB92" s="1"/>
  <c r="H83"/>
  <c r="AC83" s="1"/>
  <c r="CJ83"/>
  <c r="I83"/>
  <c r="AD83" s="1"/>
  <c r="BN83"/>
  <c r="B83"/>
  <c r="C83"/>
  <c r="F95"/>
  <c r="AA95" s="1"/>
  <c r="E99"/>
  <c r="Z99" s="1"/>
  <c r="CR87"/>
  <c r="BV87"/>
  <c r="AZ87"/>
  <c r="D101" l="1"/>
  <c r="Y101" s="1"/>
  <c r="BS93"/>
  <c r="CO93"/>
  <c r="AW93"/>
  <c r="BT84"/>
  <c r="AX84"/>
  <c r="CP84"/>
  <c r="A84"/>
  <c r="CQ84"/>
  <c r="BU84"/>
  <c r="AY84"/>
  <c r="AV96"/>
  <c r="BR96"/>
  <c r="CN96"/>
  <c r="AU100"/>
  <c r="CM100"/>
  <c r="BQ100"/>
  <c r="J87"/>
  <c r="AE87" s="1"/>
  <c r="AT102" l="1"/>
  <c r="BP102"/>
  <c r="CL102"/>
  <c r="G93"/>
  <c r="AB93" s="1"/>
  <c r="H84"/>
  <c r="AC84" s="1"/>
  <c r="CJ84"/>
  <c r="I84"/>
  <c r="AD84" s="1"/>
  <c r="BN84"/>
  <c r="B84"/>
  <c r="C84"/>
  <c r="F96"/>
  <c r="AA96" s="1"/>
  <c r="E100"/>
  <c r="Z100" s="1"/>
  <c r="BV88"/>
  <c r="AZ88"/>
  <c r="CR88"/>
  <c r="D102" l="1"/>
  <c r="Y102" s="1"/>
  <c r="CO94"/>
  <c r="AW94"/>
  <c r="BS94"/>
  <c r="AX85"/>
  <c r="CP85"/>
  <c r="BT85"/>
  <c r="A85"/>
  <c r="CQ85"/>
  <c r="BU85"/>
  <c r="AY85"/>
  <c r="BR97"/>
  <c r="CN97"/>
  <c r="AV97"/>
  <c r="CM101"/>
  <c r="BQ101"/>
  <c r="AU101"/>
  <c r="J88"/>
  <c r="AE88" s="1"/>
  <c r="AT103" l="1"/>
  <c r="BP103"/>
  <c r="CL103"/>
  <c r="G94"/>
  <c r="AB94" s="1"/>
  <c r="BN85"/>
  <c r="I85"/>
  <c r="AD85" s="1"/>
  <c r="H85"/>
  <c r="AC85" s="1"/>
  <c r="CJ85"/>
  <c r="C85"/>
  <c r="B85"/>
  <c r="F97"/>
  <c r="AA97" s="1"/>
  <c r="E101"/>
  <c r="Z101" s="1"/>
  <c r="AZ89"/>
  <c r="CR89"/>
  <c r="BV89"/>
  <c r="D103" l="1"/>
  <c r="Y103" s="1"/>
  <c r="BS95"/>
  <c r="CO95"/>
  <c r="AW95"/>
  <c r="CQ86"/>
  <c r="BU86"/>
  <c r="AY86"/>
  <c r="AX86"/>
  <c r="BT86"/>
  <c r="CP86"/>
  <c r="A86"/>
  <c r="CN98"/>
  <c r="AV98"/>
  <c r="BR98"/>
  <c r="J89"/>
  <c r="AE89" s="1"/>
  <c r="CM102"/>
  <c r="BQ102"/>
  <c r="AU102"/>
  <c r="CL104" l="1"/>
  <c r="AT104"/>
  <c r="BP104"/>
  <c r="G95"/>
  <c r="AB95" s="1"/>
  <c r="BN86"/>
  <c r="H86"/>
  <c r="AC86" s="1"/>
  <c r="CJ86"/>
  <c r="I86"/>
  <c r="AD86" s="1"/>
  <c r="B86"/>
  <c r="C86"/>
  <c r="F98"/>
  <c r="AA98" s="1"/>
  <c r="CR90"/>
  <c r="BV90"/>
  <c r="AZ90"/>
  <c r="E102"/>
  <c r="Z102" s="1"/>
  <c r="D104" l="1"/>
  <c r="Y104" s="1"/>
  <c r="CO96"/>
  <c r="AW96"/>
  <c r="BS96"/>
  <c r="AX87"/>
  <c r="CP87"/>
  <c r="BT87"/>
  <c r="A87"/>
  <c r="BU87"/>
  <c r="AY87"/>
  <c r="CQ87"/>
  <c r="BR99"/>
  <c r="CN99"/>
  <c r="AV99"/>
  <c r="BQ103"/>
  <c r="AU103"/>
  <c r="CM103"/>
  <c r="J90"/>
  <c r="AE90" s="1"/>
  <c r="AT105" l="1"/>
  <c r="BP105"/>
  <c r="CL105"/>
  <c r="G96"/>
  <c r="AB96" s="1"/>
  <c r="I87"/>
  <c r="AD87" s="1"/>
  <c r="AY88" s="1"/>
  <c r="BN87"/>
  <c r="H87"/>
  <c r="AC87" s="1"/>
  <c r="CJ87"/>
  <c r="B87"/>
  <c r="C87"/>
  <c r="F99"/>
  <c r="AA99" s="1"/>
  <c r="E103"/>
  <c r="Z103" s="1"/>
  <c r="CR91"/>
  <c r="BV91"/>
  <c r="AZ91"/>
  <c r="D105" l="1"/>
  <c r="Y105" s="1"/>
  <c r="CQ88"/>
  <c r="BU88"/>
  <c r="CO97"/>
  <c r="AW97"/>
  <c r="BS97"/>
  <c r="AX88"/>
  <c r="BN88" s="1"/>
  <c r="CP88"/>
  <c r="BT88"/>
  <c r="A88"/>
  <c r="AV100"/>
  <c r="BR100"/>
  <c r="CN100"/>
  <c r="AU104"/>
  <c r="CM104"/>
  <c r="BQ104"/>
  <c r="J91"/>
  <c r="AE91" s="1"/>
  <c r="I88" l="1"/>
  <c r="AD88" s="1"/>
  <c r="CQ89" s="1"/>
  <c r="AT106"/>
  <c r="BP106"/>
  <c r="CL106"/>
  <c r="G97"/>
  <c r="AB97" s="1"/>
  <c r="H88"/>
  <c r="AC88" s="1"/>
  <c r="CJ88"/>
  <c r="B88"/>
  <c r="C88"/>
  <c r="F100"/>
  <c r="AA100" s="1"/>
  <c r="BV92"/>
  <c r="AZ92"/>
  <c r="CR92"/>
  <c r="E104"/>
  <c r="Z104" s="1"/>
  <c r="BU89" l="1"/>
  <c r="I89" s="1"/>
  <c r="AD89" s="1"/>
  <c r="AY89"/>
  <c r="D106"/>
  <c r="Y106" s="1"/>
  <c r="CO98"/>
  <c r="AW98"/>
  <c r="BS98"/>
  <c r="BT89"/>
  <c r="CP89"/>
  <c r="AX89"/>
  <c r="BN89" s="1"/>
  <c r="A89"/>
  <c r="BR101"/>
  <c r="CN101"/>
  <c r="AV101"/>
  <c r="J92"/>
  <c r="AE92" s="1"/>
  <c r="CM105"/>
  <c r="BQ105"/>
  <c r="AU105"/>
  <c r="BP107" l="1"/>
  <c r="AT107"/>
  <c r="CL107"/>
  <c r="G98"/>
  <c r="AB98" s="1"/>
  <c r="B89"/>
  <c r="C89"/>
  <c r="BU90"/>
  <c r="AY90"/>
  <c r="CQ90"/>
  <c r="H89"/>
  <c r="AC89" s="1"/>
  <c r="CJ89"/>
  <c r="F101"/>
  <c r="AA101" s="1"/>
  <c r="E105"/>
  <c r="Z105" s="1"/>
  <c r="CR93"/>
  <c r="BV93"/>
  <c r="AZ93"/>
  <c r="D107" l="1"/>
  <c r="Y107" s="1"/>
  <c r="AW99"/>
  <c r="BS99"/>
  <c r="CO99"/>
  <c r="AX90"/>
  <c r="BN90" s="1"/>
  <c r="CP90"/>
  <c r="BT90"/>
  <c r="A90"/>
  <c r="I90"/>
  <c r="AD90" s="1"/>
  <c r="BR102"/>
  <c r="AV102"/>
  <c r="CN102"/>
  <c r="CM106"/>
  <c r="BQ106"/>
  <c r="AU106"/>
  <c r="J93"/>
  <c r="AE93" s="1"/>
  <c r="CL108" l="1"/>
  <c r="BP108"/>
  <c r="AT108"/>
  <c r="G99"/>
  <c r="AB99" s="1"/>
  <c r="CQ91"/>
  <c r="BU91"/>
  <c r="AY91"/>
  <c r="H90"/>
  <c r="AC90" s="1"/>
  <c r="CJ90"/>
  <c r="B90"/>
  <c r="C90"/>
  <c r="F102"/>
  <c r="AA102" s="1"/>
  <c r="BV94"/>
  <c r="AZ94"/>
  <c r="CR94"/>
  <c r="E106"/>
  <c r="Z106" s="1"/>
  <c r="D108" l="1"/>
  <c r="Y108" s="1"/>
  <c r="BS100"/>
  <c r="CO100"/>
  <c r="AW100"/>
  <c r="I91"/>
  <c r="AD91" s="1"/>
  <c r="CP91"/>
  <c r="BT91"/>
  <c r="AX91"/>
  <c r="BN91" s="1"/>
  <c r="A91"/>
  <c r="BR103"/>
  <c r="CN103"/>
  <c r="AV103"/>
  <c r="J94"/>
  <c r="AE94" s="1"/>
  <c r="BQ107"/>
  <c r="AU107"/>
  <c r="CM107"/>
  <c r="BP109" l="1"/>
  <c r="CL109"/>
  <c r="AT109"/>
  <c r="G100"/>
  <c r="AB100" s="1"/>
  <c r="B91"/>
  <c r="C91"/>
  <c r="AY92"/>
  <c r="CQ92"/>
  <c r="BU92"/>
  <c r="H91"/>
  <c r="AC91" s="1"/>
  <c r="CJ91"/>
  <c r="F103"/>
  <c r="AA103" s="1"/>
  <c r="E107"/>
  <c r="Z107" s="1"/>
  <c r="AZ95"/>
  <c r="CR95"/>
  <c r="BV95"/>
  <c r="D109" l="1"/>
  <c r="Y109" s="1"/>
  <c r="BS101"/>
  <c r="CO101"/>
  <c r="AW101"/>
  <c r="I92"/>
  <c r="AD92" s="1"/>
  <c r="BU93" s="1"/>
  <c r="BT92"/>
  <c r="AX92"/>
  <c r="BN92" s="1"/>
  <c r="CP92"/>
  <c r="A92"/>
  <c r="CN104"/>
  <c r="AV104"/>
  <c r="BR104"/>
  <c r="J95"/>
  <c r="AE95" s="1"/>
  <c r="AU108"/>
  <c r="CM108"/>
  <c r="BQ108"/>
  <c r="AT110" l="1"/>
  <c r="BP110"/>
  <c r="CL110"/>
  <c r="AY93"/>
  <c r="CQ93"/>
  <c r="I93" s="1"/>
  <c r="AD93" s="1"/>
  <c r="G101"/>
  <c r="AB101" s="1"/>
  <c r="B92"/>
  <c r="C92"/>
  <c r="H92"/>
  <c r="AC92" s="1"/>
  <c r="CJ92"/>
  <c r="F104"/>
  <c r="AA104" s="1"/>
  <c r="E108"/>
  <c r="Z108" s="1"/>
  <c r="CR96"/>
  <c r="AZ96"/>
  <c r="BV96"/>
  <c r="D110" l="1"/>
  <c r="Y110" s="1"/>
  <c r="AW102"/>
  <c r="BS102"/>
  <c r="CO102"/>
  <c r="CQ94"/>
  <c r="BU94"/>
  <c r="AY94"/>
  <c r="BT93"/>
  <c r="CJ93" s="1"/>
  <c r="CP93"/>
  <c r="AX93"/>
  <c r="BN93" s="1"/>
  <c r="A93"/>
  <c r="AV105"/>
  <c r="BR105"/>
  <c r="CN105"/>
  <c r="J96"/>
  <c r="AE96" s="1"/>
  <c r="CM109"/>
  <c r="BQ109"/>
  <c r="AU109"/>
  <c r="AT111" l="1"/>
  <c r="BP111"/>
  <c r="CL111"/>
  <c r="G102"/>
  <c r="AB102" s="1"/>
  <c r="H93"/>
  <c r="AC93" s="1"/>
  <c r="AX94" s="1"/>
  <c r="BN94" s="1"/>
  <c r="I94"/>
  <c r="AD94" s="1"/>
  <c r="B93"/>
  <c r="C93"/>
  <c r="F105"/>
  <c r="AA105" s="1"/>
  <c r="E109"/>
  <c r="Z109" s="1"/>
  <c r="CR97"/>
  <c r="BV97"/>
  <c r="AZ97"/>
  <c r="D111" l="1"/>
  <c r="Y111" s="1"/>
  <c r="CP94"/>
  <c r="A94"/>
  <c r="C94" s="1"/>
  <c r="AW103"/>
  <c r="BS103"/>
  <c r="CO103"/>
  <c r="BT94"/>
  <c r="CJ94" s="1"/>
  <c r="AY95"/>
  <c r="CQ95"/>
  <c r="BU95"/>
  <c r="BR106"/>
  <c r="CN106"/>
  <c r="AV106"/>
  <c r="CM110"/>
  <c r="BQ110"/>
  <c r="AU110"/>
  <c r="J97"/>
  <c r="AE97" s="1"/>
  <c r="CL112" l="1"/>
  <c r="AT112"/>
  <c r="BP112"/>
  <c r="H94"/>
  <c r="AC94" s="1"/>
  <c r="A95" s="1"/>
  <c r="B94"/>
  <c r="G103"/>
  <c r="AB103" s="1"/>
  <c r="I95"/>
  <c r="AD95" s="1"/>
  <c r="AX95"/>
  <c r="BN95" s="1"/>
  <c r="CP95"/>
  <c r="F106"/>
  <c r="AA106" s="1"/>
  <c r="BV98"/>
  <c r="AZ98"/>
  <c r="CR98"/>
  <c r="E110"/>
  <c r="Z110" s="1"/>
  <c r="D112" l="1"/>
  <c r="Y112" s="1"/>
  <c r="BT95"/>
  <c r="H95" s="1"/>
  <c r="AC95" s="1"/>
  <c r="BS104"/>
  <c r="CO104"/>
  <c r="AW104"/>
  <c r="B95"/>
  <c r="C95"/>
  <c r="CQ96"/>
  <c r="BU96"/>
  <c r="AY96"/>
  <c r="BR107"/>
  <c r="CN107"/>
  <c r="AV107"/>
  <c r="BQ111"/>
  <c r="AU111"/>
  <c r="CM111"/>
  <c r="J98"/>
  <c r="AE98" s="1"/>
  <c r="CJ95" l="1"/>
  <c r="AT113"/>
  <c r="BP113"/>
  <c r="CL113"/>
  <c r="G104"/>
  <c r="AB104" s="1"/>
  <c r="CP96"/>
  <c r="AX96"/>
  <c r="BN96" s="1"/>
  <c r="BT96"/>
  <c r="A96"/>
  <c r="I96"/>
  <c r="AD96" s="1"/>
  <c r="F107"/>
  <c r="AA107" s="1"/>
  <c r="E111"/>
  <c r="Z111" s="1"/>
  <c r="AZ99"/>
  <c r="CR99"/>
  <c r="BV99"/>
  <c r="D113" l="1"/>
  <c r="Y113" s="1"/>
  <c r="CO105"/>
  <c r="BS105"/>
  <c r="AW105"/>
  <c r="BU97"/>
  <c r="CQ97"/>
  <c r="AY97"/>
  <c r="H96"/>
  <c r="AC96" s="1"/>
  <c r="CJ96"/>
  <c r="B96"/>
  <c r="C96"/>
  <c r="CN108"/>
  <c r="AV108"/>
  <c r="BR108"/>
  <c r="AU112"/>
  <c r="CM112"/>
  <c r="BQ112"/>
  <c r="J99"/>
  <c r="AE99" s="1"/>
  <c r="BP114" l="1"/>
  <c r="CL114"/>
  <c r="AT114"/>
  <c r="G105"/>
  <c r="AB105" s="1"/>
  <c r="I97"/>
  <c r="AD97" s="1"/>
  <c r="BT97"/>
  <c r="CP97"/>
  <c r="AX97"/>
  <c r="BN97" s="1"/>
  <c r="A97"/>
  <c r="F108"/>
  <c r="AA108" s="1"/>
  <c r="E112"/>
  <c r="Z112" s="1"/>
  <c r="CR100"/>
  <c r="BV100"/>
  <c r="AZ100"/>
  <c r="D114" l="1"/>
  <c r="Y114" s="1"/>
  <c r="BS106"/>
  <c r="CO106"/>
  <c r="AW106"/>
  <c r="B97"/>
  <c r="C97"/>
  <c r="AY98"/>
  <c r="CQ98"/>
  <c r="BU98"/>
  <c r="H97"/>
  <c r="AC97" s="1"/>
  <c r="CJ97"/>
  <c r="AV109"/>
  <c r="CN109"/>
  <c r="BR109"/>
  <c r="J100"/>
  <c r="AE100" s="1"/>
  <c r="CM113"/>
  <c r="BQ113"/>
  <c r="AU113"/>
  <c r="CL115" l="1"/>
  <c r="BP115"/>
  <c r="AT115"/>
  <c r="G106"/>
  <c r="AB106" s="1"/>
  <c r="I98"/>
  <c r="AD98" s="1"/>
  <c r="CQ99" s="1"/>
  <c r="CP98"/>
  <c r="AX98"/>
  <c r="BN98" s="1"/>
  <c r="BT98"/>
  <c r="A98"/>
  <c r="F109"/>
  <c r="AA109" s="1"/>
  <c r="E113"/>
  <c r="Z113" s="1"/>
  <c r="CR101"/>
  <c r="BV101"/>
  <c r="AZ101"/>
  <c r="D115" l="1"/>
  <c r="Y115" s="1"/>
  <c r="BU99"/>
  <c r="I99" s="1"/>
  <c r="AW107"/>
  <c r="BS107"/>
  <c r="CO107"/>
  <c r="AY99"/>
  <c r="H98"/>
  <c r="AC98" s="1"/>
  <c r="CJ98"/>
  <c r="C98"/>
  <c r="B98"/>
  <c r="CN110"/>
  <c r="AV110"/>
  <c r="BR110"/>
  <c r="CM114"/>
  <c r="BQ114"/>
  <c r="AU114"/>
  <c r="J101"/>
  <c r="AE101" s="1"/>
  <c r="BP116" l="1"/>
  <c r="AT116"/>
  <c r="CL116"/>
  <c r="AD99"/>
  <c r="CQ100" s="1"/>
  <c r="G107"/>
  <c r="AB107" s="1"/>
  <c r="AX99"/>
  <c r="BN99" s="1"/>
  <c r="BT99"/>
  <c r="CP99"/>
  <c r="A99"/>
  <c r="F110"/>
  <c r="AA110" s="1"/>
  <c r="E114"/>
  <c r="Z114" s="1"/>
  <c r="BV102"/>
  <c r="AZ102"/>
  <c r="CR102"/>
  <c r="D116" l="1"/>
  <c r="Y116" s="1"/>
  <c r="BU100"/>
  <c r="I100" s="1"/>
  <c r="AY100"/>
  <c r="AW108"/>
  <c r="BS108"/>
  <c r="CO108"/>
  <c r="H99"/>
  <c r="AC99" s="1"/>
  <c r="CJ99"/>
  <c r="C99"/>
  <c r="B99"/>
  <c r="BR111"/>
  <c r="CN111"/>
  <c r="AV111"/>
  <c r="J102"/>
  <c r="AE102" s="1"/>
  <c r="BQ115"/>
  <c r="AU115"/>
  <c r="CM115"/>
  <c r="CL117" l="1"/>
  <c r="AT117"/>
  <c r="BP117"/>
  <c r="AD100"/>
  <c r="CQ101" s="1"/>
  <c r="G108"/>
  <c r="AB108" s="1"/>
  <c r="AX100"/>
  <c r="BN100" s="1"/>
  <c r="BT100"/>
  <c r="CP100"/>
  <c r="A100"/>
  <c r="F111"/>
  <c r="AA111" s="1"/>
  <c r="E115"/>
  <c r="Z115" s="1"/>
  <c r="AZ103"/>
  <c r="CR103"/>
  <c r="BV103"/>
  <c r="D117" l="1"/>
  <c r="Y117" s="1"/>
  <c r="AY101"/>
  <c r="BU101"/>
  <c r="I101" s="1"/>
  <c r="CO109"/>
  <c r="AW109"/>
  <c r="BS109"/>
  <c r="H100"/>
  <c r="AC100" s="1"/>
  <c r="CJ100"/>
  <c r="C100"/>
  <c r="B100"/>
  <c r="AV112"/>
  <c r="BR112"/>
  <c r="CN112"/>
  <c r="J103"/>
  <c r="AE103" s="1"/>
  <c r="AU116"/>
  <c r="CM116"/>
  <c r="BQ116"/>
  <c r="CL118" l="1"/>
  <c r="AT118"/>
  <c r="BP118"/>
  <c r="AD101"/>
  <c r="AY102" s="1"/>
  <c r="G109"/>
  <c r="AB109" s="1"/>
  <c r="BT101"/>
  <c r="CP101"/>
  <c r="AX101"/>
  <c r="BN101" s="1"/>
  <c r="A101"/>
  <c r="F112"/>
  <c r="AA112" s="1"/>
  <c r="E116"/>
  <c r="Z116" s="1"/>
  <c r="CR104"/>
  <c r="BV104"/>
  <c r="AZ104"/>
  <c r="D118" l="1"/>
  <c r="Y118" s="1"/>
  <c r="CQ102"/>
  <c r="I102" s="1"/>
  <c r="AD102" s="1"/>
  <c r="BU102"/>
  <c r="BS110"/>
  <c r="CO110"/>
  <c r="AW110"/>
  <c r="H101"/>
  <c r="AC101" s="1"/>
  <c r="CJ101"/>
  <c r="C101"/>
  <c r="B101"/>
  <c r="CN113"/>
  <c r="AV113"/>
  <c r="BR113"/>
  <c r="J104"/>
  <c r="AE104" s="1"/>
  <c r="CM117"/>
  <c r="BQ117"/>
  <c r="AU117"/>
  <c r="BP119" l="1"/>
  <c r="CL119"/>
  <c r="AT119"/>
  <c r="G110"/>
  <c r="AB110" s="1"/>
  <c r="BT102"/>
  <c r="CP102"/>
  <c r="AX102"/>
  <c r="BN102" s="1"/>
  <c r="A102"/>
  <c r="AY103"/>
  <c r="CQ103"/>
  <c r="BU103"/>
  <c r="F113"/>
  <c r="AA113" s="1"/>
  <c r="E117"/>
  <c r="Z117" s="1"/>
  <c r="CR105"/>
  <c r="BV105"/>
  <c r="AZ105"/>
  <c r="D119" l="1"/>
  <c r="Y119" s="1"/>
  <c r="CO111"/>
  <c r="AW111"/>
  <c r="BS111"/>
  <c r="H102"/>
  <c r="AC102" s="1"/>
  <c r="CJ102"/>
  <c r="I103"/>
  <c r="AD103" s="1"/>
  <c r="B102"/>
  <c r="C102"/>
  <c r="AV114"/>
  <c r="BR114"/>
  <c r="CN114"/>
  <c r="CM118"/>
  <c r="BQ118"/>
  <c r="AU118"/>
  <c r="J105"/>
  <c r="AE105" s="1"/>
  <c r="CL120" l="1"/>
  <c r="AT120"/>
  <c r="BP120"/>
  <c r="G111"/>
  <c r="AB111" s="1"/>
  <c r="BT103"/>
  <c r="CP103"/>
  <c r="AX103"/>
  <c r="BN103" s="1"/>
  <c r="A103"/>
  <c r="CQ104"/>
  <c r="BU104"/>
  <c r="AY104"/>
  <c r="F114"/>
  <c r="AA114" s="1"/>
  <c r="E118"/>
  <c r="Z118" s="1"/>
  <c r="BV106"/>
  <c r="AZ106"/>
  <c r="CR106"/>
  <c r="D120" l="1"/>
  <c r="Y120" s="1"/>
  <c r="CO112"/>
  <c r="AW112"/>
  <c r="BS112"/>
  <c r="H103"/>
  <c r="AC103" s="1"/>
  <c r="CJ103"/>
  <c r="I104"/>
  <c r="AD104" s="1"/>
  <c r="C103"/>
  <c r="B103"/>
  <c r="AV115"/>
  <c r="BR115"/>
  <c r="CN115"/>
  <c r="J106"/>
  <c r="AE106" s="1"/>
  <c r="BQ119"/>
  <c r="AU119"/>
  <c r="CM119"/>
  <c r="CL121" l="1"/>
  <c r="BP121"/>
  <c r="AT121"/>
  <c r="G112"/>
  <c r="AB112" s="1"/>
  <c r="AX104"/>
  <c r="BN104" s="1"/>
  <c r="CP104"/>
  <c r="BT104"/>
  <c r="A104"/>
  <c r="BU105"/>
  <c r="AY105"/>
  <c r="CQ105"/>
  <c r="F115"/>
  <c r="AA115" s="1"/>
  <c r="AZ107"/>
  <c r="CR107"/>
  <c r="BV107"/>
  <c r="E119"/>
  <c r="Z119" s="1"/>
  <c r="D121" l="1"/>
  <c r="Y121" s="1"/>
  <c r="I105"/>
  <c r="AD105" s="1"/>
  <c r="AY106" s="1"/>
  <c r="BS113"/>
  <c r="AW113"/>
  <c r="CO113"/>
  <c r="BU106"/>
  <c r="H104"/>
  <c r="AC104" s="1"/>
  <c r="CJ104"/>
  <c r="B104"/>
  <c r="C104"/>
  <c r="CN116"/>
  <c r="AV116"/>
  <c r="BR116"/>
  <c r="AU120"/>
  <c r="CM120"/>
  <c r="BQ120"/>
  <c r="J107"/>
  <c r="AE107" s="1"/>
  <c r="CQ106" l="1"/>
  <c r="I106" s="1"/>
  <c r="AD106" s="1"/>
  <c r="AT122"/>
  <c r="BP122"/>
  <c r="CL122"/>
  <c r="G113"/>
  <c r="AB113" s="1"/>
  <c r="BT105"/>
  <c r="AX105"/>
  <c r="BN105" s="1"/>
  <c r="CP105"/>
  <c r="A105"/>
  <c r="F116"/>
  <c r="AA116" s="1"/>
  <c r="CR108"/>
  <c r="BV108"/>
  <c r="AZ108"/>
  <c r="E120"/>
  <c r="Z120" s="1"/>
  <c r="D122" l="1"/>
  <c r="Y122" s="1"/>
  <c r="BS114"/>
  <c r="CO114"/>
  <c r="AW114"/>
  <c r="B105"/>
  <c r="C105"/>
  <c r="BU107"/>
  <c r="AY107"/>
  <c r="CQ107"/>
  <c r="H105"/>
  <c r="AC105" s="1"/>
  <c r="CJ105"/>
  <c r="AV117"/>
  <c r="CN117"/>
  <c r="BR117"/>
  <c r="J108"/>
  <c r="AE108" s="1"/>
  <c r="CM121"/>
  <c r="BQ121"/>
  <c r="AU121"/>
  <c r="BP123" l="1"/>
  <c r="CL123"/>
  <c r="AT123"/>
  <c r="G114"/>
  <c r="AB114" s="1"/>
  <c r="BT106"/>
  <c r="CP106"/>
  <c r="AX106"/>
  <c r="BN106" s="1"/>
  <c r="A106"/>
  <c r="I107"/>
  <c r="AD107" s="1"/>
  <c r="F117"/>
  <c r="AA117" s="1"/>
  <c r="CR109"/>
  <c r="BV109"/>
  <c r="AZ109"/>
  <c r="E121"/>
  <c r="Z121" s="1"/>
  <c r="D123" l="1"/>
  <c r="Y123" s="1"/>
  <c r="AW115"/>
  <c r="BS115"/>
  <c r="CO115"/>
  <c r="AY108"/>
  <c r="CQ108"/>
  <c r="BU108"/>
  <c r="H106"/>
  <c r="AC106" s="1"/>
  <c r="CJ106"/>
  <c r="B106"/>
  <c r="C106"/>
  <c r="BR118"/>
  <c r="AV118"/>
  <c r="CN118"/>
  <c r="CM122"/>
  <c r="BQ122"/>
  <c r="AU122"/>
  <c r="J109"/>
  <c r="AE109" s="1"/>
  <c r="CL124" l="1"/>
  <c r="BP124"/>
  <c r="AT124"/>
  <c r="G115"/>
  <c r="AB115" s="1"/>
  <c r="I108"/>
  <c r="AD108" s="1"/>
  <c r="AX107"/>
  <c r="BN107" s="1"/>
  <c r="BT107"/>
  <c r="CP107"/>
  <c r="A107"/>
  <c r="F118"/>
  <c r="AA118" s="1"/>
  <c r="E122"/>
  <c r="Z122" s="1"/>
  <c r="BV110"/>
  <c r="AZ110"/>
  <c r="CR110"/>
  <c r="D124" l="1"/>
  <c r="Y124" s="1"/>
  <c r="AW116"/>
  <c r="BS116"/>
  <c r="CO116"/>
  <c r="B107"/>
  <c r="C107"/>
  <c r="CQ109"/>
  <c r="BU109"/>
  <c r="AY109"/>
  <c r="H107"/>
  <c r="AC107" s="1"/>
  <c r="CJ107"/>
  <c r="BR119"/>
  <c r="CN119"/>
  <c r="AV119"/>
  <c r="BQ123"/>
  <c r="AU123"/>
  <c r="CM123"/>
  <c r="J110"/>
  <c r="AE110" s="1"/>
  <c r="CL125" l="1"/>
  <c r="AT125"/>
  <c r="BP125"/>
  <c r="G116"/>
  <c r="AB116" s="1"/>
  <c r="AX108"/>
  <c r="BN108" s="1"/>
  <c r="CP108"/>
  <c r="BT108"/>
  <c r="A108"/>
  <c r="I109"/>
  <c r="AD109" s="1"/>
  <c r="F119"/>
  <c r="AA119" s="1"/>
  <c r="E123"/>
  <c r="Z123" s="1"/>
  <c r="AZ111"/>
  <c r="CR111"/>
  <c r="BV111"/>
  <c r="D125" l="1"/>
  <c r="Y125" s="1"/>
  <c r="CO117"/>
  <c r="AW117"/>
  <c r="BS117"/>
  <c r="AY110"/>
  <c r="CQ110"/>
  <c r="BU110"/>
  <c r="H108"/>
  <c r="AC108" s="1"/>
  <c r="CJ108"/>
  <c r="B108"/>
  <c r="C108"/>
  <c r="AV120"/>
  <c r="BR120"/>
  <c r="CN120"/>
  <c r="J111"/>
  <c r="AE111" s="1"/>
  <c r="AU124"/>
  <c r="CM124"/>
  <c r="BQ124"/>
  <c r="BP126" l="1"/>
  <c r="CL126"/>
  <c r="AT126"/>
  <c r="G117"/>
  <c r="AB117" s="1"/>
  <c r="I110"/>
  <c r="AD110" s="1"/>
  <c r="AX109"/>
  <c r="BN109" s="1"/>
  <c r="BT109"/>
  <c r="CP109"/>
  <c r="A109"/>
  <c r="F120"/>
  <c r="AA120" s="1"/>
  <c r="CR112"/>
  <c r="BV112"/>
  <c r="AZ112"/>
  <c r="E124"/>
  <c r="Z124" s="1"/>
  <c r="D126" l="1"/>
  <c r="Y126" s="1"/>
  <c r="BS118"/>
  <c r="CO118"/>
  <c r="AW118"/>
  <c r="B109"/>
  <c r="C109"/>
  <c r="CQ111"/>
  <c r="BU111"/>
  <c r="AY111"/>
  <c r="H109"/>
  <c r="AC109" s="1"/>
  <c r="CJ109"/>
  <c r="CN121"/>
  <c r="AV121"/>
  <c r="BR121"/>
  <c r="J112"/>
  <c r="AE112" s="1"/>
  <c r="CM125"/>
  <c r="BQ125"/>
  <c r="AU125"/>
  <c r="AT127" l="1"/>
  <c r="BP127"/>
  <c r="CL127"/>
  <c r="G118"/>
  <c r="AB118" s="1"/>
  <c r="AX110"/>
  <c r="BN110" s="1"/>
  <c r="CP110"/>
  <c r="BT110"/>
  <c r="A110"/>
  <c r="I111"/>
  <c r="AD111" s="1"/>
  <c r="F121"/>
  <c r="AA121" s="1"/>
  <c r="E125"/>
  <c r="Z125" s="1"/>
  <c r="CR113"/>
  <c r="BV113"/>
  <c r="AZ113"/>
  <c r="D127" l="1"/>
  <c r="Y127" s="1"/>
  <c r="AW119"/>
  <c r="BS119"/>
  <c r="CO119"/>
  <c r="CQ112"/>
  <c r="BU112"/>
  <c r="AY112"/>
  <c r="H110"/>
  <c r="AC110" s="1"/>
  <c r="CJ110"/>
  <c r="C110"/>
  <c r="B110"/>
  <c r="AV122"/>
  <c r="BR122"/>
  <c r="CN122"/>
  <c r="J113"/>
  <c r="AE113" s="1"/>
  <c r="CM126"/>
  <c r="BQ126"/>
  <c r="AU126"/>
  <c r="AT128" l="1"/>
  <c r="BP128"/>
  <c r="CL128"/>
  <c r="G119"/>
  <c r="AB119" s="1"/>
  <c r="I112"/>
  <c r="AD112" s="1"/>
  <c r="CP111"/>
  <c r="AX111"/>
  <c r="BN111" s="1"/>
  <c r="BT111"/>
  <c r="A111"/>
  <c r="F122"/>
  <c r="AA122" s="1"/>
  <c r="E126"/>
  <c r="Z126" s="1"/>
  <c r="BV114"/>
  <c r="AZ114"/>
  <c r="CR114"/>
  <c r="D128" l="1"/>
  <c r="Y128" s="1"/>
  <c r="AW120"/>
  <c r="BS120"/>
  <c r="CO120"/>
  <c r="C111"/>
  <c r="B111"/>
  <c r="BU113"/>
  <c r="AY113"/>
  <c r="CQ113"/>
  <c r="H111"/>
  <c r="AC111" s="1"/>
  <c r="CJ111"/>
  <c r="AV123"/>
  <c r="BR123"/>
  <c r="CN123"/>
  <c r="BQ127"/>
  <c r="AU127"/>
  <c r="CM127"/>
  <c r="J114"/>
  <c r="AE114" s="1"/>
  <c r="CL129" l="1"/>
  <c r="AT129"/>
  <c r="BP129"/>
  <c r="G120"/>
  <c r="AB120" s="1"/>
  <c r="AX112"/>
  <c r="BN112" s="1"/>
  <c r="CP112"/>
  <c r="BT112"/>
  <c r="A112"/>
  <c r="I113"/>
  <c r="AD113" s="1"/>
  <c r="F123"/>
  <c r="AA123" s="1"/>
  <c r="AZ115"/>
  <c r="CR115"/>
  <c r="BV115"/>
  <c r="E127"/>
  <c r="Z127" s="1"/>
  <c r="D129" l="1"/>
  <c r="Y129" s="1"/>
  <c r="CO121"/>
  <c r="AW121"/>
  <c r="BS121"/>
  <c r="H112"/>
  <c r="AC112" s="1"/>
  <c r="CJ112"/>
  <c r="AY114"/>
  <c r="CQ114"/>
  <c r="BU114"/>
  <c r="C112"/>
  <c r="B112"/>
  <c r="AV124"/>
  <c r="BR124"/>
  <c r="CN124"/>
  <c r="J115"/>
  <c r="AE115" s="1"/>
  <c r="AU128"/>
  <c r="CM128"/>
  <c r="BQ128"/>
  <c r="AT130" l="1"/>
  <c r="BP130"/>
  <c r="CL130"/>
  <c r="G121"/>
  <c r="AB121" s="1"/>
  <c r="BT113"/>
  <c r="CP113"/>
  <c r="AX113"/>
  <c r="BN113" s="1"/>
  <c r="A113"/>
  <c r="I114"/>
  <c r="AD114" s="1"/>
  <c r="F124"/>
  <c r="AA124" s="1"/>
  <c r="E128"/>
  <c r="Z128" s="1"/>
  <c r="CR116"/>
  <c r="BV116"/>
  <c r="AZ116"/>
  <c r="D130" l="1"/>
  <c r="Y130" s="1"/>
  <c r="CO122"/>
  <c r="AW122"/>
  <c r="BS122"/>
  <c r="H113"/>
  <c r="AC113" s="1"/>
  <c r="CJ113"/>
  <c r="AY115"/>
  <c r="CQ115"/>
  <c r="BU115"/>
  <c r="B113"/>
  <c r="C113"/>
  <c r="CN125"/>
  <c r="AV125"/>
  <c r="BR125"/>
  <c r="CM129"/>
  <c r="BQ129"/>
  <c r="AU129"/>
  <c r="J116"/>
  <c r="AE116" s="1"/>
  <c r="CL131" l="1"/>
  <c r="AT131"/>
  <c r="BP131"/>
  <c r="G122"/>
  <c r="AB122" s="1"/>
  <c r="AX114"/>
  <c r="BN114" s="1"/>
  <c r="BT114"/>
  <c r="CP114"/>
  <c r="A114"/>
  <c r="I115"/>
  <c r="AD115" s="1"/>
  <c r="F125"/>
  <c r="AA125" s="1"/>
  <c r="CR117"/>
  <c r="BV117"/>
  <c r="AZ117"/>
  <c r="E129"/>
  <c r="Z129" s="1"/>
  <c r="D131" l="1"/>
  <c r="Y131" s="1"/>
  <c r="AW123"/>
  <c r="BS123"/>
  <c r="CO123"/>
  <c r="BU116"/>
  <c r="CQ116"/>
  <c r="AY116"/>
  <c r="H114"/>
  <c r="AC114" s="1"/>
  <c r="CJ114"/>
  <c r="B114"/>
  <c r="C114"/>
  <c r="CN126"/>
  <c r="AV126"/>
  <c r="BR126"/>
  <c r="J117"/>
  <c r="AE117" s="1"/>
  <c r="CM130"/>
  <c r="BQ130"/>
  <c r="AU130"/>
  <c r="AT132" l="1"/>
  <c r="CL132"/>
  <c r="BP132"/>
  <c r="G123"/>
  <c r="AB123" s="1"/>
  <c r="I116"/>
  <c r="AD116" s="1"/>
  <c r="BT115"/>
  <c r="CP115"/>
  <c r="AX115"/>
  <c r="BN115" s="1"/>
  <c r="A115"/>
  <c r="F126"/>
  <c r="AA126" s="1"/>
  <c r="BV118"/>
  <c r="AZ118"/>
  <c r="CR118"/>
  <c r="E130"/>
  <c r="Z130" s="1"/>
  <c r="D132" l="1"/>
  <c r="Y132" s="1"/>
  <c r="AW124"/>
  <c r="BS124"/>
  <c r="CO124"/>
  <c r="C115"/>
  <c r="B115"/>
  <c r="BU117"/>
  <c r="AY117"/>
  <c r="CQ117"/>
  <c r="H115"/>
  <c r="AC115" s="1"/>
  <c r="CJ115"/>
  <c r="AV127"/>
  <c r="BR127"/>
  <c r="CN127"/>
  <c r="J118"/>
  <c r="AE118" s="1"/>
  <c r="BQ131"/>
  <c r="AU131"/>
  <c r="CM131"/>
  <c r="CL133" l="1"/>
  <c r="AT133"/>
  <c r="BP133"/>
  <c r="G124"/>
  <c r="AB124" s="1"/>
  <c r="AX116"/>
  <c r="BN116" s="1"/>
  <c r="CP116"/>
  <c r="BT116"/>
  <c r="A116"/>
  <c r="I117"/>
  <c r="AD117" s="1"/>
  <c r="F127"/>
  <c r="AA127" s="1"/>
  <c r="AZ119"/>
  <c r="CR119"/>
  <c r="BV119"/>
  <c r="E131"/>
  <c r="Z131" s="1"/>
  <c r="D133" l="1"/>
  <c r="Y133" s="1"/>
  <c r="CO125"/>
  <c r="AW125"/>
  <c r="BS125"/>
  <c r="AY118"/>
  <c r="CQ118"/>
  <c r="BU118"/>
  <c r="H116"/>
  <c r="AC116" s="1"/>
  <c r="CJ116"/>
  <c r="C116"/>
  <c r="B116"/>
  <c r="AV128"/>
  <c r="BR128"/>
  <c r="CN128"/>
  <c r="J119"/>
  <c r="AE119" s="1"/>
  <c r="AU132"/>
  <c r="CM132"/>
  <c r="BQ132"/>
  <c r="AT134" l="1"/>
  <c r="BP134"/>
  <c r="CL134"/>
  <c r="G125"/>
  <c r="AB125" s="1"/>
  <c r="I118"/>
  <c r="AD118" s="1"/>
  <c r="BT117"/>
  <c r="CP117"/>
  <c r="AX117"/>
  <c r="BN117" s="1"/>
  <c r="A117"/>
  <c r="F128"/>
  <c r="AA128" s="1"/>
  <c r="CR120"/>
  <c r="BV120"/>
  <c r="AZ120"/>
  <c r="E132"/>
  <c r="Z132" s="1"/>
  <c r="D134" l="1"/>
  <c r="Y134"/>
  <c r="CO126"/>
  <c r="AW126"/>
  <c r="BS126"/>
  <c r="B117"/>
  <c r="C117"/>
  <c r="CQ119"/>
  <c r="BU119"/>
  <c r="AY119"/>
  <c r="H117"/>
  <c r="AC117" s="1"/>
  <c r="CJ117"/>
  <c r="AV129"/>
  <c r="BR129"/>
  <c r="CN129"/>
  <c r="J120"/>
  <c r="AE120" s="1"/>
  <c r="CM133"/>
  <c r="BQ133"/>
  <c r="AU133"/>
  <c r="CL135" l="1"/>
  <c r="AT135"/>
  <c r="BP135"/>
  <c r="G126"/>
  <c r="AB126" s="1"/>
  <c r="AX118"/>
  <c r="BN118" s="1"/>
  <c r="BT118"/>
  <c r="CP118"/>
  <c r="A118"/>
  <c r="I119"/>
  <c r="AD119" s="1"/>
  <c r="F129"/>
  <c r="AA129" s="1"/>
  <c r="E133"/>
  <c r="Z133" s="1"/>
  <c r="CR121"/>
  <c r="BV121"/>
  <c r="AZ121"/>
  <c r="D135" l="1"/>
  <c r="Y135" s="1"/>
  <c r="BS127"/>
  <c r="CO127"/>
  <c r="AW127"/>
  <c r="AY120"/>
  <c r="CQ120"/>
  <c r="BU120"/>
  <c r="H118"/>
  <c r="AC118" s="1"/>
  <c r="CJ118"/>
  <c r="C118"/>
  <c r="B118"/>
  <c r="CN130"/>
  <c r="AV130"/>
  <c r="BR130"/>
  <c r="CM134"/>
  <c r="BQ134"/>
  <c r="AU134"/>
  <c r="J121"/>
  <c r="AE121" s="1"/>
  <c r="BP136" l="1"/>
  <c r="CL136"/>
  <c r="AT136"/>
  <c r="G127"/>
  <c r="AB127" s="1"/>
  <c r="I120"/>
  <c r="AD120" s="1"/>
  <c r="BT119"/>
  <c r="CP119"/>
  <c r="AX119"/>
  <c r="BN119" s="1"/>
  <c r="A119"/>
  <c r="F130"/>
  <c r="AA130" s="1"/>
  <c r="BV122"/>
  <c r="AZ122"/>
  <c r="CR122"/>
  <c r="E134"/>
  <c r="Z134" s="1"/>
  <c r="D136" l="1"/>
  <c r="Y136" s="1"/>
  <c r="BS128"/>
  <c r="CO128"/>
  <c r="AW128"/>
  <c r="C119"/>
  <c r="B119"/>
  <c r="BU121"/>
  <c r="AY121"/>
  <c r="CQ121"/>
  <c r="H119"/>
  <c r="AC119" s="1"/>
  <c r="CJ119"/>
  <c r="CN131"/>
  <c r="AV131"/>
  <c r="BR131"/>
  <c r="CM135"/>
  <c r="BQ135"/>
  <c r="AU135"/>
  <c r="J122"/>
  <c r="AE122" s="1"/>
  <c r="BP137" l="1"/>
  <c r="CL137"/>
  <c r="AT137"/>
  <c r="G128"/>
  <c r="AB128" s="1"/>
  <c r="AX120"/>
  <c r="BN120" s="1"/>
  <c r="BT120"/>
  <c r="CP120"/>
  <c r="A120"/>
  <c r="I121"/>
  <c r="AD121" s="1"/>
  <c r="F131"/>
  <c r="AA131" s="1"/>
  <c r="AZ123"/>
  <c r="CR123"/>
  <c r="BV123"/>
  <c r="E135"/>
  <c r="Z135" s="1"/>
  <c r="D137" l="1"/>
  <c r="Y137" s="1"/>
  <c r="CO129"/>
  <c r="AW129"/>
  <c r="BS129"/>
  <c r="BU122"/>
  <c r="AY122"/>
  <c r="CQ122"/>
  <c r="H120"/>
  <c r="AC120" s="1"/>
  <c r="CJ120"/>
  <c r="B120"/>
  <c r="C120"/>
  <c r="AV132"/>
  <c r="CN132"/>
  <c r="BR132"/>
  <c r="J123"/>
  <c r="AE123" s="1"/>
  <c r="CM136"/>
  <c r="BQ136"/>
  <c r="AU136"/>
  <c r="AT138" l="1"/>
  <c r="CL138"/>
  <c r="BP138"/>
  <c r="G129"/>
  <c r="AB129" s="1"/>
  <c r="I122"/>
  <c r="AD122" s="1"/>
  <c r="AY123" s="1"/>
  <c r="AX121"/>
  <c r="BN121" s="1"/>
  <c r="BT121"/>
  <c r="CP121"/>
  <c r="A121"/>
  <c r="F132"/>
  <c r="AA132" s="1"/>
  <c r="E136"/>
  <c r="Z136" s="1"/>
  <c r="CR124"/>
  <c r="BV124"/>
  <c r="AZ124"/>
  <c r="D138" l="1"/>
  <c r="Y138" s="1"/>
  <c r="CO130"/>
  <c r="AW130"/>
  <c r="BS130"/>
  <c r="CQ123"/>
  <c r="BU123"/>
  <c r="H121"/>
  <c r="AC121" s="1"/>
  <c r="CJ121"/>
  <c r="B121"/>
  <c r="C121"/>
  <c r="AV133"/>
  <c r="BR133"/>
  <c r="CN133"/>
  <c r="J124"/>
  <c r="AE124" s="1"/>
  <c r="BQ137"/>
  <c r="AU137"/>
  <c r="CM137"/>
  <c r="CL139" l="1"/>
  <c r="AT139"/>
  <c r="BP139"/>
  <c r="G130"/>
  <c r="AB130" s="1"/>
  <c r="I123"/>
  <c r="AD123" s="1"/>
  <c r="AY124" s="1"/>
  <c r="AX122"/>
  <c r="BN122" s="1"/>
  <c r="BT122"/>
  <c r="CP122"/>
  <c r="A122"/>
  <c r="F133"/>
  <c r="AA133" s="1"/>
  <c r="CR125"/>
  <c r="BV125"/>
  <c r="AZ125"/>
  <c r="E137"/>
  <c r="Z137" s="1"/>
  <c r="D139" l="1"/>
  <c r="Y139" s="1"/>
  <c r="AW131"/>
  <c r="BS131"/>
  <c r="CO131"/>
  <c r="BU124"/>
  <c r="CQ124"/>
  <c r="H122"/>
  <c r="AC122" s="1"/>
  <c r="CJ122"/>
  <c r="B122"/>
  <c r="C122"/>
  <c r="AV134"/>
  <c r="BR134"/>
  <c r="CN134"/>
  <c r="AU138"/>
  <c r="CM138"/>
  <c r="BQ138"/>
  <c r="J125"/>
  <c r="AE125" s="1"/>
  <c r="BP140" l="1"/>
  <c r="CL140"/>
  <c r="AT140"/>
  <c r="I124"/>
  <c r="AD124" s="1"/>
  <c r="BU125" s="1"/>
  <c r="G131"/>
  <c r="AB131" s="1"/>
  <c r="AX123"/>
  <c r="BN123" s="1"/>
  <c r="BT123"/>
  <c r="CP123"/>
  <c r="A123"/>
  <c r="F134"/>
  <c r="AA134" s="1"/>
  <c r="E138"/>
  <c r="Z138" s="1"/>
  <c r="BV126"/>
  <c r="AZ126"/>
  <c r="CR126"/>
  <c r="AY125" l="1"/>
  <c r="CQ125"/>
  <c r="I125" s="1"/>
  <c r="AD125" s="1"/>
  <c r="BU126" s="1"/>
  <c r="D140"/>
  <c r="Y140" s="1"/>
  <c r="AW132"/>
  <c r="BS132"/>
  <c r="CO132"/>
  <c r="H123"/>
  <c r="AC123" s="1"/>
  <c r="CJ123"/>
  <c r="B123"/>
  <c r="C123"/>
  <c r="CN135"/>
  <c r="AV135"/>
  <c r="BR135"/>
  <c r="CM139"/>
  <c r="BQ139"/>
  <c r="AU139"/>
  <c r="J126"/>
  <c r="AE126" s="1"/>
  <c r="AT141" l="1"/>
  <c r="BP141"/>
  <c r="CL141"/>
  <c r="G132"/>
  <c r="AB132" s="1"/>
  <c r="CQ126"/>
  <c r="I126" s="1"/>
  <c r="AY126"/>
  <c r="CP124"/>
  <c r="AX124"/>
  <c r="BN124" s="1"/>
  <c r="BT124"/>
  <c r="A124"/>
  <c r="F135"/>
  <c r="AA135" s="1"/>
  <c r="E139"/>
  <c r="Z139" s="1"/>
  <c r="AZ127"/>
  <c r="CR127"/>
  <c r="BV127"/>
  <c r="D141" l="1"/>
  <c r="Y141" s="1"/>
  <c r="BS133"/>
  <c r="CO133"/>
  <c r="AW133"/>
  <c r="AD126"/>
  <c r="BU127" s="1"/>
  <c r="C124"/>
  <c r="B124"/>
  <c r="H124"/>
  <c r="AC124" s="1"/>
  <c r="CJ124"/>
  <c r="CN136"/>
  <c r="AV136"/>
  <c r="BR136"/>
  <c r="J127"/>
  <c r="AE127" s="1"/>
  <c r="CM140"/>
  <c r="BQ140"/>
  <c r="AU140"/>
  <c r="CL142" l="1"/>
  <c r="AT142"/>
  <c r="BP142"/>
  <c r="CQ127"/>
  <c r="I127" s="1"/>
  <c r="G133"/>
  <c r="AB133" s="1"/>
  <c r="AY127"/>
  <c r="CP125"/>
  <c r="AX125"/>
  <c r="BN125" s="1"/>
  <c r="BT125"/>
  <c r="A125"/>
  <c r="F136"/>
  <c r="AA136" s="1"/>
  <c r="E140"/>
  <c r="Z140" s="1"/>
  <c r="CR128"/>
  <c r="BV128"/>
  <c r="AZ128"/>
  <c r="D142" l="1"/>
  <c r="Y142" s="1"/>
  <c r="BS134"/>
  <c r="CO134"/>
  <c r="AW134"/>
  <c r="AD127"/>
  <c r="BU128" s="1"/>
  <c r="H125"/>
  <c r="AC125" s="1"/>
  <c r="CJ125"/>
  <c r="B125"/>
  <c r="C125"/>
  <c r="BR137"/>
  <c r="CN137"/>
  <c r="AV137"/>
  <c r="J128"/>
  <c r="AE128" s="1"/>
  <c r="BQ141"/>
  <c r="AU141"/>
  <c r="CM141"/>
  <c r="CL143" l="1"/>
  <c r="BP143"/>
  <c r="AT143"/>
  <c r="G134"/>
  <c r="AB134" s="1"/>
  <c r="AY128"/>
  <c r="CQ128"/>
  <c r="I128" s="1"/>
  <c r="AD128" s="1"/>
  <c r="AX126"/>
  <c r="BN126" s="1"/>
  <c r="BT126"/>
  <c r="CP126"/>
  <c r="A126"/>
  <c r="F137"/>
  <c r="AA137" s="1"/>
  <c r="CR129"/>
  <c r="BV129"/>
  <c r="AZ129"/>
  <c r="E141"/>
  <c r="Z141" s="1"/>
  <c r="D143" l="1"/>
  <c r="Y143" s="1"/>
  <c r="CO135"/>
  <c r="AW135"/>
  <c r="BS135"/>
  <c r="B126"/>
  <c r="C126"/>
  <c r="BU129"/>
  <c r="AY129"/>
  <c r="CQ129"/>
  <c r="H126"/>
  <c r="AC126" s="1"/>
  <c r="CJ126"/>
  <c r="CN138"/>
  <c r="AV138"/>
  <c r="BR138"/>
  <c r="AU142"/>
  <c r="CM142"/>
  <c r="BQ142"/>
  <c r="J129"/>
  <c r="AE129" s="1"/>
  <c r="BP144" l="1"/>
  <c r="AT144"/>
  <c r="CL144"/>
  <c r="G135"/>
  <c r="AB135" s="1"/>
  <c r="AX127"/>
  <c r="BN127" s="1"/>
  <c r="BT127"/>
  <c r="CP127"/>
  <c r="A127"/>
  <c r="I129"/>
  <c r="AD129" s="1"/>
  <c r="F138"/>
  <c r="AA138" s="1"/>
  <c r="BV130"/>
  <c r="AZ130"/>
  <c r="CR130"/>
  <c r="E142"/>
  <c r="Z142" s="1"/>
  <c r="D144" l="1"/>
  <c r="Y144" s="1"/>
  <c r="BS136"/>
  <c r="CO136"/>
  <c r="AW136"/>
  <c r="AY130"/>
  <c r="CQ130"/>
  <c r="BU130"/>
  <c r="H127"/>
  <c r="AC127" s="1"/>
  <c r="CJ127"/>
  <c r="B127"/>
  <c r="C127"/>
  <c r="BR139"/>
  <c r="CN139"/>
  <c r="AV139"/>
  <c r="CM143"/>
  <c r="BQ143"/>
  <c r="AU143"/>
  <c r="J130"/>
  <c r="AE130" s="1"/>
  <c r="AT145" l="1"/>
  <c r="BP145"/>
  <c r="CL145"/>
  <c r="G136"/>
  <c r="AB136" s="1"/>
  <c r="F139"/>
  <c r="AA139" s="1"/>
  <c r="BR140" s="1"/>
  <c r="I130"/>
  <c r="AD130" s="1"/>
  <c r="BT128"/>
  <c r="CP128"/>
  <c r="AX128"/>
  <c r="BN128" s="1"/>
  <c r="A128"/>
  <c r="AZ131"/>
  <c r="CR131"/>
  <c r="BV131"/>
  <c r="E143"/>
  <c r="Z143" s="1"/>
  <c r="D145" l="1"/>
  <c r="Y145" s="1"/>
  <c r="AW137"/>
  <c r="CO137"/>
  <c r="BS137"/>
  <c r="CN140"/>
  <c r="F140" s="1"/>
  <c r="AV140"/>
  <c r="B128"/>
  <c r="C128"/>
  <c r="AY131"/>
  <c r="CQ131"/>
  <c r="BU131"/>
  <c r="H128"/>
  <c r="AC128" s="1"/>
  <c r="CJ128"/>
  <c r="CM144"/>
  <c r="BQ144"/>
  <c r="AU144"/>
  <c r="J131"/>
  <c r="AE131" s="1"/>
  <c r="AT146" l="1"/>
  <c r="BP146"/>
  <c r="CL146"/>
  <c r="G137"/>
  <c r="AB137" s="1"/>
  <c r="AA140"/>
  <c r="AV141" s="1"/>
  <c r="I131"/>
  <c r="AD131" s="1"/>
  <c r="AY132" s="1"/>
  <c r="AX129"/>
  <c r="BN129" s="1"/>
  <c r="CP129"/>
  <c r="BT129"/>
  <c r="A129"/>
  <c r="CR132"/>
  <c r="BV132"/>
  <c r="AZ132"/>
  <c r="E144"/>
  <c r="Z144" s="1"/>
  <c r="CN141" l="1"/>
  <c r="D146"/>
  <c r="Y146" s="1"/>
  <c r="BR141"/>
  <c r="AW138"/>
  <c r="BS138"/>
  <c r="CO138"/>
  <c r="CQ132"/>
  <c r="BU132"/>
  <c r="H129"/>
  <c r="AC129" s="1"/>
  <c r="CJ129"/>
  <c r="C129"/>
  <c r="B129"/>
  <c r="BQ145"/>
  <c r="AU145"/>
  <c r="CM145"/>
  <c r="J132"/>
  <c r="AE132" s="1"/>
  <c r="F141" l="1"/>
  <c r="AA141" s="1"/>
  <c r="AV142" s="1"/>
  <c r="BP147"/>
  <c r="CL147"/>
  <c r="AT147"/>
  <c r="G138"/>
  <c r="AB138" s="1"/>
  <c r="I132"/>
  <c r="AD132" s="1"/>
  <c r="CQ133" s="1"/>
  <c r="CP130"/>
  <c r="BT130"/>
  <c r="AX130"/>
  <c r="BN130" s="1"/>
  <c r="A130"/>
  <c r="E145"/>
  <c r="Z145" s="1"/>
  <c r="CR133"/>
  <c r="BV133"/>
  <c r="AZ133"/>
  <c r="BR142" l="1"/>
  <c r="CN142"/>
  <c r="D147"/>
  <c r="Y147" s="1"/>
  <c r="BU133"/>
  <c r="I133" s="1"/>
  <c r="AY133"/>
  <c r="AW139"/>
  <c r="BS139"/>
  <c r="CO139"/>
  <c r="H130"/>
  <c r="AC130" s="1"/>
  <c r="CJ130"/>
  <c r="B130"/>
  <c r="C130"/>
  <c r="AU146"/>
  <c r="CM146"/>
  <c r="BQ146"/>
  <c r="J133"/>
  <c r="AE133" s="1"/>
  <c r="F142" l="1"/>
  <c r="AA142" s="1"/>
  <c r="BR143" s="1"/>
  <c r="CL148"/>
  <c r="AT148"/>
  <c r="BP148"/>
  <c r="AD133"/>
  <c r="BU134" s="1"/>
  <c r="G139"/>
  <c r="AB139" s="1"/>
  <c r="AX131"/>
  <c r="BN131" s="1"/>
  <c r="CP131"/>
  <c r="BT131"/>
  <c r="A131"/>
  <c r="E146"/>
  <c r="Z146" s="1"/>
  <c r="BV134"/>
  <c r="AZ134"/>
  <c r="CR134"/>
  <c r="CN143" l="1"/>
  <c r="F143" s="1"/>
  <c r="AA143" s="1"/>
  <c r="CN144" s="1"/>
  <c r="AV143"/>
  <c r="CQ134"/>
  <c r="I134" s="1"/>
  <c r="AD134" s="1"/>
  <c r="D148"/>
  <c r="Y148" s="1"/>
  <c r="AY134"/>
  <c r="CO140"/>
  <c r="AW140"/>
  <c r="BS140"/>
  <c r="H131"/>
  <c r="AC131" s="1"/>
  <c r="CJ131"/>
  <c r="C131"/>
  <c r="B131"/>
  <c r="CM147"/>
  <c r="BQ147"/>
  <c r="AU147"/>
  <c r="J134"/>
  <c r="AE134" s="1"/>
  <c r="BP149" l="1"/>
  <c r="CL149"/>
  <c r="AT149"/>
  <c r="G140"/>
  <c r="AB140" s="1"/>
  <c r="AV144"/>
  <c r="BR144"/>
  <c r="F144" s="1"/>
  <c r="BU135"/>
  <c r="AY135"/>
  <c r="CQ135"/>
  <c r="CP132"/>
  <c r="AX132"/>
  <c r="BN132" s="1"/>
  <c r="BT132"/>
  <c r="A132"/>
  <c r="E147"/>
  <c r="Z147" s="1"/>
  <c r="CR135"/>
  <c r="BV135"/>
  <c r="AZ135"/>
  <c r="D149" l="1"/>
  <c r="Y149" s="1"/>
  <c r="AW141"/>
  <c r="BS141"/>
  <c r="CO141"/>
  <c r="AA144"/>
  <c r="BR145" s="1"/>
  <c r="I135"/>
  <c r="AD135" s="1"/>
  <c r="H132"/>
  <c r="AC132" s="1"/>
  <c r="CJ132"/>
  <c r="B132"/>
  <c r="C132"/>
  <c r="CM148"/>
  <c r="BQ148"/>
  <c r="AU148"/>
  <c r="J135"/>
  <c r="AE135" s="1"/>
  <c r="AT150" l="1"/>
  <c r="BP150"/>
  <c r="CL150"/>
  <c r="CN145"/>
  <c r="F145" s="1"/>
  <c r="AA145" s="1"/>
  <c r="G141"/>
  <c r="AB141" s="1"/>
  <c r="AV145"/>
  <c r="AY136"/>
  <c r="CQ136"/>
  <c r="BU136"/>
  <c r="BT133"/>
  <c r="AX133"/>
  <c r="BN133" s="1"/>
  <c r="CP133"/>
  <c r="A133"/>
  <c r="BV136"/>
  <c r="AZ136"/>
  <c r="CR136"/>
  <c r="E148"/>
  <c r="Z148" s="1"/>
  <c r="D150" l="1"/>
  <c r="Y150" s="1"/>
  <c r="CO142"/>
  <c r="BS142"/>
  <c r="AW142"/>
  <c r="B133"/>
  <c r="C133"/>
  <c r="I136"/>
  <c r="AD136" s="1"/>
  <c r="H133"/>
  <c r="AC133" s="1"/>
  <c r="CJ133"/>
  <c r="AV146"/>
  <c r="BR146"/>
  <c r="CN146"/>
  <c r="BQ149"/>
  <c r="AU149"/>
  <c r="CM149"/>
  <c r="J136"/>
  <c r="AE136" s="1"/>
  <c r="BP151" l="1"/>
  <c r="CL151"/>
  <c r="AT151"/>
  <c r="G142"/>
  <c r="AB142" s="1"/>
  <c r="AX134"/>
  <c r="BN134" s="1"/>
  <c r="BT134"/>
  <c r="CP134"/>
  <c r="A134"/>
  <c r="AY137"/>
  <c r="CQ137"/>
  <c r="BU137"/>
  <c r="F146"/>
  <c r="AA146" s="1"/>
  <c r="E149"/>
  <c r="Z149" s="1"/>
  <c r="AZ137"/>
  <c r="CR137"/>
  <c r="BV137"/>
  <c r="D151" l="1"/>
  <c r="Y151" s="1"/>
  <c r="BS143"/>
  <c r="CO143"/>
  <c r="AW143"/>
  <c r="H134"/>
  <c r="AC134" s="1"/>
  <c r="CJ134"/>
  <c r="I137"/>
  <c r="AD137" s="1"/>
  <c r="B134"/>
  <c r="C134"/>
  <c r="AV147"/>
  <c r="BR147"/>
  <c r="CN147"/>
  <c r="J137"/>
  <c r="AE137" s="1"/>
  <c r="AU150"/>
  <c r="CM150"/>
  <c r="BQ150"/>
  <c r="BP152" l="1"/>
  <c r="AT152"/>
  <c r="CL152"/>
  <c r="G143"/>
  <c r="AB143" s="1"/>
  <c r="AX135"/>
  <c r="BN135" s="1"/>
  <c r="BT135"/>
  <c r="CP135"/>
  <c r="A135"/>
  <c r="AY138"/>
  <c r="CQ138"/>
  <c r="BU138"/>
  <c r="F147"/>
  <c r="AA147" s="1"/>
  <c r="E150"/>
  <c r="Z150" s="1"/>
  <c r="CR138"/>
  <c r="BV138"/>
  <c r="AZ138"/>
  <c r="D152" l="1"/>
  <c r="Y152" s="1"/>
  <c r="AW144"/>
  <c r="BS144"/>
  <c r="CO144"/>
  <c r="H135"/>
  <c r="AC135" s="1"/>
  <c r="CJ135"/>
  <c r="I138"/>
  <c r="AD138" s="1"/>
  <c r="C135"/>
  <c r="B135"/>
  <c r="CN148"/>
  <c r="AV148"/>
  <c r="BR148"/>
  <c r="J138"/>
  <c r="AE138" s="1"/>
  <c r="CM151"/>
  <c r="BQ151"/>
  <c r="AU151"/>
  <c r="AT153" l="1"/>
  <c r="BP153"/>
  <c r="CL153"/>
  <c r="G144"/>
  <c r="AB144" s="1"/>
  <c r="BT136"/>
  <c r="CP136"/>
  <c r="AX136"/>
  <c r="BN136" s="1"/>
  <c r="A136"/>
  <c r="BU139"/>
  <c r="AY139"/>
  <c r="CQ139"/>
  <c r="F148"/>
  <c r="AA148" s="1"/>
  <c r="E151"/>
  <c r="Z151" s="1"/>
  <c r="CR139"/>
  <c r="BV139"/>
  <c r="AZ139"/>
  <c r="D153" l="1"/>
  <c r="Y153" s="1"/>
  <c r="CO145"/>
  <c r="BS145"/>
  <c r="AW145"/>
  <c r="H136"/>
  <c r="AC136" s="1"/>
  <c r="CJ136"/>
  <c r="I139"/>
  <c r="AD139" s="1"/>
  <c r="B136"/>
  <c r="C136"/>
  <c r="BR149"/>
  <c r="CN149"/>
  <c r="AV149"/>
  <c r="J139"/>
  <c r="AE139" s="1"/>
  <c r="CM152"/>
  <c r="BQ152"/>
  <c r="AU152"/>
  <c r="AT154" l="1"/>
  <c r="BP154"/>
  <c r="CL154"/>
  <c r="G145"/>
  <c r="AB145" s="1"/>
  <c r="BT137"/>
  <c r="CP137"/>
  <c r="AX137"/>
  <c r="BN137" s="1"/>
  <c r="A137"/>
  <c r="CQ140"/>
  <c r="BU140"/>
  <c r="AY140"/>
  <c r="F149"/>
  <c r="AA149" s="1"/>
  <c r="BV140"/>
  <c r="AZ140"/>
  <c r="CR140"/>
  <c r="E152"/>
  <c r="Z152" s="1"/>
  <c r="D154" l="1"/>
  <c r="Y154" s="1"/>
  <c r="CO146"/>
  <c r="AW146"/>
  <c r="BS146"/>
  <c r="H137"/>
  <c r="AC137" s="1"/>
  <c r="CJ137"/>
  <c r="I140"/>
  <c r="AD140" s="1"/>
  <c r="C137"/>
  <c r="B137"/>
  <c r="CN150"/>
  <c r="AV150"/>
  <c r="BR150"/>
  <c r="BQ153"/>
  <c r="AU153"/>
  <c r="CM153"/>
  <c r="J140"/>
  <c r="AE140" s="1"/>
  <c r="AT155" l="1"/>
  <c r="BP155"/>
  <c r="CL155"/>
  <c r="G146"/>
  <c r="AB146" s="1"/>
  <c r="AX138"/>
  <c r="BN138" s="1"/>
  <c r="BT138"/>
  <c r="CP138"/>
  <c r="A138"/>
  <c r="AY141"/>
  <c r="CQ141"/>
  <c r="BU141"/>
  <c r="F150"/>
  <c r="AA150" s="1"/>
  <c r="AZ141"/>
  <c r="CR141"/>
  <c r="BV141"/>
  <c r="E153"/>
  <c r="Z153" s="1"/>
  <c r="D155" l="1"/>
  <c r="Y155" s="1"/>
  <c r="BS147"/>
  <c r="CO147"/>
  <c r="AW147"/>
  <c r="H138"/>
  <c r="AC138" s="1"/>
  <c r="CJ138"/>
  <c r="I141"/>
  <c r="AD141" s="1"/>
  <c r="B138"/>
  <c r="C138"/>
  <c r="AV151"/>
  <c r="BR151"/>
  <c r="CN151"/>
  <c r="AU154"/>
  <c r="CM154"/>
  <c r="BQ154"/>
  <c r="J141"/>
  <c r="AE141" s="1"/>
  <c r="BP156" l="1"/>
  <c r="CL156"/>
  <c r="AT156"/>
  <c r="G147"/>
  <c r="AB147" s="1"/>
  <c r="AX139"/>
  <c r="BN139" s="1"/>
  <c r="BT139"/>
  <c r="CP139"/>
  <c r="A139"/>
  <c r="CQ142"/>
  <c r="BU142"/>
  <c r="AY142"/>
  <c r="F151"/>
  <c r="AA151" s="1"/>
  <c r="CR142"/>
  <c r="BV142"/>
  <c r="AZ142"/>
  <c r="E154"/>
  <c r="Z154" s="1"/>
  <c r="D156" l="1"/>
  <c r="Y156" s="1"/>
  <c r="AW148"/>
  <c r="BS148"/>
  <c r="CO148"/>
  <c r="H139"/>
  <c r="AC139" s="1"/>
  <c r="CJ139"/>
  <c r="I142"/>
  <c r="AD142" s="1"/>
  <c r="B139"/>
  <c r="C139"/>
  <c r="AV152"/>
  <c r="BR152"/>
  <c r="CN152"/>
  <c r="J142"/>
  <c r="AE142" s="1"/>
  <c r="CM155"/>
  <c r="BQ155"/>
  <c r="AU155"/>
  <c r="CL157" l="1"/>
  <c r="BP157"/>
  <c r="AT157"/>
  <c r="G148"/>
  <c r="AB148" s="1"/>
  <c r="CP140"/>
  <c r="AX140"/>
  <c r="BN140" s="1"/>
  <c r="BT140"/>
  <c r="A140"/>
  <c r="BU143"/>
  <c r="AY143"/>
  <c r="CQ143"/>
  <c r="F152"/>
  <c r="AA152" s="1"/>
  <c r="E155"/>
  <c r="Z155" s="1"/>
  <c r="CR143"/>
  <c r="BV143"/>
  <c r="AZ143"/>
  <c r="D157" l="1"/>
  <c r="Y157" s="1"/>
  <c r="I143"/>
  <c r="AD143" s="1"/>
  <c r="CQ144" s="1"/>
  <c r="CO149"/>
  <c r="AW149"/>
  <c r="BS149"/>
  <c r="BU144"/>
  <c r="H140"/>
  <c r="AC140" s="1"/>
  <c r="CJ140"/>
  <c r="B140"/>
  <c r="C140"/>
  <c r="CN153"/>
  <c r="AV153"/>
  <c r="BR153"/>
  <c r="CM156"/>
  <c r="BQ156"/>
  <c r="AU156"/>
  <c r="J143"/>
  <c r="AE143" s="1"/>
  <c r="AY144" l="1"/>
  <c r="CL158"/>
  <c r="AT158"/>
  <c r="BP158"/>
  <c r="G149"/>
  <c r="AB149" s="1"/>
  <c r="AX141"/>
  <c r="BN141" s="1"/>
  <c r="BT141"/>
  <c r="CP141"/>
  <c r="A141"/>
  <c r="I144"/>
  <c r="AD144" s="1"/>
  <c r="F153"/>
  <c r="AA153" s="1"/>
  <c r="BV144"/>
  <c r="AZ144"/>
  <c r="CR144"/>
  <c r="E156"/>
  <c r="Z156" s="1"/>
  <c r="D158" l="1"/>
  <c r="Y158" s="1"/>
  <c r="AW150"/>
  <c r="BS150"/>
  <c r="CO150"/>
  <c r="CQ145"/>
  <c r="BU145"/>
  <c r="AY145"/>
  <c r="H141"/>
  <c r="AC141" s="1"/>
  <c r="CJ141"/>
  <c r="B141"/>
  <c r="C141"/>
  <c r="AV154"/>
  <c r="BR154"/>
  <c r="CN154"/>
  <c r="J144"/>
  <c r="AE144" s="1"/>
  <c r="BQ157"/>
  <c r="AU157"/>
  <c r="CM157"/>
  <c r="BP159" l="1"/>
  <c r="CL159"/>
  <c r="AT159"/>
  <c r="G150"/>
  <c r="AB150" s="1"/>
  <c r="I145"/>
  <c r="AD145" s="1"/>
  <c r="CP142"/>
  <c r="AX142"/>
  <c r="BN142" s="1"/>
  <c r="BT142"/>
  <c r="A142"/>
  <c r="F154"/>
  <c r="AA154" s="1"/>
  <c r="E157"/>
  <c r="Z157" s="1"/>
  <c r="AZ145"/>
  <c r="CR145"/>
  <c r="BV145"/>
  <c r="D159" l="1"/>
  <c r="Y159" s="1"/>
  <c r="CO151"/>
  <c r="AW151"/>
  <c r="BS151"/>
  <c r="B142"/>
  <c r="C142"/>
  <c r="BU146"/>
  <c r="AY146"/>
  <c r="CQ146"/>
  <c r="H142"/>
  <c r="AC142" s="1"/>
  <c r="CJ142"/>
  <c r="AV155"/>
  <c r="BR155"/>
  <c r="CN155"/>
  <c r="J145"/>
  <c r="AE145" s="1"/>
  <c r="AU158"/>
  <c r="CM158"/>
  <c r="BQ158"/>
  <c r="BP160" l="1"/>
  <c r="AT160"/>
  <c r="CL160"/>
  <c r="G151"/>
  <c r="AB151" s="1"/>
  <c r="BT143"/>
  <c r="CP143"/>
  <c r="AX143"/>
  <c r="BN143" s="1"/>
  <c r="A143"/>
  <c r="I146"/>
  <c r="AD146" s="1"/>
  <c r="F155"/>
  <c r="AA155" s="1"/>
  <c r="E158"/>
  <c r="Z158" s="1"/>
  <c r="CR146"/>
  <c r="BV146"/>
  <c r="AZ146"/>
  <c r="D160" l="1"/>
  <c r="Y160" s="1"/>
  <c r="CL161" s="1"/>
  <c r="CO152"/>
  <c r="AW152"/>
  <c r="BS152"/>
  <c r="AY147"/>
  <c r="CQ147"/>
  <c r="BU147"/>
  <c r="H143"/>
  <c r="AC143" s="1"/>
  <c r="CJ143"/>
  <c r="B143"/>
  <c r="C143"/>
  <c r="BR156"/>
  <c r="CN156"/>
  <c r="AV156"/>
  <c r="CM159"/>
  <c r="BQ159"/>
  <c r="AU159"/>
  <c r="J146"/>
  <c r="AE146" s="1"/>
  <c r="BP161" l="1"/>
  <c r="D161" s="1"/>
  <c r="Y161" s="1"/>
  <c r="AT161"/>
  <c r="G152"/>
  <c r="AB152" s="1"/>
  <c r="I147"/>
  <c r="AD147" s="1"/>
  <c r="AX144"/>
  <c r="BN144" s="1"/>
  <c r="BT144"/>
  <c r="CP144"/>
  <c r="A144"/>
  <c r="F156"/>
  <c r="AA156" s="1"/>
  <c r="CR147"/>
  <c r="BV147"/>
  <c r="AZ147"/>
  <c r="E159"/>
  <c r="Z159" s="1"/>
  <c r="AT162" l="1"/>
  <c r="BP162"/>
  <c r="CL162"/>
  <c r="AW153"/>
  <c r="BS153"/>
  <c r="CO153"/>
  <c r="B144"/>
  <c r="C144"/>
  <c r="AY148"/>
  <c r="CQ148"/>
  <c r="BU148"/>
  <c r="H144"/>
  <c r="AC144" s="1"/>
  <c r="CJ144"/>
  <c r="AV157"/>
  <c r="BR157"/>
  <c r="CN157"/>
  <c r="J147"/>
  <c r="AE147" s="1"/>
  <c r="D162"/>
  <c r="Y162" s="1"/>
  <c r="CM160"/>
  <c r="BQ160"/>
  <c r="AU160"/>
  <c r="G153" l="1"/>
  <c r="AB153" s="1"/>
  <c r="I148"/>
  <c r="AD148" s="1"/>
  <c r="BU149" s="1"/>
  <c r="CP145"/>
  <c r="AX145"/>
  <c r="BN145" s="1"/>
  <c r="BT145"/>
  <c r="A145"/>
  <c r="F157"/>
  <c r="AA157" s="1"/>
  <c r="E160"/>
  <c r="Z160" s="1"/>
  <c r="AT163"/>
  <c r="CL163"/>
  <c r="BP163"/>
  <c r="BV148"/>
  <c r="AZ148"/>
  <c r="CR148"/>
  <c r="CQ149" l="1"/>
  <c r="I149" s="1"/>
  <c r="AY149"/>
  <c r="AW154"/>
  <c r="BS154"/>
  <c r="CO154"/>
  <c r="H145"/>
  <c r="AC145" s="1"/>
  <c r="CJ145"/>
  <c r="C145"/>
  <c r="B145"/>
  <c r="AV158"/>
  <c r="BR158"/>
  <c r="CN158"/>
  <c r="BQ161"/>
  <c r="AU161"/>
  <c r="CM161"/>
  <c r="J148"/>
  <c r="AE148" s="1"/>
  <c r="D163"/>
  <c r="Y163" s="1"/>
  <c r="AD149" l="1"/>
  <c r="BU150" s="1"/>
  <c r="G154"/>
  <c r="AB154" s="1"/>
  <c r="BT146"/>
  <c r="AX146"/>
  <c r="BN146" s="1"/>
  <c r="CP146"/>
  <c r="A146"/>
  <c r="F158"/>
  <c r="AA158" s="1"/>
  <c r="AZ149"/>
  <c r="CR149"/>
  <c r="BV149"/>
  <c r="E161"/>
  <c r="Z161" s="1"/>
  <c r="CL164"/>
  <c r="BP164"/>
  <c r="AT164"/>
  <c r="AY150" l="1"/>
  <c r="CQ150"/>
  <c r="I150" s="1"/>
  <c r="AD150" s="1"/>
  <c r="AY151" s="1"/>
  <c r="BS155"/>
  <c r="CO155"/>
  <c r="AW155"/>
  <c r="H146"/>
  <c r="AC146" s="1"/>
  <c r="CJ146"/>
  <c r="C146"/>
  <c r="B146"/>
  <c r="CN159"/>
  <c r="AV159"/>
  <c r="BR159"/>
  <c r="AU162"/>
  <c r="CM162"/>
  <c r="BQ162"/>
  <c r="D164"/>
  <c r="Y164" s="1"/>
  <c r="J149"/>
  <c r="AE149" s="1"/>
  <c r="G155" l="1"/>
  <c r="AB155" s="1"/>
  <c r="CQ151"/>
  <c r="BU151"/>
  <c r="AX147"/>
  <c r="BN147" s="1"/>
  <c r="BT147"/>
  <c r="CP147"/>
  <c r="A147"/>
  <c r="F159"/>
  <c r="AA159" s="1"/>
  <c r="CR150"/>
  <c r="BV150"/>
  <c r="AZ150"/>
  <c r="CL165"/>
  <c r="BP165"/>
  <c r="AT165"/>
  <c r="E162"/>
  <c r="Z162" s="1"/>
  <c r="AW156" l="1"/>
  <c r="BS156"/>
  <c r="CO156"/>
  <c r="I151"/>
  <c r="AD151" s="1"/>
  <c r="H147"/>
  <c r="AC147" s="1"/>
  <c r="CJ147"/>
  <c r="B147"/>
  <c r="C147"/>
  <c r="AV160"/>
  <c r="BR160"/>
  <c r="CN160"/>
  <c r="CM163"/>
  <c r="BQ163"/>
  <c r="AU163"/>
  <c r="D165"/>
  <c r="Y165" s="1"/>
  <c r="J150"/>
  <c r="AE150" s="1"/>
  <c r="G156" l="1"/>
  <c r="AB156" s="1"/>
  <c r="BU152"/>
  <c r="AY152"/>
  <c r="CQ152"/>
  <c r="AX148"/>
  <c r="BN148" s="1"/>
  <c r="BT148"/>
  <c r="CP148"/>
  <c r="A148"/>
  <c r="F160"/>
  <c r="AA160" s="1"/>
  <c r="CR151"/>
  <c r="BV151"/>
  <c r="AZ151"/>
  <c r="BP166"/>
  <c r="AT166"/>
  <c r="CL166"/>
  <c r="E163"/>
  <c r="Z163" s="1"/>
  <c r="CO157" l="1"/>
  <c r="AW157"/>
  <c r="BS157"/>
  <c r="I152"/>
  <c r="AD152" s="1"/>
  <c r="H148"/>
  <c r="AC148" s="1"/>
  <c r="CJ148"/>
  <c r="B148"/>
  <c r="C148"/>
  <c r="AV161"/>
  <c r="BR161"/>
  <c r="CN161"/>
  <c r="D166"/>
  <c r="Y166" s="1"/>
  <c r="J151"/>
  <c r="AE151" s="1"/>
  <c r="CM164"/>
  <c r="BQ164"/>
  <c r="AU164"/>
  <c r="G157" l="1"/>
  <c r="AB157" s="1"/>
  <c r="CQ153"/>
  <c r="BU153"/>
  <c r="AY153"/>
  <c r="BT149"/>
  <c r="CP149"/>
  <c r="AX149"/>
  <c r="BN149" s="1"/>
  <c r="A149"/>
  <c r="F161"/>
  <c r="AA161" s="1"/>
  <c r="AT167"/>
  <c r="CL167"/>
  <c r="BP167"/>
  <c r="E164"/>
  <c r="Z164" s="1"/>
  <c r="BV152"/>
  <c r="AZ152"/>
  <c r="CR152"/>
  <c r="AW158" l="1"/>
  <c r="BS158"/>
  <c r="CO158"/>
  <c r="I153"/>
  <c r="AD153" s="1"/>
  <c r="H149"/>
  <c r="AC149" s="1"/>
  <c r="CJ149"/>
  <c r="C149"/>
  <c r="B149"/>
  <c r="AV162"/>
  <c r="BR162"/>
  <c r="CN162"/>
  <c r="D167"/>
  <c r="Y167" s="1"/>
  <c r="BQ165"/>
  <c r="AU165"/>
  <c r="CM165"/>
  <c r="J152"/>
  <c r="AE152" s="1"/>
  <c r="G158" l="1"/>
  <c r="AB158" s="1"/>
  <c r="CQ154"/>
  <c r="BU154"/>
  <c r="AY154"/>
  <c r="AX150"/>
  <c r="BN150" s="1"/>
  <c r="BT150"/>
  <c r="CP150"/>
  <c r="A150"/>
  <c r="F162"/>
  <c r="AA162" s="1"/>
  <c r="CL168"/>
  <c r="BP168"/>
  <c r="AT168"/>
  <c r="AZ153"/>
  <c r="CR153"/>
  <c r="BV153"/>
  <c r="E165"/>
  <c r="Z165" s="1"/>
  <c r="CO159" l="1"/>
  <c r="AW159"/>
  <c r="BS159"/>
  <c r="I154"/>
  <c r="AD154" s="1"/>
  <c r="H150"/>
  <c r="AC150" s="1"/>
  <c r="CJ150"/>
  <c r="B150"/>
  <c r="C150"/>
  <c r="AV163"/>
  <c r="BR163"/>
  <c r="CN163"/>
  <c r="AU166"/>
  <c r="CM166"/>
  <c r="BQ166"/>
  <c r="J153"/>
  <c r="AE153" s="1"/>
  <c r="D168"/>
  <c r="Y168" s="1"/>
  <c r="G159" l="1"/>
  <c r="AB159" s="1"/>
  <c r="BU155"/>
  <c r="AY155"/>
  <c r="CQ155"/>
  <c r="CP151"/>
  <c r="AX151"/>
  <c r="BN151" s="1"/>
  <c r="BT151"/>
  <c r="A151"/>
  <c r="F163"/>
  <c r="AA163" s="1"/>
  <c r="E166"/>
  <c r="Z166" s="1"/>
  <c r="CL169"/>
  <c r="BP169"/>
  <c r="AT169"/>
  <c r="CR154"/>
  <c r="BV154"/>
  <c r="AZ154"/>
  <c r="CO160" l="1"/>
  <c r="AW160"/>
  <c r="BS160"/>
  <c r="I155"/>
  <c r="AD155" s="1"/>
  <c r="AV164"/>
  <c r="CN164"/>
  <c r="BR164"/>
  <c r="H151"/>
  <c r="AC151" s="1"/>
  <c r="CJ151"/>
  <c r="B151"/>
  <c r="C151"/>
  <c r="D169"/>
  <c r="Y169" s="1"/>
  <c r="J154"/>
  <c r="AE154" s="1"/>
  <c r="CM167"/>
  <c r="BQ167"/>
  <c r="AU167"/>
  <c r="G160" l="1"/>
  <c r="AB160" s="1"/>
  <c r="BU156"/>
  <c r="AY156"/>
  <c r="CQ156"/>
  <c r="F164"/>
  <c r="AA164" s="1"/>
  <c r="AX152"/>
  <c r="BN152" s="1"/>
  <c r="BT152"/>
  <c r="CP152"/>
  <c r="A152"/>
  <c r="BP170"/>
  <c r="AT170"/>
  <c r="CL170"/>
  <c r="CR155"/>
  <c r="BV155"/>
  <c r="AZ155"/>
  <c r="E167"/>
  <c r="Z167" s="1"/>
  <c r="CO161" l="1"/>
  <c r="BS161"/>
  <c r="AW161"/>
  <c r="I156"/>
  <c r="AD156" s="1"/>
  <c r="B152"/>
  <c r="C152"/>
  <c r="BR165"/>
  <c r="CN165"/>
  <c r="AV165"/>
  <c r="H152"/>
  <c r="AC152" s="1"/>
  <c r="CJ152"/>
  <c r="D170"/>
  <c r="Y170" s="1"/>
  <c r="CM168"/>
  <c r="BQ168"/>
  <c r="AU168"/>
  <c r="J155"/>
  <c r="AE155" s="1"/>
  <c r="G161" l="1"/>
  <c r="AB161" s="1"/>
  <c r="BU157"/>
  <c r="AY157"/>
  <c r="CQ157"/>
  <c r="CP153"/>
  <c r="AX153"/>
  <c r="BN153" s="1"/>
  <c r="BT153"/>
  <c r="A153"/>
  <c r="F165"/>
  <c r="AA165" s="1"/>
  <c r="BV156"/>
  <c r="AZ156"/>
  <c r="CR156"/>
  <c r="E168"/>
  <c r="Z168" s="1"/>
  <c r="AT171"/>
  <c r="CL171"/>
  <c r="BP171"/>
  <c r="AW162" l="1"/>
  <c r="CO162"/>
  <c r="BS162"/>
  <c r="I157"/>
  <c r="AD157" s="1"/>
  <c r="CN166"/>
  <c r="AV166"/>
  <c r="BR166"/>
  <c r="H153"/>
  <c r="AC153" s="1"/>
  <c r="CJ153"/>
  <c r="C153"/>
  <c r="B153"/>
  <c r="D171"/>
  <c r="Y171" s="1"/>
  <c r="BQ169"/>
  <c r="AU169"/>
  <c r="CM169"/>
  <c r="J156"/>
  <c r="AE156" s="1"/>
  <c r="G162" l="1"/>
  <c r="AB162" s="1"/>
  <c r="BU158"/>
  <c r="AY158"/>
  <c r="CQ158"/>
  <c r="F166"/>
  <c r="AA166" s="1"/>
  <c r="CP154"/>
  <c r="AX154"/>
  <c r="BN154" s="1"/>
  <c r="BT154"/>
  <c r="A154"/>
  <c r="E169"/>
  <c r="Z169" s="1"/>
  <c r="AZ157"/>
  <c r="CR157"/>
  <c r="BV157"/>
  <c r="CL172"/>
  <c r="BP172"/>
  <c r="AT172"/>
  <c r="BS163" l="1"/>
  <c r="CO163"/>
  <c r="AW163"/>
  <c r="I158"/>
  <c r="AD158" s="1"/>
  <c r="B154"/>
  <c r="C154"/>
  <c r="AV167"/>
  <c r="BR167"/>
  <c r="CN167"/>
  <c r="H154"/>
  <c r="AC154" s="1"/>
  <c r="CJ154"/>
  <c r="J157"/>
  <c r="AE157" s="1"/>
  <c r="AU170"/>
  <c r="CM170"/>
  <c r="BQ170"/>
  <c r="D172"/>
  <c r="Y172" s="1"/>
  <c r="G163" l="1"/>
  <c r="AB163" s="1"/>
  <c r="CQ159"/>
  <c r="BU159"/>
  <c r="AY159"/>
  <c r="BT155"/>
  <c r="CP155"/>
  <c r="AX155"/>
  <c r="BN155" s="1"/>
  <c r="A155"/>
  <c r="F167"/>
  <c r="AA167" s="1"/>
  <c r="E170"/>
  <c r="Z170" s="1"/>
  <c r="CR158"/>
  <c r="BV158"/>
  <c r="AZ158"/>
  <c r="CL173"/>
  <c r="BP173"/>
  <c r="AT173"/>
  <c r="AW164" l="1"/>
  <c r="CO164"/>
  <c r="BS164"/>
  <c r="I159"/>
  <c r="AD159" s="1"/>
  <c r="CN168"/>
  <c r="AV168"/>
  <c r="BR168"/>
  <c r="H155"/>
  <c r="AC155" s="1"/>
  <c r="CJ155"/>
  <c r="B155"/>
  <c r="C155"/>
  <c r="CM171"/>
  <c r="BQ171"/>
  <c r="AU171"/>
  <c r="D173"/>
  <c r="Y173" s="1"/>
  <c r="J158"/>
  <c r="AE158" s="1"/>
  <c r="G164" l="1"/>
  <c r="AB164" s="1"/>
  <c r="BU160"/>
  <c r="CQ160"/>
  <c r="AY160"/>
  <c r="F168"/>
  <c r="AA168" s="1"/>
  <c r="CP156"/>
  <c r="AX156"/>
  <c r="BN156" s="1"/>
  <c r="BT156"/>
  <c r="A156"/>
  <c r="BP174"/>
  <c r="AT174"/>
  <c r="CL174"/>
  <c r="CR159"/>
  <c r="BV159"/>
  <c r="AZ159"/>
  <c r="E171"/>
  <c r="Z171" s="1"/>
  <c r="CO165" l="1"/>
  <c r="AW165"/>
  <c r="BS165"/>
  <c r="I160"/>
  <c r="AD160" s="1"/>
  <c r="B156"/>
  <c r="C156"/>
  <c r="BR169"/>
  <c r="CN169"/>
  <c r="AV169"/>
  <c r="H156"/>
  <c r="AC156" s="1"/>
  <c r="CJ156"/>
  <c r="D174"/>
  <c r="Y174" s="1"/>
  <c r="CM172"/>
  <c r="BQ172"/>
  <c r="AU172"/>
  <c r="J159"/>
  <c r="AE159" s="1"/>
  <c r="G165" l="1"/>
  <c r="AB165" s="1"/>
  <c r="AY161"/>
  <c r="BU161"/>
  <c r="CQ161"/>
  <c r="AX157"/>
  <c r="BN157" s="1"/>
  <c r="BT157"/>
  <c r="CP157"/>
  <c r="A157"/>
  <c r="F169"/>
  <c r="AA169" s="1"/>
  <c r="E172"/>
  <c r="Z172" s="1"/>
  <c r="AT175"/>
  <c r="CL175"/>
  <c r="BP175"/>
  <c r="BV160"/>
  <c r="AZ160"/>
  <c r="CR160"/>
  <c r="CO166" l="1"/>
  <c r="AW166"/>
  <c r="BS166"/>
  <c r="I161"/>
  <c r="AD161" s="1"/>
  <c r="AV170"/>
  <c r="CN170"/>
  <c r="BR170"/>
  <c r="H157"/>
  <c r="AC157" s="1"/>
  <c r="CJ157"/>
  <c r="B157"/>
  <c r="C157"/>
  <c r="J160"/>
  <c r="AE160" s="1"/>
  <c r="BQ173"/>
  <c r="AU173"/>
  <c r="CM173"/>
  <c r="D175"/>
  <c r="Y175" s="1"/>
  <c r="G166" l="1"/>
  <c r="AB166" s="1"/>
  <c r="AY162"/>
  <c r="CQ162"/>
  <c r="BU162"/>
  <c r="F170"/>
  <c r="AA170" s="1"/>
  <c r="BT158"/>
  <c r="AX158"/>
  <c r="BN158" s="1"/>
  <c r="CP158"/>
  <c r="A158"/>
  <c r="CL176"/>
  <c r="BP176"/>
  <c r="AT176"/>
  <c r="E173"/>
  <c r="Z173" s="1"/>
  <c r="AZ161"/>
  <c r="CR161"/>
  <c r="BV161"/>
  <c r="AW167" l="1"/>
  <c r="CO167"/>
  <c r="BS167"/>
  <c r="I162"/>
  <c r="AD162" s="1"/>
  <c r="B158"/>
  <c r="C158"/>
  <c r="AV171"/>
  <c r="BR171"/>
  <c r="CN171"/>
  <c r="H158"/>
  <c r="AC158" s="1"/>
  <c r="CJ158"/>
  <c r="J161"/>
  <c r="AE161" s="1"/>
  <c r="AU174"/>
  <c r="CM174"/>
  <c r="BQ174"/>
  <c r="D176"/>
  <c r="Y176" s="1"/>
  <c r="G167" l="1"/>
  <c r="AB167" s="1"/>
  <c r="CQ163"/>
  <c r="BU163"/>
  <c r="AY163"/>
  <c r="BT159"/>
  <c r="CP159"/>
  <c r="AX159"/>
  <c r="BN159" s="1"/>
  <c r="A159"/>
  <c r="F171"/>
  <c r="AA171" s="1"/>
  <c r="CL177"/>
  <c r="BP177"/>
  <c r="AT177"/>
  <c r="CR162"/>
  <c r="BV162"/>
  <c r="AZ162"/>
  <c r="E174"/>
  <c r="Z174" s="1"/>
  <c r="BS168" l="1"/>
  <c r="CO168"/>
  <c r="AW168"/>
  <c r="I163"/>
  <c r="AD163" s="1"/>
  <c r="AV172"/>
  <c r="CN172"/>
  <c r="BR172"/>
  <c r="H159"/>
  <c r="AC159" s="1"/>
  <c r="CJ159"/>
  <c r="B159"/>
  <c r="C159"/>
  <c r="J162"/>
  <c r="AE162" s="1"/>
  <c r="CM175"/>
  <c r="BQ175"/>
  <c r="AU175"/>
  <c r="D177"/>
  <c r="Y177" s="1"/>
  <c r="G168" l="1"/>
  <c r="AB168" s="1"/>
  <c r="AY164"/>
  <c r="CQ164"/>
  <c r="BU164"/>
  <c r="F172"/>
  <c r="AA172" s="1"/>
  <c r="BT160"/>
  <c r="CP160"/>
  <c r="AX160"/>
  <c r="BN160" s="1"/>
  <c r="A160"/>
  <c r="E175"/>
  <c r="Z175" s="1"/>
  <c r="BP178"/>
  <c r="AT178"/>
  <c r="CL178"/>
  <c r="CR163"/>
  <c r="BV163"/>
  <c r="AZ163"/>
  <c r="CO169" l="1"/>
  <c r="AW169"/>
  <c r="BS169"/>
  <c r="I164"/>
  <c r="AD164" s="1"/>
  <c r="B160"/>
  <c r="C160"/>
  <c r="CN173"/>
  <c r="BR173"/>
  <c r="AV173"/>
  <c r="H160"/>
  <c r="AC160" s="1"/>
  <c r="CJ160"/>
  <c r="J163"/>
  <c r="AE163" s="1"/>
  <c r="D178"/>
  <c r="Y178" s="1"/>
  <c r="CM176"/>
  <c r="BQ176"/>
  <c r="AU176"/>
  <c r="G169" l="1"/>
  <c r="AB169" s="1"/>
  <c r="CQ165"/>
  <c r="BU165"/>
  <c r="AY165"/>
  <c r="CP161"/>
  <c r="AX161"/>
  <c r="BN161" s="1"/>
  <c r="BT161"/>
  <c r="A161"/>
  <c r="F173"/>
  <c r="AA173" s="1"/>
  <c r="AT179"/>
  <c r="CL179"/>
  <c r="BP179"/>
  <c r="E176"/>
  <c r="Z176" s="1"/>
  <c r="BV164"/>
  <c r="AZ164"/>
  <c r="CR164"/>
  <c r="AW170" l="1"/>
  <c r="BS170"/>
  <c r="CO170"/>
  <c r="I165"/>
  <c r="AD165" s="1"/>
  <c r="BR174"/>
  <c r="CN174"/>
  <c r="AV174"/>
  <c r="H161"/>
  <c r="AC161" s="1"/>
  <c r="CJ161"/>
  <c r="B161"/>
  <c r="C161"/>
  <c r="J164"/>
  <c r="AE164" s="1"/>
  <c r="BQ177"/>
  <c r="AU177"/>
  <c r="CM177"/>
  <c r="D179"/>
  <c r="Y179" s="1"/>
  <c r="G170" l="1"/>
  <c r="AB170" s="1"/>
  <c r="AY166"/>
  <c r="CQ166"/>
  <c r="BU166"/>
  <c r="F174"/>
  <c r="AA174" s="1"/>
  <c r="CP162"/>
  <c r="AX162"/>
  <c r="BN162" s="1"/>
  <c r="BT162"/>
  <c r="A162"/>
  <c r="E177"/>
  <c r="Z177" s="1"/>
  <c r="AZ165"/>
  <c r="CR165"/>
  <c r="BV165"/>
  <c r="CL180"/>
  <c r="BP180"/>
  <c r="AT180"/>
  <c r="CO171" l="1"/>
  <c r="BS171"/>
  <c r="AW171"/>
  <c r="I166"/>
  <c r="AD166" s="1"/>
  <c r="C162"/>
  <c r="B162"/>
  <c r="AV175"/>
  <c r="BR175"/>
  <c r="CN175"/>
  <c r="H162"/>
  <c r="AC162" s="1"/>
  <c r="CJ162"/>
  <c r="AU178"/>
  <c r="CM178"/>
  <c r="BQ178"/>
  <c r="D180"/>
  <c r="Y180" s="1"/>
  <c r="J165"/>
  <c r="AE165" s="1"/>
  <c r="G171" l="1"/>
  <c r="AB171" s="1"/>
  <c r="AY167"/>
  <c r="CQ167"/>
  <c r="BU167"/>
  <c r="AX163"/>
  <c r="BN163" s="1"/>
  <c r="BT163"/>
  <c r="CP163"/>
  <c r="A163"/>
  <c r="F175"/>
  <c r="AA175" s="1"/>
  <c r="E178"/>
  <c r="Z178" s="1"/>
  <c r="CR166"/>
  <c r="BV166"/>
  <c r="AZ166"/>
  <c r="CL181"/>
  <c r="BP181"/>
  <c r="AT181"/>
  <c r="AW172" l="1"/>
  <c r="BS172"/>
  <c r="CO172"/>
  <c r="I167"/>
  <c r="AD167" s="1"/>
  <c r="CN176"/>
  <c r="AV176"/>
  <c r="BR176"/>
  <c r="H163"/>
  <c r="AC163" s="1"/>
  <c r="CJ163"/>
  <c r="C163"/>
  <c r="B163"/>
  <c r="CM179"/>
  <c r="BQ179"/>
  <c r="AU179"/>
  <c r="D181"/>
  <c r="Y181" s="1"/>
  <c r="J166"/>
  <c r="AE166" s="1"/>
  <c r="G172" l="1"/>
  <c r="AB172" s="1"/>
  <c r="BU168"/>
  <c r="AY168"/>
  <c r="CQ168"/>
  <c r="F176"/>
  <c r="AA176" s="1"/>
  <c r="CP164"/>
  <c r="BT164"/>
  <c r="AX164"/>
  <c r="BN164" s="1"/>
  <c r="A164"/>
  <c r="E179"/>
  <c r="Z179" s="1"/>
  <c r="CR167"/>
  <c r="BV167"/>
  <c r="AZ167"/>
  <c r="BP182"/>
  <c r="AT182"/>
  <c r="CL182"/>
  <c r="CO173" l="1"/>
  <c r="AW173"/>
  <c r="BS173"/>
  <c r="I168"/>
  <c r="AD168" s="1"/>
  <c r="B164"/>
  <c r="C164"/>
  <c r="BR177"/>
  <c r="CN177"/>
  <c r="AV177"/>
  <c r="H164"/>
  <c r="AC164" s="1"/>
  <c r="CJ164"/>
  <c r="J167"/>
  <c r="AE167" s="1"/>
  <c r="CM180"/>
  <c r="BQ180"/>
  <c r="AU180"/>
  <c r="D182"/>
  <c r="Y182" s="1"/>
  <c r="G173" l="1"/>
  <c r="AB173" s="1"/>
  <c r="BU169"/>
  <c r="AY169"/>
  <c r="CQ169"/>
  <c r="BT165"/>
  <c r="CP165"/>
  <c r="AX165"/>
  <c r="BN165" s="1"/>
  <c r="A165"/>
  <c r="F177"/>
  <c r="AA177" s="1"/>
  <c r="E180"/>
  <c r="Z180" s="1"/>
  <c r="BV168"/>
  <c r="AZ168"/>
  <c r="CR168"/>
  <c r="AT183"/>
  <c r="CL183"/>
  <c r="BP183"/>
  <c r="CO174" l="1"/>
  <c r="AW174"/>
  <c r="BS174"/>
  <c r="I169"/>
  <c r="AD169" s="1"/>
  <c r="AV178"/>
  <c r="BR178"/>
  <c r="CN178"/>
  <c r="H165"/>
  <c r="AC165" s="1"/>
  <c r="CJ165"/>
  <c r="C165"/>
  <c r="B165"/>
  <c r="BQ181"/>
  <c r="AU181"/>
  <c r="CM181"/>
  <c r="D183"/>
  <c r="Y183" s="1"/>
  <c r="J168"/>
  <c r="AE168" s="1"/>
  <c r="G174" l="1"/>
  <c r="AB174" s="1"/>
  <c r="BU170"/>
  <c r="AY170"/>
  <c r="CQ170"/>
  <c r="F178"/>
  <c r="AA178" s="1"/>
  <c r="AX166"/>
  <c r="BN166" s="1"/>
  <c r="BT166"/>
  <c r="CP166"/>
  <c r="A166"/>
  <c r="CL184"/>
  <c r="BP184"/>
  <c r="AT184"/>
  <c r="E181"/>
  <c r="Z181" s="1"/>
  <c r="AZ169"/>
  <c r="CR169"/>
  <c r="BV169"/>
  <c r="BS175" l="1"/>
  <c r="AW175"/>
  <c r="CO175"/>
  <c r="I170"/>
  <c r="AD170" s="1"/>
  <c r="AV179"/>
  <c r="BR179"/>
  <c r="CN179"/>
  <c r="H166"/>
  <c r="AC166" s="1"/>
  <c r="CJ166"/>
  <c r="B166"/>
  <c r="C166"/>
  <c r="J169"/>
  <c r="AE169" s="1"/>
  <c r="AU182"/>
  <c r="CM182"/>
  <c r="BQ182"/>
  <c r="D184"/>
  <c r="Y184" s="1"/>
  <c r="G175" l="1"/>
  <c r="AB175" s="1"/>
  <c r="BU171"/>
  <c r="AY171"/>
  <c r="CQ171"/>
  <c r="F179"/>
  <c r="AA179" s="1"/>
  <c r="BT167"/>
  <c r="CP167"/>
  <c r="AX167"/>
  <c r="BN167" s="1"/>
  <c r="A167"/>
  <c r="E182"/>
  <c r="Z182" s="1"/>
  <c r="CR170"/>
  <c r="BV170"/>
  <c r="AZ170"/>
  <c r="CL185"/>
  <c r="BP185"/>
  <c r="AT185"/>
  <c r="AW176" l="1"/>
  <c r="CO176"/>
  <c r="BS176"/>
  <c r="I171"/>
  <c r="AD171" s="1"/>
  <c r="CN180"/>
  <c r="AV180"/>
  <c r="BR180"/>
  <c r="H167"/>
  <c r="AC167" s="1"/>
  <c r="CJ167"/>
  <c r="B167"/>
  <c r="C167"/>
  <c r="J170"/>
  <c r="AE170" s="1"/>
  <c r="D185"/>
  <c r="Y185" s="1"/>
  <c r="CM183"/>
  <c r="BQ183"/>
  <c r="AU183"/>
  <c r="G176" l="1"/>
  <c r="AB176" s="1"/>
  <c r="CQ172"/>
  <c r="BU172"/>
  <c r="AY172"/>
  <c r="F180"/>
  <c r="AA180" s="1"/>
  <c r="AX168"/>
  <c r="BN168" s="1"/>
  <c r="BT168"/>
  <c r="CP168"/>
  <c r="A168"/>
  <c r="E183"/>
  <c r="Z183" s="1"/>
  <c r="CR171"/>
  <c r="BV171"/>
  <c r="AZ171"/>
  <c r="BP186"/>
  <c r="AT186"/>
  <c r="CL186"/>
  <c r="AW177" l="1"/>
  <c r="BS177"/>
  <c r="CO177"/>
  <c r="I172"/>
  <c r="AD172" s="1"/>
  <c r="AV181"/>
  <c r="BR181"/>
  <c r="CN181"/>
  <c r="H168"/>
  <c r="AC168" s="1"/>
  <c r="CJ168"/>
  <c r="B168"/>
  <c r="C168"/>
  <c r="J171"/>
  <c r="AE171" s="1"/>
  <c r="D186"/>
  <c r="Y186" s="1"/>
  <c r="CM184"/>
  <c r="BQ184"/>
  <c r="AU184"/>
  <c r="G177" l="1"/>
  <c r="AB177" s="1"/>
  <c r="AY173"/>
  <c r="CQ173"/>
  <c r="BU173"/>
  <c r="F181"/>
  <c r="AA181" s="1"/>
  <c r="BT169"/>
  <c r="AX169"/>
  <c r="BN169" s="1"/>
  <c r="CP169"/>
  <c r="A169"/>
  <c r="E184"/>
  <c r="Z184" s="1"/>
  <c r="AT187"/>
  <c r="CL187"/>
  <c r="BP187"/>
  <c r="BV172"/>
  <c r="AZ172"/>
  <c r="CR172"/>
  <c r="AW178" l="1"/>
  <c r="BS178"/>
  <c r="CO178"/>
  <c r="I173"/>
  <c r="AD173" s="1"/>
  <c r="CQ174" s="1"/>
  <c r="AV182"/>
  <c r="BR182"/>
  <c r="CN182"/>
  <c r="H169"/>
  <c r="AC169" s="1"/>
  <c r="CJ169"/>
  <c r="B169"/>
  <c r="C169"/>
  <c r="D187"/>
  <c r="Y187" s="1"/>
  <c r="BQ185"/>
  <c r="AU185"/>
  <c r="CM185"/>
  <c r="J172"/>
  <c r="AE172" s="1"/>
  <c r="G178" l="1"/>
  <c r="AB178" s="1"/>
  <c r="AY174"/>
  <c r="BU174"/>
  <c r="I174" s="1"/>
  <c r="F182"/>
  <c r="AA182" s="1"/>
  <c r="AX170"/>
  <c r="BN170" s="1"/>
  <c r="CP170"/>
  <c r="BT170"/>
  <c r="A170"/>
  <c r="E185"/>
  <c r="Z185" s="1"/>
  <c r="CL188"/>
  <c r="BP188"/>
  <c r="AT188"/>
  <c r="AZ173"/>
  <c r="CR173"/>
  <c r="BV173"/>
  <c r="CO179" l="1"/>
  <c r="AW179"/>
  <c r="BS179"/>
  <c r="AD174"/>
  <c r="AV183"/>
  <c r="BR183"/>
  <c r="CN183"/>
  <c r="H170"/>
  <c r="AC170" s="1"/>
  <c r="CJ170"/>
  <c r="C170"/>
  <c r="B170"/>
  <c r="D188"/>
  <c r="Y188" s="1"/>
  <c r="AU186"/>
  <c r="CM186"/>
  <c r="BQ186"/>
  <c r="J173"/>
  <c r="AE173" s="1"/>
  <c r="G179" l="1"/>
  <c r="AB179" s="1"/>
  <c r="BU175"/>
  <c r="CQ175"/>
  <c r="AY175"/>
  <c r="F183"/>
  <c r="AA183" s="1"/>
  <c r="CP171"/>
  <c r="BT171"/>
  <c r="AX171"/>
  <c r="BN171" s="1"/>
  <c r="A171"/>
  <c r="CR174"/>
  <c r="BV174"/>
  <c r="AZ174"/>
  <c r="E186"/>
  <c r="Z186" s="1"/>
  <c r="CL189"/>
  <c r="BP189"/>
  <c r="AT189"/>
  <c r="AW180" l="1"/>
  <c r="BS180"/>
  <c r="CO180"/>
  <c r="I175"/>
  <c r="AD175" s="1"/>
  <c r="BR184"/>
  <c r="CN184"/>
  <c r="AV184"/>
  <c r="H171"/>
  <c r="AC171" s="1"/>
  <c r="CJ171"/>
  <c r="B171"/>
  <c r="C171"/>
  <c r="D189"/>
  <c r="Y189" s="1"/>
  <c r="J174"/>
  <c r="AE174" s="1"/>
  <c r="CM187"/>
  <c r="BQ187"/>
  <c r="AU187"/>
  <c r="G180" l="1"/>
  <c r="AB180" s="1"/>
  <c r="BU176"/>
  <c r="AY176"/>
  <c r="CQ176"/>
  <c r="F184"/>
  <c r="AA184" s="1"/>
  <c r="AX172"/>
  <c r="BN172" s="1"/>
  <c r="BT172"/>
  <c r="CP172"/>
  <c r="A172"/>
  <c r="BP190"/>
  <c r="AT190"/>
  <c r="CL190"/>
  <c r="CR175"/>
  <c r="BV175"/>
  <c r="AZ175"/>
  <c r="E187"/>
  <c r="Z187" s="1"/>
  <c r="CO181" l="1"/>
  <c r="AW181"/>
  <c r="BS181"/>
  <c r="I176"/>
  <c r="AD176" s="1"/>
  <c r="AY177" s="1"/>
  <c r="BR185"/>
  <c r="CN185"/>
  <c r="AV185"/>
  <c r="H172"/>
  <c r="AC172" s="1"/>
  <c r="CJ172"/>
  <c r="C172"/>
  <c r="B172"/>
  <c r="D190"/>
  <c r="Y190" s="1"/>
  <c r="CM188"/>
  <c r="BQ188"/>
  <c r="AU188"/>
  <c r="J175"/>
  <c r="AE175" s="1"/>
  <c r="CQ177" l="1"/>
  <c r="BU177"/>
  <c r="G181"/>
  <c r="AB181" s="1"/>
  <c r="F185"/>
  <c r="AA185" s="1"/>
  <c r="AX173"/>
  <c r="BN173" s="1"/>
  <c r="BT173"/>
  <c r="CP173"/>
  <c r="A173"/>
  <c r="BV176"/>
  <c r="AZ176"/>
  <c r="CR176"/>
  <c r="E188"/>
  <c r="Z188" s="1"/>
  <c r="AT191"/>
  <c r="CL191"/>
  <c r="BP191"/>
  <c r="I177" l="1"/>
  <c r="AD177" s="1"/>
  <c r="BU178" s="1"/>
  <c r="BS182"/>
  <c r="CO182"/>
  <c r="AW182"/>
  <c r="CQ178"/>
  <c r="CN186"/>
  <c r="BR186"/>
  <c r="AV186"/>
  <c r="H173"/>
  <c r="AC173" s="1"/>
  <c r="CJ173"/>
  <c r="B173"/>
  <c r="C173"/>
  <c r="J176"/>
  <c r="AE176" s="1"/>
  <c r="BQ189"/>
  <c r="AU189"/>
  <c r="CM189"/>
  <c r="D191"/>
  <c r="Y191" s="1"/>
  <c r="AY178" l="1"/>
  <c r="G182"/>
  <c r="AB182" s="1"/>
  <c r="F186"/>
  <c r="AA186" s="1"/>
  <c r="BR187" s="1"/>
  <c r="I178"/>
  <c r="AD178" s="1"/>
  <c r="BT174"/>
  <c r="CP174"/>
  <c r="AX174"/>
  <c r="BN174" s="1"/>
  <c r="A174"/>
  <c r="E189"/>
  <c r="Z189" s="1"/>
  <c r="CL192"/>
  <c r="BP192"/>
  <c r="AT192"/>
  <c r="AZ177"/>
  <c r="CR177"/>
  <c r="BV177"/>
  <c r="CN187" l="1"/>
  <c r="F187" s="1"/>
  <c r="AW183"/>
  <c r="CO183"/>
  <c r="BS183"/>
  <c r="AV187"/>
  <c r="AA187"/>
  <c r="CN188" s="1"/>
  <c r="BU179"/>
  <c r="AY179"/>
  <c r="CQ179"/>
  <c r="H174"/>
  <c r="AC174" s="1"/>
  <c r="CJ174"/>
  <c r="B174"/>
  <c r="C174"/>
  <c r="AU190"/>
  <c r="CM190"/>
  <c r="BQ190"/>
  <c r="J177"/>
  <c r="AE177" s="1"/>
  <c r="D192"/>
  <c r="Y192" s="1"/>
  <c r="AV188" l="1"/>
  <c r="BR188"/>
  <c r="F188" s="1"/>
  <c r="AA188" s="1"/>
  <c r="G183"/>
  <c r="AB183" s="1"/>
  <c r="I179"/>
  <c r="AD179" s="1"/>
  <c r="CQ180" s="1"/>
  <c r="BT175"/>
  <c r="CP175"/>
  <c r="AX175"/>
  <c r="BN175" s="1"/>
  <c r="A175"/>
  <c r="CR178"/>
  <c r="BV178"/>
  <c r="AZ178"/>
  <c r="CL193"/>
  <c r="BP193"/>
  <c r="AT193"/>
  <c r="E190"/>
  <c r="Z190" s="1"/>
  <c r="AW184" l="1"/>
  <c r="BS184"/>
  <c r="CO184"/>
  <c r="BU180"/>
  <c r="I180" s="1"/>
  <c r="AY180"/>
  <c r="H175"/>
  <c r="AC175" s="1"/>
  <c r="CJ175"/>
  <c r="B175"/>
  <c r="C175"/>
  <c r="AV189"/>
  <c r="CN189"/>
  <c r="BR189"/>
  <c r="CM191"/>
  <c r="BQ191"/>
  <c r="AU191"/>
  <c r="J178"/>
  <c r="AE178" s="1"/>
  <c r="D193"/>
  <c r="Y193" s="1"/>
  <c r="G184" l="1"/>
  <c r="AB184" s="1"/>
  <c r="AD180"/>
  <c r="CQ181" s="1"/>
  <c r="AX176"/>
  <c r="BN176" s="1"/>
  <c r="BT176"/>
  <c r="CP176"/>
  <c r="A176"/>
  <c r="CR179"/>
  <c r="BV179"/>
  <c r="AZ179"/>
  <c r="E191"/>
  <c r="Z191" s="1"/>
  <c r="F189"/>
  <c r="AA189" s="1"/>
  <c r="BP194"/>
  <c r="AT194"/>
  <c r="CL194"/>
  <c r="AW185" l="1"/>
  <c r="BS185"/>
  <c r="CO185"/>
  <c r="BU181"/>
  <c r="I181" s="1"/>
  <c r="AY181"/>
  <c r="H176"/>
  <c r="AC176" s="1"/>
  <c r="CJ176"/>
  <c r="B176"/>
  <c r="C176"/>
  <c r="CM192"/>
  <c r="BQ192"/>
  <c r="AU192"/>
  <c r="J179"/>
  <c r="AE179" s="1"/>
  <c r="D194"/>
  <c r="Y194" s="1"/>
  <c r="CN190"/>
  <c r="BR190"/>
  <c r="AV190"/>
  <c r="G185" l="1"/>
  <c r="AB185" s="1"/>
  <c r="AD181"/>
  <c r="CP177"/>
  <c r="AX177"/>
  <c r="BN177" s="1"/>
  <c r="BT177"/>
  <c r="A177"/>
  <c r="BV180"/>
  <c r="AZ180"/>
  <c r="CR180"/>
  <c r="E192"/>
  <c r="Z192" s="1"/>
  <c r="AT195"/>
  <c r="CL195"/>
  <c r="BP195"/>
  <c r="F190"/>
  <c r="AA190" s="1"/>
  <c r="AW186" l="1"/>
  <c r="BS186"/>
  <c r="CO186"/>
  <c r="CQ182"/>
  <c r="AY182"/>
  <c r="BU182"/>
  <c r="H177"/>
  <c r="AC177" s="1"/>
  <c r="CJ177"/>
  <c r="C177"/>
  <c r="B177"/>
  <c r="J180"/>
  <c r="AE180" s="1"/>
  <c r="BQ193"/>
  <c r="AU193"/>
  <c r="CM193"/>
  <c r="CN191"/>
  <c r="BR191"/>
  <c r="AV191"/>
  <c r="D195"/>
  <c r="Y195" s="1"/>
  <c r="I182" l="1"/>
  <c r="AD182" s="1"/>
  <c r="G186"/>
  <c r="AB186" s="1"/>
  <c r="CP178"/>
  <c r="AX178"/>
  <c r="BN178" s="1"/>
  <c r="BT178"/>
  <c r="A178"/>
  <c r="E193"/>
  <c r="Z193" s="1"/>
  <c r="CL196"/>
  <c r="BP196"/>
  <c r="AT196"/>
  <c r="AZ181"/>
  <c r="CR181"/>
  <c r="BV181"/>
  <c r="F191"/>
  <c r="AA191" s="1"/>
  <c r="CQ183" l="1"/>
  <c r="AY183"/>
  <c r="BU183"/>
  <c r="CO187"/>
  <c r="AW187"/>
  <c r="BS187"/>
  <c r="H178"/>
  <c r="AC178" s="1"/>
  <c r="CJ178"/>
  <c r="B178"/>
  <c r="C178"/>
  <c r="D196"/>
  <c r="Y196" s="1"/>
  <c r="AU194"/>
  <c r="CM194"/>
  <c r="BQ194"/>
  <c r="BR192"/>
  <c r="AV192"/>
  <c r="CN192"/>
  <c r="J181"/>
  <c r="AE181" s="1"/>
  <c r="G187" l="1"/>
  <c r="AB187" s="1"/>
  <c r="I183"/>
  <c r="AD183" s="1"/>
  <c r="AX179"/>
  <c r="BN179" s="1"/>
  <c r="BT179"/>
  <c r="CP179"/>
  <c r="A179"/>
  <c r="E194"/>
  <c r="Z194" s="1"/>
  <c r="CR182"/>
  <c r="BV182"/>
  <c r="AZ182"/>
  <c r="CL197"/>
  <c r="BP197"/>
  <c r="AT197"/>
  <c r="F192"/>
  <c r="AA192" s="1"/>
  <c r="AW188" l="1"/>
  <c r="CO188"/>
  <c r="BS188"/>
  <c r="AY184"/>
  <c r="CQ184"/>
  <c r="BU184"/>
  <c r="H179"/>
  <c r="AC179" s="1"/>
  <c r="CJ179"/>
  <c r="B179"/>
  <c r="C179"/>
  <c r="CM195"/>
  <c r="BQ195"/>
  <c r="AU195"/>
  <c r="J182"/>
  <c r="AE182" s="1"/>
  <c r="AV193"/>
  <c r="CN193"/>
  <c r="BR193"/>
  <c r="D197"/>
  <c r="Y197" s="1"/>
  <c r="I184" l="1"/>
  <c r="AD184" s="1"/>
  <c r="G188"/>
  <c r="AB188" s="1"/>
  <c r="AX180"/>
  <c r="BN180" s="1"/>
  <c r="BT180"/>
  <c r="CP180"/>
  <c r="A180"/>
  <c r="CR183"/>
  <c r="BV183"/>
  <c r="AZ183"/>
  <c r="BP198"/>
  <c r="AT198"/>
  <c r="CL198"/>
  <c r="F193"/>
  <c r="AA193" s="1"/>
  <c r="E195"/>
  <c r="Z195" s="1"/>
  <c r="AY185" l="1"/>
  <c r="CQ185"/>
  <c r="BU185"/>
  <c r="BS189"/>
  <c r="AW189"/>
  <c r="CO189"/>
  <c r="H180"/>
  <c r="AC180" s="1"/>
  <c r="CJ180"/>
  <c r="B180"/>
  <c r="C180"/>
  <c r="D198"/>
  <c r="Y198" s="1"/>
  <c r="CM196"/>
  <c r="BQ196"/>
  <c r="AU196"/>
  <c r="J183"/>
  <c r="AE183" s="1"/>
  <c r="CN194"/>
  <c r="BR194"/>
  <c r="AV194"/>
  <c r="I185" l="1"/>
  <c r="AD185" s="1"/>
  <c r="G189"/>
  <c r="AB189" s="1"/>
  <c r="CP181"/>
  <c r="AX181"/>
  <c r="BN181" s="1"/>
  <c r="BT181"/>
  <c r="A181"/>
  <c r="F194"/>
  <c r="AA194" s="1"/>
  <c r="AT199"/>
  <c r="CL199"/>
  <c r="BP199"/>
  <c r="BV184"/>
  <c r="AZ184"/>
  <c r="CR184"/>
  <c r="E196"/>
  <c r="Z196" s="1"/>
  <c r="CQ186" l="1"/>
  <c r="BU186"/>
  <c r="AY186"/>
  <c r="CO190"/>
  <c r="AW190"/>
  <c r="BS190"/>
  <c r="H181"/>
  <c r="AC181" s="1"/>
  <c r="CJ181"/>
  <c r="C181"/>
  <c r="B181"/>
  <c r="D199"/>
  <c r="Y199" s="1"/>
  <c r="CN195"/>
  <c r="BR195"/>
  <c r="AV195"/>
  <c r="J184"/>
  <c r="AE184" s="1"/>
  <c r="BQ197"/>
  <c r="AU197"/>
  <c r="CM197"/>
  <c r="G190" l="1"/>
  <c r="AB190" s="1"/>
  <c r="I186"/>
  <c r="AD186" s="1"/>
  <c r="CP182"/>
  <c r="AX182"/>
  <c r="BN182" s="1"/>
  <c r="BT182"/>
  <c r="A182"/>
  <c r="CL200"/>
  <c r="BP200"/>
  <c r="AT200"/>
  <c r="AZ185"/>
  <c r="CR185"/>
  <c r="BV185"/>
  <c r="F195"/>
  <c r="AA195" s="1"/>
  <c r="E197"/>
  <c r="Z197" s="1"/>
  <c r="CO191" l="1"/>
  <c r="BS191"/>
  <c r="AW191"/>
  <c r="BU187"/>
  <c r="AY187"/>
  <c r="CQ187"/>
  <c r="H182"/>
  <c r="AC182" s="1"/>
  <c r="CJ182"/>
  <c r="B182"/>
  <c r="C182"/>
  <c r="AU198"/>
  <c r="CM198"/>
  <c r="BQ198"/>
  <c r="J185"/>
  <c r="AE185" s="1"/>
  <c r="D200"/>
  <c r="Y200" s="1"/>
  <c r="BR196"/>
  <c r="AV196"/>
  <c r="CN196"/>
  <c r="G191" l="1"/>
  <c r="AB191" s="1"/>
  <c r="I187"/>
  <c r="AD187" s="1"/>
  <c r="CP183"/>
  <c r="AX183"/>
  <c r="BN183" s="1"/>
  <c r="BT183"/>
  <c r="A183"/>
  <c r="CR186"/>
  <c r="BV186"/>
  <c r="AZ186"/>
  <c r="E198"/>
  <c r="Z198" s="1"/>
  <c r="F196"/>
  <c r="AA196" s="1"/>
  <c r="CL201"/>
  <c r="BP201"/>
  <c r="AT201"/>
  <c r="AW192" l="1"/>
  <c r="BS192"/>
  <c r="CO192"/>
  <c r="BU188"/>
  <c r="AY188"/>
  <c r="CQ188"/>
  <c r="H183"/>
  <c r="AC183" s="1"/>
  <c r="CJ183"/>
  <c r="B183"/>
  <c r="C183"/>
  <c r="CM199"/>
  <c r="BQ199"/>
  <c r="AU199"/>
  <c r="J186"/>
  <c r="AE186" s="1"/>
  <c r="D201"/>
  <c r="Y201" s="1"/>
  <c r="AV197"/>
  <c r="CN197"/>
  <c r="BR197"/>
  <c r="G192" l="1"/>
  <c r="AB192" s="1"/>
  <c r="I188"/>
  <c r="AD188" s="1"/>
  <c r="CP184"/>
  <c r="AX184"/>
  <c r="BN184" s="1"/>
  <c r="BT184"/>
  <c r="A184"/>
  <c r="F197"/>
  <c r="AA197" s="1"/>
  <c r="BP202"/>
  <c r="AT202"/>
  <c r="CL202"/>
  <c r="CR187"/>
  <c r="BV187"/>
  <c r="AZ187"/>
  <c r="E199"/>
  <c r="Z199" s="1"/>
  <c r="CO193" l="1"/>
  <c r="AW193"/>
  <c r="BS193"/>
  <c r="BU189"/>
  <c r="CQ189"/>
  <c r="AY189"/>
  <c r="H184"/>
  <c r="AC184" s="1"/>
  <c r="CJ184"/>
  <c r="B184"/>
  <c r="C184"/>
  <c r="D202"/>
  <c r="Y202" s="1"/>
  <c r="CM200"/>
  <c r="BQ200"/>
  <c r="AU200"/>
  <c r="J187"/>
  <c r="AE187" s="1"/>
  <c r="CN198"/>
  <c r="BR198"/>
  <c r="AV198"/>
  <c r="G193" l="1"/>
  <c r="AB193" s="1"/>
  <c r="I189"/>
  <c r="AD189" s="1"/>
  <c r="AX185"/>
  <c r="BN185" s="1"/>
  <c r="BT185"/>
  <c r="CP185"/>
  <c r="A185"/>
  <c r="BV188"/>
  <c r="AZ188"/>
  <c r="CR188"/>
  <c r="E200"/>
  <c r="Z200" s="1"/>
  <c r="AT203"/>
  <c r="CL203"/>
  <c r="BP203"/>
  <c r="F198"/>
  <c r="AA198" s="1"/>
  <c r="AW194" l="1"/>
  <c r="BS194"/>
  <c r="CO194"/>
  <c r="BU190"/>
  <c r="AY190"/>
  <c r="CQ190"/>
  <c r="H185"/>
  <c r="AC185" s="1"/>
  <c r="CJ185"/>
  <c r="C185"/>
  <c r="B185"/>
  <c r="J188"/>
  <c r="AE188" s="1"/>
  <c r="D203"/>
  <c r="Y203" s="1"/>
  <c r="CN199"/>
  <c r="BR199"/>
  <c r="AV199"/>
  <c r="BQ201"/>
  <c r="AU201"/>
  <c r="CM201"/>
  <c r="G194" l="1"/>
  <c r="AB194" s="1"/>
  <c r="I190"/>
  <c r="AD190" s="1"/>
  <c r="CP186"/>
  <c r="AX186"/>
  <c r="BN186" s="1"/>
  <c r="BT186"/>
  <c r="A186"/>
  <c r="F199"/>
  <c r="AA199" s="1"/>
  <c r="E201"/>
  <c r="Z201" s="1"/>
  <c r="CL204"/>
  <c r="BP204"/>
  <c r="AT204"/>
  <c r="AZ189"/>
  <c r="CR189"/>
  <c r="BV189"/>
  <c r="CO195" l="1"/>
  <c r="AW195"/>
  <c r="BS195"/>
  <c r="BU191"/>
  <c r="CQ191"/>
  <c r="AY191"/>
  <c r="H186"/>
  <c r="AC186" s="1"/>
  <c r="CJ186"/>
  <c r="B186"/>
  <c r="C186"/>
  <c r="BR200"/>
  <c r="AV200"/>
  <c r="CN200"/>
  <c r="D204"/>
  <c r="Y204" s="1"/>
  <c r="AU202"/>
  <c r="CM202"/>
  <c r="BQ202"/>
  <c r="J189"/>
  <c r="AE189" s="1"/>
  <c r="G195" l="1"/>
  <c r="AB195" s="1"/>
  <c r="I191"/>
  <c r="AD191" s="1"/>
  <c r="BT187"/>
  <c r="CP187"/>
  <c r="AX187"/>
  <c r="BN187" s="1"/>
  <c r="A187"/>
  <c r="F200"/>
  <c r="AA200" s="1"/>
  <c r="CL205"/>
  <c r="BP205"/>
  <c r="AT205"/>
  <c r="CR190"/>
  <c r="BV190"/>
  <c r="AZ190"/>
  <c r="E202"/>
  <c r="Z202" s="1"/>
  <c r="BS196" l="1"/>
  <c r="CO196"/>
  <c r="AW196"/>
  <c r="BU192"/>
  <c r="CQ192"/>
  <c r="AY192"/>
  <c r="H187"/>
  <c r="AC187" s="1"/>
  <c r="CJ187"/>
  <c r="B187"/>
  <c r="C187"/>
  <c r="D205"/>
  <c r="Y205" s="1"/>
  <c r="AV201"/>
  <c r="CN201"/>
  <c r="BR201"/>
  <c r="J190"/>
  <c r="AE190" s="1"/>
  <c r="CM203"/>
  <c r="BQ203"/>
  <c r="AU203"/>
  <c r="G196" l="1"/>
  <c r="AB196" s="1"/>
  <c r="I192"/>
  <c r="AD192" s="1"/>
  <c r="AX188"/>
  <c r="BN188" s="1"/>
  <c r="BT188"/>
  <c r="CP188"/>
  <c r="A188"/>
  <c r="F201"/>
  <c r="AA201" s="1"/>
  <c r="CR191"/>
  <c r="BV191"/>
  <c r="AZ191"/>
  <c r="E203"/>
  <c r="Z203" s="1"/>
  <c r="BP206"/>
  <c r="AT206"/>
  <c r="CL206"/>
  <c r="BS197" l="1"/>
  <c r="CO197"/>
  <c r="AW197"/>
  <c r="BU193"/>
  <c r="CQ193"/>
  <c r="AY193"/>
  <c r="H188"/>
  <c r="AC188" s="1"/>
  <c r="CJ188"/>
  <c r="B188"/>
  <c r="C188"/>
  <c r="CN202"/>
  <c r="BR202"/>
  <c r="AV202"/>
  <c r="D206"/>
  <c r="Y206" s="1"/>
  <c r="CM204"/>
  <c r="BQ204"/>
  <c r="AU204"/>
  <c r="J191"/>
  <c r="AE191" s="1"/>
  <c r="G197" l="1"/>
  <c r="AB197" s="1"/>
  <c r="I193"/>
  <c r="AD193" s="1"/>
  <c r="BT189"/>
  <c r="AX189"/>
  <c r="BN189" s="1"/>
  <c r="CP189"/>
  <c r="A189"/>
  <c r="BV192"/>
  <c r="AZ192"/>
  <c r="CR192"/>
  <c r="E204"/>
  <c r="Z204" s="1"/>
  <c r="AT207"/>
  <c r="CL207"/>
  <c r="BP207"/>
  <c r="F202"/>
  <c r="AA202" s="1"/>
  <c r="AW198" l="1"/>
  <c r="BS198"/>
  <c r="CO198"/>
  <c r="BU194"/>
  <c r="AY194"/>
  <c r="CQ194"/>
  <c r="H189"/>
  <c r="AC189" s="1"/>
  <c r="CJ189"/>
  <c r="C189"/>
  <c r="B189"/>
  <c r="D207"/>
  <c r="Y207" s="1"/>
  <c r="J192"/>
  <c r="AE192" s="1"/>
  <c r="CN203"/>
  <c r="BR203"/>
  <c r="AV203"/>
  <c r="BQ205"/>
  <c r="AU205"/>
  <c r="CM205"/>
  <c r="G198" l="1"/>
  <c r="AB198" s="1"/>
  <c r="I194"/>
  <c r="AD194" s="1"/>
  <c r="BT190"/>
  <c r="AX190"/>
  <c r="BN190" s="1"/>
  <c r="CP190"/>
  <c r="A190"/>
  <c r="F203"/>
  <c r="AA203" s="1"/>
  <c r="CL208"/>
  <c r="BP208"/>
  <c r="AT208"/>
  <c r="AZ193"/>
  <c r="CR193"/>
  <c r="BV193"/>
  <c r="E205"/>
  <c r="Z205" s="1"/>
  <c r="AW199" l="1"/>
  <c r="BS199"/>
  <c r="CO199"/>
  <c r="AY195"/>
  <c r="CQ195"/>
  <c r="BU195"/>
  <c r="H190"/>
  <c r="AC190" s="1"/>
  <c r="CJ190"/>
  <c r="B190"/>
  <c r="C190"/>
  <c r="BR204"/>
  <c r="AV204"/>
  <c r="CN204"/>
  <c r="D208"/>
  <c r="Y208" s="1"/>
  <c r="AU206"/>
  <c r="CM206"/>
  <c r="BQ206"/>
  <c r="J193"/>
  <c r="AE193" s="1"/>
  <c r="I195" l="1"/>
  <c r="AD195" s="1"/>
  <c r="G199"/>
  <c r="AB199" s="1"/>
  <c r="BT191"/>
  <c r="CP191"/>
  <c r="AX191"/>
  <c r="BN191" s="1"/>
  <c r="A191"/>
  <c r="CL209"/>
  <c r="BP209"/>
  <c r="AT209"/>
  <c r="F204"/>
  <c r="AA204" s="1"/>
  <c r="CR194"/>
  <c r="BV194"/>
  <c r="AZ194"/>
  <c r="E206"/>
  <c r="Z206" s="1"/>
  <c r="AY196" l="1"/>
  <c r="CQ196"/>
  <c r="BU196"/>
  <c r="AW200"/>
  <c r="BS200"/>
  <c r="CO200"/>
  <c r="H191"/>
  <c r="AC191" s="1"/>
  <c r="CJ191"/>
  <c r="B191"/>
  <c r="C191"/>
  <c r="D209"/>
  <c r="Y209" s="1"/>
  <c r="J194"/>
  <c r="AE194" s="1"/>
  <c r="CM207"/>
  <c r="BQ207"/>
  <c r="AU207"/>
  <c r="AV205"/>
  <c r="CN205"/>
  <c r="BR205"/>
  <c r="G200" l="1"/>
  <c r="AB200" s="1"/>
  <c r="I196"/>
  <c r="AD196" s="1"/>
  <c r="CP192"/>
  <c r="AX192"/>
  <c r="BN192" s="1"/>
  <c r="BT192"/>
  <c r="A192"/>
  <c r="CR195"/>
  <c r="BV195"/>
  <c r="AZ195"/>
  <c r="F205"/>
  <c r="AA205" s="1"/>
  <c r="E207"/>
  <c r="Z207" s="1"/>
  <c r="BP210"/>
  <c r="AT210"/>
  <c r="CL210"/>
  <c r="BS201" l="1"/>
  <c r="CO201"/>
  <c r="AW201"/>
  <c r="CQ197"/>
  <c r="BU197"/>
  <c r="AY197"/>
  <c r="H192"/>
  <c r="AC192" s="1"/>
  <c r="CJ192"/>
  <c r="B192"/>
  <c r="C192"/>
  <c r="D210"/>
  <c r="Y210" s="1"/>
  <c r="CN206"/>
  <c r="BR206"/>
  <c r="AV206"/>
  <c r="J195"/>
  <c r="AE195" s="1"/>
  <c r="CM208"/>
  <c r="BQ208"/>
  <c r="AU208"/>
  <c r="I197" l="1"/>
  <c r="AD197"/>
  <c r="G201"/>
  <c r="AB201" s="1"/>
  <c r="CP193"/>
  <c r="BT193"/>
  <c r="AX193"/>
  <c r="BN193" s="1"/>
  <c r="A193"/>
  <c r="BV196"/>
  <c r="AZ196"/>
  <c r="CR196"/>
  <c r="AT211"/>
  <c r="CL211"/>
  <c r="BP211"/>
  <c r="E208"/>
  <c r="Z208" s="1"/>
  <c r="F206"/>
  <c r="AA206" s="1"/>
  <c r="BU198" l="1"/>
  <c r="AY198"/>
  <c r="CQ198"/>
  <c r="AW202"/>
  <c r="BS202"/>
  <c r="CO202"/>
  <c r="H193"/>
  <c r="AC193" s="1"/>
  <c r="CJ193"/>
  <c r="B193"/>
  <c r="C193"/>
  <c r="BQ209"/>
  <c r="AU209"/>
  <c r="CM209"/>
  <c r="J196"/>
  <c r="AE196" s="1"/>
  <c r="D211"/>
  <c r="Y211" s="1"/>
  <c r="CN207"/>
  <c r="BR207"/>
  <c r="AV207"/>
  <c r="I198" l="1"/>
  <c r="AD198" s="1"/>
  <c r="BU199" s="1"/>
  <c r="G202"/>
  <c r="AB202" s="1"/>
  <c r="BT194"/>
  <c r="CP194"/>
  <c r="AX194"/>
  <c r="BN194" s="1"/>
  <c r="A194"/>
  <c r="E209"/>
  <c r="Z209" s="1"/>
  <c r="AZ197"/>
  <c r="CR197"/>
  <c r="BV197"/>
  <c r="F207"/>
  <c r="AA207" s="1"/>
  <c r="CL212"/>
  <c r="BP212"/>
  <c r="AT212"/>
  <c r="AY199" l="1"/>
  <c r="CQ199"/>
  <c r="I199" s="1"/>
  <c r="AD199" s="1"/>
  <c r="AW203"/>
  <c r="BS203"/>
  <c r="CO203"/>
  <c r="H194"/>
  <c r="AC194" s="1"/>
  <c r="CJ194"/>
  <c r="B194"/>
  <c r="C194"/>
  <c r="AU210"/>
  <c r="CM210"/>
  <c r="BQ210"/>
  <c r="D212"/>
  <c r="Y212" s="1"/>
  <c r="BR208"/>
  <c r="AV208"/>
  <c r="CN208"/>
  <c r="J197"/>
  <c r="AE197" s="1"/>
  <c r="AY200" l="1"/>
  <c r="CQ200"/>
  <c r="BU200"/>
  <c r="G203"/>
  <c r="AB203" s="1"/>
  <c r="BT195"/>
  <c r="CP195"/>
  <c r="AX195"/>
  <c r="BN195" s="1"/>
  <c r="A195"/>
  <c r="CR198"/>
  <c r="BV198"/>
  <c r="AZ198"/>
  <c r="F208"/>
  <c r="AA208" s="1"/>
  <c r="CL213"/>
  <c r="BP213"/>
  <c r="AT213"/>
  <c r="E210"/>
  <c r="Z210" s="1"/>
  <c r="I200" l="1"/>
  <c r="AD200" s="1"/>
  <c r="AW204"/>
  <c r="BS204"/>
  <c r="CO204"/>
  <c r="H195"/>
  <c r="AC195" s="1"/>
  <c r="CJ195"/>
  <c r="B195"/>
  <c r="C195"/>
  <c r="CM211"/>
  <c r="BQ211"/>
  <c r="AU211"/>
  <c r="AV209"/>
  <c r="CN209"/>
  <c r="BR209"/>
  <c r="D213"/>
  <c r="Y213" s="1"/>
  <c r="J198"/>
  <c r="AE198" s="1"/>
  <c r="BU201" l="1"/>
  <c r="AY201"/>
  <c r="CQ201"/>
  <c r="G204"/>
  <c r="AB204" s="1"/>
  <c r="CP196"/>
  <c r="AX196"/>
  <c r="BN196" s="1"/>
  <c r="BT196"/>
  <c r="A196"/>
  <c r="CR199"/>
  <c r="BV199"/>
  <c r="AZ199"/>
  <c r="BP214"/>
  <c r="AT214"/>
  <c r="CL214"/>
  <c r="E211"/>
  <c r="Z211" s="1"/>
  <c r="F209"/>
  <c r="AA209" s="1"/>
  <c r="I201" l="1"/>
  <c r="AD201" s="1"/>
  <c r="AW205"/>
  <c r="BS205"/>
  <c r="CO205"/>
  <c r="H196"/>
  <c r="AC196" s="1"/>
  <c r="CJ196"/>
  <c r="B196"/>
  <c r="C196"/>
  <c r="CM212"/>
  <c r="BQ212"/>
  <c r="AU212"/>
  <c r="D214"/>
  <c r="Y214" s="1"/>
  <c r="J199"/>
  <c r="AE199" s="1"/>
  <c r="CN210"/>
  <c r="BR210"/>
  <c r="AV210"/>
  <c r="AY202" l="1"/>
  <c r="CQ202"/>
  <c r="BU202"/>
  <c r="G205"/>
  <c r="AB205" s="1"/>
  <c r="BT197"/>
  <c r="CP197"/>
  <c r="AX197"/>
  <c r="BN197" s="1"/>
  <c r="A197"/>
  <c r="F210"/>
  <c r="AA210" s="1"/>
  <c r="AT215"/>
  <c r="CL215"/>
  <c r="BP215"/>
  <c r="BV200"/>
  <c r="AZ200"/>
  <c r="CR200"/>
  <c r="E212"/>
  <c r="Z212" s="1"/>
  <c r="I202" l="1"/>
  <c r="AD202" s="1"/>
  <c r="CO206"/>
  <c r="AW206"/>
  <c r="BS206"/>
  <c r="H197"/>
  <c r="AC197" s="1"/>
  <c r="CJ197"/>
  <c r="C197"/>
  <c r="B197"/>
  <c r="J200"/>
  <c r="AE200" s="1"/>
  <c r="CN211"/>
  <c r="BR211"/>
  <c r="AV211"/>
  <c r="BQ213"/>
  <c r="AU213"/>
  <c r="CM213"/>
  <c r="D215"/>
  <c r="Y215" s="1"/>
  <c r="CQ203" l="1"/>
  <c r="BU203"/>
  <c r="AY203"/>
  <c r="G206"/>
  <c r="AB206" s="1"/>
  <c r="AX198"/>
  <c r="BN198" s="1"/>
  <c r="BT198"/>
  <c r="CP198"/>
  <c r="A198"/>
  <c r="E213"/>
  <c r="Z213" s="1"/>
  <c r="F211"/>
  <c r="AA211" s="1"/>
  <c r="CL216"/>
  <c r="BP216"/>
  <c r="AT216"/>
  <c r="AZ201"/>
  <c r="CR201"/>
  <c r="BV201"/>
  <c r="I203" l="1"/>
  <c r="AD203" s="1"/>
  <c r="BS207"/>
  <c r="CO207"/>
  <c r="AW207"/>
  <c r="H198"/>
  <c r="AC198" s="1"/>
  <c r="CJ198"/>
  <c r="B198"/>
  <c r="C198"/>
  <c r="BR212"/>
  <c r="AV212"/>
  <c r="CN212"/>
  <c r="D216"/>
  <c r="Y216" s="1"/>
  <c r="AU214"/>
  <c r="CM214"/>
  <c r="BQ214"/>
  <c r="J201"/>
  <c r="AE201" s="1"/>
  <c r="CQ204" l="1"/>
  <c r="AY204"/>
  <c r="BU204"/>
  <c r="G207"/>
  <c r="AB207" s="1"/>
  <c r="AX199"/>
  <c r="BN199" s="1"/>
  <c r="BT199"/>
  <c r="CP199"/>
  <c r="A199"/>
  <c r="E214"/>
  <c r="Z214" s="1"/>
  <c r="CL217"/>
  <c r="BP217"/>
  <c r="AT217"/>
  <c r="F212"/>
  <c r="AA212" s="1"/>
  <c r="CR202"/>
  <c r="BV202"/>
  <c r="AZ202"/>
  <c r="I204" l="1"/>
  <c r="AD204" s="1"/>
  <c r="BS208"/>
  <c r="CO208"/>
  <c r="AW208"/>
  <c r="H199"/>
  <c r="AC199" s="1"/>
  <c r="CJ199"/>
  <c r="B199"/>
  <c r="C199"/>
  <c r="D217"/>
  <c r="Y217" s="1"/>
  <c r="CM215"/>
  <c r="BQ215"/>
  <c r="AU215"/>
  <c r="AV213"/>
  <c r="CN213"/>
  <c r="BR213"/>
  <c r="J202"/>
  <c r="AE202" s="1"/>
  <c r="BU205" l="1"/>
  <c r="AY205"/>
  <c r="CQ205"/>
  <c r="G208"/>
  <c r="AB208" s="1"/>
  <c r="BT200"/>
  <c r="CP200"/>
  <c r="AX200"/>
  <c r="BN200" s="1"/>
  <c r="A200"/>
  <c r="CR203"/>
  <c r="BV203"/>
  <c r="AZ203"/>
  <c r="BP218"/>
  <c r="AT218"/>
  <c r="CL218"/>
  <c r="F213"/>
  <c r="AA213" s="1"/>
  <c r="E215"/>
  <c r="Z215" s="1"/>
  <c r="I205" l="1"/>
  <c r="AD205" s="1"/>
  <c r="BU206" s="1"/>
  <c r="AW209"/>
  <c r="BS209"/>
  <c r="CO209"/>
  <c r="H200"/>
  <c r="AC200" s="1"/>
  <c r="CJ200"/>
  <c r="B200"/>
  <c r="C200"/>
  <c r="J203"/>
  <c r="AE203" s="1"/>
  <c r="CM216"/>
  <c r="BQ216"/>
  <c r="AU216"/>
  <c r="D218"/>
  <c r="Y218" s="1"/>
  <c r="CN214"/>
  <c r="BR214"/>
  <c r="AV214"/>
  <c r="AY206" l="1"/>
  <c r="CQ206"/>
  <c r="I206" s="1"/>
  <c r="AD206" s="1"/>
  <c r="G209"/>
  <c r="AB209" s="1"/>
  <c r="CP201"/>
  <c r="BT201"/>
  <c r="AX201"/>
  <c r="BN201" s="1"/>
  <c r="A201"/>
  <c r="E216"/>
  <c r="Z216" s="1"/>
  <c r="BV204"/>
  <c r="AZ204"/>
  <c r="CR204"/>
  <c r="F214"/>
  <c r="AA214" s="1"/>
  <c r="AT219"/>
  <c r="CL219"/>
  <c r="BP219"/>
  <c r="AW210" l="1"/>
  <c r="BS210"/>
  <c r="CO210"/>
  <c r="CQ207"/>
  <c r="BU207"/>
  <c r="AY207"/>
  <c r="H201"/>
  <c r="AC201" s="1"/>
  <c r="CJ201"/>
  <c r="B201"/>
  <c r="C201"/>
  <c r="D219"/>
  <c r="Y219" s="1"/>
  <c r="BQ217"/>
  <c r="AU217"/>
  <c r="CM217"/>
  <c r="J204"/>
  <c r="AE204" s="1"/>
  <c r="CN215"/>
  <c r="BR215"/>
  <c r="AV215"/>
  <c r="I207" l="1"/>
  <c r="AD207"/>
  <c r="G210"/>
  <c r="AB210" s="1"/>
  <c r="CP202"/>
  <c r="AX202"/>
  <c r="BN202" s="1"/>
  <c r="BT202"/>
  <c r="A202"/>
  <c r="F215"/>
  <c r="AA215" s="1"/>
  <c r="CL220"/>
  <c r="BP220"/>
  <c r="AT220"/>
  <c r="AZ205"/>
  <c r="CR205"/>
  <c r="BV205"/>
  <c r="E217"/>
  <c r="Z217" s="1"/>
  <c r="CQ208" l="1"/>
  <c r="AY208"/>
  <c r="BU208"/>
  <c r="BS211"/>
  <c r="CO211"/>
  <c r="AW211"/>
  <c r="H202"/>
  <c r="AC202" s="1"/>
  <c r="CJ202"/>
  <c r="C202"/>
  <c r="B202"/>
  <c r="AU218"/>
  <c r="CM218"/>
  <c r="BQ218"/>
  <c r="BR216"/>
  <c r="AV216"/>
  <c r="CN216"/>
  <c r="D220"/>
  <c r="Y220" s="1"/>
  <c r="J205"/>
  <c r="AE205" s="1"/>
  <c r="I208" l="1"/>
  <c r="AD208" s="1"/>
  <c r="G211"/>
  <c r="AB211" s="1"/>
  <c r="CP203"/>
  <c r="AX203"/>
  <c r="BN203" s="1"/>
  <c r="BT203"/>
  <c r="A203"/>
  <c r="CR206"/>
  <c r="BV206"/>
  <c r="AZ206"/>
  <c r="F216"/>
  <c r="AA216" s="1"/>
  <c r="E218"/>
  <c r="Z218" s="1"/>
  <c r="CL221"/>
  <c r="BP221"/>
  <c r="AT221"/>
  <c r="CQ209" l="1"/>
  <c r="BU209"/>
  <c r="AY209"/>
  <c r="AW212"/>
  <c r="BS212"/>
  <c r="CO212"/>
  <c r="H203"/>
  <c r="AC203" s="1"/>
  <c r="CJ203"/>
  <c r="C203"/>
  <c r="B203"/>
  <c r="D221"/>
  <c r="Y221" s="1"/>
  <c r="J206"/>
  <c r="AE206" s="1"/>
  <c r="CM219"/>
  <c r="BQ219"/>
  <c r="AU219"/>
  <c r="AV217"/>
  <c r="CN217"/>
  <c r="BR217"/>
  <c r="G212" l="1"/>
  <c r="AB212" s="1"/>
  <c r="I209"/>
  <c r="AD209" s="1"/>
  <c r="BT204"/>
  <c r="CP204"/>
  <c r="AX204"/>
  <c r="BN204" s="1"/>
  <c r="A204"/>
  <c r="CR207"/>
  <c r="BV207"/>
  <c r="AZ207"/>
  <c r="E219"/>
  <c r="Z219" s="1"/>
  <c r="F217"/>
  <c r="AA217" s="1"/>
  <c r="BP222"/>
  <c r="AT222"/>
  <c r="CL222"/>
  <c r="AW213" l="1"/>
  <c r="CO213"/>
  <c r="BS213"/>
  <c r="CQ210"/>
  <c r="BU210"/>
  <c r="AY210"/>
  <c r="H204"/>
  <c r="AC204" s="1"/>
  <c r="CJ204"/>
  <c r="B204"/>
  <c r="C204"/>
  <c r="CN218"/>
  <c r="BR218"/>
  <c r="AV218"/>
  <c r="CM220"/>
  <c r="BQ220"/>
  <c r="AU220"/>
  <c r="J207"/>
  <c r="AE207" s="1"/>
  <c r="D222"/>
  <c r="Y222" s="1"/>
  <c r="G213" l="1"/>
  <c r="AB213" s="1"/>
  <c r="I210"/>
  <c r="AD210" s="1"/>
  <c r="AX205"/>
  <c r="BN205" s="1"/>
  <c r="BT205"/>
  <c r="CP205"/>
  <c r="A205"/>
  <c r="F218"/>
  <c r="AA218" s="1"/>
  <c r="AT223"/>
  <c r="CL223"/>
  <c r="BP223"/>
  <c r="BV208"/>
  <c r="AZ208"/>
  <c r="CR208"/>
  <c r="E220"/>
  <c r="Z220" s="1"/>
  <c r="BS214" l="1"/>
  <c r="CO214"/>
  <c r="AW214"/>
  <c r="CQ211"/>
  <c r="BU211"/>
  <c r="AY211"/>
  <c r="H205"/>
  <c r="AC205" s="1"/>
  <c r="CJ205"/>
  <c r="C205"/>
  <c r="B205"/>
  <c r="D223"/>
  <c r="Y223" s="1"/>
  <c r="J208"/>
  <c r="AE208" s="1"/>
  <c r="CN219"/>
  <c r="BR219"/>
  <c r="AV219"/>
  <c r="BQ221"/>
  <c r="AU221"/>
  <c r="CM221"/>
  <c r="G214" l="1"/>
  <c r="AB214" s="1"/>
  <c r="I211"/>
  <c r="AD211" s="1"/>
  <c r="CP206"/>
  <c r="AX206"/>
  <c r="BN206" s="1"/>
  <c r="BT206"/>
  <c r="A206"/>
  <c r="CL224"/>
  <c r="BP224"/>
  <c r="AT224"/>
  <c r="AZ209"/>
  <c r="CR209"/>
  <c r="BV209"/>
  <c r="E221"/>
  <c r="Z221" s="1"/>
  <c r="F219"/>
  <c r="AA219" s="1"/>
  <c r="BS215" l="1"/>
  <c r="CO215"/>
  <c r="AW215"/>
  <c r="CQ212"/>
  <c r="BU212"/>
  <c r="AY212"/>
  <c r="H206"/>
  <c r="AC206" s="1"/>
  <c r="CJ206"/>
  <c r="B206"/>
  <c r="C206"/>
  <c r="AU222"/>
  <c r="CM222"/>
  <c r="BQ222"/>
  <c r="J209"/>
  <c r="AE209" s="1"/>
  <c r="BR220"/>
  <c r="AV220"/>
  <c r="CN220"/>
  <c r="D224"/>
  <c r="Y224" s="1"/>
  <c r="G215" l="1"/>
  <c r="AB215" s="1"/>
  <c r="I212"/>
  <c r="AD212" s="1"/>
  <c r="BT207"/>
  <c r="CP207"/>
  <c r="AX207"/>
  <c r="BN207" s="1"/>
  <c r="A207"/>
  <c r="CR210"/>
  <c r="BV210"/>
  <c r="AZ210"/>
  <c r="F220"/>
  <c r="AA220" s="1"/>
  <c r="E222"/>
  <c r="Z222" s="1"/>
  <c r="CL225"/>
  <c r="BP225"/>
  <c r="AT225"/>
  <c r="BS216" l="1"/>
  <c r="CO216"/>
  <c r="AW216"/>
  <c r="CQ213"/>
  <c r="BU213"/>
  <c r="AY213"/>
  <c r="H207"/>
  <c r="AC207" s="1"/>
  <c r="CJ207"/>
  <c r="B207"/>
  <c r="C207"/>
  <c r="AV221"/>
  <c r="CN221"/>
  <c r="BR221"/>
  <c r="J210"/>
  <c r="AE210" s="1"/>
  <c r="D225"/>
  <c r="Y225" s="1"/>
  <c r="CM223"/>
  <c r="BQ223"/>
  <c r="AU223"/>
  <c r="G216" l="1"/>
  <c r="AB216" s="1"/>
  <c r="I213"/>
  <c r="AD213" s="1"/>
  <c r="AX208"/>
  <c r="BN208" s="1"/>
  <c r="BT208"/>
  <c r="CP208"/>
  <c r="A208"/>
  <c r="BP226"/>
  <c r="AT226"/>
  <c r="CL226"/>
  <c r="CR211"/>
  <c r="BV211"/>
  <c r="AZ211"/>
  <c r="E223"/>
  <c r="Z223" s="1"/>
  <c r="F221"/>
  <c r="AA221" s="1"/>
  <c r="BS217" l="1"/>
  <c r="CO217"/>
  <c r="AW217"/>
  <c r="CQ214"/>
  <c r="BU214"/>
  <c r="AY214"/>
  <c r="H208"/>
  <c r="AC208" s="1"/>
  <c r="CJ208"/>
  <c r="C208"/>
  <c r="B208"/>
  <c r="D226"/>
  <c r="Y226" s="1"/>
  <c r="CN222"/>
  <c r="BR222"/>
  <c r="AV222"/>
  <c r="J211"/>
  <c r="AE211" s="1"/>
  <c r="CM224"/>
  <c r="BQ224"/>
  <c r="AU224"/>
  <c r="G217" l="1"/>
  <c r="AB217" s="1"/>
  <c r="I214"/>
  <c r="AD214" s="1"/>
  <c r="AX209"/>
  <c r="BN209" s="1"/>
  <c r="BT209"/>
  <c r="CP209"/>
  <c r="A209"/>
  <c r="E224"/>
  <c r="Z224" s="1"/>
  <c r="BV212"/>
  <c r="AZ212"/>
  <c r="CR212"/>
  <c r="F222"/>
  <c r="AA222" s="1"/>
  <c r="AT227"/>
  <c r="CL227"/>
  <c r="BP227"/>
  <c r="BS218" l="1"/>
  <c r="CO218"/>
  <c r="AW218"/>
  <c r="BU215"/>
  <c r="AY215"/>
  <c r="CQ215"/>
  <c r="H209"/>
  <c r="AC209" s="1"/>
  <c r="CJ209"/>
  <c r="C209"/>
  <c r="B209"/>
  <c r="CN223"/>
  <c r="BR223"/>
  <c r="AV223"/>
  <c r="BQ225"/>
  <c r="AU225"/>
  <c r="CM225"/>
  <c r="D227"/>
  <c r="Y227" s="1"/>
  <c r="J212"/>
  <c r="AE212" s="1"/>
  <c r="G218" l="1"/>
  <c r="AB218" s="1"/>
  <c r="I215"/>
  <c r="AD215" s="1"/>
  <c r="CQ216" s="1"/>
  <c r="AX210"/>
  <c r="BN210" s="1"/>
  <c r="BT210"/>
  <c r="CP210"/>
  <c r="A210"/>
  <c r="E225"/>
  <c r="Z225" s="1"/>
  <c r="F223"/>
  <c r="AA223" s="1"/>
  <c r="AZ213"/>
  <c r="CR213"/>
  <c r="BV213"/>
  <c r="CL228"/>
  <c r="BP228"/>
  <c r="AT228"/>
  <c r="CO219" l="1"/>
  <c r="AW219"/>
  <c r="BS219"/>
  <c r="BU216"/>
  <c r="I216" s="1"/>
  <c r="AD216" s="1"/>
  <c r="CQ217" s="1"/>
  <c r="AY216"/>
  <c r="H210"/>
  <c r="AC210" s="1"/>
  <c r="CJ210"/>
  <c r="B210"/>
  <c r="C210"/>
  <c r="BR224"/>
  <c r="AV224"/>
  <c r="CN224"/>
  <c r="D228"/>
  <c r="Y228" s="1"/>
  <c r="AU226"/>
  <c r="CM226"/>
  <c r="BQ226"/>
  <c r="J213"/>
  <c r="AE213" s="1"/>
  <c r="G219" l="1"/>
  <c r="AB219" s="1"/>
  <c r="BU217"/>
  <c r="I217" s="1"/>
  <c r="AD217" s="1"/>
  <c r="CQ218" s="1"/>
  <c r="AY217"/>
  <c r="CP211"/>
  <c r="AX211"/>
  <c r="BN211" s="1"/>
  <c r="BT211"/>
  <c r="A211"/>
  <c r="E226"/>
  <c r="Z226" s="1"/>
  <c r="F224"/>
  <c r="AA224" s="1"/>
  <c r="CR214"/>
  <c r="BV214"/>
  <c r="AZ214"/>
  <c r="CL229"/>
  <c r="BP229"/>
  <c r="AT229"/>
  <c r="BS220" l="1"/>
  <c r="CO220"/>
  <c r="AW220"/>
  <c r="AY218"/>
  <c r="BU218"/>
  <c r="I218" s="1"/>
  <c r="AD218" s="1"/>
  <c r="H211"/>
  <c r="AC211" s="1"/>
  <c r="CJ211"/>
  <c r="C211"/>
  <c r="B211"/>
  <c r="CM227"/>
  <c r="BQ227"/>
  <c r="AU227"/>
  <c r="AV225"/>
  <c r="CN225"/>
  <c r="BR225"/>
  <c r="D229"/>
  <c r="Y229" s="1"/>
  <c r="J214"/>
  <c r="AE214" s="1"/>
  <c r="G220" l="1"/>
  <c r="AB220" s="1"/>
  <c r="AX212"/>
  <c r="BN212" s="1"/>
  <c r="BT212"/>
  <c r="CP212"/>
  <c r="A212"/>
  <c r="BU219"/>
  <c r="CQ219"/>
  <c r="AY219"/>
  <c r="F225"/>
  <c r="AA225" s="1"/>
  <c r="E227"/>
  <c r="Z227" s="1"/>
  <c r="CR215"/>
  <c r="BV215"/>
  <c r="AZ215"/>
  <c r="BP230"/>
  <c r="AT230"/>
  <c r="CL230"/>
  <c r="AW221" l="1"/>
  <c r="BS221"/>
  <c r="CO221"/>
  <c r="H212"/>
  <c r="AC212" s="1"/>
  <c r="CJ212"/>
  <c r="B212"/>
  <c r="C212"/>
  <c r="I219"/>
  <c r="AD219" s="1"/>
  <c r="CN226"/>
  <c r="BR226"/>
  <c r="AV226"/>
  <c r="J215"/>
  <c r="AE215" s="1"/>
  <c r="CM228"/>
  <c r="BQ228"/>
  <c r="AU228"/>
  <c r="D230"/>
  <c r="Y230" s="1"/>
  <c r="G221" l="1"/>
  <c r="AB221" s="1"/>
  <c r="CP213"/>
  <c r="AX213"/>
  <c r="BN213" s="1"/>
  <c r="BT213"/>
  <c r="A213"/>
  <c r="AY220"/>
  <c r="BU220"/>
  <c r="CQ220"/>
  <c r="E228"/>
  <c r="Z228" s="1"/>
  <c r="AT231"/>
  <c r="CL231"/>
  <c r="BP231"/>
  <c r="F226"/>
  <c r="AA226" s="1"/>
  <c r="BV216"/>
  <c r="AZ216"/>
  <c r="CR216"/>
  <c r="CO222" l="1"/>
  <c r="AW222"/>
  <c r="BS222"/>
  <c r="H213"/>
  <c r="AC213" s="1"/>
  <c r="CJ213"/>
  <c r="C213"/>
  <c r="B213"/>
  <c r="I220"/>
  <c r="AD220" s="1"/>
  <c r="BQ229"/>
  <c r="AU229"/>
  <c r="CM229"/>
  <c r="D231"/>
  <c r="Y231" s="1"/>
  <c r="J216"/>
  <c r="AE216" s="1"/>
  <c r="CN227"/>
  <c r="BR227"/>
  <c r="AV227"/>
  <c r="G222" l="1"/>
  <c r="AB222" s="1"/>
  <c r="CP214"/>
  <c r="AX214"/>
  <c r="BN214" s="1"/>
  <c r="BT214"/>
  <c r="A214"/>
  <c r="CQ221"/>
  <c r="AY221"/>
  <c r="BU221"/>
  <c r="F227"/>
  <c r="AA227" s="1"/>
  <c r="E229"/>
  <c r="Z229" s="1"/>
  <c r="AZ217"/>
  <c r="CR217"/>
  <c r="BV217"/>
  <c r="CL232"/>
  <c r="BP232"/>
  <c r="AT232"/>
  <c r="CO223" l="1"/>
  <c r="AW223"/>
  <c r="BS223"/>
  <c r="H214"/>
  <c r="AC214" s="1"/>
  <c r="CJ214"/>
  <c r="B214"/>
  <c r="C214"/>
  <c r="I221"/>
  <c r="AD221" s="1"/>
  <c r="BR228"/>
  <c r="AV228"/>
  <c r="CN228"/>
  <c r="AU230"/>
  <c r="CM230"/>
  <c r="BQ230"/>
  <c r="J217"/>
  <c r="AE217" s="1"/>
  <c r="D232"/>
  <c r="Y232" s="1"/>
  <c r="G223" l="1"/>
  <c r="AB223" s="1"/>
  <c r="AX215"/>
  <c r="BN215" s="1"/>
  <c r="CP215"/>
  <c r="BT215"/>
  <c r="A215"/>
  <c r="AY222"/>
  <c r="BU222"/>
  <c r="CQ222"/>
  <c r="CR218"/>
  <c r="BV218"/>
  <c r="AZ218"/>
  <c r="E230"/>
  <c r="Z230" s="1"/>
  <c r="CL233"/>
  <c r="BP233"/>
  <c r="AT233"/>
  <c r="F228"/>
  <c r="AA228" s="1"/>
  <c r="BS224" l="1"/>
  <c r="AW224"/>
  <c r="CO224"/>
  <c r="H215"/>
  <c r="AC215" s="1"/>
  <c r="CJ215"/>
  <c r="B215"/>
  <c r="C215"/>
  <c r="I222"/>
  <c r="AD222" s="1"/>
  <c r="CM231"/>
  <c r="BQ231"/>
  <c r="AU231"/>
  <c r="J218"/>
  <c r="AE218" s="1"/>
  <c r="AV229"/>
  <c r="CN229"/>
  <c r="BR229"/>
  <c r="D233"/>
  <c r="Y233" s="1"/>
  <c r="G224" l="1"/>
  <c r="AB224" s="1"/>
  <c r="CP216"/>
  <c r="BT216"/>
  <c r="AX216"/>
  <c r="BN216" s="1"/>
  <c r="A216"/>
  <c r="AY223"/>
  <c r="BU223"/>
  <c r="CQ223"/>
  <c r="BP234"/>
  <c r="AT234"/>
  <c r="CL234"/>
  <c r="F229"/>
  <c r="AA229" s="1"/>
  <c r="CR219"/>
  <c r="BV219"/>
  <c r="AZ219"/>
  <c r="E231"/>
  <c r="Z231" s="1"/>
  <c r="AW225" l="1"/>
  <c r="BS225"/>
  <c r="CO225"/>
  <c r="H216"/>
  <c r="AC216" s="1"/>
  <c r="CJ216"/>
  <c r="B216"/>
  <c r="C216"/>
  <c r="I223"/>
  <c r="AD223" s="1"/>
  <c r="CM232"/>
  <c r="BQ232"/>
  <c r="AU232"/>
  <c r="J219"/>
  <c r="AE219" s="1"/>
  <c r="CN230"/>
  <c r="BR230"/>
  <c r="AV230"/>
  <c r="D234"/>
  <c r="Y234" s="1"/>
  <c r="G225" l="1"/>
  <c r="AB225" s="1"/>
  <c r="BT217"/>
  <c r="AX217"/>
  <c r="BN217" s="1"/>
  <c r="CP217"/>
  <c r="A217"/>
  <c r="AY224"/>
  <c r="BU224"/>
  <c r="CQ224"/>
  <c r="AT235"/>
  <c r="CL235"/>
  <c r="BP235"/>
  <c r="BV220"/>
  <c r="AZ220"/>
  <c r="CR220"/>
  <c r="E232"/>
  <c r="Z232" s="1"/>
  <c r="F230"/>
  <c r="AA230" s="1"/>
  <c r="AW226" l="1"/>
  <c r="BS226"/>
  <c r="CO226"/>
  <c r="H217"/>
  <c r="AC217" s="1"/>
  <c r="CJ217"/>
  <c r="C217"/>
  <c r="B217"/>
  <c r="I224"/>
  <c r="AD224" s="1"/>
  <c r="CN231"/>
  <c r="BR231"/>
  <c r="AV231"/>
  <c r="J220"/>
  <c r="AE220" s="1"/>
  <c r="BQ233"/>
  <c r="AU233"/>
  <c r="CM233"/>
  <c r="D235"/>
  <c r="Y235" s="1"/>
  <c r="G226" l="1"/>
  <c r="AB226" s="1"/>
  <c r="CP218"/>
  <c r="AX218"/>
  <c r="BN218" s="1"/>
  <c r="BT218"/>
  <c r="A218"/>
  <c r="AY225"/>
  <c r="BU225"/>
  <c r="CQ225"/>
  <c r="AZ221"/>
  <c r="CR221"/>
  <c r="BV221"/>
  <c r="E233"/>
  <c r="Z233" s="1"/>
  <c r="F231"/>
  <c r="AA231" s="1"/>
  <c r="CL236"/>
  <c r="BP236"/>
  <c r="AT236"/>
  <c r="BS227" l="1"/>
  <c r="CO227"/>
  <c r="AW227"/>
  <c r="H218"/>
  <c r="AC218" s="1"/>
  <c r="CJ218"/>
  <c r="C218"/>
  <c r="B218"/>
  <c r="I225"/>
  <c r="AD225" s="1"/>
  <c r="AU234"/>
  <c r="CM234"/>
  <c r="BQ234"/>
  <c r="BR232"/>
  <c r="AV232"/>
  <c r="CN232"/>
  <c r="D236"/>
  <c r="Y236" s="1"/>
  <c r="J221"/>
  <c r="AE221" s="1"/>
  <c r="G227" l="1"/>
  <c r="AB227" s="1"/>
  <c r="CP219"/>
  <c r="AX219"/>
  <c r="BN219" s="1"/>
  <c r="BT219"/>
  <c r="A219"/>
  <c r="BU226"/>
  <c r="CQ226"/>
  <c r="AY226"/>
  <c r="CR222"/>
  <c r="BV222"/>
  <c r="AZ222"/>
  <c r="E234"/>
  <c r="Z234" s="1"/>
  <c r="CL237"/>
  <c r="BP237"/>
  <c r="AT237"/>
  <c r="F232"/>
  <c r="AA232" s="1"/>
  <c r="BS228" l="1"/>
  <c r="AW228"/>
  <c r="CO228"/>
  <c r="H219"/>
  <c r="AC219" s="1"/>
  <c r="CJ219"/>
  <c r="C219"/>
  <c r="B219"/>
  <c r="I226"/>
  <c r="AD226" s="1"/>
  <c r="CM235"/>
  <c r="BQ235"/>
  <c r="AU235"/>
  <c r="AV233"/>
  <c r="CN233"/>
  <c r="BR233"/>
  <c r="D237"/>
  <c r="Y237" s="1"/>
  <c r="J222"/>
  <c r="AE222" s="1"/>
  <c r="G228" l="1"/>
  <c r="AB228" s="1"/>
  <c r="AX220"/>
  <c r="BN220" s="1"/>
  <c r="BT220"/>
  <c r="CP220"/>
  <c r="A220"/>
  <c r="BU227"/>
  <c r="AY227"/>
  <c r="CQ227"/>
  <c r="E235"/>
  <c r="Z235" s="1"/>
  <c r="CR223"/>
  <c r="BV223"/>
  <c r="AZ223"/>
  <c r="BP238"/>
  <c r="AT238"/>
  <c r="CL238"/>
  <c r="F233"/>
  <c r="AA233" s="1"/>
  <c r="AW229" l="1"/>
  <c r="BS229"/>
  <c r="CO229"/>
  <c r="H220"/>
  <c r="AC220" s="1"/>
  <c r="CJ220"/>
  <c r="B220"/>
  <c r="C220"/>
  <c r="I227"/>
  <c r="AD227" s="1"/>
  <c r="CM236"/>
  <c r="BQ236"/>
  <c r="AU236"/>
  <c r="CN234"/>
  <c r="BR234"/>
  <c r="AV234"/>
  <c r="D238"/>
  <c r="Y238" s="1"/>
  <c r="J223"/>
  <c r="AE223" s="1"/>
  <c r="G229" l="1"/>
  <c r="AB229" s="1"/>
  <c r="AX221"/>
  <c r="BN221" s="1"/>
  <c r="BT221"/>
  <c r="CP221"/>
  <c r="A221"/>
  <c r="AY228"/>
  <c r="BU228"/>
  <c r="CQ228"/>
  <c r="F234"/>
  <c r="AA234" s="1"/>
  <c r="AT239"/>
  <c r="CL239"/>
  <c r="BP239"/>
  <c r="BV224"/>
  <c r="AZ224"/>
  <c r="CR224"/>
  <c r="E236"/>
  <c r="Z236" s="1"/>
  <c r="CO230" l="1"/>
  <c r="AW230"/>
  <c r="BS230"/>
  <c r="H221"/>
  <c r="AC221" s="1"/>
  <c r="CJ221"/>
  <c r="C221"/>
  <c r="B221"/>
  <c r="I228"/>
  <c r="AD228" s="1"/>
  <c r="CN235"/>
  <c r="BR235"/>
  <c r="AV235"/>
  <c r="BQ237"/>
  <c r="AU237"/>
  <c r="CM237"/>
  <c r="J224"/>
  <c r="AE224" s="1"/>
  <c r="D239"/>
  <c r="Y239" s="1"/>
  <c r="G230" l="1"/>
  <c r="AB230" s="1"/>
  <c r="BT222"/>
  <c r="CP222"/>
  <c r="AX222"/>
  <c r="BN222" s="1"/>
  <c r="A222"/>
  <c r="CQ229"/>
  <c r="AY229"/>
  <c r="BU229"/>
  <c r="AZ225"/>
  <c r="CR225"/>
  <c r="BV225"/>
  <c r="E237"/>
  <c r="Z237" s="1"/>
  <c r="CL240"/>
  <c r="BP240"/>
  <c r="AT240"/>
  <c r="F235"/>
  <c r="AA235" s="1"/>
  <c r="BS231" l="1"/>
  <c r="CO231"/>
  <c r="AW231"/>
  <c r="H222"/>
  <c r="AC222" s="1"/>
  <c r="CJ222"/>
  <c r="B222"/>
  <c r="C222"/>
  <c r="I229"/>
  <c r="AD229" s="1"/>
  <c r="J225"/>
  <c r="AE225" s="1"/>
  <c r="BR236"/>
  <c r="AV236"/>
  <c r="CN236"/>
  <c r="AU238"/>
  <c r="CM238"/>
  <c r="BQ238"/>
  <c r="D240"/>
  <c r="Y240" s="1"/>
  <c r="G231" l="1"/>
  <c r="AB231" s="1"/>
  <c r="BT223"/>
  <c r="AX223"/>
  <c r="BN223" s="1"/>
  <c r="CP223"/>
  <c r="A223"/>
  <c r="AY230"/>
  <c r="BU230"/>
  <c r="CQ230"/>
  <c r="E238"/>
  <c r="Z238" s="1"/>
  <c r="CL241"/>
  <c r="BP241"/>
  <c r="AT241"/>
  <c r="F236"/>
  <c r="AA236" s="1"/>
  <c r="CR226"/>
  <c r="BV226"/>
  <c r="AZ226"/>
  <c r="BS232" l="1"/>
  <c r="CO232"/>
  <c r="AW232"/>
  <c r="H223"/>
  <c r="AC223" s="1"/>
  <c r="CJ223"/>
  <c r="B223"/>
  <c r="C223"/>
  <c r="I230"/>
  <c r="AD230" s="1"/>
  <c r="AV237"/>
  <c r="CN237"/>
  <c r="BR237"/>
  <c r="CM239"/>
  <c r="BQ239"/>
  <c r="AU239"/>
  <c r="J226"/>
  <c r="AE226" s="1"/>
  <c r="D241"/>
  <c r="Y241" s="1"/>
  <c r="G232" l="1"/>
  <c r="AB232" s="1"/>
  <c r="CP224"/>
  <c r="AX224"/>
  <c r="BN224" s="1"/>
  <c r="BT224"/>
  <c r="A224"/>
  <c r="CQ231"/>
  <c r="AY231"/>
  <c r="BU231"/>
  <c r="CR227"/>
  <c r="BV227"/>
  <c r="AZ227"/>
  <c r="F237"/>
  <c r="AA237" s="1"/>
  <c r="E239"/>
  <c r="Z239" s="1"/>
  <c r="BP242"/>
  <c r="AT242"/>
  <c r="CL242"/>
  <c r="AW233" l="1"/>
  <c r="BS233"/>
  <c r="CO233"/>
  <c r="H224"/>
  <c r="AC224" s="1"/>
  <c r="CJ224"/>
  <c r="B224"/>
  <c r="C224"/>
  <c r="I231"/>
  <c r="AD231" s="1"/>
  <c r="CN238"/>
  <c r="BR238"/>
  <c r="AV238"/>
  <c r="J227"/>
  <c r="AE227" s="1"/>
  <c r="D242"/>
  <c r="Y242" s="1"/>
  <c r="CM240"/>
  <c r="BQ240"/>
  <c r="AU240"/>
  <c r="G233" l="1"/>
  <c r="AB233" s="1"/>
  <c r="AX225"/>
  <c r="BN225" s="1"/>
  <c r="BT225"/>
  <c r="CP225"/>
  <c r="A225"/>
  <c r="AY232"/>
  <c r="BU232"/>
  <c r="CQ232"/>
  <c r="E240"/>
  <c r="Z240" s="1"/>
  <c r="AT243"/>
  <c r="CL243"/>
  <c r="BP243"/>
  <c r="BV228"/>
  <c r="AZ228"/>
  <c r="CR228"/>
  <c r="F238"/>
  <c r="AA238" s="1"/>
  <c r="AW234" l="1"/>
  <c r="BS234"/>
  <c r="CO234"/>
  <c r="H225"/>
  <c r="AC225" s="1"/>
  <c r="CJ225"/>
  <c r="B225"/>
  <c r="C225"/>
  <c r="I232"/>
  <c r="AD232" s="1"/>
  <c r="CN239"/>
  <c r="BR239"/>
  <c r="AV239"/>
  <c r="BQ241"/>
  <c r="AU241"/>
  <c r="CM241"/>
  <c r="D243"/>
  <c r="Y243" s="1"/>
  <c r="J228"/>
  <c r="AE228" s="1"/>
  <c r="G234" l="1"/>
  <c r="AB234" s="1"/>
  <c r="CP226"/>
  <c r="AX226"/>
  <c r="BN226" s="1"/>
  <c r="BT226"/>
  <c r="A226"/>
  <c r="AY233"/>
  <c r="BU233"/>
  <c r="CQ233"/>
  <c r="AZ229"/>
  <c r="CR229"/>
  <c r="BV229"/>
  <c r="E241"/>
  <c r="Z241" s="1"/>
  <c r="F239"/>
  <c r="AA239" s="1"/>
  <c r="CL244"/>
  <c r="BP244"/>
  <c r="AT244"/>
  <c r="CO235" l="1"/>
  <c r="AW235"/>
  <c r="BS235"/>
  <c r="H226"/>
  <c r="AC226" s="1"/>
  <c r="CJ226"/>
  <c r="B226"/>
  <c r="C226"/>
  <c r="I233"/>
  <c r="AD233" s="1"/>
  <c r="D244"/>
  <c r="Y244" s="1"/>
  <c r="BR240"/>
  <c r="AV240"/>
  <c r="CN240"/>
  <c r="AU242"/>
  <c r="CM242"/>
  <c r="BQ242"/>
  <c r="J229"/>
  <c r="AE229" s="1"/>
  <c r="G235" l="1"/>
  <c r="AB235" s="1"/>
  <c r="AX227"/>
  <c r="BN227" s="1"/>
  <c r="BT227"/>
  <c r="CP227"/>
  <c r="A227"/>
  <c r="AY234"/>
  <c r="BU234"/>
  <c r="CQ234"/>
  <c r="E242"/>
  <c r="Z242" s="1"/>
  <c r="CR230"/>
  <c r="BV230"/>
  <c r="AZ230"/>
  <c r="CL245"/>
  <c r="BP245"/>
  <c r="AT245"/>
  <c r="F240"/>
  <c r="AA240" s="1"/>
  <c r="AW236" l="1"/>
  <c r="BS236"/>
  <c r="CO236"/>
  <c r="H227"/>
  <c r="AC227" s="1"/>
  <c r="CJ227"/>
  <c r="B227"/>
  <c r="C227"/>
  <c r="I234"/>
  <c r="AD234" s="1"/>
  <c r="AV241"/>
  <c r="CN241"/>
  <c r="BR241"/>
  <c r="CM243"/>
  <c r="BQ243"/>
  <c r="AU243"/>
  <c r="D245"/>
  <c r="Y245" s="1"/>
  <c r="J230"/>
  <c r="AE230" s="1"/>
  <c r="G236" l="1"/>
  <c r="AB236" s="1"/>
  <c r="AX228"/>
  <c r="BN228" s="1"/>
  <c r="BT228"/>
  <c r="CP228"/>
  <c r="A228"/>
  <c r="CQ235"/>
  <c r="AY235"/>
  <c r="BU235"/>
  <c r="BP246"/>
  <c r="AT246"/>
  <c r="CL246"/>
  <c r="CR231"/>
  <c r="BV231"/>
  <c r="AZ231"/>
  <c r="E243"/>
  <c r="Z243" s="1"/>
  <c r="F241"/>
  <c r="AA241" s="1"/>
  <c r="AW237" l="1"/>
  <c r="BS237"/>
  <c r="CO237"/>
  <c r="H228"/>
  <c r="AC228" s="1"/>
  <c r="CJ228"/>
  <c r="B228"/>
  <c r="C228"/>
  <c r="I235"/>
  <c r="AD235" s="1"/>
  <c r="D246"/>
  <c r="Y246" s="1"/>
  <c r="CN242"/>
  <c r="BR242"/>
  <c r="AV242"/>
  <c r="CM244"/>
  <c r="BQ244"/>
  <c r="AU244"/>
  <c r="J231"/>
  <c r="AE231" s="1"/>
  <c r="G237" l="1"/>
  <c r="AB237" s="1"/>
  <c r="AX229"/>
  <c r="BN229" s="1"/>
  <c r="BT229"/>
  <c r="CP229"/>
  <c r="A229"/>
  <c r="AY236"/>
  <c r="BU236"/>
  <c r="CQ236"/>
  <c r="BV232"/>
  <c r="AZ232"/>
  <c r="CR232"/>
  <c r="AT247"/>
  <c r="CL247"/>
  <c r="BP247"/>
  <c r="E244"/>
  <c r="Z244" s="1"/>
  <c r="F242"/>
  <c r="AA242" s="1"/>
  <c r="AW238" l="1"/>
  <c r="BS238"/>
  <c r="CO238"/>
  <c r="H229"/>
  <c r="AC229" s="1"/>
  <c r="CJ229"/>
  <c r="C229"/>
  <c r="B229"/>
  <c r="I236"/>
  <c r="AD236" s="1"/>
  <c r="BQ245"/>
  <c r="AU245"/>
  <c r="CM245"/>
  <c r="D247"/>
  <c r="Y247" s="1"/>
  <c r="J232"/>
  <c r="AE232" s="1"/>
  <c r="CN243"/>
  <c r="BR243"/>
  <c r="AV243"/>
  <c r="G238" l="1"/>
  <c r="AB238" s="1"/>
  <c r="CP230"/>
  <c r="AX230"/>
  <c r="BN230" s="1"/>
  <c r="BT230"/>
  <c r="A230"/>
  <c r="CQ237"/>
  <c r="AY237"/>
  <c r="BU237"/>
  <c r="E245"/>
  <c r="Z245" s="1"/>
  <c r="AZ233"/>
  <c r="CR233"/>
  <c r="BV233"/>
  <c r="CL248"/>
  <c r="BP248"/>
  <c r="AT248"/>
  <c r="F243"/>
  <c r="AA243" s="1"/>
  <c r="CO239" l="1"/>
  <c r="AW239"/>
  <c r="BS239"/>
  <c r="H230"/>
  <c r="AC230" s="1"/>
  <c r="CJ230"/>
  <c r="B230"/>
  <c r="C230"/>
  <c r="I237"/>
  <c r="AD237" s="1"/>
  <c r="J233"/>
  <c r="AE233" s="1"/>
  <c r="AU246"/>
  <c r="CM246"/>
  <c r="BQ246"/>
  <c r="D248"/>
  <c r="Y248" s="1"/>
  <c r="BR244"/>
  <c r="AV244"/>
  <c r="CN244"/>
  <c r="G239" l="1"/>
  <c r="AB239" s="1"/>
  <c r="CP231"/>
  <c r="AX231"/>
  <c r="BN231" s="1"/>
  <c r="BT231"/>
  <c r="A231"/>
  <c r="BU238"/>
  <c r="CQ238"/>
  <c r="AY238"/>
  <c r="E246"/>
  <c r="Z246" s="1"/>
  <c r="CR234"/>
  <c r="BV234"/>
  <c r="AZ234"/>
  <c r="CL249"/>
  <c r="BP249"/>
  <c r="AT249"/>
  <c r="F244"/>
  <c r="AA244" s="1"/>
  <c r="BS240" l="1"/>
  <c r="AW240"/>
  <c r="CO240"/>
  <c r="H231"/>
  <c r="AC231" s="1"/>
  <c r="CJ231"/>
  <c r="B231"/>
  <c r="C231"/>
  <c r="I238"/>
  <c r="AD238" s="1"/>
  <c r="CM247"/>
  <c r="BQ247"/>
  <c r="AU247"/>
  <c r="D249"/>
  <c r="Y249" s="1"/>
  <c r="AV245"/>
  <c r="CN245"/>
  <c r="BR245"/>
  <c r="J234"/>
  <c r="AE234" s="1"/>
  <c r="G240" l="1"/>
  <c r="AB240" s="1"/>
  <c r="AX232"/>
  <c r="BN232" s="1"/>
  <c r="BT232"/>
  <c r="CP232"/>
  <c r="A232"/>
  <c r="AY239"/>
  <c r="BU239"/>
  <c r="CQ239"/>
  <c r="BP250"/>
  <c r="AT250"/>
  <c r="CL250"/>
  <c r="F245"/>
  <c r="AA245" s="1"/>
  <c r="E247"/>
  <c r="Z247" s="1"/>
  <c r="CR235"/>
  <c r="BV235"/>
  <c r="AZ235"/>
  <c r="AW241" l="1"/>
  <c r="BS241"/>
  <c r="CO241"/>
  <c r="H232"/>
  <c r="AC232" s="1"/>
  <c r="CJ232"/>
  <c r="B232"/>
  <c r="C232"/>
  <c r="I239"/>
  <c r="AD239" s="1"/>
  <c r="J235"/>
  <c r="AE235" s="1"/>
  <c r="D250"/>
  <c r="Y250" s="1"/>
  <c r="CM248"/>
  <c r="BQ248"/>
  <c r="AU248"/>
  <c r="CN246"/>
  <c r="BR246"/>
  <c r="AV246"/>
  <c r="G241" l="1"/>
  <c r="AB241" s="1"/>
  <c r="CP233"/>
  <c r="AX233"/>
  <c r="BN233" s="1"/>
  <c r="BT233"/>
  <c r="A233"/>
  <c r="BU240"/>
  <c r="CQ240"/>
  <c r="AY240"/>
  <c r="F246"/>
  <c r="AA246" s="1"/>
  <c r="E248"/>
  <c r="Z248" s="1"/>
  <c r="AT251"/>
  <c r="CL251"/>
  <c r="BP251"/>
  <c r="BV236"/>
  <c r="AZ236"/>
  <c r="CR236"/>
  <c r="AW242" l="1"/>
  <c r="BS242"/>
  <c r="CO242"/>
  <c r="H233"/>
  <c r="AC233" s="1"/>
  <c r="CJ233"/>
  <c r="B233"/>
  <c r="C233"/>
  <c r="I240"/>
  <c r="AD240" s="1"/>
  <c r="CN247"/>
  <c r="BR247"/>
  <c r="AV247"/>
  <c r="D251"/>
  <c r="Y251" s="1"/>
  <c r="BQ249"/>
  <c r="AU249"/>
  <c r="CM249"/>
  <c r="J236"/>
  <c r="AE236" s="1"/>
  <c r="G242" l="1"/>
  <c r="AB242" s="1"/>
  <c r="BT234"/>
  <c r="CP234"/>
  <c r="AX234"/>
  <c r="BN234" s="1"/>
  <c r="A234"/>
  <c r="BU241"/>
  <c r="CQ241"/>
  <c r="AY241"/>
  <c r="E249"/>
  <c r="Z249" s="1"/>
  <c r="CL252"/>
  <c r="BP252"/>
  <c r="AT252"/>
  <c r="F247"/>
  <c r="AA247" s="1"/>
  <c r="AZ237"/>
  <c r="CR237"/>
  <c r="BV237"/>
  <c r="CO243" l="1"/>
  <c r="AW243"/>
  <c r="BS243"/>
  <c r="H234"/>
  <c r="AC234" s="1"/>
  <c r="CJ234"/>
  <c r="B234"/>
  <c r="C234"/>
  <c r="I241"/>
  <c r="AD241" s="1"/>
  <c r="BR248"/>
  <c r="AV248"/>
  <c r="CN248"/>
  <c r="J237"/>
  <c r="AE237" s="1"/>
  <c r="D252"/>
  <c r="Y252" s="1"/>
  <c r="AU250"/>
  <c r="CM250"/>
  <c r="BQ250"/>
  <c r="G243" l="1"/>
  <c r="AB243" s="1"/>
  <c r="AX235"/>
  <c r="BN235" s="1"/>
  <c r="BT235"/>
  <c r="CP235"/>
  <c r="A235"/>
  <c r="BU242"/>
  <c r="CQ242"/>
  <c r="AY242"/>
  <c r="CR238"/>
  <c r="BV238"/>
  <c r="AZ238"/>
  <c r="CL253"/>
  <c r="BP253"/>
  <c r="AT253"/>
  <c r="E250"/>
  <c r="Z250" s="1"/>
  <c r="F248"/>
  <c r="AA248" s="1"/>
  <c r="BS244" l="1"/>
  <c r="CO244"/>
  <c r="AW244"/>
  <c r="H235"/>
  <c r="AC235" s="1"/>
  <c r="CJ235"/>
  <c r="B235"/>
  <c r="C235"/>
  <c r="I242"/>
  <c r="AD242" s="1"/>
  <c r="J238"/>
  <c r="AE238" s="1"/>
  <c r="AV249"/>
  <c r="CN249"/>
  <c r="BR249"/>
  <c r="CM251"/>
  <c r="BQ251"/>
  <c r="AU251"/>
  <c r="D253"/>
  <c r="Y253" s="1"/>
  <c r="G244" l="1"/>
  <c r="AB244" s="1"/>
  <c r="CP236"/>
  <c r="AX236"/>
  <c r="BN236" s="1"/>
  <c r="BT236"/>
  <c r="A236"/>
  <c r="AY243"/>
  <c r="BU243"/>
  <c r="CQ243"/>
  <c r="E251"/>
  <c r="Z251" s="1"/>
  <c r="F249"/>
  <c r="AA249" s="1"/>
  <c r="CR239"/>
  <c r="BV239"/>
  <c r="AZ239"/>
  <c r="BP254"/>
  <c r="AT254"/>
  <c r="CL254"/>
  <c r="AW245" l="1"/>
  <c r="BS245"/>
  <c r="CO245"/>
  <c r="H236"/>
  <c r="AC236" s="1"/>
  <c r="CJ236"/>
  <c r="B236"/>
  <c r="C236"/>
  <c r="I243"/>
  <c r="AD243" s="1"/>
  <c r="D254"/>
  <c r="Y254" s="1"/>
  <c r="CM252"/>
  <c r="BQ252"/>
  <c r="AU252"/>
  <c r="J239"/>
  <c r="AE239" s="1"/>
  <c r="CN250"/>
  <c r="BR250"/>
  <c r="AV250"/>
  <c r="G245" l="1"/>
  <c r="AB245" s="1"/>
  <c r="CP237"/>
  <c r="AX237"/>
  <c r="BN237" s="1"/>
  <c r="BT237"/>
  <c r="A237"/>
  <c r="AY244"/>
  <c r="BU244"/>
  <c r="CQ244"/>
  <c r="E252"/>
  <c r="Z252" s="1"/>
  <c r="F250"/>
  <c r="AA250" s="1"/>
  <c r="BV240"/>
  <c r="AZ240"/>
  <c r="CR240"/>
  <c r="AT255"/>
  <c r="CL255"/>
  <c r="BP255"/>
  <c r="AW246" l="1"/>
  <c r="BS246"/>
  <c r="CO246"/>
  <c r="H237"/>
  <c r="AC237" s="1"/>
  <c r="CJ237"/>
  <c r="C237"/>
  <c r="B237"/>
  <c r="I244"/>
  <c r="AD244" s="1"/>
  <c r="J240"/>
  <c r="AE240" s="1"/>
  <c r="BQ253"/>
  <c r="AU253"/>
  <c r="CM253"/>
  <c r="CN251"/>
  <c r="BR251"/>
  <c r="AV251"/>
  <c r="D255"/>
  <c r="Y255" s="1"/>
  <c r="G246" l="1"/>
  <c r="AB246" s="1"/>
  <c r="CP238"/>
  <c r="AX238"/>
  <c r="BN238" s="1"/>
  <c r="BT238"/>
  <c r="A238"/>
  <c r="BU245"/>
  <c r="CQ245"/>
  <c r="AY245"/>
  <c r="E253"/>
  <c r="Z253" s="1"/>
  <c r="F251"/>
  <c r="AA251" s="1"/>
  <c r="CL256"/>
  <c r="BP256"/>
  <c r="AT256"/>
  <c r="AZ241"/>
  <c r="CR241"/>
  <c r="BV241"/>
  <c r="CO247" l="1"/>
  <c r="AW247"/>
  <c r="BS247"/>
  <c r="H238"/>
  <c r="AC238" s="1"/>
  <c r="CJ238"/>
  <c r="C238"/>
  <c r="B238"/>
  <c r="I245"/>
  <c r="AD245" s="1"/>
  <c r="AU254"/>
  <c r="CM254"/>
  <c r="BQ254"/>
  <c r="J241"/>
  <c r="AE241" s="1"/>
  <c r="BR252"/>
  <c r="AV252"/>
  <c r="CN252"/>
  <c r="D256"/>
  <c r="Y256" s="1"/>
  <c r="G247" l="1"/>
  <c r="AB247" s="1"/>
  <c r="BT239"/>
  <c r="CP239"/>
  <c r="AX239"/>
  <c r="BN239" s="1"/>
  <c r="A239"/>
  <c r="BU246"/>
  <c r="CQ246"/>
  <c r="AY246"/>
  <c r="F252"/>
  <c r="AA252" s="1"/>
  <c r="CR242"/>
  <c r="BV242"/>
  <c r="AZ242"/>
  <c r="CL257"/>
  <c r="BP257"/>
  <c r="AT257"/>
  <c r="E254"/>
  <c r="Z254" s="1"/>
  <c r="BS248" l="1"/>
  <c r="AW248"/>
  <c r="CO248"/>
  <c r="H239"/>
  <c r="AC239" s="1"/>
  <c r="CJ239"/>
  <c r="B239"/>
  <c r="C239"/>
  <c r="I246"/>
  <c r="AD246" s="1"/>
  <c r="AV253"/>
  <c r="CN253"/>
  <c r="BR253"/>
  <c r="J242"/>
  <c r="AE242" s="1"/>
  <c r="CM255"/>
  <c r="BQ255"/>
  <c r="AU255"/>
  <c r="D257"/>
  <c r="Y257" s="1"/>
  <c r="G248" l="1"/>
  <c r="AB248" s="1"/>
  <c r="BT240"/>
  <c r="CP240"/>
  <c r="AX240"/>
  <c r="BN240" s="1"/>
  <c r="A240"/>
  <c r="BU247"/>
  <c r="CQ247"/>
  <c r="AY247"/>
  <c r="F253"/>
  <c r="AA253" s="1"/>
  <c r="E255"/>
  <c r="Z255" s="1"/>
  <c r="BP258"/>
  <c r="AT258"/>
  <c r="CL258"/>
  <c r="CR243"/>
  <c r="BV243"/>
  <c r="AZ243"/>
  <c r="AW249" l="1"/>
  <c r="BS249"/>
  <c r="CO249"/>
  <c r="H240"/>
  <c r="AC240" s="1"/>
  <c r="CJ240"/>
  <c r="B240"/>
  <c r="C240"/>
  <c r="I247"/>
  <c r="AD247" s="1"/>
  <c r="D258"/>
  <c r="Y258" s="1"/>
  <c r="CM256"/>
  <c r="BQ256"/>
  <c r="AU256"/>
  <c r="J243"/>
  <c r="AE243" s="1"/>
  <c r="CN254"/>
  <c r="BR254"/>
  <c r="AV254"/>
  <c r="G249" l="1"/>
  <c r="AB249" s="1"/>
  <c r="AX241"/>
  <c r="BN241" s="1"/>
  <c r="BT241"/>
  <c r="CP241"/>
  <c r="A241"/>
  <c r="AY248"/>
  <c r="BU248"/>
  <c r="CQ248"/>
  <c r="F254"/>
  <c r="AA254" s="1"/>
  <c r="E256"/>
  <c r="Z256" s="1"/>
  <c r="AT259"/>
  <c r="CL259"/>
  <c r="BP259"/>
  <c r="BV244"/>
  <c r="AZ244"/>
  <c r="CR244"/>
  <c r="AW250" l="1"/>
  <c r="BS250"/>
  <c r="CO250"/>
  <c r="H241"/>
  <c r="AC241" s="1"/>
  <c r="CJ241"/>
  <c r="B241"/>
  <c r="C241"/>
  <c r="I248"/>
  <c r="AD248" s="1"/>
  <c r="CN255"/>
  <c r="BR255"/>
  <c r="AV255"/>
  <c r="BQ257"/>
  <c r="AU257"/>
  <c r="CM257"/>
  <c r="J244"/>
  <c r="AE244" s="1"/>
  <c r="D259"/>
  <c r="Y259" s="1"/>
  <c r="G250" l="1"/>
  <c r="AB250" s="1"/>
  <c r="CP242"/>
  <c r="AX242"/>
  <c r="BN242" s="1"/>
  <c r="BT242"/>
  <c r="A242"/>
  <c r="CQ249"/>
  <c r="AY249"/>
  <c r="BU249"/>
  <c r="CL260"/>
  <c r="BP260"/>
  <c r="AT260"/>
  <c r="E257"/>
  <c r="Z257" s="1"/>
  <c r="F255"/>
  <c r="AA255" s="1"/>
  <c r="AZ245"/>
  <c r="CR245"/>
  <c r="BV245"/>
  <c r="BS251" l="1"/>
  <c r="AW251"/>
  <c r="CO251"/>
  <c r="H242"/>
  <c r="AC242" s="1"/>
  <c r="CJ242"/>
  <c r="B242"/>
  <c r="C242"/>
  <c r="I249"/>
  <c r="AD249" s="1"/>
  <c r="D260"/>
  <c r="Y260" s="1"/>
  <c r="J245"/>
  <c r="AE245" s="1"/>
  <c r="BR256"/>
  <c r="AV256"/>
  <c r="CN256"/>
  <c r="AU258"/>
  <c r="CM258"/>
  <c r="BQ258"/>
  <c r="G251" l="1"/>
  <c r="AB251" s="1"/>
  <c r="AX243"/>
  <c r="BN243" s="1"/>
  <c r="BT243"/>
  <c r="CP243"/>
  <c r="A243"/>
  <c r="BU250"/>
  <c r="CQ250"/>
  <c r="AY250"/>
  <c r="E258"/>
  <c r="Z258" s="1"/>
  <c r="F256"/>
  <c r="AA256" s="1"/>
  <c r="CR246"/>
  <c r="BV246"/>
  <c r="AZ246"/>
  <c r="CL261"/>
  <c r="BP261"/>
  <c r="AT261"/>
  <c r="BS252" l="1"/>
  <c r="CO252"/>
  <c r="AW252"/>
  <c r="H243"/>
  <c r="AC243" s="1"/>
  <c r="CJ243"/>
  <c r="B243"/>
  <c r="C243"/>
  <c r="I250"/>
  <c r="AD250" s="1"/>
  <c r="CM259"/>
  <c r="BQ259"/>
  <c r="AU259"/>
  <c r="J246"/>
  <c r="AE246" s="1"/>
  <c r="AV257"/>
  <c r="CN257"/>
  <c r="BR257"/>
  <c r="D261"/>
  <c r="Y261" s="1"/>
  <c r="G252" l="1"/>
  <c r="AB252" s="1"/>
  <c r="AX244"/>
  <c r="BN244" s="1"/>
  <c r="BT244"/>
  <c r="CP244"/>
  <c r="A244"/>
  <c r="AY251"/>
  <c r="CQ251"/>
  <c r="BU251"/>
  <c r="CR247"/>
  <c r="BV247"/>
  <c r="AZ247"/>
  <c r="E259"/>
  <c r="Z259" s="1"/>
  <c r="BP262"/>
  <c r="AT262"/>
  <c r="CL262"/>
  <c r="F257"/>
  <c r="AA257" s="1"/>
  <c r="AW253" l="1"/>
  <c r="BS253"/>
  <c r="CO253"/>
  <c r="H244"/>
  <c r="AC244" s="1"/>
  <c r="CJ244"/>
  <c r="B244"/>
  <c r="C244"/>
  <c r="I251"/>
  <c r="AD251" s="1"/>
  <c r="CM260"/>
  <c r="BQ260"/>
  <c r="AU260"/>
  <c r="CN258"/>
  <c r="BR258"/>
  <c r="AV258"/>
  <c r="D262"/>
  <c r="Y262" s="1"/>
  <c r="J247"/>
  <c r="AE247" s="1"/>
  <c r="G253" l="1"/>
  <c r="AB253" s="1"/>
  <c r="AX245"/>
  <c r="BN245" s="1"/>
  <c r="BT245"/>
  <c r="CP245"/>
  <c r="A245"/>
  <c r="CQ252"/>
  <c r="AY252"/>
  <c r="BU252"/>
  <c r="F258"/>
  <c r="AA258" s="1"/>
  <c r="E260"/>
  <c r="Z260" s="1"/>
  <c r="AT263"/>
  <c r="CL263"/>
  <c r="BP263"/>
  <c r="BV248"/>
  <c r="AZ248"/>
  <c r="CR248"/>
  <c r="CO254" l="1"/>
  <c r="BS254"/>
  <c r="AW254"/>
  <c r="H245"/>
  <c r="AC245" s="1"/>
  <c r="CJ245"/>
  <c r="C245"/>
  <c r="B245"/>
  <c r="I252"/>
  <c r="AD252" s="1"/>
  <c r="CN259"/>
  <c r="BR259"/>
  <c r="AV259"/>
  <c r="D263"/>
  <c r="Y263" s="1"/>
  <c r="J248"/>
  <c r="AE248" s="1"/>
  <c r="BQ261"/>
  <c r="AU261"/>
  <c r="CM261"/>
  <c r="G254" l="1"/>
  <c r="AB254" s="1"/>
  <c r="CP246"/>
  <c r="AX246"/>
  <c r="BN246" s="1"/>
  <c r="BT246"/>
  <c r="A246"/>
  <c r="AY253"/>
  <c r="BU253"/>
  <c r="CQ253"/>
  <c r="CL264"/>
  <c r="BP264"/>
  <c r="AT264"/>
  <c r="E261"/>
  <c r="Z261" s="1"/>
  <c r="AZ249"/>
  <c r="CR249"/>
  <c r="BV249"/>
  <c r="F259"/>
  <c r="AA259" s="1"/>
  <c r="BS255" l="1"/>
  <c r="CO255"/>
  <c r="AW255"/>
  <c r="H246"/>
  <c r="AC246" s="1"/>
  <c r="CJ246"/>
  <c r="B246"/>
  <c r="C246"/>
  <c r="I253"/>
  <c r="AD253" s="1"/>
  <c r="BR260"/>
  <c r="AV260"/>
  <c r="CN260"/>
  <c r="D264"/>
  <c r="Y264" s="1"/>
  <c r="J249"/>
  <c r="AE249" s="1"/>
  <c r="AU262"/>
  <c r="CM262"/>
  <c r="BQ262"/>
  <c r="G255" l="1"/>
  <c r="AB255" s="1"/>
  <c r="BT247"/>
  <c r="CP247"/>
  <c r="AX247"/>
  <c r="BN247" s="1"/>
  <c r="A247"/>
  <c r="CQ254"/>
  <c r="AY254"/>
  <c r="BU254"/>
  <c r="CR250"/>
  <c r="BV250"/>
  <c r="AZ250"/>
  <c r="CL265"/>
  <c r="BP265"/>
  <c r="AT265"/>
  <c r="F260"/>
  <c r="AA260" s="1"/>
  <c r="E262"/>
  <c r="Z262" s="1"/>
  <c r="BS256" l="1"/>
  <c r="CO256"/>
  <c r="AW256"/>
  <c r="H247"/>
  <c r="AC247" s="1"/>
  <c r="CJ247"/>
  <c r="C247"/>
  <c r="B247"/>
  <c r="I254"/>
  <c r="AD254" s="1"/>
  <c r="J250"/>
  <c r="AE250" s="1"/>
  <c r="CM263"/>
  <c r="BQ263"/>
  <c r="AU263"/>
  <c r="AV261"/>
  <c r="CN261"/>
  <c r="BR261"/>
  <c r="D265"/>
  <c r="Y265" s="1"/>
  <c r="G256" l="1"/>
  <c r="AB256" s="1"/>
  <c r="AX248"/>
  <c r="BN248" s="1"/>
  <c r="BT248"/>
  <c r="CP248"/>
  <c r="A248"/>
  <c r="CQ255"/>
  <c r="AY255"/>
  <c r="BU255"/>
  <c r="CR251"/>
  <c r="BV251"/>
  <c r="AZ251"/>
  <c r="E263"/>
  <c r="Z263" s="1"/>
  <c r="BP266"/>
  <c r="AT266"/>
  <c r="CL266"/>
  <c r="F261"/>
  <c r="AA261" s="1"/>
  <c r="AW257" l="1"/>
  <c r="BS257"/>
  <c r="CO257"/>
  <c r="H248"/>
  <c r="AC248" s="1"/>
  <c r="CJ248"/>
  <c r="C248"/>
  <c r="B248"/>
  <c r="I255"/>
  <c r="AD255" s="1"/>
  <c r="CN262"/>
  <c r="BR262"/>
  <c r="AV262"/>
  <c r="D266"/>
  <c r="Y266" s="1"/>
  <c r="CM264"/>
  <c r="BQ264"/>
  <c r="AU264"/>
  <c r="J251"/>
  <c r="AE251" s="1"/>
  <c r="G257" l="1"/>
  <c r="AB257" s="1"/>
  <c r="CP249"/>
  <c r="AX249"/>
  <c r="BN249" s="1"/>
  <c r="BT249"/>
  <c r="A249"/>
  <c r="AY256"/>
  <c r="BU256"/>
  <c r="CQ256"/>
  <c r="AT267"/>
  <c r="CL267"/>
  <c r="BP267"/>
  <c r="BV252"/>
  <c r="AZ252"/>
  <c r="CR252"/>
  <c r="E264"/>
  <c r="Z264" s="1"/>
  <c r="F262"/>
  <c r="AA262" s="1"/>
  <c r="CO258" l="1"/>
  <c r="AW258"/>
  <c r="BS258"/>
  <c r="H249"/>
  <c r="AC249" s="1"/>
  <c r="CJ249"/>
  <c r="B249"/>
  <c r="C249"/>
  <c r="I256"/>
  <c r="AD256" s="1"/>
  <c r="CN263"/>
  <c r="BR263"/>
  <c r="AV263"/>
  <c r="J252"/>
  <c r="AE252" s="1"/>
  <c r="BQ265"/>
  <c r="AU265"/>
  <c r="CM265"/>
  <c r="D267"/>
  <c r="Y267" s="1"/>
  <c r="G258" l="1"/>
  <c r="AB258" s="1"/>
  <c r="BT250"/>
  <c r="CP250"/>
  <c r="AX250"/>
  <c r="BN250" s="1"/>
  <c r="A250"/>
  <c r="CQ257"/>
  <c r="AY257"/>
  <c r="BU257"/>
  <c r="CL268"/>
  <c r="BP268"/>
  <c r="AT268"/>
  <c r="E265"/>
  <c r="Z265" s="1"/>
  <c r="AZ253"/>
  <c r="CR253"/>
  <c r="BV253"/>
  <c r="F263"/>
  <c r="AA263" s="1"/>
  <c r="BS259" l="1"/>
  <c r="CO259"/>
  <c r="AW259"/>
  <c r="H250"/>
  <c r="AC250" s="1"/>
  <c r="CJ250"/>
  <c r="B250"/>
  <c r="C250"/>
  <c r="I257"/>
  <c r="AD257" s="1"/>
  <c r="BR264"/>
  <c r="AV264"/>
  <c r="CN264"/>
  <c r="J253"/>
  <c r="AE253" s="1"/>
  <c r="AU266"/>
  <c r="CM266"/>
  <c r="BQ266"/>
  <c r="D268"/>
  <c r="Y268" s="1"/>
  <c r="G259" l="1"/>
  <c r="AB259" s="1"/>
  <c r="BT251"/>
  <c r="CP251"/>
  <c r="AX251"/>
  <c r="BN251" s="1"/>
  <c r="A251"/>
  <c r="AY258"/>
  <c r="BU258"/>
  <c r="CQ258"/>
  <c r="CL269"/>
  <c r="BP269"/>
  <c r="AT269"/>
  <c r="F264"/>
  <c r="AA264" s="1"/>
  <c r="E266"/>
  <c r="Z266" s="1"/>
  <c r="CR254"/>
  <c r="BV254"/>
  <c r="AZ254"/>
  <c r="AW260" l="1"/>
  <c r="BS260"/>
  <c r="CO260"/>
  <c r="H251"/>
  <c r="AC251" s="1"/>
  <c r="CJ251"/>
  <c r="B251"/>
  <c r="C251"/>
  <c r="I258"/>
  <c r="AD258" s="1"/>
  <c r="AV265"/>
  <c r="CN265"/>
  <c r="BR265"/>
  <c r="J254"/>
  <c r="AE254" s="1"/>
  <c r="D269"/>
  <c r="Y269" s="1"/>
  <c r="CM267"/>
  <c r="BQ267"/>
  <c r="AU267"/>
  <c r="G260" l="1"/>
  <c r="AB260" s="1"/>
  <c r="AX252"/>
  <c r="BN252" s="1"/>
  <c r="CP252"/>
  <c r="BT252"/>
  <c r="A252"/>
  <c r="CQ259"/>
  <c r="AY259"/>
  <c r="BU259"/>
  <c r="CR255"/>
  <c r="BV255"/>
  <c r="AZ255"/>
  <c r="F265"/>
  <c r="AA265" s="1"/>
  <c r="E267"/>
  <c r="Z267" s="1"/>
  <c r="BP270"/>
  <c r="AT270"/>
  <c r="CL270"/>
  <c r="CO261" l="1"/>
  <c r="AW261"/>
  <c r="BS261"/>
  <c r="H252"/>
  <c r="AC252" s="1"/>
  <c r="CJ252"/>
  <c r="B252"/>
  <c r="C252"/>
  <c r="I259"/>
  <c r="AD259" s="1"/>
  <c r="CM268"/>
  <c r="BQ268"/>
  <c r="AU268"/>
  <c r="J255"/>
  <c r="AE255" s="1"/>
  <c r="D270"/>
  <c r="Y270" s="1"/>
  <c r="CN266"/>
  <c r="BR266"/>
  <c r="AV266"/>
  <c r="G261" l="1"/>
  <c r="AB261" s="1"/>
  <c r="BT253"/>
  <c r="CP253"/>
  <c r="AX253"/>
  <c r="BN253" s="1"/>
  <c r="A253"/>
  <c r="CQ260"/>
  <c r="AY260"/>
  <c r="BU260"/>
  <c r="BV256"/>
  <c r="AZ256"/>
  <c r="CR256"/>
  <c r="F266"/>
  <c r="AA266" s="1"/>
  <c r="AT271"/>
  <c r="CL271"/>
  <c r="BP271"/>
  <c r="E268"/>
  <c r="Z268" s="1"/>
  <c r="CO262" l="1"/>
  <c r="BS262"/>
  <c r="AW262"/>
  <c r="H253"/>
  <c r="AC253" s="1"/>
  <c r="CJ253"/>
  <c r="B253"/>
  <c r="C253"/>
  <c r="I260"/>
  <c r="AD260" s="1"/>
  <c r="J256"/>
  <c r="AE256" s="1"/>
  <c r="CN267"/>
  <c r="BR267"/>
  <c r="AV267"/>
  <c r="BQ269"/>
  <c r="AU269"/>
  <c r="CM269"/>
  <c r="D271"/>
  <c r="Y271" s="1"/>
  <c r="G262" l="1"/>
  <c r="AB262" s="1"/>
  <c r="CP254"/>
  <c r="AX254"/>
  <c r="BN254" s="1"/>
  <c r="BT254"/>
  <c r="A254"/>
  <c r="BU261"/>
  <c r="CQ261"/>
  <c r="AY261"/>
  <c r="E269"/>
  <c r="Z269" s="1"/>
  <c r="CL272"/>
  <c r="BP272"/>
  <c r="AT272"/>
  <c r="AZ257"/>
  <c r="CR257"/>
  <c r="BV257"/>
  <c r="F267"/>
  <c r="AA267" s="1"/>
  <c r="AW263" l="1"/>
  <c r="BS263"/>
  <c r="CO263"/>
  <c r="H254"/>
  <c r="AC254" s="1"/>
  <c r="CJ254"/>
  <c r="B254"/>
  <c r="C254"/>
  <c r="I261"/>
  <c r="AD261" s="1"/>
  <c r="AU270"/>
  <c r="CM270"/>
  <c r="BQ270"/>
  <c r="BR268"/>
  <c r="AV268"/>
  <c r="CN268"/>
  <c r="D272"/>
  <c r="Y272" s="1"/>
  <c r="J257"/>
  <c r="AE257" s="1"/>
  <c r="G263" l="1"/>
  <c r="AB263" s="1"/>
  <c r="BT255"/>
  <c r="CP255"/>
  <c r="AX255"/>
  <c r="BN255" s="1"/>
  <c r="A255"/>
  <c r="BU262"/>
  <c r="CQ262"/>
  <c r="AY262"/>
  <c r="CL273"/>
  <c r="BP273"/>
  <c r="AT273"/>
  <c r="F268"/>
  <c r="AA268" s="1"/>
  <c r="E270"/>
  <c r="Z270" s="1"/>
  <c r="CR258"/>
  <c r="BV258"/>
  <c r="AZ258"/>
  <c r="AW264" l="1"/>
  <c r="BS264"/>
  <c r="CO264"/>
  <c r="H255"/>
  <c r="AC255" s="1"/>
  <c r="CJ255"/>
  <c r="B255"/>
  <c r="C255"/>
  <c r="I262"/>
  <c r="AD262" s="1"/>
  <c r="J258"/>
  <c r="AE258" s="1"/>
  <c r="AV269"/>
  <c r="CN269"/>
  <c r="BR269"/>
  <c r="D273"/>
  <c r="Y273" s="1"/>
  <c r="CM271"/>
  <c r="BQ271"/>
  <c r="AU271"/>
  <c r="G264" l="1"/>
  <c r="AB264" s="1"/>
  <c r="BT256"/>
  <c r="CP256"/>
  <c r="AX256"/>
  <c r="BN256" s="1"/>
  <c r="A256"/>
  <c r="AY263"/>
  <c r="BU263"/>
  <c r="CQ263"/>
  <c r="E271"/>
  <c r="Z271" s="1"/>
  <c r="BP274"/>
  <c r="AT274"/>
  <c r="CL274"/>
  <c r="F269"/>
  <c r="AA269" s="1"/>
  <c r="CR259"/>
  <c r="BV259"/>
  <c r="AZ259"/>
  <c r="AW265" l="1"/>
  <c r="BS265"/>
  <c r="CO265"/>
  <c r="H256"/>
  <c r="AC256" s="1"/>
  <c r="CJ256"/>
  <c r="B256"/>
  <c r="C256"/>
  <c r="I263"/>
  <c r="AD263" s="1"/>
  <c r="J259"/>
  <c r="AE259" s="1"/>
  <c r="CN270"/>
  <c r="BR270"/>
  <c r="AV270"/>
  <c r="D274"/>
  <c r="Y274" s="1"/>
  <c r="CM272"/>
  <c r="BQ272"/>
  <c r="AU272"/>
  <c r="G265" l="1"/>
  <c r="AB265" s="1"/>
  <c r="CP257"/>
  <c r="AX257"/>
  <c r="BN257" s="1"/>
  <c r="BT257"/>
  <c r="A257"/>
  <c r="AY264"/>
  <c r="BU264"/>
  <c r="CQ264"/>
  <c r="F270"/>
  <c r="AA270" s="1"/>
  <c r="E272"/>
  <c r="Z272" s="1"/>
  <c r="AT275"/>
  <c r="CL275"/>
  <c r="BP275"/>
  <c r="BV260"/>
  <c r="AZ260"/>
  <c r="CR260"/>
  <c r="AW266" l="1"/>
  <c r="BS266"/>
  <c r="CO266"/>
  <c r="H257"/>
  <c r="AC257" s="1"/>
  <c r="CJ257"/>
  <c r="B257"/>
  <c r="C257"/>
  <c r="I264"/>
  <c r="AD264" s="1"/>
  <c r="D275"/>
  <c r="Y275" s="1"/>
  <c r="BQ273"/>
  <c r="AU273"/>
  <c r="CM273"/>
  <c r="CN271"/>
  <c r="BR271"/>
  <c r="AV271"/>
  <c r="J260"/>
  <c r="AE260" s="1"/>
  <c r="G266" l="1"/>
  <c r="AB266" s="1"/>
  <c r="BT258"/>
  <c r="CP258"/>
  <c r="AX258"/>
  <c r="BN258" s="1"/>
  <c r="A258"/>
  <c r="CQ265"/>
  <c r="AY265"/>
  <c r="BU265"/>
  <c r="E273"/>
  <c r="Z273" s="1"/>
  <c r="CL276"/>
  <c r="BP276"/>
  <c r="AT276"/>
  <c r="AZ261"/>
  <c r="CR261"/>
  <c r="BV261"/>
  <c r="F271"/>
  <c r="AA271" s="1"/>
  <c r="CO267" l="1"/>
  <c r="AW267"/>
  <c r="BS267"/>
  <c r="H258"/>
  <c r="AC258" s="1"/>
  <c r="CJ258"/>
  <c r="B258"/>
  <c r="C258"/>
  <c r="I265"/>
  <c r="AD265" s="1"/>
  <c r="BR272"/>
  <c r="AV272"/>
  <c r="CN272"/>
  <c r="J261"/>
  <c r="AE261" s="1"/>
  <c r="D276"/>
  <c r="Y276" s="1"/>
  <c r="AU274"/>
  <c r="CM274"/>
  <c r="BQ274"/>
  <c r="G267" l="1"/>
  <c r="AB267" s="1"/>
  <c r="CP259"/>
  <c r="AX259"/>
  <c r="BN259" s="1"/>
  <c r="BT259"/>
  <c r="A259"/>
  <c r="BU266"/>
  <c r="AY266"/>
  <c r="CQ266"/>
  <c r="F272"/>
  <c r="AA272" s="1"/>
  <c r="E274"/>
  <c r="Z274" s="1"/>
  <c r="CL277"/>
  <c r="BP277"/>
  <c r="AT277"/>
  <c r="CR262"/>
  <c r="BV262"/>
  <c r="AZ262"/>
  <c r="BS268" l="1"/>
  <c r="CO268"/>
  <c r="AW268"/>
  <c r="H259"/>
  <c r="AC259" s="1"/>
  <c r="CJ259"/>
  <c r="B259"/>
  <c r="C259"/>
  <c r="I266"/>
  <c r="AD266" s="1"/>
  <c r="AY267" s="1"/>
  <c r="J262"/>
  <c r="AE262" s="1"/>
  <c r="D277"/>
  <c r="Y277" s="1"/>
  <c r="CM275"/>
  <c r="BQ275"/>
  <c r="AU275"/>
  <c r="AV273"/>
  <c r="CN273"/>
  <c r="BR273"/>
  <c r="G268" l="1"/>
  <c r="AB268" s="1"/>
  <c r="CQ267"/>
  <c r="AX260"/>
  <c r="BN260" s="1"/>
  <c r="BT260"/>
  <c r="CP260"/>
  <c r="A260"/>
  <c r="BU267"/>
  <c r="CR263"/>
  <c r="BV263"/>
  <c r="AZ263"/>
  <c r="F273"/>
  <c r="AA273" s="1"/>
  <c r="E275"/>
  <c r="Z275" s="1"/>
  <c r="BP278"/>
  <c r="AT278"/>
  <c r="CL278"/>
  <c r="AW269" l="1"/>
  <c r="CO269"/>
  <c r="BS269"/>
  <c r="I267"/>
  <c r="AD267" s="1"/>
  <c r="BU268" s="1"/>
  <c r="H260"/>
  <c r="AC260" s="1"/>
  <c r="CJ260"/>
  <c r="B260"/>
  <c r="C260"/>
  <c r="CQ268"/>
  <c r="CN274"/>
  <c r="BR274"/>
  <c r="AV274"/>
  <c r="J263"/>
  <c r="AE263" s="1"/>
  <c r="D278"/>
  <c r="Y278" s="1"/>
  <c r="CM276"/>
  <c r="BQ276"/>
  <c r="AU276"/>
  <c r="G269" l="1"/>
  <c r="AB269" s="1"/>
  <c r="AY268"/>
  <c r="AX261"/>
  <c r="BN261" s="1"/>
  <c r="BT261"/>
  <c r="CP261"/>
  <c r="A261"/>
  <c r="I268"/>
  <c r="AD268" s="1"/>
  <c r="BV264"/>
  <c r="AZ264"/>
  <c r="CR264"/>
  <c r="F274"/>
  <c r="AA274" s="1"/>
  <c r="E276"/>
  <c r="Z276" s="1"/>
  <c r="AT279"/>
  <c r="CL279"/>
  <c r="BP279"/>
  <c r="AW270" l="1"/>
  <c r="BS270"/>
  <c r="CO270"/>
  <c r="H261"/>
  <c r="AC261" s="1"/>
  <c r="CJ261"/>
  <c r="C261"/>
  <c r="B261"/>
  <c r="BU269"/>
  <c r="CQ269"/>
  <c r="AY269"/>
  <c r="J264"/>
  <c r="AE264" s="1"/>
  <c r="BQ277"/>
  <c r="AU277"/>
  <c r="CM277"/>
  <c r="CN275"/>
  <c r="BR275"/>
  <c r="AV275"/>
  <c r="D279"/>
  <c r="Y279" s="1"/>
  <c r="G270" l="1"/>
  <c r="AB270" s="1"/>
  <c r="CP262"/>
  <c r="AX262"/>
  <c r="BN262" s="1"/>
  <c r="BT262"/>
  <c r="A262"/>
  <c r="I269"/>
  <c r="AD269" s="1"/>
  <c r="AZ265"/>
  <c r="CR265"/>
  <c r="BV265"/>
  <c r="F275"/>
  <c r="AA275" s="1"/>
  <c r="CL280"/>
  <c r="BP280"/>
  <c r="AT280"/>
  <c r="E277"/>
  <c r="Z277" s="1"/>
  <c r="BS271" l="1"/>
  <c r="CO271"/>
  <c r="AW271"/>
  <c r="H262"/>
  <c r="AC262" s="1"/>
  <c r="CJ262"/>
  <c r="B262"/>
  <c r="C262"/>
  <c r="CQ270"/>
  <c r="AY270"/>
  <c r="BU270"/>
  <c r="AU278"/>
  <c r="CM278"/>
  <c r="BQ278"/>
  <c r="D280"/>
  <c r="Y280" s="1"/>
  <c r="BR276"/>
  <c r="AV276"/>
  <c r="CN276"/>
  <c r="J265"/>
  <c r="AE265" s="1"/>
  <c r="G271" l="1"/>
  <c r="AB271" s="1"/>
  <c r="AX263"/>
  <c r="BN263" s="1"/>
  <c r="BT263"/>
  <c r="CP263"/>
  <c r="A263"/>
  <c r="I270"/>
  <c r="AD270" s="1"/>
  <c r="CR266"/>
  <c r="BV266"/>
  <c r="AZ266"/>
  <c r="CL281"/>
  <c r="BP281"/>
  <c r="AT281"/>
  <c r="E278"/>
  <c r="Z278" s="1"/>
  <c r="F276"/>
  <c r="AA276" s="1"/>
  <c r="CO272" l="1"/>
  <c r="AW272"/>
  <c r="BS272"/>
  <c r="H263"/>
  <c r="AC263" s="1"/>
  <c r="CJ263"/>
  <c r="B263"/>
  <c r="C263"/>
  <c r="CQ271"/>
  <c r="AY271"/>
  <c r="BU271"/>
  <c r="AV277"/>
  <c r="CN277"/>
  <c r="BR277"/>
  <c r="D281"/>
  <c r="Y281" s="1"/>
  <c r="CM279"/>
  <c r="BQ279"/>
  <c r="AU279"/>
  <c r="J266"/>
  <c r="AE266" s="1"/>
  <c r="G272" l="1"/>
  <c r="AB272" s="1"/>
  <c r="CP264"/>
  <c r="AX264"/>
  <c r="BN264" s="1"/>
  <c r="BT264"/>
  <c r="A264"/>
  <c r="I271"/>
  <c r="AD271" s="1"/>
  <c r="E279"/>
  <c r="Z279" s="1"/>
  <c r="BP282"/>
  <c r="AT282"/>
  <c r="CL282"/>
  <c r="CR267"/>
  <c r="BV267"/>
  <c r="AZ267"/>
  <c r="F277"/>
  <c r="AA277" s="1"/>
  <c r="BS273" l="1"/>
  <c r="CO273"/>
  <c r="AW273"/>
  <c r="H264"/>
  <c r="AC264" s="1"/>
  <c r="CJ264"/>
  <c r="B264"/>
  <c r="C264"/>
  <c r="BU272"/>
  <c r="CQ272"/>
  <c r="AY272"/>
  <c r="J267"/>
  <c r="AE267" s="1"/>
  <c r="D282"/>
  <c r="Y282" s="1"/>
  <c r="CM280"/>
  <c r="BQ280"/>
  <c r="AU280"/>
  <c r="CN278"/>
  <c r="BR278"/>
  <c r="AV278"/>
  <c r="G273" l="1"/>
  <c r="AB273" s="1"/>
  <c r="AX265"/>
  <c r="BN265" s="1"/>
  <c r="CP265"/>
  <c r="BT265"/>
  <c r="A265"/>
  <c r="I272"/>
  <c r="AD272" s="1"/>
  <c r="AT283"/>
  <c r="CL283"/>
  <c r="BP283"/>
  <c r="BV268"/>
  <c r="AZ268"/>
  <c r="CR268"/>
  <c r="F278"/>
  <c r="AA278" s="1"/>
  <c r="E280"/>
  <c r="Z280" s="1"/>
  <c r="CO274" l="1"/>
  <c r="AW274"/>
  <c r="BS274"/>
  <c r="H265"/>
  <c r="AC265" s="1"/>
  <c r="CJ265"/>
  <c r="B265"/>
  <c r="C265"/>
  <c r="CQ273"/>
  <c r="AY273"/>
  <c r="BU273"/>
  <c r="BQ281"/>
  <c r="AU281"/>
  <c r="CM281"/>
  <c r="J268"/>
  <c r="AE268" s="1"/>
  <c r="CN279"/>
  <c r="BR279"/>
  <c r="AV279"/>
  <c r="D283"/>
  <c r="Y283" s="1"/>
  <c r="G274" l="1"/>
  <c r="AB274" s="1"/>
  <c r="CP266"/>
  <c r="AX266"/>
  <c r="BN266" s="1"/>
  <c r="BT266"/>
  <c r="A266"/>
  <c r="I273"/>
  <c r="AD273" s="1"/>
  <c r="CL284"/>
  <c r="BP284"/>
  <c r="AT284"/>
  <c r="F279"/>
  <c r="AA279" s="1"/>
  <c r="AZ269"/>
  <c r="CR269"/>
  <c r="BV269"/>
  <c r="E281"/>
  <c r="Z281" s="1"/>
  <c r="AW275" l="1"/>
  <c r="CO275"/>
  <c r="BS275"/>
  <c r="H266"/>
  <c r="AC266" s="1"/>
  <c r="CJ266"/>
  <c r="C266"/>
  <c r="B266"/>
  <c r="AY274"/>
  <c r="BU274"/>
  <c r="CQ274"/>
  <c r="BR280"/>
  <c r="AV280"/>
  <c r="CN280"/>
  <c r="J269"/>
  <c r="AE269" s="1"/>
  <c r="D284"/>
  <c r="Y284" s="1"/>
  <c r="AU282"/>
  <c r="CM282"/>
  <c r="BQ282"/>
  <c r="G275" l="1"/>
  <c r="AB275" s="1"/>
  <c r="AX267"/>
  <c r="BN267" s="1"/>
  <c r="BT267"/>
  <c r="CP267"/>
  <c r="A267"/>
  <c r="I274"/>
  <c r="AD274" s="1"/>
  <c r="CR270"/>
  <c r="BV270"/>
  <c r="AZ270"/>
  <c r="F280"/>
  <c r="AA280" s="1"/>
  <c r="E282"/>
  <c r="Z282" s="1"/>
  <c r="CL285"/>
  <c r="BP285"/>
  <c r="AT285"/>
  <c r="BS276" l="1"/>
  <c r="CO276"/>
  <c r="AW276"/>
  <c r="H267"/>
  <c r="AC267" s="1"/>
  <c r="CJ267"/>
  <c r="B267"/>
  <c r="C267"/>
  <c r="BU275"/>
  <c r="CQ275"/>
  <c r="AY275"/>
  <c r="AV281"/>
  <c r="CN281"/>
  <c r="BR281"/>
  <c r="J270"/>
  <c r="AE270" s="1"/>
  <c r="D285"/>
  <c r="Y285" s="1"/>
  <c r="CM283"/>
  <c r="BQ283"/>
  <c r="AU283"/>
  <c r="G276" l="1"/>
  <c r="AB276" s="1"/>
  <c r="AX268"/>
  <c r="BN268" s="1"/>
  <c r="BT268"/>
  <c r="CP268"/>
  <c r="A268"/>
  <c r="I275"/>
  <c r="AD275" s="1"/>
  <c r="E283"/>
  <c r="Z283" s="1"/>
  <c r="CR271"/>
  <c r="BV271"/>
  <c r="AZ271"/>
  <c r="BP286"/>
  <c r="AT286"/>
  <c r="CL286"/>
  <c r="F281"/>
  <c r="AA281" s="1"/>
  <c r="BS277" l="1"/>
  <c r="CO277"/>
  <c r="AW277"/>
  <c r="H268"/>
  <c r="AC268" s="1"/>
  <c r="CJ268"/>
  <c r="C268"/>
  <c r="B268"/>
  <c r="BU276"/>
  <c r="CQ276"/>
  <c r="AY276"/>
  <c r="CM284"/>
  <c r="BQ284"/>
  <c r="AU284"/>
  <c r="J271"/>
  <c r="AE271" s="1"/>
  <c r="CN282"/>
  <c r="BR282"/>
  <c r="AV282"/>
  <c r="D286"/>
  <c r="Y286" s="1"/>
  <c r="G277" l="1"/>
  <c r="AB277" s="1"/>
  <c r="AX269"/>
  <c r="BN269" s="1"/>
  <c r="BT269"/>
  <c r="CP269"/>
  <c r="A269"/>
  <c r="I276"/>
  <c r="AD276" s="1"/>
  <c r="BV272"/>
  <c r="AZ272"/>
  <c r="CR272"/>
  <c r="E284"/>
  <c r="Z284" s="1"/>
  <c r="F282"/>
  <c r="AA282" s="1"/>
  <c r="AT287"/>
  <c r="CL287"/>
  <c r="BP287"/>
  <c r="BS278" l="1"/>
  <c r="CO278"/>
  <c r="AW278"/>
  <c r="H269"/>
  <c r="AC269" s="1"/>
  <c r="CJ269"/>
  <c r="C269"/>
  <c r="B269"/>
  <c r="AY277"/>
  <c r="BU277"/>
  <c r="CQ277"/>
  <c r="J272"/>
  <c r="AE272" s="1"/>
  <c r="CN283"/>
  <c r="BR283"/>
  <c r="AV283"/>
  <c r="BQ285"/>
  <c r="AU285"/>
  <c r="CM285"/>
  <c r="D287"/>
  <c r="Y287" s="1"/>
  <c r="G278" l="1"/>
  <c r="AB278" s="1"/>
  <c r="AX270"/>
  <c r="BN270" s="1"/>
  <c r="BT270"/>
  <c r="CP270"/>
  <c r="A270"/>
  <c r="I277"/>
  <c r="AD277" s="1"/>
  <c r="CL288"/>
  <c r="BP288"/>
  <c r="AT288"/>
  <c r="E285"/>
  <c r="Z285" s="1"/>
  <c r="F283"/>
  <c r="AA283" s="1"/>
  <c r="AZ273"/>
  <c r="CR273"/>
  <c r="BV273"/>
  <c r="BS279" l="1"/>
  <c r="CO279"/>
  <c r="AW279"/>
  <c r="H270"/>
  <c r="AC270" s="1"/>
  <c r="CJ270"/>
  <c r="B270"/>
  <c r="C270"/>
  <c r="BU278"/>
  <c r="CQ278"/>
  <c r="AY278"/>
  <c r="AU286"/>
  <c r="CM286"/>
  <c r="BQ286"/>
  <c r="D288"/>
  <c r="Y288" s="1"/>
  <c r="J273"/>
  <c r="AE273" s="1"/>
  <c r="BR284"/>
  <c r="AV284"/>
  <c r="CN284"/>
  <c r="G279" l="1"/>
  <c r="AB279" s="1"/>
  <c r="BT271"/>
  <c r="CP271"/>
  <c r="AX271"/>
  <c r="BN271" s="1"/>
  <c r="A271"/>
  <c r="I278"/>
  <c r="AD278" s="1"/>
  <c r="E286"/>
  <c r="Z286" s="1"/>
  <c r="F284"/>
  <c r="AA284" s="1"/>
  <c r="CL289"/>
  <c r="BP289"/>
  <c r="AT289"/>
  <c r="CR274"/>
  <c r="BV274"/>
  <c r="AZ274"/>
  <c r="BS280" l="1"/>
  <c r="CO280"/>
  <c r="AW280"/>
  <c r="H271"/>
  <c r="AC271" s="1"/>
  <c r="CJ271"/>
  <c r="B271"/>
  <c r="C271"/>
  <c r="CQ279"/>
  <c r="AY279"/>
  <c r="BU279"/>
  <c r="CM287"/>
  <c r="BQ287"/>
  <c r="AU287"/>
  <c r="J274"/>
  <c r="AE274" s="1"/>
  <c r="D289"/>
  <c r="Y289" s="1"/>
  <c r="AV285"/>
  <c r="CN285"/>
  <c r="BR285"/>
  <c r="G280" l="1"/>
  <c r="AB280" s="1"/>
  <c r="BT272"/>
  <c r="CP272"/>
  <c r="AX272"/>
  <c r="BN272" s="1"/>
  <c r="A272"/>
  <c r="I279"/>
  <c r="AD279" s="1"/>
  <c r="E287"/>
  <c r="Z287" s="1"/>
  <c r="CR275"/>
  <c r="BV275"/>
  <c r="AZ275"/>
  <c r="F285"/>
  <c r="AA285" s="1"/>
  <c r="BP290"/>
  <c r="AT290"/>
  <c r="CL290"/>
  <c r="AW281" l="1"/>
  <c r="BS281"/>
  <c r="CO281"/>
  <c r="H272"/>
  <c r="AC272" s="1"/>
  <c r="CJ272"/>
  <c r="B272"/>
  <c r="C272"/>
  <c r="AY280"/>
  <c r="BU280"/>
  <c r="CQ280"/>
  <c r="CN286"/>
  <c r="BR286"/>
  <c r="AV286"/>
  <c r="J275"/>
  <c r="AE275" s="1"/>
  <c r="CM288"/>
  <c r="BQ288"/>
  <c r="AU288"/>
  <c r="D290"/>
  <c r="Y290" s="1"/>
  <c r="G281" l="1"/>
  <c r="AB281" s="1"/>
  <c r="AX273"/>
  <c r="BN273" s="1"/>
  <c r="BT273"/>
  <c r="CP273"/>
  <c r="A273"/>
  <c r="I280"/>
  <c r="AD280" s="1"/>
  <c r="AT291"/>
  <c r="CL291"/>
  <c r="BP291"/>
  <c r="E288"/>
  <c r="Z288" s="1"/>
  <c r="F286"/>
  <c r="AA286" s="1"/>
  <c r="BV276"/>
  <c r="AZ276"/>
  <c r="CR276"/>
  <c r="AW282" l="1"/>
  <c r="BS282"/>
  <c r="CO282"/>
  <c r="H273"/>
  <c r="AC273" s="1"/>
  <c r="CJ273"/>
  <c r="C273"/>
  <c r="B273"/>
  <c r="BU281"/>
  <c r="CQ281"/>
  <c r="AY281"/>
  <c r="CN287"/>
  <c r="BR287"/>
  <c r="AV287"/>
  <c r="J276"/>
  <c r="AE276" s="1"/>
  <c r="BQ289"/>
  <c r="AU289"/>
  <c r="CM289"/>
  <c r="D291"/>
  <c r="Y291" s="1"/>
  <c r="G282" l="1"/>
  <c r="AB282" s="1"/>
  <c r="BT274"/>
  <c r="CP274"/>
  <c r="AX274"/>
  <c r="BN274" s="1"/>
  <c r="A274"/>
  <c r="I281"/>
  <c r="AD281" s="1"/>
  <c r="AY282" s="1"/>
  <c r="AZ277"/>
  <c r="CR277"/>
  <c r="BV277"/>
  <c r="F287"/>
  <c r="AA287" s="1"/>
  <c r="E289"/>
  <c r="Z289" s="1"/>
  <c r="CL292"/>
  <c r="BP292"/>
  <c r="AT292"/>
  <c r="CQ282" l="1"/>
  <c r="CO283"/>
  <c r="AW283"/>
  <c r="BS283"/>
  <c r="H274"/>
  <c r="AC274" s="1"/>
  <c r="CJ274"/>
  <c r="B274"/>
  <c r="C274"/>
  <c r="BU282"/>
  <c r="AU290"/>
  <c r="CM290"/>
  <c r="BQ290"/>
  <c r="J277"/>
  <c r="AE277" s="1"/>
  <c r="D292"/>
  <c r="Y292" s="1"/>
  <c r="BR288"/>
  <c r="AV288"/>
  <c r="CN288"/>
  <c r="I282" l="1"/>
  <c r="AD282" s="1"/>
  <c r="AY283" s="1"/>
  <c r="G283"/>
  <c r="AB283" s="1"/>
  <c r="AX275"/>
  <c r="BN275" s="1"/>
  <c r="BT275"/>
  <c r="CP275"/>
  <c r="A275"/>
  <c r="CR278"/>
  <c r="BV278"/>
  <c r="AZ278"/>
  <c r="CL293"/>
  <c r="BP293"/>
  <c r="AT293"/>
  <c r="E290"/>
  <c r="Z290" s="1"/>
  <c r="F288"/>
  <c r="AA288" s="1"/>
  <c r="CQ283" l="1"/>
  <c r="I283" s="1"/>
  <c r="AD283" s="1"/>
  <c r="BU283"/>
  <c r="BS284"/>
  <c r="CO284"/>
  <c r="AW284"/>
  <c r="H275"/>
  <c r="AC275" s="1"/>
  <c r="CJ275"/>
  <c r="B275"/>
  <c r="C275"/>
  <c r="AV289"/>
  <c r="CN289"/>
  <c r="BR289"/>
  <c r="J278"/>
  <c r="AE278" s="1"/>
  <c r="CM291"/>
  <c r="BQ291"/>
  <c r="AU291"/>
  <c r="D293"/>
  <c r="Y293" s="1"/>
  <c r="G284" l="1"/>
  <c r="AB284" s="1"/>
  <c r="CP276"/>
  <c r="AX276"/>
  <c r="BN276" s="1"/>
  <c r="BT276"/>
  <c r="A276"/>
  <c r="AY284"/>
  <c r="BU284"/>
  <c r="CQ284"/>
  <c r="CR279"/>
  <c r="BV279"/>
  <c r="AZ279"/>
  <c r="F289"/>
  <c r="AA289" s="1"/>
  <c r="E291"/>
  <c r="Z291" s="1"/>
  <c r="BP294"/>
  <c r="AT294"/>
  <c r="CL294"/>
  <c r="AW285" l="1"/>
  <c r="BS285"/>
  <c r="CO285"/>
  <c r="H276"/>
  <c r="AC276" s="1"/>
  <c r="CJ276"/>
  <c r="C276"/>
  <c r="B276"/>
  <c r="I284"/>
  <c r="AD284" s="1"/>
  <c r="D294"/>
  <c r="Y294" s="1"/>
  <c r="CN290"/>
  <c r="BR290"/>
  <c r="AV290"/>
  <c r="J279"/>
  <c r="AE279" s="1"/>
  <c r="CM292"/>
  <c r="BQ292"/>
  <c r="AU292"/>
  <c r="G285" l="1"/>
  <c r="AB285" s="1"/>
  <c r="BT277"/>
  <c r="CP277"/>
  <c r="AX277"/>
  <c r="BN277" s="1"/>
  <c r="A277"/>
  <c r="CQ285"/>
  <c r="AY285"/>
  <c r="BU285"/>
  <c r="AT295"/>
  <c r="CL295"/>
  <c r="BP295"/>
  <c r="E292"/>
  <c r="Z292" s="1"/>
  <c r="BV280"/>
  <c r="AZ280"/>
  <c r="CR280"/>
  <c r="F290"/>
  <c r="AA290" s="1"/>
  <c r="AW286" l="1"/>
  <c r="BS286"/>
  <c r="CO286"/>
  <c r="H277"/>
  <c r="AC277" s="1"/>
  <c r="CJ277"/>
  <c r="C277"/>
  <c r="B277"/>
  <c r="I285"/>
  <c r="AD285" s="1"/>
  <c r="D295"/>
  <c r="Y295" s="1"/>
  <c r="J280"/>
  <c r="AE280" s="1"/>
  <c r="CN291"/>
  <c r="BR291"/>
  <c r="AV291"/>
  <c r="BQ293"/>
  <c r="AU293"/>
  <c r="CM293"/>
  <c r="G286" l="1"/>
  <c r="AB286" s="1"/>
  <c r="BT278"/>
  <c r="CP278"/>
  <c r="AX278"/>
  <c r="BN278" s="1"/>
  <c r="A278"/>
  <c r="CQ286"/>
  <c r="BU286"/>
  <c r="AY286"/>
  <c r="CL296"/>
  <c r="BP296"/>
  <c r="AT296"/>
  <c r="AZ281"/>
  <c r="CR281"/>
  <c r="BV281"/>
  <c r="E293"/>
  <c r="Z293" s="1"/>
  <c r="F291"/>
  <c r="AA291" s="1"/>
  <c r="CO287" l="1"/>
  <c r="AW287"/>
  <c r="BS287"/>
  <c r="H278"/>
  <c r="AC278" s="1"/>
  <c r="CJ278"/>
  <c r="B278"/>
  <c r="C278"/>
  <c r="I286"/>
  <c r="AD286" s="1"/>
  <c r="J281"/>
  <c r="AE281" s="1"/>
  <c r="AU294"/>
  <c r="CM294"/>
  <c r="BQ294"/>
  <c r="D296"/>
  <c r="Y296" s="1"/>
  <c r="BR292"/>
  <c r="AV292"/>
  <c r="CN292"/>
  <c r="G287" l="1"/>
  <c r="AB287" s="1"/>
  <c r="BT279"/>
  <c r="CP279"/>
  <c r="AX279"/>
  <c r="BN279" s="1"/>
  <c r="A279"/>
  <c r="AY287"/>
  <c r="BU287"/>
  <c r="CQ287"/>
  <c r="CL297"/>
  <c r="BP297"/>
  <c r="AT297"/>
  <c r="E294"/>
  <c r="Z294" s="1"/>
  <c r="CR282"/>
  <c r="BV282"/>
  <c r="AZ282"/>
  <c r="F292"/>
  <c r="AA292" s="1"/>
  <c r="BS288" l="1"/>
  <c r="CO288"/>
  <c r="AW288"/>
  <c r="H279"/>
  <c r="AC279" s="1"/>
  <c r="CJ279"/>
  <c r="B279"/>
  <c r="C279"/>
  <c r="I287"/>
  <c r="AD287" s="1"/>
  <c r="AV293"/>
  <c r="CN293"/>
  <c r="BR293"/>
  <c r="J282"/>
  <c r="AE282" s="1"/>
  <c r="CM295"/>
  <c r="BQ295"/>
  <c r="AU295"/>
  <c r="D297"/>
  <c r="Y297" s="1"/>
  <c r="G288" l="1"/>
  <c r="AB288" s="1"/>
  <c r="AX280"/>
  <c r="BN280" s="1"/>
  <c r="BT280"/>
  <c r="CP280"/>
  <c r="A280"/>
  <c r="CQ288"/>
  <c r="AY288"/>
  <c r="BU288"/>
  <c r="BP298"/>
  <c r="AT298"/>
  <c r="CL298"/>
  <c r="E295"/>
  <c r="Z295" s="1"/>
  <c r="CR283"/>
  <c r="BV283"/>
  <c r="AZ283"/>
  <c r="F293"/>
  <c r="AA293" s="1"/>
  <c r="CO289" l="1"/>
  <c r="AW289"/>
  <c r="BS289"/>
  <c r="H280"/>
  <c r="AC280" s="1"/>
  <c r="CJ280"/>
  <c r="B280"/>
  <c r="C280"/>
  <c r="I288"/>
  <c r="AD288" s="1"/>
  <c r="D298"/>
  <c r="Y298" s="1"/>
  <c r="J283"/>
  <c r="AE283" s="1"/>
  <c r="CM296"/>
  <c r="BQ296"/>
  <c r="AU296"/>
  <c r="CN294"/>
  <c r="BR294"/>
  <c r="AV294"/>
  <c r="G289" l="1"/>
  <c r="AB289" s="1"/>
  <c r="AX281"/>
  <c r="BN281" s="1"/>
  <c r="BT281"/>
  <c r="CP281"/>
  <c r="A281"/>
  <c r="CQ289"/>
  <c r="AY289"/>
  <c r="BU289"/>
  <c r="BV284"/>
  <c r="AZ284"/>
  <c r="CR284"/>
  <c r="AT299"/>
  <c r="CL299"/>
  <c r="BP299"/>
  <c r="F294"/>
  <c r="AA294" s="1"/>
  <c r="E296"/>
  <c r="Z296" s="1"/>
  <c r="AW290" l="1"/>
  <c r="BS290"/>
  <c r="CO290"/>
  <c r="H281"/>
  <c r="AC281" s="1"/>
  <c r="CJ281"/>
  <c r="B281"/>
  <c r="C281"/>
  <c r="I289"/>
  <c r="AD289" s="1"/>
  <c r="J284"/>
  <c r="AE284" s="1"/>
  <c r="BQ297"/>
  <c r="AU297"/>
  <c r="CM297"/>
  <c r="D299"/>
  <c r="Y299" s="1"/>
  <c r="CN295"/>
  <c r="BR295"/>
  <c r="AV295"/>
  <c r="G290" l="1"/>
  <c r="AB290" s="1"/>
  <c r="CP282"/>
  <c r="AX282"/>
  <c r="BN282" s="1"/>
  <c r="BT282"/>
  <c r="A282"/>
  <c r="CQ290"/>
  <c r="AY290"/>
  <c r="BU290"/>
  <c r="F295"/>
  <c r="AA295" s="1"/>
  <c r="E297"/>
  <c r="Z297" s="1"/>
  <c r="CL300"/>
  <c r="BP300"/>
  <c r="AT300"/>
  <c r="AZ285"/>
  <c r="CR285"/>
  <c r="BV285"/>
  <c r="CO291" l="1"/>
  <c r="AW291"/>
  <c r="BS291"/>
  <c r="H282"/>
  <c r="AC282" s="1"/>
  <c r="CJ282"/>
  <c r="B282"/>
  <c r="C282"/>
  <c r="I290"/>
  <c r="AD290" s="1"/>
  <c r="AU298"/>
  <c r="CM298"/>
  <c r="BQ298"/>
  <c r="D300"/>
  <c r="Y300" s="1"/>
  <c r="J285"/>
  <c r="AE285" s="1"/>
  <c r="BR296"/>
  <c r="AV296"/>
  <c r="CN296"/>
  <c r="G291" l="1"/>
  <c r="AB291" s="1"/>
  <c r="BT283"/>
  <c r="CP283"/>
  <c r="AX283"/>
  <c r="BN283" s="1"/>
  <c r="A283"/>
  <c r="AY291"/>
  <c r="BU291"/>
  <c r="CQ291"/>
  <c r="F296"/>
  <c r="AA296" s="1"/>
  <c r="E298"/>
  <c r="Z298" s="1"/>
  <c r="CL301"/>
  <c r="BP301"/>
  <c r="AT301"/>
  <c r="CR286"/>
  <c r="BV286"/>
  <c r="AZ286"/>
  <c r="BS292" l="1"/>
  <c r="CO292"/>
  <c r="AW292"/>
  <c r="H283"/>
  <c r="AC283" s="1"/>
  <c r="CJ283"/>
  <c r="C283"/>
  <c r="B283"/>
  <c r="I291"/>
  <c r="AD291" s="1"/>
  <c r="AV297"/>
  <c r="CN297"/>
  <c r="BR297"/>
  <c r="J286"/>
  <c r="AE286" s="1"/>
  <c r="D301"/>
  <c r="Y301" s="1"/>
  <c r="CM299"/>
  <c r="BQ299"/>
  <c r="AU299"/>
  <c r="G292" l="1"/>
  <c r="AB292" s="1"/>
  <c r="CP284"/>
  <c r="BT284"/>
  <c r="AX284"/>
  <c r="BN284" s="1"/>
  <c r="A284"/>
  <c r="AY292"/>
  <c r="BU292"/>
  <c r="CQ292"/>
  <c r="BP302"/>
  <c r="AT302"/>
  <c r="CL302"/>
  <c r="E299"/>
  <c r="Z299" s="1"/>
  <c r="F297"/>
  <c r="AA297" s="1"/>
  <c r="CR287"/>
  <c r="BV287"/>
  <c r="AZ287"/>
  <c r="CO293" l="1"/>
  <c r="AW293"/>
  <c r="BS293"/>
  <c r="H284"/>
  <c r="AC284" s="1"/>
  <c r="CJ284"/>
  <c r="B284"/>
  <c r="C284"/>
  <c r="I292"/>
  <c r="AD292" s="1"/>
  <c r="J287"/>
  <c r="AE287" s="1"/>
  <c r="CM300"/>
  <c r="BQ300"/>
  <c r="AU300"/>
  <c r="D302"/>
  <c r="Y302" s="1"/>
  <c r="CN298"/>
  <c r="BR298"/>
  <c r="AV298"/>
  <c r="G293" l="1"/>
  <c r="AB293" s="1"/>
  <c r="BT285"/>
  <c r="AX285"/>
  <c r="BN285" s="1"/>
  <c r="CP285"/>
  <c r="A285"/>
  <c r="CQ293"/>
  <c r="AY293"/>
  <c r="BU293"/>
  <c r="E300"/>
  <c r="Z300" s="1"/>
  <c r="AT303"/>
  <c r="CL303"/>
  <c r="BP303"/>
  <c r="F298"/>
  <c r="AA298" s="1"/>
  <c r="BV288"/>
  <c r="AZ288"/>
  <c r="CR288"/>
  <c r="AW294" l="1"/>
  <c r="BS294"/>
  <c r="CO294"/>
  <c r="H285"/>
  <c r="AC285" s="1"/>
  <c r="CJ285"/>
  <c r="C285"/>
  <c r="B285"/>
  <c r="I293"/>
  <c r="AD293" s="1"/>
  <c r="BQ301"/>
  <c r="AU301"/>
  <c r="CM301"/>
  <c r="CN299"/>
  <c r="BR299"/>
  <c r="AV299"/>
  <c r="D303"/>
  <c r="Y303" s="1"/>
  <c r="J288"/>
  <c r="AE288" s="1"/>
  <c r="G294" l="1"/>
  <c r="AB294" s="1"/>
  <c r="CP286"/>
  <c r="BT286"/>
  <c r="AX286"/>
  <c r="BN286" s="1"/>
  <c r="A286"/>
  <c r="AY294"/>
  <c r="CQ294"/>
  <c r="BU294"/>
  <c r="AZ289"/>
  <c r="CR289"/>
  <c r="BV289"/>
  <c r="E301"/>
  <c r="Z301" s="1"/>
  <c r="CL304"/>
  <c r="BP304"/>
  <c r="AT304"/>
  <c r="F299"/>
  <c r="AA299" s="1"/>
  <c r="BS295" l="1"/>
  <c r="CO295"/>
  <c r="AW295"/>
  <c r="H286"/>
  <c r="AC286" s="1"/>
  <c r="CJ286"/>
  <c r="B286"/>
  <c r="C286"/>
  <c r="I294"/>
  <c r="AD294" s="1"/>
  <c r="J289"/>
  <c r="AE289" s="1"/>
  <c r="BR300"/>
  <c r="AV300"/>
  <c r="CN300"/>
  <c r="D304"/>
  <c r="Y304" s="1"/>
  <c r="AU302"/>
  <c r="CM302"/>
  <c r="BQ302"/>
  <c r="G295" l="1"/>
  <c r="AB295" s="1"/>
  <c r="CP287"/>
  <c r="AX287"/>
  <c r="BN287" s="1"/>
  <c r="BT287"/>
  <c r="A287"/>
  <c r="BU295"/>
  <c r="AY295"/>
  <c r="CQ295"/>
  <c r="F300"/>
  <c r="AA300" s="1"/>
  <c r="CR290"/>
  <c r="BV290"/>
  <c r="AZ290"/>
  <c r="E302"/>
  <c r="Z302" s="1"/>
  <c r="CL305"/>
  <c r="BP305"/>
  <c r="AT305"/>
  <c r="BS296" l="1"/>
  <c r="CO296"/>
  <c r="AW296"/>
  <c r="H287"/>
  <c r="AC287" s="1"/>
  <c r="CJ287"/>
  <c r="B287"/>
  <c r="C287"/>
  <c r="I295"/>
  <c r="AD295" s="1"/>
  <c r="AV301"/>
  <c r="CN301"/>
  <c r="BR301"/>
  <c r="D305"/>
  <c r="Y305" s="1"/>
  <c r="CM303"/>
  <c r="BQ303"/>
  <c r="AU303"/>
  <c r="J290"/>
  <c r="AE290" s="1"/>
  <c r="G296" l="1"/>
  <c r="AB296" s="1"/>
  <c r="BT288"/>
  <c r="CP288"/>
  <c r="AX288"/>
  <c r="BN288" s="1"/>
  <c r="A288"/>
  <c r="AY296"/>
  <c r="BU296"/>
  <c r="CQ296"/>
  <c r="BP306"/>
  <c r="AT306"/>
  <c r="CL306"/>
  <c r="CR291"/>
  <c r="BV291"/>
  <c r="AZ291"/>
  <c r="E303"/>
  <c r="Z303" s="1"/>
  <c r="F301"/>
  <c r="AA301" s="1"/>
  <c r="CO297" l="1"/>
  <c r="AW297"/>
  <c r="BS297"/>
  <c r="H288"/>
  <c r="AC288" s="1"/>
  <c r="CJ288"/>
  <c r="B288"/>
  <c r="C288"/>
  <c r="I296"/>
  <c r="AD296" s="1"/>
  <c r="J291"/>
  <c r="AE291" s="1"/>
  <c r="D306"/>
  <c r="Y306" s="1"/>
  <c r="CN302"/>
  <c r="BR302"/>
  <c r="AV302"/>
  <c r="CM304"/>
  <c r="BQ304"/>
  <c r="AU304"/>
  <c r="G297" l="1"/>
  <c r="AB297" s="1"/>
  <c r="AX289"/>
  <c r="BN289" s="1"/>
  <c r="BT289"/>
  <c r="CP289"/>
  <c r="A289"/>
  <c r="CQ297"/>
  <c r="AY297"/>
  <c r="BU297"/>
  <c r="F302"/>
  <c r="AA302" s="1"/>
  <c r="BV292"/>
  <c r="AZ292"/>
  <c r="CR292"/>
  <c r="E304"/>
  <c r="Z304" s="1"/>
  <c r="AT307"/>
  <c r="CL307"/>
  <c r="BP307"/>
  <c r="CO298" l="1"/>
  <c r="AW298"/>
  <c r="BS298"/>
  <c r="H289"/>
  <c r="AC289" s="1"/>
  <c r="CJ289"/>
  <c r="C289"/>
  <c r="B289"/>
  <c r="I297"/>
  <c r="AD297" s="1"/>
  <c r="CN303"/>
  <c r="BR303"/>
  <c r="AV303"/>
  <c r="BQ305"/>
  <c r="AU305"/>
  <c r="CM305"/>
  <c r="D307"/>
  <c r="Y307" s="1"/>
  <c r="J292"/>
  <c r="AE292" s="1"/>
  <c r="G298" l="1"/>
  <c r="AB298" s="1"/>
  <c r="CP290"/>
  <c r="AX290"/>
  <c r="BN290" s="1"/>
  <c r="BT290"/>
  <c r="A290"/>
  <c r="CQ298"/>
  <c r="AY298"/>
  <c r="BU298"/>
  <c r="AZ293"/>
  <c r="CR293"/>
  <c r="BV293"/>
  <c r="CL308"/>
  <c r="BP308"/>
  <c r="AT308"/>
  <c r="E305"/>
  <c r="Z305" s="1"/>
  <c r="F303"/>
  <c r="AA303" s="1"/>
  <c r="CO299" l="1"/>
  <c r="AW299"/>
  <c r="BS299"/>
  <c r="H290"/>
  <c r="AC290" s="1"/>
  <c r="CJ290"/>
  <c r="C290"/>
  <c r="B290"/>
  <c r="I298"/>
  <c r="AD298" s="1"/>
  <c r="BR304"/>
  <c r="AV304"/>
  <c r="CN304"/>
  <c r="AU306"/>
  <c r="CM306"/>
  <c r="BQ306"/>
  <c r="J293"/>
  <c r="AE293" s="1"/>
  <c r="D308"/>
  <c r="Y308" s="1"/>
  <c r="G299" l="1"/>
  <c r="AB299" s="1"/>
  <c r="AX291"/>
  <c r="BN291" s="1"/>
  <c r="BT291"/>
  <c r="CP291"/>
  <c r="A291"/>
  <c r="BU299"/>
  <c r="CQ299"/>
  <c r="AY299"/>
  <c r="F304"/>
  <c r="AA304" s="1"/>
  <c r="CR294"/>
  <c r="BV294"/>
  <c r="AZ294"/>
  <c r="CL309"/>
  <c r="BP309"/>
  <c r="AT309"/>
  <c r="E306"/>
  <c r="Z306" s="1"/>
  <c r="BS300" l="1"/>
  <c r="CO300"/>
  <c r="AW300"/>
  <c r="H291"/>
  <c r="AC291" s="1"/>
  <c r="CJ291"/>
  <c r="C291"/>
  <c r="B291"/>
  <c r="I299"/>
  <c r="AD299" s="1"/>
  <c r="J294"/>
  <c r="AE294" s="1"/>
  <c r="CM307"/>
  <c r="BQ307"/>
  <c r="AU307"/>
  <c r="AV305"/>
  <c r="CN305"/>
  <c r="BR305"/>
  <c r="D309"/>
  <c r="Y309" s="1"/>
  <c r="G300" l="1"/>
  <c r="AB300" s="1"/>
  <c r="CP292"/>
  <c r="AX292"/>
  <c r="BN292" s="1"/>
  <c r="BT292"/>
  <c r="A292"/>
  <c r="CQ300"/>
  <c r="AY300"/>
  <c r="BU300"/>
  <c r="E307"/>
  <c r="Z307" s="1"/>
  <c r="CR295"/>
  <c r="BV295"/>
  <c r="AZ295"/>
  <c r="BP310"/>
  <c r="AT310"/>
  <c r="CL310"/>
  <c r="F305"/>
  <c r="AA305" s="1"/>
  <c r="AW301" l="1"/>
  <c r="BS301"/>
  <c r="CO301"/>
  <c r="H292"/>
  <c r="AC292" s="1"/>
  <c r="CJ292"/>
  <c r="B292"/>
  <c r="C292"/>
  <c r="I300"/>
  <c r="AD300" s="1"/>
  <c r="CN306"/>
  <c r="BR306"/>
  <c r="AV306"/>
  <c r="D310"/>
  <c r="Y310" s="1"/>
  <c r="CM308"/>
  <c r="BQ308"/>
  <c r="AU308"/>
  <c r="J295"/>
  <c r="AE295" s="1"/>
  <c r="G301" l="1"/>
  <c r="AB301" s="1"/>
  <c r="CP293"/>
  <c r="AX293"/>
  <c r="BN293" s="1"/>
  <c r="BT293"/>
  <c r="A293"/>
  <c r="BU301"/>
  <c r="CQ301"/>
  <c r="AY301"/>
  <c r="AT311"/>
  <c r="CL311"/>
  <c r="BP311"/>
  <c r="BV296"/>
  <c r="AZ296"/>
  <c r="CR296"/>
  <c r="E308"/>
  <c r="Z308" s="1"/>
  <c r="F306"/>
  <c r="AA306" s="1"/>
  <c r="CO302" l="1"/>
  <c r="BS302"/>
  <c r="AW302"/>
  <c r="H293"/>
  <c r="AC293" s="1"/>
  <c r="CJ293"/>
  <c r="C293"/>
  <c r="B293"/>
  <c r="I301"/>
  <c r="AD301" s="1"/>
  <c r="CN307"/>
  <c r="BR307"/>
  <c r="AV307"/>
  <c r="BQ309"/>
  <c r="AU309"/>
  <c r="CM309"/>
  <c r="J296"/>
  <c r="AE296" s="1"/>
  <c r="D311"/>
  <c r="Y311" s="1"/>
  <c r="G302" l="1"/>
  <c r="AB302" s="1"/>
  <c r="CP294"/>
  <c r="AX294"/>
  <c r="BN294" s="1"/>
  <c r="BT294"/>
  <c r="A294"/>
  <c r="BU302"/>
  <c r="CQ302"/>
  <c r="AY302"/>
  <c r="E309"/>
  <c r="Z309" s="1"/>
  <c r="F307"/>
  <c r="AA307" s="1"/>
  <c r="CL312"/>
  <c r="BP312"/>
  <c r="AT312"/>
  <c r="AZ297"/>
  <c r="CR297"/>
  <c r="BV297"/>
  <c r="BS303" l="1"/>
  <c r="CO303"/>
  <c r="AW303"/>
  <c r="H294"/>
  <c r="AC294" s="1"/>
  <c r="CJ294"/>
  <c r="B294"/>
  <c r="C294"/>
  <c r="I302"/>
  <c r="AD302" s="1"/>
  <c r="J297"/>
  <c r="AE297" s="1"/>
  <c r="AU310"/>
  <c r="CM310"/>
  <c r="BQ310"/>
  <c r="BR308"/>
  <c r="AV308"/>
  <c r="CN308"/>
  <c r="D312"/>
  <c r="Y312" s="1"/>
  <c r="G303" l="1"/>
  <c r="AB303" s="1"/>
  <c r="CP295"/>
  <c r="AX295"/>
  <c r="BN295" s="1"/>
  <c r="BT295"/>
  <c r="A295"/>
  <c r="BU303"/>
  <c r="CQ303"/>
  <c r="AY303"/>
  <c r="F308"/>
  <c r="AA308" s="1"/>
  <c r="E310"/>
  <c r="Z310" s="1"/>
  <c r="CR298"/>
  <c r="BV298"/>
  <c r="AZ298"/>
  <c r="CL313"/>
  <c r="BP313"/>
  <c r="AT313"/>
  <c r="BS304" l="1"/>
  <c r="CO304"/>
  <c r="AW304"/>
  <c r="H295"/>
  <c r="AC295" s="1"/>
  <c r="CJ295"/>
  <c r="B295"/>
  <c r="C295"/>
  <c r="I303"/>
  <c r="AD303" s="1"/>
  <c r="J298"/>
  <c r="AE298" s="1"/>
  <c r="AV309"/>
  <c r="CN309"/>
  <c r="BR309"/>
  <c r="D313"/>
  <c r="Y313" s="1"/>
  <c r="CM311"/>
  <c r="BQ311"/>
  <c r="AU311"/>
  <c r="G304" l="1"/>
  <c r="AB304" s="1"/>
  <c r="BT296"/>
  <c r="AX296"/>
  <c r="BN296" s="1"/>
  <c r="CP296"/>
  <c r="A296"/>
  <c r="CQ304"/>
  <c r="AY304"/>
  <c r="BU304"/>
  <c r="F309"/>
  <c r="AA309" s="1"/>
  <c r="CR299"/>
  <c r="BV299"/>
  <c r="AZ299"/>
  <c r="BP314"/>
  <c r="AT314"/>
  <c r="CL314"/>
  <c r="E311"/>
  <c r="Z311" s="1"/>
  <c r="AW305" l="1"/>
  <c r="BS305"/>
  <c r="CO305"/>
  <c r="H296"/>
  <c r="AC296" s="1"/>
  <c r="CJ296"/>
  <c r="B296"/>
  <c r="C296"/>
  <c r="I304"/>
  <c r="AD304" s="1"/>
  <c r="J299"/>
  <c r="AE299" s="1"/>
  <c r="D314"/>
  <c r="Y314" s="1"/>
  <c r="CN310"/>
  <c r="BR310"/>
  <c r="AV310"/>
  <c r="CM312"/>
  <c r="BQ312"/>
  <c r="AU312"/>
  <c r="G305" l="1"/>
  <c r="AB305" s="1"/>
  <c r="AX297"/>
  <c r="BN297" s="1"/>
  <c r="BT297"/>
  <c r="CP297"/>
  <c r="A297"/>
  <c r="BU305"/>
  <c r="CQ305"/>
  <c r="AY305"/>
  <c r="AT315"/>
  <c r="CL315"/>
  <c r="BP315"/>
  <c r="BV300"/>
  <c r="AZ300"/>
  <c r="CR300"/>
  <c r="F310"/>
  <c r="AA310" s="1"/>
  <c r="E312"/>
  <c r="Z312" s="1"/>
  <c r="AW306" l="1"/>
  <c r="BS306"/>
  <c r="CO306"/>
  <c r="H297"/>
  <c r="AC297" s="1"/>
  <c r="CJ297"/>
  <c r="C297"/>
  <c r="B297"/>
  <c r="I305"/>
  <c r="AD305" s="1"/>
  <c r="CN311"/>
  <c r="BR311"/>
  <c r="AV311"/>
  <c r="BQ313"/>
  <c r="AU313"/>
  <c r="CM313"/>
  <c r="J300"/>
  <c r="AE300" s="1"/>
  <c r="D315"/>
  <c r="Y315" s="1"/>
  <c r="G306" l="1"/>
  <c r="AB306" s="1"/>
  <c r="CP298"/>
  <c r="AX298"/>
  <c r="BN298" s="1"/>
  <c r="BT298"/>
  <c r="A298"/>
  <c r="CQ306"/>
  <c r="AY306"/>
  <c r="BU306"/>
  <c r="CL316"/>
  <c r="BP316"/>
  <c r="AT316"/>
  <c r="E313"/>
  <c r="Z313" s="1"/>
  <c r="F311"/>
  <c r="AA311" s="1"/>
  <c r="AZ301"/>
  <c r="CR301"/>
  <c r="BV301"/>
  <c r="BS307" l="1"/>
  <c r="CO307"/>
  <c r="AW307"/>
  <c r="H298"/>
  <c r="AC298" s="1"/>
  <c r="CJ298"/>
  <c r="C298"/>
  <c r="B298"/>
  <c r="I306"/>
  <c r="AD306" s="1"/>
  <c r="D316"/>
  <c r="Y316" s="1"/>
  <c r="J301"/>
  <c r="AE301" s="1"/>
  <c r="BR312"/>
  <c r="AV312"/>
  <c r="CN312"/>
  <c r="AU314"/>
  <c r="CM314"/>
  <c r="BQ314"/>
  <c r="G307" l="1"/>
  <c r="AB307" s="1"/>
  <c r="BT299"/>
  <c r="CP299"/>
  <c r="AX299"/>
  <c r="BN299" s="1"/>
  <c r="A299"/>
  <c r="AY307"/>
  <c r="BU307"/>
  <c r="CQ307"/>
  <c r="CR302"/>
  <c r="BV302"/>
  <c r="AZ302"/>
  <c r="CL317"/>
  <c r="BP317"/>
  <c r="AT317"/>
  <c r="E314"/>
  <c r="Z314" s="1"/>
  <c r="F312"/>
  <c r="AA312" s="1"/>
  <c r="BS308" l="1"/>
  <c r="CO308"/>
  <c r="AW308"/>
  <c r="H299"/>
  <c r="AC299" s="1"/>
  <c r="CJ299"/>
  <c r="C299"/>
  <c r="B299"/>
  <c r="I307"/>
  <c r="AD307" s="1"/>
  <c r="J302"/>
  <c r="AE302" s="1"/>
  <c r="CM315"/>
  <c r="BQ315"/>
  <c r="AU315"/>
  <c r="D317"/>
  <c r="Y317" s="1"/>
  <c r="AV313"/>
  <c r="CN313"/>
  <c r="BR313"/>
  <c r="G308" l="1"/>
  <c r="AB308" s="1"/>
  <c r="BT300"/>
  <c r="CP300"/>
  <c r="AX300"/>
  <c r="BN300" s="1"/>
  <c r="A300"/>
  <c r="BU308"/>
  <c r="CQ308"/>
  <c r="AY308"/>
  <c r="BP318"/>
  <c r="AT318"/>
  <c r="CL318"/>
  <c r="CR303"/>
  <c r="BV303"/>
  <c r="AZ303"/>
  <c r="E315"/>
  <c r="Z315" s="1"/>
  <c r="F313"/>
  <c r="AA313" s="1"/>
  <c r="AW309" l="1"/>
  <c r="BS309"/>
  <c r="CO309"/>
  <c r="H300"/>
  <c r="AC300" s="1"/>
  <c r="CJ300"/>
  <c r="B300"/>
  <c r="C300"/>
  <c r="I308"/>
  <c r="AD308" s="1"/>
  <c r="D318"/>
  <c r="Y318" s="1"/>
  <c r="CN314"/>
  <c r="BR314"/>
  <c r="AV314"/>
  <c r="J303"/>
  <c r="AE303" s="1"/>
  <c r="CM316"/>
  <c r="BQ316"/>
  <c r="AU316"/>
  <c r="G309" l="1"/>
  <c r="AB309" s="1"/>
  <c r="AX301"/>
  <c r="BN301" s="1"/>
  <c r="BT301"/>
  <c r="CP301"/>
  <c r="A301"/>
  <c r="AY309"/>
  <c r="BU309"/>
  <c r="CQ309"/>
  <c r="E316"/>
  <c r="Z316" s="1"/>
  <c r="BV304"/>
  <c r="AZ304"/>
  <c r="CR304"/>
  <c r="F314"/>
  <c r="AA314" s="1"/>
  <c r="AT319"/>
  <c r="CL319"/>
  <c r="BP319"/>
  <c r="AW310" l="1"/>
  <c r="BS310"/>
  <c r="CO310"/>
  <c r="H301"/>
  <c r="AC301" s="1"/>
  <c r="CJ301"/>
  <c r="B301"/>
  <c r="C301"/>
  <c r="I309"/>
  <c r="AD309" s="1"/>
  <c r="D319"/>
  <c r="Y319" s="1"/>
  <c r="BQ317"/>
  <c r="AU317"/>
  <c r="CM317"/>
  <c r="J304"/>
  <c r="AE304" s="1"/>
  <c r="CN315"/>
  <c r="BR315"/>
  <c r="AV315"/>
  <c r="G310" l="1"/>
  <c r="AB310" s="1"/>
  <c r="BT302"/>
  <c r="CP302"/>
  <c r="AX302"/>
  <c r="BN302" s="1"/>
  <c r="A302"/>
  <c r="AY310"/>
  <c r="BU310"/>
  <c r="CQ310"/>
  <c r="CL320"/>
  <c r="BP320"/>
  <c r="AT320"/>
  <c r="F315"/>
  <c r="AA315" s="1"/>
  <c r="AZ305"/>
  <c r="CR305"/>
  <c r="BV305"/>
  <c r="E317"/>
  <c r="Z317" s="1"/>
  <c r="CO311" l="1"/>
  <c r="AW311"/>
  <c r="BS311"/>
  <c r="H302"/>
  <c r="AC302" s="1"/>
  <c r="CJ302"/>
  <c r="C302"/>
  <c r="B302"/>
  <c r="I310"/>
  <c r="AD310" s="1"/>
  <c r="J305"/>
  <c r="AE305" s="1"/>
  <c r="BR316"/>
  <c r="AV316"/>
  <c r="CN316"/>
  <c r="D320"/>
  <c r="Y320" s="1"/>
  <c r="AU318"/>
  <c r="CM318"/>
  <c r="BQ318"/>
  <c r="G311" l="1"/>
  <c r="AB311" s="1"/>
  <c r="AX303"/>
  <c r="BN303" s="1"/>
  <c r="BT303"/>
  <c r="CP303"/>
  <c r="A303"/>
  <c r="BU311"/>
  <c r="CQ311"/>
  <c r="AY311"/>
  <c r="CR306"/>
  <c r="BV306"/>
  <c r="AZ306"/>
  <c r="E318"/>
  <c r="Z318" s="1"/>
  <c r="CL321"/>
  <c r="BP321"/>
  <c r="AT321"/>
  <c r="F316"/>
  <c r="AA316" s="1"/>
  <c r="CO312" l="1"/>
  <c r="BS312"/>
  <c r="AW312"/>
  <c r="H303"/>
  <c r="AC303" s="1"/>
  <c r="CJ303"/>
  <c r="B303"/>
  <c r="C303"/>
  <c r="I311"/>
  <c r="AD311" s="1"/>
  <c r="CM319"/>
  <c r="BQ319"/>
  <c r="AU319"/>
  <c r="J306"/>
  <c r="AE306" s="1"/>
  <c r="AV317"/>
  <c r="CN317"/>
  <c r="BR317"/>
  <c r="D321"/>
  <c r="Y321" s="1"/>
  <c r="G312" l="1"/>
  <c r="AB312" s="1"/>
  <c r="AX304"/>
  <c r="BN304" s="1"/>
  <c r="CP304"/>
  <c r="BT304"/>
  <c r="A304"/>
  <c r="CQ312"/>
  <c r="BU312"/>
  <c r="AY312"/>
  <c r="BP322"/>
  <c r="AT322"/>
  <c r="CL322"/>
  <c r="F317"/>
  <c r="AA317" s="1"/>
  <c r="CR307"/>
  <c r="BV307"/>
  <c r="AZ307"/>
  <c r="E319"/>
  <c r="Z319" s="1"/>
  <c r="AW313" l="1"/>
  <c r="BS313"/>
  <c r="CO313"/>
  <c r="H304"/>
  <c r="AC304" s="1"/>
  <c r="CJ304"/>
  <c r="B304"/>
  <c r="C304"/>
  <c r="I312"/>
  <c r="AD312" s="1"/>
  <c r="J307"/>
  <c r="AE307" s="1"/>
  <c r="CM320"/>
  <c r="BQ320"/>
  <c r="AU320"/>
  <c r="CN318"/>
  <c r="BR318"/>
  <c r="AV318"/>
  <c r="D322"/>
  <c r="Y322" s="1"/>
  <c r="G313" l="1"/>
  <c r="AB313" s="1"/>
  <c r="AX305"/>
  <c r="BN305" s="1"/>
  <c r="BT305"/>
  <c r="CP305"/>
  <c r="A305"/>
  <c r="CQ313"/>
  <c r="AY313"/>
  <c r="BU313"/>
  <c r="AT323"/>
  <c r="CL323"/>
  <c r="BP323"/>
  <c r="E320"/>
  <c r="Z320" s="1"/>
  <c r="BV308"/>
  <c r="AZ308"/>
  <c r="CR308"/>
  <c r="F318"/>
  <c r="AA318" s="1"/>
  <c r="AW314" l="1"/>
  <c r="BS314"/>
  <c r="CO314"/>
  <c r="H305"/>
  <c r="AC305" s="1"/>
  <c r="CJ305"/>
  <c r="B305"/>
  <c r="C305"/>
  <c r="I313"/>
  <c r="AD313" s="1"/>
  <c r="CN319"/>
  <c r="BR319"/>
  <c r="AV319"/>
  <c r="J308"/>
  <c r="AE308" s="1"/>
  <c r="BQ321"/>
  <c r="AU321"/>
  <c r="CM321"/>
  <c r="D323"/>
  <c r="Y323" s="1"/>
  <c r="G314" l="1"/>
  <c r="AB314" s="1"/>
  <c r="CP306"/>
  <c r="AX306"/>
  <c r="BN306" s="1"/>
  <c r="BT306"/>
  <c r="A306"/>
  <c r="BU314"/>
  <c r="CQ314"/>
  <c r="AY314"/>
  <c r="CL324"/>
  <c r="BP324"/>
  <c r="AT324"/>
  <c r="E321"/>
  <c r="Z321" s="1"/>
  <c r="F319"/>
  <c r="AA319" s="1"/>
  <c r="AZ309"/>
  <c r="CR309"/>
  <c r="BV309"/>
  <c r="CO315" l="1"/>
  <c r="AW315"/>
  <c r="BS315"/>
  <c r="H306"/>
  <c r="AC306" s="1"/>
  <c r="CJ306"/>
  <c r="B306"/>
  <c r="C306"/>
  <c r="I314"/>
  <c r="AD314" s="1"/>
  <c r="J309"/>
  <c r="AE309" s="1"/>
  <c r="D324"/>
  <c r="Y324" s="1"/>
  <c r="BR320"/>
  <c r="AV320"/>
  <c r="CN320"/>
  <c r="AU322"/>
  <c r="CM322"/>
  <c r="BQ322"/>
  <c r="G315" l="1"/>
  <c r="AB315" s="1"/>
  <c r="AX307"/>
  <c r="BN307" s="1"/>
  <c r="BT307"/>
  <c r="CP307"/>
  <c r="A307"/>
  <c r="AY315"/>
  <c r="BU315"/>
  <c r="CQ315"/>
  <c r="CR310"/>
  <c r="BV310"/>
  <c r="AZ310"/>
  <c r="CL325"/>
  <c r="BP325"/>
  <c r="AT325"/>
  <c r="E322"/>
  <c r="Z322" s="1"/>
  <c r="F320"/>
  <c r="AA320" s="1"/>
  <c r="CO316" l="1"/>
  <c r="AW316"/>
  <c r="BS316"/>
  <c r="H307"/>
  <c r="AC307" s="1"/>
  <c r="CJ307"/>
  <c r="C307"/>
  <c r="B307"/>
  <c r="I315"/>
  <c r="AD315" s="1"/>
  <c r="AV321"/>
  <c r="CN321"/>
  <c r="BR321"/>
  <c r="CM323"/>
  <c r="BQ323"/>
  <c r="AU323"/>
  <c r="D325"/>
  <c r="Y325" s="1"/>
  <c r="J310"/>
  <c r="AE310" s="1"/>
  <c r="G316" l="1"/>
  <c r="AB316" s="1"/>
  <c r="AX308"/>
  <c r="BN308" s="1"/>
  <c r="CP308"/>
  <c r="BT308"/>
  <c r="A308"/>
  <c r="BU316"/>
  <c r="AY316"/>
  <c r="CQ316"/>
  <c r="E323"/>
  <c r="Z323" s="1"/>
  <c r="BP326"/>
  <c r="AT326"/>
  <c r="CL326"/>
  <c r="CR311"/>
  <c r="BV311"/>
  <c r="AZ311"/>
  <c r="F321"/>
  <c r="AA321" s="1"/>
  <c r="AW317" l="1"/>
  <c r="BS317"/>
  <c r="CO317"/>
  <c r="H308"/>
  <c r="AC308" s="1"/>
  <c r="CJ308"/>
  <c r="B308"/>
  <c r="C308"/>
  <c r="I316"/>
  <c r="AD316" s="1"/>
  <c r="BU317" s="1"/>
  <c r="D326"/>
  <c r="Y326" s="1"/>
  <c r="CM324"/>
  <c r="BQ324"/>
  <c r="AU324"/>
  <c r="CN322"/>
  <c r="BR322"/>
  <c r="AV322"/>
  <c r="J311"/>
  <c r="AE311" s="1"/>
  <c r="G317" l="1"/>
  <c r="AB317" s="1"/>
  <c r="CQ317"/>
  <c r="I317" s="1"/>
  <c r="AX309"/>
  <c r="BN309" s="1"/>
  <c r="BT309"/>
  <c r="CP309"/>
  <c r="A309"/>
  <c r="AY317"/>
  <c r="E324"/>
  <c r="Z324" s="1"/>
  <c r="BV312"/>
  <c r="AZ312"/>
  <c r="CR312"/>
  <c r="F322"/>
  <c r="AA322" s="1"/>
  <c r="AT327"/>
  <c r="CL327"/>
  <c r="BP327"/>
  <c r="AW318" l="1"/>
  <c r="BS318"/>
  <c r="CO318"/>
  <c r="H309"/>
  <c r="AC309" s="1"/>
  <c r="CJ309"/>
  <c r="C309"/>
  <c r="B309"/>
  <c r="AD317"/>
  <c r="AY318" s="1"/>
  <c r="BQ325"/>
  <c r="AU325"/>
  <c r="CM325"/>
  <c r="J312"/>
  <c r="AE312" s="1"/>
  <c r="CN323"/>
  <c r="BR323"/>
  <c r="AV323"/>
  <c r="D327"/>
  <c r="Y327" s="1"/>
  <c r="G318" l="1"/>
  <c r="AB318" s="1"/>
  <c r="CP310"/>
  <c r="AX310"/>
  <c r="BN310" s="1"/>
  <c r="BT310"/>
  <c r="A310"/>
  <c r="BU318"/>
  <c r="CQ318"/>
  <c r="AZ313"/>
  <c r="CR313"/>
  <c r="BV313"/>
  <c r="E325"/>
  <c r="Z325" s="1"/>
  <c r="CL328"/>
  <c r="BP328"/>
  <c r="AT328"/>
  <c r="F323"/>
  <c r="AA323" s="1"/>
  <c r="BS319" l="1"/>
  <c r="AW319"/>
  <c r="CO319"/>
  <c r="H310"/>
  <c r="AC310" s="1"/>
  <c r="CJ310"/>
  <c r="B310"/>
  <c r="C310"/>
  <c r="I318"/>
  <c r="AD318" s="1"/>
  <c r="BU319" s="1"/>
  <c r="AU326"/>
  <c r="CM326"/>
  <c r="BQ326"/>
  <c r="J313"/>
  <c r="AE313" s="1"/>
  <c r="D328"/>
  <c r="Y328" s="1"/>
  <c r="BR324"/>
  <c r="AV324"/>
  <c r="CN324"/>
  <c r="G319" l="1"/>
  <c r="AB319" s="1"/>
  <c r="CQ319"/>
  <c r="I319" s="1"/>
  <c r="AX311"/>
  <c r="BN311" s="1"/>
  <c r="BT311"/>
  <c r="CP311"/>
  <c r="A311"/>
  <c r="AY319"/>
  <c r="E326"/>
  <c r="Z326" s="1"/>
  <c r="CL329"/>
  <c r="BP329"/>
  <c r="AT329"/>
  <c r="F324"/>
  <c r="AA324" s="1"/>
  <c r="CR314"/>
  <c r="BV314"/>
  <c r="AZ314"/>
  <c r="BS320" l="1"/>
  <c r="CO320"/>
  <c r="AW320"/>
  <c r="H311"/>
  <c r="AC311" s="1"/>
  <c r="CJ311"/>
  <c r="B311"/>
  <c r="C311"/>
  <c r="AD319"/>
  <c r="BU320" s="1"/>
  <c r="J314"/>
  <c r="AE314" s="1"/>
  <c r="CM327"/>
  <c r="BQ327"/>
  <c r="AU327"/>
  <c r="AV325"/>
  <c r="CN325"/>
  <c r="BR325"/>
  <c r="D329"/>
  <c r="Y329" s="1"/>
  <c r="G320" l="1"/>
  <c r="AB320" s="1"/>
  <c r="CQ320"/>
  <c r="I320" s="1"/>
  <c r="BT312"/>
  <c r="CP312"/>
  <c r="AX312"/>
  <c r="BN312" s="1"/>
  <c r="A312"/>
  <c r="AY320"/>
  <c r="CR315"/>
  <c r="BV315"/>
  <c r="AZ315"/>
  <c r="BP330"/>
  <c r="AT330"/>
  <c r="CL330"/>
  <c r="F325"/>
  <c r="AA325" s="1"/>
  <c r="E327"/>
  <c r="Z327" s="1"/>
  <c r="AW321" l="1"/>
  <c r="BS321"/>
  <c r="CO321"/>
  <c r="H312"/>
  <c r="AC312" s="1"/>
  <c r="CJ312"/>
  <c r="B312"/>
  <c r="C312"/>
  <c r="AD320"/>
  <c r="BU321" s="1"/>
  <c r="J315"/>
  <c r="AE315" s="1"/>
  <c r="CM328"/>
  <c r="BQ328"/>
  <c r="AU328"/>
  <c r="CN326"/>
  <c r="BR326"/>
  <c r="AV326"/>
  <c r="D330"/>
  <c r="Y330" s="1"/>
  <c r="G321" l="1"/>
  <c r="AB321" s="1"/>
  <c r="AX313"/>
  <c r="BN313" s="1"/>
  <c r="BT313"/>
  <c r="CP313"/>
  <c r="A313"/>
  <c r="CQ321"/>
  <c r="I321" s="1"/>
  <c r="AD321" s="1"/>
  <c r="AY321"/>
  <c r="F326"/>
  <c r="AA326" s="1"/>
  <c r="E328"/>
  <c r="Z328" s="1"/>
  <c r="BV316"/>
  <c r="AZ316"/>
  <c r="CR316"/>
  <c r="AT331"/>
  <c r="CL331"/>
  <c r="BP331"/>
  <c r="AW322" l="1"/>
  <c r="BS322"/>
  <c r="CO322"/>
  <c r="H313"/>
  <c r="AC313" s="1"/>
  <c r="CJ313"/>
  <c r="B313"/>
  <c r="C313"/>
  <c r="BU322"/>
  <c r="CQ322"/>
  <c r="AY322"/>
  <c r="CN327"/>
  <c r="BR327"/>
  <c r="AV327"/>
  <c r="D331"/>
  <c r="Y331" s="1"/>
  <c r="J316"/>
  <c r="AE316" s="1"/>
  <c r="BQ329"/>
  <c r="AU329"/>
  <c r="CM329"/>
  <c r="G322" l="1"/>
  <c r="AB322" s="1"/>
  <c r="BT314"/>
  <c r="CP314"/>
  <c r="AX314"/>
  <c r="BN314" s="1"/>
  <c r="A314"/>
  <c r="I322"/>
  <c r="AD322" s="1"/>
  <c r="AZ317"/>
  <c r="CR317"/>
  <c r="BV317"/>
  <c r="CL332"/>
  <c r="BP332"/>
  <c r="AT332"/>
  <c r="F327"/>
  <c r="AA327" s="1"/>
  <c r="E329"/>
  <c r="Z329" s="1"/>
  <c r="AW323" l="1"/>
  <c r="CO323"/>
  <c r="BS323"/>
  <c r="H314"/>
  <c r="AC314" s="1"/>
  <c r="CJ314"/>
  <c r="B314"/>
  <c r="C314"/>
  <c r="AY323"/>
  <c r="BU323"/>
  <c r="CQ323"/>
  <c r="AU330"/>
  <c r="CM330"/>
  <c r="BQ330"/>
  <c r="BR328"/>
  <c r="AV328"/>
  <c r="CN328"/>
  <c r="J317"/>
  <c r="AE317" s="1"/>
  <c r="D332"/>
  <c r="Y332" s="1"/>
  <c r="G323" l="1"/>
  <c r="AB323" s="1"/>
  <c r="BT315"/>
  <c r="CP315"/>
  <c r="AX315"/>
  <c r="BN315" s="1"/>
  <c r="A315"/>
  <c r="I323"/>
  <c r="AD323" s="1"/>
  <c r="CL333"/>
  <c r="BP333"/>
  <c r="AT333"/>
  <c r="F328"/>
  <c r="AA328" s="1"/>
  <c r="E330"/>
  <c r="Z330" s="1"/>
  <c r="CR318"/>
  <c r="BV318"/>
  <c r="AZ318"/>
  <c r="BS324" l="1"/>
  <c r="CO324"/>
  <c r="AW324"/>
  <c r="H315"/>
  <c r="AC315" s="1"/>
  <c r="CJ315"/>
  <c r="B315"/>
  <c r="C315"/>
  <c r="AY324"/>
  <c r="BU324"/>
  <c r="CQ324"/>
  <c r="AV329"/>
  <c r="CN329"/>
  <c r="BR329"/>
  <c r="J318"/>
  <c r="AE318" s="1"/>
  <c r="D333"/>
  <c r="Y333" s="1"/>
  <c r="CM331"/>
  <c r="BQ331"/>
  <c r="AU331"/>
  <c r="G324" l="1"/>
  <c r="AB324" s="1"/>
  <c r="AX316"/>
  <c r="BN316" s="1"/>
  <c r="CP316"/>
  <c r="BT316"/>
  <c r="A316"/>
  <c r="I324"/>
  <c r="AD324" s="1"/>
  <c r="BP334"/>
  <c r="AT334"/>
  <c r="CL334"/>
  <c r="CR319"/>
  <c r="BV319"/>
  <c r="AZ319"/>
  <c r="F329"/>
  <c r="AA329" s="1"/>
  <c r="E331"/>
  <c r="Z331" s="1"/>
  <c r="CO325" l="1"/>
  <c r="BS325"/>
  <c r="AW325"/>
  <c r="H316"/>
  <c r="AC316" s="1"/>
  <c r="CJ316"/>
  <c r="B316"/>
  <c r="C316"/>
  <c r="CQ325"/>
  <c r="AY325"/>
  <c r="BU325"/>
  <c r="CM332"/>
  <c r="BQ332"/>
  <c r="AU332"/>
  <c r="J319"/>
  <c r="AE319" s="1"/>
  <c r="D334"/>
  <c r="Y334" s="1"/>
  <c r="CN330"/>
  <c r="BR330"/>
  <c r="AV330"/>
  <c r="G325" l="1"/>
  <c r="AB325" s="1"/>
  <c r="CP317"/>
  <c r="BT317"/>
  <c r="AX317"/>
  <c r="BN317" s="1"/>
  <c r="A317"/>
  <c r="I325"/>
  <c r="AD325" s="1"/>
  <c r="BV320"/>
  <c r="AZ320"/>
  <c r="CR320"/>
  <c r="F330"/>
  <c r="AA330" s="1"/>
  <c r="AT335"/>
  <c r="CL335"/>
  <c r="BP335"/>
  <c r="E332"/>
  <c r="Z332" s="1"/>
  <c r="AW326" l="1"/>
  <c r="BS326"/>
  <c r="CO326"/>
  <c r="H317"/>
  <c r="AC317" s="1"/>
  <c r="CJ317"/>
  <c r="C317"/>
  <c r="B317"/>
  <c r="AY326"/>
  <c r="BU326"/>
  <c r="CQ326"/>
  <c r="J320"/>
  <c r="AE320" s="1"/>
  <c r="BQ333"/>
  <c r="AU333"/>
  <c r="CM333"/>
  <c r="CN331"/>
  <c r="BR331"/>
  <c r="AV331"/>
  <c r="D335"/>
  <c r="Y335" s="1"/>
  <c r="G326" l="1"/>
  <c r="AB326" s="1"/>
  <c r="AX318"/>
  <c r="BN318" s="1"/>
  <c r="BT318"/>
  <c r="CP318"/>
  <c r="A318"/>
  <c r="I326"/>
  <c r="AD326" s="1"/>
  <c r="F331"/>
  <c r="AA331" s="1"/>
  <c r="E333"/>
  <c r="Z333" s="1"/>
  <c r="CL336"/>
  <c r="BP336"/>
  <c r="AT336"/>
  <c r="AZ321"/>
  <c r="CR321"/>
  <c r="BV321"/>
  <c r="AW327" l="1"/>
  <c r="BS327"/>
  <c r="CO327"/>
  <c r="H318"/>
  <c r="AC318" s="1"/>
  <c r="CJ318"/>
  <c r="B318"/>
  <c r="C318"/>
  <c r="AY327"/>
  <c r="BU327"/>
  <c r="CQ327"/>
  <c r="D336"/>
  <c r="Y336" s="1"/>
  <c r="BR332"/>
  <c r="AV332"/>
  <c r="CN332"/>
  <c r="AU334"/>
  <c r="CM334"/>
  <c r="BQ334"/>
  <c r="J321"/>
  <c r="AE321" s="1"/>
  <c r="G327" l="1"/>
  <c r="AB327" s="1"/>
  <c r="CP319"/>
  <c r="AX319"/>
  <c r="BN319" s="1"/>
  <c r="BT319"/>
  <c r="A319"/>
  <c r="I327"/>
  <c r="AD327" s="1"/>
  <c r="CR322"/>
  <c r="BV322"/>
  <c r="AZ322"/>
  <c r="CL337"/>
  <c r="BP337"/>
  <c r="AT337"/>
  <c r="E334"/>
  <c r="Z334" s="1"/>
  <c r="F332"/>
  <c r="AA332" s="1"/>
  <c r="CO328" l="1"/>
  <c r="BS328"/>
  <c r="AW328"/>
  <c r="H319"/>
  <c r="AC319" s="1"/>
  <c r="CJ319"/>
  <c r="B319"/>
  <c r="C319"/>
  <c r="AY328"/>
  <c r="BU328"/>
  <c r="CQ328"/>
  <c r="J322"/>
  <c r="AE322" s="1"/>
  <c r="CM335"/>
  <c r="BQ335"/>
  <c r="AU335"/>
  <c r="AV333"/>
  <c r="CN333"/>
  <c r="BR333"/>
  <c r="D337"/>
  <c r="Y337" s="1"/>
  <c r="G328" l="1"/>
  <c r="AB328" s="1"/>
  <c r="CP320"/>
  <c r="BT320"/>
  <c r="AX320"/>
  <c r="BN320" s="1"/>
  <c r="A320"/>
  <c r="I328"/>
  <c r="AD328" s="1"/>
  <c r="CR323"/>
  <c r="BV323"/>
  <c r="AZ323"/>
  <c r="BP338"/>
  <c r="AT338"/>
  <c r="CL338"/>
  <c r="F333"/>
  <c r="AA333" s="1"/>
  <c r="E335"/>
  <c r="Z335" s="1"/>
  <c r="BS329" l="1"/>
  <c r="CO329"/>
  <c r="AW329"/>
  <c r="H320"/>
  <c r="AC320" s="1"/>
  <c r="CJ320"/>
  <c r="B320"/>
  <c r="C320"/>
  <c r="AY329"/>
  <c r="BU329"/>
  <c r="CQ329"/>
  <c r="CM336"/>
  <c r="BQ336"/>
  <c r="AU336"/>
  <c r="CN334"/>
  <c r="BR334"/>
  <c r="AV334"/>
  <c r="D338"/>
  <c r="Y338" s="1"/>
  <c r="J323"/>
  <c r="AE323" s="1"/>
  <c r="G329" l="1"/>
  <c r="AB329" s="1"/>
  <c r="BT321"/>
  <c r="CP321"/>
  <c r="AX321"/>
  <c r="BN321" s="1"/>
  <c r="A321"/>
  <c r="I329"/>
  <c r="AD329" s="1"/>
  <c r="BV324"/>
  <c r="AZ324"/>
  <c r="CR324"/>
  <c r="E336"/>
  <c r="Z336" s="1"/>
  <c r="AT339"/>
  <c r="CL339"/>
  <c r="BP339"/>
  <c r="F334"/>
  <c r="AA334" s="1"/>
  <c r="BS330" l="1"/>
  <c r="CO330"/>
  <c r="AW330"/>
  <c r="H321"/>
  <c r="AC321" s="1"/>
  <c r="CJ321"/>
  <c r="C321"/>
  <c r="B321"/>
  <c r="BU330"/>
  <c r="AY330"/>
  <c r="CQ330"/>
  <c r="CN335"/>
  <c r="BR335"/>
  <c r="AV335"/>
  <c r="J324"/>
  <c r="AE324" s="1"/>
  <c r="BQ337"/>
  <c r="AU337"/>
  <c r="CM337"/>
  <c r="D339"/>
  <c r="Y339" s="1"/>
  <c r="G330" l="1"/>
  <c r="AB330" s="1"/>
  <c r="AX322"/>
  <c r="BN322" s="1"/>
  <c r="BT322"/>
  <c r="CP322"/>
  <c r="A322"/>
  <c r="I330"/>
  <c r="AD330" s="1"/>
  <c r="CQ331" s="1"/>
  <c r="E337"/>
  <c r="Z337" s="1"/>
  <c r="F335"/>
  <c r="AA335" s="1"/>
  <c r="CL340"/>
  <c r="BP340"/>
  <c r="AT340"/>
  <c r="AZ325"/>
  <c r="CR325"/>
  <c r="BV325"/>
  <c r="AW331" l="1"/>
  <c r="BS331"/>
  <c r="CO331"/>
  <c r="H322"/>
  <c r="AC322" s="1"/>
  <c r="CJ322"/>
  <c r="C322"/>
  <c r="B322"/>
  <c r="AY331"/>
  <c r="BU331"/>
  <c r="I331" s="1"/>
  <c r="BR336"/>
  <c r="AV336"/>
  <c r="CN336"/>
  <c r="J325"/>
  <c r="AE325" s="1"/>
  <c r="D340"/>
  <c r="Y340" s="1"/>
  <c r="AU338"/>
  <c r="CM338"/>
  <c r="BQ338"/>
  <c r="G331" l="1"/>
  <c r="AB331" s="1"/>
  <c r="BT323"/>
  <c r="CP323"/>
  <c r="AX323"/>
  <c r="BN323" s="1"/>
  <c r="A323"/>
  <c r="AD331"/>
  <c r="BU332" s="1"/>
  <c r="CL341"/>
  <c r="BP341"/>
  <c r="AT341"/>
  <c r="CR326"/>
  <c r="BV326"/>
  <c r="AZ326"/>
  <c r="F336"/>
  <c r="AA336" s="1"/>
  <c r="E338"/>
  <c r="Z338" s="1"/>
  <c r="BS332" l="1"/>
  <c r="CO332"/>
  <c r="AW332"/>
  <c r="CQ332"/>
  <c r="I332" s="1"/>
  <c r="H323"/>
  <c r="AC323" s="1"/>
  <c r="CJ323"/>
  <c r="B323"/>
  <c r="C323"/>
  <c r="AY332"/>
  <c r="J326"/>
  <c r="AE326" s="1"/>
  <c r="D341"/>
  <c r="Y341" s="1"/>
  <c r="CM339"/>
  <c r="BQ339"/>
  <c r="AU339"/>
  <c r="AV337"/>
  <c r="CN337"/>
  <c r="BR337"/>
  <c r="G332" l="1"/>
  <c r="AB332" s="1"/>
  <c r="BT324"/>
  <c r="CP324"/>
  <c r="AX324"/>
  <c r="BN324" s="1"/>
  <c r="A324"/>
  <c r="AD332"/>
  <c r="CQ333" s="1"/>
  <c r="CR327"/>
  <c r="BV327"/>
  <c r="AZ327"/>
  <c r="E339"/>
  <c r="Z339" s="1"/>
  <c r="F337"/>
  <c r="AA337" s="1"/>
  <c r="BP342"/>
  <c r="AT342"/>
  <c r="CL342"/>
  <c r="AW333" l="1"/>
  <c r="BS333"/>
  <c r="CO333"/>
  <c r="H324"/>
  <c r="AC324" s="1"/>
  <c r="CJ324"/>
  <c r="C324"/>
  <c r="B324"/>
  <c r="AY333"/>
  <c r="BU333"/>
  <c r="I333" s="1"/>
  <c r="CM340"/>
  <c r="BQ340"/>
  <c r="AU340"/>
  <c r="J327"/>
  <c r="AE327" s="1"/>
  <c r="D342"/>
  <c r="Y342" s="1"/>
  <c r="CN338"/>
  <c r="BR338"/>
  <c r="AV338"/>
  <c r="G333" l="1"/>
  <c r="AB333" s="1"/>
  <c r="CP325"/>
  <c r="AX325"/>
  <c r="BN325" s="1"/>
  <c r="BT325"/>
  <c r="A325"/>
  <c r="AD333"/>
  <c r="AY334" s="1"/>
  <c r="AT343"/>
  <c r="CL343"/>
  <c r="BP343"/>
  <c r="E340"/>
  <c r="Z340" s="1"/>
  <c r="BV328"/>
  <c r="AZ328"/>
  <c r="CR328"/>
  <c r="F338"/>
  <c r="AA338" s="1"/>
  <c r="AW334" l="1"/>
  <c r="BS334"/>
  <c r="CO334"/>
  <c r="CQ334"/>
  <c r="H325"/>
  <c r="AC325" s="1"/>
  <c r="CJ325"/>
  <c r="C325"/>
  <c r="B325"/>
  <c r="BU334"/>
  <c r="J328"/>
  <c r="AE328" s="1"/>
  <c r="BQ341"/>
  <c r="AU341"/>
  <c r="CM341"/>
  <c r="CN339"/>
  <c r="BR339"/>
  <c r="AV339"/>
  <c r="D343"/>
  <c r="Y343" s="1"/>
  <c r="G334" l="1"/>
  <c r="AB334" s="1"/>
  <c r="AX326"/>
  <c r="BN326" s="1"/>
  <c r="BT326"/>
  <c r="CP326"/>
  <c r="A326"/>
  <c r="I334"/>
  <c r="AD334" s="1"/>
  <c r="BU335" s="1"/>
  <c r="F339"/>
  <c r="AA339" s="1"/>
  <c r="E341"/>
  <c r="Z341" s="1"/>
  <c r="AZ329"/>
  <c r="CR329"/>
  <c r="BV329"/>
  <c r="CL344"/>
  <c r="BP344"/>
  <c r="AT344"/>
  <c r="AW335" l="1"/>
  <c r="BS335"/>
  <c r="CO335"/>
  <c r="CQ335"/>
  <c r="I335" s="1"/>
  <c r="AD335" s="1"/>
  <c r="H326"/>
  <c r="AC326" s="1"/>
  <c r="CJ326"/>
  <c r="AY335"/>
  <c r="B326"/>
  <c r="C326"/>
  <c r="J329"/>
  <c r="AE329" s="1"/>
  <c r="AU342"/>
  <c r="CM342"/>
  <c r="BQ342"/>
  <c r="D344"/>
  <c r="Y344" s="1"/>
  <c r="BR340"/>
  <c r="AV340"/>
  <c r="CN340"/>
  <c r="G335" l="1"/>
  <c r="AB335" s="1"/>
  <c r="CP327"/>
  <c r="AX327"/>
  <c r="BN327" s="1"/>
  <c r="BT327"/>
  <c r="A327"/>
  <c r="AY336"/>
  <c r="CQ336"/>
  <c r="BU336"/>
  <c r="E342"/>
  <c r="Z342" s="1"/>
  <c r="CR330"/>
  <c r="BV330"/>
  <c r="AZ330"/>
  <c r="F340"/>
  <c r="AA340" s="1"/>
  <c r="CL345"/>
  <c r="BP345"/>
  <c r="AT345"/>
  <c r="CO336" l="1"/>
  <c r="AW336"/>
  <c r="BS336"/>
  <c r="H327"/>
  <c r="AC327" s="1"/>
  <c r="CJ327"/>
  <c r="C327"/>
  <c r="B327"/>
  <c r="I336"/>
  <c r="AD336" s="1"/>
  <c r="D345"/>
  <c r="Y345" s="1"/>
  <c r="J330"/>
  <c r="AE330" s="1"/>
  <c r="CM343"/>
  <c r="BQ343"/>
  <c r="AU343"/>
  <c r="AV341"/>
  <c r="CN341"/>
  <c r="BR341"/>
  <c r="G336" l="1"/>
  <c r="AB336" s="1"/>
  <c r="AX328"/>
  <c r="BN328" s="1"/>
  <c r="BT328"/>
  <c r="CP328"/>
  <c r="A328"/>
  <c r="AY337"/>
  <c r="CQ337"/>
  <c r="BU337"/>
  <c r="E343"/>
  <c r="Z343" s="1"/>
  <c r="BP346"/>
  <c r="AT346"/>
  <c r="CL346"/>
  <c r="F341"/>
  <c r="AA341" s="1"/>
  <c r="CR331"/>
  <c r="BV331"/>
  <c r="AZ331"/>
  <c r="AW337" l="1"/>
  <c r="BS337"/>
  <c r="CO337"/>
  <c r="H328"/>
  <c r="AC328" s="1"/>
  <c r="CJ328"/>
  <c r="C328"/>
  <c r="B328"/>
  <c r="I337"/>
  <c r="AD337" s="1"/>
  <c r="D346"/>
  <c r="Y346" s="1"/>
  <c r="CM344"/>
  <c r="BQ344"/>
  <c r="AU344"/>
  <c r="J331"/>
  <c r="AE331" s="1"/>
  <c r="CN342"/>
  <c r="BR342"/>
  <c r="AV342"/>
  <c r="G337" l="1"/>
  <c r="AB337" s="1"/>
  <c r="BT329"/>
  <c r="CP329"/>
  <c r="AX329"/>
  <c r="BN329" s="1"/>
  <c r="A329"/>
  <c r="BU338"/>
  <c r="CQ338"/>
  <c r="AY338"/>
  <c r="BV332"/>
  <c r="AZ332"/>
  <c r="CR332"/>
  <c r="F342"/>
  <c r="AA342" s="1"/>
  <c r="E344"/>
  <c r="Z344" s="1"/>
  <c r="AT347"/>
  <c r="CL347"/>
  <c r="BP347"/>
  <c r="BS338" l="1"/>
  <c r="AW338"/>
  <c r="CO338"/>
  <c r="H329"/>
  <c r="AC329" s="1"/>
  <c r="CJ329"/>
  <c r="C329"/>
  <c r="B329"/>
  <c r="I338"/>
  <c r="AD338" s="1"/>
  <c r="D347"/>
  <c r="Y347" s="1"/>
  <c r="J332"/>
  <c r="AE332" s="1"/>
  <c r="CN343"/>
  <c r="BR343"/>
  <c r="AV343"/>
  <c r="BQ345"/>
  <c r="AU345"/>
  <c r="CM345"/>
  <c r="G338" l="1"/>
  <c r="AB338" s="1"/>
  <c r="CP330"/>
  <c r="AX330"/>
  <c r="BN330" s="1"/>
  <c r="BT330"/>
  <c r="A330"/>
  <c r="CQ339"/>
  <c r="AY339"/>
  <c r="BU339"/>
  <c r="CL348"/>
  <c r="BP348"/>
  <c r="AT348"/>
  <c r="F343"/>
  <c r="AA343" s="1"/>
  <c r="E345"/>
  <c r="Z345" s="1"/>
  <c r="AZ333"/>
  <c r="CR333"/>
  <c r="BV333"/>
  <c r="CO339" l="1"/>
  <c r="AW339"/>
  <c r="BS339"/>
  <c r="H330"/>
  <c r="AC330" s="1"/>
  <c r="CJ330"/>
  <c r="C330"/>
  <c r="B330"/>
  <c r="I339"/>
  <c r="AD339" s="1"/>
  <c r="D348"/>
  <c r="Y348" s="1"/>
  <c r="J333"/>
  <c r="AE333" s="1"/>
  <c r="AU346"/>
  <c r="CM346"/>
  <c r="BQ346"/>
  <c r="BR344"/>
  <c r="AV344"/>
  <c r="CN344"/>
  <c r="G339" l="1"/>
  <c r="AB339" s="1"/>
  <c r="AX331"/>
  <c r="BN331" s="1"/>
  <c r="BT331"/>
  <c r="CP331"/>
  <c r="A331"/>
  <c r="AY340"/>
  <c r="BU340"/>
  <c r="CQ340"/>
  <c r="CL349"/>
  <c r="BP349"/>
  <c r="AT349"/>
  <c r="E346"/>
  <c r="Z346" s="1"/>
  <c r="F344"/>
  <c r="AA344" s="1"/>
  <c r="CR334"/>
  <c r="BV334"/>
  <c r="AZ334"/>
  <c r="BS340" l="1"/>
  <c r="CO340"/>
  <c r="AW340"/>
  <c r="H331"/>
  <c r="AC331" s="1"/>
  <c r="CJ331"/>
  <c r="B331"/>
  <c r="C331"/>
  <c r="I340"/>
  <c r="AD340" s="1"/>
  <c r="AV345"/>
  <c r="CN345"/>
  <c r="BR345"/>
  <c r="CM347"/>
  <c r="BQ347"/>
  <c r="AU347"/>
  <c r="J334"/>
  <c r="AE334" s="1"/>
  <c r="D349"/>
  <c r="Y349" s="1"/>
  <c r="G340" l="1"/>
  <c r="AB340" s="1"/>
  <c r="AX332"/>
  <c r="BN332" s="1"/>
  <c r="BT332"/>
  <c r="CP332"/>
  <c r="A332"/>
  <c r="AY341"/>
  <c r="BU341"/>
  <c r="CQ341"/>
  <c r="BP350"/>
  <c r="AT350"/>
  <c r="CL350"/>
  <c r="CR335"/>
  <c r="BV335"/>
  <c r="AZ335"/>
  <c r="E347"/>
  <c r="Z347" s="1"/>
  <c r="F345"/>
  <c r="AA345" s="1"/>
  <c r="AW341" l="1"/>
  <c r="BS341"/>
  <c r="CO341"/>
  <c r="H332"/>
  <c r="AC332" s="1"/>
  <c r="CJ332"/>
  <c r="B332"/>
  <c r="C332"/>
  <c r="I341"/>
  <c r="AD341" s="1"/>
  <c r="CM348"/>
  <c r="BQ348"/>
  <c r="AU348"/>
  <c r="J335"/>
  <c r="AE335" s="1"/>
  <c r="CN346"/>
  <c r="BR346"/>
  <c r="AV346"/>
  <c r="D350"/>
  <c r="Y350" s="1"/>
  <c r="G341" l="1"/>
  <c r="AB341" s="1"/>
  <c r="BT333"/>
  <c r="CP333"/>
  <c r="AX333"/>
  <c r="BN333" s="1"/>
  <c r="A333"/>
  <c r="AY342"/>
  <c r="BU342"/>
  <c r="CQ342"/>
  <c r="F346"/>
  <c r="AA346" s="1"/>
  <c r="AT351"/>
  <c r="CL351"/>
  <c r="BP351"/>
  <c r="BV336"/>
  <c r="AZ336"/>
  <c r="CR336"/>
  <c r="E348"/>
  <c r="Z348" s="1"/>
  <c r="AW342" l="1"/>
  <c r="BS342"/>
  <c r="CO342"/>
  <c r="H333"/>
  <c r="AC333" s="1"/>
  <c r="CJ333"/>
  <c r="C333"/>
  <c r="B333"/>
  <c r="I342"/>
  <c r="AD342" s="1"/>
  <c r="BQ349"/>
  <c r="AU349"/>
  <c r="CM349"/>
  <c r="CN347"/>
  <c r="BR347"/>
  <c r="AV347"/>
  <c r="D351"/>
  <c r="Y351" s="1"/>
  <c r="J336"/>
  <c r="AE336" s="1"/>
  <c r="G342" l="1"/>
  <c r="AB342" s="1"/>
  <c r="BT334"/>
  <c r="CP334"/>
  <c r="AX334"/>
  <c r="BN334" s="1"/>
  <c r="A334"/>
  <c r="AY343"/>
  <c r="BU343"/>
  <c r="CQ343"/>
  <c r="E349"/>
  <c r="Z349" s="1"/>
  <c r="AZ337"/>
  <c r="CR337"/>
  <c r="BV337"/>
  <c r="CL352"/>
  <c r="BP352"/>
  <c r="AT352"/>
  <c r="F347"/>
  <c r="AA347" s="1"/>
  <c r="CO343" l="1"/>
  <c r="AW343"/>
  <c r="BS343"/>
  <c r="H334"/>
  <c r="AC334" s="1"/>
  <c r="CJ334"/>
  <c r="C334"/>
  <c r="B334"/>
  <c r="I343"/>
  <c r="AD343" s="1"/>
  <c r="J337"/>
  <c r="AE337" s="1"/>
  <c r="BR348"/>
  <c r="AV348"/>
  <c r="CN348"/>
  <c r="D352"/>
  <c r="Y352" s="1"/>
  <c r="AU350"/>
  <c r="CM350"/>
  <c r="BQ350"/>
  <c r="G343" l="1"/>
  <c r="AB343" s="1"/>
  <c r="BT335"/>
  <c r="CP335"/>
  <c r="AX335"/>
  <c r="BN335" s="1"/>
  <c r="A335"/>
  <c r="CQ344"/>
  <c r="AY344"/>
  <c r="BU344"/>
  <c r="CR338"/>
  <c r="BV338"/>
  <c r="AZ338"/>
  <c r="E350"/>
  <c r="Z350" s="1"/>
  <c r="CL353"/>
  <c r="BP353"/>
  <c r="AT353"/>
  <c r="F348"/>
  <c r="AA348" s="1"/>
  <c r="BS344" l="1"/>
  <c r="CO344"/>
  <c r="AW344"/>
  <c r="H335"/>
  <c r="AC335" s="1"/>
  <c r="CJ335"/>
  <c r="C335"/>
  <c r="B335"/>
  <c r="I344"/>
  <c r="AD344" s="1"/>
  <c r="J338"/>
  <c r="AE338" s="1"/>
  <c r="AV349"/>
  <c r="CN349"/>
  <c r="BR349"/>
  <c r="D353"/>
  <c r="Y353" s="1"/>
  <c r="CM351"/>
  <c r="BQ351"/>
  <c r="AU351"/>
  <c r="G344" l="1"/>
  <c r="AB344" s="1"/>
  <c r="AX336"/>
  <c r="BN336" s="1"/>
  <c r="BT336"/>
  <c r="CP336"/>
  <c r="A336"/>
  <c r="CQ345"/>
  <c r="AY345"/>
  <c r="BU345"/>
  <c r="CR339"/>
  <c r="BV339"/>
  <c r="AZ339"/>
  <c r="F349"/>
  <c r="AA349" s="1"/>
  <c r="E351"/>
  <c r="Z351" s="1"/>
  <c r="BP354"/>
  <c r="AT354"/>
  <c r="CL354"/>
  <c r="AW345" l="1"/>
  <c r="BS345"/>
  <c r="CO345"/>
  <c r="H336"/>
  <c r="AC336" s="1"/>
  <c r="CJ336"/>
  <c r="B336"/>
  <c r="C336"/>
  <c r="I345"/>
  <c r="AD345" s="1"/>
  <c r="CM352"/>
  <c r="BQ352"/>
  <c r="AU352"/>
  <c r="CN350"/>
  <c r="BR350"/>
  <c r="AV350"/>
  <c r="J339"/>
  <c r="AE339" s="1"/>
  <c r="D354"/>
  <c r="Y354" s="1"/>
  <c r="G345" l="1"/>
  <c r="AB345" s="1"/>
  <c r="AX337"/>
  <c r="BN337" s="1"/>
  <c r="BT337"/>
  <c r="CP337"/>
  <c r="A337"/>
  <c r="CQ346"/>
  <c r="AY346"/>
  <c r="BU346"/>
  <c r="BV340"/>
  <c r="AZ340"/>
  <c r="CR340"/>
  <c r="E352"/>
  <c r="Z352" s="1"/>
  <c r="AT355"/>
  <c r="CL355"/>
  <c r="BP355"/>
  <c r="F350"/>
  <c r="AA350" s="1"/>
  <c r="CO346" l="1"/>
  <c r="AW346"/>
  <c r="BS346"/>
  <c r="H337"/>
  <c r="AC337" s="1"/>
  <c r="CJ337"/>
  <c r="C337"/>
  <c r="B337"/>
  <c r="I346"/>
  <c r="AD346" s="1"/>
  <c r="J340"/>
  <c r="AE340" s="1"/>
  <c r="CN351"/>
  <c r="BR351"/>
  <c r="AV351"/>
  <c r="BQ353"/>
  <c r="AU353"/>
  <c r="CM353"/>
  <c r="D355"/>
  <c r="Y355" s="1"/>
  <c r="G346" l="1"/>
  <c r="AB346" s="1"/>
  <c r="CP338"/>
  <c r="AX338"/>
  <c r="BN338" s="1"/>
  <c r="BT338"/>
  <c r="A338"/>
  <c r="BU347"/>
  <c r="CQ347"/>
  <c r="AY347"/>
  <c r="CL356"/>
  <c r="BP356"/>
  <c r="AT356"/>
  <c r="AZ341"/>
  <c r="CR341"/>
  <c r="BV341"/>
  <c r="E353"/>
  <c r="Z353" s="1"/>
  <c r="F351"/>
  <c r="AA351" s="1"/>
  <c r="CO347" l="1"/>
  <c r="BS347"/>
  <c r="AW347"/>
  <c r="H338"/>
  <c r="AC338" s="1"/>
  <c r="CJ338"/>
  <c r="C338"/>
  <c r="B338"/>
  <c r="I347"/>
  <c r="AD347" s="1"/>
  <c r="J341"/>
  <c r="AE341" s="1"/>
  <c r="AU354"/>
  <c r="CM354"/>
  <c r="BQ354"/>
  <c r="D356"/>
  <c r="Y356" s="1"/>
  <c r="BR352"/>
  <c r="AV352"/>
  <c r="CN352"/>
  <c r="G347" l="1"/>
  <c r="AB347" s="1"/>
  <c r="AX339"/>
  <c r="BN339" s="1"/>
  <c r="BT339"/>
  <c r="CP339"/>
  <c r="A339"/>
  <c r="AY348"/>
  <c r="BU348"/>
  <c r="CQ348"/>
  <c r="F352"/>
  <c r="AA352" s="1"/>
  <c r="CR342"/>
  <c r="BV342"/>
  <c r="AZ342"/>
  <c r="CL357"/>
  <c r="BP357"/>
  <c r="AT357"/>
  <c r="E354"/>
  <c r="Z354" s="1"/>
  <c r="CO348" l="1"/>
  <c r="BS348"/>
  <c r="AW348"/>
  <c r="H339"/>
  <c r="AC339" s="1"/>
  <c r="CJ339"/>
  <c r="B339"/>
  <c r="C339"/>
  <c r="I348"/>
  <c r="AD348" s="1"/>
  <c r="AV353"/>
  <c r="CN353"/>
  <c r="BR353"/>
  <c r="CM355"/>
  <c r="BQ355"/>
  <c r="AU355"/>
  <c r="D357"/>
  <c r="Y357" s="1"/>
  <c r="J342"/>
  <c r="AE342" s="1"/>
  <c r="G348" l="1"/>
  <c r="AB348" s="1"/>
  <c r="CP340"/>
  <c r="AX340"/>
  <c r="BN340" s="1"/>
  <c r="BT340"/>
  <c r="A340"/>
  <c r="AY349"/>
  <c r="BU349"/>
  <c r="CQ349"/>
  <c r="CR343"/>
  <c r="BV343"/>
  <c r="AZ343"/>
  <c r="BP358"/>
  <c r="AT358"/>
  <c r="CL358"/>
  <c r="F353"/>
  <c r="AA353" s="1"/>
  <c r="E355"/>
  <c r="Z355" s="1"/>
  <c r="CO349" l="1"/>
  <c r="BS349"/>
  <c r="AW349"/>
  <c r="H340"/>
  <c r="AC340" s="1"/>
  <c r="CJ340"/>
  <c r="B340"/>
  <c r="C340"/>
  <c r="I349"/>
  <c r="AD349" s="1"/>
  <c r="CM356"/>
  <c r="BQ356"/>
  <c r="AU356"/>
  <c r="CN354"/>
  <c r="BR354"/>
  <c r="AV354"/>
  <c r="D358"/>
  <c r="Y358" s="1"/>
  <c r="J343"/>
  <c r="AE343" s="1"/>
  <c r="G349" l="1"/>
  <c r="AB349" s="1"/>
  <c r="AX341"/>
  <c r="BN341" s="1"/>
  <c r="BT341"/>
  <c r="CP341"/>
  <c r="A341"/>
  <c r="BU350"/>
  <c r="AY350"/>
  <c r="CQ350"/>
  <c r="E356"/>
  <c r="Z356" s="1"/>
  <c r="BV344"/>
  <c r="AZ344"/>
  <c r="CR344"/>
  <c r="F354"/>
  <c r="AA354" s="1"/>
  <c r="AT359"/>
  <c r="CL359"/>
  <c r="BP359"/>
  <c r="CO350" l="1"/>
  <c r="BS350"/>
  <c r="AW350"/>
  <c r="H341"/>
  <c r="AC341" s="1"/>
  <c r="CJ341"/>
  <c r="C341"/>
  <c r="B341"/>
  <c r="I350"/>
  <c r="AD350" s="1"/>
  <c r="D359"/>
  <c r="Y359" s="1"/>
  <c r="BQ357"/>
  <c r="AU357"/>
  <c r="CM357"/>
  <c r="CN355"/>
  <c r="BR355"/>
  <c r="AV355"/>
  <c r="J344"/>
  <c r="AE344" s="1"/>
  <c r="G350" l="1"/>
  <c r="AB350" s="1"/>
  <c r="BT342"/>
  <c r="CP342"/>
  <c r="AX342"/>
  <c r="BN342" s="1"/>
  <c r="A342"/>
  <c r="CQ351"/>
  <c r="AY351"/>
  <c r="BU351"/>
  <c r="CL360"/>
  <c r="BP360"/>
  <c r="AT360"/>
  <c r="E357"/>
  <c r="Z357" s="1"/>
  <c r="F355"/>
  <c r="AA355" s="1"/>
  <c r="AZ345"/>
  <c r="CR345"/>
  <c r="BV345"/>
  <c r="BS351" l="1"/>
  <c r="CO351"/>
  <c r="AW351"/>
  <c r="H342"/>
  <c r="AC342" s="1"/>
  <c r="CJ342"/>
  <c r="B342"/>
  <c r="C342"/>
  <c r="I351"/>
  <c r="AD351" s="1"/>
  <c r="AU358"/>
  <c r="CM358"/>
  <c r="BQ358"/>
  <c r="D360"/>
  <c r="Y360" s="1"/>
  <c r="J345"/>
  <c r="AE345" s="1"/>
  <c r="BR356"/>
  <c r="AV356"/>
  <c r="CN356"/>
  <c r="G351" l="1"/>
  <c r="AB351" s="1"/>
  <c r="BT343"/>
  <c r="CP343"/>
  <c r="AX343"/>
  <c r="BN343" s="1"/>
  <c r="A343"/>
  <c r="CQ352"/>
  <c r="AY352"/>
  <c r="BU352"/>
  <c r="F356"/>
  <c r="AA356" s="1"/>
  <c r="CR346"/>
  <c r="BV346"/>
  <c r="AZ346"/>
  <c r="CL361"/>
  <c r="BP361"/>
  <c r="AT361"/>
  <c r="E358"/>
  <c r="Z358" s="1"/>
  <c r="BS352" l="1"/>
  <c r="CO352"/>
  <c r="AW352"/>
  <c r="H343"/>
  <c r="AC343" s="1"/>
  <c r="CJ343"/>
  <c r="C343"/>
  <c r="B343"/>
  <c r="I352"/>
  <c r="CM359"/>
  <c r="BQ359"/>
  <c r="AU359"/>
  <c r="AV357"/>
  <c r="CN357"/>
  <c r="BR357"/>
  <c r="D361"/>
  <c r="Y361" s="1"/>
  <c r="J346"/>
  <c r="AE346" s="1"/>
  <c r="G352" l="1"/>
  <c r="AB352" s="1"/>
  <c r="BT344"/>
  <c r="CP344"/>
  <c r="AX344"/>
  <c r="BN344" s="1"/>
  <c r="A344"/>
  <c r="AD352"/>
  <c r="BP362"/>
  <c r="AT362"/>
  <c r="CL362"/>
  <c r="F357"/>
  <c r="AA357" s="1"/>
  <c r="CR347"/>
  <c r="BV347"/>
  <c r="AZ347"/>
  <c r="E359"/>
  <c r="Z359" s="1"/>
  <c r="AW353" l="1"/>
  <c r="BS353"/>
  <c r="CO353"/>
  <c r="H344"/>
  <c r="AC344" s="1"/>
  <c r="CJ344"/>
  <c r="B344"/>
  <c r="C344"/>
  <c r="CQ353"/>
  <c r="AY353"/>
  <c r="BU353"/>
  <c r="CN358"/>
  <c r="BR358"/>
  <c r="AV358"/>
  <c r="D362"/>
  <c r="Y362" s="1"/>
  <c r="CM360"/>
  <c r="BQ360"/>
  <c r="AU360"/>
  <c r="J347"/>
  <c r="AE347" s="1"/>
  <c r="G353" l="1"/>
  <c r="AB353" s="1"/>
  <c r="CP345"/>
  <c r="AX345"/>
  <c r="BN345" s="1"/>
  <c r="BT345"/>
  <c r="A345"/>
  <c r="I353"/>
  <c r="E360"/>
  <c r="Z360" s="1"/>
  <c r="F358"/>
  <c r="AA358" s="1"/>
  <c r="BV348"/>
  <c r="AZ348"/>
  <c r="CR348"/>
  <c r="AT363"/>
  <c r="CL363"/>
  <c r="BP363"/>
  <c r="BS354" l="1"/>
  <c r="CO354"/>
  <c r="AW354"/>
  <c r="H345"/>
  <c r="AC345" s="1"/>
  <c r="CJ345"/>
  <c r="C345"/>
  <c r="B345"/>
  <c r="AD353"/>
  <c r="D363"/>
  <c r="Y363" s="1"/>
  <c r="J348"/>
  <c r="AE348" s="1"/>
  <c r="CN359"/>
  <c r="BR359"/>
  <c r="AV359"/>
  <c r="BQ361"/>
  <c r="AU361"/>
  <c r="CM361"/>
  <c r="G354" l="1"/>
  <c r="AB354" s="1"/>
  <c r="CP346"/>
  <c r="AX346"/>
  <c r="BN346" s="1"/>
  <c r="BT346"/>
  <c r="A346"/>
  <c r="CQ354"/>
  <c r="AY354"/>
  <c r="BU354"/>
  <c r="AZ349"/>
  <c r="CR349"/>
  <c r="BV349"/>
  <c r="CL364"/>
  <c r="BP364"/>
  <c r="AT364"/>
  <c r="E361"/>
  <c r="Z361" s="1"/>
  <c r="F359"/>
  <c r="AA359" s="1"/>
  <c r="CO355" l="1"/>
  <c r="AW355"/>
  <c r="BS355"/>
  <c r="H346"/>
  <c r="AC346" s="1"/>
  <c r="CJ346"/>
  <c r="C346"/>
  <c r="B346"/>
  <c r="I354"/>
  <c r="BR360"/>
  <c r="AV360"/>
  <c r="CN360"/>
  <c r="AU362"/>
  <c r="CM362"/>
  <c r="BQ362"/>
  <c r="D364"/>
  <c r="Y364" s="1"/>
  <c r="J349"/>
  <c r="AE349" s="1"/>
  <c r="G355" l="1"/>
  <c r="AB355" s="1"/>
  <c r="BT347"/>
  <c r="CP347"/>
  <c r="AX347"/>
  <c r="BN347" s="1"/>
  <c r="A347"/>
  <c r="AD354"/>
  <c r="F360"/>
  <c r="AA360" s="1"/>
  <c r="CR350"/>
  <c r="BV350"/>
  <c r="AZ350"/>
  <c r="CL365"/>
  <c r="BP365"/>
  <c r="AT365"/>
  <c r="E362"/>
  <c r="Z362" s="1"/>
  <c r="AW356" l="1"/>
  <c r="BS356"/>
  <c r="CO356"/>
  <c r="H347"/>
  <c r="AC347" s="1"/>
  <c r="CJ347"/>
  <c r="C347"/>
  <c r="B347"/>
  <c r="BU355"/>
  <c r="AY355"/>
  <c r="CQ355"/>
  <c r="AV361"/>
  <c r="CN361"/>
  <c r="BR361"/>
  <c r="CM363"/>
  <c r="BQ363"/>
  <c r="AU363"/>
  <c r="D365"/>
  <c r="Y365" s="1"/>
  <c r="J350"/>
  <c r="AE350" s="1"/>
  <c r="G356" l="1"/>
  <c r="AB356" s="1"/>
  <c r="CP348"/>
  <c r="AX348"/>
  <c r="BN348" s="1"/>
  <c r="BT348"/>
  <c r="A348"/>
  <c r="I355"/>
  <c r="E363"/>
  <c r="Z363" s="1"/>
  <c r="F361"/>
  <c r="AA361" s="1"/>
  <c r="BP366"/>
  <c r="AT366"/>
  <c r="CL366"/>
  <c r="CR351"/>
  <c r="BV351"/>
  <c r="AZ351"/>
  <c r="AW357" l="1"/>
  <c r="BS357"/>
  <c r="CO357"/>
  <c r="H348"/>
  <c r="AC348" s="1"/>
  <c r="CJ348"/>
  <c r="C348"/>
  <c r="B348"/>
  <c r="AD355"/>
  <c r="CM364"/>
  <c r="BQ364"/>
  <c r="AU364"/>
  <c r="J351"/>
  <c r="AE351" s="1"/>
  <c r="D366"/>
  <c r="Y366" s="1"/>
  <c r="CN362"/>
  <c r="BR362"/>
  <c r="AV362"/>
  <c r="G357" l="1"/>
  <c r="AB357" s="1"/>
  <c r="AX349"/>
  <c r="BN349" s="1"/>
  <c r="BT349"/>
  <c r="CP349"/>
  <c r="A349"/>
  <c r="AY356"/>
  <c r="BU356"/>
  <c r="CQ356"/>
  <c r="BV352"/>
  <c r="AZ352"/>
  <c r="CR352"/>
  <c r="E364"/>
  <c r="Z364" s="1"/>
  <c r="F362"/>
  <c r="AA362" s="1"/>
  <c r="AT367"/>
  <c r="CL367"/>
  <c r="BP367"/>
  <c r="AW358" l="1"/>
  <c r="CO358"/>
  <c r="BS358"/>
  <c r="H349"/>
  <c r="AC349" s="1"/>
  <c r="CJ349"/>
  <c r="C349"/>
  <c r="B349"/>
  <c r="I356"/>
  <c r="CN363"/>
  <c r="BR363"/>
  <c r="AV363"/>
  <c r="D367"/>
  <c r="Y367" s="1"/>
  <c r="J352"/>
  <c r="AE352" s="1"/>
  <c r="BQ365"/>
  <c r="AU365"/>
  <c r="CM365"/>
  <c r="G358" l="1"/>
  <c r="AB358" s="1"/>
  <c r="CP350"/>
  <c r="AX350"/>
  <c r="BN350" s="1"/>
  <c r="BT350"/>
  <c r="A350"/>
  <c r="AD356"/>
  <c r="F363"/>
  <c r="AA363" s="1"/>
  <c r="E365"/>
  <c r="Z365" s="1"/>
  <c r="AZ353"/>
  <c r="CR353"/>
  <c r="BV353"/>
  <c r="CL368"/>
  <c r="BP368"/>
  <c r="AT368"/>
  <c r="BS359" l="1"/>
  <c r="CO359"/>
  <c r="AW359"/>
  <c r="H350"/>
  <c r="AC350" s="1"/>
  <c r="CJ350"/>
  <c r="B350"/>
  <c r="C350"/>
  <c r="BU357"/>
  <c r="AY357"/>
  <c r="CQ357"/>
  <c r="J353"/>
  <c r="AE353" s="1"/>
  <c r="AU366"/>
  <c r="CM366"/>
  <c r="BQ366"/>
  <c r="D368"/>
  <c r="Y368" s="1"/>
  <c r="BR364"/>
  <c r="AV364"/>
  <c r="CN364"/>
  <c r="G359" l="1"/>
  <c r="AB359" s="1"/>
  <c r="BT351"/>
  <c r="CP351"/>
  <c r="AX351"/>
  <c r="BN351" s="1"/>
  <c r="A351"/>
  <c r="I357"/>
  <c r="AD357" s="1"/>
  <c r="F364"/>
  <c r="AA364" s="1"/>
  <c r="E366"/>
  <c r="Z366" s="1"/>
  <c r="CR354"/>
  <c r="BV354"/>
  <c r="AZ354"/>
  <c r="BP369"/>
  <c r="AT369"/>
  <c r="CL369"/>
  <c r="CO360" l="1"/>
  <c r="BS360"/>
  <c r="AW360"/>
  <c r="H351"/>
  <c r="AC351" s="1"/>
  <c r="CJ351"/>
  <c r="C351"/>
  <c r="B351"/>
  <c r="CQ358"/>
  <c r="AY358"/>
  <c r="BU358"/>
  <c r="AV365"/>
  <c r="CN365"/>
  <c r="BR365"/>
  <c r="D369"/>
  <c r="Y369" s="1"/>
  <c r="J354"/>
  <c r="AE354" s="1"/>
  <c r="CM367"/>
  <c r="BQ367"/>
  <c r="AU367"/>
  <c r="G360" l="1"/>
  <c r="AB360" s="1"/>
  <c r="AX352"/>
  <c r="BN352" s="1"/>
  <c r="BT352"/>
  <c r="CP352"/>
  <c r="A352"/>
  <c r="I358"/>
  <c r="AD358" s="1"/>
  <c r="E367"/>
  <c r="Z367" s="1"/>
  <c r="AT370"/>
  <c r="BP370"/>
  <c r="CL370"/>
  <c r="F365"/>
  <c r="AA365" s="1"/>
  <c r="CR355"/>
  <c r="BV355"/>
  <c r="AZ355"/>
  <c r="BS361" l="1"/>
  <c r="AW361"/>
  <c r="CO361"/>
  <c r="H352"/>
  <c r="AC352" s="1"/>
  <c r="CJ352"/>
  <c r="B352"/>
  <c r="C352"/>
  <c r="BU359"/>
  <c r="AY359"/>
  <c r="CQ359"/>
  <c r="CM368"/>
  <c r="BQ368"/>
  <c r="AU368"/>
  <c r="J355"/>
  <c r="AE355" s="1"/>
  <c r="D370"/>
  <c r="Y370" s="1"/>
  <c r="CN366"/>
  <c r="BR366"/>
  <c r="AV366"/>
  <c r="G361" l="1"/>
  <c r="AB361" s="1"/>
  <c r="CP353"/>
  <c r="AX353"/>
  <c r="BN353" s="1"/>
  <c r="BT353"/>
  <c r="A353"/>
  <c r="I359"/>
  <c r="AD359" s="1"/>
  <c r="F366"/>
  <c r="AA366" s="1"/>
  <c r="BV356"/>
  <c r="AZ356"/>
  <c r="CR356"/>
  <c r="CL371"/>
  <c r="AT371"/>
  <c r="BP371"/>
  <c r="E368"/>
  <c r="Z368" s="1"/>
  <c r="AW362" l="1"/>
  <c r="BS362"/>
  <c r="CO362"/>
  <c r="H353"/>
  <c r="AC353" s="1"/>
  <c r="CJ353"/>
  <c r="C353"/>
  <c r="B353"/>
  <c r="CQ360"/>
  <c r="AY360"/>
  <c r="BU360"/>
  <c r="CN367"/>
  <c r="BR367"/>
  <c r="AV367"/>
  <c r="AU369"/>
  <c r="BQ369"/>
  <c r="CM369"/>
  <c r="J356"/>
  <c r="AE356" s="1"/>
  <c r="D371"/>
  <c r="Y371" s="1"/>
  <c r="G362" l="1"/>
  <c r="AB362" s="1"/>
  <c r="BT354"/>
  <c r="AX354"/>
  <c r="BN354" s="1"/>
  <c r="CP354"/>
  <c r="A354"/>
  <c r="I360"/>
  <c r="AD360" s="1"/>
  <c r="AZ357"/>
  <c r="CR357"/>
  <c r="BV357"/>
  <c r="F367"/>
  <c r="AA367" s="1"/>
  <c r="CL372"/>
  <c r="BP372"/>
  <c r="AT372"/>
  <c r="E369"/>
  <c r="Z369" s="1"/>
  <c r="AW363" l="1"/>
  <c r="BS363"/>
  <c r="CO363"/>
  <c r="H354"/>
  <c r="AC354" s="1"/>
  <c r="CJ354"/>
  <c r="C354"/>
  <c r="B354"/>
  <c r="BU361"/>
  <c r="CQ361"/>
  <c r="AY361"/>
  <c r="CM370"/>
  <c r="BQ370"/>
  <c r="AU370"/>
  <c r="BR368"/>
  <c r="AV368"/>
  <c r="CN368"/>
  <c r="D372"/>
  <c r="Y372" s="1"/>
  <c r="J357"/>
  <c r="AE357" s="1"/>
  <c r="G363" l="1"/>
  <c r="AB363" s="1"/>
  <c r="AX355"/>
  <c r="BN355" s="1"/>
  <c r="CP355"/>
  <c r="BT355"/>
  <c r="A355"/>
  <c r="I361"/>
  <c r="AD361" s="1"/>
  <c r="CR358"/>
  <c r="BV358"/>
  <c r="AZ358"/>
  <c r="E370"/>
  <c r="Z370" s="1"/>
  <c r="BP373"/>
  <c r="CL373"/>
  <c r="AT373"/>
  <c r="F368"/>
  <c r="AA368" s="1"/>
  <c r="BS364" l="1"/>
  <c r="CO364"/>
  <c r="AW364"/>
  <c r="H355"/>
  <c r="AC355" s="1"/>
  <c r="CJ355"/>
  <c r="B355"/>
  <c r="C355"/>
  <c r="BU362"/>
  <c r="CQ362"/>
  <c r="AY362"/>
  <c r="AV369"/>
  <c r="CN369"/>
  <c r="BR369"/>
  <c r="D373"/>
  <c r="Y373" s="1"/>
  <c r="CM371"/>
  <c r="BQ371"/>
  <c r="AU371"/>
  <c r="J358"/>
  <c r="AE358" s="1"/>
  <c r="G364" l="1"/>
  <c r="AB364" s="1"/>
  <c r="CP356"/>
  <c r="AX356"/>
  <c r="BN356" s="1"/>
  <c r="BT356"/>
  <c r="A356"/>
  <c r="I362"/>
  <c r="AD362" s="1"/>
  <c r="CR359"/>
  <c r="BV359"/>
  <c r="AZ359"/>
  <c r="E371"/>
  <c r="Z371" s="1"/>
  <c r="AT374"/>
  <c r="BP374"/>
  <c r="CL374"/>
  <c r="F369"/>
  <c r="AA369" s="1"/>
  <c r="BS365" l="1"/>
  <c r="CO365"/>
  <c r="AW365"/>
  <c r="H356"/>
  <c r="AC356" s="1"/>
  <c r="CJ356"/>
  <c r="B356"/>
  <c r="C356"/>
  <c r="AY363"/>
  <c r="BU363"/>
  <c r="CQ363"/>
  <c r="CN370"/>
  <c r="BR370"/>
  <c r="AV370"/>
  <c r="D374"/>
  <c r="Y374" s="1"/>
  <c r="BQ372"/>
  <c r="CM372"/>
  <c r="AU372"/>
  <c r="J359"/>
  <c r="AE359" s="1"/>
  <c r="G365" l="1"/>
  <c r="AB365" s="1"/>
  <c r="CP357"/>
  <c r="AX357"/>
  <c r="BN357" s="1"/>
  <c r="BT357"/>
  <c r="A357"/>
  <c r="I363"/>
  <c r="AD363" s="1"/>
  <c r="AY364" s="1"/>
  <c r="E372"/>
  <c r="Z372" s="1"/>
  <c r="F370"/>
  <c r="AA370" s="1"/>
  <c r="BV360"/>
  <c r="AZ360"/>
  <c r="CR360"/>
  <c r="AT375"/>
  <c r="CL375"/>
  <c r="BP375"/>
  <c r="BS366" l="1"/>
  <c r="AW366"/>
  <c r="CO366"/>
  <c r="H357"/>
  <c r="AC357" s="1"/>
  <c r="CJ357"/>
  <c r="B357"/>
  <c r="C357"/>
  <c r="CQ364"/>
  <c r="BU364"/>
  <c r="D375"/>
  <c r="Y375" s="1"/>
  <c r="J360"/>
  <c r="AE360" s="1"/>
  <c r="AU373"/>
  <c r="BQ373"/>
  <c r="CM373"/>
  <c r="BR371"/>
  <c r="CN371"/>
  <c r="AV371"/>
  <c r="G366" l="1"/>
  <c r="AB366" s="1"/>
  <c r="AX358"/>
  <c r="BN358" s="1"/>
  <c r="BT358"/>
  <c r="CP358"/>
  <c r="A358"/>
  <c r="I364"/>
  <c r="AD364" s="1"/>
  <c r="BU365" s="1"/>
  <c r="F371"/>
  <c r="AA371" s="1"/>
  <c r="AZ361"/>
  <c r="CR361"/>
  <c r="BV361"/>
  <c r="CL376"/>
  <c r="BP376"/>
  <c r="AT376"/>
  <c r="E373"/>
  <c r="Z373" s="1"/>
  <c r="CO367" l="1"/>
  <c r="BS367"/>
  <c r="AW367"/>
  <c r="H358"/>
  <c r="AC358" s="1"/>
  <c r="CJ358"/>
  <c r="CQ365"/>
  <c r="I365" s="1"/>
  <c r="B358"/>
  <c r="C358"/>
  <c r="AY365"/>
  <c r="CM374"/>
  <c r="AU374"/>
  <c r="BQ374"/>
  <c r="J361"/>
  <c r="AE361" s="1"/>
  <c r="AV372"/>
  <c r="CN372"/>
  <c r="BR372"/>
  <c r="D376"/>
  <c r="Y376" s="1"/>
  <c r="G367" l="1"/>
  <c r="AB367" s="1"/>
  <c r="CP359"/>
  <c r="AX359"/>
  <c r="BN359" s="1"/>
  <c r="BT359"/>
  <c r="A359"/>
  <c r="AD365"/>
  <c r="BU366" s="1"/>
  <c r="BP377"/>
  <c r="CL377"/>
  <c r="AT377"/>
  <c r="F372"/>
  <c r="AA372" s="1"/>
  <c r="E374"/>
  <c r="Z374" s="1"/>
  <c r="CR362"/>
  <c r="BV362"/>
  <c r="AZ362"/>
  <c r="CO368" l="1"/>
  <c r="AW368"/>
  <c r="BS368"/>
  <c r="CQ366"/>
  <c r="I366" s="1"/>
  <c r="AD366" s="1"/>
  <c r="H359"/>
  <c r="AC359" s="1"/>
  <c r="CJ359"/>
  <c r="AY366"/>
  <c r="B359"/>
  <c r="C359"/>
  <c r="AV373"/>
  <c r="CN373"/>
  <c r="BR373"/>
  <c r="J362"/>
  <c r="AE362" s="1"/>
  <c r="CM375"/>
  <c r="BQ375"/>
  <c r="AU375"/>
  <c r="D377"/>
  <c r="Y377" s="1"/>
  <c r="G368" l="1"/>
  <c r="AB368" s="1"/>
  <c r="CO369" s="1"/>
  <c r="CP360"/>
  <c r="AX360"/>
  <c r="BN360" s="1"/>
  <c r="BT360"/>
  <c r="A360"/>
  <c r="AY367"/>
  <c r="BU367"/>
  <c r="CQ367"/>
  <c r="F373"/>
  <c r="AA373" s="1"/>
  <c r="AT378"/>
  <c r="CL378"/>
  <c r="BP378"/>
  <c r="E375"/>
  <c r="Z375" s="1"/>
  <c r="CR363"/>
  <c r="BV363"/>
  <c r="AZ363"/>
  <c r="AW369" l="1"/>
  <c r="BS369"/>
  <c r="G369" s="1"/>
  <c r="AB369" s="1"/>
  <c r="BS370" s="1"/>
  <c r="H360"/>
  <c r="AC360" s="1"/>
  <c r="CJ360"/>
  <c r="B360"/>
  <c r="C360"/>
  <c r="I367"/>
  <c r="AD367" s="1"/>
  <c r="BQ376"/>
  <c r="AU376"/>
  <c r="CM376"/>
  <c r="CN374"/>
  <c r="BR374"/>
  <c r="AV374"/>
  <c r="D378"/>
  <c r="Y378" s="1"/>
  <c r="J363"/>
  <c r="AE363" s="1"/>
  <c r="CO370" l="1"/>
  <c r="G370" s="1"/>
  <c r="AB370" s="1"/>
  <c r="AW370"/>
  <c r="AX361"/>
  <c r="BN361" s="1"/>
  <c r="BT361"/>
  <c r="CP361"/>
  <c r="A361"/>
  <c r="AY368"/>
  <c r="BU368"/>
  <c r="CQ368"/>
  <c r="BV364"/>
  <c r="AZ364"/>
  <c r="CR364"/>
  <c r="E376"/>
  <c r="Z376" s="1"/>
  <c r="AT379"/>
  <c r="CL379"/>
  <c r="BP379"/>
  <c r="F374"/>
  <c r="AA374" s="1"/>
  <c r="H361" l="1"/>
  <c r="AC361" s="1"/>
  <c r="CJ361"/>
  <c r="C361"/>
  <c r="B361"/>
  <c r="I368"/>
  <c r="AD368" s="1"/>
  <c r="J364"/>
  <c r="AE364" s="1"/>
  <c r="AW371"/>
  <c r="BS371"/>
  <c r="CO371"/>
  <c r="BR375"/>
  <c r="AV375"/>
  <c r="CN375"/>
  <c r="AU377"/>
  <c r="BQ377"/>
  <c r="CM377"/>
  <c r="D379"/>
  <c r="Y379" s="1"/>
  <c r="CP362" l="1"/>
  <c r="BT362"/>
  <c r="AX362"/>
  <c r="BN362" s="1"/>
  <c r="A362"/>
  <c r="AY369"/>
  <c r="BU369"/>
  <c r="CQ369"/>
  <c r="CL380"/>
  <c r="BP380"/>
  <c r="AT380"/>
  <c r="F375"/>
  <c r="AA375" s="1"/>
  <c r="G371"/>
  <c r="AB371" s="1"/>
  <c r="AZ365"/>
  <c r="CR365"/>
  <c r="BV365"/>
  <c r="E377"/>
  <c r="Z377" s="1"/>
  <c r="H362" l="1"/>
  <c r="AC362" s="1"/>
  <c r="CJ362"/>
  <c r="C362"/>
  <c r="B362"/>
  <c r="I369"/>
  <c r="AD369" s="1"/>
  <c r="AV376"/>
  <c r="CN376"/>
  <c r="BR376"/>
  <c r="D380"/>
  <c r="AU378"/>
  <c r="CM378"/>
  <c r="BQ378"/>
  <c r="J365"/>
  <c r="AE365" s="1"/>
  <c r="AW372"/>
  <c r="CO372"/>
  <c r="BS372"/>
  <c r="CP363" l="1"/>
  <c r="BT363"/>
  <c r="AX363"/>
  <c r="BN363" s="1"/>
  <c r="A363"/>
  <c r="CQ370"/>
  <c r="BU370"/>
  <c r="AY370"/>
  <c r="F376"/>
  <c r="AA376" s="1"/>
  <c r="G372"/>
  <c r="AB372" s="1"/>
  <c r="E378"/>
  <c r="Z378" s="1"/>
  <c r="CR366"/>
  <c r="BV366"/>
  <c r="AZ366"/>
  <c r="D13"/>
  <c r="D14"/>
  <c r="D11" a="1"/>
  <c r="D11" s="1"/>
  <c r="Y380"/>
  <c r="CL381" s="1"/>
  <c r="H363" l="1"/>
  <c r="AC363" s="1"/>
  <c r="CJ363"/>
  <c r="B363"/>
  <c r="C363"/>
  <c r="I370"/>
  <c r="AD370" s="1"/>
  <c r="CM379"/>
  <c r="BQ379"/>
  <c r="AU379"/>
  <c r="CN377"/>
  <c r="AV377"/>
  <c r="BR377"/>
  <c r="D12" a="1"/>
  <c r="D12" s="1"/>
  <c r="CO373"/>
  <c r="BS373"/>
  <c r="AW373"/>
  <c r="J366"/>
  <c r="AE366" s="1"/>
  <c r="BT364" l="1"/>
  <c r="AX364"/>
  <c r="BN364" s="1"/>
  <c r="CP364"/>
  <c r="A364"/>
  <c r="AY371"/>
  <c r="BU371"/>
  <c r="CQ371"/>
  <c r="CR367"/>
  <c r="BV367"/>
  <c r="AZ367"/>
  <c r="E379"/>
  <c r="Z379" s="1"/>
  <c r="G373"/>
  <c r="AB373" s="1"/>
  <c r="F377"/>
  <c r="AA377" s="1"/>
  <c r="H364" l="1"/>
  <c r="AC364" s="1"/>
  <c r="CJ364"/>
  <c r="B364"/>
  <c r="C364"/>
  <c r="I371"/>
  <c r="AD371" s="1"/>
  <c r="CN378"/>
  <c r="BR378"/>
  <c r="AV378"/>
  <c r="BS374"/>
  <c r="AW374"/>
  <c r="CO374"/>
  <c r="J367"/>
  <c r="AE367" s="1"/>
  <c r="BQ380"/>
  <c r="AU380"/>
  <c r="CM380"/>
  <c r="BT365" l="1"/>
  <c r="CP365"/>
  <c r="AX365"/>
  <c r="BN365" s="1"/>
  <c r="A365"/>
  <c r="BU372"/>
  <c r="CQ372"/>
  <c r="AY372"/>
  <c r="BV368"/>
  <c r="AZ368"/>
  <c r="CR368"/>
  <c r="G374"/>
  <c r="AB374" s="1"/>
  <c r="F378"/>
  <c r="AA378" s="1"/>
  <c r="E380"/>
  <c r="H365" l="1"/>
  <c r="AC365" s="1"/>
  <c r="CJ365"/>
  <c r="C365"/>
  <c r="B365"/>
  <c r="I372"/>
  <c r="AD372" s="1"/>
  <c r="J368"/>
  <c r="AE368" s="1"/>
  <c r="AW375"/>
  <c r="BS375"/>
  <c r="CO375"/>
  <c r="E13"/>
  <c r="E14"/>
  <c r="E11" a="1"/>
  <c r="E11" s="1"/>
  <c r="Z380"/>
  <c r="CM381" s="1"/>
  <c r="CN379"/>
  <c r="BR379"/>
  <c r="AV379"/>
  <c r="AX366" l="1"/>
  <c r="BN366" s="1"/>
  <c r="BT366"/>
  <c r="CP366"/>
  <c r="A366"/>
  <c r="AY373"/>
  <c r="BU373"/>
  <c r="CQ373"/>
  <c r="F379"/>
  <c r="AA379" s="1"/>
  <c r="G375"/>
  <c r="AB375" s="1"/>
  <c r="CR369"/>
  <c r="BV369"/>
  <c r="AZ369"/>
  <c r="E12" a="1"/>
  <c r="E12" s="1"/>
  <c r="H366" l="1"/>
  <c r="AC366" s="1"/>
  <c r="CJ366"/>
  <c r="B366"/>
  <c r="C366"/>
  <c r="I373"/>
  <c r="AD373" s="1"/>
  <c r="J369"/>
  <c r="AE369" s="1"/>
  <c r="AV380"/>
  <c r="CN380"/>
  <c r="BR380"/>
  <c r="CO376"/>
  <c r="AW376"/>
  <c r="BS376"/>
  <c r="AX367" l="1"/>
  <c r="BN367" s="1"/>
  <c r="BT367"/>
  <c r="CP367"/>
  <c r="A367"/>
  <c r="AY374"/>
  <c r="BU374"/>
  <c r="CQ374"/>
  <c r="F380"/>
  <c r="CR370"/>
  <c r="BV370"/>
  <c r="AZ370"/>
  <c r="G376"/>
  <c r="AB376" s="1"/>
  <c r="H367" l="1"/>
  <c r="AC367" s="1"/>
  <c r="CJ367"/>
  <c r="C367"/>
  <c r="B367"/>
  <c r="I374"/>
  <c r="AD374" s="1"/>
  <c r="F13"/>
  <c r="F14"/>
  <c r="F11" a="1"/>
  <c r="F11" s="1"/>
  <c r="AA380"/>
  <c r="CN381" s="1"/>
  <c r="CO377"/>
  <c r="BS377"/>
  <c r="AW377"/>
  <c r="J370"/>
  <c r="AE370" s="1"/>
  <c r="CP368" l="1"/>
  <c r="AX368"/>
  <c r="BN368" s="1"/>
  <c r="BT368"/>
  <c r="A368"/>
  <c r="AY375"/>
  <c r="BU375"/>
  <c r="CQ375"/>
  <c r="F12" a="1"/>
  <c r="F12" s="1"/>
  <c r="BV371"/>
  <c r="AZ371"/>
  <c r="CR371"/>
  <c r="G377"/>
  <c r="AB377" s="1"/>
  <c r="H368" l="1"/>
  <c r="AC368" s="1"/>
  <c r="CJ368"/>
  <c r="B368"/>
  <c r="C368"/>
  <c r="I375"/>
  <c r="AD375" s="1"/>
  <c r="J371"/>
  <c r="AE371" s="1"/>
  <c r="BS378"/>
  <c r="AW378"/>
  <c r="CO378"/>
  <c r="AX369" l="1"/>
  <c r="BN369" s="1"/>
  <c r="CP369"/>
  <c r="BT369"/>
  <c r="A369"/>
  <c r="BU376"/>
  <c r="CQ376"/>
  <c r="AY376"/>
  <c r="AZ372"/>
  <c r="BV372"/>
  <c r="CR372"/>
  <c r="G378"/>
  <c r="AB378" s="1"/>
  <c r="H369" l="1"/>
  <c r="AC369" s="1"/>
  <c r="CJ369"/>
  <c r="B369"/>
  <c r="C369"/>
  <c r="I376"/>
  <c r="AD376" s="1"/>
  <c r="J372"/>
  <c r="AE372" s="1"/>
  <c r="AW379"/>
  <c r="BS379"/>
  <c r="CO379"/>
  <c r="CP370" l="1"/>
  <c r="AX370"/>
  <c r="BN370" s="1"/>
  <c r="BT370"/>
  <c r="A370"/>
  <c r="CQ377"/>
  <c r="BU377"/>
  <c r="AY377"/>
  <c r="G379"/>
  <c r="AB379" s="1"/>
  <c r="CR373"/>
  <c r="BV373"/>
  <c r="AZ373"/>
  <c r="H370" l="1"/>
  <c r="AC370" s="1"/>
  <c r="CJ370"/>
  <c r="B370"/>
  <c r="C370"/>
  <c r="I377"/>
  <c r="AD377" s="1"/>
  <c r="AW380"/>
  <c r="CO380"/>
  <c r="BS380"/>
  <c r="J373"/>
  <c r="AE373" s="1"/>
  <c r="AX371" l="1"/>
  <c r="BN371" s="1"/>
  <c r="CP371"/>
  <c r="BT371"/>
  <c r="A371"/>
  <c r="AY378"/>
  <c r="BU378"/>
  <c r="CQ378"/>
  <c r="G380"/>
  <c r="CR374"/>
  <c r="BV374"/>
  <c r="AZ374"/>
  <c r="H371" l="1"/>
  <c r="AC371" s="1"/>
  <c r="CJ371"/>
  <c r="C371"/>
  <c r="B371"/>
  <c r="I378"/>
  <c r="AD378" s="1"/>
  <c r="J374"/>
  <c r="AE374" s="1"/>
  <c r="G13"/>
  <c r="G14"/>
  <c r="G11" a="1"/>
  <c r="G11" s="1"/>
  <c r="AB380"/>
  <c r="CO381" s="1"/>
  <c r="AX372" l="1"/>
  <c r="BN372" s="1"/>
  <c r="CP372"/>
  <c r="BT372"/>
  <c r="A372"/>
  <c r="AY379"/>
  <c r="BU379"/>
  <c r="CQ379"/>
  <c r="G12" a="1"/>
  <c r="G12" s="1"/>
  <c r="BV375"/>
  <c r="CR375"/>
  <c r="AZ375"/>
  <c r="H372" l="1"/>
  <c r="AC372" s="1"/>
  <c r="CJ372"/>
  <c r="C372"/>
  <c r="B372"/>
  <c r="I379"/>
  <c r="AD379" s="1"/>
  <c r="J375"/>
  <c r="AE375" s="1"/>
  <c r="BT373" l="1"/>
  <c r="CP373"/>
  <c r="AX373"/>
  <c r="BN373" s="1"/>
  <c r="A373"/>
  <c r="BU380"/>
  <c r="CQ380"/>
  <c r="AY380"/>
  <c r="AZ376"/>
  <c r="BV376"/>
  <c r="CR376"/>
  <c r="H373" l="1"/>
  <c r="AC373" s="1"/>
  <c r="CJ373"/>
  <c r="C373"/>
  <c r="B373"/>
  <c r="I380"/>
  <c r="J376"/>
  <c r="AE376" s="1"/>
  <c r="CP374" l="1"/>
  <c r="AX374"/>
  <c r="BN374" s="1"/>
  <c r="BT374"/>
  <c r="A374"/>
  <c r="I13"/>
  <c r="I14"/>
  <c r="I11" a="1"/>
  <c r="I11" s="1"/>
  <c r="I12" s="1" a="1"/>
  <c r="I12" s="1"/>
  <c r="AD380"/>
  <c r="CQ381" s="1"/>
  <c r="AZ377"/>
  <c r="CR377"/>
  <c r="BV377"/>
  <c r="H374" l="1"/>
  <c r="CJ374"/>
  <c r="B374"/>
  <c r="C374"/>
  <c r="J377"/>
  <c r="AE377" s="1"/>
  <c r="AC374" l="1"/>
  <c r="CR378"/>
  <c r="BV378"/>
  <c r="AZ378"/>
  <c r="AX375" l="1"/>
  <c r="BN375" s="1"/>
  <c r="BT375"/>
  <c r="CP375"/>
  <c r="A375"/>
  <c r="J378"/>
  <c r="AE378" s="1"/>
  <c r="B375" l="1"/>
  <c r="C375"/>
  <c r="H375"/>
  <c r="CJ375"/>
  <c r="BV379"/>
  <c r="AZ379"/>
  <c r="CR379"/>
  <c r="AC375" l="1"/>
  <c r="J379"/>
  <c r="AE379" s="1"/>
  <c r="CP376" l="1"/>
  <c r="AX376"/>
  <c r="BN376" s="1"/>
  <c r="BT376"/>
  <c r="A376"/>
  <c r="BV380"/>
  <c r="AZ380"/>
  <c r="CR380"/>
  <c r="H376" l="1"/>
  <c r="CJ376"/>
  <c r="B376"/>
  <c r="C376"/>
  <c r="J380"/>
  <c r="AC376" l="1"/>
  <c r="J13"/>
  <c r="J14"/>
  <c r="J11" a="1"/>
  <c r="J11" s="1"/>
  <c r="AE380"/>
  <c r="CR381" s="1"/>
  <c r="AX377" l="1"/>
  <c r="BN377" s="1"/>
  <c r="BT377"/>
  <c r="CP377"/>
  <c r="A377"/>
  <c r="J12" a="1"/>
  <c r="J12" s="1"/>
  <c r="H377" l="1"/>
  <c r="CJ377"/>
  <c r="C377"/>
  <c r="B377"/>
  <c r="AC377" l="1"/>
  <c r="CP378" l="1"/>
  <c r="BT378"/>
  <c r="AX378"/>
  <c r="BN378" s="1"/>
  <c r="A378"/>
  <c r="H378" l="1"/>
  <c r="CJ378"/>
  <c r="B378"/>
  <c r="C378"/>
  <c r="AC378" l="1"/>
  <c r="BT379" l="1"/>
  <c r="AX379"/>
  <c r="BN379" s="1"/>
  <c r="CP379"/>
  <c r="A379"/>
  <c r="H379" l="1"/>
  <c r="AC379" s="1"/>
  <c r="CJ379"/>
  <c r="C379"/>
  <c r="B379"/>
  <c r="CP380" l="1"/>
  <c r="AX380"/>
  <c r="BN380" s="1"/>
  <c r="BT380"/>
  <c r="A380"/>
  <c r="B380" l="1"/>
  <c r="C380"/>
  <c r="H380"/>
  <c r="CJ380"/>
  <c r="H14" l="1"/>
  <c r="G35" i="2" s="1" a="1"/>
  <c r="H13" i="3"/>
  <c r="H11" a="1"/>
  <c r="H11" s="1"/>
  <c r="AC380"/>
  <c r="CP381" s="1"/>
  <c r="G35" i="2" l="1"/>
  <c r="G43"/>
  <c r="G51"/>
  <c r="G40"/>
  <c r="G48"/>
  <c r="G41"/>
  <c r="G49"/>
  <c r="G38"/>
  <c r="G46"/>
  <c r="G54"/>
  <c r="G39"/>
  <c r="G47"/>
  <c r="G36"/>
  <c r="G44"/>
  <c r="G52"/>
  <c r="G37"/>
  <c r="G45"/>
  <c r="G53"/>
  <c r="G42"/>
  <c r="G50"/>
  <c r="D35" a="1"/>
  <c r="D16" i="3"/>
  <c r="D55" i="2" s="1"/>
  <c r="H12" i="3" a="1"/>
  <c r="H12" s="1"/>
  <c r="F35" i="2" s="1" a="1"/>
  <c r="E35" a="1"/>
  <c r="D40" l="1"/>
  <c r="D48"/>
  <c r="D35"/>
  <c r="D43"/>
  <c r="D51"/>
  <c r="D49"/>
  <c r="D37"/>
  <c r="D38"/>
  <c r="D46"/>
  <c r="D54"/>
  <c r="D41"/>
  <c r="D42"/>
  <c r="D45"/>
  <c r="D36"/>
  <c r="D44"/>
  <c r="D52"/>
  <c r="D39"/>
  <c r="D47"/>
  <c r="D50"/>
  <c r="D53"/>
  <c r="F41"/>
  <c r="F49"/>
  <c r="F36"/>
  <c r="F44"/>
  <c r="F52"/>
  <c r="F47"/>
  <c r="F42"/>
  <c r="F43"/>
  <c r="F38"/>
  <c r="F54"/>
  <c r="F39"/>
  <c r="F35"/>
  <c r="F50"/>
  <c r="F46"/>
  <c r="F37"/>
  <c r="F45"/>
  <c r="F53"/>
  <c r="F40"/>
  <c r="F48"/>
  <c r="F51"/>
  <c r="E38"/>
  <c r="E46"/>
  <c r="E54"/>
  <c r="E43"/>
  <c r="E51"/>
  <c r="E36"/>
  <c r="E52"/>
  <c r="E49"/>
  <c r="E47"/>
  <c r="E37"/>
  <c r="E44"/>
  <c r="E41"/>
  <c r="E48"/>
  <c r="E53"/>
  <c r="E35"/>
  <c r="E42"/>
  <c r="E50"/>
  <c r="E39"/>
  <c r="E40"/>
  <c r="E45"/>
</calcChain>
</file>

<file path=xl/comments1.xml><?xml version="1.0" encoding="utf-8"?>
<comments xmlns="http://schemas.openxmlformats.org/spreadsheetml/2006/main">
  <authors>
    <author>Michael and Sandra Jackson</author>
  </authors>
  <commentList>
    <comment ref="A11" authorId="0">
      <text>
        <r>
          <rPr>
            <b/>
            <sz val="8"/>
            <color indexed="81"/>
            <rFont val="Tahoma"/>
            <family val="2"/>
          </rPr>
          <t>Business Cards, Flyers, Posters, Prizes, Gifts, Gift Cards</t>
        </r>
        <r>
          <rPr>
            <sz val="8"/>
            <color indexed="81"/>
            <rFont val="Tahoma"/>
            <family val="2"/>
          </rPr>
          <t xml:space="preserve">
</t>
        </r>
      </text>
    </comment>
    <comment ref="A13" authorId="0">
      <text>
        <r>
          <rPr>
            <b/>
            <sz val="8"/>
            <color indexed="81"/>
            <rFont val="Tahoma"/>
            <family val="2"/>
          </rPr>
          <t xml:space="preserve">licenses, registration fees, memberships
</t>
        </r>
        <r>
          <rPr>
            <sz val="8"/>
            <color indexed="81"/>
            <rFont val="Tahoma"/>
            <family val="2"/>
          </rPr>
          <t xml:space="preserve">
</t>
        </r>
      </text>
    </comment>
    <comment ref="A14" authorId="0">
      <text>
        <r>
          <rPr>
            <b/>
            <sz val="8"/>
            <color indexed="81"/>
            <rFont val="Tahoma"/>
            <family val="2"/>
          </rPr>
          <t>any Maintenace Done To the House</t>
        </r>
        <r>
          <rPr>
            <sz val="8"/>
            <color indexed="81"/>
            <rFont val="Tahoma"/>
            <family val="2"/>
          </rPr>
          <t xml:space="preserve">
</t>
        </r>
      </text>
    </comment>
    <comment ref="A15" authorId="0">
      <text>
        <r>
          <rPr>
            <b/>
            <sz val="8"/>
            <color indexed="81"/>
            <rFont val="Tahoma"/>
            <family val="2"/>
          </rPr>
          <t>ie: Enmax Bills</t>
        </r>
        <r>
          <rPr>
            <sz val="8"/>
            <color indexed="81"/>
            <rFont val="Tahoma"/>
            <family val="2"/>
          </rPr>
          <t xml:space="preserve">
</t>
        </r>
      </text>
    </comment>
    <comment ref="A16" authorId="0">
      <text>
        <r>
          <rPr>
            <b/>
            <sz val="8"/>
            <color indexed="81"/>
            <rFont val="Tahoma"/>
            <family val="2"/>
          </rPr>
          <t xml:space="preserve">ie: Atco Bills
</t>
        </r>
        <r>
          <rPr>
            <sz val="8"/>
            <color indexed="81"/>
            <rFont val="Tahoma"/>
            <family val="2"/>
          </rPr>
          <t xml:space="preserve">
</t>
        </r>
      </text>
    </comment>
    <comment ref="A17" authorId="0">
      <text>
        <r>
          <rPr>
            <b/>
            <sz val="8"/>
            <color indexed="81"/>
            <rFont val="Tahoma"/>
            <family val="2"/>
          </rPr>
          <t xml:space="preserve">Fire Insurance, House Insurance, Mortgage Insurance. Input annual amount
</t>
        </r>
      </text>
    </comment>
    <comment ref="A18" authorId="0">
      <text>
        <r>
          <rPr>
            <b/>
            <sz val="8"/>
            <color indexed="81"/>
            <rFont val="Tahoma"/>
            <family val="2"/>
          </rPr>
          <t>Can be found going to your bank and obtaining a summary Statement for principal and Interest. Input Manually.</t>
        </r>
        <r>
          <rPr>
            <sz val="8"/>
            <color indexed="81"/>
            <rFont val="Tahoma"/>
            <family val="2"/>
          </rPr>
          <t xml:space="preserve">
</t>
        </r>
      </text>
    </comment>
    <comment ref="A19" authorId="0">
      <text>
        <r>
          <rPr>
            <b/>
            <sz val="8"/>
            <color indexed="81"/>
            <rFont val="Tahoma"/>
            <family val="2"/>
          </rPr>
          <t>Telephone and any other house expense related to the business, ie: internet service.</t>
        </r>
        <r>
          <rPr>
            <sz val="8"/>
            <color indexed="81"/>
            <rFont val="Tahoma"/>
            <family val="2"/>
          </rPr>
          <t xml:space="preserve">
</t>
        </r>
      </text>
    </comment>
    <comment ref="A20" authorId="0">
      <text>
        <r>
          <rPr>
            <b/>
            <sz val="8"/>
            <color indexed="81"/>
            <rFont val="Tahoma"/>
            <family val="2"/>
          </rPr>
          <t xml:space="preserve">Found with Property Tax Assessment. Input Manually.
</t>
        </r>
      </text>
    </comment>
    <comment ref="A21" authorId="0">
      <text>
        <r>
          <rPr>
            <b/>
            <sz val="8"/>
            <color indexed="81"/>
            <rFont val="Tahoma"/>
            <family val="2"/>
          </rPr>
          <t>E&amp;O Insurance, Fire Insurance and Theft Insurance in relation to the business.</t>
        </r>
        <r>
          <rPr>
            <sz val="8"/>
            <color indexed="81"/>
            <rFont val="Tahoma"/>
            <family val="2"/>
          </rPr>
          <t xml:space="preserve">
</t>
        </r>
      </text>
    </comment>
    <comment ref="A22" authorId="0">
      <text>
        <r>
          <rPr>
            <b/>
            <sz val="8"/>
            <color indexed="81"/>
            <rFont val="Tahoma"/>
            <family val="2"/>
          </rPr>
          <t xml:space="preserve">Interest on money used for business purposes. You can obtain this on your institution's Statement. Input figure Manually.
</t>
        </r>
      </text>
    </comment>
    <comment ref="A23" authorId="0">
      <text>
        <r>
          <rPr>
            <b/>
            <sz val="8"/>
            <color indexed="81"/>
            <rFont val="Tahoma"/>
            <family val="2"/>
          </rPr>
          <t>Any Mailing fees ie: Stamps, envelopes, etc.</t>
        </r>
        <r>
          <rPr>
            <sz val="8"/>
            <color indexed="81"/>
            <rFont val="Tahoma"/>
            <family val="2"/>
          </rPr>
          <t xml:space="preserve">
</t>
        </r>
      </text>
    </comment>
    <comment ref="A24" authorId="0">
      <text>
        <r>
          <rPr>
            <b/>
            <sz val="8"/>
            <color indexed="81"/>
            <rFont val="Tahoma"/>
            <family val="2"/>
          </rPr>
          <t>Tech Fees, Photocopies, Offfice Assistant</t>
        </r>
        <r>
          <rPr>
            <sz val="8"/>
            <color indexed="81"/>
            <rFont val="Tahoma"/>
            <family val="2"/>
          </rPr>
          <t xml:space="preserve">
</t>
        </r>
      </text>
    </comment>
    <comment ref="A25" authorId="0">
      <text>
        <r>
          <rPr>
            <b/>
            <sz val="8"/>
            <color indexed="81"/>
            <rFont val="Tahoma"/>
            <family val="2"/>
          </rPr>
          <t>Any Business related meals and Entertainment (taking a client golfing)</t>
        </r>
        <r>
          <rPr>
            <sz val="8"/>
            <color indexed="81"/>
            <rFont val="Tahoma"/>
            <family val="2"/>
          </rPr>
          <t xml:space="preserve">
</t>
        </r>
      </text>
    </comment>
    <comment ref="A27" authorId="0">
      <text>
        <r>
          <rPr>
            <b/>
            <sz val="8"/>
            <color indexed="81"/>
            <rFont val="Tahoma"/>
            <family val="2"/>
          </rPr>
          <t xml:space="preserve">Gas and Oil changes are here.
</t>
        </r>
        <r>
          <rPr>
            <sz val="8"/>
            <color indexed="81"/>
            <rFont val="Tahoma"/>
            <family val="2"/>
          </rPr>
          <t xml:space="preserve">
</t>
        </r>
      </text>
    </comment>
    <comment ref="A28" authorId="0">
      <text>
        <r>
          <rPr>
            <b/>
            <sz val="8"/>
            <color indexed="81"/>
            <rFont val="Tahoma"/>
            <family val="2"/>
          </rPr>
          <t>If you have a vehicle where you are paying a finance fee a portion can be claimed for business purposes. You can obtain this information from the finance department or bank.</t>
        </r>
        <r>
          <rPr>
            <sz val="8"/>
            <color indexed="81"/>
            <rFont val="Tahoma"/>
            <family val="2"/>
          </rPr>
          <t xml:space="preserve">
</t>
        </r>
      </text>
    </comment>
    <comment ref="A29" authorId="0">
      <text>
        <r>
          <rPr>
            <b/>
            <sz val="8"/>
            <color indexed="81"/>
            <rFont val="Tahoma"/>
            <family val="2"/>
          </rPr>
          <t>Only one or two licence and Registration fees, therefore no sheet was created. Input straight into summary sheet</t>
        </r>
        <r>
          <rPr>
            <sz val="8"/>
            <color indexed="81"/>
            <rFont val="Tahoma"/>
            <family val="2"/>
          </rPr>
          <t>.</t>
        </r>
        <r>
          <rPr>
            <sz val="8"/>
            <color indexed="81"/>
            <rFont val="Tahoma"/>
            <family val="2"/>
          </rPr>
          <t xml:space="preserve">
</t>
        </r>
      </text>
    </comment>
    <comment ref="A30" authorId="0">
      <text>
        <r>
          <rPr>
            <sz val="8"/>
            <color indexed="81"/>
            <rFont val="Tahoma"/>
            <family val="2"/>
          </rPr>
          <t xml:space="preserve">any maintenance and repairs done to the car can be claimed.
</t>
        </r>
      </text>
    </comment>
    <comment ref="A31" authorId="0">
      <text>
        <r>
          <rPr>
            <b/>
            <sz val="8"/>
            <color indexed="81"/>
            <rFont val="Tahoma"/>
            <family val="2"/>
          </rPr>
          <t xml:space="preserve">If you have other vehicle expenses not inputed yet. To be Manually inputed.
</t>
        </r>
        <r>
          <rPr>
            <sz val="8"/>
            <color indexed="81"/>
            <rFont val="Tahoma"/>
            <family val="2"/>
          </rPr>
          <t xml:space="preserve">
</t>
        </r>
      </text>
    </comment>
    <comment ref="A32" authorId="0">
      <text>
        <r>
          <rPr>
            <b/>
            <sz val="8"/>
            <color indexed="81"/>
            <rFont val="Tahoma"/>
            <family val="2"/>
          </rPr>
          <t>Any Parking Fees for business purposes.</t>
        </r>
        <r>
          <rPr>
            <sz val="8"/>
            <color indexed="81"/>
            <rFont val="Tahoma"/>
            <family val="2"/>
          </rPr>
          <t xml:space="preserve">
</t>
        </r>
      </text>
    </comment>
    <comment ref="A34" authorId="0">
      <text>
        <r>
          <rPr>
            <b/>
            <sz val="8"/>
            <color indexed="81"/>
            <rFont val="Tahoma"/>
            <family val="2"/>
          </rPr>
          <t>Stationary and any other office related expenses</t>
        </r>
        <r>
          <rPr>
            <sz val="8"/>
            <color indexed="81"/>
            <rFont val="Tahoma"/>
            <family val="2"/>
          </rPr>
          <t xml:space="preserve">
</t>
        </r>
      </text>
    </comment>
    <comment ref="A36" authorId="0">
      <text>
        <r>
          <rPr>
            <b/>
            <sz val="8"/>
            <color indexed="81"/>
            <rFont val="Tahoma"/>
            <family val="2"/>
          </rPr>
          <t>Legal, Accounting, Computer Fees</t>
        </r>
        <r>
          <rPr>
            <sz val="8"/>
            <color indexed="81"/>
            <rFont val="Tahoma"/>
            <family val="2"/>
          </rPr>
          <t xml:space="preserve">
</t>
        </r>
      </text>
    </comment>
    <comment ref="A37" authorId="0">
      <text>
        <r>
          <rPr>
            <b/>
            <sz val="8"/>
            <color indexed="81"/>
            <rFont val="Tahoma"/>
            <family val="2"/>
          </rPr>
          <t>If renting an Office</t>
        </r>
        <r>
          <rPr>
            <sz val="8"/>
            <color indexed="81"/>
            <rFont val="Tahoma"/>
            <family val="2"/>
          </rPr>
          <t xml:space="preserve">
</t>
        </r>
      </text>
    </comment>
    <comment ref="A39" authorId="0">
      <text>
        <r>
          <rPr>
            <b/>
            <sz val="8"/>
            <color indexed="81"/>
            <rFont val="Tahoma"/>
            <family val="2"/>
          </rPr>
          <t xml:space="preserve">Cell phone and utilities in relation to an office outside of the home.
</t>
        </r>
        <r>
          <rPr>
            <sz val="8"/>
            <color indexed="81"/>
            <rFont val="Tahoma"/>
            <family val="2"/>
          </rPr>
          <t xml:space="preserve">
</t>
        </r>
      </text>
    </comment>
    <comment ref="A40" authorId="0">
      <text>
        <r>
          <rPr>
            <b/>
            <sz val="8"/>
            <color indexed="81"/>
            <rFont val="Tahoma"/>
            <family val="2"/>
          </rPr>
          <t>Allowed 2 Conventions a year. Any food costs should be placed with Meals &amp; Entertainment</t>
        </r>
        <r>
          <rPr>
            <sz val="8"/>
            <color indexed="81"/>
            <rFont val="Tahoma"/>
            <family val="2"/>
          </rPr>
          <t xml:space="preserve">
</t>
        </r>
      </text>
    </comment>
    <comment ref="B43" authorId="0">
      <text>
        <r>
          <rPr>
            <b/>
            <sz val="8"/>
            <color indexed="81"/>
            <rFont val="Tahoma"/>
            <family val="2"/>
          </rPr>
          <t>Business Cards, Flyers, Posters, Prizes, Gifts, Gift Cards</t>
        </r>
        <r>
          <rPr>
            <sz val="8"/>
            <color indexed="81"/>
            <rFont val="Tahoma"/>
            <family val="2"/>
          </rPr>
          <t xml:space="preserve">
</t>
        </r>
      </text>
    </comment>
    <comment ref="B45" authorId="0">
      <text>
        <r>
          <rPr>
            <b/>
            <sz val="8"/>
            <color indexed="81"/>
            <rFont val="Tahoma"/>
            <family val="2"/>
          </rPr>
          <t xml:space="preserve">licenses, registration fees, memberships
</t>
        </r>
        <r>
          <rPr>
            <sz val="8"/>
            <color indexed="81"/>
            <rFont val="Tahoma"/>
            <family val="2"/>
          </rPr>
          <t xml:space="preserve">
</t>
        </r>
      </text>
    </comment>
    <comment ref="B46" authorId="0">
      <text>
        <r>
          <rPr>
            <b/>
            <sz val="8"/>
            <color indexed="81"/>
            <rFont val="Tahoma"/>
            <family val="2"/>
          </rPr>
          <t>any Maintenace Done To the House</t>
        </r>
        <r>
          <rPr>
            <sz val="8"/>
            <color indexed="81"/>
            <rFont val="Tahoma"/>
            <family val="2"/>
          </rPr>
          <t xml:space="preserve">
</t>
        </r>
      </text>
    </comment>
    <comment ref="B47" authorId="0">
      <text>
        <r>
          <rPr>
            <b/>
            <sz val="8"/>
            <color indexed="81"/>
            <rFont val="Tahoma"/>
            <family val="2"/>
          </rPr>
          <t>ie: Enmax Bills</t>
        </r>
        <r>
          <rPr>
            <sz val="8"/>
            <color indexed="81"/>
            <rFont val="Tahoma"/>
            <family val="2"/>
          </rPr>
          <t xml:space="preserve">
</t>
        </r>
      </text>
    </comment>
    <comment ref="B48" authorId="0">
      <text>
        <r>
          <rPr>
            <b/>
            <sz val="8"/>
            <color indexed="81"/>
            <rFont val="Tahoma"/>
            <family val="2"/>
          </rPr>
          <t xml:space="preserve">ie: Atco Bills
</t>
        </r>
        <r>
          <rPr>
            <sz val="8"/>
            <color indexed="81"/>
            <rFont val="Tahoma"/>
            <family val="2"/>
          </rPr>
          <t xml:space="preserve">
</t>
        </r>
      </text>
    </comment>
    <comment ref="B49" authorId="0">
      <text>
        <r>
          <rPr>
            <b/>
            <sz val="8"/>
            <color indexed="81"/>
            <rFont val="Tahoma"/>
            <family val="2"/>
          </rPr>
          <t xml:space="preserve">Fire Insurance, House Insurance, Mortgage Insurance. Input annual amount
</t>
        </r>
      </text>
    </comment>
    <comment ref="B50" authorId="0">
      <text>
        <r>
          <rPr>
            <b/>
            <sz val="8"/>
            <color indexed="81"/>
            <rFont val="Tahoma"/>
            <family val="2"/>
          </rPr>
          <t>Can be found going to your bank and obtaining a summary Statement for principal and Interest. Input Manually.</t>
        </r>
        <r>
          <rPr>
            <sz val="8"/>
            <color indexed="81"/>
            <rFont val="Tahoma"/>
            <family val="2"/>
          </rPr>
          <t xml:space="preserve">
</t>
        </r>
      </text>
    </comment>
    <comment ref="B51" authorId="0">
      <text>
        <r>
          <rPr>
            <b/>
            <sz val="8"/>
            <color indexed="81"/>
            <rFont val="Tahoma"/>
            <family val="2"/>
          </rPr>
          <t>Telephone and any other house expense related to the business, ie: internet service.</t>
        </r>
        <r>
          <rPr>
            <sz val="8"/>
            <color indexed="81"/>
            <rFont val="Tahoma"/>
            <family val="2"/>
          </rPr>
          <t xml:space="preserve">
</t>
        </r>
      </text>
    </comment>
    <comment ref="B52" authorId="0">
      <text>
        <r>
          <rPr>
            <b/>
            <sz val="8"/>
            <color indexed="81"/>
            <rFont val="Tahoma"/>
            <family val="2"/>
          </rPr>
          <t xml:space="preserve">Found with Property Tax Assessment. Input Manually.
</t>
        </r>
      </text>
    </comment>
    <comment ref="B53" authorId="0">
      <text>
        <r>
          <rPr>
            <b/>
            <sz val="8"/>
            <color indexed="81"/>
            <rFont val="Tahoma"/>
            <family val="2"/>
          </rPr>
          <t>E&amp;O Insurance, Fire Insurance and Theft Insurance in relation to the business.</t>
        </r>
        <r>
          <rPr>
            <sz val="8"/>
            <color indexed="81"/>
            <rFont val="Tahoma"/>
            <family val="2"/>
          </rPr>
          <t xml:space="preserve">
</t>
        </r>
      </text>
    </comment>
    <comment ref="B54" authorId="0">
      <text>
        <r>
          <rPr>
            <b/>
            <sz val="8"/>
            <color indexed="81"/>
            <rFont val="Tahoma"/>
            <family val="2"/>
          </rPr>
          <t xml:space="preserve">Interest on money used for business purposes. You can obtain this on your institution's Statement. Input figure Manually.
</t>
        </r>
      </text>
    </comment>
    <comment ref="B55" authorId="0">
      <text>
        <r>
          <rPr>
            <b/>
            <sz val="8"/>
            <color indexed="81"/>
            <rFont val="Tahoma"/>
            <family val="2"/>
          </rPr>
          <t>Any Mailing fees ie: Stamps, envelopes, etc.</t>
        </r>
        <r>
          <rPr>
            <sz val="8"/>
            <color indexed="81"/>
            <rFont val="Tahoma"/>
            <family val="2"/>
          </rPr>
          <t xml:space="preserve">
</t>
        </r>
      </text>
    </comment>
    <comment ref="B56" authorId="0">
      <text>
        <r>
          <rPr>
            <b/>
            <sz val="8"/>
            <color indexed="81"/>
            <rFont val="Tahoma"/>
            <family val="2"/>
          </rPr>
          <t>Tech Fees, Photocopies, Offfice Assistant</t>
        </r>
        <r>
          <rPr>
            <sz val="8"/>
            <color indexed="81"/>
            <rFont val="Tahoma"/>
            <family val="2"/>
          </rPr>
          <t xml:space="preserve">
</t>
        </r>
      </text>
    </comment>
    <comment ref="B57" authorId="0">
      <text>
        <r>
          <rPr>
            <b/>
            <sz val="8"/>
            <color indexed="81"/>
            <rFont val="Tahoma"/>
            <family val="2"/>
          </rPr>
          <t>Any Business related meals and Entertainment (taking a client golfing)</t>
        </r>
        <r>
          <rPr>
            <sz val="8"/>
            <color indexed="81"/>
            <rFont val="Tahoma"/>
            <family val="2"/>
          </rPr>
          <t xml:space="preserve">
</t>
        </r>
      </text>
    </comment>
    <comment ref="B59" authorId="0">
      <text>
        <r>
          <rPr>
            <b/>
            <sz val="8"/>
            <color indexed="81"/>
            <rFont val="Tahoma"/>
            <family val="2"/>
          </rPr>
          <t xml:space="preserve">Gas and Oil changes are here.
</t>
        </r>
        <r>
          <rPr>
            <sz val="8"/>
            <color indexed="81"/>
            <rFont val="Tahoma"/>
            <family val="2"/>
          </rPr>
          <t xml:space="preserve">
</t>
        </r>
      </text>
    </comment>
    <comment ref="B60" authorId="0">
      <text>
        <r>
          <rPr>
            <b/>
            <sz val="8"/>
            <color indexed="81"/>
            <rFont val="Tahoma"/>
            <family val="2"/>
          </rPr>
          <t>If you have a vehicle where you are paying a finance fee a portion can be claimed for business purposes. You can obtain this information from the finance department or bank.</t>
        </r>
        <r>
          <rPr>
            <sz val="8"/>
            <color indexed="81"/>
            <rFont val="Tahoma"/>
            <family val="2"/>
          </rPr>
          <t xml:space="preserve">
</t>
        </r>
      </text>
    </comment>
    <comment ref="B61" authorId="0">
      <text>
        <r>
          <rPr>
            <b/>
            <sz val="8"/>
            <color indexed="81"/>
            <rFont val="Tahoma"/>
            <family val="2"/>
          </rPr>
          <t>Only one or two licence and Registration fees, therefore no sheet was created. Input straight into summary sheet</t>
        </r>
        <r>
          <rPr>
            <sz val="8"/>
            <color indexed="81"/>
            <rFont val="Tahoma"/>
            <family val="2"/>
          </rPr>
          <t>.</t>
        </r>
        <r>
          <rPr>
            <sz val="8"/>
            <color indexed="81"/>
            <rFont val="Tahoma"/>
            <family val="2"/>
          </rPr>
          <t xml:space="preserve">
</t>
        </r>
      </text>
    </comment>
    <comment ref="B62" authorId="0">
      <text>
        <r>
          <rPr>
            <sz val="8"/>
            <color indexed="81"/>
            <rFont val="Tahoma"/>
            <family val="2"/>
          </rPr>
          <t xml:space="preserve">any maintenance and repairs done to the car can be claimed.
</t>
        </r>
      </text>
    </comment>
    <comment ref="B63" authorId="0">
      <text>
        <r>
          <rPr>
            <b/>
            <sz val="8"/>
            <color indexed="81"/>
            <rFont val="Tahoma"/>
            <family val="2"/>
          </rPr>
          <t xml:space="preserve">If you have other vehicle expenses not inputed yet. To be Manually inputed.
</t>
        </r>
        <r>
          <rPr>
            <sz val="8"/>
            <color indexed="81"/>
            <rFont val="Tahoma"/>
            <family val="2"/>
          </rPr>
          <t xml:space="preserve">
</t>
        </r>
      </text>
    </comment>
    <comment ref="B64" authorId="0">
      <text>
        <r>
          <rPr>
            <b/>
            <sz val="8"/>
            <color indexed="81"/>
            <rFont val="Tahoma"/>
            <family val="2"/>
          </rPr>
          <t>Any Parking Fees for business purposes.</t>
        </r>
        <r>
          <rPr>
            <sz val="8"/>
            <color indexed="81"/>
            <rFont val="Tahoma"/>
            <family val="2"/>
          </rPr>
          <t xml:space="preserve">
</t>
        </r>
      </text>
    </comment>
  </commentList>
</comments>
</file>

<file path=xl/comments2.xml><?xml version="1.0" encoding="utf-8"?>
<comments xmlns="http://schemas.openxmlformats.org/spreadsheetml/2006/main">
  <authors>
    <author>Jon</author>
    <author>Vertex42</author>
  </authors>
  <commentList>
    <comment ref="G2" authorId="0">
      <text>
        <r>
          <rPr>
            <b/>
            <u/>
            <sz val="8"/>
            <color indexed="81"/>
            <rFont val="Tahoma"/>
            <family val="2"/>
          </rPr>
          <t xml:space="preserve">Limited Use Policy
</t>
        </r>
        <r>
          <rPr>
            <sz val="8"/>
            <color indexed="81"/>
            <rFont val="Tahoma"/>
            <family val="2"/>
          </rPr>
          <t xml:space="preserve">You may download this template ("Software") free of charge,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B4" authorId="0">
      <text>
        <r>
          <rPr>
            <b/>
            <sz val="8"/>
            <color indexed="81"/>
            <rFont val="Tahoma"/>
            <family val="2"/>
          </rPr>
          <t>Date:</t>
        </r>
        <r>
          <rPr>
            <sz val="8"/>
            <color indexed="81"/>
            <rFont val="Tahoma"/>
            <family val="2"/>
          </rPr>
          <t xml:space="preserve">
Record the date that you entered your creditor information. This is for your own information, and the first payment in the Payment Schedule will be the 1st of the following month.  The Payment Schedule assumes that all payments are made on the first day of the month. This is probably not really the case, because many creditors bill at different times of the month.</t>
        </r>
      </text>
    </comment>
    <comment ref="C7" authorId="0">
      <text>
        <r>
          <rPr>
            <b/>
            <sz val="8"/>
            <color indexed="81"/>
            <rFont val="Tahoma"/>
            <family val="2"/>
          </rPr>
          <t>Current Balance</t>
        </r>
        <r>
          <rPr>
            <sz val="8"/>
            <color indexed="81"/>
            <rFont val="Tahoma"/>
            <family val="2"/>
          </rPr>
          <t xml:space="preserve">
This is the amount you currently need to pay off.</t>
        </r>
      </text>
    </comment>
    <comment ref="D7" authorId="0">
      <text>
        <r>
          <rPr>
            <b/>
            <sz val="8"/>
            <color indexed="81"/>
            <rFont val="Tahoma"/>
            <family val="2"/>
          </rPr>
          <t>Annual Interest Rate:</t>
        </r>
        <r>
          <rPr>
            <sz val="8"/>
            <color indexed="81"/>
            <rFont val="Tahoma"/>
            <family val="2"/>
          </rPr>
          <t xml:space="preserve">
Unless you know otherwise, enter the APR (Annual Percentage Rate). Most credit card rates will fluxuate over time, and can be affected by late payments and other factors, but this calculator just assumes a fixed rate.</t>
        </r>
      </text>
    </comment>
    <comment ref="E7" authorId="0">
      <text>
        <r>
          <rPr>
            <b/>
            <sz val="8"/>
            <color indexed="81"/>
            <rFont val="Tahoma"/>
            <family val="2"/>
          </rPr>
          <t>Payment:</t>
        </r>
        <r>
          <rPr>
            <sz val="8"/>
            <color indexed="81"/>
            <rFont val="Tahoma"/>
            <family val="2"/>
          </rPr>
          <t xml:space="preserve">
This is either your </t>
        </r>
        <r>
          <rPr>
            <b/>
            <sz val="8"/>
            <color indexed="81"/>
            <rFont val="Tahoma"/>
            <family val="2"/>
          </rPr>
          <t>current minimum payment</t>
        </r>
        <r>
          <rPr>
            <sz val="8"/>
            <color indexed="81"/>
            <rFont val="Tahoma"/>
            <family val="2"/>
          </rPr>
          <t xml:space="preserve">, or the amount you want to pay each month. You should verify your balance and minimum payment with your lending institution. </t>
        </r>
        <r>
          <rPr>
            <i/>
            <sz val="8"/>
            <color indexed="81"/>
            <rFont val="Tahoma"/>
            <family val="2"/>
          </rPr>
          <t>It is possible that your rate and your minimum payment will change over time</t>
        </r>
        <r>
          <rPr>
            <sz val="8"/>
            <color indexed="81"/>
            <rFont val="Tahoma"/>
            <family val="2"/>
          </rPr>
          <t xml:space="preserve">. This calculator assumes that the rate does not change.
</t>
        </r>
        <r>
          <rPr>
            <b/>
            <sz val="8"/>
            <color indexed="81"/>
            <rFont val="Tahoma"/>
            <family val="2"/>
          </rPr>
          <t>Red Error Indication</t>
        </r>
        <r>
          <rPr>
            <sz val="8"/>
            <color indexed="81"/>
            <rFont val="Tahoma"/>
            <family val="2"/>
          </rPr>
          <t xml:space="preserve">: If the cell shows a </t>
        </r>
        <r>
          <rPr>
            <b/>
            <sz val="8"/>
            <color indexed="81"/>
            <rFont val="Tahoma"/>
            <family val="2"/>
          </rPr>
          <t>RED</t>
        </r>
        <r>
          <rPr>
            <sz val="8"/>
            <color indexed="81"/>
            <rFont val="Tahoma"/>
            <family val="2"/>
          </rPr>
          <t xml:space="preserve"> background, then that means that the Payment is less than the </t>
        </r>
        <r>
          <rPr>
            <b/>
            <sz val="8"/>
            <color indexed="81"/>
            <rFont val="Tahoma"/>
            <family val="2"/>
          </rPr>
          <t>interest-only</t>
        </r>
        <r>
          <rPr>
            <sz val="8"/>
            <color indexed="81"/>
            <rFont val="Tahoma"/>
            <family val="2"/>
          </rPr>
          <t xml:space="preserve"> payment, and you need to increase the Payment. If the payment is less than the minimum required payment, you could end up paying extra fees and your interest rate might increase as a penalty. If the payment is not enough to cover the interest, then the interest is added to the balance (negative amortization) in the payment schedule. This may or may not be how your actual loan works.</t>
        </r>
      </text>
    </comment>
    <comment ref="F7" authorId="0">
      <text>
        <r>
          <rPr>
            <b/>
            <sz val="8"/>
            <color indexed="81"/>
            <rFont val="Tahoma"/>
            <family val="2"/>
          </rPr>
          <t>Custom Criteria:</t>
        </r>
        <r>
          <rPr>
            <sz val="8"/>
            <color indexed="81"/>
            <rFont val="Tahoma"/>
            <family val="2"/>
          </rPr>
          <t xml:space="preserve">
You can enter formulas or values in this column to control the order in which the debts are paid (e.g. the Term, or the numeric order you wish to pay the debts, etc.) In the STRATEGY dropdown box, you would then choose "Custom - Highest First", or "Custom - Lowest First".</t>
        </r>
      </text>
    </comment>
    <comment ref="G7" authorId="1">
      <text>
        <r>
          <rPr>
            <b/>
            <sz val="8"/>
            <color indexed="81"/>
            <rFont val="Tahoma"/>
            <family val="2"/>
          </rPr>
          <t>Current Interest-Only Payment:</t>
        </r>
        <r>
          <rPr>
            <sz val="8"/>
            <color indexed="81"/>
            <rFont val="Tahoma"/>
            <family val="2"/>
          </rPr>
          <t xml:space="preserve">
For your info, this column calculates the interest-only payment, based on the current balance and interest rate. Anything less than this amount will result in negative amortization in the payment schedule (interest added to the balance).</t>
        </r>
      </text>
    </comment>
    <comment ref="B28" authorId="0">
      <text>
        <r>
          <rPr>
            <b/>
            <sz val="8"/>
            <color indexed="81"/>
            <rFont val="Tahoma"/>
            <family val="2"/>
          </rPr>
          <t>Monthly Payment:</t>
        </r>
        <r>
          <rPr>
            <sz val="8"/>
            <color indexed="81"/>
            <rFont val="Tahoma"/>
            <family val="2"/>
          </rPr>
          <t xml:space="preserve">
Enter the amount that you can set aside</t>
        </r>
        <r>
          <rPr>
            <b/>
            <sz val="8"/>
            <color indexed="81"/>
            <rFont val="Tahoma"/>
            <family val="2"/>
          </rPr>
          <t xml:space="preserve"> each month</t>
        </r>
        <r>
          <rPr>
            <sz val="8"/>
            <color indexed="81"/>
            <rFont val="Tahoma"/>
            <family val="2"/>
          </rPr>
          <t xml:space="preserve"> to pay off your debt. The amount should be greater than the sum of the individual payments. This calculator assumes fixed payments (except for the snowball), fixed rates, no late fees, no additional charges, and no other fees. Part of the monthly payment will go towards paying the interest due, and the other part will go towards reducing the balance(s).
</t>
        </r>
        <r>
          <rPr>
            <b/>
            <sz val="8"/>
            <color indexed="81"/>
            <rFont val="Tahoma"/>
            <family val="2"/>
          </rPr>
          <t>Check Your Budget</t>
        </r>
        <r>
          <rPr>
            <sz val="8"/>
            <color indexed="81"/>
            <rFont val="Tahoma"/>
            <family val="2"/>
          </rPr>
          <t xml:space="preserve"> - To pay off your debts as soon as possible, choose the largest monthly payment that fits within your budget.</t>
        </r>
      </text>
    </comment>
    <comment ref="B29" authorId="0">
      <text>
        <r>
          <rPr>
            <b/>
            <sz val="8"/>
            <color indexed="81"/>
            <rFont val="Tahoma"/>
            <family val="2"/>
          </rPr>
          <t>Initial Snowball (Extra Payment):</t>
        </r>
        <r>
          <rPr>
            <sz val="8"/>
            <color indexed="81"/>
            <rFont val="Tahoma"/>
            <family val="2"/>
          </rPr>
          <t xml:space="preserve">
The initial snowball, or extra payment, is calculated as the Monthly Payment that you choose minus the total monthly payments from the creditor table.</t>
        </r>
      </text>
    </comment>
  </commentList>
</comments>
</file>

<file path=xl/comments3.xml><?xml version="1.0" encoding="utf-8"?>
<comments xmlns="http://schemas.openxmlformats.org/spreadsheetml/2006/main">
  <authors>
    <author>Jon</author>
  </authors>
  <commentList>
    <comment ref="W1" authorId="0">
      <text>
        <r>
          <rPr>
            <b/>
            <u/>
            <sz val="8"/>
            <color indexed="81"/>
            <rFont val="Tahoma"/>
            <family val="2"/>
          </rPr>
          <t xml:space="preserve">Limited Use Policy
</t>
        </r>
        <r>
          <rPr>
            <sz val="8"/>
            <color indexed="81"/>
            <rFont val="Tahoma"/>
            <family val="2"/>
          </rPr>
          <t xml:space="preserve">You may download this template ("Software") free of charge,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your own personal computer.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C19" authorId="0">
      <text>
        <r>
          <rPr>
            <b/>
            <sz val="8"/>
            <color indexed="81"/>
            <rFont val="Tahoma"/>
            <family val="2"/>
          </rPr>
          <t>Snowball:</t>
        </r>
        <r>
          <rPr>
            <sz val="8"/>
            <color indexed="81"/>
            <rFont val="Tahoma"/>
            <family val="2"/>
          </rPr>
          <t xml:space="preserve">
This column represents the extra payment above and beyond your normal monthly payments. When a loan is fully paid, that loan's monthly payment is added the snowball and used to pay off the next loan, and so on.</t>
        </r>
      </text>
    </comment>
    <comment ref="CM21" authorId="0">
      <text>
        <r>
          <rPr>
            <sz val="8"/>
            <color indexed="81"/>
            <rFont val="Tahoma"/>
            <family val="2"/>
          </rPr>
          <t>Different formula than previous column</t>
        </r>
      </text>
    </comment>
  </commentList>
</comments>
</file>

<file path=xl/comments4.xml><?xml version="1.0" encoding="utf-8"?>
<comments xmlns="http://schemas.openxmlformats.org/spreadsheetml/2006/main">
  <authors>
    <author>Jon</author>
    <author>Vertex42</author>
    <author>Maria</author>
  </authors>
  <commentList>
    <comment ref="H2" authorId="0">
      <text>
        <r>
          <rPr>
            <b/>
            <u/>
            <sz val="8"/>
            <color indexed="81"/>
            <rFont val="Tahoma"/>
            <family val="2"/>
          </rPr>
          <t xml:space="preserve">Limited Use Policy
</t>
        </r>
        <r>
          <rPr>
            <sz val="8"/>
            <color indexed="81"/>
            <rFont val="Tahoma"/>
            <family val="2"/>
          </rPr>
          <t xml:space="preserve">You may download this template (the "Software"), make archival copies, and customize the Software for </t>
        </r>
        <r>
          <rPr>
            <b/>
            <sz val="8"/>
            <color indexed="81"/>
            <rFont val="Tahoma"/>
            <family val="2"/>
          </rPr>
          <t>personal use only</t>
        </r>
        <r>
          <rPr>
            <sz val="8"/>
            <color indexed="81"/>
            <rFont val="Tahoma"/>
            <family val="2"/>
          </rPr>
          <t xml:space="preserve">. This Software or any document including or derived from this Software </t>
        </r>
        <r>
          <rPr>
            <b/>
            <sz val="8"/>
            <color indexed="10"/>
            <rFont val="Tahoma"/>
            <family val="2"/>
          </rPr>
          <t>may NOT be sold, distributed, or placed on a public server such as the internet</t>
        </r>
        <r>
          <rPr>
            <sz val="8"/>
            <color indexed="81"/>
            <rFont val="Tahoma"/>
            <family val="2"/>
          </rPr>
          <t xml:space="preserve"> without the express written permission of Vertex42 LLC.
</t>
        </r>
        <r>
          <rPr>
            <b/>
            <sz val="8"/>
            <color indexed="81"/>
            <rFont val="Tahoma"/>
            <family val="2"/>
          </rPr>
          <t>You may not remove or alter any logo, trademark, copyright, hyperlinks, disclaimers, terms of use, or other proprietary notices</t>
        </r>
        <r>
          <rPr>
            <sz val="8"/>
            <color indexed="81"/>
            <rFont val="Tahoma"/>
            <family val="2"/>
          </rPr>
          <t xml:space="preserve"> within the Software.
We define </t>
        </r>
        <r>
          <rPr>
            <b/>
            <sz val="8"/>
            <color indexed="81"/>
            <rFont val="Tahoma"/>
            <family val="2"/>
          </rPr>
          <t>"Personal use"</t>
        </r>
        <r>
          <rPr>
            <sz val="8"/>
            <color indexed="81"/>
            <rFont val="Tahoma"/>
            <family val="2"/>
          </rPr>
          <t xml:space="preserve"> as </t>
        </r>
        <r>
          <rPr>
            <b/>
            <sz val="8"/>
            <color indexed="10"/>
            <rFont val="Tahoma"/>
            <family val="2"/>
          </rPr>
          <t>Non-Commercial</t>
        </r>
        <r>
          <rPr>
            <sz val="8"/>
            <color indexed="81"/>
            <rFont val="Tahoma"/>
            <family val="2"/>
          </rPr>
          <t xml:space="preserve"> use by you, your family, or by your close personal friends, on a computer not owned by a business or commercial entity.
We define </t>
        </r>
        <r>
          <rPr>
            <b/>
            <sz val="8"/>
            <color indexed="81"/>
            <rFont val="Tahoma"/>
            <family val="2"/>
          </rPr>
          <t>"Commercial use"</t>
        </r>
        <r>
          <rPr>
            <sz val="8"/>
            <color indexed="81"/>
            <rFont val="Tahoma"/>
            <family val="2"/>
          </rPr>
          <t xml:space="preserv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t>
        </r>
        <r>
          <rPr>
            <b/>
            <sz val="8"/>
            <color indexed="81"/>
            <rFont val="Tahoma"/>
            <family val="2"/>
          </rPr>
          <t>Caution:</t>
        </r>
        <r>
          <rPr>
            <sz val="8"/>
            <color indexed="81"/>
            <rFont val="Tahoma"/>
            <family val="2"/>
          </rPr>
          <t xml:space="preserve"> This calculator is for educational and illustrative purposes only and should not be construed as financial advice. The results may not be exact, and may not apply to your specific situation. Please consult a qualified professional regarding financial decisions.
</t>
        </r>
        <r>
          <rPr>
            <b/>
            <u/>
            <sz val="8"/>
            <color indexed="81"/>
            <rFont val="Tahoma"/>
            <family val="2"/>
          </rPr>
          <t xml:space="preserve">
No Warranties</t>
        </r>
        <r>
          <rPr>
            <b/>
            <sz val="8"/>
            <color indexed="81"/>
            <rFont val="Tahoma"/>
            <family val="2"/>
          </rPr>
          <t xml:space="preserve">
</t>
        </r>
        <r>
          <rPr>
            <sz val="8"/>
            <color indexed="81"/>
            <rFont val="Tahoma"/>
            <family val="2"/>
          </rPr>
          <t xml:space="preserve">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t>
        </r>
        <r>
          <rPr>
            <b/>
            <u/>
            <sz val="8"/>
            <color indexed="81"/>
            <rFont val="Tahoma"/>
            <family val="2"/>
          </rPr>
          <t>Limitation of Liability</t>
        </r>
        <r>
          <rPr>
            <sz val="8"/>
            <color indexed="81"/>
            <rFont val="Tahoma"/>
            <family val="2"/>
          </rPr>
          <t xml:space="preserve">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
</t>
        </r>
      </text>
    </comment>
    <comment ref="G5" authorId="1">
      <text>
        <r>
          <rPr>
            <b/>
            <sz val="8"/>
            <color indexed="81"/>
            <rFont val="Tahoma"/>
            <family val="2"/>
          </rPr>
          <t>Rate Per PAYMENT Period:</t>
        </r>
        <r>
          <rPr>
            <sz val="8"/>
            <color indexed="81"/>
            <rFont val="Tahoma"/>
            <family val="2"/>
          </rPr>
          <t xml:space="preserve">
When the Compound Period is equal to the Payment Frequency, the rate per period ends up being simply the annual rate divided by the number of periods per year.</t>
        </r>
      </text>
    </comment>
    <comment ref="C7" authorId="2">
      <text>
        <r>
          <rPr>
            <b/>
            <sz val="8"/>
            <color indexed="81"/>
            <rFont val="Tahoma"/>
            <family val="2"/>
          </rPr>
          <t>Term of Loan</t>
        </r>
        <r>
          <rPr>
            <sz val="8"/>
            <color indexed="81"/>
            <rFont val="Tahoma"/>
            <family val="2"/>
          </rPr>
          <t xml:space="preserve">
Mortgage loans usually have 15 or 30-year terms. Auto loans are usually between 2 and 5 years. For a 6-month term, enter 6/12.
</t>
        </r>
      </text>
    </comment>
    <comment ref="C9" authorId="1">
      <text>
        <r>
          <rPr>
            <b/>
            <sz val="8"/>
            <color indexed="81"/>
            <rFont val="Tahoma"/>
            <family val="2"/>
          </rPr>
          <t>Payment Frequency:</t>
        </r>
        <r>
          <rPr>
            <sz val="8"/>
            <color indexed="81"/>
            <rFont val="Tahoma"/>
            <family val="2"/>
          </rPr>
          <t xml:space="preserve">
This defines the Payment Period, or the number of payments per year.</t>
        </r>
      </text>
    </comment>
    <comment ref="G9" authorId="2">
      <text>
        <r>
          <rPr>
            <b/>
            <sz val="8"/>
            <color indexed="81"/>
            <rFont val="Tahoma"/>
            <family val="2"/>
          </rPr>
          <t>Estimated Interest Savings</t>
        </r>
        <r>
          <rPr>
            <sz val="8"/>
            <color indexed="81"/>
            <rFont val="Tahoma"/>
            <family val="2"/>
          </rPr>
          <t xml:space="preserve">
The reduced interest expense associated with making extra payments. The result may be off by a small amount (a few dollars) due to rounding.</t>
        </r>
      </text>
    </comment>
    <comment ref="C10" authorId="0">
      <text>
        <r>
          <rPr>
            <b/>
            <sz val="8"/>
            <color indexed="81"/>
            <rFont val="Tahoma"/>
            <family val="2"/>
          </rPr>
          <t>Compound Period:</t>
        </r>
        <r>
          <rPr>
            <sz val="8"/>
            <color indexed="81"/>
            <rFont val="Tahoma"/>
            <family val="2"/>
          </rPr>
          <t xml:space="preserve">
The number of times per year that the interest is compounded.
Annually: 1 time per year
Semi-Annually: 2 times per year
Quarterly: 4 times per year
Monthly: 12 times per year
</t>
        </r>
        <r>
          <rPr>
            <b/>
            <sz val="8"/>
            <color indexed="81"/>
            <rFont val="Tahoma"/>
            <family val="2"/>
          </rPr>
          <t>Canadian</t>
        </r>
        <r>
          <rPr>
            <sz val="8"/>
            <color indexed="81"/>
            <rFont val="Tahoma"/>
            <family val="2"/>
          </rPr>
          <t xml:space="preserve"> mortgages are compounded </t>
        </r>
        <r>
          <rPr>
            <b/>
            <sz val="8"/>
            <color indexed="81"/>
            <rFont val="Tahoma"/>
            <family val="2"/>
          </rPr>
          <t>semi-annually</t>
        </r>
        <r>
          <rPr>
            <sz val="8"/>
            <color indexed="81"/>
            <rFont val="Tahoma"/>
            <family val="2"/>
          </rPr>
          <t xml:space="preserve">.
</t>
        </r>
        <r>
          <rPr>
            <b/>
            <sz val="8"/>
            <color indexed="81"/>
            <rFont val="Tahoma"/>
            <family val="2"/>
          </rPr>
          <t>US</t>
        </r>
        <r>
          <rPr>
            <sz val="8"/>
            <color indexed="81"/>
            <rFont val="Tahoma"/>
            <family val="2"/>
          </rPr>
          <t xml:space="preserve"> mortgages are compounded </t>
        </r>
        <r>
          <rPr>
            <b/>
            <sz val="8"/>
            <color indexed="81"/>
            <rFont val="Tahoma"/>
            <family val="2"/>
          </rPr>
          <t>monthly</t>
        </r>
        <r>
          <rPr>
            <sz val="8"/>
            <color indexed="81"/>
            <rFont val="Tahoma"/>
            <family val="2"/>
          </rPr>
          <t xml:space="preserve">.
The default is to set the compound period EQUAL to the payment frequency.
</t>
        </r>
        <r>
          <rPr>
            <i/>
            <sz val="8"/>
            <color indexed="81"/>
            <rFont val="Tahoma"/>
            <family val="2"/>
          </rPr>
          <t>WARNING</t>
        </r>
        <r>
          <rPr>
            <sz val="8"/>
            <color indexed="81"/>
            <rFont val="Tahoma"/>
            <family val="2"/>
          </rPr>
          <t>:Choosing a compound period that is shorter than the payment period results in negative amortization.</t>
        </r>
      </text>
    </comment>
    <comment ref="C11" authorId="1">
      <text>
        <r>
          <rPr>
            <b/>
            <sz val="8"/>
            <color indexed="81"/>
            <rFont val="Tahoma"/>
            <family val="2"/>
          </rPr>
          <t>Payment Type:</t>
        </r>
        <r>
          <rPr>
            <sz val="8"/>
            <color indexed="81"/>
            <rFont val="Tahoma"/>
            <family val="2"/>
          </rPr>
          <t xml:space="preserve">
This affects the "type" argument in the Excel PMT function.
"End of Period" (type=0) is the most common option. Choosing "Beginning of Period" (type=1) means that you will pay zero interest on your first payment.</t>
        </r>
      </text>
    </comment>
    <comment ref="D16" authorId="2">
      <text>
        <r>
          <rPr>
            <b/>
            <sz val="8"/>
            <color indexed="81"/>
            <rFont val="Tahoma"/>
            <family val="2"/>
          </rPr>
          <t>Additional Payment</t>
        </r>
        <r>
          <rPr>
            <sz val="8"/>
            <color indexed="81"/>
            <rFont val="Tahoma"/>
            <family val="2"/>
          </rPr>
          <t xml:space="preserve">
The amount paid directly towards the principal, in additional to the normal payment.
In order to pay off the remaining balance, the additional payment must be the</t>
        </r>
        <r>
          <rPr>
            <b/>
            <sz val="8"/>
            <color indexed="81"/>
            <rFont val="Tahoma"/>
            <family val="2"/>
          </rPr>
          <t xml:space="preserve"> last period balance - payment due + interest due</t>
        </r>
        <r>
          <rPr>
            <sz val="8"/>
            <color indexed="81"/>
            <rFont val="Tahoma"/>
            <family val="2"/>
          </rPr>
          <t>.
(Assumes no penalties for making additional payments.)</t>
        </r>
      </text>
    </comment>
  </commentList>
</comments>
</file>

<file path=xl/sharedStrings.xml><?xml version="1.0" encoding="utf-8"?>
<sst xmlns="http://schemas.openxmlformats.org/spreadsheetml/2006/main" count="2133" uniqueCount="864">
  <si>
    <t>Payment</t>
  </si>
  <si>
    <t>No.</t>
  </si>
  <si>
    <t>Balance</t>
  </si>
  <si>
    <t>Interest</t>
  </si>
  <si>
    <t>Month</t>
  </si>
  <si>
    <t>Rate</t>
  </si>
  <si>
    <t>Order</t>
  </si>
  <si>
    <t>Total:</t>
  </si>
  <si>
    <t>Creditor:</t>
  </si>
  <si>
    <t>Balance:</t>
  </si>
  <si>
    <t>Rate:</t>
  </si>
  <si>
    <t>Snowball</t>
  </si>
  <si>
    <t>Debt Snowball Payment Schedule</t>
  </si>
  <si>
    <t>Base Payment:</t>
  </si>
  <si>
    <t>Initial Snowball</t>
  </si>
  <si>
    <t xml:space="preserve">Monthly Payment </t>
  </si>
  <si>
    <t>Months to Pay Off:</t>
  </si>
  <si>
    <t>Total Interest:</t>
  </si>
  <si>
    <t>Payment Before Snowball</t>
  </si>
  <si>
    <t>TOTAL</t>
  </si>
  <si>
    <t>Month Paid Off:</t>
  </si>
  <si>
    <t>Extra Payment</t>
  </si>
  <si>
    <t>Monthly Payment:</t>
  </si>
  <si>
    <t>Balance AFTER Payment</t>
  </si>
  <si>
    <t>Creditor</t>
  </si>
  <si>
    <t>Percent</t>
  </si>
  <si>
    <t>Column</t>
  </si>
  <si>
    <t>Rank</t>
  </si>
  <si>
    <t>Minimum BALANCE First</t>
  </si>
  <si>
    <t>Sorted Columns:</t>
  </si>
  <si>
    <t>Highest INTEREST First</t>
  </si>
  <si>
    <t>Sorted Ranks</t>
  </si>
  <si>
    <t>RANK Min Bal</t>
  </si>
  <si>
    <t>RANK High Perc</t>
  </si>
  <si>
    <t># of Same Rank</t>
  </si>
  <si>
    <t>First</t>
  </si>
  <si>
    <t>Position of First</t>
  </si>
  <si>
    <t>Relative %Rank</t>
  </si>
  <si>
    <t>Relative Sorted Column</t>
  </si>
  <si>
    <t>Length of Array:</t>
  </si>
  <si>
    <t>Include</t>
  </si>
  <si>
    <t>Original List</t>
  </si>
  <si>
    <t>Truncated List</t>
  </si>
  <si>
    <t>Column Index</t>
  </si>
  <si>
    <t>Strategy:</t>
  </si>
  <si>
    <t>Sorted Trunc Columns:</t>
  </si>
  <si>
    <t>Sorted Orig Columns:</t>
  </si>
  <si>
    <t>Total Interest</t>
  </si>
  <si>
    <t>No Snowball</t>
  </si>
  <si>
    <t>Vertex42.com</t>
  </si>
  <si>
    <t>Order of Payments</t>
  </si>
  <si>
    <t>This worksheet is used to rank and order the debts according to either minimum balance or highest interest rate.</t>
  </si>
  <si>
    <t>The purpose for using this method is to avoid VBA macros and allow the use of the drop-down boxes for the strategy.</t>
  </si>
  <si>
    <t>Monthly Payments</t>
  </si>
  <si>
    <t>Error Code:</t>
  </si>
  <si>
    <t>Order Entered In Table</t>
  </si>
  <si>
    <t xml:space="preserve">Total Interest Paid: </t>
  </si>
  <si>
    <t>(Lower is Better)</t>
  </si>
  <si>
    <t>Strategies</t>
  </si>
  <si>
    <t>Creditor Information Table</t>
  </si>
  <si>
    <r>
      <t xml:space="preserve">more interest in the end than </t>
    </r>
    <r>
      <rPr>
        <i/>
        <sz val="10"/>
        <rFont val="Tahoma"/>
        <family val="2"/>
      </rPr>
      <t>Highest Interest First</t>
    </r>
    <r>
      <rPr>
        <sz val="10"/>
        <rFont val="Tahoma"/>
        <family val="2"/>
      </rPr>
      <t>. The main benefit of this</t>
    </r>
  </si>
  <si>
    <t>approach is the psychological effect of seeing the number of debts disappear</t>
  </si>
  <si>
    <t>depending on the balance of your higher interest loans, it may take you longer</t>
  </si>
  <si>
    <t>to see your first loan/debt completely paid off. If the difference in the total</t>
  </si>
  <si>
    <r>
      <t>Balance First</t>
    </r>
    <r>
      <rPr>
        <sz val="10"/>
        <rFont val="Tahoma"/>
        <family val="2"/>
      </rPr>
      <t xml:space="preserve"> method.</t>
    </r>
  </si>
  <si>
    <r>
      <t xml:space="preserve">interest is not significant, than you may get more satisfaction from the </t>
    </r>
    <r>
      <rPr>
        <i/>
        <sz val="10"/>
        <rFont val="Tahoma"/>
        <family val="2"/>
      </rPr>
      <t>Lowest</t>
    </r>
  </si>
  <si>
    <t xml:space="preserve">choose how you want the snowball effect to work. For example, if you want </t>
  </si>
  <si>
    <r>
      <t xml:space="preserve">to use a combination of </t>
    </r>
    <r>
      <rPr>
        <i/>
        <sz val="10"/>
        <rFont val="Tahoma"/>
        <family val="2"/>
      </rPr>
      <t>Lowest Balance First</t>
    </r>
    <r>
      <rPr>
        <sz val="10"/>
        <rFont val="Tahoma"/>
        <family val="2"/>
      </rPr>
      <t xml:space="preserve"> AND </t>
    </r>
    <r>
      <rPr>
        <i/>
        <sz val="10"/>
        <rFont val="Tahoma"/>
        <family val="2"/>
      </rPr>
      <t>Highest Interest First</t>
    </r>
    <r>
      <rPr>
        <sz val="10"/>
        <rFont val="Tahoma"/>
        <family val="2"/>
      </rPr>
      <t>, then</t>
    </r>
  </si>
  <si>
    <t>sort by Balance:Ascending and Rate:Descending (or vice versa).</t>
  </si>
  <si>
    <t>Creditors in</t>
  </si>
  <si>
    <t>Months to</t>
  </si>
  <si>
    <t>Month Paid</t>
  </si>
  <si>
    <t>Paid</t>
  </si>
  <si>
    <t>Pay Off</t>
  </si>
  <si>
    <t>Off</t>
  </si>
  <si>
    <t xml:space="preserve">off the debts without maintaining a constant monthly payment. In some cases, </t>
  </si>
  <si>
    <t>you may find it will take more than 30 years (resulting in errors in the spreadsheet).</t>
  </si>
  <si>
    <r>
      <t>Minimum Payments</t>
    </r>
    <r>
      <rPr>
        <sz val="10"/>
        <rFont val="Tahoma"/>
        <family val="2"/>
      </rPr>
      <t>: This calculator does not provide the option of making only</t>
    </r>
  </si>
  <si>
    <t>creditor table by copying or cutting and pasting, but if you insert a row above</t>
  </si>
  <si>
    <r>
      <t>Highest Interest First</t>
    </r>
    <r>
      <rPr>
        <b/>
        <sz val="10"/>
        <rFont val="Tahoma"/>
        <family val="2"/>
      </rPr>
      <t>:</t>
    </r>
    <r>
      <rPr>
        <sz val="10"/>
        <rFont val="Tahoma"/>
        <family val="2"/>
      </rPr>
      <t xml:space="preserve"> This strategy results in the lowest total interest, but </t>
    </r>
  </si>
  <si>
    <r>
      <t>No Snowball</t>
    </r>
    <r>
      <rPr>
        <b/>
        <sz val="10"/>
        <rFont val="Tahoma"/>
        <family val="2"/>
      </rPr>
      <t>:</t>
    </r>
    <r>
      <rPr>
        <sz val="10"/>
        <rFont val="Tahoma"/>
        <family val="2"/>
      </rPr>
      <t xml:space="preserve"> Select this option if you want to see how long it will take to pay</t>
    </r>
  </si>
  <si>
    <t xml:space="preserve">the two entries so that you pay the higher rate first. In that case, try using the </t>
  </si>
  <si>
    <r>
      <t>Order Entered in the Table</t>
    </r>
    <r>
      <rPr>
        <sz val="10"/>
        <rFont val="Tahoma"/>
        <family val="2"/>
      </rPr>
      <t xml:space="preserve"> strategy.</t>
    </r>
  </si>
  <si>
    <t>Original</t>
  </si>
  <si>
    <t xml:space="preserve">are close to the same balance but have very different interest rates, you may </t>
  </si>
  <si>
    <t>see a substantial reduction in the total interest paid if you change the order of</t>
  </si>
  <si>
    <t>Row</t>
  </si>
  <si>
    <r>
      <t xml:space="preserve">Tip 1: </t>
    </r>
    <r>
      <rPr>
        <sz val="10"/>
        <rFont val="Tahoma"/>
        <family val="2"/>
      </rPr>
      <t xml:space="preserve">If you want to use the </t>
    </r>
    <r>
      <rPr>
        <i/>
        <sz val="10"/>
        <rFont val="Tahoma"/>
        <family val="2"/>
      </rPr>
      <t>Lowest Balance First</t>
    </r>
    <r>
      <rPr>
        <sz val="10"/>
        <rFont val="Tahoma"/>
        <family val="2"/>
      </rPr>
      <t xml:space="preserve"> method and you have two debts that</t>
    </r>
  </si>
  <si>
    <t xml:space="preserve">have two debts with similar rates but very different balances, you may want to </t>
  </si>
  <si>
    <t xml:space="preserve">change the order so that you pay off the lower balance first. This may make very </t>
  </si>
  <si>
    <t>little difference in the total interest, but it can make you feel better faster.</t>
  </si>
  <si>
    <r>
      <t>Tip 2</t>
    </r>
    <r>
      <rPr>
        <sz val="10"/>
        <rFont val="Tahoma"/>
        <family val="2"/>
      </rPr>
      <t xml:space="preserve">: Like Tip 1, if you want to use the </t>
    </r>
    <r>
      <rPr>
        <i/>
        <sz val="10"/>
        <rFont val="Tahoma"/>
        <family val="2"/>
      </rPr>
      <t>Highest Interest Rate</t>
    </r>
    <r>
      <rPr>
        <sz val="10"/>
        <rFont val="Tahoma"/>
        <family val="2"/>
      </rPr>
      <t xml:space="preserve"> method, and you </t>
    </r>
  </si>
  <si>
    <t>the minimum monthly payments on credit cards or lines of credit. You can find</t>
  </si>
  <si>
    <t>Pay-Off Order</t>
  </si>
  <si>
    <t>Debt Reduction Calculator</t>
  </si>
  <si>
    <t>http://www.vertex42.com/Calculators/debt-reduction-calculator.html</t>
  </si>
  <si>
    <t>Balance Date:</t>
  </si>
  <si>
    <t>Custom</t>
  </si>
  <si>
    <t>Custom - Highest First</t>
  </si>
  <si>
    <t>Custom - Lowest First</t>
  </si>
  <si>
    <t>RANK Custom-Lowest1st</t>
  </si>
  <si>
    <t>RANK Custom-Highest1st</t>
  </si>
  <si>
    <r>
      <t>Custom-Highest or Custom-Lowest</t>
    </r>
    <r>
      <rPr>
        <b/>
        <sz val="10"/>
        <rFont val="Tahoma"/>
        <family val="2"/>
      </rPr>
      <t>:</t>
    </r>
    <r>
      <rPr>
        <sz val="10"/>
        <rFont val="Tahoma"/>
        <family val="2"/>
      </rPr>
      <t xml:space="preserve"> You can manually control the order the </t>
    </r>
  </si>
  <si>
    <t>debts are paid by entering numbers or formulas in the Custom column. For example,</t>
  </si>
  <si>
    <t>if you enter the values 1,2,3,5,4 then rows 4 and 5 will be swapped. You can enter</t>
  </si>
  <si>
    <t>your own formulas as well, whatever they might be.</t>
  </si>
  <si>
    <r>
      <t>Warning</t>
    </r>
    <r>
      <rPr>
        <sz val="10"/>
        <rFont val="Tahoma"/>
        <family val="2"/>
      </rPr>
      <t>:</t>
    </r>
    <r>
      <rPr>
        <sz val="10"/>
        <rFont val="Tahoma"/>
        <family val="2"/>
      </rPr>
      <t xml:space="preserve"> If you are careful, you can rearrange the order of the entries in the</t>
    </r>
  </si>
  <si>
    <t>Snowball (Lowest Balance First)</t>
  </si>
  <si>
    <r>
      <t>Lowest Balance First</t>
    </r>
    <r>
      <rPr>
        <b/>
        <sz val="10"/>
        <rFont val="Tahoma"/>
        <family val="2"/>
      </rPr>
      <t>:</t>
    </r>
    <r>
      <rPr>
        <sz val="10"/>
        <rFont val="Tahoma"/>
        <family val="2"/>
      </rPr>
      <t xml:space="preserve"> Get the benefit of the </t>
    </r>
    <r>
      <rPr>
        <b/>
        <sz val="10"/>
        <rFont val="Tahoma"/>
        <family val="2"/>
      </rPr>
      <t>snowball</t>
    </r>
    <r>
      <rPr>
        <sz val="10"/>
        <rFont val="Tahoma"/>
        <family val="2"/>
      </rPr>
      <t xml:space="preserve"> effect, but you may pay </t>
    </r>
  </si>
  <si>
    <t>© 2007 Vertex42 LLC</t>
  </si>
  <si>
    <t>[42]</t>
  </si>
  <si>
    <t>The calculator can handle up to 20 creditors.</t>
  </si>
  <si>
    <t>and paste it above row 3, or cut row 20 (B27:E27) and paste it above row 9.</t>
  </si>
  <si>
    <t xml:space="preserve">first select the creditor information table (B7:F27), then go to Data&gt;Sort, and </t>
  </si>
  <si>
    <t>row 1 or after row 20, the formulas will be messed up. You can cut row 1 (B8:E8)</t>
  </si>
  <si>
    <r>
      <t>Order Entered in the Table</t>
    </r>
    <r>
      <rPr>
        <b/>
        <sz val="10"/>
        <rFont val="Tahoma"/>
        <family val="2"/>
      </rPr>
      <t>:</t>
    </r>
    <r>
      <rPr>
        <sz val="10"/>
        <rFont val="Tahoma"/>
        <family val="2"/>
      </rPr>
      <t xml:space="preserve"> You can use the sort feature (Data&gt;Sort) to</t>
    </r>
  </si>
  <si>
    <t>Interest-only</t>
  </si>
  <si>
    <t>Avalanche (Highest Interest First)</t>
  </si>
  <si>
    <t>an online calculator with this feature at PowerPay.org. Also see Tip #3.</t>
  </si>
  <si>
    <r>
      <t>Tip 3</t>
    </r>
    <r>
      <rPr>
        <sz val="10"/>
        <rFont val="Tahoma"/>
        <family val="2"/>
      </rPr>
      <t xml:space="preserve">: </t>
    </r>
    <r>
      <rPr>
        <b/>
        <sz val="10"/>
        <rFont val="Tahoma"/>
        <family val="2"/>
      </rPr>
      <t>Update the Creditor Information Table every few months.</t>
    </r>
    <r>
      <rPr>
        <sz val="10"/>
        <rFont val="Tahoma"/>
        <family val="2"/>
      </rPr>
      <t xml:space="preserve"> Your minimum </t>
    </r>
  </si>
  <si>
    <t>payments may change over time as the balance in your accounts change, or if your</t>
  </si>
  <si>
    <t>interest rate changes. You may be able to further reduce your overall interest and</t>
  </si>
  <si>
    <t>reduce the time to pay off your debts, by re-adjusting your minimum payments</t>
  </si>
  <si>
    <t>every few months. This would mean starting over with a fresh template, entering</t>
  </si>
  <si>
    <t>the new Balance Date, and updating the Creditor Information Table.</t>
  </si>
  <si>
    <t>Interest Due</t>
  </si>
  <si>
    <t xml:space="preserve"> </t>
  </si>
  <si>
    <t>Date:</t>
  </si>
  <si>
    <t>Client 1</t>
  </si>
  <si>
    <t>Client 2</t>
  </si>
  <si>
    <t>Name:</t>
  </si>
  <si>
    <t>DOB:</t>
  </si>
  <si>
    <t>Income:</t>
  </si>
  <si>
    <t>Insurance:</t>
  </si>
  <si>
    <t>Protect Your Income and Assets</t>
  </si>
  <si>
    <t>Consolidate and Eliminate Debt Increase your Cashflow</t>
  </si>
  <si>
    <t xml:space="preserve">Protect your Income and your Wealth from Death, Illness, and Injury </t>
  </si>
  <si>
    <t>Current</t>
  </si>
  <si>
    <t>Goal</t>
  </si>
  <si>
    <t>Unsecured Debt:</t>
  </si>
  <si>
    <t>Life Insurance:</t>
  </si>
  <si>
    <t>Secured Debt:</t>
  </si>
  <si>
    <t>Critical Illness:</t>
  </si>
  <si>
    <t>Disability:</t>
  </si>
  <si>
    <t>Beacon Score:</t>
  </si>
  <si>
    <t>Long Term Care:</t>
  </si>
  <si>
    <t>Health / Dental:</t>
  </si>
  <si>
    <t>Estate Preservation:</t>
  </si>
  <si>
    <t>Investments:</t>
  </si>
  <si>
    <t>Leave a Great Legacy</t>
  </si>
  <si>
    <t>Retire Financially Successful</t>
  </si>
  <si>
    <t>By-Pass Probate</t>
  </si>
  <si>
    <t>Grow and Protect Your Wealth</t>
  </si>
  <si>
    <t xml:space="preserve">Reduce Estate Fees and Taxes </t>
  </si>
  <si>
    <t>Establish Savings for Emergencies and Short-Term Goals</t>
  </si>
  <si>
    <t>Completed</t>
  </si>
  <si>
    <t>Required</t>
  </si>
  <si>
    <t>Will:</t>
  </si>
  <si>
    <t>Enduring Power of Attorney:</t>
  </si>
  <si>
    <t>Networth:</t>
  </si>
  <si>
    <t>Personal Directive:</t>
  </si>
  <si>
    <t>Goals &amp; Dreams Worksheet</t>
  </si>
  <si>
    <t>Please rank the following list in order of importance to you.</t>
  </si>
  <si>
    <t>Time Horizon</t>
  </si>
  <si>
    <t>Goals and Dreams</t>
  </si>
  <si>
    <t>Amount</t>
  </si>
  <si>
    <t>Make a major purchase (car, furniture, boat, family vacation)</t>
  </si>
  <si>
    <t>Buy a new home, downsize or refinance my home</t>
  </si>
  <si>
    <t xml:space="preserve">Pay off debts, credit cards &amp; loans </t>
  </si>
  <si>
    <t>Protect my estate or business, 100% guarantee's on investments</t>
  </si>
  <si>
    <t>Build savings for unexpected expenses (auto repairs, medical, etc)</t>
  </si>
  <si>
    <t>Help support aging parents</t>
  </si>
  <si>
    <t>Find an alternate income source in case of death or disability</t>
  </si>
  <si>
    <t>Finance post-secondary education for family (eg. children)</t>
  </si>
  <si>
    <t>Build retirement wealth, retire early (fear of out living your money)</t>
  </si>
  <si>
    <t>Save income tax, reduce taxes, withdraw RRSP's tax free</t>
  </si>
  <si>
    <t>Have my own business</t>
  </si>
  <si>
    <t>Establish a legacy (scholarship, foundation charity, etc)</t>
  </si>
  <si>
    <t>Earn more income, keep ahead of inflation, better rates of return</t>
  </si>
  <si>
    <t>Permanent tax shelters, pension plans, for individuals</t>
  </si>
  <si>
    <t>Other</t>
  </si>
  <si>
    <t>If we could help you in one area now, what would it be?</t>
  </si>
  <si>
    <t xml:space="preserve">Do you have a budget amount to help you save for your goals? </t>
  </si>
  <si>
    <t>/month</t>
  </si>
  <si>
    <t>/year</t>
  </si>
  <si>
    <t xml:space="preserve">When can we meet again to review your personal program? </t>
  </si>
  <si>
    <t>Debt: Manage Your Debt</t>
  </si>
  <si>
    <t>Insurance: Protect Your Income &amp; Assets</t>
  </si>
  <si>
    <t>Consolidate and Eliminate Debt</t>
  </si>
  <si>
    <t xml:space="preserve">Protect Your Income and Your Wealth from </t>
  </si>
  <si>
    <t>Increase Cashflow</t>
  </si>
  <si>
    <t>Death, Illness, and Injury</t>
  </si>
  <si>
    <t>Estate: Leave a Great Legacy</t>
  </si>
  <si>
    <t>Investments: Retire Financially Successful</t>
  </si>
  <si>
    <t xml:space="preserve">Grow and Protect Your Wealth </t>
  </si>
  <si>
    <t>Reduce Estate Fees and Taxes</t>
  </si>
  <si>
    <t>Establish Savings for Emergencies &amp; Short-Term Goals</t>
  </si>
  <si>
    <t>Address:</t>
  </si>
  <si>
    <t>Home / Cell:</t>
  </si>
  <si>
    <t>Email:</t>
  </si>
  <si>
    <t>Assets:</t>
  </si>
  <si>
    <t>RRSP</t>
  </si>
  <si>
    <t>Spousal</t>
  </si>
  <si>
    <t>LIRA</t>
  </si>
  <si>
    <t>Flow Throughs</t>
  </si>
  <si>
    <t>TFSA</t>
  </si>
  <si>
    <t>RESP</t>
  </si>
  <si>
    <t>Open Investments</t>
  </si>
  <si>
    <t>Insurance Cash Value</t>
  </si>
  <si>
    <t>House Market Value</t>
  </si>
  <si>
    <t>Type</t>
  </si>
  <si>
    <t>Term</t>
  </si>
  <si>
    <t>Renewal Date</t>
  </si>
  <si>
    <t>Amortization</t>
  </si>
  <si>
    <t>Mortgage</t>
  </si>
  <si>
    <t>Min Payment</t>
  </si>
  <si>
    <t>Client Name</t>
  </si>
  <si>
    <t xml:space="preserve">Networth = Assets - Liabilites:  </t>
  </si>
  <si>
    <t>Insurance</t>
  </si>
  <si>
    <t>Cash Flow Analysis</t>
  </si>
  <si>
    <t xml:space="preserve">NAME:  </t>
  </si>
  <si>
    <t xml:space="preserve">DATE:  </t>
  </si>
  <si>
    <t>Year</t>
  </si>
  <si>
    <t>Entertainment:</t>
  </si>
  <si>
    <t>Rent:</t>
  </si>
  <si>
    <t>Eating Out:</t>
  </si>
  <si>
    <t>Property Tax:</t>
  </si>
  <si>
    <t>Coffee &amp; Snacks:</t>
  </si>
  <si>
    <t>Property and Content Insurance:</t>
  </si>
  <si>
    <t>Wine, Beer, Spirits:</t>
  </si>
  <si>
    <t>Mortgage Insurance:</t>
  </si>
  <si>
    <t>Gifts:</t>
  </si>
  <si>
    <t>Utilities (electrical, sewer &amp; water)</t>
  </si>
  <si>
    <t>Utilities (gas):</t>
  </si>
  <si>
    <t>Fees, Accounting, etc:</t>
  </si>
  <si>
    <t>Garden Upkeep:</t>
  </si>
  <si>
    <t>Lotto tickets &amp; Subscription:</t>
  </si>
  <si>
    <t>Maintenance &amp; Repair:</t>
  </si>
  <si>
    <t>Memberships:</t>
  </si>
  <si>
    <t>Renovations:</t>
  </si>
  <si>
    <t>Holidays:</t>
  </si>
  <si>
    <t>House Alarm or Security:</t>
  </si>
  <si>
    <t>Hobbies:</t>
  </si>
  <si>
    <t>Condo Fees:</t>
  </si>
  <si>
    <t>Smoking:</t>
  </si>
  <si>
    <t>Other:</t>
  </si>
  <si>
    <t>Children Recreation:</t>
  </si>
  <si>
    <t>Total Housing Costs:</t>
  </si>
  <si>
    <t>Total Discretionary:</t>
  </si>
  <si>
    <t>Food:</t>
  </si>
  <si>
    <t>Household Expense:</t>
  </si>
  <si>
    <t>Home Phone and Long Distance:</t>
  </si>
  <si>
    <t>Vision Care:</t>
  </si>
  <si>
    <t>Data Services: Internet &amp; Cable</t>
  </si>
  <si>
    <t>Chiropractor or Therapist:</t>
  </si>
  <si>
    <t>Cell Phone:</t>
  </si>
  <si>
    <t>Personal Care: hair cuts, etc.</t>
  </si>
  <si>
    <t>Payroll deductions (CPP, EI):</t>
  </si>
  <si>
    <t>Clothing:</t>
  </si>
  <si>
    <t>Bank Charges (over drafts, NSF):</t>
  </si>
  <si>
    <t>Pet Care:</t>
  </si>
  <si>
    <t>Annual credit card fees: (air miles)</t>
  </si>
  <si>
    <t>Children Expense:</t>
  </si>
  <si>
    <t>Computer or Electronics:</t>
  </si>
  <si>
    <t>Dry Cleaning:</t>
  </si>
  <si>
    <t xml:space="preserve"> Total Food &amp; Household:</t>
  </si>
  <si>
    <t>Investments &amp; Insurance</t>
  </si>
  <si>
    <t>Car Insurance:</t>
  </si>
  <si>
    <t>Disability Insurance:</t>
  </si>
  <si>
    <t>Gasoline:</t>
  </si>
  <si>
    <t>Maintenance:</t>
  </si>
  <si>
    <t>Long-term Care:</t>
  </si>
  <si>
    <t>Public Transportation:</t>
  </si>
  <si>
    <t>Parking:</t>
  </si>
  <si>
    <t>RRSP:</t>
  </si>
  <si>
    <t>Licence &amp; Registration:</t>
  </si>
  <si>
    <t>Total Transportation:</t>
  </si>
  <si>
    <t>Total Investments &amp; Insurance:</t>
  </si>
  <si>
    <t>Income Sources</t>
  </si>
  <si>
    <t>Total Expenses:</t>
  </si>
  <si>
    <t>Shortfall / Surplus:</t>
  </si>
  <si>
    <t>Life Insurance Needs Analysis</t>
  </si>
  <si>
    <t xml:space="preserve">Date:  </t>
  </si>
  <si>
    <t>Estate of:</t>
  </si>
  <si>
    <t>Income Replacement (per year)</t>
  </si>
  <si>
    <t>Preservation</t>
  </si>
  <si>
    <t>or</t>
  </si>
  <si>
    <t>Depletion</t>
  </si>
  <si>
    <t>reduce total need by</t>
  </si>
  <si>
    <t>Current Debts</t>
  </si>
  <si>
    <t>Credit cards</t>
  </si>
  <si>
    <t>Loans</t>
  </si>
  <si>
    <t>Future Needs</t>
  </si>
  <si>
    <t>Children's education</t>
  </si>
  <si>
    <t>Children's weddings</t>
  </si>
  <si>
    <t>Charitable bequest</t>
  </si>
  <si>
    <t>Final Needs</t>
  </si>
  <si>
    <t>Final taxes</t>
  </si>
  <si>
    <t>Funeral expenses</t>
  </si>
  <si>
    <t>Grieving</t>
  </si>
  <si>
    <t>REQUIRED PROTECTION</t>
  </si>
  <si>
    <t>Less: Present coverage</t>
  </si>
  <si>
    <t>Present insurance coverage:</t>
  </si>
  <si>
    <t>RSP (40% lost to tax)</t>
  </si>
  <si>
    <t xml:space="preserve">     RSP paid out</t>
  </si>
  <si>
    <t>Liquid  assets (cash etc)</t>
  </si>
  <si>
    <t>PRESENT NEEDS ANALYSIS</t>
  </si>
  <si>
    <t>NOTES:</t>
  </si>
  <si>
    <t xml:space="preserve">Signature(s):  </t>
  </si>
  <si>
    <t>PERSONAL INF0</t>
  </si>
  <si>
    <t>Location:</t>
  </si>
  <si>
    <t>M DOB:</t>
  </si>
  <si>
    <t>M Location:</t>
  </si>
  <si>
    <t>F Name:</t>
  </si>
  <si>
    <t>F DOB:</t>
  </si>
  <si>
    <t>F Location:</t>
  </si>
  <si>
    <t>WILL</t>
  </si>
  <si>
    <t>Date of Last Will:</t>
  </si>
  <si>
    <t>Executors:</t>
  </si>
  <si>
    <t>Lawyer:</t>
  </si>
  <si>
    <t>Personal Directives:</t>
  </si>
  <si>
    <t>FUNERAL ARRANGEMENTS</t>
  </si>
  <si>
    <t>LIFE / HEALTH / DISABILITY INSURANCE</t>
  </si>
  <si>
    <t>PRIVATE COVERAGE</t>
  </si>
  <si>
    <t>ID #</t>
  </si>
  <si>
    <t>Group #</t>
  </si>
  <si>
    <t>Class</t>
  </si>
  <si>
    <t>Date of Payment:</t>
  </si>
  <si>
    <t>LIFE INSURANCE POLICIES</t>
  </si>
  <si>
    <t>Company......(ph....)</t>
  </si>
  <si>
    <t>Agent....</t>
  </si>
  <si>
    <t>Policy #.......</t>
  </si>
  <si>
    <t>Location of policy</t>
  </si>
  <si>
    <t>Disability Insurance</t>
  </si>
  <si>
    <t>Critical Illness Insurance</t>
  </si>
  <si>
    <t>PENSION PLANS</t>
  </si>
  <si>
    <t>1.....  (ph. 1-800-.........)</t>
  </si>
  <si>
    <t>2......</t>
  </si>
  <si>
    <t>Canada Pension Plan Benefit</t>
  </si>
  <si>
    <t>Canada Old Age Security</t>
  </si>
  <si>
    <t>BANKING AND CREDIT</t>
  </si>
  <si>
    <t>BANK</t>
  </si>
  <si>
    <t>address</t>
  </si>
  <si>
    <t>#, location</t>
  </si>
  <si>
    <t>ACCOUNTS</t>
  </si>
  <si>
    <t>SAFETY DEPOSIT BOX</t>
  </si>
  <si>
    <t>at .... Bank, city</t>
  </si>
  <si>
    <t>Box #..., Key # ...</t>
  </si>
  <si>
    <t>Keys  location</t>
  </si>
  <si>
    <t>LOANS</t>
  </si>
  <si>
    <t>Owed:</t>
  </si>
  <si>
    <t>Owed to me:</t>
  </si>
  <si>
    <t>CREDIT CARDS</t>
  </si>
  <si>
    <t>(phone 1 800 .......)</t>
  </si>
  <si>
    <t>#........…                           (Expires....../......)</t>
  </si>
  <si>
    <t>INVESTMENTS</t>
  </si>
  <si>
    <t>Brokerage....:   Advisor... (ph....)</t>
  </si>
  <si>
    <t>Registered accounts......</t>
  </si>
  <si>
    <t>Open accounts</t>
  </si>
  <si>
    <t>INCOME TAX RETURNS</t>
  </si>
  <si>
    <t>Current  &amp; Back years located .......</t>
  </si>
  <si>
    <t>Accountant or person most familiar with......</t>
  </si>
  <si>
    <t>REAL ESTATE</t>
  </si>
  <si>
    <t>Location</t>
  </si>
  <si>
    <t>Title held by</t>
  </si>
  <si>
    <t>Mortgage held by</t>
  </si>
  <si>
    <t>Document related to real estate (title, mortgage, insurance etc) are kept....</t>
  </si>
  <si>
    <t>AUTO INSURANCE</t>
  </si>
  <si>
    <t>...... Agencies.</t>
  </si>
  <si>
    <t>agent</t>
  </si>
  <si>
    <t>ph.....</t>
  </si>
  <si>
    <t>POLICY # .....  (expires (date) each year)</t>
  </si>
  <si>
    <t>HOME INSURANCE</t>
  </si>
  <si>
    <t>.... Insurance Ltd.</t>
  </si>
  <si>
    <t>.....</t>
  </si>
  <si>
    <t>Calgary, Ab, ....</t>
  </si>
  <si>
    <t>Policy #......  (expires (date) each year)</t>
  </si>
  <si>
    <t>OTHER CURRENT RECORDS/CERTIFICATES</t>
  </si>
  <si>
    <t>BIRTH</t>
  </si>
  <si>
    <t>MARRIAGE</t>
  </si>
  <si>
    <t>DIVORCE</t>
  </si>
  <si>
    <t>BAPTISMAL</t>
  </si>
  <si>
    <t>PASSPORT</t>
  </si>
  <si>
    <t>#, expiry, location</t>
  </si>
  <si>
    <t>SOCIAL INSURANCE NUMBER</t>
  </si>
  <si>
    <t>#…., expires…..</t>
  </si>
  <si>
    <t>DRIVER’S LICENSE</t>
  </si>
  <si>
    <t>UTILITIES ACCOUNTS</t>
  </si>
  <si>
    <t>Home</t>
  </si>
  <si>
    <t>Open Money</t>
  </si>
  <si>
    <t>Income</t>
  </si>
  <si>
    <t>Property Value</t>
  </si>
  <si>
    <t>Summary</t>
  </si>
  <si>
    <t>Total Current Value</t>
  </si>
  <si>
    <t>Taxes</t>
  </si>
  <si>
    <t>(APS letter may take a couple of weeks)</t>
  </si>
  <si>
    <t>In the past 5 years, have you ever been convicted of impaired or reckless driving or a criminal offense?</t>
  </si>
  <si>
    <t>Interest Rate</t>
  </si>
  <si>
    <t>Current year</t>
  </si>
  <si>
    <t>The information contained herein is based on certain assumptions and is for illustration purposes only.  While care is taken in the preparation of this document no warranty is made as to its accuracy or applicability in any particular case.</t>
  </si>
  <si>
    <t xml:space="preserve">Current Annual Income </t>
  </si>
  <si>
    <t>Retirement Income Calculation</t>
  </si>
  <si>
    <t>Required Retirement Income in Year</t>
  </si>
  <si>
    <t>Percentage</t>
  </si>
  <si>
    <t>FIN #</t>
  </si>
  <si>
    <t>Living Expenses: Housing Costs</t>
  </si>
  <si>
    <t>Living Expenses: Food &amp; Household Costs</t>
  </si>
  <si>
    <t>Living Expenses: Transportation Costs</t>
  </si>
  <si>
    <t>Client Name:</t>
  </si>
  <si>
    <t>Financial Independence Number</t>
  </si>
  <si>
    <t xml:space="preserve">Retirement Age: </t>
  </si>
  <si>
    <t xml:space="preserve">Year of Birth: </t>
  </si>
  <si>
    <t xml:space="preserve">Year of Retirement: </t>
  </si>
  <si>
    <t xml:space="preserve">Years to Retirement: </t>
  </si>
  <si>
    <t xml:space="preserve">Adjusted for Inflation of: </t>
  </si>
  <si>
    <t>Joint Financial Independence Number:</t>
  </si>
  <si>
    <t xml:space="preserve">Name: </t>
  </si>
  <si>
    <t xml:space="preserve">Date of Birth: </t>
  </si>
  <si>
    <t>Life Insurance Triage Questionnaire</t>
  </si>
  <si>
    <t>In order to determine the type of Life and Critical Illness Insurance coverage best that best suits your situation and budget, I need to ask I need to ask you a few personal questions that may seem odd. I need you to answer them to the best of your knowledge. This is all confidential.</t>
  </si>
  <si>
    <t xml:space="preserve">Do you have any life insurance now? </t>
  </si>
  <si>
    <t xml:space="preserve">Did any of those policies require a medical and fluids? </t>
  </si>
  <si>
    <t>Are you in a rush for the coverage?</t>
  </si>
  <si>
    <t xml:space="preserve">Any major health concerns with you or your immediately family history? </t>
  </si>
  <si>
    <t xml:space="preserve">Do you have any pending medical tests? </t>
  </si>
  <si>
    <t xml:space="preserve">Do you take any non-prescription drugs like cocaine, etc? </t>
  </si>
  <si>
    <t>If yes, give details:</t>
  </si>
  <si>
    <t xml:space="preserve">Any pending charges? </t>
  </si>
  <si>
    <t xml:space="preserve">Have you ever been declined, heavily rated, or had a policy postponed? </t>
  </si>
  <si>
    <t xml:space="preserve">How are you with medical exams and needles? </t>
  </si>
  <si>
    <t>What kind of work do you do?</t>
  </si>
  <si>
    <t>Do you participate in any hazardous sports including sky diving and scuba diving?</t>
  </si>
  <si>
    <t>Asset Worksheet</t>
  </si>
  <si>
    <t>HEALTH CARE #</t>
  </si>
  <si>
    <t xml:space="preserve"> Maiden Name:</t>
  </si>
  <si>
    <t>Where is Everything?</t>
  </si>
  <si>
    <t>Client #1:</t>
  </si>
  <si>
    <t>Client #2:</t>
  </si>
  <si>
    <t>Branch  phone #</t>
  </si>
  <si>
    <t>Brance address</t>
  </si>
  <si>
    <t>Branch address</t>
  </si>
  <si>
    <t>Debit Card #</t>
  </si>
  <si>
    <t>Education</t>
  </si>
  <si>
    <t>Savings</t>
  </si>
  <si>
    <t>Fun: Discretionary Costs</t>
  </si>
  <si>
    <t>Charity 1:</t>
  </si>
  <si>
    <t>Charity 2:</t>
  </si>
  <si>
    <t>Charity 3:</t>
  </si>
  <si>
    <t>Other Charitable Donations:</t>
  </si>
  <si>
    <t xml:space="preserve">Life Insurance: </t>
  </si>
  <si>
    <t>TFSA:</t>
  </si>
  <si>
    <t>Charity &amp; Donations</t>
  </si>
  <si>
    <t>Total Charity &amp; Donations:</t>
  </si>
  <si>
    <t>Emergency Fund:</t>
  </si>
  <si>
    <t>Long-Term Savings 1:</t>
  </si>
  <si>
    <t>Long-Term Savings 2:</t>
  </si>
  <si>
    <t>Long-Term Savings 3:</t>
  </si>
  <si>
    <t>RESPs 2:</t>
  </si>
  <si>
    <t>Health and Dental Insurance:</t>
  </si>
  <si>
    <t>RESPs 3:</t>
  </si>
  <si>
    <t>Other Education:</t>
  </si>
  <si>
    <t>Tuition:</t>
  </si>
  <si>
    <t>Self-Improvement:</t>
  </si>
  <si>
    <t>Medical Expenses:</t>
  </si>
  <si>
    <t>Total Savings:</t>
  </si>
  <si>
    <t>Total Education:</t>
  </si>
  <si>
    <t>Total Health &amp; Payroll:</t>
  </si>
  <si>
    <t>Date of Birth:</t>
  </si>
  <si>
    <t>Total Gross Income:</t>
  </si>
  <si>
    <t>debts eliminated more quickly.</t>
  </si>
  <si>
    <t>WILLS</t>
  </si>
  <si>
    <r>
      <rPr>
        <b/>
        <i/>
        <sz val="48"/>
        <color rgb="FF008000"/>
        <rFont val="Gisha"/>
        <family val="2"/>
      </rPr>
      <t>nb</t>
    </r>
    <r>
      <rPr>
        <b/>
        <sz val="48"/>
        <color rgb="FF000064"/>
        <rFont val="Gisha"/>
        <family val="2"/>
      </rPr>
      <t>Navigator</t>
    </r>
  </si>
  <si>
    <r>
      <rPr>
        <b/>
        <i/>
        <sz val="14"/>
        <color rgb="FF000064"/>
        <rFont val="Arial"/>
        <family val="2"/>
      </rPr>
      <t>nb</t>
    </r>
    <r>
      <rPr>
        <b/>
        <sz val="14"/>
        <color rgb="FF000064"/>
        <rFont val="Arial"/>
        <family val="2"/>
      </rPr>
      <t>Navigator</t>
    </r>
  </si>
  <si>
    <t xml:space="preserve">IBC Debt: </t>
  </si>
  <si>
    <t>Mortgage or HELOC:</t>
  </si>
  <si>
    <t>Unsecured Debt: Credit Cards, LOC's, Loans, Leases</t>
  </si>
  <si>
    <t>Roadside Assistance: CAA</t>
  </si>
  <si>
    <t>Living Expenses: Health, Payroll, Taxes &amp; Banking</t>
  </si>
  <si>
    <t>Unsecured Debt</t>
  </si>
  <si>
    <t>Total Unsecured Debt:</t>
  </si>
  <si>
    <t>Vitamins &amp; Herbs</t>
  </si>
  <si>
    <t>Dental Expenses:</t>
  </si>
  <si>
    <t>Non-Registered:</t>
  </si>
  <si>
    <t>Insurance &amp; Investments</t>
  </si>
  <si>
    <t>Flow-Through</t>
  </si>
  <si>
    <t>Rental Property</t>
  </si>
  <si>
    <t>Total Taxes:</t>
  </si>
  <si>
    <t>Credit Card:</t>
  </si>
  <si>
    <t>Line of Credit:</t>
  </si>
  <si>
    <t>Student Loan:</t>
  </si>
  <si>
    <t>Car Loan or Lease:</t>
  </si>
  <si>
    <t>Spouse 1 (Gross)</t>
  </si>
  <si>
    <t>Spouse 2 (Gross)</t>
  </si>
  <si>
    <t>Other (Gross)</t>
  </si>
  <si>
    <t>RESPs 1:</t>
  </si>
  <si>
    <t>Living Expenses</t>
  </si>
  <si>
    <t>Fun</t>
  </si>
  <si>
    <t>Paycheque:</t>
  </si>
  <si>
    <t>Cash Flow Allocation</t>
  </si>
  <si>
    <t>Totals</t>
  </si>
  <si>
    <t>Total</t>
  </si>
  <si>
    <t>Client2</t>
  </si>
  <si>
    <t>Income 1 (Gross)</t>
  </si>
  <si>
    <t>Income  2 (Gross)</t>
  </si>
  <si>
    <t>Income 3 (Gross)</t>
  </si>
  <si>
    <t>Utilities (electrical, sewer &amp; water):</t>
  </si>
  <si>
    <t>Cashflow and Debt</t>
  </si>
  <si>
    <t>Asset Distribution</t>
  </si>
  <si>
    <t>CATEGORY</t>
  </si>
  <si>
    <t>AMOUNT</t>
  </si>
  <si>
    <t>PERMANENT LIFE</t>
  </si>
  <si>
    <t>CASH FLOW</t>
  </si>
  <si>
    <t>Growth</t>
  </si>
  <si>
    <t>SV</t>
  </si>
  <si>
    <t>G</t>
  </si>
  <si>
    <t>Mortgage Value</t>
  </si>
  <si>
    <t>SP</t>
  </si>
  <si>
    <t>Payment (P&amp;I)</t>
  </si>
  <si>
    <t>Initial Payment</t>
  </si>
  <si>
    <t>Payment Frequency</t>
  </si>
  <si>
    <t>PAC</t>
  </si>
  <si>
    <t>at age55</t>
  </si>
  <si>
    <t>at age 65</t>
  </si>
  <si>
    <t>at age75</t>
  </si>
  <si>
    <t>Term Matures</t>
  </si>
  <si>
    <t>at age 85</t>
  </si>
  <si>
    <t>Cost to Maturity</t>
  </si>
  <si>
    <t>Penalty</t>
  </si>
  <si>
    <t>Total Value at Maturity</t>
  </si>
  <si>
    <t>cash value @ 65</t>
  </si>
  <si>
    <t>Five Pillars</t>
  </si>
  <si>
    <t>Additional Assets</t>
  </si>
  <si>
    <t>NOT ENOUGH RETIREMENT INCOME</t>
  </si>
  <si>
    <t>SAVINGS</t>
  </si>
  <si>
    <t>100% TAXABLE</t>
  </si>
  <si>
    <t>VEHICLES</t>
  </si>
  <si>
    <t>50% TAXABLE ON GROWTH</t>
  </si>
  <si>
    <t>Open</t>
  </si>
  <si>
    <t>EMERGENCY FUND</t>
  </si>
  <si>
    <t>0% TAXABLE</t>
  </si>
  <si>
    <t>DEBT REDUCTION</t>
  </si>
  <si>
    <t>Total Five Pillars:</t>
  </si>
  <si>
    <t>Total Other Assets:</t>
  </si>
  <si>
    <t>Concerns</t>
  </si>
  <si>
    <t>NOT ADEQUATE Insurance Currently Term $350,000 + Group Insurance $150,000 but gone once John leaves CO</t>
  </si>
  <si>
    <t>Term will become too costly at age 69. It is renewable but will be too expensive would like alternative.</t>
  </si>
  <si>
    <t>Not enough Investments to fund Retirement</t>
  </si>
  <si>
    <t>INADEQUATE Liquid Assets</t>
  </si>
  <si>
    <t>Home would have to be sold to sustain lifestyle if spouse passed away</t>
  </si>
  <si>
    <t>Wanting to find alternative income source so not reliant on CPP and OAS</t>
  </si>
  <si>
    <t>Majority of assets still in taxable investments attempting to move into lower taxed vehicles.</t>
  </si>
  <si>
    <t>monthly</t>
  </si>
  <si>
    <t>Jane RRIF</t>
  </si>
  <si>
    <t>Mutual Fund</t>
  </si>
  <si>
    <t>Minimal savings for Emergency Fund</t>
  </si>
  <si>
    <t>Age 55</t>
  </si>
  <si>
    <t xml:space="preserve">Debt: Manage Your </t>
  </si>
  <si>
    <t>Personal Living Expenses</t>
  </si>
  <si>
    <t>Personal Unsecured Debt</t>
  </si>
  <si>
    <t>Personal Taxes</t>
  </si>
  <si>
    <t>Personal Investments &amp; Insurance</t>
  </si>
  <si>
    <t>Personal Charity &amp; Donations</t>
  </si>
  <si>
    <t>Personal Savings</t>
  </si>
  <si>
    <t>Personal Education</t>
  </si>
  <si>
    <t>Personal Fun</t>
  </si>
  <si>
    <t>Description</t>
  </si>
  <si>
    <t>Expense</t>
  </si>
  <si>
    <t>Category</t>
  </si>
  <si>
    <t>=</t>
  </si>
  <si>
    <t>Cash Flow Tracker - Personal</t>
  </si>
  <si>
    <t>Target Cash Flow Allocation</t>
  </si>
  <si>
    <t>Current Cash Flow Allocation</t>
  </si>
  <si>
    <t>Cash Flow Tracker - Personal and Business</t>
  </si>
  <si>
    <t>Expense Type</t>
  </si>
  <si>
    <t>Business Advertising</t>
  </si>
  <si>
    <t>Business Commissions Paid</t>
  </si>
  <si>
    <t>Business Fees, Dues</t>
  </si>
  <si>
    <t>Home Office</t>
  </si>
  <si>
    <t>Business Insurance</t>
  </si>
  <si>
    <t>Business Interest</t>
  </si>
  <si>
    <t>Business Mail</t>
  </si>
  <si>
    <t>Business Management/Admin Fees</t>
  </si>
  <si>
    <t>Business Meals &amp; Entertainment</t>
  </si>
  <si>
    <t>Medical Expenses</t>
  </si>
  <si>
    <t>Home Office - Condo Fees &amp; Maintenance</t>
  </si>
  <si>
    <t>Vehicle</t>
  </si>
  <si>
    <t>Home Office - Electricity</t>
  </si>
  <si>
    <t>Business Office Expense</t>
  </si>
  <si>
    <t>Home Office - Heat</t>
  </si>
  <si>
    <t>Business - Other</t>
  </si>
  <si>
    <t>Home Office - Insurance</t>
  </si>
  <si>
    <t>Professional Fees</t>
  </si>
  <si>
    <t>Home Office - Mortgage Interest</t>
  </si>
  <si>
    <t>Business Rent</t>
  </si>
  <si>
    <t>Home Office - Other (Water, Sewer, Telephone, Internet)</t>
  </si>
  <si>
    <t>Business Supplies</t>
  </si>
  <si>
    <t>Home Office - Property Taxes</t>
  </si>
  <si>
    <t>Business Telephone &amp; Utilities</t>
  </si>
  <si>
    <t>Business Travel</t>
  </si>
  <si>
    <t>MVE - Fuel and Oil</t>
  </si>
  <si>
    <t>MVE - Interest</t>
  </si>
  <si>
    <t>MVE - Licence &amp; Registration</t>
  </si>
  <si>
    <t>MVE - Maintenance and Repairs</t>
  </si>
  <si>
    <t>MVE - Other Expenses - CAA, deductible</t>
  </si>
  <si>
    <t>MVE - Parking Fees</t>
  </si>
  <si>
    <t>MVE - Vehicle Insurance - TD</t>
  </si>
  <si>
    <t>Net Worth Analysis: The FIVE Pillars of Financial Freedom CURRENT</t>
  </si>
  <si>
    <t>Annual Income:</t>
  </si>
  <si>
    <t xml:space="preserve"> (MMM  DD, YYYY)</t>
  </si>
  <si>
    <t>(Gross)</t>
  </si>
  <si>
    <t>BC</t>
  </si>
  <si>
    <t>AB</t>
  </si>
  <si>
    <t>MB</t>
  </si>
  <si>
    <t>NB</t>
  </si>
  <si>
    <t>NL</t>
  </si>
  <si>
    <t>NS</t>
  </si>
  <si>
    <t>NT</t>
  </si>
  <si>
    <t>NU</t>
  </si>
  <si>
    <t>ON</t>
  </si>
  <si>
    <t>QC</t>
  </si>
  <si>
    <t>SK</t>
  </si>
  <si>
    <t>YT</t>
  </si>
  <si>
    <t>Loan Amortization Schedule</t>
  </si>
  <si>
    <t>HELP</t>
  </si>
  <si>
    <t>© 2008 Vertex42 LLC</t>
  </si>
  <si>
    <t>Loan Information</t>
  </si>
  <si>
    <t>Frequency</t>
  </si>
  <si>
    <t>Loan Amount</t>
  </si>
  <si>
    <t>Rate (per period)</t>
  </si>
  <si>
    <t>Annual</t>
  </si>
  <si>
    <t>Annual Interest Rate</t>
  </si>
  <si>
    <t>Number of Payments</t>
  </si>
  <si>
    <t>Semi-Annual</t>
  </si>
  <si>
    <t>Term of Loan in Years</t>
  </si>
  <si>
    <t>Total Payments</t>
  </si>
  <si>
    <t>Quarterly</t>
  </si>
  <si>
    <t>First Payment Date</t>
  </si>
  <si>
    <t>Bi-Monthly</t>
  </si>
  <si>
    <t>Monthly</t>
  </si>
  <si>
    <t>Est. Interest Savings</t>
  </si>
  <si>
    <t>Compound Period</t>
  </si>
  <si>
    <t>Semi-Monthly</t>
  </si>
  <si>
    <t>Payment Type</t>
  </si>
  <si>
    <t>End of Period</t>
  </si>
  <si>
    <t>Bi-Weekly</t>
  </si>
  <si>
    <t>Weekly</t>
  </si>
  <si>
    <t>Amortization Schedule</t>
  </si>
  <si>
    <t>Due Date</t>
  </si>
  <si>
    <t>Additional Payment</t>
  </si>
  <si>
    <t>Principal</t>
  </si>
  <si>
    <t>End</t>
  </si>
  <si>
    <t>(Postal Code)</t>
  </si>
  <si>
    <t>(Province)</t>
  </si>
  <si>
    <t>(City)</t>
  </si>
  <si>
    <t>(Street)</t>
  </si>
  <si>
    <t>Prepared by:</t>
  </si>
  <si>
    <t>Annual Gross Income:</t>
  </si>
  <si>
    <t>Debt: Manage Your Cashflow and Debt</t>
  </si>
  <si>
    <t>Insurance: Protect Your Income and Assets</t>
  </si>
  <si>
    <t>Candidate for:</t>
  </si>
  <si>
    <t xml:space="preserve">Candidate for: </t>
  </si>
  <si>
    <t>Self-Directed Mortgage Referral (Debt Contract #4)</t>
  </si>
  <si>
    <t>Manulife One Referral (Debt Contract #3)</t>
  </si>
  <si>
    <t>Regular HELOC Referral (Debt Contract #2)</t>
  </si>
  <si>
    <t>Mortgage Referral (Debt Contract #1)</t>
  </si>
  <si>
    <t>Debt Management/ Settlement Program Referral</t>
  </si>
  <si>
    <t>Mutual Fund Referral</t>
  </si>
  <si>
    <t>Advantage Banking Referral</t>
  </si>
  <si>
    <t>Wealth Management Solutions Referral</t>
  </si>
  <si>
    <t xml:space="preserve">Managed Portfolio Solutions Referral </t>
  </si>
  <si>
    <t>Business Succession Planning Referral</t>
  </si>
  <si>
    <t>Will, Enduring Power of Attorney, Personal Directive Referral</t>
  </si>
  <si>
    <t>Rental Property/ Business</t>
  </si>
  <si>
    <t>SIN:</t>
  </si>
  <si>
    <t>Smoking Status:</t>
  </si>
  <si>
    <t>Non-Smoker</t>
  </si>
  <si>
    <t>Smoker - Tobacco</t>
  </si>
  <si>
    <t>Smoker - Non-Tobacco</t>
  </si>
  <si>
    <t>Estate Transfer Analysis Referral</t>
  </si>
  <si>
    <t>Seg Funds/GMWB Referral</t>
  </si>
  <si>
    <t>Disability Insurance Referral</t>
  </si>
  <si>
    <t>Long-Term Care Insurance Referral</t>
  </si>
  <si>
    <t>Health and Dental Insurance Referral</t>
  </si>
  <si>
    <t>Infinite Banking Concept Referral</t>
  </si>
  <si>
    <t>Critical Illness Insurance Referral</t>
  </si>
  <si>
    <t>Life Insurance Referral</t>
  </si>
  <si>
    <t>Other Referrals</t>
  </si>
  <si>
    <t>Accounting Referrals</t>
  </si>
  <si>
    <t>Legal Services</t>
  </si>
  <si>
    <t>Estate Preservation: Leave a Great Legacy</t>
  </si>
  <si>
    <t>National Best is proud to offer an array of services and products through our network to our valued clients. We adhere to a strict Code of Ethics (available upon request, or visit www.nbbn.ca) and are pleased to help you enrol in any of products or programs listed below. You may also learn about the following through our comprehensive Sequential Planning Process.</t>
  </si>
  <si>
    <t>New Client Disclosure and Referral Process</t>
  </si>
  <si>
    <t>Exempt Market Referral to Private Equity Specialist</t>
  </si>
  <si>
    <t>Credit Report / Repair Referral</t>
  </si>
  <si>
    <t>Starbucks</t>
  </si>
  <si>
    <t>Manulife Advantage Account</t>
  </si>
  <si>
    <t>TD LOC</t>
  </si>
  <si>
    <t>Foresters</t>
  </si>
  <si>
    <t>Church / Community Group</t>
  </si>
  <si>
    <t>Rent</t>
  </si>
  <si>
    <t>Net Financial Assets</t>
  </si>
  <si>
    <t>Desired  Income</t>
  </si>
  <si>
    <t>Required Rate of Return</t>
  </si>
  <si>
    <t>Investment</t>
  </si>
  <si>
    <t>Geographic Region</t>
  </si>
  <si>
    <t>Sector</t>
  </si>
  <si>
    <t>Objective</t>
  </si>
  <si>
    <t>Spousal RRSP</t>
  </si>
  <si>
    <t>LIRA/LIF</t>
  </si>
  <si>
    <t>RRSP / RRIF</t>
  </si>
  <si>
    <t>Flow Through</t>
  </si>
  <si>
    <t>Income &amp; Growth</t>
  </si>
  <si>
    <t>Tax Savings</t>
  </si>
  <si>
    <t>Investment Name</t>
  </si>
  <si>
    <t>GARS Seg Fund</t>
  </si>
  <si>
    <t>Public Market</t>
  </si>
  <si>
    <t>Niagara Alpha Access Fund</t>
  </si>
  <si>
    <t>Private Market</t>
  </si>
  <si>
    <t>Public Equities</t>
  </si>
  <si>
    <t>Private Equities</t>
  </si>
  <si>
    <t>Residential Real Estate</t>
  </si>
  <si>
    <t>Commercial Real Estate - Construction</t>
  </si>
  <si>
    <t>Commercial Real Estate - REIT</t>
  </si>
  <si>
    <t>Land Banking</t>
  </si>
  <si>
    <t>Lending / Factoring / Leasing</t>
  </si>
  <si>
    <t>Commodities</t>
  </si>
  <si>
    <t>Managed Futures Hedge Fund</t>
  </si>
  <si>
    <t>Canada</t>
  </si>
  <si>
    <t>United States</t>
  </si>
  <si>
    <t>Global</t>
  </si>
  <si>
    <t>Segregated Funds</t>
  </si>
  <si>
    <t>Pulis</t>
  </si>
  <si>
    <t>Rockspring Capital</t>
  </si>
  <si>
    <t>Phoenix LV</t>
  </si>
  <si>
    <t>Omniarch Capital</t>
  </si>
  <si>
    <t>Weslease</t>
  </si>
  <si>
    <t>Canadian Coyote</t>
  </si>
  <si>
    <t>Maple Leaf Flow Through</t>
  </si>
  <si>
    <t>Projected Income</t>
  </si>
  <si>
    <t>Projected Growth</t>
  </si>
  <si>
    <t>Prime Funds: Royal Oak Income Trust II 8%</t>
  </si>
  <si>
    <t>Prime Funds: Royal Oak Income Trust II 11%</t>
  </si>
  <si>
    <t>Mortgages</t>
  </si>
  <si>
    <t>Bonds</t>
  </si>
  <si>
    <t>Unspecified</t>
  </si>
  <si>
    <t>Diversification</t>
  </si>
  <si>
    <t>Secure Care Capital - 1 year bond @ 7%</t>
  </si>
  <si>
    <t>Secure Care Capital - 3 year bond @ 8%</t>
  </si>
  <si>
    <t>Secure Care Capital - 5 year bond @ 9%</t>
  </si>
  <si>
    <t>Triumph Real Estate @ 7-12%+</t>
  </si>
  <si>
    <t>Waltons - historical returns up to 12.55%</t>
  </si>
  <si>
    <t>Private Wealth Managers - Lonsdale / Croft / Matco</t>
  </si>
  <si>
    <t>Millennium III - projected IRR 3.63 to 10.46%</t>
  </si>
  <si>
    <t>KV Mortgage @ 8-9%</t>
  </si>
  <si>
    <t>Invico Capital - Class G &amp; C @ 8%+</t>
  </si>
  <si>
    <t>Invico Capital - Class D @ 50K - 10%+</t>
  </si>
  <si>
    <t>Invico Capital - Class A @ 10K - 9%</t>
  </si>
  <si>
    <t>ICM VII @ 6-8% income plus appreciation</t>
  </si>
  <si>
    <t>Equicapita @ 10% + LP shares</t>
  </si>
  <si>
    <t>Enercapita @ 8% + LP shares</t>
  </si>
  <si>
    <t>A2A Capital - Foreign Income, paid annually</t>
  </si>
  <si>
    <t>N/A</t>
  </si>
  <si>
    <t>Mutual Funds</t>
  </si>
  <si>
    <t>GMWB – Guaranteed Retirement Income</t>
  </si>
  <si>
    <t>Unknown</t>
  </si>
  <si>
    <t>Asset Class</t>
  </si>
  <si>
    <t>Account Type</t>
  </si>
  <si>
    <t>Public vs Private</t>
  </si>
  <si>
    <t>Comm. Real Estate - REIT</t>
  </si>
  <si>
    <t>Comm. Real Estate - Construction</t>
  </si>
  <si>
    <t>Projected Annual Cashflow</t>
  </si>
  <si>
    <t>Projected Cashflow</t>
  </si>
  <si>
    <t>Projected Annual Income Rate</t>
  </si>
  <si>
    <t>Total Annual Cashflow:</t>
  </si>
  <si>
    <t>HELOC - TD</t>
  </si>
  <si>
    <t>Cash</t>
  </si>
  <si>
    <t>Clearsky Capital Arizona Fund @ 5.0% - Yr 1; 6.0%-7.5% - Yrs 2-5</t>
  </si>
  <si>
    <t>Clearsky Capital Income Fund</t>
  </si>
  <si>
    <t>on Income-Based Products</t>
  </si>
  <si>
    <t>Life</t>
  </si>
  <si>
    <t>CI</t>
  </si>
  <si>
    <t>Company:</t>
  </si>
  <si>
    <t>Insured:</t>
  </si>
  <si>
    <t>Type:</t>
  </si>
  <si>
    <t>Payments:</t>
  </si>
  <si>
    <t>Cash Value:</t>
  </si>
  <si>
    <t>Notes:</t>
  </si>
  <si>
    <t>Health &amp; Dental</t>
  </si>
  <si>
    <t>DI</t>
  </si>
  <si>
    <t>Issue Date:</t>
  </si>
  <si>
    <t>Open        Investments</t>
  </si>
  <si>
    <t>LTC</t>
  </si>
  <si>
    <t>*The information contained herein is based on certain assumptions and is for illustration purposes only. It should be reviewed annually. While care is taken in the preparation of this document no warranty is made as to its accuracy or applicablity in any particular case.</t>
  </si>
  <si>
    <t>IBC Debt</t>
  </si>
  <si>
    <t>(Death) Benefit:</t>
  </si>
  <si>
    <t>Client 2:</t>
  </si>
  <si>
    <t>Client 1:</t>
  </si>
  <si>
    <t>Liabilities:</t>
  </si>
  <si>
    <t>Will</t>
  </si>
  <si>
    <t>Enduring Power of Attorney</t>
  </si>
  <si>
    <t>Personal Directive</t>
  </si>
  <si>
    <t>Last Updated</t>
  </si>
  <si>
    <t>Estate Planning Review:</t>
  </si>
  <si>
    <t>Estate Planning:</t>
  </si>
  <si>
    <t>Beneficiary:</t>
  </si>
  <si>
    <t>Investible Assets:</t>
  </si>
  <si>
    <t>Eligible Investor* (Private Markets):</t>
  </si>
  <si>
    <t>Investment Planning: Current Portfolio</t>
  </si>
  <si>
    <t>Investment Planning: Recommended Portfolio</t>
  </si>
  <si>
    <t>Have you done any estate planning for tax minimization / estate transfer purposes?</t>
  </si>
  <si>
    <t>Current Portfolio Investment Summary: Account Type</t>
  </si>
  <si>
    <t>Current Portfolio Investment Summary: Objective</t>
  </si>
  <si>
    <t>Current Portfolio Investment Summary: Public vs Markets</t>
  </si>
  <si>
    <t>Current Portfolio Investment Summary: Asset Class</t>
  </si>
  <si>
    <t>Current Portfolio Investment Summary: Geographic Region</t>
  </si>
  <si>
    <t>Current Portfolio Investment Summary</t>
  </si>
  <si>
    <t>Recommended Investment Options</t>
  </si>
  <si>
    <t>Recommended Portfolio Investment Summary: Account Type</t>
  </si>
  <si>
    <t>Recommended Portfolio Investment Summary: Objective</t>
  </si>
  <si>
    <t>Recommended Porfolio Investment Summary: Public vs Markets</t>
  </si>
  <si>
    <t>Recommended Portfolio Investment Summary: Asset Class</t>
  </si>
  <si>
    <t>Recommended Portfolio Investment Summary: Geographic Region</t>
  </si>
  <si>
    <t>Recommended Porfolio Investment Summary</t>
  </si>
  <si>
    <t>Alternative Investment Limit (75%)</t>
  </si>
  <si>
    <t>Desired Income</t>
  </si>
  <si>
    <t xml:space="preserve">Client Name:          </t>
  </si>
  <si>
    <t>The information contained herein is based on certain assumptions and is for illustration purposes only.  While care is taken in the preparation of this document no warranty is made as to its accuracy or applicability in any particular case. Insurance and Segregated Funds are sold through my Insurance Brokerage, National Best Financial Network. Private Market products are sold through my Exempt Market Dealership, Pinnacle Wealth Brokers.</t>
  </si>
  <si>
    <t>Credit Card 1</t>
  </si>
  <si>
    <t>Credit Card 2</t>
  </si>
  <si>
    <t>Line of Credit 1</t>
  </si>
  <si>
    <t>Line of Credit 2</t>
  </si>
  <si>
    <t>Car Loan/Lease</t>
  </si>
  <si>
    <t>Student Loan</t>
  </si>
  <si>
    <r>
      <rPr>
        <b/>
        <i/>
        <sz val="48"/>
        <color rgb="FF2850B4"/>
        <rFont val="Arial"/>
        <family val="2"/>
      </rPr>
      <t>nb</t>
    </r>
    <r>
      <rPr>
        <b/>
        <sz val="48"/>
        <color rgb="FF73B41E"/>
        <rFont val="Arial"/>
        <family val="2"/>
      </rPr>
      <t>Navigator</t>
    </r>
  </si>
  <si>
    <t>Your Guide to Financial Success</t>
  </si>
  <si>
    <t>Prepared For:</t>
  </si>
  <si>
    <t>Prepared By:</t>
  </si>
  <si>
    <t>National Best Financial Network</t>
  </si>
  <si>
    <t>Phone</t>
  </si>
  <si>
    <t>Email</t>
  </si>
  <si>
    <r>
      <rPr>
        <b/>
        <i/>
        <sz val="72"/>
        <color rgb="FF2850B4"/>
        <rFont val="Arial"/>
        <family val="2"/>
      </rPr>
      <t>nb</t>
    </r>
    <r>
      <rPr>
        <b/>
        <sz val="72"/>
        <color rgb="FF73B41E"/>
        <rFont val="Arial"/>
        <family val="2"/>
      </rPr>
      <t>Navigator</t>
    </r>
  </si>
  <si>
    <t xml:space="preserve">National Best is proud to deliver innovative concepts and strategies </t>
  </si>
  <si>
    <t>Yes</t>
  </si>
  <si>
    <t>No</t>
  </si>
  <si>
    <t>Required / Completed</t>
  </si>
  <si>
    <t xml:space="preserve">to our valued clients through referrals to our Network of </t>
  </si>
  <si>
    <t>licensed, qualified Insurance Advisors and Financial Professionals:</t>
  </si>
  <si>
    <t>Life Insurance, Segregated Funds , Mutual Funds, Exempt Market Products, Mortgages/HELOCs, and other financial products all contain inherent risks and costs and in no way does National Best  recommend the use of these products without due diligence and the advice of qualified financial professionals. Commissions, trailing commissions, management fees and expenses all may be associated with mutual funds, segregated funds, and other investments. Segregated Fund investments are sold by Information Folder and may have some contractual guarantees associated with them. Please read the Information Folder before investing to understand the nature of the guarantees. Mutual Fund products and investments are sold by prospectus only. Please read the prospectus before investing. Mutual funds are not guaranteed, their values change frequently, and past performance may not be repeated.  Exempt Market Products are not guaranteed or insured and are offered on a private placement basis, pursuant to exemptions from prospectus and registration requirements under applicable securities legislation. Please read the Offering Memorandum before investing. An investor may lose all of their initial investment.</t>
  </si>
  <si>
    <t>Total Resources Available:</t>
  </si>
  <si>
    <t>Preservation*:</t>
  </si>
  <si>
    <t xml:space="preserve">Depletion*: </t>
  </si>
  <si>
    <t>*Preservation = Amount of insurance required to preserve the capital. Depletion = Amount of insurance required to last approximately 20 years. Assumes a 5% rate of return and annual withdrawals equal to current annual income. Does not account for inflation.</t>
  </si>
  <si>
    <t>Gas CO.  1-800 #</t>
  </si>
  <si>
    <t>Power CO.  1-800 #</t>
  </si>
  <si>
    <t>Phone / Mobile CO</t>
  </si>
  <si>
    <t>Account #</t>
  </si>
  <si>
    <t>Internet CO</t>
  </si>
  <si>
    <t>Cable CO</t>
  </si>
  <si>
    <t xml:space="preserve">Cable CO </t>
  </si>
  <si>
    <t>Username/Password:</t>
  </si>
  <si>
    <t>Recommended Limit Per Issuer (10%)</t>
  </si>
  <si>
    <t>123 Address St.</t>
  </si>
  <si>
    <t>T1A 1A1</t>
  </si>
  <si>
    <t>City</t>
  </si>
</sst>
</file>

<file path=xl/styles.xml><?xml version="1.0" encoding="utf-8"?>
<styleSheet xmlns="http://schemas.openxmlformats.org/spreadsheetml/2006/main">
  <numFmts count="21">
    <numFmt numFmtId="164" formatCode="_(&quot;$&quot;* #,##0.00_);_(&quot;$&quot;* \(#,##0.00\);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409]mmm\-yy;@"/>
    <numFmt numFmtId="170" formatCode="0.00;\-0.00;* &quot;-&quot;??;@"/>
    <numFmt numFmtId="171" formatCode="0;\-0;* &quot;-&quot;??;@"/>
    <numFmt numFmtId="172" formatCode="0.00%;\-0.00%;_(* &quot;-&quot;??_)"/>
    <numFmt numFmtId="173" formatCode="[$-1009]mmmm\ d\,\ yyyy;@"/>
    <numFmt numFmtId="174" formatCode="_(&quot;$&quot;* #,##0_);_(&quot;$&quot;* \(#,##0\);_(&quot;$&quot;* &quot;-&quot;??_);_(@_)"/>
    <numFmt numFmtId="175" formatCode="_-&quot;$&quot;* #,##0_-;\-&quot;$&quot;* #,##0_-;_-&quot;$&quot;* &quot;-&quot;??_-;_-@_-"/>
    <numFmt numFmtId="176" formatCode="_-[$$-1009]* #,##0.00_-;\-[$$-1009]* #,##0.00_-;_-[$$-1009]* &quot;-&quot;??_-;_-@_-"/>
    <numFmt numFmtId="177" formatCode="_$#,##0.00_);[Red]\(&quot;$&quot;#,##0.00\)"/>
    <numFmt numFmtId="178" formatCode="0.0%"/>
    <numFmt numFmtId="179" formatCode="0.000%"/>
    <numFmt numFmtId="180" formatCode="0.00000%"/>
    <numFmt numFmtId="181" formatCode="m/d/yy;@"/>
    <numFmt numFmtId="182" formatCode="[$-F800]dddd\,\ mmmm\ dd\,\ yyyy"/>
    <numFmt numFmtId="183" formatCode="&quot;$&quot;#,##0.00"/>
    <numFmt numFmtId="184" formatCode="&quot;$&quot;#,##0"/>
  </numFmts>
  <fonts count="135">
    <font>
      <sz val="10"/>
      <name val="Tahoma"/>
      <family val="2"/>
    </font>
    <font>
      <sz val="11"/>
      <name val="Calibri"/>
      <family val="2"/>
    </font>
    <font>
      <sz val="10"/>
      <name val="Arial"/>
      <family val="2"/>
    </font>
    <font>
      <u/>
      <sz val="10"/>
      <color indexed="12"/>
      <name val="Tahoma"/>
      <family val="2"/>
    </font>
    <font>
      <sz val="8"/>
      <name val="Tahoma"/>
      <family val="2"/>
    </font>
    <font>
      <b/>
      <sz val="12"/>
      <name val="Tahoma"/>
      <family val="2"/>
    </font>
    <font>
      <b/>
      <sz val="10"/>
      <name val="Tahoma"/>
      <family val="2"/>
    </font>
    <font>
      <b/>
      <u/>
      <sz val="8"/>
      <color indexed="81"/>
      <name val="Tahoma"/>
      <family val="2"/>
    </font>
    <font>
      <sz val="8"/>
      <color indexed="81"/>
      <name val="Tahoma"/>
      <family val="2"/>
    </font>
    <font>
      <b/>
      <sz val="8"/>
      <color indexed="81"/>
      <name val="Tahoma"/>
      <family val="2"/>
    </font>
    <font>
      <sz val="10"/>
      <name val="Tahoma"/>
      <family val="2"/>
    </font>
    <font>
      <b/>
      <sz val="10"/>
      <color indexed="9"/>
      <name val="Tahoma"/>
      <family val="2"/>
    </font>
    <font>
      <b/>
      <sz val="8"/>
      <name val="Tahoma"/>
      <family val="2"/>
    </font>
    <font>
      <b/>
      <sz val="8"/>
      <name val="Arial Narrow"/>
      <family val="2"/>
    </font>
    <font>
      <i/>
      <sz val="10"/>
      <name val="Tahoma"/>
      <family val="2"/>
    </font>
    <font>
      <u/>
      <sz val="8"/>
      <color indexed="12"/>
      <name val="Tahoma"/>
      <family val="2"/>
    </font>
    <font>
      <b/>
      <sz val="11"/>
      <name val="Tahoma"/>
      <family val="2"/>
    </font>
    <font>
      <sz val="12"/>
      <name val="Tahoma"/>
      <family val="2"/>
    </font>
    <font>
      <b/>
      <i/>
      <sz val="10"/>
      <name val="Tahoma"/>
      <family val="2"/>
    </font>
    <font>
      <b/>
      <sz val="6"/>
      <color indexed="14"/>
      <name val="Tahoma"/>
      <family val="2"/>
    </font>
    <font>
      <sz val="10"/>
      <color indexed="10"/>
      <name val="Tahoma"/>
      <family val="2"/>
    </font>
    <font>
      <i/>
      <sz val="10"/>
      <color indexed="10"/>
      <name val="Tahoma"/>
      <family val="2"/>
    </font>
    <font>
      <sz val="10"/>
      <color indexed="9"/>
      <name val="Tahoma"/>
      <family val="2"/>
    </font>
    <font>
      <i/>
      <sz val="8"/>
      <name val="Tahoma"/>
      <family val="2"/>
    </font>
    <font>
      <i/>
      <sz val="8"/>
      <color indexed="81"/>
      <name val="Tahoma"/>
      <family val="2"/>
    </font>
    <font>
      <sz val="8"/>
      <name val="Arial"/>
      <family val="2"/>
    </font>
    <font>
      <b/>
      <sz val="8"/>
      <color indexed="10"/>
      <name val="Tahoma"/>
      <family val="2"/>
    </font>
    <font>
      <sz val="10"/>
      <name val="Arial"/>
      <family val="2"/>
    </font>
    <font>
      <i/>
      <sz val="10"/>
      <name val="Arial"/>
      <family val="2"/>
    </font>
    <font>
      <b/>
      <sz val="10"/>
      <name val="Arial"/>
      <family val="2"/>
    </font>
    <font>
      <sz val="11"/>
      <name val="Arial"/>
      <family val="2"/>
    </font>
    <font>
      <i/>
      <sz val="12"/>
      <name val="Arial"/>
      <family val="2"/>
    </font>
    <font>
      <b/>
      <sz val="14"/>
      <color indexed="17"/>
      <name val="Arial"/>
      <family val="2"/>
    </font>
    <font>
      <b/>
      <sz val="12"/>
      <name val="Arial"/>
      <family val="2"/>
    </font>
    <font>
      <b/>
      <sz val="14"/>
      <name val="Arial"/>
      <family val="2"/>
    </font>
    <font>
      <sz val="12"/>
      <name val="Arial"/>
      <family val="2"/>
    </font>
    <font>
      <sz val="14"/>
      <name val="Arial"/>
      <family val="2"/>
    </font>
    <font>
      <b/>
      <sz val="14"/>
      <color rgb="FF008000"/>
      <name val="Arial"/>
      <family val="2"/>
    </font>
    <font>
      <sz val="10"/>
      <color rgb="FF008000"/>
      <name val="Arial"/>
      <family val="2"/>
    </font>
    <font>
      <b/>
      <sz val="10"/>
      <color theme="0"/>
      <name val="Arial"/>
      <family val="2"/>
    </font>
    <font>
      <sz val="10"/>
      <color theme="0"/>
      <name val="Arial"/>
      <family val="2"/>
    </font>
    <font>
      <b/>
      <sz val="12"/>
      <color theme="0"/>
      <name val="Arial"/>
      <family val="2"/>
    </font>
    <font>
      <sz val="18"/>
      <name val="Arial"/>
      <family val="2"/>
    </font>
    <font>
      <b/>
      <sz val="20"/>
      <color rgb="FF008000"/>
      <name val="Arial"/>
      <family val="2"/>
    </font>
    <font>
      <sz val="20"/>
      <name val="Arial"/>
      <family val="2"/>
    </font>
    <font>
      <b/>
      <sz val="9"/>
      <name val="Arial"/>
      <family val="2"/>
    </font>
    <font>
      <b/>
      <sz val="12"/>
      <color rgb="FF008000"/>
      <name val="Arial"/>
      <family val="2"/>
    </font>
    <font>
      <b/>
      <sz val="11"/>
      <name val="Arial"/>
      <family val="2"/>
    </font>
    <font>
      <sz val="12"/>
      <color rgb="FFCCFFCC"/>
      <name val="Arial"/>
      <family val="2"/>
    </font>
    <font>
      <sz val="12"/>
      <name val="Times New Roman"/>
      <family val="1"/>
    </font>
    <font>
      <b/>
      <sz val="12"/>
      <color indexed="9"/>
      <name val="Arial"/>
      <family val="2"/>
    </font>
    <font>
      <b/>
      <sz val="10"/>
      <color indexed="10"/>
      <name val="Arial"/>
      <family val="2"/>
    </font>
    <font>
      <i/>
      <sz val="9"/>
      <name val="Arial"/>
      <family val="2"/>
    </font>
    <font>
      <sz val="11"/>
      <name val="Tahoma"/>
      <family val="2"/>
    </font>
    <font>
      <b/>
      <sz val="12"/>
      <color rgb="FFFFFFFF"/>
      <name val="Arial"/>
      <family val="2"/>
    </font>
    <font>
      <sz val="24"/>
      <name val="Tahoma"/>
      <family val="2"/>
    </font>
    <font>
      <sz val="12"/>
      <color theme="0"/>
      <name val="Tahoma"/>
      <family val="2"/>
    </font>
    <font>
      <b/>
      <sz val="12"/>
      <color theme="0"/>
      <name val="Tahoma"/>
      <family val="2"/>
    </font>
    <font>
      <sz val="10"/>
      <color rgb="FFCCFFCC"/>
      <name val="Tahoma"/>
      <family val="2"/>
    </font>
    <font>
      <b/>
      <sz val="20"/>
      <color theme="0"/>
      <name val="Arial"/>
      <family val="2"/>
    </font>
    <font>
      <b/>
      <sz val="20"/>
      <color rgb="FF000064"/>
      <name val="Arial"/>
      <family val="2"/>
    </font>
    <font>
      <b/>
      <sz val="12"/>
      <color rgb="FF000064"/>
      <name val="Arial"/>
      <family val="2"/>
    </font>
    <font>
      <sz val="10"/>
      <color rgb="FF000064"/>
      <name val="Tahoma"/>
      <family val="2"/>
    </font>
    <font>
      <b/>
      <sz val="16"/>
      <color rgb="FF000064"/>
      <name val="Arial"/>
      <family val="2"/>
    </font>
    <font>
      <u/>
      <sz val="10"/>
      <color indexed="12"/>
      <name val="Arial"/>
      <family val="2"/>
    </font>
    <font>
      <b/>
      <i/>
      <sz val="14"/>
      <name val="Arial"/>
      <family val="2"/>
    </font>
    <font>
      <b/>
      <sz val="14"/>
      <color rgb="FF000064"/>
      <name val="Arial"/>
      <family val="2"/>
    </font>
    <font>
      <i/>
      <sz val="12"/>
      <color rgb="FF000064"/>
      <name val="Arial"/>
      <family val="2"/>
    </font>
    <font>
      <b/>
      <i/>
      <sz val="48"/>
      <color rgb="FF000064"/>
      <name val="Gisha"/>
      <family val="2"/>
    </font>
    <font>
      <sz val="11"/>
      <color rgb="FF000064"/>
      <name val="Arial"/>
      <family val="2"/>
    </font>
    <font>
      <b/>
      <sz val="48"/>
      <color rgb="FF000064"/>
      <name val="Gisha"/>
      <family val="2"/>
    </font>
    <font>
      <b/>
      <i/>
      <sz val="48"/>
      <color rgb="FF008000"/>
      <name val="Gisha"/>
      <family val="2"/>
    </font>
    <font>
      <b/>
      <i/>
      <sz val="11"/>
      <name val="Arial"/>
      <family val="2"/>
    </font>
    <font>
      <b/>
      <sz val="10"/>
      <color rgb="FFFFFFFF"/>
      <name val="Arial"/>
      <family val="2"/>
    </font>
    <font>
      <b/>
      <sz val="18"/>
      <color rgb="FF000064"/>
      <name val="Tahoma"/>
      <family val="2"/>
    </font>
    <font>
      <b/>
      <sz val="12"/>
      <color rgb="FF000064"/>
      <name val="Tahoma"/>
      <family val="2"/>
    </font>
    <font>
      <b/>
      <sz val="10"/>
      <color rgb="FF000064"/>
      <name val="Tahoma"/>
      <family val="2"/>
    </font>
    <font>
      <b/>
      <sz val="11"/>
      <color rgb="FF000064"/>
      <name val="Tahoma"/>
      <family val="2"/>
    </font>
    <font>
      <b/>
      <i/>
      <sz val="14"/>
      <color rgb="FF000064"/>
      <name val="Arial"/>
      <family val="2"/>
    </font>
    <font>
      <b/>
      <sz val="24"/>
      <color rgb="FF000064"/>
      <name val="Arial"/>
      <family val="2"/>
    </font>
    <font>
      <sz val="24"/>
      <color rgb="FF000064"/>
      <name val="Tahoma"/>
      <family val="2"/>
    </font>
    <font>
      <sz val="14"/>
      <name val="Tahoma"/>
      <family val="2"/>
    </font>
    <font>
      <b/>
      <sz val="12"/>
      <color rgb="FFFFFFFF"/>
      <name val="Tahoma"/>
      <family val="2"/>
    </font>
    <font>
      <sz val="20"/>
      <color rgb="FFFFFFFF"/>
      <name val="Tahoma"/>
      <family val="2"/>
    </font>
    <font>
      <b/>
      <sz val="16"/>
      <name val="Arial"/>
      <family val="2"/>
    </font>
    <font>
      <sz val="14"/>
      <name val="Arial Narrow"/>
      <family val="2"/>
    </font>
    <font>
      <sz val="16"/>
      <name val="Arial"/>
      <family val="2"/>
    </font>
    <font>
      <sz val="12"/>
      <name val="Arial"/>
      <family val="2"/>
    </font>
    <font>
      <b/>
      <sz val="16"/>
      <color theme="0"/>
      <name val="Arial"/>
      <family val="2"/>
    </font>
    <font>
      <sz val="12"/>
      <color theme="0" tint="-4.9989318521683403E-2"/>
      <name val="Tahoma"/>
      <family val="2"/>
    </font>
    <font>
      <sz val="8"/>
      <color rgb="FF000064"/>
      <name val="Arial"/>
      <family val="2"/>
    </font>
    <font>
      <sz val="10"/>
      <color theme="0"/>
      <name val="Tahoma"/>
      <family val="2"/>
    </font>
    <font>
      <b/>
      <sz val="18"/>
      <color theme="0"/>
      <name val="Arial"/>
      <family val="2"/>
    </font>
    <font>
      <sz val="18"/>
      <color theme="0"/>
      <name val="Arial"/>
      <family val="2"/>
    </font>
    <font>
      <b/>
      <sz val="11"/>
      <color theme="0"/>
      <name val="Arial"/>
      <family val="2"/>
    </font>
    <font>
      <sz val="9"/>
      <name val="Arial"/>
      <family val="2"/>
    </font>
    <font>
      <b/>
      <sz val="11"/>
      <color indexed="10"/>
      <name val="Arial"/>
      <family val="2"/>
    </font>
    <font>
      <sz val="11"/>
      <color indexed="10"/>
      <name val="Arial"/>
      <family val="2"/>
    </font>
    <font>
      <sz val="6"/>
      <color indexed="9"/>
      <name val="Arial"/>
      <family val="2"/>
    </font>
    <font>
      <sz val="8"/>
      <color indexed="9"/>
      <name val="Arial"/>
      <family val="2"/>
    </font>
    <font>
      <sz val="8"/>
      <color theme="0"/>
      <name val="Tahoma"/>
      <family val="2"/>
    </font>
    <font>
      <b/>
      <sz val="14"/>
      <color theme="0"/>
      <name val="Tahoma"/>
      <family val="2"/>
    </font>
    <font>
      <sz val="8"/>
      <color theme="0"/>
      <name val="Arial"/>
      <family val="2"/>
    </font>
    <font>
      <sz val="10.5"/>
      <name val="Consolas"/>
      <family val="3"/>
    </font>
    <font>
      <sz val="11"/>
      <name val="Calibri"/>
      <family val="2"/>
    </font>
    <font>
      <b/>
      <sz val="10"/>
      <color rgb="FF000064"/>
      <name val="Arial"/>
      <family val="2"/>
    </font>
    <font>
      <sz val="10"/>
      <color rgb="FF000064"/>
      <name val="Arial"/>
      <family val="2"/>
    </font>
    <font>
      <sz val="12"/>
      <color rgb="FF000064"/>
      <name val="Arial"/>
      <family val="2"/>
    </font>
    <font>
      <i/>
      <sz val="10"/>
      <color rgb="FF000064"/>
      <name val="Tahoma"/>
      <family val="2"/>
    </font>
    <font>
      <b/>
      <sz val="12"/>
      <color theme="0" tint="-4.9989318521683403E-2"/>
      <name val="Arial"/>
      <family val="2"/>
    </font>
    <font>
      <sz val="12"/>
      <color theme="0" tint="-4.9989318521683403E-2"/>
      <name val="Arial"/>
      <family val="2"/>
    </font>
    <font>
      <sz val="10"/>
      <color theme="0" tint="-4.9989318521683403E-2"/>
      <name val="Tahoma"/>
      <family val="2"/>
    </font>
    <font>
      <b/>
      <sz val="48"/>
      <color rgb="FF000064"/>
      <name val="Arial"/>
      <family val="2"/>
    </font>
    <font>
      <b/>
      <i/>
      <sz val="48"/>
      <color rgb="FF2850B4"/>
      <name val="Arial"/>
      <family val="2"/>
    </font>
    <font>
      <b/>
      <sz val="48"/>
      <color rgb="FF73B41E"/>
      <name val="Arial"/>
      <family val="2"/>
    </font>
    <font>
      <b/>
      <sz val="28"/>
      <color rgb="FF73B41E"/>
      <name val="Arial"/>
      <family val="2"/>
    </font>
    <font>
      <b/>
      <sz val="28"/>
      <color rgb="FF000064"/>
      <name val="Arial"/>
      <family val="2"/>
    </font>
    <font>
      <b/>
      <sz val="14"/>
      <color rgb="FF2850B4"/>
      <name val="Calibri"/>
      <family val="2"/>
    </font>
    <font>
      <sz val="8"/>
      <color rgb="FF73B41E"/>
      <name val="Arial"/>
      <family val="2"/>
    </font>
    <font>
      <b/>
      <sz val="16"/>
      <color rgb="FF73B41E"/>
      <name val="Arial"/>
      <family val="2"/>
    </font>
    <font>
      <b/>
      <sz val="16"/>
      <color rgb="FF008000"/>
      <name val="Arial"/>
      <family val="2"/>
    </font>
    <font>
      <b/>
      <sz val="14"/>
      <color rgb="FF73B41E"/>
      <name val="Arial"/>
      <family val="2"/>
    </font>
    <font>
      <sz val="14"/>
      <color rgb="FF73B41E"/>
      <name val="Arial"/>
      <family val="2"/>
    </font>
    <font>
      <b/>
      <sz val="72"/>
      <color rgb="FF000064"/>
      <name val="Arial"/>
      <family val="2"/>
    </font>
    <font>
      <b/>
      <i/>
      <sz val="72"/>
      <color rgb="FF2850B4"/>
      <name val="Arial"/>
      <family val="2"/>
    </font>
    <font>
      <b/>
      <sz val="72"/>
      <color rgb="FF73B41E"/>
      <name val="Arial"/>
      <family val="2"/>
    </font>
    <font>
      <b/>
      <sz val="36"/>
      <color rgb="FF73B41E"/>
      <name val="Arial"/>
      <family val="2"/>
    </font>
    <font>
      <b/>
      <sz val="16"/>
      <color rgb="FF2850B4"/>
      <name val="Arial"/>
      <family val="2"/>
    </font>
    <font>
      <sz val="14"/>
      <color theme="0" tint="-4.9989318521683403E-2"/>
      <name val="Tahoma"/>
      <family val="2"/>
    </font>
    <font>
      <sz val="11"/>
      <color rgb="FF000000"/>
      <name val="Calibri"/>
      <family val="2"/>
    </font>
    <font>
      <b/>
      <sz val="14"/>
      <color indexed="9"/>
      <name val="Arial"/>
      <family val="2"/>
    </font>
    <font>
      <b/>
      <sz val="12"/>
      <color theme="2"/>
      <name val="Tahoma"/>
      <family val="2"/>
    </font>
    <font>
      <sz val="12"/>
      <color theme="2"/>
      <name val="Tahoma"/>
      <family val="2"/>
    </font>
    <font>
      <u/>
      <sz val="12"/>
      <name val="Tahoma"/>
      <family val="2"/>
    </font>
    <font>
      <sz val="9"/>
      <name val="Tahoma"/>
      <family val="2"/>
    </font>
  </fonts>
  <fills count="2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rgb="FFA8A69E"/>
        <bgColor indexed="64"/>
      </patternFill>
    </fill>
    <fill>
      <patternFill patternType="solid">
        <fgColor theme="0" tint="-4.9989318521683403E-2"/>
        <bgColor indexed="64"/>
      </patternFill>
    </fill>
    <fill>
      <patternFill patternType="solid">
        <fgColor rgb="FF000064"/>
        <bgColor indexed="64"/>
      </patternFill>
    </fill>
    <fill>
      <patternFill patternType="solid">
        <fgColor rgb="FF339933"/>
        <bgColor indexed="64"/>
      </patternFill>
    </fill>
    <fill>
      <patternFill patternType="solid">
        <fgColor rgb="FF7F7F7F"/>
        <bgColor indexed="64"/>
      </patternFill>
    </fill>
    <fill>
      <patternFill patternType="solid">
        <fgColor rgb="FFE46C0A"/>
        <bgColor indexed="64"/>
      </patternFill>
    </fill>
    <fill>
      <patternFill patternType="solid">
        <fgColor rgb="FF4F81BD"/>
        <bgColor indexed="64"/>
      </patternFill>
    </fill>
    <fill>
      <patternFill patternType="solid">
        <fgColor rgb="FF1F497D"/>
        <bgColor indexed="64"/>
      </patternFill>
    </fill>
    <fill>
      <patternFill patternType="solid">
        <fgColor rgb="FF008000"/>
        <bgColor indexed="64"/>
      </patternFill>
    </fill>
    <fill>
      <patternFill patternType="solid">
        <fgColor rgb="FFFFFF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5A5A5"/>
        <bgColor indexed="64"/>
      </patternFill>
    </fill>
    <fill>
      <patternFill patternType="solid">
        <fgColor rgb="FF002060"/>
        <bgColor indexed="64"/>
      </patternFill>
    </fill>
    <fill>
      <patternFill patternType="solid">
        <fgColor indexed="51"/>
        <bgColor indexed="64"/>
      </patternFill>
    </fill>
    <fill>
      <patternFill patternType="solid">
        <fgColor theme="0" tint="-0.499984740745262"/>
        <bgColor indexed="64"/>
      </patternFill>
    </fill>
    <fill>
      <patternFill patternType="solid">
        <fgColor theme="0" tint="-0.14999847407452621"/>
        <bgColor indexed="64"/>
      </patternFill>
    </fill>
  </fills>
  <borders count="71">
    <border>
      <left/>
      <right/>
      <top/>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medium">
        <color indexed="64"/>
      </top>
      <bottom style="thin">
        <color indexed="55"/>
      </bottom>
      <diagonal/>
    </border>
    <border>
      <left/>
      <right/>
      <top style="thin">
        <color indexed="55"/>
      </top>
      <bottom style="thin">
        <color indexed="55"/>
      </bottom>
      <diagonal/>
    </border>
    <border>
      <left/>
      <right/>
      <top style="thin">
        <color indexed="64"/>
      </top>
      <bottom/>
      <diagonal/>
    </border>
    <border>
      <left/>
      <right/>
      <top/>
      <bottom style="thin">
        <color indexed="64"/>
      </bottom>
      <diagonal/>
    </border>
    <border>
      <left style="thin">
        <color indexed="53"/>
      </left>
      <right style="thin">
        <color indexed="53"/>
      </right>
      <top style="thin">
        <color indexed="53"/>
      </top>
      <bottom style="thin">
        <color indexed="53"/>
      </bottom>
      <diagonal/>
    </border>
    <border>
      <left style="thin">
        <color indexed="64"/>
      </left>
      <right/>
      <top style="thin">
        <color indexed="64"/>
      </top>
      <bottom/>
      <diagonal/>
    </border>
    <border>
      <left style="thin">
        <color indexed="64"/>
      </left>
      <right style="thin">
        <color indexed="55"/>
      </right>
      <top style="thin">
        <color indexed="55"/>
      </top>
      <bottom style="thin">
        <color indexed="55"/>
      </bottom>
      <diagonal/>
    </border>
    <border>
      <left/>
      <right/>
      <top/>
      <bottom style="thin">
        <color indexed="55"/>
      </bottom>
      <diagonal/>
    </border>
    <border>
      <left style="thin">
        <color indexed="53"/>
      </left>
      <right style="thin">
        <color indexed="53"/>
      </right>
      <top/>
      <bottom style="thin">
        <color indexed="53"/>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53"/>
      </bottom>
      <diagonal/>
    </border>
    <border>
      <left/>
      <right/>
      <top/>
      <bottom style="thin">
        <color indexed="53"/>
      </bottom>
      <diagonal/>
    </border>
    <border>
      <left/>
      <right style="medium">
        <color indexed="64"/>
      </right>
      <top/>
      <bottom style="thin">
        <color indexed="53"/>
      </bottom>
      <diagonal/>
    </border>
    <border>
      <left style="thin">
        <color indexed="55"/>
      </left>
      <right style="thin">
        <color indexed="55"/>
      </right>
      <top style="thin">
        <color indexed="53"/>
      </top>
      <bottom style="thin">
        <color indexed="55"/>
      </bottom>
      <diagonal/>
    </border>
    <border>
      <left style="medium">
        <color indexed="64"/>
      </left>
      <right/>
      <top/>
      <bottom style="medium">
        <color indexed="60"/>
      </bottom>
      <diagonal/>
    </border>
    <border>
      <left/>
      <right/>
      <top/>
      <bottom style="medium">
        <color indexed="6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s>
  <cellStyleXfs count="8">
    <xf numFmtId="0" fontId="0" fillId="0" borderId="0"/>
    <xf numFmtId="168" fontId="2" fillId="0" borderId="0" applyFon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pplyFont="0" applyFill="0" applyBorder="0" applyAlignment="0" applyProtection="0"/>
    <xf numFmtId="0" fontId="2" fillId="0" borderId="0"/>
    <xf numFmtId="0" fontId="64" fillId="0" borderId="0" applyNumberFormat="0" applyFill="0" applyBorder="0" applyAlignment="0" applyProtection="0">
      <alignment vertical="top"/>
      <protection locked="0"/>
    </xf>
  </cellStyleXfs>
  <cellXfs count="1312">
    <xf numFmtId="0" fontId="0" fillId="0" borderId="0" xfId="0"/>
    <xf numFmtId="0" fontId="0" fillId="2" borderId="0" xfId="0" applyFill="1"/>
    <xf numFmtId="2" fontId="4" fillId="0" borderId="0" xfId="0" applyNumberFormat="1" applyFont="1"/>
    <xf numFmtId="10" fontId="10" fillId="0" borderId="1" xfId="4" applyNumberFormat="1" applyFont="1" applyFill="1" applyBorder="1" applyProtection="1">
      <protection locked="0"/>
    </xf>
    <xf numFmtId="2" fontId="4" fillId="2" borderId="0" xfId="0" applyNumberFormat="1" applyFont="1" applyFill="1"/>
    <xf numFmtId="169" fontId="4" fillId="0" borderId="0" xfId="0" applyNumberFormat="1" applyFont="1" applyAlignment="1">
      <alignment horizontal="center"/>
    </xf>
    <xf numFmtId="0" fontId="0" fillId="0" borderId="0" xfId="0" applyAlignment="1">
      <alignment horizontal="right"/>
    </xf>
    <xf numFmtId="0" fontId="4" fillId="0" borderId="0" xfId="0" applyFont="1"/>
    <xf numFmtId="39" fontId="12" fillId="2" borderId="0" xfId="0" applyNumberFormat="1" applyFont="1" applyFill="1"/>
    <xf numFmtId="0" fontId="6" fillId="0" borderId="0" xfId="0" applyFont="1"/>
    <xf numFmtId="170" fontId="4" fillId="0" borderId="0" xfId="1" applyNumberFormat="1" applyFont="1" applyBorder="1"/>
    <xf numFmtId="0" fontId="4" fillId="0" borderId="0" xfId="0" applyFont="1" applyAlignment="1">
      <alignment horizontal="center"/>
    </xf>
    <xf numFmtId="169" fontId="4" fillId="3" borderId="0" xfId="0" applyNumberFormat="1" applyFont="1" applyFill="1" applyAlignment="1">
      <alignment horizontal="center"/>
    </xf>
    <xf numFmtId="170" fontId="4" fillId="0" borderId="0" xfId="0" applyNumberFormat="1" applyFont="1"/>
    <xf numFmtId="0" fontId="5" fillId="0" borderId="0" xfId="0" applyFont="1"/>
    <xf numFmtId="10" fontId="0" fillId="0" borderId="0" xfId="4" applyNumberFormat="1" applyFont="1" applyAlignment="1">
      <alignment horizontal="right"/>
    </xf>
    <xf numFmtId="0" fontId="0" fillId="4" borderId="0" xfId="0" applyFill="1" applyAlignment="1">
      <alignment horizontal="right"/>
    </xf>
    <xf numFmtId="0" fontId="6" fillId="4" borderId="0" xfId="0" applyFont="1" applyFill="1" applyAlignment="1">
      <alignment horizontal="right"/>
    </xf>
    <xf numFmtId="0" fontId="10" fillId="4" borderId="0" xfId="0" applyFont="1" applyFill="1" applyAlignment="1">
      <alignment horizontal="right"/>
    </xf>
    <xf numFmtId="0" fontId="0" fillId="0" borderId="5" xfId="0" applyBorder="1"/>
    <xf numFmtId="10" fontId="0" fillId="0" borderId="6" xfId="4" applyNumberFormat="1" applyFont="1" applyBorder="1"/>
    <xf numFmtId="0" fontId="0" fillId="5" borderId="0" xfId="0" applyFill="1"/>
    <xf numFmtId="0" fontId="6" fillId="5" borderId="0" xfId="0" applyFont="1" applyFill="1"/>
    <xf numFmtId="0" fontId="0" fillId="0" borderId="0" xfId="0" applyBorder="1"/>
    <xf numFmtId="0" fontId="0" fillId="6" borderId="0" xfId="0" applyFill="1"/>
    <xf numFmtId="0" fontId="0" fillId="6" borderId="0" xfId="0" applyFill="1" applyAlignment="1">
      <alignment horizontal="right"/>
    </xf>
    <xf numFmtId="0" fontId="10" fillId="6" borderId="0" xfId="0" applyFont="1" applyFill="1" applyAlignment="1">
      <alignment horizontal="right"/>
    </xf>
    <xf numFmtId="0" fontId="0" fillId="0" borderId="0" xfId="0" applyFill="1" applyProtection="1"/>
    <xf numFmtId="49" fontId="10" fillId="0" borderId="9" xfId="2" applyNumberFormat="1" applyFont="1" applyFill="1" applyBorder="1" applyProtection="1">
      <protection locked="0"/>
    </xf>
    <xf numFmtId="0" fontId="10" fillId="0" borderId="0" xfId="0" applyFont="1"/>
    <xf numFmtId="0" fontId="17" fillId="0" borderId="0" xfId="0" applyFont="1"/>
    <xf numFmtId="170" fontId="0" fillId="0" borderId="0" xfId="0" applyNumberFormat="1"/>
    <xf numFmtId="0" fontId="14" fillId="0" borderId="0" xfId="0" applyFont="1"/>
    <xf numFmtId="170" fontId="4" fillId="2" borderId="0" xfId="1" applyNumberFormat="1" applyFont="1" applyFill="1" applyBorder="1"/>
    <xf numFmtId="170" fontId="4" fillId="3" borderId="0" xfId="1" applyNumberFormat="1" applyFont="1" applyFill="1" applyBorder="1" applyAlignment="1">
      <alignment horizontal="right"/>
    </xf>
    <xf numFmtId="0" fontId="18" fillId="0" borderId="0" xfId="0" applyFont="1"/>
    <xf numFmtId="0" fontId="10" fillId="0" borderId="1" xfId="1" applyNumberFormat="1" applyFont="1" applyFill="1" applyBorder="1" applyAlignment="1" applyProtection="1">
      <alignment horizontal="center"/>
      <protection locked="0"/>
    </xf>
    <xf numFmtId="0" fontId="0" fillId="0" borderId="12" xfId="4" applyNumberFormat="1" applyFont="1" applyBorder="1"/>
    <xf numFmtId="0" fontId="6" fillId="7" borderId="0" xfId="0" applyFont="1" applyFill="1" applyAlignment="1">
      <alignment horizontal="right"/>
    </xf>
    <xf numFmtId="0" fontId="0" fillId="7" borderId="0" xfId="0" applyFill="1"/>
    <xf numFmtId="0" fontId="22" fillId="0" borderId="0" xfId="0" applyFont="1" applyFill="1" applyProtection="1"/>
    <xf numFmtId="10" fontId="0" fillId="0" borderId="0" xfId="4" applyNumberFormat="1" applyFont="1" applyBorder="1"/>
    <xf numFmtId="0" fontId="0" fillId="0" borderId="0" xfId="0" applyAlignment="1">
      <alignment vertical="center"/>
    </xf>
    <xf numFmtId="0" fontId="0" fillId="0" borderId="0" xfId="0" applyBorder="1" applyAlignment="1">
      <alignment vertical="center"/>
    </xf>
    <xf numFmtId="0" fontId="0" fillId="0" borderId="0" xfId="0" applyFill="1" applyAlignment="1">
      <alignment vertical="center"/>
    </xf>
    <xf numFmtId="0" fontId="0" fillId="0" borderId="0" xfId="0" applyFill="1" applyBorder="1" applyAlignment="1">
      <alignment vertical="center"/>
    </xf>
    <xf numFmtId="0" fontId="0" fillId="0" borderId="16" xfId="0" applyFill="1" applyBorder="1" applyAlignment="1" applyProtection="1">
      <alignment vertical="center"/>
    </xf>
    <xf numFmtId="0" fontId="0" fillId="0" borderId="0" xfId="0" applyFill="1" applyBorder="1" applyAlignment="1" applyProtection="1">
      <alignment vertical="center"/>
    </xf>
    <xf numFmtId="0" fontId="33" fillId="0" borderId="0" xfId="0" applyFont="1" applyFill="1" applyBorder="1" applyAlignment="1" applyProtection="1">
      <alignment horizontal="right" vertical="center"/>
    </xf>
    <xf numFmtId="0" fontId="35" fillId="0" borderId="0" xfId="0" applyFont="1" applyFill="1" applyBorder="1" applyAlignment="1" applyProtection="1">
      <alignment horizontal="center" vertical="center" wrapText="1"/>
    </xf>
    <xf numFmtId="164" fontId="0" fillId="0" borderId="0" xfId="2" applyFont="1" applyAlignment="1">
      <alignment vertical="center"/>
    </xf>
    <xf numFmtId="0" fontId="0" fillId="0" borderId="0" xfId="0" applyAlignment="1">
      <alignment horizontal="center" vertical="center"/>
    </xf>
    <xf numFmtId="0" fontId="0" fillId="0" borderId="0" xfId="0" applyFill="1"/>
    <xf numFmtId="0" fontId="0" fillId="0" borderId="0" xfId="0" applyFill="1" applyBorder="1"/>
    <xf numFmtId="0" fontId="29" fillId="0" borderId="0" xfId="0" applyFont="1"/>
    <xf numFmtId="0" fontId="29" fillId="0" borderId="0" xfId="0" applyFont="1" applyBorder="1"/>
    <xf numFmtId="0" fontId="0" fillId="0" borderId="0" xfId="0" applyAlignment="1">
      <alignment horizontal="center"/>
    </xf>
    <xf numFmtId="164" fontId="0" fillId="0" borderId="0" xfId="2" applyFont="1"/>
    <xf numFmtId="0" fontId="0" fillId="0" borderId="16" xfId="0" applyBorder="1"/>
    <xf numFmtId="0" fontId="44" fillId="0" borderId="0" xfId="0" applyFont="1" applyFill="1" applyProtection="1">
      <protection locked="0"/>
    </xf>
    <xf numFmtId="0" fontId="0" fillId="0" borderId="0" xfId="0" applyProtection="1">
      <protection locked="0"/>
    </xf>
    <xf numFmtId="0" fontId="35" fillId="0" borderId="0" xfId="0" applyFont="1" applyAlignment="1">
      <alignment vertical="center"/>
    </xf>
    <xf numFmtId="0" fontId="35" fillId="0" borderId="0" xfId="0" applyFont="1"/>
    <xf numFmtId="174" fontId="2" fillId="0" borderId="0" xfId="2" applyNumberFormat="1"/>
    <xf numFmtId="175" fontId="2" fillId="0" borderId="0" xfId="5" applyNumberFormat="1" applyAlignment="1">
      <alignment horizontal="center"/>
    </xf>
    <xf numFmtId="175" fontId="0" fillId="0" borderId="0" xfId="0" applyNumberFormat="1"/>
    <xf numFmtId="0" fontId="35" fillId="0" borderId="0" xfId="0" applyFont="1" applyAlignment="1">
      <alignment wrapText="1"/>
    </xf>
    <xf numFmtId="0" fontId="0" fillId="0" borderId="0" xfId="0" applyAlignment="1">
      <alignment vertical="top"/>
    </xf>
    <xf numFmtId="0" fontId="0" fillId="0" borderId="0" xfId="0" applyBorder="1" applyAlignment="1">
      <alignment vertical="top"/>
    </xf>
    <xf numFmtId="164" fontId="47" fillId="0" borderId="6" xfId="2" applyFont="1" applyFill="1" applyBorder="1" applyProtection="1">
      <protection locked="0"/>
    </xf>
    <xf numFmtId="0" fontId="53" fillId="0" borderId="0" xfId="0" applyFont="1" applyProtection="1">
      <protection locked="0"/>
    </xf>
    <xf numFmtId="0" fontId="43" fillId="0" borderId="14" xfId="0" applyFont="1" applyFill="1" applyBorder="1" applyAlignment="1" applyProtection="1">
      <alignment vertical="center"/>
    </xf>
    <xf numFmtId="0" fontId="44" fillId="0" borderId="0" xfId="0" applyFont="1" applyFill="1" applyBorder="1" applyProtection="1">
      <protection locked="0"/>
    </xf>
    <xf numFmtId="1" fontId="36" fillId="8" borderId="41" xfId="5" applyNumberFormat="1" applyFont="1" applyFill="1" applyBorder="1" applyAlignment="1">
      <alignment horizontal="center"/>
    </xf>
    <xf numFmtId="175" fontId="33" fillId="8" borderId="41" xfId="5" applyNumberFormat="1" applyFont="1" applyFill="1" applyBorder="1" applyAlignment="1">
      <alignment horizontal="center"/>
    </xf>
    <xf numFmtId="0" fontId="55" fillId="0" borderId="0" xfId="0" applyFont="1" applyAlignment="1">
      <alignment vertical="center"/>
    </xf>
    <xf numFmtId="0" fontId="55" fillId="0" borderId="0" xfId="0" applyFont="1" applyBorder="1" applyAlignment="1">
      <alignment vertical="center"/>
    </xf>
    <xf numFmtId="0" fontId="17" fillId="8" borderId="22" xfId="0" applyFont="1" applyFill="1" applyBorder="1"/>
    <xf numFmtId="174" fontId="35" fillId="0" borderId="22" xfId="2" applyNumberFormat="1" applyFont="1" applyFill="1" applyBorder="1" applyProtection="1">
      <protection locked="0"/>
    </xf>
    <xf numFmtId="0" fontId="17" fillId="10" borderId="22" xfId="0" applyFont="1" applyFill="1" applyBorder="1"/>
    <xf numFmtId="0" fontId="17" fillId="0" borderId="0" xfId="0" applyFont="1" applyFill="1"/>
    <xf numFmtId="0" fontId="49" fillId="8" borderId="22" xfId="0" applyFont="1" applyFill="1" applyBorder="1"/>
    <xf numFmtId="0" fontId="6" fillId="0" borderId="0" xfId="0" applyFont="1" applyProtection="1">
      <protection locked="0"/>
    </xf>
    <xf numFmtId="0" fontId="17" fillId="0" borderId="0" xfId="0" applyFont="1" applyProtection="1">
      <protection locked="0"/>
    </xf>
    <xf numFmtId="0" fontId="5" fillId="0" borderId="0" xfId="0" applyFont="1" applyProtection="1">
      <protection locked="0"/>
    </xf>
    <xf numFmtId="0" fontId="0" fillId="12" borderId="16" xfId="0" applyFill="1" applyBorder="1" applyProtection="1"/>
    <xf numFmtId="0" fontId="0" fillId="12" borderId="0" xfId="0" applyFill="1" applyBorder="1" applyProtection="1"/>
    <xf numFmtId="0" fontId="30" fillId="12" borderId="16" xfId="0" applyFont="1" applyFill="1" applyBorder="1" applyProtection="1"/>
    <xf numFmtId="0" fontId="53" fillId="12" borderId="0" xfId="0" applyFont="1" applyFill="1" applyBorder="1" applyProtection="1"/>
    <xf numFmtId="0" fontId="0" fillId="12" borderId="16" xfId="0" applyFill="1" applyBorder="1" applyProtection="1">
      <protection locked="0"/>
    </xf>
    <xf numFmtId="0" fontId="0" fillId="12" borderId="0" xfId="0" applyFill="1" applyBorder="1" applyProtection="1">
      <protection locked="0"/>
    </xf>
    <xf numFmtId="0" fontId="29" fillId="12" borderId="0" xfId="0" applyFont="1" applyFill="1" applyBorder="1" applyAlignment="1" applyProtection="1">
      <alignment horizontal="center"/>
      <protection locked="0"/>
    </xf>
    <xf numFmtId="0" fontId="47" fillId="12" borderId="0" xfId="0" applyFont="1" applyFill="1" applyBorder="1" applyProtection="1">
      <protection locked="0"/>
    </xf>
    <xf numFmtId="164" fontId="47" fillId="12" borderId="6" xfId="2" applyNumberFormat="1" applyFont="1" applyFill="1" applyBorder="1" applyProtection="1"/>
    <xf numFmtId="164" fontId="47" fillId="12" borderId="6" xfId="2" applyFont="1" applyFill="1" applyBorder="1" applyProtection="1">
      <protection locked="0"/>
    </xf>
    <xf numFmtId="0" fontId="5" fillId="12" borderId="0" xfId="0" applyFont="1" applyFill="1" applyBorder="1" applyProtection="1">
      <protection locked="0"/>
    </xf>
    <xf numFmtId="0" fontId="53" fillId="12" borderId="0" xfId="0" applyFont="1" applyFill="1" applyBorder="1" applyProtection="1">
      <protection locked="0"/>
    </xf>
    <xf numFmtId="0" fontId="30" fillId="12" borderId="0" xfId="0" applyFont="1" applyFill="1" applyBorder="1" applyProtection="1"/>
    <xf numFmtId="0" fontId="47" fillId="12" borderId="0" xfId="0" applyFont="1" applyFill="1" applyBorder="1" applyAlignment="1" applyProtection="1">
      <alignment horizontal="right"/>
    </xf>
    <xf numFmtId="0" fontId="29" fillId="12" borderId="19" xfId="0" applyFont="1" applyFill="1" applyBorder="1" applyAlignment="1" applyProtection="1">
      <alignment horizontal="center"/>
    </xf>
    <xf numFmtId="164" fontId="47" fillId="12" borderId="39" xfId="2" applyFont="1" applyFill="1" applyBorder="1" applyProtection="1"/>
    <xf numFmtId="0" fontId="30" fillId="12" borderId="16" xfId="0" applyFont="1" applyFill="1" applyBorder="1" applyProtection="1">
      <protection locked="0"/>
    </xf>
    <xf numFmtId="0" fontId="47" fillId="12" borderId="16" xfId="0" applyFont="1" applyFill="1" applyBorder="1" applyAlignment="1" applyProtection="1">
      <alignment horizontal="right"/>
    </xf>
    <xf numFmtId="164" fontId="47" fillId="12" borderId="2" xfId="2" applyFont="1" applyFill="1" applyBorder="1" applyProtection="1"/>
    <xf numFmtId="0" fontId="17" fillId="12" borderId="0" xfId="0" applyFont="1" applyFill="1" applyBorder="1" applyProtection="1">
      <protection locked="0"/>
    </xf>
    <xf numFmtId="0" fontId="0" fillId="12" borderId="19" xfId="0" applyFill="1" applyBorder="1" applyProtection="1"/>
    <xf numFmtId="164" fontId="47" fillId="12" borderId="21" xfId="2" applyFont="1" applyFill="1" applyBorder="1" applyProtection="1"/>
    <xf numFmtId="0" fontId="30" fillId="12" borderId="0" xfId="0" applyFont="1" applyFill="1" applyBorder="1" applyProtection="1">
      <protection locked="0"/>
    </xf>
    <xf numFmtId="0" fontId="29" fillId="12" borderId="19" xfId="0" applyFont="1" applyFill="1" applyBorder="1" applyAlignment="1" applyProtection="1">
      <alignment horizontal="center"/>
      <protection locked="0"/>
    </xf>
    <xf numFmtId="0" fontId="58" fillId="12" borderId="0" xfId="0" applyFont="1" applyFill="1" applyBorder="1" applyProtection="1">
      <protection locked="0"/>
    </xf>
    <xf numFmtId="0" fontId="47" fillId="12" borderId="0" xfId="0" applyFont="1" applyFill="1" applyBorder="1" applyAlignment="1" applyProtection="1"/>
    <xf numFmtId="0" fontId="46" fillId="12" borderId="0" xfId="0" applyFont="1" applyFill="1" applyBorder="1" applyProtection="1"/>
    <xf numFmtId="0" fontId="33" fillId="12" borderId="0" xfId="0" applyFont="1" applyFill="1" applyBorder="1" applyAlignment="1" applyProtection="1">
      <alignment horizontal="right"/>
      <protection locked="0"/>
    </xf>
    <xf numFmtId="0" fontId="33" fillId="12" borderId="0" xfId="0" applyFont="1" applyFill="1" applyBorder="1" applyProtection="1">
      <protection locked="0"/>
    </xf>
    <xf numFmtId="164" fontId="33" fillId="12" borderId="6" xfId="2" applyFont="1" applyFill="1" applyBorder="1" applyProtection="1"/>
    <xf numFmtId="164" fontId="33" fillId="12" borderId="0" xfId="2" applyFont="1" applyFill="1" applyBorder="1" applyProtection="1">
      <protection locked="0"/>
    </xf>
    <xf numFmtId="164" fontId="33" fillId="12" borderId="39" xfId="2" applyFont="1" applyFill="1" applyBorder="1" applyProtection="1"/>
    <xf numFmtId="0" fontId="0" fillId="12" borderId="19" xfId="0" applyFill="1" applyBorder="1" applyProtection="1">
      <protection locked="0"/>
    </xf>
    <xf numFmtId="0" fontId="0" fillId="12" borderId="2" xfId="0" applyFill="1" applyBorder="1" applyProtection="1">
      <protection locked="0"/>
    </xf>
    <xf numFmtId="0" fontId="0" fillId="12" borderId="21" xfId="0" applyFill="1" applyBorder="1" applyProtection="1">
      <protection locked="0"/>
    </xf>
    <xf numFmtId="164" fontId="47" fillId="12" borderId="6" xfId="2" applyFont="1" applyFill="1" applyBorder="1" applyProtection="1"/>
    <xf numFmtId="164" fontId="47" fillId="12" borderId="0" xfId="2" applyFont="1" applyFill="1" applyBorder="1" applyProtection="1"/>
    <xf numFmtId="0" fontId="45" fillId="12" borderId="0" xfId="0" applyFont="1" applyFill="1" applyBorder="1" applyProtection="1">
      <protection locked="0"/>
    </xf>
    <xf numFmtId="0" fontId="0" fillId="12" borderId="20" xfId="0" applyFill="1" applyBorder="1" applyProtection="1">
      <protection locked="0"/>
    </xf>
    <xf numFmtId="0" fontId="61" fillId="12" borderId="16" xfId="0" applyFont="1" applyFill="1" applyBorder="1" applyProtection="1"/>
    <xf numFmtId="164" fontId="61" fillId="12" borderId="0" xfId="2" applyFont="1" applyFill="1" applyBorder="1" applyAlignment="1" applyProtection="1">
      <alignment horizontal="center"/>
    </xf>
    <xf numFmtId="0" fontId="61" fillId="12" borderId="0" xfId="0" applyFont="1" applyFill="1" applyBorder="1" applyProtection="1"/>
    <xf numFmtId="164" fontId="61" fillId="12" borderId="19" xfId="2" applyFont="1" applyFill="1" applyBorder="1" applyAlignment="1" applyProtection="1">
      <alignment horizontal="center"/>
    </xf>
    <xf numFmtId="0" fontId="0" fillId="11" borderId="14" xfId="0" applyFill="1" applyBorder="1" applyAlignment="1" applyProtection="1">
      <alignment vertical="center"/>
    </xf>
    <xf numFmtId="164" fontId="2" fillId="11" borderId="14" xfId="2" applyFont="1" applyFill="1" applyBorder="1" applyAlignment="1" applyProtection="1">
      <alignment vertical="center"/>
    </xf>
    <xf numFmtId="0" fontId="0" fillId="11" borderId="15" xfId="0" applyFill="1" applyBorder="1" applyAlignment="1" applyProtection="1">
      <alignment vertical="center"/>
    </xf>
    <xf numFmtId="0" fontId="31" fillId="11" borderId="19" xfId="0" applyFont="1" applyFill="1" applyBorder="1" applyAlignment="1" applyProtection="1">
      <alignment horizontal="right" vertical="center"/>
    </xf>
    <xf numFmtId="0" fontId="0" fillId="11" borderId="21" xfId="0" applyFill="1" applyBorder="1" applyAlignment="1" applyProtection="1">
      <alignment horizontal="center" vertical="center"/>
    </xf>
    <xf numFmtId="0" fontId="32" fillId="12" borderId="16" xfId="0" applyFont="1" applyFill="1" applyBorder="1" applyAlignment="1" applyProtection="1">
      <alignment horizontal="center" vertical="center"/>
    </xf>
    <xf numFmtId="0" fontId="0" fillId="12" borderId="0" xfId="0" applyFill="1" applyBorder="1" applyAlignment="1" applyProtection="1">
      <alignment horizontal="center" vertical="center"/>
    </xf>
    <xf numFmtId="0" fontId="0" fillId="12" borderId="19" xfId="0" applyFill="1" applyBorder="1" applyAlignment="1" applyProtection="1">
      <alignment horizontal="center" vertical="center"/>
    </xf>
    <xf numFmtId="0" fontId="0" fillId="12" borderId="0" xfId="0" applyFill="1" applyAlignment="1">
      <alignment vertical="center"/>
    </xf>
    <xf numFmtId="0" fontId="0" fillId="12" borderId="0" xfId="0" applyFill="1" applyBorder="1" applyAlignment="1">
      <alignment vertical="center"/>
    </xf>
    <xf numFmtId="0" fontId="27" fillId="12" borderId="16" xfId="0" applyFont="1" applyFill="1" applyBorder="1" applyAlignment="1" applyProtection="1">
      <alignment horizontal="center" vertical="center"/>
    </xf>
    <xf numFmtId="0" fontId="33" fillId="12" borderId="0" xfId="0" applyFont="1" applyFill="1" applyBorder="1" applyAlignment="1" applyProtection="1">
      <alignment horizontal="right" vertical="center"/>
    </xf>
    <xf numFmtId="0" fontId="0" fillId="12" borderId="0" xfId="0" applyFill="1" applyBorder="1" applyAlignment="1" applyProtection="1">
      <alignment vertical="center"/>
    </xf>
    <xf numFmtId="0" fontId="31" fillId="12" borderId="0" xfId="0" applyFont="1" applyFill="1" applyBorder="1" applyAlignment="1" applyProtection="1">
      <alignment horizontal="right" vertical="center"/>
    </xf>
    <xf numFmtId="0" fontId="31" fillId="12" borderId="19" xfId="0" applyFont="1" applyFill="1" applyBorder="1" applyAlignment="1" applyProtection="1">
      <alignment horizontal="right" vertical="center"/>
    </xf>
    <xf numFmtId="0" fontId="34" fillId="12" borderId="0" xfId="0" applyFont="1" applyFill="1" applyBorder="1" applyAlignment="1" applyProtection="1">
      <alignment horizontal="center" vertical="center"/>
    </xf>
    <xf numFmtId="0" fontId="28" fillId="12" borderId="0" xfId="0" applyFont="1" applyFill="1" applyBorder="1" applyAlignment="1" applyProtection="1">
      <alignment horizontal="center" vertical="center"/>
    </xf>
    <xf numFmtId="0" fontId="28" fillId="12" borderId="0" xfId="0" applyFont="1" applyFill="1" applyBorder="1" applyAlignment="1" applyProtection="1">
      <alignment vertical="center"/>
    </xf>
    <xf numFmtId="0" fontId="29" fillId="12" borderId="0" xfId="0" applyFont="1" applyFill="1" applyBorder="1" applyAlignment="1" applyProtection="1">
      <alignment horizontal="center" vertical="center"/>
    </xf>
    <xf numFmtId="0" fontId="27" fillId="12" borderId="20" xfId="0" applyFont="1" applyFill="1" applyBorder="1" applyAlignment="1" applyProtection="1">
      <alignment horizontal="center" vertical="center"/>
    </xf>
    <xf numFmtId="0" fontId="28" fillId="12" borderId="2" xfId="0" applyFont="1" applyFill="1" applyBorder="1" applyAlignment="1" applyProtection="1">
      <alignment horizontal="center" vertical="center"/>
    </xf>
    <xf numFmtId="0" fontId="28" fillId="12" borderId="2" xfId="0" applyFont="1" applyFill="1" applyBorder="1" applyAlignment="1" applyProtection="1">
      <alignment vertical="center"/>
    </xf>
    <xf numFmtId="0" fontId="29" fillId="12" borderId="2" xfId="0" applyFont="1" applyFill="1" applyBorder="1" applyAlignment="1" applyProtection="1">
      <alignment horizontal="center" vertical="center"/>
    </xf>
    <xf numFmtId="0" fontId="0" fillId="12" borderId="2" xfId="0" applyFill="1" applyBorder="1" applyAlignment="1" applyProtection="1">
      <alignment vertical="center"/>
    </xf>
    <xf numFmtId="0" fontId="0" fillId="11" borderId="2" xfId="0" applyFill="1" applyBorder="1" applyAlignment="1" applyProtection="1">
      <alignment horizontal="center" vertical="center"/>
    </xf>
    <xf numFmtId="0" fontId="0" fillId="12" borderId="16" xfId="0" applyFill="1" applyBorder="1" applyAlignment="1" applyProtection="1">
      <alignment vertical="center"/>
    </xf>
    <xf numFmtId="0" fontId="31" fillId="12" borderId="0" xfId="0" applyFont="1" applyFill="1" applyBorder="1" applyAlignment="1" applyProtection="1">
      <alignment horizontal="center" vertical="center" wrapText="1"/>
    </xf>
    <xf numFmtId="0" fontId="0" fillId="12" borderId="19" xfId="0" applyFill="1" applyBorder="1" applyAlignment="1" applyProtection="1">
      <alignment vertical="center"/>
    </xf>
    <xf numFmtId="0" fontId="31" fillId="12" borderId="19" xfId="0" applyFont="1" applyFill="1" applyBorder="1" applyAlignment="1" applyProtection="1">
      <alignment horizontal="center" vertical="center" wrapText="1"/>
    </xf>
    <xf numFmtId="0" fontId="35" fillId="12" borderId="0" xfId="0" applyFont="1" applyFill="1" applyBorder="1" applyAlignment="1" applyProtection="1">
      <alignment vertical="center"/>
    </xf>
    <xf numFmtId="0" fontId="27" fillId="12" borderId="16" xfId="0" applyFont="1" applyFill="1" applyBorder="1" applyAlignment="1" applyProtection="1">
      <alignment vertical="center"/>
    </xf>
    <xf numFmtId="0" fontId="0" fillId="12" borderId="0" xfId="0" applyFill="1" applyBorder="1" applyAlignment="1" applyProtection="1">
      <alignment horizontal="right" vertical="center"/>
    </xf>
    <xf numFmtId="0" fontId="31" fillId="12" borderId="0" xfId="0" applyFont="1" applyFill="1" applyBorder="1" applyAlignment="1" applyProtection="1">
      <alignment vertical="center" wrapText="1"/>
    </xf>
    <xf numFmtId="0" fontId="0" fillId="12" borderId="16" xfId="0" applyFill="1" applyBorder="1" applyAlignment="1" applyProtection="1">
      <alignment vertical="top"/>
    </xf>
    <xf numFmtId="0" fontId="0" fillId="12" borderId="0" xfId="0" applyFill="1" applyBorder="1" applyAlignment="1" applyProtection="1">
      <alignment vertical="top"/>
    </xf>
    <xf numFmtId="0" fontId="0" fillId="12" borderId="19" xfId="0" applyFill="1" applyBorder="1" applyAlignment="1" applyProtection="1">
      <alignment vertical="top"/>
    </xf>
    <xf numFmtId="0" fontId="0" fillId="12" borderId="20" xfId="0" applyFill="1" applyBorder="1" applyAlignment="1" applyProtection="1">
      <alignment vertical="center"/>
    </xf>
    <xf numFmtId="0" fontId="0" fillId="12" borderId="21" xfId="0" applyFill="1" applyBorder="1" applyAlignment="1" applyProtection="1">
      <alignment vertical="center"/>
    </xf>
    <xf numFmtId="0" fontId="0" fillId="12" borderId="13" xfId="0" applyFill="1" applyBorder="1"/>
    <xf numFmtId="0" fontId="0" fillId="12" borderId="14" xfId="0" applyFill="1" applyBorder="1"/>
    <xf numFmtId="0" fontId="0" fillId="12" borderId="0" xfId="0" applyFill="1" applyBorder="1"/>
    <xf numFmtId="0" fontId="0" fillId="12" borderId="19" xfId="0" applyFill="1" applyBorder="1"/>
    <xf numFmtId="0" fontId="17" fillId="12" borderId="16" xfId="0" applyFont="1" applyFill="1" applyBorder="1"/>
    <xf numFmtId="0" fontId="17" fillId="12" borderId="0" xfId="0" applyFont="1" applyFill="1" applyBorder="1" applyAlignment="1">
      <alignment horizontal="right"/>
    </xf>
    <xf numFmtId="0" fontId="17" fillId="12" borderId="19" xfId="0" applyFont="1" applyFill="1" applyBorder="1"/>
    <xf numFmtId="0" fontId="0" fillId="12" borderId="16" xfId="0" applyFill="1" applyBorder="1"/>
    <xf numFmtId="0" fontId="17" fillId="12" borderId="0" xfId="0" applyFont="1" applyFill="1" applyBorder="1"/>
    <xf numFmtId="0" fontId="0" fillId="12" borderId="0" xfId="0" applyFill="1"/>
    <xf numFmtId="0" fontId="0" fillId="12" borderId="20" xfId="0" applyFill="1" applyBorder="1"/>
    <xf numFmtId="0" fontId="0" fillId="12" borderId="21" xfId="0" applyFill="1" applyBorder="1"/>
    <xf numFmtId="0" fontId="14" fillId="12" borderId="0" xfId="0" applyFont="1" applyFill="1" applyBorder="1" applyAlignment="1"/>
    <xf numFmtId="0" fontId="14" fillId="12" borderId="0" xfId="0" applyFont="1" applyFill="1" applyBorder="1" applyAlignment="1">
      <alignment horizontal="left"/>
    </xf>
    <xf numFmtId="0" fontId="43" fillId="11" borderId="35" xfId="0" applyFont="1" applyFill="1" applyBorder="1" applyAlignment="1" applyProtection="1">
      <alignment vertical="center"/>
    </xf>
    <xf numFmtId="0" fontId="43" fillId="11" borderId="36" xfId="0" applyFont="1" applyFill="1" applyBorder="1" applyAlignment="1" applyProtection="1">
      <alignment vertical="center"/>
    </xf>
    <xf numFmtId="0" fontId="63" fillId="11" borderId="35" xfId="0" applyFont="1" applyFill="1" applyBorder="1" applyAlignment="1" applyProtection="1">
      <alignment vertical="center"/>
    </xf>
    <xf numFmtId="0" fontId="63" fillId="11" borderId="36" xfId="0" applyFont="1" applyFill="1" applyBorder="1" applyAlignment="1" applyProtection="1">
      <alignment vertical="center"/>
    </xf>
    <xf numFmtId="164" fontId="47" fillId="8" borderId="6" xfId="2" applyFont="1" applyFill="1" applyBorder="1" applyProtection="1">
      <protection locked="0"/>
    </xf>
    <xf numFmtId="164" fontId="47" fillId="8" borderId="12" xfId="2" applyFont="1" applyFill="1" applyBorder="1" applyProtection="1">
      <protection locked="0"/>
    </xf>
    <xf numFmtId="0" fontId="0" fillId="8" borderId="0" xfId="0" applyFill="1" applyBorder="1" applyAlignment="1"/>
    <xf numFmtId="0" fontId="0" fillId="12" borderId="0" xfId="0" applyFill="1" applyBorder="1" applyAlignment="1" applyProtection="1">
      <alignment horizontal="right"/>
    </xf>
    <xf numFmtId="177" fontId="33" fillId="12" borderId="0" xfId="2" applyNumberFormat="1" applyFont="1" applyFill="1" applyBorder="1" applyProtection="1">
      <protection locked="0"/>
    </xf>
    <xf numFmtId="177" fontId="33" fillId="12" borderId="39" xfId="2" applyNumberFormat="1" applyFont="1" applyFill="1" applyBorder="1" applyProtection="1"/>
    <xf numFmtId="0" fontId="2" fillId="0" borderId="0" xfId="6" applyFont="1" applyFill="1" applyBorder="1"/>
    <xf numFmtId="0" fontId="2" fillId="0" borderId="0" xfId="6"/>
    <xf numFmtId="0" fontId="36" fillId="0" borderId="0" xfId="6" applyFont="1" applyFill="1" applyBorder="1" applyAlignment="1">
      <alignment wrapText="1"/>
    </xf>
    <xf numFmtId="0" fontId="36" fillId="0" borderId="0" xfId="6" applyFont="1" applyFill="1" applyBorder="1"/>
    <xf numFmtId="0" fontId="0" fillId="12" borderId="0" xfId="0" applyFill="1" applyBorder="1" applyAlignment="1" applyProtection="1">
      <alignment horizontal="center" vertical="center"/>
    </xf>
    <xf numFmtId="0" fontId="27" fillId="12" borderId="0" xfId="0" applyFont="1" applyFill="1" applyBorder="1" applyAlignment="1" applyProtection="1">
      <alignment horizontal="center" vertical="center"/>
    </xf>
    <xf numFmtId="0" fontId="0" fillId="12" borderId="16" xfId="0" applyFill="1" applyBorder="1" applyAlignment="1">
      <alignment vertical="center"/>
    </xf>
    <xf numFmtId="0" fontId="0" fillId="12" borderId="19" xfId="0" applyFill="1" applyBorder="1" applyAlignment="1">
      <alignment vertical="center"/>
    </xf>
    <xf numFmtId="0" fontId="0" fillId="12" borderId="13" xfId="0" applyFill="1" applyBorder="1" applyAlignment="1">
      <alignment vertical="center"/>
    </xf>
    <xf numFmtId="0" fontId="0" fillId="12" borderId="14" xfId="0" applyFill="1" applyBorder="1" applyAlignment="1">
      <alignment vertical="center"/>
    </xf>
    <xf numFmtId="0" fontId="0" fillId="12" borderId="15" xfId="0" applyFill="1" applyBorder="1" applyAlignment="1">
      <alignment vertical="center"/>
    </xf>
    <xf numFmtId="0" fontId="0" fillId="12" borderId="21" xfId="0" applyFill="1" applyBorder="1" applyAlignment="1">
      <alignment vertical="center"/>
    </xf>
    <xf numFmtId="0" fontId="0" fillId="12" borderId="20" xfId="0" applyFill="1" applyBorder="1" applyAlignment="1">
      <alignment vertical="center"/>
    </xf>
    <xf numFmtId="0" fontId="0" fillId="12" borderId="2" xfId="0" applyFill="1" applyBorder="1" applyAlignment="1">
      <alignment vertical="center"/>
    </xf>
    <xf numFmtId="0" fontId="33" fillId="12" borderId="0" xfId="0" applyFont="1" applyFill="1" applyBorder="1" applyAlignment="1" applyProtection="1">
      <alignment horizontal="center" vertical="center"/>
    </xf>
    <xf numFmtId="0" fontId="0" fillId="12" borderId="2" xfId="0" applyFill="1" applyBorder="1"/>
    <xf numFmtId="0" fontId="0" fillId="12" borderId="0" xfId="0" applyFill="1" applyBorder="1" applyAlignment="1">
      <alignment horizontal="center" vertical="center"/>
    </xf>
    <xf numFmtId="0" fontId="62" fillId="12" borderId="0" xfId="0" applyFont="1" applyFill="1" applyBorder="1" applyAlignment="1">
      <alignment vertical="center"/>
    </xf>
    <xf numFmtId="0" fontId="63" fillId="12" borderId="0" xfId="0" applyFont="1" applyFill="1" applyBorder="1" applyAlignment="1">
      <alignment horizontal="right" vertical="center"/>
    </xf>
    <xf numFmtId="0" fontId="61" fillId="12" borderId="0" xfId="0" applyFont="1" applyFill="1" applyBorder="1" applyAlignment="1" applyProtection="1">
      <alignment horizontal="right" vertical="center"/>
    </xf>
    <xf numFmtId="0" fontId="67" fillId="12" borderId="0" xfId="0" applyFont="1" applyFill="1" applyBorder="1" applyAlignment="1" applyProtection="1">
      <alignment horizontal="right" vertical="center"/>
    </xf>
    <xf numFmtId="164" fontId="2" fillId="12" borderId="19" xfId="2" applyFont="1" applyFill="1" applyBorder="1" applyProtection="1"/>
    <xf numFmtId="0" fontId="0" fillId="12" borderId="19" xfId="0" applyFill="1" applyBorder="1" applyAlignment="1" applyProtection="1">
      <alignment horizontal="center"/>
      <protection locked="0"/>
    </xf>
    <xf numFmtId="164" fontId="29" fillId="12" borderId="19" xfId="2" applyFont="1" applyFill="1" applyBorder="1" applyProtection="1">
      <protection locked="0"/>
    </xf>
    <xf numFmtId="164" fontId="2" fillId="12" borderId="21" xfId="2" applyFont="1" applyFill="1" applyBorder="1" applyProtection="1"/>
    <xf numFmtId="0" fontId="38" fillId="12" borderId="19" xfId="0" applyFont="1" applyFill="1" applyBorder="1" applyAlignment="1" applyProtection="1">
      <alignment horizontal="center"/>
    </xf>
    <xf numFmtId="0" fontId="35" fillId="12" borderId="0" xfId="0" applyFont="1" applyFill="1" applyBorder="1" applyAlignment="1">
      <alignment horizontal="left" wrapText="1"/>
    </xf>
    <xf numFmtId="0" fontId="35" fillId="12" borderId="0" xfId="0" applyFont="1" applyFill="1" applyBorder="1" applyAlignment="1"/>
    <xf numFmtId="0" fontId="35" fillId="12" borderId="0" xfId="0" applyFont="1" applyFill="1" applyBorder="1" applyAlignment="1">
      <alignment wrapText="1"/>
    </xf>
    <xf numFmtId="0" fontId="40" fillId="12" borderId="19" xfId="0" applyFont="1" applyFill="1" applyBorder="1" applyAlignment="1" applyProtection="1">
      <alignment horizontal="center"/>
    </xf>
    <xf numFmtId="0" fontId="0" fillId="11" borderId="34" xfId="0" applyFill="1" applyBorder="1"/>
    <xf numFmtId="0" fontId="38" fillId="11" borderId="36" xfId="0" applyFont="1" applyFill="1" applyBorder="1" applyAlignment="1" applyProtection="1">
      <alignment horizontal="center" vertical="center"/>
    </xf>
    <xf numFmtId="0" fontId="73" fillId="13" borderId="20" xfId="0" applyFont="1" applyFill="1" applyBorder="1"/>
    <xf numFmtId="0" fontId="73" fillId="13" borderId="2" xfId="0" applyFont="1" applyFill="1" applyBorder="1" applyAlignment="1" applyProtection="1">
      <alignment horizontal="center"/>
    </xf>
    <xf numFmtId="164" fontId="73" fillId="13" borderId="2" xfId="2" applyFont="1" applyFill="1" applyBorder="1" applyAlignment="1" applyProtection="1">
      <alignment horizontal="center"/>
    </xf>
    <xf numFmtId="164" fontId="73" fillId="13" borderId="21" xfId="2" applyFont="1" applyFill="1" applyBorder="1" applyAlignment="1" applyProtection="1">
      <alignment horizontal="center"/>
    </xf>
    <xf numFmtId="0" fontId="0" fillId="12" borderId="0" xfId="0" applyFill="1" applyBorder="1" applyAlignment="1" applyProtection="1">
      <alignment horizontal="center"/>
    </xf>
    <xf numFmtId="0" fontId="29" fillId="12" borderId="0" xfId="0" applyFont="1" applyFill="1" applyBorder="1" applyAlignment="1" applyProtection="1">
      <alignment horizontal="center"/>
    </xf>
    <xf numFmtId="164" fontId="2" fillId="12" borderId="0" xfId="2" applyFont="1" applyFill="1" applyBorder="1" applyProtection="1"/>
    <xf numFmtId="0" fontId="29" fillId="12" borderId="23" xfId="0" applyFont="1" applyFill="1" applyBorder="1" applyAlignment="1" applyProtection="1">
      <alignment horizontal="right"/>
    </xf>
    <xf numFmtId="0" fontId="29" fillId="12" borderId="0" xfId="0" applyFont="1" applyFill="1" applyBorder="1" applyAlignment="1" applyProtection="1">
      <alignment horizontal="right"/>
    </xf>
    <xf numFmtId="0" fontId="28" fillId="12" borderId="0" xfId="0" applyFont="1" applyFill="1" applyBorder="1" applyAlignment="1" applyProtection="1">
      <alignment horizontal="center"/>
    </xf>
    <xf numFmtId="0" fontId="0" fillId="12" borderId="0" xfId="0" applyFill="1" applyAlignment="1">
      <alignment horizontal="center"/>
    </xf>
    <xf numFmtId="0" fontId="28" fillId="12" borderId="0" xfId="0" applyFont="1" applyFill="1" applyBorder="1" applyProtection="1"/>
    <xf numFmtId="0" fontId="72" fillId="12" borderId="16" xfId="0" applyFont="1" applyFill="1" applyBorder="1" applyAlignment="1" applyProtection="1">
      <alignment horizontal="center"/>
    </xf>
    <xf numFmtId="0" fontId="54" fillId="13" borderId="0" xfId="0" applyFont="1" applyFill="1" applyBorder="1" applyProtection="1"/>
    <xf numFmtId="0" fontId="41" fillId="13" borderId="0" xfId="0" applyFont="1" applyFill="1" applyBorder="1" applyProtection="1"/>
    <xf numFmtId="0" fontId="41" fillId="13" borderId="0" xfId="0" applyFont="1" applyFill="1" applyBorder="1" applyProtection="1">
      <protection locked="0"/>
    </xf>
    <xf numFmtId="0" fontId="41" fillId="13" borderId="19" xfId="0" applyFont="1" applyFill="1" applyBorder="1" applyProtection="1"/>
    <xf numFmtId="0" fontId="40" fillId="13" borderId="0" xfId="0" applyFont="1" applyFill="1" applyBorder="1" applyProtection="1">
      <protection locked="0"/>
    </xf>
    <xf numFmtId="0" fontId="40" fillId="13" borderId="19" xfId="0" applyFont="1" applyFill="1" applyBorder="1" applyProtection="1"/>
    <xf numFmtId="164" fontId="47" fillId="12" borderId="40" xfId="2" applyFont="1" applyFill="1" applyBorder="1" applyProtection="1">
      <protection locked="0"/>
    </xf>
    <xf numFmtId="164" fontId="47" fillId="12" borderId="32" xfId="2" applyFont="1" applyFill="1" applyBorder="1" applyProtection="1"/>
    <xf numFmtId="0" fontId="0" fillId="12" borderId="42" xfId="0" applyFill="1" applyBorder="1" applyProtection="1">
      <protection locked="0"/>
    </xf>
    <xf numFmtId="0" fontId="61" fillId="12" borderId="0" xfId="0" applyFont="1" applyFill="1" applyBorder="1" applyAlignment="1" applyProtection="1">
      <alignment horizontal="right"/>
    </xf>
    <xf numFmtId="0" fontId="0" fillId="12" borderId="2" xfId="0" applyFill="1" applyBorder="1" applyProtection="1"/>
    <xf numFmtId="0" fontId="0" fillId="12" borderId="0" xfId="0" applyFill="1" applyProtection="1"/>
    <xf numFmtId="0" fontId="20" fillId="12" borderId="0" xfId="0" applyFont="1" applyFill="1"/>
    <xf numFmtId="0" fontId="20" fillId="12" borderId="0" xfId="0" applyFont="1" applyFill="1" applyProtection="1"/>
    <xf numFmtId="4" fontId="16" fillId="12" borderId="7" xfId="1" applyNumberFormat="1" applyFont="1" applyFill="1" applyBorder="1" applyAlignment="1" applyProtection="1">
      <alignment horizontal="right" vertical="center"/>
    </xf>
    <xf numFmtId="0" fontId="0" fillId="12" borderId="0" xfId="0" applyFill="1" applyAlignment="1" applyProtection="1">
      <alignment vertical="center"/>
    </xf>
    <xf numFmtId="0" fontId="0" fillId="8" borderId="0" xfId="0" applyFill="1" applyProtection="1"/>
    <xf numFmtId="0" fontId="15" fillId="12" borderId="0" xfId="3" applyFont="1" applyFill="1" applyAlignment="1" applyProtection="1"/>
    <xf numFmtId="0" fontId="25" fillId="12" borderId="0" xfId="0" applyFont="1" applyFill="1" applyBorder="1" applyAlignment="1">
      <alignment horizontal="right"/>
    </xf>
    <xf numFmtId="0" fontId="0" fillId="12" borderId="0" xfId="0" applyFill="1" applyAlignment="1" applyProtection="1">
      <alignment horizontal="right"/>
    </xf>
    <xf numFmtId="0" fontId="74" fillId="11" borderId="6" xfId="0" applyFont="1" applyFill="1" applyBorder="1" applyAlignment="1" applyProtection="1">
      <alignment vertical="center"/>
    </xf>
    <xf numFmtId="0" fontId="62" fillId="11" borderId="6" xfId="0" applyFont="1" applyFill="1" applyBorder="1" applyProtection="1"/>
    <xf numFmtId="14" fontId="6" fillId="8" borderId="7" xfId="1" applyNumberFormat="1" applyFont="1" applyFill="1" applyBorder="1" applyAlignment="1" applyProtection="1">
      <alignment horizontal="right" vertical="center"/>
    </xf>
    <xf numFmtId="0" fontId="11" fillId="13" borderId="8" xfId="0" applyFont="1" applyFill="1" applyBorder="1" applyAlignment="1" applyProtection="1">
      <alignment horizontal="center"/>
    </xf>
    <xf numFmtId="0" fontId="11" fillId="13" borderId="5" xfId="0" applyFont="1" applyFill="1" applyBorder="1" applyAlignment="1" applyProtection="1">
      <alignment horizontal="center" wrapText="1"/>
    </xf>
    <xf numFmtId="0" fontId="23" fillId="12" borderId="0" xfId="0" applyFont="1" applyFill="1" applyAlignment="1" applyProtection="1">
      <alignment horizontal="right"/>
    </xf>
    <xf numFmtId="2" fontId="4" fillId="12" borderId="0" xfId="0" applyNumberFormat="1" applyFont="1" applyFill="1" applyProtection="1"/>
    <xf numFmtId="0" fontId="10" fillId="12" borderId="0" xfId="0" applyFont="1" applyFill="1" applyAlignment="1" applyProtection="1">
      <alignment horizontal="right"/>
    </xf>
    <xf numFmtId="0" fontId="6" fillId="12" borderId="0" xfId="0" applyFont="1" applyFill="1" applyAlignment="1" applyProtection="1">
      <alignment horizontal="right" indent="1"/>
    </xf>
    <xf numFmtId="0" fontId="21" fillId="12" borderId="0" xfId="0" applyFont="1" applyFill="1" applyProtection="1"/>
    <xf numFmtId="0" fontId="75" fillId="12" borderId="0" xfId="0" applyFont="1" applyFill="1" applyAlignment="1" applyProtection="1">
      <alignment horizontal="right" vertical="center"/>
    </xf>
    <xf numFmtId="0" fontId="75" fillId="12" borderId="0" xfId="0" applyFont="1" applyFill="1" applyAlignment="1" applyProtection="1">
      <alignment horizontal="right" indent="1"/>
    </xf>
    <xf numFmtId="0" fontId="75" fillId="12" borderId="0" xfId="0" applyFont="1" applyFill="1" applyAlignment="1" applyProtection="1">
      <alignment horizontal="right"/>
    </xf>
    <xf numFmtId="0" fontId="11" fillId="13" borderId="0" xfId="0" applyFont="1" applyFill="1" applyAlignment="1" applyProtection="1">
      <alignment horizontal="center" wrapText="1"/>
    </xf>
    <xf numFmtId="0" fontId="76" fillId="12" borderId="0" xfId="0" applyFont="1" applyFill="1" applyAlignment="1" applyProtection="1">
      <alignment horizontal="right" vertical="center"/>
    </xf>
    <xf numFmtId="0" fontId="77" fillId="12" borderId="0" xfId="0" applyFont="1" applyFill="1" applyAlignment="1" applyProtection="1">
      <alignment horizontal="right" vertical="center"/>
    </xf>
    <xf numFmtId="0" fontId="35" fillId="12" borderId="13" xfId="0" applyFont="1" applyFill="1" applyBorder="1" applyProtection="1"/>
    <xf numFmtId="0" fontId="35" fillId="12" borderId="14" xfId="0" applyFont="1" applyFill="1" applyBorder="1" applyProtection="1"/>
    <xf numFmtId="0" fontId="35" fillId="12" borderId="15" xfId="0" applyFont="1" applyFill="1" applyBorder="1" applyProtection="1"/>
    <xf numFmtId="0" fontId="35" fillId="12" borderId="16" xfId="0" applyFont="1" applyFill="1" applyBorder="1" applyAlignment="1" applyProtection="1">
      <alignment horizontal="left"/>
    </xf>
    <xf numFmtId="0" fontId="35" fillId="12" borderId="0" xfId="0" applyFont="1" applyFill="1" applyBorder="1" applyAlignment="1" applyProtection="1">
      <alignment horizontal="right"/>
    </xf>
    <xf numFmtId="0" fontId="35" fillId="12" borderId="0" xfId="0" applyFont="1" applyFill="1" applyBorder="1" applyProtection="1"/>
    <xf numFmtId="0" fontId="35" fillId="12" borderId="16" xfId="0" applyFont="1" applyFill="1" applyBorder="1" applyProtection="1"/>
    <xf numFmtId="0" fontId="33" fillId="12" borderId="16" xfId="0" applyFont="1" applyFill="1" applyBorder="1" applyProtection="1"/>
    <xf numFmtId="0" fontId="35" fillId="12" borderId="20" xfId="0" applyFont="1" applyFill="1" applyBorder="1" applyProtection="1"/>
    <xf numFmtId="0" fontId="35" fillId="12" borderId="2" xfId="0" applyFont="1" applyFill="1" applyBorder="1" applyProtection="1"/>
    <xf numFmtId="15" fontId="35" fillId="12" borderId="19" xfId="0" applyNumberFormat="1" applyFont="1" applyFill="1" applyBorder="1" applyProtection="1"/>
    <xf numFmtId="9" fontId="48" fillId="12" borderId="0" xfId="0" applyNumberFormat="1" applyFont="1" applyFill="1" applyBorder="1" applyProtection="1"/>
    <xf numFmtId="9" fontId="35" fillId="12" borderId="0" xfId="0" applyNumberFormat="1" applyFont="1" applyFill="1" applyBorder="1" applyProtection="1"/>
    <xf numFmtId="0" fontId="35" fillId="12" borderId="19" xfId="0" applyFont="1" applyFill="1" applyBorder="1" applyProtection="1"/>
    <xf numFmtId="174" fontId="35" fillId="12" borderId="0" xfId="0" applyNumberFormat="1" applyFont="1" applyFill="1" applyBorder="1" applyProtection="1"/>
    <xf numFmtId="174" fontId="35" fillId="12" borderId="19" xfId="0" applyNumberFormat="1" applyFont="1" applyFill="1" applyBorder="1" applyProtection="1"/>
    <xf numFmtId="174" fontId="33" fillId="12" borderId="0" xfId="2" applyNumberFormat="1" applyFont="1" applyFill="1" applyBorder="1" applyProtection="1"/>
    <xf numFmtId="174" fontId="33" fillId="12" borderId="0" xfId="0" applyNumberFormat="1" applyFont="1" applyFill="1" applyBorder="1" applyProtection="1"/>
    <xf numFmtId="174" fontId="33" fillId="12" borderId="6" xfId="2" applyNumberFormat="1" applyFont="1" applyFill="1" applyBorder="1" applyProtection="1"/>
    <xf numFmtId="174" fontId="35" fillId="12" borderId="6" xfId="2" applyNumberFormat="1" applyFont="1" applyFill="1" applyBorder="1" applyProtection="1">
      <protection locked="0"/>
    </xf>
    <xf numFmtId="174" fontId="35" fillId="12" borderId="6" xfId="2" applyNumberFormat="1" applyFont="1" applyFill="1" applyBorder="1" applyProtection="1"/>
    <xf numFmtId="174" fontId="35" fillId="12" borderId="0" xfId="2" applyNumberFormat="1" applyFont="1" applyFill="1" applyBorder="1" applyProtection="1"/>
    <xf numFmtId="174" fontId="33" fillId="12" borderId="41" xfId="2" applyNumberFormat="1" applyFont="1" applyFill="1" applyBorder="1" applyProtection="1"/>
    <xf numFmtId="174" fontId="33" fillId="12" borderId="19" xfId="0" applyNumberFormat="1" applyFont="1" applyFill="1" applyBorder="1" applyProtection="1"/>
    <xf numFmtId="174" fontId="33" fillId="12" borderId="19" xfId="2" applyNumberFormat="1" applyFont="1" applyFill="1" applyBorder="1" applyProtection="1"/>
    <xf numFmtId="174" fontId="33" fillId="12" borderId="39" xfId="2" applyNumberFormat="1" applyFont="1" applyFill="1" applyBorder="1" applyProtection="1"/>
    <xf numFmtId="174" fontId="35" fillId="12" borderId="39" xfId="2" applyNumberFormat="1" applyFont="1" applyFill="1" applyBorder="1" applyProtection="1">
      <protection locked="0"/>
    </xf>
    <xf numFmtId="174" fontId="35" fillId="12" borderId="39" xfId="2" applyNumberFormat="1" applyFont="1" applyFill="1" applyBorder="1" applyProtection="1"/>
    <xf numFmtId="0" fontId="35" fillId="12" borderId="21" xfId="0" applyFont="1" applyFill="1" applyBorder="1" applyProtection="1"/>
    <xf numFmtId="0" fontId="35" fillId="11" borderId="13" xfId="0" applyFont="1" applyFill="1" applyBorder="1"/>
    <xf numFmtId="0" fontId="43" fillId="11" borderId="14" xfId="0" applyFont="1" applyFill="1" applyBorder="1" applyAlignment="1"/>
    <xf numFmtId="0" fontId="60" fillId="11" borderId="14" xfId="0" applyFont="1" applyFill="1" applyBorder="1" applyAlignment="1">
      <alignment vertical="center"/>
    </xf>
    <xf numFmtId="0" fontId="17" fillId="11" borderId="15" xfId="0" applyFont="1" applyFill="1" applyBorder="1"/>
    <xf numFmtId="0" fontId="35" fillId="11" borderId="16" xfId="0" applyFont="1" applyFill="1" applyBorder="1"/>
    <xf numFmtId="0" fontId="35" fillId="11" borderId="0" xfId="0" applyFont="1" applyFill="1" applyBorder="1" applyAlignment="1">
      <alignment horizontal="right" wrapText="1"/>
    </xf>
    <xf numFmtId="0" fontId="17" fillId="11" borderId="0" xfId="0" applyFont="1" applyFill="1" applyBorder="1"/>
    <xf numFmtId="0" fontId="17" fillId="11" borderId="19" xfId="0" applyFont="1" applyFill="1" applyBorder="1"/>
    <xf numFmtId="0" fontId="41" fillId="13" borderId="0" xfId="0" applyFont="1" applyFill="1" applyBorder="1" applyAlignment="1"/>
    <xf numFmtId="0" fontId="56" fillId="13" borderId="0" xfId="0" applyFont="1" applyFill="1" applyBorder="1" applyAlignment="1">
      <alignment horizontal="center"/>
    </xf>
    <xf numFmtId="0" fontId="41" fillId="13" borderId="0" xfId="0" applyFont="1" applyFill="1" applyBorder="1" applyAlignment="1">
      <alignment horizontal="left"/>
    </xf>
    <xf numFmtId="0" fontId="41" fillId="13" borderId="0" xfId="0" applyFont="1" applyFill="1" applyBorder="1" applyAlignment="1">
      <alignment horizontal="center"/>
    </xf>
    <xf numFmtId="0" fontId="41" fillId="13" borderId="0" xfId="0" applyFont="1" applyFill="1" applyBorder="1"/>
    <xf numFmtId="0" fontId="57" fillId="13" borderId="0" xfId="0" applyFont="1" applyFill="1" applyBorder="1"/>
    <xf numFmtId="0" fontId="35" fillId="12" borderId="16" xfId="0" applyFont="1" applyFill="1" applyBorder="1"/>
    <xf numFmtId="0" fontId="41" fillId="12" borderId="16" xfId="0" applyFont="1" applyFill="1" applyBorder="1" applyAlignment="1"/>
    <xf numFmtId="0" fontId="35" fillId="12" borderId="16" xfId="0" applyFont="1" applyFill="1" applyBorder="1" applyAlignment="1"/>
    <xf numFmtId="0" fontId="35" fillId="12" borderId="16" xfId="0" applyFont="1" applyFill="1" applyBorder="1" applyAlignment="1">
      <alignment horizontal="left" indent="4"/>
    </xf>
    <xf numFmtId="0" fontId="35" fillId="12" borderId="20" xfId="0" applyFont="1" applyFill="1" applyBorder="1"/>
    <xf numFmtId="0" fontId="28" fillId="12" borderId="0" xfId="0" applyFont="1" applyFill="1" applyBorder="1" applyAlignment="1">
      <alignment horizontal="center" vertical="center" wrapText="1"/>
    </xf>
    <xf numFmtId="0" fontId="35" fillId="12" borderId="2" xfId="0" applyFont="1" applyFill="1" applyBorder="1" applyAlignment="1">
      <alignment wrapText="1"/>
    </xf>
    <xf numFmtId="0" fontId="17" fillId="12" borderId="2" xfId="0" applyFont="1" applyFill="1" applyBorder="1"/>
    <xf numFmtId="0" fontId="17" fillId="12" borderId="21" xfId="0" applyFont="1" applyFill="1" applyBorder="1"/>
    <xf numFmtId="0" fontId="57" fillId="12" borderId="19" xfId="0" applyFont="1" applyFill="1" applyBorder="1"/>
    <xf numFmtId="0" fontId="56" fillId="12" borderId="0" xfId="0" applyFont="1" applyFill="1" applyBorder="1" applyAlignment="1">
      <alignment horizontal="center"/>
    </xf>
    <xf numFmtId="0" fontId="41" fillId="12" borderId="0" xfId="0" applyFont="1" applyFill="1" applyBorder="1" applyAlignment="1">
      <alignment horizontal="left"/>
    </xf>
    <xf numFmtId="0" fontId="57" fillId="12" borderId="0" xfId="0" applyFont="1" applyFill="1" applyBorder="1"/>
    <xf numFmtId="0" fontId="41" fillId="12" borderId="19" xfId="0" applyFont="1" applyFill="1" applyBorder="1" applyAlignment="1">
      <alignment horizontal="left"/>
    </xf>
    <xf numFmtId="0" fontId="35" fillId="12" borderId="19" xfId="0" applyFont="1" applyFill="1" applyBorder="1" applyAlignment="1"/>
    <xf numFmtId="0" fontId="35" fillId="12" borderId="0" xfId="0" applyFont="1" applyFill="1" applyBorder="1" applyAlignment="1">
      <alignment vertical="top" wrapText="1"/>
    </xf>
    <xf numFmtId="0" fontId="17" fillId="11" borderId="0" xfId="0" applyFont="1" applyFill="1" applyBorder="1" applyAlignment="1">
      <alignment horizontal="center"/>
    </xf>
    <xf numFmtId="0" fontId="35" fillId="11" borderId="20" xfId="0" applyFont="1" applyFill="1" applyBorder="1"/>
    <xf numFmtId="0" fontId="35" fillId="11" borderId="2" xfId="0" applyFont="1" applyFill="1" applyBorder="1" applyAlignment="1">
      <alignment wrapText="1"/>
    </xf>
    <xf numFmtId="0" fontId="17" fillId="11" borderId="2" xfId="0" applyFont="1" applyFill="1" applyBorder="1"/>
    <xf numFmtId="0" fontId="17" fillId="11" borderId="21" xfId="0" applyFont="1" applyFill="1" applyBorder="1"/>
    <xf numFmtId="0" fontId="17" fillId="12" borderId="0" xfId="0" applyFont="1" applyFill="1" applyBorder="1" applyAlignment="1"/>
    <xf numFmtId="0" fontId="17" fillId="12" borderId="0" xfId="0" applyFont="1" applyFill="1" applyBorder="1" applyAlignment="1">
      <alignment horizontal="left"/>
    </xf>
    <xf numFmtId="0" fontId="0" fillId="12" borderId="0" xfId="0" applyFill="1" applyBorder="1" applyAlignment="1">
      <alignment horizontal="center"/>
    </xf>
    <xf numFmtId="0" fontId="0" fillId="12" borderId="0" xfId="0" applyFill="1" applyBorder="1" applyAlignment="1"/>
    <xf numFmtId="0" fontId="0" fillId="12" borderId="6" xfId="0" applyFill="1" applyBorder="1" applyAlignment="1" applyProtection="1">
      <alignment horizontal="center"/>
    </xf>
    <xf numFmtId="0" fontId="14" fillId="12" borderId="0" xfId="0" applyFont="1" applyFill="1" applyBorder="1" applyAlignment="1" applyProtection="1">
      <alignment horizontal="center"/>
    </xf>
    <xf numFmtId="0" fontId="14" fillId="12" borderId="0" xfId="0" applyFont="1" applyFill="1" applyBorder="1" applyProtection="1"/>
    <xf numFmtId="0" fontId="0" fillId="12" borderId="0" xfId="0" applyFill="1" applyBorder="1" applyAlignment="1" applyProtection="1">
      <alignment horizontal="left"/>
    </xf>
    <xf numFmtId="0" fontId="29" fillId="10" borderId="22" xfId="0" applyFont="1" applyFill="1" applyBorder="1" applyAlignment="1" applyProtection="1">
      <alignment horizontal="center"/>
      <protection locked="0"/>
    </xf>
    <xf numFmtId="0" fontId="29" fillId="10" borderId="25" xfId="0" applyFont="1" applyFill="1" applyBorder="1" applyAlignment="1" applyProtection="1">
      <alignment horizontal="center"/>
      <protection locked="0"/>
    </xf>
    <xf numFmtId="164" fontId="29" fillId="10" borderId="22" xfId="2" applyFont="1" applyFill="1" applyBorder="1" applyProtection="1">
      <protection locked="0"/>
    </xf>
    <xf numFmtId="164" fontId="29" fillId="10" borderId="25" xfId="2" applyFont="1" applyFill="1" applyBorder="1" applyProtection="1">
      <protection locked="0"/>
    </xf>
    <xf numFmtId="0" fontId="37" fillId="12" borderId="0" xfId="0" applyFont="1" applyFill="1" applyBorder="1" applyAlignment="1" applyProtection="1"/>
    <xf numFmtId="0" fontId="38" fillId="12" borderId="0" xfId="0" applyFont="1" applyFill="1" applyBorder="1" applyAlignment="1" applyProtection="1"/>
    <xf numFmtId="0" fontId="0" fillId="12" borderId="2" xfId="0" applyFill="1" applyBorder="1" applyAlignment="1" applyProtection="1">
      <alignment horizontal="center"/>
    </xf>
    <xf numFmtId="164" fontId="2" fillId="12" borderId="2" xfId="2" applyFont="1" applyFill="1" applyBorder="1" applyProtection="1"/>
    <xf numFmtId="0" fontId="29" fillId="12" borderId="16" xfId="0" applyFont="1" applyFill="1" applyBorder="1"/>
    <xf numFmtId="0" fontId="29" fillId="12" borderId="0" xfId="0" applyFont="1" applyFill="1" applyBorder="1"/>
    <xf numFmtId="15" fontId="51" fillId="12" borderId="0" xfId="0" applyNumberFormat="1" applyFont="1" applyFill="1" applyBorder="1" applyAlignment="1">
      <alignment horizontal="right"/>
    </xf>
    <xf numFmtId="175" fontId="2" fillId="12" borderId="0" xfId="5" applyNumberFormat="1" applyFill="1" applyBorder="1" applyAlignment="1">
      <alignment horizontal="center"/>
    </xf>
    <xf numFmtId="0" fontId="52" fillId="12" borderId="16" xfId="0" applyFont="1" applyFill="1" applyBorder="1" applyAlignment="1">
      <alignment wrapText="1"/>
    </xf>
    <xf numFmtId="0" fontId="52" fillId="12" borderId="19" xfId="0" applyFont="1" applyFill="1" applyBorder="1" applyAlignment="1">
      <alignment wrapText="1"/>
    </xf>
    <xf numFmtId="0" fontId="28" fillId="12" borderId="16" xfId="0" applyFont="1" applyFill="1" applyBorder="1" applyAlignment="1">
      <alignment horizontal="center" wrapText="1"/>
    </xf>
    <xf numFmtId="0" fontId="28" fillId="12" borderId="0" xfId="0" applyFont="1" applyFill="1" applyBorder="1" applyAlignment="1">
      <alignment horizontal="center" wrapText="1"/>
    </xf>
    <xf numFmtId="0" fontId="50" fillId="12" borderId="16" xfId="0" applyFont="1" applyFill="1" applyBorder="1" applyAlignment="1"/>
    <xf numFmtId="0" fontId="50" fillId="12" borderId="0" xfId="0" applyFont="1" applyFill="1" applyBorder="1" applyAlignment="1"/>
    <xf numFmtId="0" fontId="50" fillId="12" borderId="19" xfId="0" applyFont="1" applyFill="1" applyBorder="1" applyAlignment="1"/>
    <xf numFmtId="1" fontId="35" fillId="12" borderId="0" xfId="5" applyNumberFormat="1" applyFont="1" applyFill="1" applyBorder="1" applyAlignment="1">
      <alignment horizontal="center"/>
    </xf>
    <xf numFmtId="175" fontId="2" fillId="12" borderId="0" xfId="5" applyNumberFormat="1" applyFont="1" applyFill="1" applyBorder="1" applyAlignment="1">
      <alignment horizontal="center"/>
    </xf>
    <xf numFmtId="1" fontId="33" fillId="12" borderId="44" xfId="5" applyNumberFormat="1" applyFont="1" applyFill="1" applyBorder="1" applyAlignment="1">
      <alignment horizontal="center"/>
    </xf>
    <xf numFmtId="9" fontId="0" fillId="12" borderId="16" xfId="0" applyNumberFormat="1" applyFill="1" applyBorder="1"/>
    <xf numFmtId="9" fontId="0" fillId="12" borderId="0" xfId="0" applyNumberFormat="1" applyFill="1" applyBorder="1" applyAlignment="1">
      <alignment horizontal="center"/>
    </xf>
    <xf numFmtId="175" fontId="34" fillId="12" borderId="0" xfId="5" applyNumberFormat="1" applyFont="1" applyFill="1" applyBorder="1" applyAlignment="1">
      <alignment horizontal="center"/>
    </xf>
    <xf numFmtId="9" fontId="0" fillId="12" borderId="0" xfId="0" applyNumberFormat="1" applyFill="1" applyBorder="1"/>
    <xf numFmtId="0" fontId="29" fillId="12" borderId="6" xfId="0" applyFont="1" applyFill="1" applyBorder="1" applyAlignment="1">
      <alignment horizontal="center" wrapText="1"/>
    </xf>
    <xf numFmtId="175" fontId="29" fillId="12" borderId="6" xfId="5" applyNumberFormat="1" applyFont="1" applyFill="1" applyBorder="1" applyAlignment="1">
      <alignment horizontal="center"/>
    </xf>
    <xf numFmtId="175" fontId="2" fillId="12" borderId="19" xfId="5" applyNumberFormat="1" applyFill="1" applyBorder="1" applyAlignment="1">
      <alignment horizontal="center"/>
    </xf>
    <xf numFmtId="175" fontId="29" fillId="12" borderId="0" xfId="5" applyNumberFormat="1" applyFont="1" applyFill="1" applyBorder="1" applyAlignment="1">
      <alignment horizontal="center"/>
    </xf>
    <xf numFmtId="1" fontId="17" fillId="12" borderId="0" xfId="0" applyNumberFormat="1" applyFont="1" applyFill="1" applyBorder="1" applyAlignment="1">
      <alignment horizontal="center"/>
    </xf>
    <xf numFmtId="175" fontId="33" fillId="12" borderId="0" xfId="5" applyNumberFormat="1" applyFont="1" applyFill="1" applyBorder="1" applyAlignment="1">
      <alignment horizontal="center"/>
    </xf>
    <xf numFmtId="175" fontId="35" fillId="12" borderId="0" xfId="5" applyNumberFormat="1" applyFont="1" applyFill="1" applyBorder="1" applyAlignment="1">
      <alignment horizontal="center"/>
    </xf>
    <xf numFmtId="0" fontId="0" fillId="12" borderId="2" xfId="0" applyFill="1" applyBorder="1" applyAlignment="1">
      <alignment horizontal="center"/>
    </xf>
    <xf numFmtId="175" fontId="2" fillId="12" borderId="2" xfId="5" applyNumberFormat="1" applyFill="1" applyBorder="1" applyAlignment="1">
      <alignment horizontal="center"/>
    </xf>
    <xf numFmtId="0" fontId="43" fillId="11" borderId="35" xfId="0" applyFont="1" applyFill="1" applyBorder="1" applyAlignment="1">
      <alignment vertical="center"/>
    </xf>
    <xf numFmtId="0" fontId="43" fillId="11" borderId="36" xfId="0" applyFont="1" applyFill="1" applyBorder="1" applyAlignment="1">
      <alignment vertical="center"/>
    </xf>
    <xf numFmtId="0" fontId="66" fillId="12" borderId="0" xfId="0" applyFont="1" applyFill="1" applyBorder="1" applyAlignment="1" applyProtection="1">
      <alignment horizontal="right" vertical="center"/>
    </xf>
    <xf numFmtId="0" fontId="47" fillId="12" borderId="0" xfId="0" applyFont="1" applyFill="1" applyBorder="1" applyAlignment="1" applyProtection="1">
      <alignment horizontal="right" vertical="center"/>
    </xf>
    <xf numFmtId="15" fontId="47" fillId="12" borderId="0" xfId="0" applyNumberFormat="1" applyFont="1" applyFill="1" applyBorder="1" applyAlignment="1">
      <alignment horizontal="right"/>
    </xf>
    <xf numFmtId="0" fontId="28" fillId="12" borderId="0" xfId="0" applyFont="1" applyFill="1" applyBorder="1" applyAlignment="1" applyProtection="1">
      <alignment horizontal="center"/>
      <protection locked="0"/>
    </xf>
    <xf numFmtId="164" fontId="47" fillId="12" borderId="0" xfId="2" applyFont="1" applyFill="1" applyBorder="1" applyProtection="1">
      <protection locked="0"/>
    </xf>
    <xf numFmtId="164" fontId="47" fillId="12" borderId="19" xfId="2" applyFont="1" applyFill="1" applyBorder="1" applyProtection="1"/>
    <xf numFmtId="0" fontId="30" fillId="12" borderId="16" xfId="0" applyFont="1" applyFill="1" applyBorder="1" applyAlignment="1" applyProtection="1">
      <alignment horizontal="left"/>
    </xf>
    <xf numFmtId="164" fontId="45" fillId="12" borderId="0" xfId="2" applyFont="1" applyFill="1" applyBorder="1" applyProtection="1"/>
    <xf numFmtId="164" fontId="45" fillId="12" borderId="19" xfId="2" applyFont="1" applyFill="1" applyBorder="1" applyProtection="1"/>
    <xf numFmtId="0" fontId="82" fillId="0" borderId="0" xfId="0" applyFont="1" applyFill="1" applyAlignment="1" applyProtection="1">
      <alignment horizontal="center" vertical="center" wrapText="1"/>
      <protection locked="0"/>
    </xf>
    <xf numFmtId="164" fontId="53" fillId="8" borderId="22" xfId="0" applyNumberFormat="1" applyFont="1" applyFill="1" applyBorder="1" applyProtection="1">
      <protection locked="0"/>
    </xf>
    <xf numFmtId="0" fontId="0" fillId="12" borderId="13" xfId="0" applyFill="1" applyBorder="1" applyProtection="1">
      <protection locked="0"/>
    </xf>
    <xf numFmtId="0" fontId="0" fillId="12" borderId="14" xfId="0" applyFill="1" applyBorder="1" applyProtection="1">
      <protection locked="0"/>
    </xf>
    <xf numFmtId="0" fontId="0" fillId="12" borderId="15" xfId="0" applyFill="1" applyBorder="1" applyProtection="1">
      <protection locked="0"/>
    </xf>
    <xf numFmtId="0" fontId="36" fillId="12" borderId="0" xfId="0" applyFont="1" applyFill="1" applyBorder="1" applyProtection="1">
      <protection locked="0"/>
    </xf>
    <xf numFmtId="164" fontId="36" fillId="12" borderId="0" xfId="0" applyNumberFormat="1" applyFont="1" applyFill="1" applyBorder="1" applyProtection="1">
      <protection locked="0"/>
    </xf>
    <xf numFmtId="0" fontId="29" fillId="12" borderId="16" xfId="0" applyFont="1" applyFill="1" applyBorder="1" applyAlignment="1" applyProtection="1">
      <alignment horizontal="right"/>
      <protection locked="0"/>
    </xf>
    <xf numFmtId="0" fontId="36" fillId="12" borderId="16" xfId="0" applyFont="1" applyFill="1" applyBorder="1" applyProtection="1">
      <protection locked="0"/>
    </xf>
    <xf numFmtId="9" fontId="36" fillId="12" borderId="0" xfId="4" applyFont="1" applyFill="1" applyBorder="1" applyProtection="1">
      <protection locked="0"/>
    </xf>
    <xf numFmtId="0" fontId="82" fillId="13" borderId="13" xfId="0" applyFont="1" applyFill="1" applyBorder="1" applyAlignment="1" applyProtection="1">
      <alignment horizontal="center" vertical="center" wrapText="1"/>
      <protection locked="0"/>
    </xf>
    <xf numFmtId="0" fontId="82" fillId="13" borderId="14" xfId="0" applyFont="1" applyFill="1" applyBorder="1" applyAlignment="1" applyProtection="1">
      <alignment horizontal="center" vertical="center" wrapText="1"/>
      <protection locked="0"/>
    </xf>
    <xf numFmtId="0" fontId="82" fillId="15" borderId="14" xfId="0" applyFont="1" applyFill="1" applyBorder="1" applyAlignment="1" applyProtection="1">
      <alignment horizontal="center" vertical="center" wrapText="1"/>
      <protection locked="0"/>
    </xf>
    <xf numFmtId="0" fontId="82" fillId="9" borderId="14" xfId="0" applyFont="1" applyFill="1" applyBorder="1" applyAlignment="1" applyProtection="1">
      <alignment horizontal="center" vertical="center" wrapText="1"/>
      <protection locked="0"/>
    </xf>
    <xf numFmtId="0" fontId="82" fillId="16" borderId="14" xfId="0" applyFont="1" applyFill="1" applyBorder="1" applyAlignment="1" applyProtection="1">
      <alignment horizontal="center" vertical="center" wrapText="1"/>
      <protection locked="0"/>
    </xf>
    <xf numFmtId="0" fontId="82" fillId="17" borderId="14" xfId="0" applyFont="1" applyFill="1" applyBorder="1" applyAlignment="1" applyProtection="1">
      <alignment horizontal="center" vertical="center" wrapText="1"/>
      <protection locked="0"/>
    </xf>
    <xf numFmtId="0" fontId="82" fillId="18" borderId="14" xfId="0" applyFont="1" applyFill="1" applyBorder="1" applyAlignment="1" applyProtection="1">
      <alignment horizontal="center" vertical="center" wrapText="1"/>
      <protection locked="0"/>
    </xf>
    <xf numFmtId="0" fontId="82" fillId="14" borderId="14" xfId="0" applyFont="1" applyFill="1" applyBorder="1" applyAlignment="1" applyProtection="1">
      <alignment horizontal="center" vertical="center" wrapText="1"/>
      <protection locked="0"/>
    </xf>
    <xf numFmtId="0" fontId="82" fillId="19" borderId="14" xfId="0" applyFont="1" applyFill="1" applyBorder="1" applyAlignment="1" applyProtection="1">
      <alignment horizontal="center" vertical="center" wrapText="1"/>
      <protection locked="0"/>
    </xf>
    <xf numFmtId="173" fontId="53" fillId="8" borderId="29" xfId="0" applyNumberFormat="1" applyFont="1" applyFill="1" applyBorder="1" applyProtection="1">
      <protection locked="0"/>
    </xf>
    <xf numFmtId="164" fontId="53" fillId="12" borderId="0" xfId="0" applyNumberFormat="1" applyFont="1" applyFill="1" applyBorder="1" applyProtection="1">
      <protection locked="0"/>
    </xf>
    <xf numFmtId="164" fontId="53" fillId="12" borderId="19" xfId="0" applyNumberFormat="1" applyFont="1" applyFill="1" applyBorder="1" applyProtection="1">
      <protection locked="0"/>
    </xf>
    <xf numFmtId="0" fontId="53" fillId="8" borderId="29" xfId="0" applyFont="1" applyFill="1" applyBorder="1" applyProtection="1">
      <protection locked="0"/>
    </xf>
    <xf numFmtId="0" fontId="0" fillId="0" borderId="29" xfId="0" applyBorder="1" applyProtection="1">
      <protection locked="0"/>
    </xf>
    <xf numFmtId="0" fontId="81" fillId="12" borderId="0" xfId="0" applyFont="1" applyFill="1" applyBorder="1" applyAlignment="1" applyProtection="1">
      <alignment horizontal="right"/>
      <protection locked="0"/>
    </xf>
    <xf numFmtId="9" fontId="81" fillId="12" borderId="0" xfId="0" applyNumberFormat="1" applyFont="1" applyFill="1" applyBorder="1" applyProtection="1">
      <protection locked="0"/>
    </xf>
    <xf numFmtId="0" fontId="5" fillId="12" borderId="16" xfId="0" applyFont="1" applyFill="1" applyBorder="1" applyAlignment="1" applyProtection="1">
      <alignment horizontal="right"/>
      <protection locked="0"/>
    </xf>
    <xf numFmtId="164" fontId="5" fillId="12" borderId="0" xfId="0" applyNumberFormat="1" applyFont="1" applyFill="1" applyBorder="1" applyProtection="1">
      <protection locked="0"/>
    </xf>
    <xf numFmtId="164" fontId="5" fillId="12" borderId="19" xfId="0" applyNumberFormat="1" applyFont="1" applyFill="1" applyBorder="1" applyProtection="1">
      <protection locked="0"/>
    </xf>
    <xf numFmtId="164" fontId="47" fillId="12" borderId="40" xfId="2" applyNumberFormat="1" applyFont="1" applyFill="1" applyBorder="1" applyProtection="1"/>
    <xf numFmtId="9" fontId="36" fillId="12" borderId="2" xfId="4" applyFont="1" applyFill="1" applyBorder="1" applyProtection="1">
      <protection locked="0"/>
    </xf>
    <xf numFmtId="9" fontId="36" fillId="12" borderId="19" xfId="4" applyFont="1" applyFill="1" applyBorder="1" applyProtection="1">
      <protection locked="0"/>
    </xf>
    <xf numFmtId="0" fontId="36" fillId="12" borderId="20" xfId="0" applyFont="1" applyFill="1" applyBorder="1" applyProtection="1">
      <protection locked="0"/>
    </xf>
    <xf numFmtId="0" fontId="36" fillId="12" borderId="2" xfId="0" applyFont="1" applyFill="1" applyBorder="1" applyProtection="1">
      <protection locked="0"/>
    </xf>
    <xf numFmtId="9" fontId="36" fillId="12" borderId="21" xfId="4" applyFont="1" applyFill="1" applyBorder="1" applyProtection="1">
      <protection locked="0"/>
    </xf>
    <xf numFmtId="0" fontId="81" fillId="12" borderId="0" xfId="0" applyFont="1" applyFill="1" applyAlignment="1" applyProtection="1">
      <alignment horizontal="right"/>
      <protection locked="0"/>
    </xf>
    <xf numFmtId="0" fontId="36" fillId="12" borderId="0" xfId="0" applyFont="1" applyFill="1" applyBorder="1" applyAlignment="1" applyProtection="1">
      <alignment horizontal="right"/>
      <protection locked="0"/>
    </xf>
    <xf numFmtId="164" fontId="36" fillId="12" borderId="19" xfId="0" applyNumberFormat="1" applyFont="1" applyFill="1" applyBorder="1" applyProtection="1">
      <protection locked="0"/>
    </xf>
    <xf numFmtId="164" fontId="36" fillId="12" borderId="21" xfId="0" applyNumberFormat="1" applyFont="1" applyFill="1" applyBorder="1" applyProtection="1">
      <protection locked="0"/>
    </xf>
    <xf numFmtId="0" fontId="14" fillId="12" borderId="0" xfId="0" applyFont="1" applyFill="1" applyBorder="1" applyProtection="1">
      <protection locked="0"/>
    </xf>
    <xf numFmtId="0" fontId="28" fillId="12" borderId="19" xfId="0" applyFont="1" applyFill="1" applyBorder="1" applyAlignment="1" applyProtection="1">
      <alignment horizontal="center"/>
    </xf>
    <xf numFmtId="0" fontId="60" fillId="12" borderId="16" xfId="0" applyFont="1" applyFill="1" applyBorder="1" applyAlignment="1" applyProtection="1">
      <alignment horizontal="center" vertical="center"/>
      <protection locked="0"/>
    </xf>
    <xf numFmtId="0" fontId="59" fillId="12" borderId="0" xfId="0" applyFont="1" applyFill="1" applyBorder="1" applyAlignment="1" applyProtection="1">
      <alignment horizontal="center" vertical="center"/>
      <protection locked="0"/>
    </xf>
    <xf numFmtId="0" fontId="59" fillId="12" borderId="19" xfId="0" applyFont="1" applyFill="1" applyBorder="1" applyAlignment="1" applyProtection="1">
      <alignment horizontal="center" vertical="center"/>
      <protection locked="0"/>
    </xf>
    <xf numFmtId="0" fontId="0" fillId="12" borderId="0" xfId="0" applyFill="1" applyBorder="1" applyAlignment="1" applyProtection="1">
      <alignment horizontal="center"/>
      <protection locked="0"/>
    </xf>
    <xf numFmtId="0" fontId="2" fillId="0" borderId="0" xfId="6" applyAlignment="1"/>
    <xf numFmtId="0" fontId="34" fillId="22" borderId="17" xfId="6" applyFont="1" applyFill="1" applyBorder="1" applyAlignment="1">
      <alignment horizontal="center"/>
    </xf>
    <xf numFmtId="0" fontId="33" fillId="22" borderId="12" xfId="6" applyFont="1" applyFill="1" applyBorder="1" applyAlignment="1">
      <alignment horizontal="center"/>
    </xf>
    <xf numFmtId="0" fontId="13" fillId="22" borderId="12" xfId="6" applyFont="1" applyFill="1" applyBorder="1" applyAlignment="1">
      <alignment horizontal="center"/>
    </xf>
    <xf numFmtId="0" fontId="33" fillId="22" borderId="18" xfId="6" applyFont="1" applyFill="1" applyBorder="1" applyAlignment="1">
      <alignment horizontal="center"/>
    </xf>
    <xf numFmtId="0" fontId="34" fillId="22" borderId="37" xfId="6" applyFont="1" applyFill="1" applyBorder="1" applyAlignment="1">
      <alignment horizontal="center"/>
    </xf>
    <xf numFmtId="0" fontId="36" fillId="22" borderId="37" xfId="6" applyFont="1" applyFill="1" applyBorder="1" applyAlignment="1">
      <alignment horizontal="center"/>
    </xf>
    <xf numFmtId="0" fontId="62" fillId="12" borderId="0" xfId="0" applyFont="1" applyFill="1" applyBorder="1" applyAlignment="1">
      <alignment horizontal="center" vertical="center"/>
    </xf>
    <xf numFmtId="0" fontId="61" fillId="12" borderId="0" xfId="0" applyFont="1" applyFill="1" applyBorder="1" applyAlignment="1" applyProtection="1">
      <alignment horizontal="center" vertical="center"/>
    </xf>
    <xf numFmtId="0" fontId="75" fillId="20" borderId="15" xfId="0" applyFont="1" applyFill="1" applyBorder="1" applyAlignment="1" applyProtection="1">
      <alignment horizontal="center" vertical="center" wrapText="1"/>
      <protection locked="0"/>
    </xf>
    <xf numFmtId="0" fontId="79" fillId="23" borderId="13" xfId="0" applyFont="1" applyFill="1" applyBorder="1" applyAlignment="1" applyProtection="1">
      <alignment vertical="center"/>
    </xf>
    <xf numFmtId="0" fontId="80" fillId="23" borderId="14" xfId="0" applyFont="1" applyFill="1" applyBorder="1" applyAlignment="1" applyProtection="1">
      <alignment vertical="center"/>
    </xf>
    <xf numFmtId="0" fontId="80" fillId="23" borderId="15" xfId="0" applyFont="1" applyFill="1" applyBorder="1" applyAlignment="1" applyProtection="1">
      <alignmen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0" fontId="62" fillId="23" borderId="15" xfId="0" applyFont="1" applyFill="1" applyBorder="1" applyAlignment="1" applyProtection="1">
      <alignment vertical="center"/>
    </xf>
    <xf numFmtId="0" fontId="62" fillId="23" borderId="16" xfId="0" applyFont="1" applyFill="1" applyBorder="1" applyAlignment="1" applyProtection="1">
      <alignment vertical="center"/>
    </xf>
    <xf numFmtId="0" fontId="66" fillId="23" borderId="19" xfId="0" applyFont="1" applyFill="1" applyBorder="1" applyAlignment="1" applyProtection="1">
      <alignment horizontal="center" vertical="center"/>
    </xf>
    <xf numFmtId="0" fontId="79" fillId="23" borderId="20" xfId="0" applyFont="1" applyFill="1" applyBorder="1" applyAlignment="1" applyProtection="1">
      <alignment horizontal="center" vertical="center"/>
    </xf>
    <xf numFmtId="0" fontId="79" fillId="23" borderId="2" xfId="0" applyFont="1" applyFill="1" applyBorder="1" applyAlignment="1" applyProtection="1">
      <alignment horizontal="center" vertical="center"/>
    </xf>
    <xf numFmtId="0" fontId="79" fillId="23" borderId="21" xfId="0" applyFont="1" applyFill="1" applyBorder="1" applyAlignment="1" applyProtection="1">
      <alignment horizontal="center" vertical="center"/>
    </xf>
    <xf numFmtId="0" fontId="62" fillId="23" borderId="20" xfId="0" applyFont="1" applyFill="1" applyBorder="1" applyAlignment="1" applyProtection="1">
      <alignment vertical="center"/>
    </xf>
    <xf numFmtId="0" fontId="63" fillId="23" borderId="2" xfId="0" applyFont="1" applyFill="1" applyBorder="1" applyAlignment="1" applyProtection="1">
      <alignment horizontal="center" vertical="center"/>
    </xf>
    <xf numFmtId="0" fontId="66" fillId="23" borderId="21" xfId="0" applyFont="1" applyFill="1" applyBorder="1" applyAlignment="1" applyProtection="1">
      <alignment horizontal="center" vertical="center"/>
    </xf>
    <xf numFmtId="0" fontId="61" fillId="23" borderId="14" xfId="0" applyFont="1" applyFill="1" applyBorder="1" applyAlignment="1" applyProtection="1">
      <alignment horizontal="right" vertical="center"/>
    </xf>
    <xf numFmtId="0" fontId="66" fillId="23" borderId="0" xfId="0" applyFont="1" applyFill="1" applyBorder="1" applyAlignment="1" applyProtection="1">
      <alignment horizontal="center" vertical="center"/>
    </xf>
    <xf numFmtId="0" fontId="80" fillId="23" borderId="20" xfId="0" applyFont="1" applyFill="1" applyBorder="1" applyAlignment="1" applyProtection="1">
      <alignment vertical="center"/>
    </xf>
    <xf numFmtId="0" fontId="79" fillId="23" borderId="2" xfId="0" applyFont="1" applyFill="1" applyBorder="1" applyAlignment="1" applyProtection="1">
      <alignment vertical="center"/>
    </xf>
    <xf numFmtId="0" fontId="80" fillId="23" borderId="21" xfId="0" applyFont="1" applyFill="1" applyBorder="1" applyAlignment="1" applyProtection="1">
      <alignment vertical="center"/>
    </xf>
    <xf numFmtId="0" fontId="35" fillId="8" borderId="22" xfId="0" applyFont="1" applyFill="1" applyBorder="1" applyAlignment="1">
      <alignment horizontal="left"/>
    </xf>
    <xf numFmtId="0" fontId="35" fillId="12" borderId="16" xfId="0" applyFont="1" applyFill="1" applyBorder="1" applyProtection="1">
      <protection locked="0"/>
    </xf>
    <xf numFmtId="0" fontId="35" fillId="12" borderId="0" xfId="0" applyFont="1" applyFill="1" applyBorder="1" applyProtection="1">
      <protection locked="0"/>
    </xf>
    <xf numFmtId="164" fontId="36" fillId="12" borderId="0" xfId="4" applyNumberFormat="1" applyFont="1" applyFill="1" applyBorder="1" applyProtection="1">
      <protection locked="0"/>
    </xf>
    <xf numFmtId="0" fontId="82" fillId="13" borderId="16" xfId="0"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wrapText="1"/>
      <protection locked="0"/>
    </xf>
    <xf numFmtId="0" fontId="82" fillId="13" borderId="19" xfId="0" applyFont="1" applyFill="1" applyBorder="1" applyAlignment="1" applyProtection="1">
      <alignment horizontal="center" vertical="center" wrapText="1"/>
      <protection locked="0"/>
    </xf>
    <xf numFmtId="0" fontId="82" fillId="12" borderId="0" xfId="0" applyFont="1" applyFill="1" applyBorder="1" applyAlignment="1" applyProtection="1">
      <alignment horizontal="center" vertical="center" wrapText="1"/>
      <protection locked="0"/>
    </xf>
    <xf numFmtId="0" fontId="82" fillId="12" borderId="19" xfId="0" applyFont="1" applyFill="1" applyBorder="1" applyAlignment="1" applyProtection="1">
      <alignment horizontal="center" vertical="center" wrapText="1"/>
      <protection locked="0"/>
    </xf>
    <xf numFmtId="164" fontId="53" fillId="8" borderId="22" xfId="2" applyFont="1" applyFill="1" applyBorder="1" applyProtection="1">
      <protection locked="0"/>
    </xf>
    <xf numFmtId="166" fontId="53" fillId="8" borderId="30" xfId="0" applyNumberFormat="1" applyFont="1" applyFill="1" applyBorder="1" applyProtection="1">
      <protection locked="0"/>
    </xf>
    <xf numFmtId="164" fontId="53" fillId="12" borderId="0" xfId="0" applyNumberFormat="1" applyFont="1" applyFill="1" applyBorder="1" applyProtection="1">
      <protection locked="0"/>
    </xf>
    <xf numFmtId="164" fontId="53" fillId="12" borderId="19" xfId="0" applyNumberFormat="1" applyFont="1" applyFill="1" applyBorder="1" applyProtection="1">
      <protection locked="0"/>
    </xf>
    <xf numFmtId="173" fontId="53" fillId="8" borderId="18" xfId="0" applyNumberFormat="1" applyFont="1" applyFill="1" applyBorder="1" applyProtection="1">
      <protection locked="0"/>
    </xf>
    <xf numFmtId="173" fontId="53" fillId="8" borderId="56" xfId="0" applyNumberFormat="1" applyFont="1" applyFill="1" applyBorder="1" applyProtection="1">
      <protection locked="0"/>
    </xf>
    <xf numFmtId="173" fontId="53" fillId="8" borderId="53" xfId="0" applyNumberFormat="1" applyFont="1" applyFill="1" applyBorder="1" applyProtection="1">
      <protection locked="0"/>
    </xf>
    <xf numFmtId="164" fontId="0" fillId="0" borderId="57" xfId="2" applyFont="1" applyBorder="1" applyProtection="1">
      <protection locked="0"/>
    </xf>
    <xf numFmtId="166" fontId="53" fillId="8" borderId="58" xfId="0" applyNumberFormat="1" applyFont="1" applyFill="1" applyBorder="1" applyProtection="1">
      <protection locked="0"/>
    </xf>
    <xf numFmtId="0" fontId="5" fillId="12" borderId="20" xfId="0" applyFont="1" applyFill="1" applyBorder="1" applyAlignment="1" applyProtection="1">
      <alignment horizontal="right"/>
      <protection locked="0"/>
    </xf>
    <xf numFmtId="0" fontId="5" fillId="12" borderId="2" xfId="0" applyFont="1" applyFill="1" applyBorder="1" applyAlignment="1" applyProtection="1">
      <alignment horizontal="right"/>
      <protection locked="0"/>
    </xf>
    <xf numFmtId="164" fontId="5" fillId="11" borderId="2" xfId="2" applyFont="1" applyFill="1" applyBorder="1" applyProtection="1">
      <protection locked="0"/>
    </xf>
    <xf numFmtId="164" fontId="5" fillId="12" borderId="2" xfId="0" applyNumberFormat="1" applyFont="1" applyFill="1" applyBorder="1" applyProtection="1">
      <protection locked="0"/>
    </xf>
    <xf numFmtId="164" fontId="5" fillId="12" borderId="21" xfId="0" applyNumberFormat="1" applyFont="1" applyFill="1" applyBorder="1" applyProtection="1">
      <protection locked="0"/>
    </xf>
    <xf numFmtId="0" fontId="33" fillId="12" borderId="0" xfId="0" applyFont="1" applyFill="1" applyBorder="1" applyAlignment="1">
      <alignment horizontal="left"/>
    </xf>
    <xf numFmtId="0" fontId="35" fillId="12" borderId="0" xfId="0" applyFont="1" applyFill="1" applyBorder="1" applyAlignment="1">
      <alignment horizontal="left"/>
    </xf>
    <xf numFmtId="0" fontId="35" fillId="12" borderId="16" xfId="0" applyFont="1" applyFill="1" applyBorder="1" applyAlignment="1">
      <alignment horizontal="left"/>
    </xf>
    <xf numFmtId="164" fontId="81" fillId="12" borderId="0" xfId="2" applyFont="1" applyFill="1" applyBorder="1" applyProtection="1">
      <protection locked="0"/>
    </xf>
    <xf numFmtId="0" fontId="35" fillId="12" borderId="20" xfId="0" applyFont="1" applyFill="1" applyBorder="1" applyAlignment="1">
      <alignment horizontal="left"/>
    </xf>
    <xf numFmtId="0" fontId="35" fillId="12" borderId="2" xfId="0" applyFont="1" applyFill="1" applyBorder="1" applyAlignment="1">
      <alignment horizontal="left"/>
    </xf>
    <xf numFmtId="164" fontId="36" fillId="12" borderId="2" xfId="4" applyNumberFormat="1" applyFont="1" applyFill="1" applyBorder="1" applyProtection="1">
      <protection locked="0"/>
    </xf>
    <xf numFmtId="0" fontId="82" fillId="13" borderId="15" xfId="0" applyFont="1" applyFill="1" applyBorder="1" applyAlignment="1" applyProtection="1">
      <alignment horizontal="center" vertical="center" wrapText="1"/>
      <protection locked="0"/>
    </xf>
    <xf numFmtId="0" fontId="5" fillId="12" borderId="0" xfId="0" applyFont="1" applyFill="1" applyBorder="1" applyAlignment="1" applyProtection="1">
      <alignment horizontal="right"/>
      <protection locked="0"/>
    </xf>
    <xf numFmtId="164" fontId="5" fillId="11" borderId="0" xfId="2" applyFont="1" applyFill="1" applyBorder="1" applyProtection="1">
      <protection locked="0"/>
    </xf>
    <xf numFmtId="164" fontId="5" fillId="12" borderId="0" xfId="0" applyNumberFormat="1" applyFont="1" applyFill="1" applyBorder="1" applyProtection="1">
      <protection locked="0"/>
    </xf>
    <xf numFmtId="164" fontId="5" fillId="12" borderId="19" xfId="0" applyNumberFormat="1" applyFont="1" applyFill="1" applyBorder="1" applyProtection="1">
      <protection locked="0"/>
    </xf>
    <xf numFmtId="164" fontId="0" fillId="0" borderId="0" xfId="2" applyFont="1" applyProtection="1">
      <protection locked="0"/>
    </xf>
    <xf numFmtId="0" fontId="86" fillId="12" borderId="0" xfId="0" applyFont="1" applyFill="1" applyBorder="1" applyAlignment="1">
      <alignment vertical="center"/>
    </xf>
    <xf numFmtId="0" fontId="17" fillId="12" borderId="19" xfId="0" applyFont="1" applyFill="1" applyBorder="1" applyAlignment="1">
      <alignment vertical="center"/>
    </xf>
    <xf numFmtId="178" fontId="17" fillId="8" borderId="22" xfId="4" applyNumberFormat="1" applyFont="1" applyFill="1" applyBorder="1" applyAlignment="1">
      <alignment vertical="center"/>
    </xf>
    <xf numFmtId="0" fontId="2" fillId="12" borderId="19" xfId="0" applyFont="1" applyFill="1" applyBorder="1" applyAlignment="1" applyProtection="1">
      <alignment vertical="center"/>
    </xf>
    <xf numFmtId="0" fontId="17" fillId="0" borderId="0" xfId="0" applyFont="1" applyBorder="1"/>
    <xf numFmtId="0" fontId="27" fillId="12" borderId="6" xfId="0" applyFont="1" applyFill="1" applyBorder="1" applyAlignment="1" applyProtection="1">
      <alignment horizontal="center" vertical="center"/>
    </xf>
    <xf numFmtId="0" fontId="2" fillId="12" borderId="0" xfId="6" applyFont="1" applyFill="1" applyBorder="1"/>
    <xf numFmtId="165" fontId="36" fillId="12" borderId="0" xfId="6" applyNumberFormat="1" applyFont="1" applyFill="1" applyBorder="1"/>
    <xf numFmtId="0" fontId="36" fillId="12" borderId="0" xfId="6" applyFont="1" applyFill="1" applyBorder="1" applyAlignment="1">
      <alignment wrapText="1"/>
    </xf>
    <xf numFmtId="0" fontId="36" fillId="12" borderId="0" xfId="6" applyFont="1" applyFill="1" applyBorder="1"/>
    <xf numFmtId="165" fontId="36" fillId="12" borderId="44" xfId="6" applyNumberFormat="1" applyFont="1" applyFill="1" applyBorder="1"/>
    <xf numFmtId="10" fontId="36" fillId="12" borderId="0" xfId="6" applyNumberFormat="1" applyFont="1" applyFill="1" applyBorder="1"/>
    <xf numFmtId="0" fontId="30" fillId="12" borderId="0" xfId="6" applyFont="1" applyFill="1" applyBorder="1"/>
    <xf numFmtId="0" fontId="35" fillId="12" borderId="0" xfId="6" applyFont="1" applyFill="1" applyBorder="1"/>
    <xf numFmtId="0" fontId="2" fillId="12" borderId="13" xfId="6" applyFont="1" applyFill="1" applyBorder="1"/>
    <xf numFmtId="0" fontId="2" fillId="12" borderId="14" xfId="6" applyFont="1" applyFill="1" applyBorder="1"/>
    <xf numFmtId="0" fontId="2" fillId="12" borderId="15" xfId="6" applyFont="1" applyFill="1" applyBorder="1"/>
    <xf numFmtId="0" fontId="2" fillId="12" borderId="16" xfId="6" applyFont="1" applyFill="1" applyBorder="1"/>
    <xf numFmtId="0" fontId="2" fillId="12" borderId="19" xfId="6" applyFont="1" applyFill="1" applyBorder="1"/>
    <xf numFmtId="0" fontId="36" fillId="12" borderId="19" xfId="6" applyFont="1" applyFill="1" applyBorder="1" applyAlignment="1">
      <alignment wrapText="1"/>
    </xf>
    <xf numFmtId="0" fontId="36" fillId="12" borderId="19" xfId="6" applyFont="1" applyFill="1" applyBorder="1"/>
    <xf numFmtId="0" fontId="2" fillId="12" borderId="16" xfId="6" applyFill="1" applyBorder="1"/>
    <xf numFmtId="0" fontId="2" fillId="12" borderId="0" xfId="6" applyFill="1" applyBorder="1"/>
    <xf numFmtId="0" fontId="2" fillId="12" borderId="19" xfId="6" applyFill="1" applyBorder="1"/>
    <xf numFmtId="0" fontId="2" fillId="12" borderId="20" xfId="6" applyFill="1" applyBorder="1"/>
    <xf numFmtId="0" fontId="2" fillId="12" borderId="2" xfId="6" applyFill="1" applyBorder="1"/>
    <xf numFmtId="0" fontId="2" fillId="12" borderId="21" xfId="6" applyFill="1" applyBorder="1"/>
    <xf numFmtId="0" fontId="29" fillId="23" borderId="16" xfId="0" applyFont="1" applyFill="1" applyBorder="1" applyAlignment="1" applyProtection="1">
      <alignment horizontal="right"/>
    </xf>
    <xf numFmtId="165" fontId="36" fillId="23" borderId="26" xfId="2" applyNumberFormat="1" applyFont="1" applyFill="1" applyBorder="1"/>
    <xf numFmtId="165" fontId="36" fillId="23" borderId="23" xfId="2" applyNumberFormat="1" applyFont="1" applyFill="1" applyBorder="1"/>
    <xf numFmtId="10" fontId="36" fillId="23" borderId="23" xfId="4" applyNumberFormat="1" applyFont="1" applyFill="1" applyBorder="1"/>
    <xf numFmtId="174" fontId="36" fillId="23" borderId="23" xfId="2" applyNumberFormat="1" applyFont="1" applyFill="1" applyBorder="1"/>
    <xf numFmtId="0" fontId="35" fillId="12" borderId="42" xfId="6" applyFont="1" applyFill="1" applyBorder="1" applyAlignment="1">
      <alignment horizontal="left" wrapText="1"/>
    </xf>
    <xf numFmtId="0" fontId="36" fillId="12" borderId="0" xfId="6" applyFont="1" applyFill="1" applyBorder="1" applyAlignment="1">
      <alignment horizontal="center"/>
    </xf>
    <xf numFmtId="0" fontId="35" fillId="12" borderId="42" xfId="6" applyFont="1" applyFill="1" applyBorder="1" applyAlignment="1">
      <alignment wrapText="1"/>
    </xf>
    <xf numFmtId="0" fontId="36" fillId="12" borderId="0" xfId="6" applyFont="1" applyFill="1" applyBorder="1" applyAlignment="1">
      <alignment horizontal="center" wrapText="1"/>
    </xf>
    <xf numFmtId="0" fontId="35" fillId="12" borderId="0" xfId="6" applyFont="1" applyFill="1" applyAlignment="1">
      <alignment wrapText="1"/>
    </xf>
    <xf numFmtId="0" fontId="35" fillId="12" borderId="0" xfId="6" applyFont="1" applyFill="1" applyAlignment="1"/>
    <xf numFmtId="0" fontId="2" fillId="12" borderId="0" xfId="6" applyFill="1" applyAlignment="1"/>
    <xf numFmtId="0" fontId="2" fillId="12" borderId="0" xfId="6" applyFill="1" applyBorder="1" applyAlignment="1"/>
    <xf numFmtId="0" fontId="35" fillId="12" borderId="0" xfId="6" applyFont="1" applyFill="1" applyBorder="1" applyAlignment="1">
      <alignment wrapText="1"/>
    </xf>
    <xf numFmtId="0" fontId="35" fillId="12" borderId="51" xfId="6" applyFont="1" applyFill="1" applyBorder="1" applyAlignment="1">
      <alignment wrapText="1"/>
    </xf>
    <xf numFmtId="0" fontId="2" fillId="12" borderId="2" xfId="6" applyFill="1" applyBorder="1" applyAlignment="1"/>
    <xf numFmtId="165" fontId="36" fillId="12" borderId="23" xfId="2" applyNumberFormat="1" applyFont="1" applyFill="1" applyBorder="1"/>
    <xf numFmtId="168" fontId="36" fillId="12" borderId="23" xfId="2" applyNumberFormat="1" applyFont="1" applyFill="1" applyBorder="1" applyAlignment="1">
      <alignment horizontal="right"/>
    </xf>
    <xf numFmtId="0" fontId="36" fillId="12" borderId="23" xfId="6" applyFont="1" applyFill="1" applyBorder="1" applyAlignment="1"/>
    <xf numFmtId="174" fontId="36" fillId="12" borderId="23" xfId="2" applyNumberFormat="1" applyFont="1" applyFill="1" applyBorder="1"/>
    <xf numFmtId="174" fontId="36" fillId="12" borderId="52" xfId="2" applyNumberFormat="1" applyFont="1" applyFill="1" applyBorder="1"/>
    <xf numFmtId="0" fontId="35" fillId="12" borderId="8" xfId="6" applyNumberFormat="1" applyFont="1" applyFill="1" applyBorder="1" applyAlignment="1"/>
    <xf numFmtId="0" fontId="35" fillId="12" borderId="0" xfId="6" applyFont="1" applyFill="1" applyBorder="1" applyAlignment="1">
      <alignment horizontal="center"/>
    </xf>
    <xf numFmtId="0" fontId="35" fillId="12" borderId="42" xfId="6" applyFont="1" applyFill="1" applyBorder="1" applyAlignment="1"/>
    <xf numFmtId="165" fontId="36" fillId="12" borderId="23" xfId="6" applyNumberFormat="1" applyFont="1" applyFill="1" applyBorder="1"/>
    <xf numFmtId="166" fontId="2" fillId="12" borderId="8" xfId="6" applyNumberFormat="1" applyFill="1" applyBorder="1" applyAlignment="1"/>
    <xf numFmtId="166" fontId="2" fillId="12" borderId="5" xfId="6" applyNumberFormat="1" applyFill="1" applyBorder="1" applyAlignment="1"/>
    <xf numFmtId="174" fontId="2" fillId="12" borderId="26" xfId="2" applyNumberFormat="1" applyFont="1" applyFill="1" applyBorder="1"/>
    <xf numFmtId="49" fontId="35" fillId="12" borderId="5" xfId="6" applyNumberFormat="1" applyFont="1" applyFill="1" applyBorder="1" applyAlignment="1">
      <alignment horizontal="center" wrapText="1"/>
    </xf>
    <xf numFmtId="0" fontId="35" fillId="12" borderId="42" xfId="6" applyFont="1" applyFill="1" applyBorder="1" applyAlignment="1">
      <alignment horizontal="left" vertical="top" wrapText="1"/>
    </xf>
    <xf numFmtId="166" fontId="2" fillId="12" borderId="42" xfId="6" applyNumberFormat="1" applyFill="1" applyBorder="1" applyAlignment="1"/>
    <xf numFmtId="166" fontId="2" fillId="12" borderId="0" xfId="6" applyNumberFormat="1" applyFill="1" applyBorder="1" applyAlignment="1"/>
    <xf numFmtId="0" fontId="2" fillId="12" borderId="23" xfId="6" applyFill="1" applyBorder="1"/>
    <xf numFmtId="49" fontId="35" fillId="12" borderId="42" xfId="6" applyNumberFormat="1" applyFont="1" applyFill="1" applyBorder="1" applyAlignment="1"/>
    <xf numFmtId="0" fontId="35" fillId="12" borderId="0" xfId="6" applyFont="1" applyFill="1" applyBorder="1" applyAlignment="1"/>
    <xf numFmtId="165" fontId="36" fillId="12" borderId="19" xfId="2" applyNumberFormat="1" applyFont="1" applyFill="1" applyBorder="1"/>
    <xf numFmtId="166" fontId="2" fillId="12" borderId="23" xfId="6" applyNumberFormat="1" applyFill="1" applyBorder="1"/>
    <xf numFmtId="174" fontId="36" fillId="12" borderId="0" xfId="6" applyNumberFormat="1" applyFont="1" applyFill="1" applyBorder="1" applyAlignment="1"/>
    <xf numFmtId="166" fontId="35" fillId="12" borderId="42" xfId="6" applyNumberFormat="1" applyFont="1" applyFill="1" applyBorder="1" applyAlignment="1"/>
    <xf numFmtId="166" fontId="2" fillId="12" borderId="23" xfId="6" applyNumberFormat="1" applyFill="1" applyBorder="1" applyAlignment="1">
      <alignment horizontal="left"/>
    </xf>
    <xf numFmtId="166" fontId="2" fillId="12" borderId="23" xfId="6" applyNumberFormat="1" applyFill="1" applyBorder="1" applyAlignment="1">
      <alignment horizontal="center"/>
    </xf>
    <xf numFmtId="0" fontId="35" fillId="12" borderId="2" xfId="6" applyFont="1" applyFill="1" applyBorder="1" applyAlignment="1"/>
    <xf numFmtId="166" fontId="2" fillId="12" borderId="51" xfId="6" applyNumberFormat="1" applyFill="1" applyBorder="1" applyAlignment="1"/>
    <xf numFmtId="166" fontId="2" fillId="12" borderId="2" xfId="6" applyNumberFormat="1" applyFill="1" applyBorder="1" applyAlignment="1"/>
    <xf numFmtId="166" fontId="2" fillId="12" borderId="52" xfId="6" applyNumberFormat="1" applyFill="1" applyBorder="1"/>
    <xf numFmtId="0" fontId="35" fillId="12" borderId="51" xfId="6" applyFont="1" applyFill="1" applyBorder="1" applyAlignment="1"/>
    <xf numFmtId="165" fontId="36" fillId="23" borderId="50" xfId="2" applyNumberFormat="1" applyFont="1" applyFill="1" applyBorder="1"/>
    <xf numFmtId="165" fontId="36" fillId="23" borderId="23" xfId="6" applyNumberFormat="1" applyFont="1" applyFill="1" applyBorder="1"/>
    <xf numFmtId="165" fontId="36" fillId="8" borderId="22" xfId="2" applyNumberFormat="1" applyFont="1" applyFill="1" applyBorder="1"/>
    <xf numFmtId="165" fontId="36" fillId="23" borderId="53" xfId="2" applyNumberFormat="1" applyFont="1" applyFill="1" applyBorder="1" applyAlignment="1">
      <alignment horizontal="right"/>
    </xf>
    <xf numFmtId="165" fontId="36" fillId="23" borderId="19" xfId="2" applyNumberFormat="1" applyFont="1" applyFill="1" applyBorder="1"/>
    <xf numFmtId="165" fontId="36" fillId="23" borderId="21" xfId="2" applyNumberFormat="1" applyFont="1" applyFill="1" applyBorder="1" applyAlignment="1">
      <alignment horizontal="right"/>
    </xf>
    <xf numFmtId="165" fontId="36" fillId="23" borderId="0" xfId="6" applyNumberFormat="1" applyFont="1" applyFill="1" applyBorder="1" applyAlignment="1"/>
    <xf numFmtId="174" fontId="36" fillId="23" borderId="0" xfId="6" applyNumberFormat="1" applyFont="1" applyFill="1" applyBorder="1" applyAlignment="1"/>
    <xf numFmtId="174" fontId="36" fillId="23" borderId="12" xfId="6" applyNumberFormat="1" applyFont="1" applyFill="1" applyBorder="1" applyAlignment="1"/>
    <xf numFmtId="0" fontId="2" fillId="12" borderId="19" xfId="6" applyFill="1" applyBorder="1" applyAlignment="1"/>
    <xf numFmtId="165" fontId="36" fillId="12" borderId="0" xfId="6" applyNumberFormat="1" applyFont="1" applyFill="1" applyBorder="1" applyAlignment="1"/>
    <xf numFmtId="165" fontId="36" fillId="12" borderId="0" xfId="6" applyNumberFormat="1" applyFont="1" applyFill="1" applyBorder="1" applyAlignment="1"/>
    <xf numFmtId="0" fontId="36" fillId="12" borderId="0" xfId="6" applyFont="1" applyFill="1" applyBorder="1" applyAlignment="1"/>
    <xf numFmtId="166" fontId="36" fillId="12" borderId="0" xfId="6" applyNumberFormat="1" applyFont="1" applyFill="1" applyBorder="1" applyAlignment="1"/>
    <xf numFmtId="165" fontId="36" fillId="12" borderId="12" xfId="6" applyNumberFormat="1" applyFont="1" applyFill="1" applyBorder="1" applyAlignment="1"/>
    <xf numFmtId="10" fontId="36" fillId="12" borderId="0" xfId="6" applyNumberFormat="1" applyFont="1" applyFill="1" applyBorder="1" applyAlignment="1"/>
    <xf numFmtId="166" fontId="36" fillId="12" borderId="0" xfId="6" applyNumberFormat="1" applyFont="1" applyFill="1" applyAlignment="1"/>
    <xf numFmtId="0" fontId="84" fillId="12" borderId="0" xfId="6" applyFont="1" applyFill="1" applyBorder="1" applyAlignment="1">
      <alignment horizontal="center"/>
    </xf>
    <xf numFmtId="165" fontId="2" fillId="12" borderId="0" xfId="6" applyNumberFormat="1" applyFill="1" applyAlignment="1"/>
    <xf numFmtId="166" fontId="36" fillId="12" borderId="0" xfId="6" applyNumberFormat="1" applyFont="1" applyFill="1" applyBorder="1" applyAlignment="1"/>
    <xf numFmtId="0" fontId="36" fillId="12" borderId="12" xfId="6" applyFont="1" applyFill="1" applyBorder="1" applyAlignment="1">
      <alignment horizontal="center"/>
    </xf>
    <xf numFmtId="164" fontId="36" fillId="12" borderId="5" xfId="2" applyFont="1" applyFill="1" applyBorder="1" applyAlignment="1"/>
    <xf numFmtId="164" fontId="36" fillId="12" borderId="0" xfId="2" applyFont="1" applyFill="1" applyBorder="1" applyAlignment="1"/>
    <xf numFmtId="165" fontId="36" fillId="12" borderId="0" xfId="2" applyNumberFormat="1" applyFont="1" applyFill="1" applyBorder="1" applyAlignment="1"/>
    <xf numFmtId="164" fontId="2" fillId="12" borderId="0" xfId="6" applyNumberFormat="1" applyFill="1" applyAlignment="1"/>
    <xf numFmtId="164" fontId="36" fillId="12" borderId="6" xfId="2" applyFont="1" applyFill="1" applyBorder="1" applyAlignment="1"/>
    <xf numFmtId="0" fontId="35" fillId="12" borderId="17" xfId="6" applyFont="1" applyFill="1" applyBorder="1" applyAlignment="1"/>
    <xf numFmtId="0" fontId="35" fillId="12" borderId="12" xfId="6" applyFont="1" applyFill="1" applyBorder="1" applyAlignment="1"/>
    <xf numFmtId="0" fontId="35" fillId="12" borderId="18" xfId="6" applyFont="1" applyFill="1" applyBorder="1" applyAlignment="1"/>
    <xf numFmtId="0" fontId="29" fillId="12" borderId="0" xfId="6" applyFont="1" applyFill="1" applyAlignment="1"/>
    <xf numFmtId="0" fontId="34" fillId="12" borderId="0" xfId="6" applyFont="1" applyFill="1" applyAlignment="1"/>
    <xf numFmtId="165" fontId="36" fillId="23" borderId="12" xfId="6" applyNumberFormat="1" applyFont="1" applyFill="1" applyBorder="1" applyAlignment="1"/>
    <xf numFmtId="10" fontId="36" fillId="23" borderId="19" xfId="6" applyNumberFormat="1" applyFont="1" applyFill="1" applyBorder="1" applyAlignment="1"/>
    <xf numFmtId="165" fontId="36" fillId="23" borderId="44" xfId="6" applyNumberFormat="1" applyFont="1" applyFill="1" applyBorder="1" applyAlignment="1"/>
    <xf numFmtId="10" fontId="36" fillId="23" borderId="54" xfId="6" applyNumberFormat="1" applyFont="1" applyFill="1" applyBorder="1" applyAlignment="1"/>
    <xf numFmtId="164" fontId="36" fillId="23" borderId="26" xfId="2" applyFont="1" applyFill="1" applyBorder="1" applyAlignment="1"/>
    <xf numFmtId="164" fontId="36" fillId="23" borderId="23" xfId="2" applyFont="1" applyFill="1" applyBorder="1" applyAlignment="1"/>
    <xf numFmtId="164" fontId="36" fillId="23" borderId="55" xfId="2" applyFont="1" applyFill="1" applyBorder="1" applyAlignment="1"/>
    <xf numFmtId="0" fontId="0" fillId="0" borderId="0" xfId="0" applyAlignment="1"/>
    <xf numFmtId="0" fontId="0" fillId="0" borderId="19" xfId="0" applyBorder="1" applyAlignment="1"/>
    <xf numFmtId="0" fontId="81" fillId="8" borderId="17" xfId="0" applyFont="1" applyFill="1" applyBorder="1" applyAlignment="1" applyProtection="1">
      <protection locked="0"/>
    </xf>
    <xf numFmtId="0" fontId="81" fillId="8" borderId="12" xfId="0" applyFont="1" applyFill="1" applyBorder="1" applyAlignment="1" applyProtection="1">
      <protection locked="0"/>
    </xf>
    <xf numFmtId="0" fontId="81" fillId="8" borderId="24" xfId="0" applyFont="1" applyFill="1" applyBorder="1" applyAlignment="1" applyProtection="1">
      <protection locked="0"/>
    </xf>
    <xf numFmtId="0" fontId="0" fillId="23" borderId="0" xfId="0" applyFill="1" applyAlignment="1"/>
    <xf numFmtId="0" fontId="6" fillId="23" borderId="0" xfId="0" applyFont="1" applyFill="1" applyAlignment="1">
      <alignment horizontal="right"/>
    </xf>
    <xf numFmtId="0" fontId="89" fillId="12" borderId="0" xfId="0" applyFont="1" applyFill="1" applyBorder="1"/>
    <xf numFmtId="0" fontId="0" fillId="8" borderId="22" xfId="0" applyFill="1" applyBorder="1" applyAlignment="1" applyProtection="1">
      <alignment horizontal="center" vertical="center"/>
    </xf>
    <xf numFmtId="0" fontId="2" fillId="8" borderId="22" xfId="0" applyFont="1" applyFill="1" applyBorder="1" applyAlignment="1" applyProtection="1">
      <alignment horizontal="center" vertical="center"/>
    </xf>
    <xf numFmtId="0" fontId="35" fillId="8" borderId="22" xfId="0" applyFont="1" applyFill="1" applyBorder="1" applyAlignment="1" applyProtection="1">
      <alignment horizontal="center" vertical="center"/>
    </xf>
    <xf numFmtId="0" fontId="36" fillId="8" borderId="22" xfId="0" applyFont="1" applyFill="1" applyBorder="1" applyAlignment="1" applyProtection="1">
      <alignment horizontal="center" vertical="center"/>
    </xf>
    <xf numFmtId="0" fontId="90" fillId="12" borderId="0" xfId="0" applyFont="1" applyFill="1" applyBorder="1" applyAlignment="1" applyProtection="1">
      <alignment horizontal="right" vertical="top"/>
    </xf>
    <xf numFmtId="0" fontId="35" fillId="8" borderId="22" xfId="0" applyFont="1" applyFill="1" applyBorder="1" applyAlignment="1" applyProtection="1">
      <alignment horizontal="right" vertical="center"/>
    </xf>
    <xf numFmtId="0" fontId="0" fillId="0" borderId="0" xfId="0" applyAlignment="1">
      <alignment wrapText="1"/>
    </xf>
    <xf numFmtId="0" fontId="6" fillId="0" borderId="0" xfId="0" applyFont="1" applyAlignment="1">
      <alignment wrapText="1"/>
    </xf>
    <xf numFmtId="0" fontId="3" fillId="0" borderId="0" xfId="3" applyAlignment="1" applyProtection="1">
      <alignment wrapText="1"/>
    </xf>
    <xf numFmtId="0" fontId="35" fillId="8" borderId="22" xfId="0" applyFont="1" applyFill="1" applyBorder="1" applyAlignment="1">
      <alignment horizontal="left"/>
    </xf>
    <xf numFmtId="0" fontId="0" fillId="11" borderId="13" xfId="0" applyFill="1" applyBorder="1" applyAlignment="1">
      <alignment vertical="center"/>
    </xf>
    <xf numFmtId="0" fontId="27" fillId="11" borderId="14" xfId="0" applyFont="1" applyFill="1" applyBorder="1" applyAlignment="1" applyProtection="1">
      <alignment horizontal="right" vertical="center"/>
    </xf>
    <xf numFmtId="0" fontId="28" fillId="11" borderId="14" xfId="0" applyFont="1" applyFill="1" applyBorder="1" applyAlignment="1" applyProtection="1">
      <alignment horizontal="center" vertical="center"/>
    </xf>
    <xf numFmtId="0" fontId="28" fillId="11" borderId="14" xfId="0" applyFont="1" applyFill="1" applyBorder="1" applyAlignment="1" applyProtection="1">
      <alignment vertical="center"/>
    </xf>
    <xf numFmtId="0" fontId="29" fillId="11" borderId="0" xfId="0" applyFont="1" applyFill="1" applyBorder="1" applyAlignment="1" applyProtection="1">
      <alignment horizontal="right" vertical="center"/>
    </xf>
    <xf numFmtId="0" fontId="0" fillId="11" borderId="0" xfId="0" applyFill="1" applyBorder="1"/>
    <xf numFmtId="0" fontId="0" fillId="11" borderId="0" xfId="0" applyFill="1" applyBorder="1" applyAlignment="1">
      <alignment horizontal="center"/>
    </xf>
    <xf numFmtId="0" fontId="0" fillId="11" borderId="2" xfId="0" applyFill="1" applyBorder="1" applyAlignment="1" applyProtection="1">
      <alignment vertical="center"/>
    </xf>
    <xf numFmtId="0" fontId="92" fillId="24" borderId="59" xfId="0" applyFont="1" applyFill="1" applyBorder="1" applyAlignment="1" applyProtection="1">
      <alignment vertical="center"/>
    </xf>
    <xf numFmtId="0" fontId="93" fillId="24" borderId="47" xfId="0" applyFont="1" applyFill="1" applyBorder="1" applyProtection="1"/>
    <xf numFmtId="0" fontId="40" fillId="24" borderId="47" xfId="0" applyFont="1" applyFill="1" applyBorder="1" applyProtection="1"/>
    <xf numFmtId="0" fontId="40" fillId="24" borderId="49" xfId="0" applyFont="1" applyFill="1" applyBorder="1" applyProtection="1"/>
    <xf numFmtId="0" fontId="0" fillId="0" borderId="0" xfId="0" applyFont="1" applyProtection="1"/>
    <xf numFmtId="0" fontId="3" fillId="12" borderId="16" xfId="3" applyFill="1" applyBorder="1" applyAlignment="1" applyProtection="1">
      <alignment horizontal="left"/>
    </xf>
    <xf numFmtId="0" fontId="2" fillId="12" borderId="0" xfId="0" applyFont="1" applyFill="1" applyBorder="1" applyProtection="1"/>
    <xf numFmtId="0" fontId="25" fillId="12" borderId="19" xfId="0" applyFont="1" applyFill="1" applyBorder="1" applyAlignment="1">
      <alignment horizontal="right"/>
    </xf>
    <xf numFmtId="0" fontId="2" fillId="12" borderId="16" xfId="0" applyFont="1" applyFill="1" applyBorder="1" applyProtection="1"/>
    <xf numFmtId="0" fontId="2" fillId="12" borderId="19" xfId="0" applyFont="1" applyFill="1" applyBorder="1" applyProtection="1"/>
    <xf numFmtId="0" fontId="94" fillId="24" borderId="60" xfId="0" applyFont="1" applyFill="1" applyBorder="1" applyAlignment="1" applyProtection="1">
      <alignment horizontal="left" vertical="center" indent="1"/>
    </xf>
    <xf numFmtId="0" fontId="39" fillId="24" borderId="61" xfId="0" applyFont="1" applyFill="1" applyBorder="1" applyAlignment="1" applyProtection="1">
      <alignment horizontal="left" vertical="center" indent="1"/>
    </xf>
    <xf numFmtId="0" fontId="0" fillId="12" borderId="0" xfId="0" applyFont="1" applyFill="1" applyBorder="1" applyProtection="1"/>
    <xf numFmtId="0" fontId="94" fillId="24" borderId="61" xfId="0" applyFont="1" applyFill="1" applyBorder="1" applyAlignment="1" applyProtection="1">
      <alignment horizontal="left" vertical="center" indent="1"/>
    </xf>
    <xf numFmtId="0" fontId="39" fillId="24" borderId="61" xfId="0" applyFont="1" applyFill="1" applyBorder="1" applyAlignment="1" applyProtection="1">
      <alignment horizontal="center" wrapText="1"/>
    </xf>
    <xf numFmtId="0" fontId="39" fillId="24" borderId="62" xfId="0" applyFont="1" applyFill="1" applyBorder="1" applyAlignment="1" applyProtection="1">
      <alignment horizontal="center" wrapText="1"/>
    </xf>
    <xf numFmtId="0" fontId="2" fillId="25" borderId="61" xfId="0" applyFont="1" applyFill="1" applyBorder="1" applyAlignment="1" applyProtection="1">
      <alignment horizontal="center" wrapText="1"/>
    </xf>
    <xf numFmtId="168" fontId="30" fillId="0" borderId="63" xfId="1" applyFont="1" applyFill="1" applyBorder="1" applyProtection="1">
      <protection locked="0"/>
    </xf>
    <xf numFmtId="0" fontId="30" fillId="12" borderId="0" xfId="0" applyFont="1" applyFill="1" applyBorder="1" applyAlignment="1" applyProtection="1">
      <alignment horizontal="right" indent="1"/>
    </xf>
    <xf numFmtId="179" fontId="30" fillId="12" borderId="19" xfId="4" applyNumberFormat="1" applyFont="1" applyFill="1" applyBorder="1" applyProtection="1"/>
    <xf numFmtId="10" fontId="30" fillId="0" borderId="1" xfId="4" applyNumberFormat="1" applyFont="1" applyFill="1" applyBorder="1" applyProtection="1">
      <protection locked="0"/>
    </xf>
    <xf numFmtId="0" fontId="30" fillId="12" borderId="19" xfId="0" applyFont="1" applyFill="1" applyBorder="1" applyAlignment="1" applyProtection="1">
      <alignment horizontal="right" indent="1"/>
    </xf>
    <xf numFmtId="0" fontId="30" fillId="0" borderId="1" xfId="0" applyFont="1" applyFill="1" applyBorder="1" applyProtection="1">
      <protection locked="0"/>
    </xf>
    <xf numFmtId="168" fontId="30" fillId="12" borderId="19" xfId="1" applyFont="1" applyFill="1" applyBorder="1" applyProtection="1"/>
    <xf numFmtId="14" fontId="30" fillId="0" borderId="1" xfId="0" applyNumberFormat="1" applyFont="1" applyFill="1" applyBorder="1" applyAlignment="1" applyProtection="1">
      <alignment horizontal="right"/>
      <protection locked="0"/>
    </xf>
    <xf numFmtId="180" fontId="0" fillId="0" borderId="0" xfId="4" applyNumberFormat="1" applyFont="1" applyProtection="1"/>
    <xf numFmtId="14" fontId="95" fillId="8" borderId="1" xfId="0" applyNumberFormat="1" applyFont="1" applyFill="1" applyBorder="1" applyAlignment="1" applyProtection="1">
      <alignment horizontal="right"/>
      <protection locked="0"/>
    </xf>
    <xf numFmtId="0" fontId="96" fillId="12" borderId="19" xfId="0" applyFont="1" applyFill="1" applyBorder="1" applyAlignment="1" applyProtection="1">
      <alignment horizontal="right"/>
    </xf>
    <xf numFmtId="0" fontId="97" fillId="12" borderId="19" xfId="0" applyFont="1" applyFill="1" applyBorder="1" applyAlignment="1" applyProtection="1">
      <alignment horizontal="right"/>
    </xf>
    <xf numFmtId="0" fontId="2" fillId="12" borderId="0" xfId="0" applyFont="1" applyFill="1" applyBorder="1" applyAlignment="1" applyProtection="1">
      <alignment horizontal="right" indent="1"/>
    </xf>
    <xf numFmtId="0" fontId="47" fillId="12" borderId="0" xfId="0" applyFont="1" applyFill="1" applyBorder="1" applyAlignment="1" applyProtection="1">
      <alignment horizontal="right" indent="1"/>
    </xf>
    <xf numFmtId="168" fontId="33" fillId="12" borderId="0" xfId="1" applyFont="1" applyFill="1" applyBorder="1" applyProtection="1"/>
    <xf numFmtId="0" fontId="25" fillId="12" borderId="0" xfId="0" applyFont="1" applyFill="1" applyBorder="1" applyProtection="1"/>
    <xf numFmtId="0" fontId="98" fillId="12" borderId="19" xfId="0" applyFont="1" applyFill="1" applyBorder="1" applyAlignment="1" applyProtection="1">
      <alignment horizontal="right"/>
    </xf>
    <xf numFmtId="0" fontId="35" fillId="12" borderId="0" xfId="0" applyFont="1" applyFill="1" applyBorder="1" applyAlignment="1" applyProtection="1">
      <alignment horizontal="left"/>
    </xf>
    <xf numFmtId="0" fontId="99" fillId="12" borderId="19" xfId="0" applyFont="1" applyFill="1" applyBorder="1" applyAlignment="1" applyProtection="1">
      <alignment horizontal="right"/>
      <protection locked="0"/>
    </xf>
    <xf numFmtId="0" fontId="0" fillId="0" borderId="0" xfId="0" applyAlignment="1" applyProtection="1">
      <alignment horizontal="right"/>
    </xf>
    <xf numFmtId="0" fontId="47" fillId="26" borderId="64" xfId="0" applyFont="1" applyFill="1" applyBorder="1" applyAlignment="1" applyProtection="1">
      <alignment horizontal="center"/>
    </xf>
    <xf numFmtId="0" fontId="47" fillId="26" borderId="65" xfId="0" applyFont="1" applyFill="1" applyBorder="1" applyAlignment="1" applyProtection="1">
      <alignment horizontal="right" wrapText="1"/>
    </xf>
    <xf numFmtId="0" fontId="47" fillId="26" borderId="19" xfId="0" applyFont="1" applyFill="1" applyBorder="1" applyAlignment="1" applyProtection="1">
      <alignment horizontal="right" wrapText="1"/>
    </xf>
    <xf numFmtId="0" fontId="25" fillId="12" borderId="16" xfId="0" applyFont="1" applyFill="1" applyBorder="1" applyAlignment="1" applyProtection="1">
      <alignment horizontal="center"/>
    </xf>
    <xf numFmtId="14" fontId="25" fillId="12" borderId="0" xfId="0" applyNumberFormat="1" applyFont="1" applyFill="1" applyBorder="1" applyAlignment="1" applyProtection="1">
      <alignment horizontal="right"/>
    </xf>
    <xf numFmtId="0" fontId="25" fillId="12" borderId="0" xfId="0" applyFont="1" applyFill="1" applyBorder="1" applyAlignment="1" applyProtection="1">
      <alignment horizontal="center"/>
    </xf>
    <xf numFmtId="4" fontId="25" fillId="0" borderId="41" xfId="0" applyNumberFormat="1" applyFont="1" applyFill="1" applyBorder="1" applyAlignment="1" applyProtection="1">
      <alignment horizontal="right"/>
      <protection locked="0"/>
    </xf>
    <xf numFmtId="4" fontId="0" fillId="0" borderId="0" xfId="0" applyNumberFormat="1" applyFont="1" applyProtection="1"/>
    <xf numFmtId="181" fontId="25" fillId="12" borderId="0" xfId="0" applyNumberFormat="1" applyFont="1" applyFill="1" applyBorder="1" applyAlignment="1" applyProtection="1">
      <alignment horizontal="right"/>
    </xf>
    <xf numFmtId="4" fontId="25" fillId="12" borderId="0" xfId="0" applyNumberFormat="1" applyFont="1" applyFill="1" applyBorder="1" applyAlignment="1" applyProtection="1">
      <alignment horizontal="right"/>
    </xf>
    <xf numFmtId="4" fontId="25" fillId="0" borderId="66" xfId="0" applyNumberFormat="1" applyFont="1" applyBorder="1" applyAlignment="1" applyProtection="1">
      <alignment horizontal="right"/>
      <protection locked="0"/>
    </xf>
    <xf numFmtId="4" fontId="25" fillId="12" borderId="19" xfId="0" applyNumberFormat="1" applyFont="1" applyFill="1" applyBorder="1" applyAlignment="1" applyProtection="1">
      <alignment horizontal="right"/>
    </xf>
    <xf numFmtId="4" fontId="25" fillId="0" borderId="67" xfId="0" applyNumberFormat="1" applyFont="1" applyBorder="1" applyAlignment="1" applyProtection="1">
      <alignment horizontal="right"/>
      <protection locked="0"/>
    </xf>
    <xf numFmtId="0" fontId="0" fillId="0" borderId="0" xfId="0" applyProtection="1"/>
    <xf numFmtId="0" fontId="0" fillId="0" borderId="0" xfId="4" applyNumberFormat="1" applyFont="1" applyProtection="1"/>
    <xf numFmtId="179" fontId="0" fillId="0" borderId="0" xfId="4" applyNumberFormat="1" applyFont="1" applyProtection="1"/>
    <xf numFmtId="0" fontId="25" fillId="12" borderId="20" xfId="0" applyFont="1" applyFill="1" applyBorder="1" applyAlignment="1" applyProtection="1">
      <alignment horizontal="center"/>
    </xf>
    <xf numFmtId="181" fontId="25" fillId="12" borderId="2" xfId="0" applyNumberFormat="1" applyFont="1" applyFill="1" applyBorder="1" applyAlignment="1" applyProtection="1">
      <alignment horizontal="right"/>
    </xf>
    <xf numFmtId="4" fontId="25" fillId="12" borderId="2" xfId="0" applyNumberFormat="1" applyFont="1" applyFill="1" applyBorder="1" applyAlignment="1" applyProtection="1">
      <alignment horizontal="right"/>
    </xf>
    <xf numFmtId="4" fontId="25" fillId="0" borderId="68" xfId="0" applyNumberFormat="1" applyFont="1" applyBorder="1" applyAlignment="1" applyProtection="1">
      <alignment horizontal="right"/>
      <protection locked="0"/>
    </xf>
    <xf numFmtId="4" fontId="25" fillId="12" borderId="21" xfId="0" applyNumberFormat="1" applyFont="1" applyFill="1" applyBorder="1" applyAlignment="1" applyProtection="1">
      <alignment horizontal="right"/>
    </xf>
    <xf numFmtId="0" fontId="25" fillId="0" borderId="0" xfId="0" applyFont="1" applyAlignment="1" applyProtection="1">
      <alignment horizontal="center"/>
    </xf>
    <xf numFmtId="181" fontId="25" fillId="0" borderId="0" xfId="0" applyNumberFormat="1" applyFont="1" applyAlignment="1" applyProtection="1">
      <alignment horizontal="right"/>
    </xf>
    <xf numFmtId="4" fontId="25" fillId="0" borderId="0" xfId="0" applyNumberFormat="1" applyFont="1" applyAlignment="1" applyProtection="1">
      <alignment horizontal="right"/>
    </xf>
    <xf numFmtId="4" fontId="25" fillId="0" borderId="69" xfId="0" applyNumberFormat="1" applyFont="1" applyBorder="1" applyAlignment="1" applyProtection="1">
      <alignment horizontal="right"/>
      <protection locked="0"/>
    </xf>
    <xf numFmtId="4" fontId="25" fillId="0" borderId="70" xfId="0" applyNumberFormat="1" applyFont="1" applyBorder="1" applyAlignment="1" applyProtection="1">
      <alignment horizontal="right"/>
      <protection locked="0"/>
    </xf>
    <xf numFmtId="0" fontId="0" fillId="2" borderId="0" xfId="0" applyFont="1" applyFill="1" applyProtection="1"/>
    <xf numFmtId="0" fontId="2" fillId="2" borderId="0" xfId="0" applyFont="1" applyFill="1" applyAlignment="1" applyProtection="1">
      <alignment horizontal="center"/>
    </xf>
    <xf numFmtId="0" fontId="100" fillId="13" borderId="0" xfId="0" applyFont="1" applyFill="1" applyAlignment="1" applyProtection="1">
      <alignment vertical="center"/>
    </xf>
    <xf numFmtId="0" fontId="91" fillId="13" borderId="0" xfId="0" applyFont="1" applyFill="1" applyProtection="1"/>
    <xf numFmtId="0" fontId="101" fillId="13" borderId="0" xfId="0" applyFont="1" applyFill="1" applyAlignment="1" applyProtection="1">
      <alignment vertical="center"/>
    </xf>
    <xf numFmtId="0" fontId="102" fillId="13" borderId="0" xfId="0" applyFont="1" applyFill="1" applyBorder="1" applyAlignment="1">
      <alignment horizontal="right"/>
    </xf>
    <xf numFmtId="0" fontId="91" fillId="13" borderId="0" xfId="0" applyFont="1" applyFill="1"/>
    <xf numFmtId="0" fontId="17" fillId="12" borderId="0" xfId="0" applyFont="1" applyFill="1"/>
    <xf numFmtId="0" fontId="17" fillId="12" borderId="0" xfId="0" applyFont="1" applyFill="1" applyAlignment="1">
      <alignment horizontal="right"/>
    </xf>
    <xf numFmtId="0" fontId="5" fillId="12" borderId="0" xfId="0" applyFont="1" applyFill="1" applyAlignment="1">
      <alignment horizontal="left"/>
    </xf>
    <xf numFmtId="0" fontId="6" fillId="12" borderId="3" xfId="0" applyFont="1" applyFill="1" applyBorder="1"/>
    <xf numFmtId="0" fontId="0" fillId="12" borderId="3" xfId="0" applyFill="1" applyBorder="1"/>
    <xf numFmtId="0" fontId="0" fillId="12" borderId="3" xfId="0" applyFill="1" applyBorder="1" applyAlignment="1">
      <alignment horizontal="right"/>
    </xf>
    <xf numFmtId="168" fontId="4" fillId="12" borderId="3" xfId="1" applyFont="1" applyFill="1" applyBorder="1" applyAlignment="1"/>
    <xf numFmtId="0" fontId="6" fillId="12" borderId="10" xfId="0" applyFont="1" applyFill="1" applyBorder="1"/>
    <xf numFmtId="0" fontId="0" fillId="12" borderId="10" xfId="0" applyFill="1" applyBorder="1"/>
    <xf numFmtId="0" fontId="0" fillId="12" borderId="10" xfId="0" applyFill="1" applyBorder="1" applyAlignment="1">
      <alignment horizontal="right"/>
    </xf>
    <xf numFmtId="172" fontId="4" fillId="12" borderId="10" xfId="4" applyNumberFormat="1" applyFont="1" applyFill="1" applyBorder="1" applyAlignment="1"/>
    <xf numFmtId="0" fontId="6" fillId="12" borderId="4" xfId="0" applyFont="1" applyFill="1" applyBorder="1"/>
    <xf numFmtId="0" fontId="0" fillId="12" borderId="4" xfId="0" applyFill="1" applyBorder="1"/>
    <xf numFmtId="0" fontId="0" fillId="12" borderId="4" xfId="0" applyFill="1" applyBorder="1" applyAlignment="1">
      <alignment horizontal="right"/>
    </xf>
    <xf numFmtId="168" fontId="4" fillId="12" borderId="4" xfId="1" applyFont="1" applyFill="1" applyBorder="1" applyAlignment="1"/>
    <xf numFmtId="0" fontId="10" fillId="12" borderId="4" xfId="0" applyFont="1" applyFill="1" applyBorder="1" applyAlignment="1">
      <alignment horizontal="right"/>
    </xf>
    <xf numFmtId="171" fontId="10" fillId="12" borderId="4" xfId="1" applyNumberFormat="1" applyFont="1" applyFill="1" applyBorder="1" applyAlignment="1"/>
    <xf numFmtId="169" fontId="10" fillId="12" borderId="4" xfId="0" applyNumberFormat="1" applyFont="1" applyFill="1" applyBorder="1" applyAlignment="1"/>
    <xf numFmtId="0" fontId="10" fillId="12" borderId="4" xfId="0" applyFont="1" applyFill="1" applyBorder="1"/>
    <xf numFmtId="0" fontId="19" fillId="12" borderId="4" xfId="0" applyFont="1" applyFill="1" applyBorder="1"/>
    <xf numFmtId="0" fontId="10" fillId="12" borderId="0" xfId="0" applyFont="1" applyFill="1"/>
    <xf numFmtId="0" fontId="6" fillId="12" borderId="0" xfId="0" applyFont="1" applyFill="1"/>
    <xf numFmtId="0" fontId="0" fillId="15" borderId="0" xfId="0" applyFill="1"/>
    <xf numFmtId="170" fontId="4" fillId="15" borderId="0" xfId="1" applyNumberFormat="1" applyFont="1" applyFill="1" applyBorder="1"/>
    <xf numFmtId="0" fontId="6" fillId="15" borderId="2" xfId="0" applyFont="1" applyFill="1" applyBorder="1"/>
    <xf numFmtId="0" fontId="6" fillId="15" borderId="2" xfId="0" applyFont="1" applyFill="1" applyBorder="1" applyAlignment="1">
      <alignment horizontal="right"/>
    </xf>
    <xf numFmtId="0" fontId="13" fillId="15" borderId="2" xfId="0" applyFont="1" applyFill="1" applyBorder="1" applyAlignment="1">
      <alignment horizontal="center"/>
    </xf>
    <xf numFmtId="0" fontId="6" fillId="15" borderId="0" xfId="0" applyFont="1" applyFill="1"/>
    <xf numFmtId="0" fontId="6" fillId="15" borderId="2" xfId="0" applyFont="1" applyFill="1" applyBorder="1" applyAlignment="1">
      <alignment horizontal="center"/>
    </xf>
    <xf numFmtId="0" fontId="13" fillId="15" borderId="2" xfId="0" applyFont="1" applyFill="1" applyBorder="1" applyAlignment="1">
      <alignment horizontal="left"/>
    </xf>
    <xf numFmtId="178" fontId="35" fillId="8" borderId="22" xfId="4" applyNumberFormat="1" applyFont="1" applyFill="1" applyBorder="1"/>
    <xf numFmtId="9" fontId="53" fillId="12" borderId="0" xfId="4" applyFont="1" applyFill="1" applyBorder="1" applyAlignment="1">
      <alignment vertical="center"/>
    </xf>
    <xf numFmtId="176" fontId="53" fillId="12" borderId="0" xfId="2" applyNumberFormat="1" applyFont="1" applyFill="1" applyBorder="1" applyAlignment="1">
      <alignment vertical="center"/>
    </xf>
    <xf numFmtId="0" fontId="0" fillId="12" borderId="15" xfId="0" applyFill="1" applyBorder="1"/>
    <xf numFmtId="0" fontId="0" fillId="8" borderId="22" xfId="0" applyFill="1" applyBorder="1"/>
    <xf numFmtId="0" fontId="0" fillId="13" borderId="0" xfId="0" applyFill="1" applyBorder="1"/>
    <xf numFmtId="0" fontId="27" fillId="12" borderId="0" xfId="0" applyFont="1" applyFill="1" applyBorder="1" applyAlignment="1" applyProtection="1">
      <alignment horizontal="center" vertical="center"/>
    </xf>
    <xf numFmtId="0" fontId="47" fillId="12" borderId="16" xfId="0" applyFont="1" applyFill="1" applyBorder="1" applyAlignment="1" applyProtection="1">
      <alignment horizontal="center"/>
    </xf>
    <xf numFmtId="0" fontId="29" fillId="12" borderId="16" xfId="0" applyFont="1" applyFill="1" applyBorder="1" applyAlignment="1" applyProtection="1">
      <alignment horizontal="right"/>
    </xf>
    <xf numFmtId="0" fontId="29" fillId="12" borderId="0" xfId="0" applyFont="1" applyFill="1" applyBorder="1" applyAlignment="1" applyProtection="1">
      <alignment horizontal="right"/>
    </xf>
    <xf numFmtId="0" fontId="35" fillId="8" borderId="22" xfId="0" applyFont="1" applyFill="1" applyBorder="1" applyAlignment="1">
      <alignment horizontal="left"/>
    </xf>
    <xf numFmtId="0" fontId="0" fillId="12" borderId="19" xfId="0" applyFont="1" applyFill="1" applyBorder="1" applyAlignment="1">
      <alignment vertical="center"/>
    </xf>
    <xf numFmtId="0" fontId="0" fillId="0" borderId="0" xfId="0" applyFont="1"/>
    <xf numFmtId="0" fontId="103" fillId="0" borderId="0" xfId="0" applyFont="1"/>
    <xf numFmtId="0" fontId="104" fillId="0" borderId="0" xfId="0" applyFont="1"/>
    <xf numFmtId="0" fontId="35" fillId="8" borderId="22" xfId="0" applyFont="1" applyFill="1" applyBorder="1" applyAlignment="1">
      <alignment horizontal="left"/>
    </xf>
    <xf numFmtId="0" fontId="60" fillId="11" borderId="35" xfId="0" applyFont="1" applyFill="1" applyBorder="1" applyAlignment="1">
      <alignment vertical="center"/>
    </xf>
    <xf numFmtId="0" fontId="54" fillId="13" borderId="16" xfId="0" applyFont="1" applyFill="1" applyBorder="1" applyProtection="1"/>
    <xf numFmtId="164" fontId="0" fillId="12" borderId="0" xfId="2" applyFont="1" applyFill="1" applyBorder="1" applyProtection="1">
      <protection locked="0"/>
    </xf>
    <xf numFmtId="164" fontId="33" fillId="12" borderId="0" xfId="2" applyFont="1" applyFill="1" applyBorder="1" applyAlignment="1" applyProtection="1">
      <alignment horizontal="left"/>
      <protection locked="0"/>
    </xf>
    <xf numFmtId="164" fontId="87" fillId="12" borderId="0" xfId="2" applyFont="1" applyFill="1" applyBorder="1" applyAlignment="1" applyProtection="1">
      <alignment horizontal="left"/>
      <protection locked="0"/>
    </xf>
    <xf numFmtId="0" fontId="82" fillId="12" borderId="16" xfId="0" applyFont="1" applyFill="1" applyBorder="1" applyAlignment="1" applyProtection="1">
      <alignment horizontal="center" vertical="center" wrapText="1"/>
      <protection locked="0"/>
    </xf>
    <xf numFmtId="164" fontId="82" fillId="12" borderId="0" xfId="2" applyFont="1" applyFill="1" applyBorder="1" applyAlignment="1" applyProtection="1">
      <alignment horizontal="center" vertical="center" wrapText="1"/>
      <protection locked="0"/>
    </xf>
    <xf numFmtId="0" fontId="53" fillId="12" borderId="16" xfId="0" applyFont="1" applyFill="1" applyBorder="1" applyProtection="1">
      <protection locked="0"/>
    </xf>
    <xf numFmtId="164" fontId="53" fillId="12" borderId="0" xfId="2" applyFont="1" applyFill="1" applyBorder="1" applyProtection="1">
      <protection locked="0"/>
    </xf>
    <xf numFmtId="0" fontId="53" fillId="12" borderId="19" xfId="0" applyFont="1" applyFill="1" applyBorder="1" applyProtection="1">
      <protection locked="0"/>
    </xf>
    <xf numFmtId="0" fontId="5" fillId="12" borderId="16" xfId="0" applyFont="1" applyFill="1" applyBorder="1" applyProtection="1">
      <protection locked="0"/>
    </xf>
    <xf numFmtId="164" fontId="5" fillId="12" borderId="0" xfId="2" applyFont="1" applyFill="1" applyBorder="1" applyProtection="1">
      <protection locked="0"/>
    </xf>
    <xf numFmtId="0" fontId="5" fillId="12" borderId="19" xfId="0" applyFont="1" applyFill="1" applyBorder="1" applyProtection="1">
      <protection locked="0"/>
    </xf>
    <xf numFmtId="164" fontId="0" fillId="12" borderId="2" xfId="2" applyFont="1" applyFill="1" applyBorder="1" applyProtection="1">
      <protection locked="0"/>
    </xf>
    <xf numFmtId="175" fontId="33" fillId="12" borderId="66" xfId="5" applyNumberFormat="1" applyFont="1" applyFill="1" applyBorder="1" applyAlignment="1">
      <alignment horizontal="center"/>
    </xf>
    <xf numFmtId="182" fontId="36" fillId="23" borderId="23" xfId="2" applyNumberFormat="1" applyFont="1" applyFill="1" applyBorder="1"/>
    <xf numFmtId="182" fontId="17" fillId="10" borderId="22" xfId="0" applyNumberFormat="1" applyFont="1" applyFill="1" applyBorder="1" applyAlignment="1">
      <alignment horizontal="center"/>
    </xf>
    <xf numFmtId="0" fontId="17" fillId="10" borderId="22" xfId="0" applyFont="1" applyFill="1" applyBorder="1" applyAlignment="1">
      <alignment horizontal="center"/>
    </xf>
    <xf numFmtId="0" fontId="0" fillId="0" borderId="0" xfId="0" applyFont="1" applyBorder="1"/>
    <xf numFmtId="0" fontId="0" fillId="0" borderId="0" xfId="0" applyFont="1" applyFill="1" applyBorder="1"/>
    <xf numFmtId="0" fontId="17" fillId="12" borderId="0" xfId="0" applyFont="1" applyFill="1" applyBorder="1" applyAlignment="1">
      <alignment horizontal="center"/>
    </xf>
    <xf numFmtId="183" fontId="10" fillId="0" borderId="1" xfId="2" applyNumberFormat="1" applyFont="1" applyFill="1" applyBorder="1" applyProtection="1">
      <protection locked="0"/>
    </xf>
    <xf numFmtId="183" fontId="10" fillId="12" borderId="11" xfId="1" applyNumberFormat="1" applyFont="1" applyFill="1" applyBorder="1" applyAlignment="1" applyProtection="1">
      <alignment horizontal="center"/>
    </xf>
    <xf numFmtId="183" fontId="5" fillId="12" borderId="0" xfId="0" applyNumberFormat="1" applyFont="1" applyFill="1" applyAlignment="1" applyProtection="1">
      <alignment horizontal="right" indent="1"/>
    </xf>
    <xf numFmtId="183" fontId="16" fillId="8" borderId="7" xfId="1" applyNumberFormat="1" applyFont="1" applyFill="1" applyBorder="1" applyAlignment="1" applyProtection="1">
      <alignment horizontal="right" vertical="center"/>
    </xf>
    <xf numFmtId="183" fontId="6" fillId="8" borderId="7" xfId="2" applyNumberFormat="1" applyFont="1" applyFill="1" applyBorder="1" applyAlignment="1" applyProtection="1">
      <alignment horizontal="center"/>
    </xf>
    <xf numFmtId="183" fontId="10" fillId="0" borderId="1" xfId="1" applyNumberFormat="1" applyFont="1" applyFill="1" applyBorder="1" applyProtection="1">
      <protection locked="0"/>
    </xf>
    <xf numFmtId="0" fontId="6" fillId="12" borderId="0" xfId="0" applyFont="1" applyFill="1" applyBorder="1"/>
    <xf numFmtId="9" fontId="0" fillId="12" borderId="0" xfId="4" applyFont="1" applyFill="1" applyBorder="1" applyAlignment="1">
      <alignment horizontal="center"/>
    </xf>
    <xf numFmtId="9" fontId="0" fillId="12" borderId="0" xfId="4" applyFont="1" applyFill="1" applyBorder="1" applyAlignment="1">
      <alignment horizontal="right"/>
    </xf>
    <xf numFmtId="9" fontId="6" fillId="12" borderId="0" xfId="4" applyFont="1" applyFill="1" applyBorder="1" applyAlignment="1">
      <alignment horizontal="right"/>
    </xf>
    <xf numFmtId="183" fontId="6" fillId="12" borderId="0" xfId="4" applyNumberFormat="1" applyFont="1" applyFill="1" applyBorder="1" applyAlignment="1">
      <alignment horizontal="right"/>
    </xf>
    <xf numFmtId="0" fontId="43" fillId="11" borderId="35" xfId="0" applyFont="1" applyFill="1" applyBorder="1" applyAlignment="1">
      <alignment horizontal="center" vertical="center"/>
    </xf>
    <xf numFmtId="175" fontId="0" fillId="0" borderId="0" xfId="0" applyNumberFormat="1" applyAlignment="1">
      <alignment horizontal="center"/>
    </xf>
    <xf numFmtId="15" fontId="51" fillId="12" borderId="0" xfId="0" applyNumberFormat="1" applyFont="1" applyFill="1" applyBorder="1" applyAlignment="1">
      <alignment horizontal="center"/>
    </xf>
    <xf numFmtId="15" fontId="47" fillId="12" borderId="0" xfId="0" applyNumberFormat="1" applyFont="1" applyFill="1" applyBorder="1" applyAlignment="1">
      <alignment horizontal="center"/>
    </xf>
    <xf numFmtId="175" fontId="33" fillId="8" borderId="41" xfId="2" applyNumberFormat="1" applyFont="1" applyFill="1" applyBorder="1" applyAlignment="1">
      <alignment horizontal="center"/>
    </xf>
    <xf numFmtId="0" fontId="29" fillId="12" borderId="16" xfId="0" applyFont="1" applyFill="1" applyBorder="1" applyAlignment="1">
      <alignment horizontal="center"/>
    </xf>
    <xf numFmtId="0" fontId="0" fillId="12" borderId="16" xfId="0" applyFill="1" applyBorder="1" applyAlignment="1">
      <alignment horizontal="center"/>
    </xf>
    <xf numFmtId="0" fontId="52" fillId="12" borderId="16" xfId="0" applyFont="1" applyFill="1" applyBorder="1" applyAlignment="1">
      <alignment horizontal="center" wrapText="1"/>
    </xf>
    <xf numFmtId="9" fontId="0" fillId="12" borderId="16" xfId="0" applyNumberFormat="1" applyFill="1" applyBorder="1" applyAlignment="1">
      <alignment horizontal="center"/>
    </xf>
    <xf numFmtId="164" fontId="0" fillId="12" borderId="16" xfId="0" applyNumberFormat="1" applyFill="1" applyBorder="1" applyAlignment="1">
      <alignment horizontal="center"/>
    </xf>
    <xf numFmtId="0" fontId="47" fillId="12" borderId="0" xfId="0" applyFont="1" applyFill="1" applyBorder="1" applyAlignment="1" applyProtection="1">
      <alignment horizontal="left" vertical="center"/>
    </xf>
    <xf numFmtId="0" fontId="6" fillId="12" borderId="0" xfId="0" applyFont="1" applyFill="1" applyBorder="1" applyAlignment="1">
      <alignment horizontal="center" wrapText="1"/>
    </xf>
    <xf numFmtId="178" fontId="33" fillId="12" borderId="0" xfId="4" applyNumberFormat="1" applyFont="1" applyFill="1" applyBorder="1" applyAlignment="1" applyProtection="1">
      <alignment horizontal="right" vertical="center"/>
    </xf>
    <xf numFmtId="9" fontId="16" fillId="12" borderId="0" xfId="4" applyFont="1" applyFill="1" applyBorder="1" applyAlignment="1">
      <alignment horizontal="right"/>
    </xf>
    <xf numFmtId="0" fontId="6" fillId="12" borderId="16" xfId="0" applyFont="1" applyFill="1" applyBorder="1" applyAlignment="1">
      <alignment horizontal="center" wrapText="1"/>
    </xf>
    <xf numFmtId="0" fontId="6" fillId="12" borderId="19" xfId="0" applyFont="1" applyFill="1" applyBorder="1" applyAlignment="1">
      <alignment horizontal="center" wrapText="1"/>
    </xf>
    <xf numFmtId="0" fontId="6" fillId="0" borderId="0" xfId="0" applyFont="1" applyAlignment="1">
      <alignment horizontal="center" wrapText="1"/>
    </xf>
    <xf numFmtId="164" fontId="16" fillId="12" borderId="0" xfId="4" applyNumberFormat="1" applyFont="1" applyFill="1" applyBorder="1" applyAlignment="1">
      <alignment horizontal="right"/>
    </xf>
    <xf numFmtId="164" fontId="5" fillId="12" borderId="0" xfId="4" applyNumberFormat="1" applyFont="1" applyFill="1" applyBorder="1" applyAlignment="1">
      <alignment horizontal="right"/>
    </xf>
    <xf numFmtId="0" fontId="17" fillId="8" borderId="18" xfId="2" applyNumberFormat="1" applyFont="1" applyFill="1" applyBorder="1" applyAlignment="1">
      <alignment vertical="center"/>
    </xf>
    <xf numFmtId="0" fontId="66" fillId="12" borderId="16" xfId="0" applyFont="1" applyFill="1" applyBorder="1" applyAlignment="1">
      <alignment horizontal="center" vertical="center" textRotation="90"/>
    </xf>
    <xf numFmtId="0" fontId="90" fillId="12" borderId="0" xfId="0" applyFont="1" applyFill="1" applyBorder="1" applyAlignment="1" applyProtection="1">
      <alignment horizontal="center" vertical="top"/>
    </xf>
    <xf numFmtId="0" fontId="27" fillId="12" borderId="0" xfId="0" applyFont="1" applyFill="1" applyBorder="1" applyAlignment="1" applyProtection="1">
      <alignment horizontal="center" vertical="top"/>
    </xf>
    <xf numFmtId="0" fontId="0" fillId="8" borderId="22" xfId="0" applyFill="1" applyBorder="1" applyAlignment="1">
      <alignment vertical="center"/>
    </xf>
    <xf numFmtId="0" fontId="0" fillId="12" borderId="16" xfId="0" applyFill="1" applyBorder="1" applyAlignment="1">
      <alignment vertical="top"/>
    </xf>
    <xf numFmtId="0" fontId="31" fillId="12" borderId="0" xfId="0" applyFont="1" applyFill="1" applyBorder="1" applyAlignment="1" applyProtection="1">
      <alignment horizontal="right" vertical="top"/>
    </xf>
    <xf numFmtId="0" fontId="28" fillId="12" borderId="0" xfId="0" applyFont="1" applyFill="1" applyBorder="1" applyAlignment="1" applyProtection="1">
      <alignment horizontal="center" vertical="top"/>
    </xf>
    <xf numFmtId="0" fontId="28" fillId="12" borderId="0" xfId="0" applyFont="1" applyFill="1" applyBorder="1" applyAlignment="1" applyProtection="1">
      <alignment vertical="top"/>
    </xf>
    <xf numFmtId="0" fontId="29" fillId="12" borderId="0" xfId="0" applyFont="1" applyFill="1" applyBorder="1" applyAlignment="1" applyProtection="1">
      <alignment horizontal="center" vertical="top"/>
    </xf>
    <xf numFmtId="0" fontId="31" fillId="12" borderId="19" xfId="0" applyFont="1" applyFill="1" applyBorder="1" applyAlignment="1" applyProtection="1">
      <alignment horizontal="right" vertical="top"/>
    </xf>
    <xf numFmtId="0" fontId="0" fillId="0" borderId="0" xfId="0" applyFont="1" applyAlignment="1">
      <alignment vertical="top"/>
    </xf>
    <xf numFmtId="0" fontId="31" fillId="12" borderId="0" xfId="0" applyFont="1" applyFill="1" applyBorder="1" applyAlignment="1" applyProtection="1">
      <alignment horizontal="right"/>
    </xf>
    <xf numFmtId="0" fontId="61" fillId="12" borderId="0" xfId="0" applyFont="1" applyFill="1" applyBorder="1" applyAlignment="1" applyProtection="1">
      <alignment horizontal="right" vertical="top"/>
    </xf>
    <xf numFmtId="0" fontId="6" fillId="0" borderId="0" xfId="0" applyFont="1" applyAlignment="1">
      <alignment vertical="top" wrapText="1"/>
    </xf>
    <xf numFmtId="0" fontId="3" fillId="0" borderId="0" xfId="3" applyAlignment="1" applyProtection="1">
      <alignment vertical="top" wrapText="1"/>
    </xf>
    <xf numFmtId="0" fontId="0" fillId="0" borderId="0" xfId="0" applyAlignment="1">
      <alignment vertical="top" wrapText="1"/>
    </xf>
    <xf numFmtId="164" fontId="10" fillId="12" borderId="16" xfId="2" applyFont="1" applyFill="1" applyBorder="1" applyProtection="1"/>
    <xf numFmtId="164" fontId="10" fillId="12" borderId="0" xfId="2" applyFont="1" applyFill="1" applyBorder="1" applyProtection="1"/>
    <xf numFmtId="0" fontId="10" fillId="12" borderId="19" xfId="0" applyFont="1" applyFill="1" applyBorder="1" applyAlignment="1">
      <alignment vertical="center"/>
    </xf>
    <xf numFmtId="0" fontId="90" fillId="12" borderId="0" xfId="0" applyFont="1" applyFill="1" applyBorder="1" applyAlignment="1" applyProtection="1">
      <alignment horizontal="center"/>
    </xf>
    <xf numFmtId="0" fontId="90" fillId="12" borderId="47" xfId="0" applyFont="1" applyFill="1" applyBorder="1" applyAlignment="1" applyProtection="1">
      <alignment horizontal="center"/>
    </xf>
    <xf numFmtId="0" fontId="90" fillId="12" borderId="13" xfId="0" applyFont="1" applyFill="1" applyBorder="1" applyAlignment="1" applyProtection="1"/>
    <xf numFmtId="0" fontId="90" fillId="12" borderId="14" xfId="0" applyFont="1" applyFill="1" applyBorder="1" applyAlignment="1" applyProtection="1">
      <alignment horizontal="center"/>
    </xf>
    <xf numFmtId="0" fontId="90" fillId="12" borderId="15" xfId="0" applyFont="1" applyFill="1" applyBorder="1" applyAlignment="1" applyProtection="1"/>
    <xf numFmtId="0" fontId="17" fillId="8" borderId="22" xfId="2" applyNumberFormat="1" applyFont="1" applyFill="1" applyBorder="1" applyAlignment="1">
      <alignment vertical="center"/>
    </xf>
    <xf numFmtId="0" fontId="90" fillId="0" borderId="0" xfId="0" applyFont="1" applyFill="1" applyBorder="1" applyAlignment="1" applyProtection="1"/>
    <xf numFmtId="164" fontId="25" fillId="12" borderId="14" xfId="2" applyFont="1" applyFill="1" applyBorder="1" applyAlignment="1" applyProtection="1"/>
    <xf numFmtId="0" fontId="4" fillId="12" borderId="19" xfId="0" applyFont="1" applyFill="1" applyBorder="1" applyAlignment="1"/>
    <xf numFmtId="0" fontId="4" fillId="0" borderId="0" xfId="0" applyFont="1" applyAlignment="1"/>
    <xf numFmtId="0" fontId="90" fillId="12" borderId="0" xfId="0" applyFont="1" applyFill="1" applyBorder="1" applyAlignment="1" applyProtection="1">
      <alignment horizontal="right" vertical="center"/>
    </xf>
    <xf numFmtId="9" fontId="0" fillId="12" borderId="16" xfId="4" applyFont="1" applyFill="1" applyBorder="1" applyAlignment="1">
      <alignment horizontal="center"/>
    </xf>
    <xf numFmtId="164" fontId="0" fillId="12" borderId="20" xfId="0" applyNumberFormat="1" applyFill="1" applyBorder="1" applyAlignment="1">
      <alignment horizontal="center"/>
    </xf>
    <xf numFmtId="9" fontId="0" fillId="12" borderId="2" xfId="4" applyFont="1" applyFill="1" applyBorder="1" applyAlignment="1">
      <alignment horizontal="center"/>
    </xf>
    <xf numFmtId="0" fontId="0" fillId="8" borderId="41" xfId="0" applyFill="1" applyBorder="1" applyAlignment="1">
      <alignment horizontal="center"/>
    </xf>
    <xf numFmtId="0" fontId="4" fillId="11" borderId="2" xfId="0" applyFont="1" applyFill="1" applyBorder="1" applyAlignment="1" applyProtection="1">
      <alignment vertical="top"/>
    </xf>
    <xf numFmtId="0" fontId="105" fillId="11" borderId="16" xfId="0" applyFont="1" applyFill="1" applyBorder="1" applyAlignment="1" applyProtection="1">
      <alignment horizontal="right" vertical="center"/>
    </xf>
    <xf numFmtId="0" fontId="61" fillId="12" borderId="0" xfId="0" applyFont="1" applyFill="1" applyBorder="1" applyAlignment="1" applyProtection="1">
      <alignment horizontal="right" vertical="center" wrapText="1"/>
    </xf>
    <xf numFmtId="0" fontId="62" fillId="12" borderId="0" xfId="0" applyFont="1" applyFill="1" applyBorder="1" applyAlignment="1" applyProtection="1">
      <alignment horizontal="right" vertical="center"/>
    </xf>
    <xf numFmtId="0" fontId="62" fillId="12" borderId="0" xfId="0" applyFont="1" applyFill="1" applyBorder="1" applyAlignment="1" applyProtection="1">
      <alignment vertical="center"/>
    </xf>
    <xf numFmtId="0" fontId="62" fillId="12" borderId="16" xfId="0" applyFont="1" applyFill="1" applyBorder="1" applyAlignment="1" applyProtection="1">
      <alignment vertical="center"/>
    </xf>
    <xf numFmtId="0" fontId="66" fillId="12" borderId="19" xfId="0" applyFont="1" applyFill="1" applyBorder="1" applyAlignment="1" applyProtection="1">
      <alignment horizontal="center" vertical="center"/>
    </xf>
    <xf numFmtId="0" fontId="62" fillId="12" borderId="0" xfId="0" applyFont="1" applyFill="1" applyBorder="1" applyAlignment="1" applyProtection="1">
      <alignment vertical="top"/>
    </xf>
    <xf numFmtId="0" fontId="106" fillId="12" borderId="6" xfId="0" applyFont="1" applyFill="1" applyBorder="1" applyAlignment="1" applyProtection="1">
      <alignment vertical="top"/>
    </xf>
    <xf numFmtId="0" fontId="61" fillId="12" borderId="16" xfId="0" applyFont="1" applyFill="1" applyBorder="1" applyAlignment="1" applyProtection="1">
      <alignment horizontal="right" vertical="center"/>
    </xf>
    <xf numFmtId="0" fontId="107" fillId="12" borderId="0" xfId="0" applyFont="1" applyFill="1" applyBorder="1" applyAlignment="1" applyProtection="1">
      <alignment vertical="center"/>
    </xf>
    <xf numFmtId="9" fontId="6" fillId="12" borderId="2" xfId="4" applyFont="1" applyFill="1" applyBorder="1" applyAlignment="1">
      <alignment horizontal="right"/>
    </xf>
    <xf numFmtId="183" fontId="6" fillId="12" borderId="2" xfId="4" applyNumberFormat="1" applyFont="1" applyFill="1" applyBorder="1" applyAlignment="1">
      <alignment horizontal="right"/>
    </xf>
    <xf numFmtId="174" fontId="16" fillId="12" borderId="0" xfId="4" applyNumberFormat="1" applyFont="1" applyFill="1" applyBorder="1" applyAlignment="1">
      <alignment horizontal="right"/>
    </xf>
    <xf numFmtId="0" fontId="0" fillId="0" borderId="0" xfId="0"/>
    <xf numFmtId="0" fontId="28" fillId="12" borderId="0" xfId="0" applyFont="1" applyFill="1" applyBorder="1" applyAlignment="1" applyProtection="1">
      <alignment horizontal="center"/>
    </xf>
    <xf numFmtId="0" fontId="35" fillId="12" borderId="0" xfId="0" applyFont="1" applyFill="1" applyBorder="1" applyAlignment="1" applyProtection="1">
      <alignment horizontal="center"/>
    </xf>
    <xf numFmtId="174" fontId="33" fillId="8" borderId="41" xfId="2" applyNumberFormat="1" applyFont="1" applyFill="1" applyBorder="1" applyAlignment="1">
      <alignment horizontal="center"/>
    </xf>
    <xf numFmtId="178" fontId="47" fillId="12" borderId="0" xfId="4" applyNumberFormat="1" applyFont="1" applyFill="1" applyBorder="1" applyAlignment="1" applyProtection="1">
      <alignment horizontal="left" vertical="center"/>
    </xf>
    <xf numFmtId="178" fontId="33" fillId="8" borderId="41" xfId="4" applyNumberFormat="1" applyFont="1" applyFill="1" applyBorder="1" applyAlignment="1">
      <alignment horizontal="right"/>
    </xf>
    <xf numFmtId="9" fontId="0" fillId="12" borderId="19" xfId="4" applyFont="1" applyFill="1" applyBorder="1" applyAlignment="1">
      <alignment horizontal="center"/>
    </xf>
    <xf numFmtId="9" fontId="0" fillId="12" borderId="21" xfId="4" applyFont="1" applyFill="1" applyBorder="1" applyAlignment="1">
      <alignment horizontal="center"/>
    </xf>
    <xf numFmtId="0" fontId="43" fillId="11" borderId="36" xfId="0" applyFont="1" applyFill="1" applyBorder="1" applyAlignment="1">
      <alignment horizontal="center" vertical="center"/>
    </xf>
    <xf numFmtId="0" fontId="0" fillId="12" borderId="19" xfId="0" applyFill="1" applyBorder="1" applyAlignment="1">
      <alignment horizontal="center"/>
    </xf>
    <xf numFmtId="15" fontId="47" fillId="12" borderId="19" xfId="0" applyNumberFormat="1" applyFont="1" applyFill="1" applyBorder="1" applyAlignment="1">
      <alignment horizontal="center"/>
    </xf>
    <xf numFmtId="0" fontId="33" fillId="12" borderId="19" xfId="0" applyFont="1" applyFill="1" applyBorder="1" applyAlignment="1" applyProtection="1">
      <alignment horizontal="center" vertical="center"/>
    </xf>
    <xf numFmtId="0" fontId="109" fillId="12" borderId="16" xfId="0" applyFont="1" applyFill="1" applyBorder="1" applyProtection="1"/>
    <xf numFmtId="0" fontId="110" fillId="12" borderId="0" xfId="0" applyFont="1" applyFill="1" applyBorder="1" applyProtection="1"/>
    <xf numFmtId="174" fontId="110" fillId="12" borderId="0" xfId="0" applyNumberFormat="1" applyFont="1" applyFill="1" applyBorder="1" applyProtection="1"/>
    <xf numFmtId="174" fontId="109" fillId="12" borderId="6" xfId="0" applyNumberFormat="1" applyFont="1" applyFill="1" applyBorder="1" applyProtection="1"/>
    <xf numFmtId="174" fontId="109" fillId="12" borderId="39" xfId="0" applyNumberFormat="1" applyFont="1" applyFill="1" applyBorder="1" applyProtection="1"/>
    <xf numFmtId="0" fontId="110" fillId="0" borderId="0" xfId="0" applyFont="1"/>
    <xf numFmtId="174" fontId="33" fillId="12" borderId="0" xfId="0" applyNumberFormat="1" applyFont="1" applyFill="1" applyBorder="1" applyAlignment="1" applyProtection="1">
      <alignment horizontal="right"/>
    </xf>
    <xf numFmtId="0" fontId="0" fillId="0" borderId="0" xfId="0"/>
    <xf numFmtId="0" fontId="17" fillId="12" borderId="0" xfId="0" applyFont="1" applyFill="1" applyBorder="1" applyAlignment="1">
      <alignment horizontal="left"/>
    </xf>
    <xf numFmtId="9" fontId="6" fillId="12" borderId="0" xfId="4" applyFont="1" applyFill="1" applyBorder="1" applyAlignment="1">
      <alignment horizontal="center"/>
    </xf>
    <xf numFmtId="0" fontId="0" fillId="12" borderId="0" xfId="0" applyFill="1" applyBorder="1" applyAlignment="1">
      <alignment horizontal="left"/>
    </xf>
    <xf numFmtId="10" fontId="5" fillId="12" borderId="0" xfId="4" applyNumberFormat="1" applyFont="1" applyFill="1" applyBorder="1" applyAlignment="1">
      <alignment horizontal="right"/>
    </xf>
    <xf numFmtId="9" fontId="6" fillId="12" borderId="16" xfId="4" applyFont="1" applyFill="1" applyBorder="1" applyAlignment="1"/>
    <xf numFmtId="9" fontId="6" fillId="12" borderId="0" xfId="4" applyFont="1" applyFill="1" applyBorder="1" applyAlignment="1"/>
    <xf numFmtId="10" fontId="5" fillId="12" borderId="0" xfId="4" applyNumberFormat="1" applyFont="1" applyFill="1" applyBorder="1" applyAlignment="1"/>
    <xf numFmtId="9" fontId="5" fillId="12" borderId="0" xfId="4" applyFont="1" applyFill="1" applyBorder="1" applyAlignment="1">
      <alignment horizontal="left"/>
    </xf>
    <xf numFmtId="9" fontId="5" fillId="12" borderId="0" xfId="4" applyFont="1" applyFill="1" applyBorder="1" applyAlignment="1"/>
    <xf numFmtId="174" fontId="16" fillId="12" borderId="16" xfId="4" applyNumberFormat="1" applyFont="1" applyFill="1" applyBorder="1" applyAlignment="1">
      <alignment horizontal="right"/>
    </xf>
    <xf numFmtId="182" fontId="17" fillId="8" borderId="22" xfId="0" applyNumberFormat="1" applyFont="1" applyFill="1" applyBorder="1" applyAlignment="1">
      <alignment horizontal="center"/>
    </xf>
    <xf numFmtId="0" fontId="0" fillId="0" borderId="0" xfId="0"/>
    <xf numFmtId="0" fontId="90" fillId="8" borderId="0" xfId="0" applyFont="1" applyFill="1" applyBorder="1" applyAlignment="1" applyProtection="1">
      <alignment horizontal="right" vertical="center"/>
    </xf>
    <xf numFmtId="0" fontId="1" fillId="0" borderId="0" xfId="0" applyFont="1"/>
    <xf numFmtId="0" fontId="0" fillId="8" borderId="0" xfId="0" applyFill="1" applyBorder="1"/>
    <xf numFmtId="0" fontId="115" fillId="8" borderId="0" xfId="0" applyFont="1" applyFill="1" applyBorder="1" applyAlignment="1" applyProtection="1">
      <alignment vertical="center"/>
    </xf>
    <xf numFmtId="0" fontId="116" fillId="8" borderId="0" xfId="0" applyFont="1" applyFill="1" applyBorder="1" applyAlignment="1" applyProtection="1">
      <alignment vertical="center"/>
    </xf>
    <xf numFmtId="0" fontId="0" fillId="8" borderId="0" xfId="0" applyFill="1" applyBorder="1" applyAlignment="1">
      <alignment vertical="center"/>
    </xf>
    <xf numFmtId="0" fontId="117" fillId="0" borderId="0" xfId="0" applyFont="1" applyBorder="1" applyAlignment="1">
      <alignment horizontal="center"/>
    </xf>
    <xf numFmtId="0" fontId="118" fillId="8" borderId="0" xfId="0" applyFont="1" applyFill="1" applyBorder="1" applyAlignment="1" applyProtection="1">
      <alignment horizontal="right" vertical="center"/>
    </xf>
    <xf numFmtId="0" fontId="119" fillId="8" borderId="0" xfId="0" applyFont="1" applyFill="1" applyBorder="1" applyAlignment="1" applyProtection="1">
      <alignment horizontal="left"/>
    </xf>
    <xf numFmtId="0" fontId="120" fillId="8" borderId="0" xfId="0" applyFont="1" applyFill="1" applyBorder="1" applyAlignment="1" applyProtection="1">
      <alignment vertical="center"/>
    </xf>
    <xf numFmtId="0" fontId="90" fillId="8" borderId="0" xfId="0" applyFont="1" applyFill="1" applyBorder="1" applyAlignment="1" applyProtection="1"/>
    <xf numFmtId="0" fontId="17" fillId="8" borderId="0" xfId="0" applyFont="1" applyFill="1" applyBorder="1" applyAlignment="1">
      <alignment vertical="center"/>
    </xf>
    <xf numFmtId="0" fontId="0" fillId="8" borderId="0" xfId="0" applyFont="1" applyFill="1" applyBorder="1" applyAlignment="1">
      <alignment vertical="center"/>
    </xf>
    <xf numFmtId="0" fontId="119" fillId="8" borderId="0" xfId="0" applyFont="1" applyFill="1" applyBorder="1" applyAlignment="1" applyProtection="1">
      <alignment vertical="center"/>
    </xf>
    <xf numFmtId="0" fontId="122" fillId="8" borderId="0" xfId="0" applyFont="1" applyFill="1" applyBorder="1" applyAlignment="1" applyProtection="1">
      <alignment horizontal="right" vertical="center"/>
    </xf>
    <xf numFmtId="0" fontId="10" fillId="8" borderId="0" xfId="0" applyFont="1" applyFill="1" applyBorder="1" applyAlignment="1">
      <alignment vertical="center"/>
    </xf>
    <xf numFmtId="0" fontId="123" fillId="8" borderId="0" xfId="0" applyFont="1" applyFill="1" applyBorder="1" applyAlignment="1" applyProtection="1">
      <alignment vertical="center"/>
    </xf>
    <xf numFmtId="0" fontId="119" fillId="8" borderId="0" xfId="0" applyFont="1" applyFill="1" applyBorder="1" applyAlignment="1" applyProtection="1"/>
    <xf numFmtId="0" fontId="127" fillId="8" borderId="0" xfId="0" applyFont="1" applyFill="1" applyBorder="1" applyAlignment="1" applyProtection="1">
      <alignment horizontal="center" vertical="center"/>
    </xf>
    <xf numFmtId="0" fontId="119" fillId="8" borderId="0" xfId="0" applyFont="1" applyFill="1" applyBorder="1" applyAlignment="1" applyProtection="1">
      <alignment horizontal="center" vertical="center"/>
    </xf>
    <xf numFmtId="0" fontId="0" fillId="0" borderId="0" xfId="0"/>
    <xf numFmtId="0" fontId="111" fillId="12" borderId="16" xfId="0" applyFont="1" applyFill="1" applyBorder="1"/>
    <xf numFmtId="0" fontId="128" fillId="12" borderId="16" xfId="0" applyFont="1" applyFill="1" applyBorder="1" applyAlignment="1" applyProtection="1">
      <alignment vertical="center"/>
    </xf>
    <xf numFmtId="0" fontId="128" fillId="12" borderId="16" xfId="0" applyFont="1" applyFill="1" applyBorder="1" applyAlignment="1" applyProtection="1">
      <alignment vertical="top"/>
    </xf>
    <xf numFmtId="0" fontId="17" fillId="12" borderId="0" xfId="0" applyFont="1" applyFill="1" applyBorder="1" applyAlignment="1">
      <alignment horizontal="left"/>
    </xf>
    <xf numFmtId="0" fontId="33" fillId="8" borderId="16" xfId="0" applyFont="1" applyFill="1" applyBorder="1" applyProtection="1"/>
    <xf numFmtId="0" fontId="35" fillId="8" borderId="0" xfId="0" applyFont="1" applyFill="1" applyBorder="1" applyProtection="1"/>
    <xf numFmtId="0" fontId="35" fillId="8" borderId="19" xfId="0" applyFont="1" applyFill="1" applyBorder="1" applyProtection="1"/>
    <xf numFmtId="0" fontId="35" fillId="8" borderId="16" xfId="0" applyFont="1" applyFill="1" applyBorder="1" applyProtection="1"/>
    <xf numFmtId="0" fontId="33" fillId="12" borderId="0" xfId="0" applyFont="1" applyFill="1" applyBorder="1" applyProtection="1"/>
    <xf numFmtId="164" fontId="35" fillId="0" borderId="0" xfId="0" applyNumberFormat="1" applyFont="1"/>
    <xf numFmtId="182" fontId="17" fillId="11" borderId="2" xfId="0" applyNumberFormat="1" applyFont="1" applyFill="1" applyBorder="1"/>
    <xf numFmtId="0" fontId="0" fillId="11" borderId="0" xfId="0" applyFill="1" applyBorder="1" applyAlignment="1"/>
    <xf numFmtId="0" fontId="81" fillId="0" borderId="0" xfId="0" applyFont="1"/>
    <xf numFmtId="0" fontId="17" fillId="12" borderId="16" xfId="0" applyFont="1" applyFill="1" applyBorder="1" applyAlignment="1">
      <alignment horizontal="center"/>
    </xf>
    <xf numFmtId="0" fontId="33" fillId="12" borderId="0" xfId="0" applyFont="1" applyFill="1" applyBorder="1" applyAlignment="1" applyProtection="1">
      <alignment horizontal="left" vertical="center"/>
    </xf>
    <xf numFmtId="0" fontId="5" fillId="12" borderId="16" xfId="0" applyFont="1" applyFill="1" applyBorder="1" applyAlignment="1">
      <alignment horizontal="center" wrapText="1"/>
    </xf>
    <xf numFmtId="0" fontId="5" fillId="12" borderId="0" xfId="0" applyFont="1" applyFill="1" applyBorder="1" applyAlignment="1">
      <alignment horizontal="center" wrapText="1"/>
    </xf>
    <xf numFmtId="0" fontId="17" fillId="12" borderId="19" xfId="0" applyFont="1" applyFill="1" applyBorder="1" applyAlignment="1">
      <alignment horizontal="center" wrapText="1"/>
    </xf>
    <xf numFmtId="0" fontId="17" fillId="0" borderId="0" xfId="0" applyFont="1" applyAlignment="1">
      <alignment horizontal="center" wrapText="1"/>
    </xf>
    <xf numFmtId="0" fontId="17" fillId="0" borderId="0" xfId="0" applyFont="1" applyAlignment="1">
      <alignment wrapText="1"/>
    </xf>
    <xf numFmtId="175" fontId="17" fillId="8" borderId="43" xfId="0" applyNumberFormat="1" applyFont="1" applyFill="1" applyBorder="1"/>
    <xf numFmtId="0" fontId="131" fillId="12" borderId="0" xfId="0" applyFont="1" applyFill="1" applyBorder="1" applyAlignment="1">
      <alignment horizontal="center" wrapText="1"/>
    </xf>
    <xf numFmtId="9" fontId="17" fillId="12" borderId="0" xfId="4" applyFont="1" applyFill="1" applyBorder="1" applyAlignment="1">
      <alignment horizontal="center"/>
    </xf>
    <xf numFmtId="164" fontId="17" fillId="12" borderId="0" xfId="2" applyFont="1" applyFill="1" applyBorder="1" applyAlignment="1">
      <alignment horizontal="center"/>
    </xf>
    <xf numFmtId="175" fontId="17" fillId="8" borderId="33" xfId="0" applyNumberFormat="1" applyFont="1" applyFill="1" applyBorder="1"/>
    <xf numFmtId="175" fontId="17" fillId="8" borderId="25" xfId="0" applyNumberFormat="1" applyFont="1" applyFill="1" applyBorder="1"/>
    <xf numFmtId="164" fontId="5" fillId="12" borderId="16" xfId="0" applyNumberFormat="1" applyFont="1" applyFill="1" applyBorder="1" applyAlignment="1">
      <alignment horizontal="right"/>
    </xf>
    <xf numFmtId="175" fontId="5" fillId="12" borderId="0" xfId="0" applyNumberFormat="1" applyFont="1" applyFill="1" applyBorder="1"/>
    <xf numFmtId="9" fontId="5" fillId="12" borderId="0" xfId="4" applyFont="1" applyFill="1" applyBorder="1" applyAlignment="1">
      <alignment horizontal="right"/>
    </xf>
    <xf numFmtId="164" fontId="5" fillId="12" borderId="0" xfId="4" applyNumberFormat="1" applyFont="1" applyFill="1" applyBorder="1" applyAlignment="1">
      <alignment horizontal="center"/>
    </xf>
    <xf numFmtId="164" fontId="17" fillId="12" borderId="20" xfId="0" applyNumberFormat="1" applyFont="1" applyFill="1" applyBorder="1" applyAlignment="1">
      <alignment horizontal="center"/>
    </xf>
    <xf numFmtId="164" fontId="17" fillId="12" borderId="2" xfId="0" applyNumberFormat="1" applyFont="1" applyFill="1" applyBorder="1"/>
    <xf numFmtId="9" fontId="17" fillId="12" borderId="2" xfId="4" applyFont="1" applyFill="1" applyBorder="1" applyAlignment="1">
      <alignment horizontal="center"/>
    </xf>
    <xf numFmtId="184" fontId="17" fillId="12" borderId="0" xfId="0" applyNumberFormat="1" applyFont="1" applyFill="1" applyBorder="1"/>
    <xf numFmtId="184" fontId="17" fillId="12" borderId="6" xfId="0" applyNumberFormat="1" applyFont="1" applyFill="1" applyBorder="1"/>
    <xf numFmtId="184" fontId="5" fillId="12" borderId="0" xfId="0" applyNumberFormat="1" applyFont="1" applyFill="1" applyBorder="1"/>
    <xf numFmtId="164" fontId="5" fillId="12" borderId="0" xfId="0" applyNumberFormat="1" applyFont="1" applyFill="1" applyBorder="1" applyAlignment="1">
      <alignment horizontal="left"/>
    </xf>
    <xf numFmtId="0" fontId="17" fillId="12" borderId="20" xfId="0" applyFont="1" applyFill="1" applyBorder="1" applyAlignment="1">
      <alignment horizontal="center"/>
    </xf>
    <xf numFmtId="164" fontId="17" fillId="12" borderId="16" xfId="0" applyNumberFormat="1" applyFont="1" applyFill="1" applyBorder="1" applyAlignment="1">
      <alignment horizontal="center"/>
    </xf>
    <xf numFmtId="9" fontId="17" fillId="12" borderId="16" xfId="4" applyFont="1" applyFill="1" applyBorder="1" applyAlignment="1">
      <alignment horizontal="center"/>
    </xf>
    <xf numFmtId="184" fontId="17" fillId="12" borderId="0" xfId="0" applyNumberFormat="1" applyFont="1" applyFill="1" applyBorder="1" applyAlignment="1">
      <alignment horizontal="right"/>
    </xf>
    <xf numFmtId="184" fontId="132" fillId="12" borderId="0" xfId="0" applyNumberFormat="1" applyFont="1" applyFill="1" applyBorder="1" applyAlignment="1">
      <alignment horizontal="right"/>
    </xf>
    <xf numFmtId="9" fontId="17" fillId="12" borderId="0" xfId="4" applyFont="1" applyFill="1" applyBorder="1" applyAlignment="1">
      <alignment horizontal="left"/>
    </xf>
    <xf numFmtId="9" fontId="17" fillId="12" borderId="0" xfId="4" applyFont="1" applyFill="1" applyBorder="1" applyAlignment="1">
      <alignment horizontal="right"/>
    </xf>
    <xf numFmtId="184" fontId="133" fillId="12" borderId="0" xfId="0" applyNumberFormat="1" applyFont="1" applyFill="1" applyBorder="1" applyAlignment="1">
      <alignment horizontal="right"/>
    </xf>
    <xf numFmtId="9" fontId="5" fillId="12" borderId="16" xfId="4" applyFont="1" applyFill="1" applyBorder="1" applyAlignment="1">
      <alignment horizontal="center"/>
    </xf>
    <xf numFmtId="184" fontId="5" fillId="12" borderId="0" xfId="4" applyNumberFormat="1" applyFont="1" applyFill="1" applyBorder="1" applyAlignment="1">
      <alignment horizontal="right"/>
    </xf>
    <xf numFmtId="183" fontId="132" fillId="12" borderId="0" xfId="0" applyNumberFormat="1" applyFont="1" applyFill="1" applyBorder="1"/>
    <xf numFmtId="0" fontId="5" fillId="12" borderId="16" xfId="0" applyFont="1" applyFill="1" applyBorder="1" applyAlignment="1">
      <alignment horizontal="right"/>
    </xf>
    <xf numFmtId="184" fontId="5" fillId="12" borderId="0" xfId="0" applyNumberFormat="1" applyFont="1" applyFill="1" applyBorder="1" applyAlignment="1">
      <alignment horizontal="right"/>
    </xf>
    <xf numFmtId="183" fontId="17" fillId="12" borderId="0" xfId="0" applyNumberFormat="1" applyFont="1" applyFill="1" applyBorder="1"/>
    <xf numFmtId="164" fontId="5" fillId="12" borderId="16" xfId="0" applyNumberFormat="1" applyFont="1" applyFill="1" applyBorder="1" applyAlignment="1">
      <alignment horizontal="center"/>
    </xf>
    <xf numFmtId="183" fontId="89" fillId="12" borderId="0" xfId="0" applyNumberFormat="1" applyFont="1" applyFill="1" applyBorder="1" applyAlignment="1">
      <alignment horizontal="right" wrapText="1"/>
    </xf>
    <xf numFmtId="183" fontId="132" fillId="12" borderId="0" xfId="0" applyNumberFormat="1" applyFont="1" applyFill="1" applyBorder="1" applyAlignment="1">
      <alignment horizontal="right" wrapText="1"/>
    </xf>
    <xf numFmtId="184" fontId="17" fillId="12" borderId="6" xfId="0" applyNumberFormat="1" applyFont="1" applyFill="1" applyBorder="1" applyAlignment="1">
      <alignment horizontal="right"/>
    </xf>
    <xf numFmtId="183" fontId="5" fillId="12" borderId="0" xfId="4" applyNumberFormat="1" applyFont="1" applyFill="1" applyBorder="1" applyAlignment="1">
      <alignment horizontal="right"/>
    </xf>
    <xf numFmtId="9" fontId="5" fillId="12" borderId="2" xfId="4" applyFont="1" applyFill="1" applyBorder="1" applyAlignment="1">
      <alignment horizontal="right"/>
    </xf>
    <xf numFmtId="183" fontId="5" fillId="12" borderId="2" xfId="4" applyNumberFormat="1" applyFont="1" applyFill="1" applyBorder="1" applyAlignment="1">
      <alignment horizontal="right"/>
    </xf>
    <xf numFmtId="164" fontId="17" fillId="12" borderId="16" xfId="0" applyNumberFormat="1" applyFont="1" applyFill="1" applyBorder="1" applyAlignment="1">
      <alignment horizontal="left"/>
    </xf>
    <xf numFmtId="174" fontId="17" fillId="12" borderId="0" xfId="2" applyNumberFormat="1" applyFont="1" applyFill="1" applyBorder="1"/>
    <xf numFmtId="174" fontId="132" fillId="12" borderId="0" xfId="2" applyNumberFormat="1" applyFont="1" applyFill="1" applyBorder="1" applyAlignment="1">
      <alignment horizontal="right"/>
    </xf>
    <xf numFmtId="164" fontId="17" fillId="12" borderId="0" xfId="0" applyNumberFormat="1" applyFont="1" applyFill="1" applyBorder="1" applyAlignment="1"/>
    <xf numFmtId="174" fontId="17" fillId="12" borderId="6" xfId="2" applyNumberFormat="1" applyFont="1" applyFill="1" applyBorder="1"/>
    <xf numFmtId="174" fontId="5" fillId="12" borderId="0" xfId="0" applyNumberFormat="1" applyFont="1" applyFill="1" applyBorder="1"/>
    <xf numFmtId="164" fontId="5" fillId="12" borderId="0" xfId="0" applyNumberFormat="1" applyFont="1" applyFill="1" applyBorder="1" applyAlignment="1"/>
    <xf numFmtId="0" fontId="5" fillId="12" borderId="0" xfId="0" applyFont="1" applyFill="1" applyBorder="1"/>
    <xf numFmtId="0" fontId="5" fillId="12" borderId="19" xfId="0" applyFont="1" applyFill="1" applyBorder="1" applyAlignment="1">
      <alignment horizontal="center" wrapText="1"/>
    </xf>
    <xf numFmtId="9" fontId="17" fillId="12" borderId="19" xfId="4" applyFont="1" applyFill="1" applyBorder="1" applyAlignment="1">
      <alignment horizontal="center"/>
    </xf>
    <xf numFmtId="9" fontId="17" fillId="12" borderId="21" xfId="4" applyFont="1" applyFill="1" applyBorder="1" applyAlignment="1">
      <alignment horizontal="center"/>
    </xf>
    <xf numFmtId="184" fontId="133" fillId="12" borderId="0" xfId="0" applyNumberFormat="1" applyFont="1" applyFill="1" applyBorder="1"/>
    <xf numFmtId="164" fontId="89" fillId="12" borderId="0" xfId="2" applyFont="1" applyFill="1" applyBorder="1" applyAlignment="1">
      <alignment horizontal="center"/>
    </xf>
    <xf numFmtId="0" fontId="5" fillId="12" borderId="0" xfId="0" applyFont="1" applyFill="1" applyBorder="1" applyAlignment="1">
      <alignment horizontal="left"/>
    </xf>
    <xf numFmtId="174" fontId="89" fillId="12" borderId="0" xfId="2" applyNumberFormat="1" applyFont="1" applyFill="1" applyBorder="1" applyAlignment="1">
      <alignment horizontal="right"/>
    </xf>
    <xf numFmtId="0" fontId="0" fillId="27" borderId="9" xfId="2" applyNumberFormat="1" applyFont="1" applyFill="1" applyBorder="1" applyProtection="1">
      <protection locked="0"/>
    </xf>
    <xf numFmtId="183" fontId="10" fillId="27" borderId="1" xfId="2" applyNumberFormat="1" applyFont="1" applyFill="1" applyBorder="1" applyProtection="1">
      <protection locked="0"/>
    </xf>
    <xf numFmtId="10" fontId="10" fillId="27" borderId="1" xfId="4" applyNumberFormat="1" applyFont="1" applyFill="1" applyBorder="1" applyProtection="1">
      <protection locked="0"/>
    </xf>
    <xf numFmtId="183" fontId="10" fillId="27" borderId="1" xfId="1" applyNumberFormat="1" applyFont="1" applyFill="1" applyBorder="1" applyProtection="1">
      <protection locked="0"/>
    </xf>
    <xf numFmtId="0" fontId="10" fillId="27" borderId="1" xfId="1" applyNumberFormat="1" applyFont="1" applyFill="1" applyBorder="1" applyAlignment="1" applyProtection="1">
      <alignment horizontal="center"/>
      <protection locked="0"/>
    </xf>
    <xf numFmtId="183" fontId="0" fillId="27" borderId="0" xfId="0" applyNumberFormat="1" applyFill="1"/>
    <xf numFmtId="10" fontId="2" fillId="27" borderId="22" xfId="4" applyNumberFormat="1" applyFont="1" applyFill="1" applyBorder="1"/>
    <xf numFmtId="168" fontId="10" fillId="27" borderId="1" xfId="1" applyFont="1" applyFill="1" applyBorder="1" applyProtection="1">
      <protection locked="0"/>
    </xf>
    <xf numFmtId="0" fontId="121" fillId="8" borderId="0" xfId="0" applyFont="1" applyFill="1" applyBorder="1" applyAlignment="1" applyProtection="1">
      <alignment horizontal="center" vertical="center"/>
    </xf>
    <xf numFmtId="0" fontId="119" fillId="8" borderId="0" xfId="0" applyFont="1" applyFill="1" applyBorder="1" applyAlignment="1" applyProtection="1">
      <alignment horizontal="center" vertical="center"/>
    </xf>
    <xf numFmtId="0" fontId="112" fillId="8" borderId="0" xfId="0" applyFont="1" applyFill="1" applyBorder="1" applyAlignment="1" applyProtection="1">
      <alignment horizontal="center" vertical="center"/>
    </xf>
    <xf numFmtId="0" fontId="119" fillId="8" borderId="0" xfId="0" applyFont="1" applyFill="1" applyBorder="1" applyAlignment="1" applyProtection="1">
      <alignment horizontal="right"/>
    </xf>
    <xf numFmtId="0" fontId="129" fillId="0" borderId="0" xfId="0" applyFont="1" applyAlignment="1">
      <alignment horizontal="justify" wrapText="1" readingOrder="1"/>
    </xf>
    <xf numFmtId="0" fontId="126" fillId="8" borderId="0" xfId="0" applyFont="1" applyFill="1" applyBorder="1" applyAlignment="1" applyProtection="1">
      <alignment horizontal="center" vertical="center"/>
    </xf>
    <xf numFmtId="0" fontId="29" fillId="8" borderId="17" xfId="0" applyFont="1" applyFill="1" applyBorder="1" applyAlignment="1" applyProtection="1">
      <alignment horizontal="center" vertical="center"/>
    </xf>
    <xf numFmtId="0" fontId="29" fillId="8" borderId="12" xfId="0" applyFont="1" applyFill="1" applyBorder="1" applyAlignment="1" applyProtection="1">
      <alignment horizontal="center" vertical="center"/>
    </xf>
    <xf numFmtId="0" fontId="29" fillId="8" borderId="18" xfId="0" applyFont="1" applyFill="1" applyBorder="1" applyAlignment="1" applyProtection="1">
      <alignment horizontal="center" vertical="center"/>
    </xf>
    <xf numFmtId="182" fontId="17" fillId="8" borderId="17" xfId="0" applyNumberFormat="1" applyFont="1" applyFill="1" applyBorder="1" applyAlignment="1">
      <alignment horizontal="center"/>
    </xf>
    <xf numFmtId="182" fontId="17" fillId="8" borderId="12" xfId="0" applyNumberFormat="1" applyFont="1" applyFill="1" applyBorder="1" applyAlignment="1">
      <alignment horizontal="center"/>
    </xf>
    <xf numFmtId="182" fontId="17" fillId="8" borderId="18" xfId="0" applyNumberFormat="1" applyFont="1" applyFill="1" applyBorder="1" applyAlignment="1">
      <alignment horizontal="center"/>
    </xf>
    <xf numFmtId="0" fontId="90" fillId="12" borderId="47" xfId="0" applyFont="1" applyFill="1" applyBorder="1" applyAlignment="1" applyProtection="1">
      <alignment horizontal="center"/>
    </xf>
    <xf numFmtId="167" fontId="35" fillId="8" borderId="17" xfId="2" applyNumberFormat="1" applyFont="1" applyFill="1" applyBorder="1" applyAlignment="1" applyProtection="1">
      <alignment horizontal="center" vertical="center"/>
    </xf>
    <xf numFmtId="167" fontId="35" fillId="8" borderId="12" xfId="2" applyNumberFormat="1" applyFont="1" applyFill="1" applyBorder="1" applyAlignment="1" applyProtection="1">
      <alignment horizontal="center" vertical="center"/>
    </xf>
    <xf numFmtId="167" fontId="35" fillId="8" borderId="18" xfId="2" applyNumberFormat="1" applyFont="1" applyFill="1" applyBorder="1" applyAlignment="1" applyProtection="1">
      <alignment horizontal="center" vertical="center"/>
    </xf>
    <xf numFmtId="0" fontId="0" fillId="8" borderId="17" xfId="0" applyFill="1" applyBorder="1" applyAlignment="1">
      <alignment horizontal="center"/>
    </xf>
    <xf numFmtId="0" fontId="0" fillId="8" borderId="12" xfId="0" applyFill="1" applyBorder="1" applyAlignment="1">
      <alignment horizontal="center"/>
    </xf>
    <xf numFmtId="0" fontId="0" fillId="8" borderId="18" xfId="0" applyFill="1" applyBorder="1" applyAlignment="1">
      <alignment horizont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90" fillId="12" borderId="6" xfId="0" applyFont="1" applyFill="1" applyBorder="1" applyAlignment="1" applyProtection="1">
      <alignment horizontal="center"/>
    </xf>
    <xf numFmtId="0" fontId="0" fillId="8" borderId="22" xfId="0" applyFill="1" applyBorder="1" applyAlignment="1">
      <alignment horizontal="center" vertical="center"/>
    </xf>
    <xf numFmtId="0" fontId="90" fillId="12" borderId="12" xfId="0" applyFont="1" applyFill="1" applyBorder="1" applyAlignment="1" applyProtection="1">
      <alignment horizontal="center" vertical="top"/>
    </xf>
    <xf numFmtId="0" fontId="90" fillId="12" borderId="0" xfId="0" applyFont="1" applyFill="1" applyBorder="1" applyAlignment="1" applyProtection="1">
      <alignment horizontal="center" vertical="top"/>
    </xf>
    <xf numFmtId="0" fontId="90" fillId="12" borderId="6" xfId="0" applyFont="1" applyFill="1" applyBorder="1" applyAlignment="1" applyProtection="1">
      <alignment horizontal="center" vertical="top"/>
    </xf>
    <xf numFmtId="167" fontId="36" fillId="8" borderId="17" xfId="2" applyNumberFormat="1" applyFont="1" applyFill="1" applyBorder="1" applyAlignment="1" applyProtection="1">
      <alignment horizontal="center" vertical="center"/>
    </xf>
    <xf numFmtId="167" fontId="36" fillId="8" borderId="12" xfId="2" applyNumberFormat="1" applyFont="1" applyFill="1" applyBorder="1" applyAlignment="1" applyProtection="1">
      <alignment horizontal="center" vertical="center"/>
    </xf>
    <xf numFmtId="167" fontId="36" fillId="8" borderId="18" xfId="2" applyNumberFormat="1" applyFont="1" applyFill="1" applyBorder="1" applyAlignment="1" applyProtection="1">
      <alignment horizontal="center" vertical="center"/>
    </xf>
    <xf numFmtId="0" fontId="61" fillId="11" borderId="31" xfId="0" applyFont="1" applyFill="1" applyBorder="1" applyAlignment="1" applyProtection="1">
      <alignment horizontal="center" vertical="center"/>
    </xf>
    <xf numFmtId="0" fontId="61" fillId="11" borderId="32" xfId="0" applyFont="1" applyFill="1" applyBorder="1" applyAlignment="1" applyProtection="1">
      <alignment horizontal="center" vertical="center"/>
    </xf>
    <xf numFmtId="0" fontId="35" fillId="8" borderId="17" xfId="2" applyNumberFormat="1" applyFont="1" applyFill="1" applyBorder="1" applyAlignment="1" applyProtection="1">
      <alignment horizontal="center" vertical="center"/>
    </xf>
    <xf numFmtId="0" fontId="35" fillId="8" borderId="12" xfId="2" applyNumberFormat="1" applyFont="1" applyFill="1" applyBorder="1" applyAlignment="1" applyProtection="1">
      <alignment horizontal="center" vertical="center"/>
    </xf>
    <xf numFmtId="0" fontId="35" fillId="8" borderId="18" xfId="2" applyNumberFormat="1" applyFont="1" applyFill="1" applyBorder="1" applyAlignment="1" applyProtection="1">
      <alignment horizontal="center" vertical="center"/>
    </xf>
    <xf numFmtId="0" fontId="66" fillId="12" borderId="16" xfId="0" applyFont="1" applyFill="1" applyBorder="1" applyAlignment="1">
      <alignment horizontal="center" vertical="center" textRotation="90"/>
    </xf>
    <xf numFmtId="0" fontId="90" fillId="12" borderId="0" xfId="0" applyFont="1" applyFill="1" applyBorder="1" applyAlignment="1" applyProtection="1">
      <alignment horizontal="right" vertical="top"/>
    </xf>
    <xf numFmtId="0" fontId="0" fillId="11" borderId="0" xfId="0" applyFill="1" applyBorder="1" applyAlignment="1">
      <alignment horizontal="center"/>
    </xf>
    <xf numFmtId="0" fontId="36" fillId="0" borderId="17" xfId="0" applyFont="1" applyBorder="1" applyAlignment="1">
      <alignment horizontal="center" vertical="center"/>
    </xf>
    <xf numFmtId="0" fontId="36" fillId="0" borderId="12" xfId="0" applyFont="1" applyBorder="1" applyAlignment="1">
      <alignment horizontal="center" vertical="center"/>
    </xf>
    <xf numFmtId="0" fontId="36" fillId="0" borderId="18" xfId="0" applyFont="1" applyBorder="1" applyAlignment="1">
      <alignment horizontal="center" vertical="center"/>
    </xf>
    <xf numFmtId="173" fontId="35" fillId="0" borderId="17" xfId="0" applyNumberFormat="1" applyFont="1" applyBorder="1" applyAlignment="1">
      <alignment horizontal="center" vertical="center"/>
    </xf>
    <xf numFmtId="173" fontId="35" fillId="0" borderId="12" xfId="0" applyNumberFormat="1" applyFont="1" applyBorder="1" applyAlignment="1">
      <alignment horizontal="center" vertical="center"/>
    </xf>
    <xf numFmtId="173" fontId="35" fillId="0" borderId="18" xfId="0" applyNumberFormat="1" applyFont="1" applyBorder="1" applyAlignment="1">
      <alignment horizontal="center" vertical="center"/>
    </xf>
    <xf numFmtId="167" fontId="3" fillId="8" borderId="17" xfId="3" applyNumberFormat="1" applyFill="1" applyBorder="1" applyAlignment="1" applyProtection="1">
      <alignment horizontal="center" vertical="center"/>
    </xf>
    <xf numFmtId="0" fontId="61" fillId="11" borderId="27" xfId="0" applyFont="1" applyFill="1" applyBorder="1" applyAlignment="1" applyProtection="1">
      <alignment horizontal="center" vertical="center"/>
    </xf>
    <xf numFmtId="0" fontId="61" fillId="11" borderId="28" xfId="0" applyFont="1" applyFill="1" applyBorder="1" applyAlignment="1" applyProtection="1">
      <alignment horizontal="center" vertical="center"/>
    </xf>
    <xf numFmtId="175" fontId="86" fillId="8" borderId="17" xfId="0" applyNumberFormat="1" applyFont="1" applyFill="1" applyBorder="1" applyAlignment="1">
      <alignment horizontal="center" vertical="center"/>
    </xf>
    <xf numFmtId="175" fontId="86" fillId="8" borderId="12" xfId="0" applyNumberFormat="1" applyFont="1" applyFill="1" applyBorder="1" applyAlignment="1">
      <alignment horizontal="center" vertical="center"/>
    </xf>
    <xf numFmtId="175" fontId="86" fillId="8" borderId="18" xfId="0" applyNumberFormat="1" applyFont="1" applyFill="1" applyBorder="1" applyAlignment="1">
      <alignment horizontal="center" vertical="center"/>
    </xf>
    <xf numFmtId="0" fontId="60" fillId="11" borderId="14" xfId="0" applyFont="1" applyFill="1" applyBorder="1" applyAlignment="1" applyProtection="1">
      <alignment horizontal="center" vertical="center"/>
    </xf>
    <xf numFmtId="0" fontId="60" fillId="11" borderId="0" xfId="0" applyFont="1" applyFill="1" applyBorder="1" applyAlignment="1" applyProtection="1">
      <alignment horizontal="center" vertical="center"/>
    </xf>
    <xf numFmtId="0" fontId="60" fillId="11" borderId="2" xfId="0" applyFont="1" applyFill="1" applyBorder="1" applyAlignment="1" applyProtection="1">
      <alignment horizontal="center" vertical="center"/>
    </xf>
    <xf numFmtId="164" fontId="17" fillId="8" borderId="22" xfId="2" applyFont="1" applyFill="1" applyBorder="1" applyAlignment="1">
      <alignment horizontal="right" vertical="center"/>
    </xf>
    <xf numFmtId="0" fontId="35" fillId="8" borderId="22" xfId="0" applyFont="1" applyFill="1" applyBorder="1" applyAlignment="1">
      <alignment horizontal="left" vertical="center"/>
    </xf>
    <xf numFmtId="0" fontId="35" fillId="8" borderId="22" xfId="0" applyFont="1" applyFill="1" applyBorder="1" applyAlignment="1"/>
    <xf numFmtId="176" fontId="17" fillId="8" borderId="17" xfId="2" applyNumberFormat="1" applyFont="1" applyFill="1" applyBorder="1" applyAlignment="1">
      <alignment vertical="center"/>
    </xf>
    <xf numFmtId="176" fontId="17" fillId="8" borderId="12" xfId="2" applyNumberFormat="1" applyFont="1" applyFill="1" applyBorder="1" applyAlignment="1">
      <alignment vertical="center"/>
    </xf>
    <xf numFmtId="176" fontId="17" fillId="8" borderId="18" xfId="2" applyNumberFormat="1" applyFont="1" applyFill="1" applyBorder="1" applyAlignment="1">
      <alignment vertical="center"/>
    </xf>
    <xf numFmtId="176" fontId="17" fillId="8" borderId="17" xfId="2" applyNumberFormat="1" applyFont="1" applyFill="1" applyBorder="1" applyAlignment="1">
      <alignment horizontal="center" vertical="center"/>
    </xf>
    <xf numFmtId="176" fontId="17" fillId="8" borderId="18" xfId="2" applyNumberFormat="1" applyFont="1" applyFill="1" applyBorder="1" applyAlignment="1">
      <alignment horizontal="center" vertical="center"/>
    </xf>
    <xf numFmtId="0" fontId="61" fillId="11" borderId="45" xfId="0" applyFont="1" applyFill="1" applyBorder="1" applyAlignment="1" applyProtection="1">
      <alignment horizontal="center" vertical="center"/>
    </xf>
    <xf numFmtId="0" fontId="61" fillId="11" borderId="46" xfId="0" applyFont="1" applyFill="1" applyBorder="1" applyAlignment="1" applyProtection="1">
      <alignment horizontal="center" vertical="center"/>
    </xf>
    <xf numFmtId="0" fontId="61" fillId="11" borderId="29" xfId="0" applyFont="1" applyFill="1" applyBorder="1" applyAlignment="1" applyProtection="1">
      <alignment horizontal="center" vertical="center"/>
    </xf>
    <xf numFmtId="0" fontId="61" fillId="11" borderId="30" xfId="0" applyFont="1" applyFill="1" applyBorder="1" applyAlignment="1" applyProtection="1">
      <alignment horizontal="center" vertical="center"/>
    </xf>
    <xf numFmtId="0" fontId="90" fillId="12" borderId="5" xfId="0" applyFont="1" applyFill="1" applyBorder="1" applyAlignment="1" applyProtection="1">
      <alignment horizontal="center" vertical="top"/>
    </xf>
    <xf numFmtId="0" fontId="17" fillId="8" borderId="22" xfId="0" applyFont="1" applyFill="1" applyBorder="1" applyAlignment="1">
      <alignment horizontal="center" vertical="center"/>
    </xf>
    <xf numFmtId="176" fontId="17" fillId="8" borderId="22" xfId="2" applyNumberFormat="1" applyFont="1" applyFill="1" applyBorder="1" applyAlignment="1">
      <alignment vertical="center"/>
    </xf>
    <xf numFmtId="176" fontId="17" fillId="8" borderId="22" xfId="2" applyNumberFormat="1" applyFont="1" applyFill="1" applyBorder="1" applyAlignment="1">
      <alignment horizontal="center" vertical="center"/>
    </xf>
    <xf numFmtId="173" fontId="2" fillId="0" borderId="22" xfId="0" applyNumberFormat="1" applyFont="1" applyBorder="1" applyAlignment="1">
      <alignment horizontal="center" vertical="center"/>
    </xf>
    <xf numFmtId="0" fontId="61" fillId="11" borderId="34" xfId="0" applyFont="1" applyFill="1" applyBorder="1" applyAlignment="1" applyProtection="1">
      <alignment horizontal="center" vertical="center" wrapText="1"/>
    </xf>
    <xf numFmtId="0" fontId="61" fillId="11" borderId="36" xfId="0" applyFont="1" applyFill="1" applyBorder="1" applyAlignment="1" applyProtection="1">
      <alignment horizontal="center" vertical="center" wrapText="1"/>
    </xf>
    <xf numFmtId="175" fontId="86" fillId="11" borderId="34" xfId="0" applyNumberFormat="1" applyFont="1" applyFill="1" applyBorder="1" applyAlignment="1">
      <alignment horizontal="center" vertical="center"/>
    </xf>
    <xf numFmtId="175" fontId="86" fillId="11" borderId="35" xfId="0" applyNumberFormat="1" applyFont="1" applyFill="1" applyBorder="1" applyAlignment="1">
      <alignment horizontal="center" vertical="center"/>
    </xf>
    <xf numFmtId="175" fontId="86" fillId="11" borderId="36" xfId="0" applyNumberFormat="1" applyFont="1" applyFill="1" applyBorder="1" applyAlignment="1">
      <alignment horizontal="center" vertical="center"/>
    </xf>
    <xf numFmtId="0" fontId="6" fillId="12" borderId="0" xfId="0" applyFont="1" applyFill="1" applyBorder="1" applyAlignment="1">
      <alignment horizontal="center" vertical="center"/>
    </xf>
    <xf numFmtId="176" fontId="17" fillId="12" borderId="0" xfId="2" applyNumberFormat="1" applyFont="1" applyFill="1" applyBorder="1" applyAlignment="1">
      <alignment vertical="center"/>
    </xf>
    <xf numFmtId="176" fontId="53" fillId="12" borderId="0" xfId="2" applyNumberFormat="1" applyFont="1" applyFill="1" applyBorder="1" applyAlignment="1">
      <alignment horizontal="center" vertical="center"/>
    </xf>
    <xf numFmtId="0" fontId="53" fillId="12" borderId="0" xfId="0" applyFont="1" applyFill="1" applyBorder="1" applyAlignment="1">
      <alignment horizontal="center" vertical="center"/>
    </xf>
    <xf numFmtId="164" fontId="53" fillId="12" borderId="0" xfId="2" applyFont="1" applyFill="1" applyBorder="1" applyAlignment="1">
      <alignment horizontal="right" vertical="center"/>
    </xf>
    <xf numFmtId="0" fontId="17" fillId="8" borderId="17" xfId="0" applyFont="1" applyFill="1" applyBorder="1" applyAlignment="1">
      <alignment horizontal="left" vertical="center"/>
    </xf>
    <xf numFmtId="0" fontId="17" fillId="8" borderId="18" xfId="0" applyFont="1" applyFill="1" applyBorder="1" applyAlignment="1">
      <alignment horizontal="left"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90" fillId="12" borderId="47" xfId="0" applyFont="1" applyFill="1" applyBorder="1" applyAlignment="1">
      <alignment horizontal="center" wrapText="1"/>
    </xf>
    <xf numFmtId="0" fontId="0" fillId="8" borderId="12" xfId="0" applyFill="1" applyBorder="1" applyAlignment="1">
      <alignment horizontal="center" vertical="center"/>
    </xf>
    <xf numFmtId="0" fontId="62" fillId="11" borderId="40" xfId="0" applyFont="1" applyFill="1" applyBorder="1" applyAlignment="1" applyProtection="1">
      <alignment horizontal="center" vertical="center"/>
    </xf>
    <xf numFmtId="0" fontId="66" fillId="12" borderId="13" xfId="0" applyFont="1" applyFill="1" applyBorder="1" applyAlignment="1">
      <alignment horizontal="center" vertical="center" textRotation="90" wrapText="1"/>
    </xf>
    <xf numFmtId="0" fontId="66" fillId="12" borderId="16" xfId="0" applyFont="1" applyFill="1" applyBorder="1" applyAlignment="1">
      <alignment horizontal="center" vertical="center" textRotation="90" wrapText="1"/>
    </xf>
    <xf numFmtId="0" fontId="66" fillId="12" borderId="20" xfId="0" applyFont="1" applyFill="1" applyBorder="1" applyAlignment="1">
      <alignment horizontal="center" vertical="center" textRotation="90" wrapText="1"/>
    </xf>
    <xf numFmtId="175" fontId="42" fillId="11" borderId="34" xfId="0" applyNumberFormat="1" applyFont="1" applyFill="1" applyBorder="1" applyAlignment="1">
      <alignment horizontal="center" vertical="center"/>
    </xf>
    <xf numFmtId="175" fontId="42" fillId="11" borderId="35" xfId="0" applyNumberFormat="1" applyFont="1" applyFill="1" applyBorder="1" applyAlignment="1">
      <alignment horizontal="center" vertical="center"/>
    </xf>
    <xf numFmtId="175" fontId="42" fillId="11" borderId="36" xfId="0" applyNumberFormat="1" applyFont="1" applyFill="1" applyBorder="1" applyAlignment="1">
      <alignment horizontal="center" vertical="center"/>
    </xf>
    <xf numFmtId="173" fontId="30" fillId="11" borderId="0" xfId="0" applyNumberFormat="1" applyFont="1" applyFill="1" applyBorder="1" applyAlignment="1">
      <alignment horizontal="center" vertical="center"/>
    </xf>
    <xf numFmtId="0" fontId="30" fillId="12" borderId="0" xfId="0" applyFont="1" applyFill="1" applyBorder="1" applyAlignment="1" applyProtection="1">
      <alignment horizontal="center" vertical="center"/>
    </xf>
    <xf numFmtId="0" fontId="36" fillId="8" borderId="17" xfId="0" applyFont="1" applyFill="1" applyBorder="1" applyAlignment="1">
      <alignment horizontal="center" vertical="center"/>
    </xf>
    <xf numFmtId="0" fontId="36" fillId="8" borderId="12" xfId="0" applyFont="1" applyFill="1" applyBorder="1" applyAlignment="1">
      <alignment horizontal="center" vertical="center"/>
    </xf>
    <xf numFmtId="0" fontId="36" fillId="8" borderId="18" xfId="0" applyFont="1" applyFill="1" applyBorder="1" applyAlignment="1">
      <alignment horizontal="center" vertical="center"/>
    </xf>
    <xf numFmtId="173" fontId="69" fillId="8" borderId="17" xfId="0" applyNumberFormat="1" applyFont="1" applyFill="1" applyBorder="1" applyAlignment="1">
      <alignment horizontal="center" vertical="center"/>
    </xf>
    <xf numFmtId="173" fontId="69" fillId="8" borderId="12" xfId="0" applyNumberFormat="1" applyFont="1" applyFill="1" applyBorder="1" applyAlignment="1">
      <alignment horizontal="center" vertical="center"/>
    </xf>
    <xf numFmtId="173" fontId="69" fillId="8" borderId="18" xfId="0" applyNumberFormat="1" applyFont="1" applyFill="1" applyBorder="1" applyAlignment="1">
      <alignment horizontal="center" vertical="center"/>
    </xf>
    <xf numFmtId="0" fontId="30" fillId="12" borderId="6" xfId="0" applyFont="1" applyFill="1" applyBorder="1" applyAlignment="1" applyProtection="1">
      <alignment horizontal="center" vertical="center"/>
    </xf>
    <xf numFmtId="0" fontId="68" fillId="11" borderId="13" xfId="0" applyFont="1" applyFill="1" applyBorder="1" applyAlignment="1" applyProtection="1">
      <alignment horizontal="center" vertical="center"/>
    </xf>
    <xf numFmtId="0" fontId="65" fillId="11" borderId="14" xfId="0" applyFont="1" applyFill="1" applyBorder="1" applyAlignment="1" applyProtection="1">
      <alignment horizontal="center" vertical="center"/>
    </xf>
    <xf numFmtId="0" fontId="65" fillId="11" borderId="16" xfId="0" applyFont="1" applyFill="1" applyBorder="1" applyAlignment="1" applyProtection="1">
      <alignment horizontal="center" vertical="center"/>
    </xf>
    <xf numFmtId="0" fontId="65" fillId="11" borderId="0" xfId="0" applyFont="1" applyFill="1" applyBorder="1" applyAlignment="1" applyProtection="1">
      <alignment horizontal="center" vertical="center"/>
    </xf>
    <xf numFmtId="0" fontId="65" fillId="11" borderId="20" xfId="0" applyFont="1" applyFill="1" applyBorder="1" applyAlignment="1" applyProtection="1">
      <alignment horizontal="center" vertical="center"/>
    </xf>
    <xf numFmtId="0" fontId="65" fillId="11" borderId="2" xfId="0" applyFont="1" applyFill="1" applyBorder="1" applyAlignment="1" applyProtection="1">
      <alignment horizontal="center" vertical="center"/>
    </xf>
    <xf numFmtId="0" fontId="0" fillId="8" borderId="17" xfId="0" applyFill="1" applyBorder="1" applyAlignment="1" applyProtection="1">
      <alignment horizontal="center" vertical="center"/>
    </xf>
    <xf numFmtId="0" fontId="0" fillId="8" borderId="12" xfId="0" applyFill="1" applyBorder="1" applyAlignment="1" applyProtection="1">
      <alignment horizontal="center" vertical="center"/>
    </xf>
    <xf numFmtId="0" fontId="0" fillId="8" borderId="18" xfId="0" applyFill="1" applyBorder="1" applyAlignment="1" applyProtection="1">
      <alignment horizontal="center" vertical="center"/>
    </xf>
    <xf numFmtId="0" fontId="79" fillId="23" borderId="16" xfId="0" applyFont="1" applyFill="1" applyBorder="1" applyAlignment="1" applyProtection="1">
      <alignment horizontal="center" vertical="center"/>
    </xf>
    <xf numFmtId="0" fontId="79" fillId="23" borderId="0" xfId="0" applyFont="1" applyFill="1" applyBorder="1" applyAlignment="1" applyProtection="1">
      <alignment horizontal="center" vertical="center"/>
    </xf>
    <xf numFmtId="0" fontId="79" fillId="23" borderId="19" xfId="0" applyFont="1" applyFill="1" applyBorder="1" applyAlignment="1" applyProtection="1">
      <alignment horizontal="center" vertical="center"/>
    </xf>
    <xf numFmtId="173" fontId="36" fillId="8" borderId="17" xfId="0" applyNumberFormat="1" applyFont="1" applyFill="1" applyBorder="1" applyAlignment="1">
      <alignment horizontal="center" vertical="center"/>
    </xf>
    <xf numFmtId="173" fontId="36" fillId="8" borderId="12" xfId="0" applyNumberFormat="1" applyFont="1" applyFill="1" applyBorder="1" applyAlignment="1">
      <alignment horizontal="center" vertical="center"/>
    </xf>
    <xf numFmtId="173" fontId="36" fillId="8" borderId="18" xfId="0" applyNumberFormat="1" applyFont="1" applyFill="1" applyBorder="1" applyAlignment="1">
      <alignment horizontal="center" vertical="center"/>
    </xf>
    <xf numFmtId="167" fontId="36" fillId="8" borderId="17" xfId="2" applyNumberFormat="1" applyFont="1" applyFill="1" applyBorder="1" applyAlignment="1" applyProtection="1">
      <alignment horizontal="center" vertical="distributed"/>
    </xf>
    <xf numFmtId="167" fontId="36" fillId="8" borderId="12" xfId="2" applyNumberFormat="1" applyFont="1" applyFill="1" applyBorder="1" applyAlignment="1" applyProtection="1">
      <alignment horizontal="center" vertical="distributed"/>
    </xf>
    <xf numFmtId="167" fontId="36" fillId="8" borderId="18" xfId="2" applyNumberFormat="1" applyFont="1" applyFill="1" applyBorder="1" applyAlignment="1" applyProtection="1">
      <alignment horizontal="center" vertical="distributed"/>
    </xf>
    <xf numFmtId="0" fontId="67" fillId="12" borderId="0" xfId="0" applyFont="1" applyFill="1" applyBorder="1" applyAlignment="1" applyProtection="1">
      <alignment horizontal="center" vertical="center" wrapText="1"/>
    </xf>
    <xf numFmtId="0" fontId="27" fillId="12" borderId="6" xfId="0" applyFont="1" applyFill="1" applyBorder="1" applyAlignment="1" applyProtection="1">
      <alignment horizontal="center" vertical="center"/>
    </xf>
    <xf numFmtId="0" fontId="2" fillId="12" borderId="6" xfId="0" applyFont="1" applyFill="1" applyBorder="1" applyAlignment="1" applyProtection="1">
      <alignment horizontal="center" vertical="center"/>
    </xf>
    <xf numFmtId="0" fontId="2" fillId="8" borderId="17" xfId="0" applyFont="1" applyFill="1" applyBorder="1" applyAlignment="1" applyProtection="1">
      <alignment horizontal="center" vertical="center"/>
    </xf>
    <xf numFmtId="0" fontId="2" fillId="8" borderId="18" xfId="0" applyFont="1" applyFill="1" applyBorder="1" applyAlignment="1" applyProtection="1">
      <alignment horizontal="center" vertical="center"/>
    </xf>
    <xf numFmtId="174" fontId="36" fillId="21" borderId="17" xfId="2" applyNumberFormat="1" applyFont="1" applyFill="1" applyBorder="1" applyAlignment="1" applyProtection="1">
      <alignment horizontal="center" vertical="center"/>
    </xf>
    <xf numFmtId="174" fontId="36" fillId="21" borderId="18" xfId="2" applyNumberFormat="1" applyFont="1" applyFill="1" applyBorder="1" applyAlignment="1" applyProtection="1">
      <alignment horizontal="center" vertical="center"/>
    </xf>
    <xf numFmtId="174" fontId="36" fillId="8" borderId="17" xfId="2" applyNumberFormat="1" applyFont="1" applyFill="1" applyBorder="1" applyAlignment="1" applyProtection="1">
      <alignment horizontal="center" vertical="center"/>
    </xf>
    <xf numFmtId="174" fontId="36" fillId="8" borderId="12" xfId="2" applyNumberFormat="1" applyFont="1" applyFill="1" applyBorder="1" applyAlignment="1" applyProtection="1">
      <alignment horizontal="center" vertical="center"/>
    </xf>
    <xf numFmtId="174" fontId="36" fillId="8" borderId="18" xfId="2" applyNumberFormat="1" applyFont="1" applyFill="1" applyBorder="1" applyAlignment="1" applyProtection="1">
      <alignment horizontal="center" vertical="center"/>
    </xf>
    <xf numFmtId="0" fontId="36" fillId="8" borderId="17" xfId="2" applyNumberFormat="1" applyFont="1" applyFill="1" applyBorder="1" applyAlignment="1" applyProtection="1">
      <alignment horizontal="center" vertical="center"/>
    </xf>
    <xf numFmtId="0" fontId="36" fillId="8" borderId="18" xfId="2" applyNumberFormat="1" applyFont="1" applyFill="1" applyBorder="1" applyAlignment="1" applyProtection="1">
      <alignment horizontal="center" vertical="center"/>
    </xf>
    <xf numFmtId="0" fontId="36" fillId="8" borderId="12" xfId="2" applyNumberFormat="1" applyFont="1" applyFill="1" applyBorder="1" applyAlignment="1" applyProtection="1">
      <alignment horizontal="center" vertical="center"/>
    </xf>
    <xf numFmtId="0" fontId="27" fillId="12" borderId="0" xfId="0" applyFont="1" applyFill="1" applyBorder="1" applyAlignment="1" applyProtection="1">
      <alignment horizontal="center" vertical="center"/>
    </xf>
    <xf numFmtId="0" fontId="106" fillId="12" borderId="6" xfId="0" applyFont="1" applyFill="1" applyBorder="1" applyAlignment="1" applyProtection="1">
      <alignment horizontal="center" vertical="top"/>
    </xf>
    <xf numFmtId="0" fontId="108" fillId="12" borderId="34" xfId="0" applyFont="1" applyFill="1" applyBorder="1" applyAlignment="1">
      <alignment horizontal="center" wrapText="1"/>
    </xf>
    <xf numFmtId="0" fontId="108" fillId="12" borderId="35" xfId="0" applyFont="1" applyFill="1" applyBorder="1" applyAlignment="1">
      <alignment horizontal="center" wrapText="1"/>
    </xf>
    <xf numFmtId="0" fontId="108" fillId="12" borderId="36" xfId="0" applyFont="1" applyFill="1" applyBorder="1" applyAlignment="1">
      <alignment horizontal="center" wrapText="1"/>
    </xf>
    <xf numFmtId="0" fontId="106" fillId="12" borderId="0" xfId="0" applyFont="1" applyFill="1" applyBorder="1" applyAlignment="1" applyProtection="1">
      <alignment horizontal="center" vertical="top"/>
    </xf>
    <xf numFmtId="0" fontId="62" fillId="12" borderId="0" xfId="0" applyFont="1" applyFill="1" applyBorder="1" applyAlignment="1" applyProtection="1">
      <alignment horizontal="center" vertical="top"/>
    </xf>
    <xf numFmtId="0" fontId="67" fillId="12" borderId="14" xfId="0" applyFont="1" applyFill="1" applyBorder="1" applyAlignment="1" applyProtection="1">
      <alignment horizontal="center" wrapText="1"/>
    </xf>
    <xf numFmtId="0" fontId="67" fillId="12" borderId="0" xfId="0" applyFont="1" applyFill="1" applyBorder="1" applyAlignment="1" applyProtection="1">
      <alignment horizontal="center" vertical="top" wrapText="1"/>
    </xf>
    <xf numFmtId="0" fontId="67" fillId="12" borderId="16" xfId="0" applyFont="1" applyFill="1" applyBorder="1" applyAlignment="1" applyProtection="1">
      <alignment horizontal="center" vertical="top" wrapText="1"/>
    </xf>
    <xf numFmtId="0" fontId="0" fillId="0" borderId="0" xfId="0"/>
    <xf numFmtId="0" fontId="0" fillId="0" borderId="19" xfId="0" applyBorder="1"/>
    <xf numFmtId="0" fontId="0" fillId="12" borderId="0" xfId="0" applyFill="1" applyBorder="1" applyAlignment="1" applyProtection="1">
      <alignment horizontal="center" vertical="center"/>
    </xf>
    <xf numFmtId="0" fontId="60" fillId="11" borderId="35" xfId="0" applyFont="1" applyFill="1" applyBorder="1" applyAlignment="1" applyProtection="1">
      <alignment horizontal="center" vertical="center"/>
    </xf>
    <xf numFmtId="164" fontId="29" fillId="10" borderId="8" xfId="2" applyFont="1" applyFill="1" applyBorder="1" applyAlignment="1" applyProtection="1">
      <alignment horizontal="left"/>
      <protection locked="0"/>
    </xf>
    <xf numFmtId="164" fontId="29" fillId="10" borderId="26" xfId="2" applyFont="1" applyFill="1" applyBorder="1" applyAlignment="1" applyProtection="1">
      <alignment horizontal="left"/>
      <protection locked="0"/>
    </xf>
    <xf numFmtId="0" fontId="0" fillId="8" borderId="17"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0" fillId="8" borderId="18" xfId="0" applyFill="1" applyBorder="1" applyAlignment="1" applyProtection="1">
      <alignment horizontal="center"/>
      <protection locked="0"/>
    </xf>
    <xf numFmtId="182" fontId="0" fillId="8" borderId="17" xfId="0" applyNumberFormat="1" applyFill="1" applyBorder="1" applyAlignment="1" applyProtection="1">
      <alignment horizontal="center"/>
      <protection locked="0"/>
    </xf>
    <xf numFmtId="182" fontId="0" fillId="8" borderId="24" xfId="0" applyNumberFormat="1" applyFill="1" applyBorder="1" applyAlignment="1" applyProtection="1">
      <alignment horizontal="center"/>
      <protection locked="0"/>
    </xf>
    <xf numFmtId="0" fontId="73" fillId="13" borderId="2" xfId="0" applyFont="1" applyFill="1" applyBorder="1" applyAlignment="1" applyProtection="1">
      <alignment horizontal="center"/>
    </xf>
    <xf numFmtId="0" fontId="0" fillId="10" borderId="17" xfId="0" applyFill="1" applyBorder="1" applyAlignment="1" applyProtection="1">
      <alignment horizontal="left"/>
      <protection locked="0"/>
    </xf>
    <xf numFmtId="0" fontId="0" fillId="10" borderId="12" xfId="0" applyFill="1" applyBorder="1" applyAlignment="1" applyProtection="1">
      <alignment horizontal="left"/>
      <protection locked="0"/>
    </xf>
    <xf numFmtId="0" fontId="0" fillId="10" borderId="18" xfId="0" applyFill="1" applyBorder="1" applyAlignment="1" applyProtection="1">
      <alignment horizontal="left"/>
      <protection locked="0"/>
    </xf>
    <xf numFmtId="164" fontId="29" fillId="10" borderId="17" xfId="2" applyFont="1" applyFill="1" applyBorder="1" applyAlignment="1" applyProtection="1">
      <alignment horizontal="left"/>
      <protection locked="0"/>
    </xf>
    <xf numFmtId="164" fontId="29" fillId="10" borderId="18" xfId="2" applyFont="1" applyFill="1" applyBorder="1" applyAlignment="1" applyProtection="1">
      <alignment horizontal="left"/>
      <protection locked="0"/>
    </xf>
    <xf numFmtId="0" fontId="29" fillId="10" borderId="17" xfId="0" applyFont="1" applyFill="1" applyBorder="1" applyAlignment="1" applyProtection="1">
      <alignment horizontal="center"/>
      <protection locked="0"/>
    </xf>
    <xf numFmtId="0" fontId="29" fillId="10" borderId="12" xfId="0" applyFont="1" applyFill="1" applyBorder="1" applyAlignment="1" applyProtection="1">
      <alignment horizontal="center"/>
      <protection locked="0"/>
    </xf>
    <xf numFmtId="0" fontId="29" fillId="10" borderId="18" xfId="0" applyFont="1" applyFill="1" applyBorder="1" applyAlignment="1" applyProtection="1">
      <alignment horizontal="center"/>
      <protection locked="0"/>
    </xf>
    <xf numFmtId="0" fontId="78" fillId="12" borderId="0" xfId="0" applyFont="1" applyFill="1" applyBorder="1" applyAlignment="1" applyProtection="1">
      <alignment horizontal="center"/>
    </xf>
    <xf numFmtId="0" fontId="38" fillId="12" borderId="0" xfId="0" applyFont="1" applyFill="1" applyBorder="1" applyAlignment="1" applyProtection="1">
      <alignment horizontal="center"/>
    </xf>
    <xf numFmtId="0" fontId="39" fillId="13" borderId="0" xfId="0" applyFont="1" applyFill="1" applyBorder="1" applyAlignment="1" applyProtection="1">
      <alignment horizontal="center"/>
    </xf>
    <xf numFmtId="0" fontId="28" fillId="12" borderId="0" xfId="0" applyFont="1" applyFill="1" applyBorder="1" applyAlignment="1" applyProtection="1">
      <alignment horizontal="center"/>
    </xf>
    <xf numFmtId="0" fontId="60" fillId="11" borderId="13" xfId="0" applyFont="1" applyFill="1" applyBorder="1" applyAlignment="1" applyProtection="1">
      <alignment horizontal="center" vertical="center"/>
      <protection locked="0"/>
    </xf>
    <xf numFmtId="0" fontId="59" fillId="11" borderId="14" xfId="0" applyFont="1" applyFill="1" applyBorder="1" applyAlignment="1" applyProtection="1">
      <alignment horizontal="center" vertical="center"/>
      <protection locked="0"/>
    </xf>
    <xf numFmtId="0" fontId="59" fillId="11" borderId="15" xfId="0" applyFont="1" applyFill="1" applyBorder="1" applyAlignment="1" applyProtection="1">
      <alignment horizontal="center" vertical="center"/>
      <protection locked="0"/>
    </xf>
    <xf numFmtId="0" fontId="41" fillId="13" borderId="16" xfId="0" applyFont="1" applyFill="1" applyBorder="1" applyAlignment="1" applyProtection="1">
      <alignment horizontal="left"/>
    </xf>
    <xf numFmtId="0" fontId="41" fillId="13" borderId="0" xfId="0" applyFont="1" applyFill="1" applyBorder="1" applyAlignment="1" applyProtection="1">
      <alignment horizontal="left"/>
    </xf>
    <xf numFmtId="0" fontId="47" fillId="12" borderId="16" xfId="0" applyFont="1" applyFill="1" applyBorder="1" applyAlignment="1" applyProtection="1">
      <alignment horizontal="center"/>
    </xf>
    <xf numFmtId="0" fontId="47" fillId="12" borderId="0" xfId="0" applyFont="1" applyFill="1" applyBorder="1" applyAlignment="1" applyProtection="1">
      <alignment horizontal="center"/>
    </xf>
    <xf numFmtId="0" fontId="29" fillId="12" borderId="16" xfId="0" applyFont="1" applyFill="1" applyBorder="1" applyAlignment="1" applyProtection="1">
      <alignment horizontal="right"/>
    </xf>
    <xf numFmtId="0" fontId="29" fillId="12" borderId="23" xfId="0" applyFont="1" applyFill="1" applyBorder="1" applyAlignment="1" applyProtection="1">
      <alignment horizontal="right"/>
    </xf>
    <xf numFmtId="0" fontId="29" fillId="0" borderId="17" xfId="0" applyFont="1" applyFill="1" applyBorder="1" applyAlignment="1" applyProtection="1">
      <alignment horizontal="center"/>
      <protection locked="0"/>
    </xf>
    <xf numFmtId="0" fontId="29" fillId="0" borderId="12" xfId="0" applyFont="1" applyFill="1" applyBorder="1" applyAlignment="1" applyProtection="1">
      <alignment horizontal="center"/>
      <protection locked="0"/>
    </xf>
    <xf numFmtId="0" fontId="29" fillId="0" borderId="18" xfId="0" applyFont="1" applyFill="1" applyBorder="1" applyAlignment="1" applyProtection="1">
      <alignment horizontal="center"/>
      <protection locked="0"/>
    </xf>
    <xf numFmtId="0" fontId="29" fillId="12" borderId="0" xfId="0" applyFont="1" applyFill="1" applyBorder="1" applyAlignment="1" applyProtection="1">
      <alignment horizontal="right"/>
    </xf>
    <xf numFmtId="182" fontId="0" fillId="8" borderId="12" xfId="0" applyNumberFormat="1" applyFill="1" applyBorder="1" applyAlignment="1" applyProtection="1">
      <alignment horizontal="center"/>
      <protection locked="0"/>
    </xf>
    <xf numFmtId="0" fontId="83" fillId="13" borderId="13" xfId="0" applyFont="1" applyFill="1" applyBorder="1" applyAlignment="1" applyProtection="1">
      <alignment horizontal="center"/>
      <protection locked="0"/>
    </xf>
    <xf numFmtId="0" fontId="83" fillId="13" borderId="14" xfId="0" applyFont="1" applyFill="1" applyBorder="1" applyAlignment="1" applyProtection="1">
      <alignment horizontal="center"/>
      <protection locked="0"/>
    </xf>
    <xf numFmtId="0" fontId="83" fillId="13" borderId="15" xfId="0" applyFont="1" applyFill="1" applyBorder="1" applyAlignment="1" applyProtection="1">
      <alignment horizontal="center"/>
      <protection locked="0"/>
    </xf>
    <xf numFmtId="0" fontId="41" fillId="13" borderId="19" xfId="0" applyFont="1" applyFill="1" applyBorder="1" applyAlignment="1" applyProtection="1">
      <alignment horizontal="left"/>
    </xf>
    <xf numFmtId="0" fontId="60" fillId="11" borderId="34" xfId="0" applyFont="1" applyFill="1" applyBorder="1" applyAlignment="1" applyProtection="1">
      <alignment horizontal="center" vertical="center"/>
      <protection locked="0"/>
    </xf>
    <xf numFmtId="0" fontId="59" fillId="11" borderId="35" xfId="0" applyFont="1" applyFill="1" applyBorder="1" applyAlignment="1" applyProtection="1">
      <alignment horizontal="center" vertical="center"/>
      <protection locked="0"/>
    </xf>
    <xf numFmtId="0" fontId="59" fillId="11" borderId="36" xfId="0" applyFont="1" applyFill="1" applyBorder="1" applyAlignment="1" applyProtection="1">
      <alignment horizontal="center" vertical="center"/>
      <protection locked="0"/>
    </xf>
    <xf numFmtId="0" fontId="29" fillId="8" borderId="17" xfId="0" applyFont="1" applyFill="1" applyBorder="1" applyAlignment="1" applyProtection="1">
      <alignment horizontal="center"/>
    </xf>
    <xf numFmtId="0" fontId="29" fillId="8" borderId="12" xfId="0" applyFont="1" applyFill="1" applyBorder="1" applyAlignment="1" applyProtection="1">
      <alignment horizontal="center"/>
    </xf>
    <xf numFmtId="0" fontId="29" fillId="8" borderId="18" xfId="0" applyFont="1" applyFill="1" applyBorder="1" applyAlignment="1" applyProtection="1">
      <alignment horizontal="center"/>
    </xf>
    <xf numFmtId="0" fontId="60" fillId="11" borderId="35" xfId="0" applyFont="1" applyFill="1" applyBorder="1" applyAlignment="1" applyProtection="1">
      <alignment horizontal="center" vertical="center"/>
      <protection locked="0"/>
    </xf>
    <xf numFmtId="0" fontId="60" fillId="11" borderId="36" xfId="0" applyFont="1" applyFill="1" applyBorder="1" applyAlignment="1" applyProtection="1">
      <alignment horizontal="center" vertical="center"/>
      <protection locked="0"/>
    </xf>
    <xf numFmtId="0" fontId="76" fillId="12" borderId="6" xfId="0" applyFont="1" applyFill="1" applyBorder="1" applyAlignment="1" applyProtection="1">
      <alignment horizontal="center"/>
    </xf>
    <xf numFmtId="164" fontId="5" fillId="12" borderId="0" xfId="2" applyFont="1" applyFill="1" applyBorder="1" applyAlignment="1">
      <alignment horizontal="center"/>
    </xf>
    <xf numFmtId="2" fontId="5" fillId="12" borderId="0" xfId="2" applyNumberFormat="1" applyFont="1" applyFill="1" applyAlignment="1">
      <alignment horizontal="left"/>
    </xf>
    <xf numFmtId="0" fontId="60" fillId="11" borderId="34" xfId="0" applyFont="1" applyFill="1" applyBorder="1" applyAlignment="1">
      <alignment horizontal="center" vertical="center" wrapText="1"/>
    </xf>
    <xf numFmtId="0" fontId="60" fillId="11" borderId="35" xfId="0" applyFont="1" applyFill="1" applyBorder="1" applyAlignment="1">
      <alignment horizontal="center" vertical="center" wrapText="1"/>
    </xf>
    <xf numFmtId="0" fontId="35" fillId="0" borderId="6" xfId="0" applyFont="1" applyFill="1" applyBorder="1" applyAlignment="1" applyProtection="1">
      <alignment horizontal="center"/>
      <protection locked="0"/>
    </xf>
    <xf numFmtId="0" fontId="35" fillId="0" borderId="39" xfId="0" applyFont="1" applyFill="1" applyBorder="1" applyAlignment="1" applyProtection="1">
      <alignment horizontal="center"/>
      <protection locked="0"/>
    </xf>
    <xf numFmtId="0" fontId="33" fillId="0" borderId="17" xfId="0" applyFont="1" applyFill="1" applyBorder="1" applyAlignment="1" applyProtection="1">
      <alignment horizontal="center"/>
      <protection locked="0"/>
    </xf>
    <xf numFmtId="0" fontId="33" fillId="0" borderId="18" xfId="0" applyFont="1" applyFill="1" applyBorder="1" applyAlignment="1" applyProtection="1">
      <alignment horizontal="center"/>
      <protection locked="0"/>
    </xf>
    <xf numFmtId="182" fontId="17" fillId="8" borderId="24" xfId="0" applyNumberFormat="1" applyFont="1" applyFill="1" applyBorder="1" applyAlignment="1">
      <alignment horizontal="center"/>
    </xf>
    <xf numFmtId="0" fontId="35" fillId="12" borderId="0" xfId="0" applyFont="1" applyFill="1" applyBorder="1" applyAlignment="1" applyProtection="1">
      <alignment horizontal="center"/>
    </xf>
    <xf numFmtId="0" fontId="35" fillId="12" borderId="19" xfId="0" applyFont="1" applyFill="1" applyBorder="1" applyAlignment="1" applyProtection="1">
      <alignment horizontal="center"/>
    </xf>
    <xf numFmtId="0" fontId="33" fillId="0" borderId="22" xfId="0" applyFont="1" applyFill="1" applyBorder="1" applyAlignment="1" applyProtection="1">
      <alignment horizontal="center"/>
      <protection locked="0"/>
    </xf>
    <xf numFmtId="0" fontId="33" fillId="0" borderId="30" xfId="0" applyFont="1" applyFill="1" applyBorder="1" applyAlignment="1" applyProtection="1">
      <alignment horizontal="center"/>
      <protection locked="0"/>
    </xf>
    <xf numFmtId="0" fontId="28" fillId="12" borderId="0" xfId="0" applyFont="1" applyFill="1" applyBorder="1" applyAlignment="1" applyProtection="1">
      <alignment horizontal="center" wrapText="1"/>
    </xf>
    <xf numFmtId="0" fontId="17" fillId="12" borderId="0" xfId="0" applyFont="1" applyFill="1" applyBorder="1" applyAlignment="1">
      <alignment horizontal="center"/>
    </xf>
    <xf numFmtId="0" fontId="17" fillId="12" borderId="2" xfId="0" applyFont="1" applyFill="1" applyBorder="1" applyAlignment="1">
      <alignment horizontal="center"/>
    </xf>
    <xf numFmtId="0" fontId="14" fillId="12" borderId="0" xfId="0" applyFont="1" applyFill="1" applyBorder="1" applyAlignment="1">
      <alignment horizontal="center" vertical="top" wrapText="1"/>
    </xf>
    <xf numFmtId="0" fontId="14" fillId="12" borderId="19" xfId="0" applyFont="1" applyFill="1" applyBorder="1" applyAlignment="1">
      <alignment horizontal="center" vertical="top" wrapText="1"/>
    </xf>
    <xf numFmtId="0" fontId="0" fillId="8" borderId="0" xfId="0" applyFill="1" applyBorder="1" applyAlignment="1">
      <alignment horizontal="left"/>
    </xf>
    <xf numFmtId="0" fontId="0" fillId="8" borderId="0" xfId="0" applyFill="1" applyBorder="1" applyAlignment="1">
      <alignment horizontal="center"/>
    </xf>
    <xf numFmtId="0" fontId="17" fillId="8" borderId="0" xfId="0" applyFont="1" applyFill="1" applyBorder="1" applyAlignment="1">
      <alignment horizontal="left"/>
    </xf>
    <xf numFmtId="0" fontId="17" fillId="8" borderId="0" xfId="0" applyFont="1" applyFill="1" applyBorder="1" applyAlignment="1">
      <alignment horizontal="center"/>
    </xf>
    <xf numFmtId="0" fontId="60" fillId="11" borderId="34" xfId="0" applyFont="1" applyFill="1" applyBorder="1" applyAlignment="1">
      <alignment horizontal="left" vertical="center"/>
    </xf>
    <xf numFmtId="0" fontId="60" fillId="11" borderId="35" xfId="0" applyFont="1" applyFill="1" applyBorder="1" applyAlignment="1">
      <alignment horizontal="left" vertical="center"/>
    </xf>
    <xf numFmtId="0" fontId="17" fillId="12" borderId="0" xfId="0" applyFont="1" applyFill="1" applyBorder="1" applyAlignment="1">
      <alignment horizontal="left"/>
    </xf>
    <xf numFmtId="0" fontId="17" fillId="8" borderId="17" xfId="0" applyFont="1" applyFill="1" applyBorder="1" applyAlignment="1">
      <alignment horizontal="center"/>
    </xf>
    <xf numFmtId="0" fontId="17" fillId="8" borderId="12" xfId="0" applyFont="1" applyFill="1" applyBorder="1" applyAlignment="1">
      <alignment horizontal="center"/>
    </xf>
    <xf numFmtId="0" fontId="17" fillId="8" borderId="18" xfId="0" applyFont="1" applyFill="1" applyBorder="1" applyAlignment="1">
      <alignment horizontal="center"/>
    </xf>
    <xf numFmtId="0" fontId="0" fillId="12" borderId="0" xfId="0" applyFill="1" applyBorder="1" applyAlignment="1">
      <alignment horizontal="center" wrapText="1"/>
    </xf>
    <xf numFmtId="0" fontId="50" fillId="13" borderId="0" xfId="0" applyFont="1" applyFill="1" applyBorder="1" applyAlignment="1">
      <alignment horizontal="center"/>
    </xf>
    <xf numFmtId="0" fontId="60" fillId="11" borderId="34" xfId="0" applyFont="1" applyFill="1" applyBorder="1" applyAlignment="1">
      <alignment horizontal="center" vertical="center"/>
    </xf>
    <xf numFmtId="0" fontId="60" fillId="11" borderId="35" xfId="0" applyFont="1" applyFill="1" applyBorder="1" applyAlignment="1">
      <alignment horizontal="center" vertical="center"/>
    </xf>
    <xf numFmtId="0" fontId="0" fillId="8" borderId="34" xfId="0" applyFill="1" applyBorder="1" applyAlignment="1">
      <alignment horizontal="center"/>
    </xf>
    <xf numFmtId="0" fontId="0" fillId="8" borderId="36" xfId="0" applyFill="1" applyBorder="1" applyAlignment="1">
      <alignment horizontal="center"/>
    </xf>
    <xf numFmtId="0" fontId="52" fillId="12" borderId="0" xfId="0" applyFont="1" applyFill="1" applyBorder="1" applyAlignment="1">
      <alignment horizontal="center" wrapText="1"/>
    </xf>
    <xf numFmtId="0" fontId="130" fillId="13" borderId="13" xfId="0" applyFont="1" applyFill="1" applyBorder="1" applyAlignment="1">
      <alignment horizontal="center"/>
    </xf>
    <xf numFmtId="0" fontId="130" fillId="13" borderId="14" xfId="0" applyFont="1" applyFill="1" applyBorder="1" applyAlignment="1">
      <alignment horizontal="center"/>
    </xf>
    <xf numFmtId="0" fontId="130" fillId="13" borderId="15" xfId="0" applyFont="1" applyFill="1" applyBorder="1" applyAlignment="1">
      <alignment horizontal="center"/>
    </xf>
    <xf numFmtId="0" fontId="50" fillId="13" borderId="16" xfId="0" applyFont="1" applyFill="1" applyBorder="1" applyAlignment="1">
      <alignment horizontal="center"/>
    </xf>
    <xf numFmtId="0" fontId="50" fillId="13" borderId="19" xfId="0" applyFont="1" applyFill="1" applyBorder="1" applyAlignment="1">
      <alignment horizontal="center"/>
    </xf>
    <xf numFmtId="0" fontId="130" fillId="13" borderId="16" xfId="0" applyFont="1" applyFill="1" applyBorder="1" applyAlignment="1">
      <alignment horizontal="center"/>
    </xf>
    <xf numFmtId="0" fontId="130" fillId="13" borderId="0" xfId="0" applyFont="1" applyFill="1" applyBorder="1" applyAlignment="1">
      <alignment horizontal="center"/>
    </xf>
    <xf numFmtId="0" fontId="130" fillId="13" borderId="19" xfId="0" applyFont="1" applyFill="1" applyBorder="1" applyAlignment="1">
      <alignment horizontal="center"/>
    </xf>
    <xf numFmtId="0" fontId="28" fillId="12" borderId="0" xfId="0" applyFont="1" applyFill="1" applyBorder="1" applyAlignment="1">
      <alignment horizontal="center" wrapText="1"/>
    </xf>
    <xf numFmtId="0" fontId="0" fillId="8" borderId="35" xfId="0" applyFill="1" applyBorder="1" applyAlignment="1">
      <alignment horizontal="center"/>
    </xf>
    <xf numFmtId="0" fontId="28" fillId="12" borderId="0"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50" fillId="13" borderId="13" xfId="0" applyFont="1" applyFill="1" applyBorder="1" applyAlignment="1">
      <alignment horizontal="center"/>
    </xf>
    <xf numFmtId="0" fontId="50" fillId="13" borderId="14" xfId="0" applyFont="1" applyFill="1" applyBorder="1" applyAlignment="1">
      <alignment horizontal="center"/>
    </xf>
    <xf numFmtId="0" fontId="50" fillId="13" borderId="15" xfId="0" applyFont="1" applyFill="1" applyBorder="1" applyAlignment="1">
      <alignment horizontal="center"/>
    </xf>
    <xf numFmtId="0" fontId="35" fillId="12" borderId="8" xfId="6" applyFont="1" applyFill="1" applyBorder="1" applyAlignment="1">
      <alignment wrapText="1"/>
    </xf>
    <xf numFmtId="0" fontId="35" fillId="12" borderId="5" xfId="6" applyFont="1" applyFill="1" applyBorder="1" applyAlignment="1">
      <alignment wrapText="1"/>
    </xf>
    <xf numFmtId="49" fontId="35" fillId="12" borderId="8" xfId="6" applyNumberFormat="1" applyFont="1" applyFill="1" applyBorder="1" applyAlignment="1">
      <alignment horizontal="left" wrapText="1"/>
    </xf>
    <xf numFmtId="49" fontId="35" fillId="12" borderId="5" xfId="6" applyNumberFormat="1" applyFont="1" applyFill="1" applyBorder="1" applyAlignment="1">
      <alignment horizontal="left" wrapText="1"/>
    </xf>
    <xf numFmtId="0" fontId="60" fillId="11" borderId="14" xfId="0" applyFont="1" applyFill="1" applyBorder="1" applyAlignment="1" applyProtection="1">
      <alignment horizontal="center" vertical="center"/>
      <protection locked="0"/>
    </xf>
    <xf numFmtId="0" fontId="60" fillId="11" borderId="15" xfId="0" applyFont="1" applyFill="1" applyBorder="1" applyAlignment="1" applyProtection="1">
      <alignment horizontal="center" vertical="center"/>
      <protection locked="0"/>
    </xf>
    <xf numFmtId="0" fontId="34" fillId="8" borderId="17" xfId="0" applyFont="1" applyFill="1" applyBorder="1" applyAlignment="1" applyProtection="1">
      <alignment horizontal="center"/>
    </xf>
    <xf numFmtId="0" fontId="34" fillId="8" borderId="12" xfId="0" applyFont="1" applyFill="1" applyBorder="1" applyAlignment="1" applyProtection="1">
      <alignment horizontal="center"/>
    </xf>
    <xf numFmtId="0" fontId="34" fillId="8" borderId="18" xfId="0" applyFont="1" applyFill="1" applyBorder="1" applyAlignment="1" applyProtection="1">
      <alignment horizontal="center"/>
    </xf>
    <xf numFmtId="0" fontId="88" fillId="13" borderId="48" xfId="6" applyFont="1" applyFill="1" applyBorder="1" applyAlignment="1">
      <alignment horizontal="center"/>
    </xf>
    <xf numFmtId="0" fontId="88" fillId="13" borderId="47" xfId="6" applyFont="1" applyFill="1" applyBorder="1" applyAlignment="1">
      <alignment horizontal="center"/>
    </xf>
    <xf numFmtId="0" fontId="88" fillId="13" borderId="49" xfId="6" applyFont="1" applyFill="1" applyBorder="1" applyAlignment="1">
      <alignment horizontal="center"/>
    </xf>
    <xf numFmtId="0" fontId="34" fillId="22" borderId="37" xfId="6" applyFont="1" applyFill="1" applyBorder="1" applyAlignment="1">
      <alignment horizontal="center"/>
    </xf>
    <xf numFmtId="0" fontId="34" fillId="22" borderId="6" xfId="6" applyFont="1" applyFill="1" applyBorder="1" applyAlignment="1">
      <alignment horizontal="center"/>
    </xf>
    <xf numFmtId="0" fontId="34" fillId="22" borderId="38" xfId="6" applyFont="1" applyFill="1" applyBorder="1" applyAlignment="1">
      <alignment horizontal="center"/>
    </xf>
    <xf numFmtId="0" fontId="34" fillId="22" borderId="17" xfId="6" applyFont="1" applyFill="1" applyBorder="1" applyAlignment="1">
      <alignment horizontal="center"/>
    </xf>
    <xf numFmtId="0" fontId="34" fillId="22" borderId="12" xfId="6" applyFont="1" applyFill="1" applyBorder="1" applyAlignment="1">
      <alignment horizontal="center"/>
    </xf>
    <xf numFmtId="0" fontId="34" fillId="22" borderId="18" xfId="6" applyFont="1" applyFill="1" applyBorder="1" applyAlignment="1">
      <alignment horizontal="center"/>
    </xf>
    <xf numFmtId="0" fontId="36" fillId="22" borderId="17" xfId="6" applyFont="1" applyFill="1" applyBorder="1" applyAlignment="1">
      <alignment horizontal="center"/>
    </xf>
    <xf numFmtId="0" fontId="36" fillId="22" borderId="12" xfId="6" applyFont="1" applyFill="1" applyBorder="1" applyAlignment="1">
      <alignment horizontal="center"/>
    </xf>
    <xf numFmtId="0" fontId="36" fillId="22" borderId="24" xfId="6" applyFont="1" applyFill="1" applyBorder="1" applyAlignment="1">
      <alignment horizontal="center"/>
    </xf>
    <xf numFmtId="0" fontId="36" fillId="12" borderId="17" xfId="6" applyFont="1" applyFill="1" applyBorder="1" applyAlignment="1">
      <alignment horizontal="center"/>
    </xf>
    <xf numFmtId="0" fontId="36" fillId="12" borderId="12" xfId="6" applyFont="1" applyFill="1" applyBorder="1" applyAlignment="1">
      <alignment horizontal="center"/>
    </xf>
    <xf numFmtId="0" fontId="36" fillId="12" borderId="18" xfId="6" applyFont="1" applyFill="1" applyBorder="1" applyAlignment="1">
      <alignment horizontal="center"/>
    </xf>
    <xf numFmtId="0" fontId="35" fillId="12" borderId="42" xfId="6" applyFont="1" applyFill="1" applyBorder="1" applyAlignment="1">
      <alignment wrapText="1"/>
    </xf>
    <xf numFmtId="0" fontId="35" fillId="12" borderId="0" xfId="6" applyFont="1" applyFill="1" applyBorder="1" applyAlignment="1">
      <alignment wrapText="1"/>
    </xf>
    <xf numFmtId="0" fontId="35" fillId="12" borderId="51" xfId="6" applyFont="1" applyFill="1" applyBorder="1" applyAlignment="1">
      <alignment wrapText="1"/>
    </xf>
    <xf numFmtId="0" fontId="35" fillId="12" borderId="2" xfId="6" applyFont="1" applyFill="1" applyBorder="1" applyAlignment="1">
      <alignment wrapText="1"/>
    </xf>
    <xf numFmtId="0" fontId="84" fillId="12" borderId="17" xfId="6" applyFont="1" applyFill="1" applyBorder="1" applyAlignment="1">
      <alignment horizontal="center"/>
    </xf>
    <xf numFmtId="0" fontId="84" fillId="12" borderId="12" xfId="6" applyFont="1" applyFill="1" applyBorder="1" applyAlignment="1">
      <alignment horizontal="center"/>
    </xf>
    <xf numFmtId="0" fontId="84" fillId="12" borderId="18" xfId="6" applyFont="1" applyFill="1" applyBorder="1" applyAlignment="1">
      <alignment horizontal="center"/>
    </xf>
    <xf numFmtId="0" fontId="2" fillId="12" borderId="0" xfId="6" applyFill="1" applyBorder="1" applyAlignment="1">
      <alignment horizontal="right"/>
    </xf>
    <xf numFmtId="0" fontId="2" fillId="12" borderId="23" xfId="6" applyFill="1" applyBorder="1" applyAlignment="1">
      <alignment horizontal="right"/>
    </xf>
    <xf numFmtId="0" fontId="36" fillId="12" borderId="8" xfId="6" applyFont="1" applyFill="1" applyBorder="1" applyAlignment="1"/>
    <xf numFmtId="0" fontId="36" fillId="12" borderId="5" xfId="6" applyFont="1" applyFill="1" applyBorder="1" applyAlignment="1"/>
    <xf numFmtId="49" fontId="36" fillId="12" borderId="43" xfId="6" applyNumberFormat="1" applyFont="1" applyFill="1" applyBorder="1" applyAlignment="1">
      <alignment horizontal="left" vertical="center"/>
    </xf>
    <xf numFmtId="49" fontId="36" fillId="12" borderId="8" xfId="6" applyNumberFormat="1" applyFont="1" applyFill="1" applyBorder="1" applyAlignment="1">
      <alignment horizontal="left" vertical="center"/>
    </xf>
    <xf numFmtId="0" fontId="36" fillId="12" borderId="42" xfId="6" applyFont="1" applyFill="1" applyBorder="1" applyAlignment="1"/>
    <xf numFmtId="0" fontId="36" fillId="12" borderId="0" xfId="6" applyFont="1" applyFill="1" applyBorder="1" applyAlignment="1"/>
    <xf numFmtId="49" fontId="36" fillId="12" borderId="33" xfId="6" applyNumberFormat="1" applyFont="1" applyFill="1" applyBorder="1" applyAlignment="1">
      <alignment horizontal="left" vertical="center"/>
    </xf>
    <xf numFmtId="49" fontId="36" fillId="12" borderId="42" xfId="6" applyNumberFormat="1" applyFont="1" applyFill="1" applyBorder="1" applyAlignment="1">
      <alignment horizontal="left" vertical="center"/>
    </xf>
    <xf numFmtId="49" fontId="85" fillId="12" borderId="33" xfId="6" applyNumberFormat="1" applyFont="1" applyFill="1" applyBorder="1" applyAlignment="1">
      <alignment horizontal="left" vertical="center"/>
    </xf>
    <xf numFmtId="49" fontId="85" fillId="12" borderId="42" xfId="6" applyNumberFormat="1" applyFont="1" applyFill="1" applyBorder="1" applyAlignment="1">
      <alignment horizontal="left" vertical="center"/>
    </xf>
    <xf numFmtId="0" fontId="35" fillId="12" borderId="17" xfId="6" applyFont="1" applyFill="1" applyBorder="1" applyAlignment="1">
      <alignment horizontal="justify"/>
    </xf>
    <xf numFmtId="0" fontId="35" fillId="12" borderId="12" xfId="6" applyFont="1" applyFill="1" applyBorder="1" applyAlignment="1">
      <alignment horizontal="justify"/>
    </xf>
    <xf numFmtId="0" fontId="35" fillId="12" borderId="18" xfId="6" applyFont="1" applyFill="1" applyBorder="1" applyAlignment="1">
      <alignment horizontal="justify"/>
    </xf>
    <xf numFmtId="0" fontId="2" fillId="12" borderId="42" xfId="6" applyFill="1" applyBorder="1" applyAlignment="1"/>
    <xf numFmtId="0" fontId="2" fillId="12" borderId="0" xfId="6" applyFill="1" applyBorder="1" applyAlignment="1"/>
    <xf numFmtId="0" fontId="2" fillId="12" borderId="37" xfId="6" applyFill="1" applyBorder="1" applyAlignment="1"/>
    <xf numFmtId="0" fontId="2" fillId="12" borderId="6" xfId="6" applyFill="1" applyBorder="1" applyAlignment="1"/>
    <xf numFmtId="0" fontId="86" fillId="12" borderId="17" xfId="6" applyFont="1" applyFill="1" applyBorder="1" applyAlignment="1">
      <alignment horizontal="center"/>
    </xf>
    <xf numFmtId="0" fontId="86" fillId="12" borderId="12" xfId="6" applyFont="1" applyFill="1" applyBorder="1" applyAlignment="1">
      <alignment horizontal="center"/>
    </xf>
    <xf numFmtId="0" fontId="86" fillId="12" borderId="18" xfId="6" applyFont="1" applyFill="1" applyBorder="1" applyAlignment="1">
      <alignment horizontal="center"/>
    </xf>
    <xf numFmtId="0" fontId="35" fillId="12" borderId="17" xfId="6" applyFont="1" applyFill="1" applyBorder="1" applyAlignment="1">
      <alignment horizontal="left"/>
    </xf>
    <xf numFmtId="0" fontId="35" fillId="12" borderId="12" xfId="6" applyFont="1" applyFill="1" applyBorder="1" applyAlignment="1">
      <alignment horizontal="left"/>
    </xf>
    <xf numFmtId="0" fontId="35" fillId="12" borderId="18" xfId="6" applyFont="1" applyFill="1" applyBorder="1" applyAlignment="1">
      <alignment horizontal="left"/>
    </xf>
    <xf numFmtId="0" fontId="2" fillId="12" borderId="17" xfId="6" applyFill="1" applyBorder="1" applyAlignment="1">
      <alignment horizontal="center"/>
    </xf>
    <xf numFmtId="0" fontId="2" fillId="12" borderId="12" xfId="6" applyFill="1" applyBorder="1" applyAlignment="1">
      <alignment horizontal="center"/>
    </xf>
    <xf numFmtId="0" fontId="2" fillId="12" borderId="18" xfId="6" applyFill="1" applyBorder="1" applyAlignment="1">
      <alignment horizontal="center"/>
    </xf>
    <xf numFmtId="0" fontId="42" fillId="12" borderId="14" xfId="6" applyFont="1" applyFill="1" applyBorder="1" applyAlignment="1">
      <alignment horizontal="center"/>
    </xf>
    <xf numFmtId="0" fontId="2" fillId="0" borderId="0" xfId="6" applyFont="1" applyFill="1" applyBorder="1" applyAlignment="1">
      <alignment horizontal="center" wrapText="1"/>
    </xf>
    <xf numFmtId="0" fontId="35" fillId="10" borderId="22" xfId="0" applyFont="1" applyFill="1" applyBorder="1" applyAlignment="1">
      <alignment horizontal="left"/>
    </xf>
    <xf numFmtId="0" fontId="35" fillId="8" borderId="22" xfId="0" applyFont="1" applyFill="1" applyBorder="1" applyAlignment="1">
      <alignment horizontal="left"/>
    </xf>
    <xf numFmtId="0" fontId="17" fillId="8" borderId="22" xfId="0" applyFont="1" applyFill="1" applyBorder="1" applyAlignment="1">
      <alignment horizontal="left"/>
    </xf>
    <xf numFmtId="0" fontId="41" fillId="13" borderId="16" xfId="0" applyFont="1" applyFill="1" applyBorder="1" applyAlignment="1">
      <alignment horizontal="left" vertical="center"/>
    </xf>
    <xf numFmtId="0" fontId="41" fillId="13" borderId="0" xfId="0" applyFont="1" applyFill="1" applyBorder="1" applyAlignment="1">
      <alignment horizontal="left" vertical="center"/>
    </xf>
    <xf numFmtId="0" fontId="14" fillId="12" borderId="0" xfId="0" applyFont="1" applyFill="1" applyBorder="1" applyAlignment="1">
      <alignment horizontal="center" wrapText="1"/>
    </xf>
    <xf numFmtId="182" fontId="0" fillId="8" borderId="17" xfId="0" applyNumberFormat="1" applyFill="1" applyBorder="1" applyAlignment="1">
      <alignment horizontal="center" vertical="center"/>
    </xf>
    <xf numFmtId="182" fontId="0" fillId="8" borderId="12" xfId="0" applyNumberFormat="1" applyFill="1" applyBorder="1" applyAlignment="1">
      <alignment horizontal="center" vertical="center"/>
    </xf>
    <xf numFmtId="182" fontId="0" fillId="8" borderId="18" xfId="0" applyNumberFormat="1" applyFill="1" applyBorder="1" applyAlignment="1">
      <alignment horizontal="center" vertical="center"/>
    </xf>
    <xf numFmtId="164" fontId="0" fillId="8" borderId="22" xfId="2" applyFont="1" applyFill="1" applyBorder="1" applyAlignment="1">
      <alignment vertical="center"/>
    </xf>
    <xf numFmtId="174" fontId="0" fillId="8" borderId="22" xfId="2" applyNumberFormat="1" applyFont="1" applyFill="1" applyBorder="1" applyAlignment="1">
      <alignment vertical="center"/>
    </xf>
    <xf numFmtId="174" fontId="0" fillId="8" borderId="17" xfId="2" applyNumberFormat="1" applyFont="1" applyFill="1" applyBorder="1" applyAlignment="1">
      <alignment horizontal="center" vertical="center"/>
    </xf>
    <xf numFmtId="174" fontId="0" fillId="8" borderId="18" xfId="2" applyNumberFormat="1" applyFont="1" applyFill="1" applyBorder="1" applyAlignment="1">
      <alignment horizontal="center" vertical="center"/>
    </xf>
    <xf numFmtId="164" fontId="0" fillId="8" borderId="17" xfId="2" applyFont="1" applyFill="1" applyBorder="1" applyAlignment="1">
      <alignment horizontal="center" vertical="center"/>
    </xf>
    <xf numFmtId="164" fontId="0" fillId="8" borderId="18" xfId="2" applyFont="1" applyFill="1" applyBorder="1" applyAlignment="1">
      <alignment horizontal="center" vertical="center"/>
    </xf>
    <xf numFmtId="15" fontId="134" fillId="8" borderId="17" xfId="0" applyNumberFormat="1" applyFont="1" applyFill="1" applyBorder="1" applyAlignment="1">
      <alignment horizontal="center" vertical="center"/>
    </xf>
    <xf numFmtId="15" fontId="134" fillId="8" borderId="18" xfId="0" applyNumberFormat="1" applyFont="1" applyFill="1" applyBorder="1" applyAlignment="1">
      <alignment horizontal="center" vertical="center"/>
    </xf>
    <xf numFmtId="15" fontId="134" fillId="8" borderId="22" xfId="0" applyNumberFormat="1" applyFont="1" applyFill="1" applyBorder="1" applyAlignment="1">
      <alignment vertical="center"/>
    </xf>
    <xf numFmtId="0" fontId="10" fillId="27" borderId="1" xfId="2" applyNumberFormat="1" applyFont="1" applyFill="1" applyBorder="1" applyProtection="1"/>
    <xf numFmtId="168" fontId="10" fillId="27" borderId="1" xfId="2" applyNumberFormat="1" applyFont="1" applyFill="1" applyBorder="1" applyProtection="1"/>
    <xf numFmtId="171" fontId="10" fillId="27" borderId="1" xfId="4" applyNumberFormat="1" applyFont="1" applyFill="1" applyBorder="1" applyAlignment="1" applyProtection="1">
      <alignment horizontal="center"/>
    </xf>
    <xf numFmtId="169" fontId="10" fillId="27" borderId="1" xfId="2" applyNumberFormat="1" applyFont="1" applyFill="1" applyBorder="1" applyAlignment="1" applyProtection="1">
      <alignment horizontal="center"/>
    </xf>
  </cellXfs>
  <cellStyles count="8">
    <cellStyle name="Comma" xfId="1" builtinId="3"/>
    <cellStyle name="Currency" xfId="2" builtinId="4"/>
    <cellStyle name="Currency_Book1" xfId="5"/>
    <cellStyle name="Hyperlink" xfId="3" builtinId="8"/>
    <cellStyle name="Hyperlink 2" xfId="7"/>
    <cellStyle name="Normal" xfId="0" builtinId="0"/>
    <cellStyle name="Normal 2" xfId="6"/>
    <cellStyle name="Percent" xfId="4" builtinId="5"/>
  </cellStyles>
  <dxfs count="16">
    <dxf>
      <font>
        <condense val="0"/>
        <extend val="0"/>
        <color indexed="10"/>
      </font>
    </dxf>
    <dxf>
      <border>
        <bottom style="thin">
          <color indexed="55"/>
        </bottom>
      </border>
    </dxf>
    <dxf>
      <font>
        <condense val="0"/>
        <extend val="0"/>
        <color indexed="22"/>
      </font>
    </dxf>
    <dxf>
      <font>
        <condense val="0"/>
        <extend val="0"/>
        <color indexed="55"/>
      </font>
    </dxf>
    <dxf>
      <font>
        <condense val="0"/>
        <extend val="0"/>
        <color indexed="55"/>
      </font>
    </dxf>
    <dxf>
      <font>
        <b/>
        <i val="0"/>
        <condense val="0"/>
        <extend val="0"/>
        <color indexed="10"/>
      </font>
    </dxf>
    <dxf>
      <font>
        <b/>
        <i val="0"/>
        <condense val="0"/>
        <extend val="0"/>
        <color indexed="10"/>
      </font>
    </dxf>
    <dxf>
      <font>
        <b/>
        <i val="0"/>
        <condense val="0"/>
        <extend val="0"/>
        <color indexed="10"/>
      </font>
    </dxf>
    <dxf>
      <font>
        <b val="0"/>
        <i val="0"/>
        <strike val="0"/>
        <condense val="0"/>
        <extend val="0"/>
        <outline val="0"/>
        <shadow val="0"/>
        <u val="none"/>
        <vertAlign val="baseline"/>
        <sz val="12"/>
        <color auto="1"/>
        <name val="Arial"/>
        <scheme val="none"/>
      </font>
      <numFmt numFmtId="164" formatCode="_(&quot;$&quot;* #,##0.00_);_(&quot;$&quot;* \(#,##0.00\);_(&quot;$&quot;* &quot;-&quot;??_);_(@_)"/>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border diagonalUp="0" diagonalDown="0">
        <left/>
        <right/>
        <top style="medium">
          <color auto="1"/>
        </top>
        <bottom style="medium">
          <color auto="1"/>
        </bottom>
      </border>
    </dxf>
    <dxf>
      <border outline="0">
        <top style="thin">
          <color rgb="FF000000"/>
        </top>
      </border>
    </dxf>
    <dxf>
      <font>
        <b val="0"/>
        <i val="0"/>
        <strike val="0"/>
        <condense val="0"/>
        <extend val="0"/>
        <outline val="0"/>
        <shadow val="0"/>
        <u val="none"/>
        <vertAlign val="baseline"/>
        <sz val="12"/>
        <color auto="1"/>
        <name val="Arial"/>
        <scheme val="none"/>
      </font>
      <fill>
        <patternFill patternType="solid">
          <fgColor rgb="FF000000"/>
          <bgColor rgb="FFF2F2F2"/>
        </patternFill>
      </fill>
      <alignment horizontal="left" vertical="bottom" textRotation="0" wrapText="0" indent="0" relative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tint="-4.9989318521683403E-2"/>
        </patternFill>
      </fill>
      <alignment horizontal="left" vertical="bottom" textRotation="0" wrapText="0" indent="0" relative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83C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FE9FD"/>
      <rgbColor rgb="00FAC8D7"/>
      <rgbColor rgb="00F3E4F2"/>
      <rgbColor rgb="00E4F3E6"/>
      <rgbColor rgb="001849B5"/>
      <rgbColor rgb="0036ACA2"/>
      <rgbColor rgb="00F0BA00"/>
      <rgbColor rgb="00BCE1BF"/>
      <rgbColor rgb="0083C989"/>
      <rgbColor rgb="003B8741"/>
      <rgbColor rgb="00873B80"/>
      <rgbColor rgb="00B2B2B2"/>
      <rgbColor rgb="00003366"/>
      <rgbColor rgb="00109618"/>
      <rgbColor rgb="00085108"/>
      <rgbColor rgb="00635100"/>
      <rgbColor rgb="0027592B"/>
      <rgbColor rgb="00E1BCDE"/>
      <rgbColor rgb="00592754"/>
      <rgbColor rgb="00333333"/>
    </indexedColors>
    <mruColors>
      <color rgb="FF000064"/>
      <color rgb="FF003300"/>
      <color rgb="FFA8A69E"/>
      <color rgb="FF7F7F7F"/>
      <color rgb="FFA5A5A5"/>
      <color rgb="FF008000"/>
      <color rgb="FF339933"/>
      <color rgb="FF1F497D"/>
      <color rgb="FF4F81BD"/>
      <color rgb="FFE46C0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1.xml"/><Relationship Id="rId18" Type="http://schemas.openxmlformats.org/officeDocument/2006/relationships/worksheet" Target="worksheets/sheet17.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Current Cash 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Flow'!$C$82:$C$89</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Flow'!$G$82:$G$89</c:f>
              <c:numCache>
                <c:formatCode>_-"$"* #,##0.00_-;\-"$"* #,##0.00_-;_-"$"* "-"??_-;_-@_-</c:formatCode>
                <c:ptCount val="8"/>
                <c:pt idx="0">
                  <c:v>2450</c:v>
                </c:pt>
                <c:pt idx="1">
                  <c:v>0</c:v>
                </c:pt>
                <c:pt idx="2">
                  <c:v>1000</c:v>
                </c:pt>
                <c:pt idx="3">
                  <c:v>100</c:v>
                </c:pt>
                <c:pt idx="4">
                  <c:v>100</c:v>
                </c:pt>
                <c:pt idx="5">
                  <c:v>500</c:v>
                </c:pt>
                <c:pt idx="6">
                  <c:v>100</c:v>
                </c:pt>
                <c:pt idx="7">
                  <c:v>1000</c:v>
                </c:pt>
              </c:numCache>
            </c:numRef>
          </c:val>
        </c:ser>
        <c:dLbls>
          <c:showPercent val="1"/>
        </c:dLbls>
        <c:firstSliceAng val="0"/>
      </c:pieChart>
    </c:plotArea>
    <c:legend>
      <c:legendPos val="r"/>
      <c:layout>
        <c:manualLayout>
          <c:xMode val="edge"/>
          <c:yMode val="edge"/>
          <c:x val="0.59745447203714919"/>
          <c:y val="0.15966844097198599"/>
          <c:w val="0.32304287580077268"/>
          <c:h val="0.74032542219821906"/>
        </c:manualLayout>
      </c:layout>
      <c:txPr>
        <a:bodyPr/>
        <a:lstStyle/>
        <a:p>
          <a:pPr rtl="0">
            <a:defRPr sz="1800" b="1"/>
          </a:pPr>
          <a:endParaRPr lang="en-US"/>
        </a:p>
      </c:txPr>
    </c:legend>
    <c:plotVisOnly val="1"/>
    <c:dispBlanksAs val="zero"/>
  </c:chart>
  <c:printSettings>
    <c:headerFooter/>
    <c:pageMargins b="0.75000000000000477" l="0.70000000000000062" r="0.70000000000000062" t="0.75000000000000477"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Account Type</a:t>
            </a:r>
          </a:p>
        </c:rich>
      </c:tx>
    </c:title>
    <c:plotArea>
      <c:layout/>
      <c:pieChart>
        <c:varyColors val="1"/>
        <c:ser>
          <c:idx val="0"/>
          <c:order val="0"/>
          <c:dLbls>
            <c:showCatName val="1"/>
            <c:showPercent val="1"/>
            <c:showLeaderLines val="1"/>
          </c:dLbls>
          <c:cat>
            <c:strRef>
              <c:f>'Current Portfolio'!$D$86:$D$92</c:f>
              <c:strCache>
                <c:ptCount val="7"/>
                <c:pt idx="0">
                  <c:v>RRSP / RRIF</c:v>
                </c:pt>
                <c:pt idx="1">
                  <c:v>Spousal RRSP</c:v>
                </c:pt>
                <c:pt idx="2">
                  <c:v>LIRA/LIF</c:v>
                </c:pt>
                <c:pt idx="3">
                  <c:v>TFSA</c:v>
                </c:pt>
                <c:pt idx="4">
                  <c:v>RESP</c:v>
                </c:pt>
                <c:pt idx="5">
                  <c:v>Flow Through</c:v>
                </c:pt>
                <c:pt idx="6">
                  <c:v>Open</c:v>
                </c:pt>
              </c:strCache>
            </c:strRef>
          </c:cat>
          <c:val>
            <c:numRef>
              <c:f>'Current Portfolio'!$C$86:$C$92</c:f>
              <c:numCache>
                <c:formatCode>General</c:formatCode>
                <c:ptCount val="7"/>
                <c:pt idx="0">
                  <c:v>#N/A</c:v>
                </c:pt>
                <c:pt idx="1">
                  <c:v>#N/A</c:v>
                </c:pt>
                <c:pt idx="2">
                  <c:v>#N/A</c:v>
                </c:pt>
                <c:pt idx="3">
                  <c:v>#N/A</c:v>
                </c:pt>
                <c:pt idx="4">
                  <c:v>#N/A</c:v>
                </c:pt>
                <c:pt idx="5">
                  <c:v>#N/A</c:v>
                </c:pt>
                <c:pt idx="6">
                  <c:v>#N/A</c:v>
                </c:pt>
              </c:numCache>
            </c:numRef>
          </c:val>
        </c:ser>
        <c:dLbls>
          <c:showCatName val="1"/>
          <c:showPercent val="1"/>
        </c:dLbls>
        <c:firstSliceAng val="0"/>
      </c:pieChart>
    </c:plotArea>
    <c:plotVisOnly val="1"/>
    <c:dispBlanksAs val="zero"/>
  </c:chart>
  <c:printSettings>
    <c:headerFooter/>
    <c:pageMargins b="0.75000000000000278" l="0.70000000000000062" r="0.70000000000000062" t="0.750000000000002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Objective</a:t>
            </a:r>
          </a:p>
        </c:rich>
      </c:tx>
    </c:title>
    <c:plotArea>
      <c:layout/>
      <c:pieChart>
        <c:varyColors val="1"/>
        <c:ser>
          <c:idx val="0"/>
          <c:order val="0"/>
          <c:dLbls>
            <c:showCatName val="1"/>
            <c:showPercent val="1"/>
            <c:showLeaderLines val="1"/>
          </c:dLbls>
          <c:cat>
            <c:strRef>
              <c:f>'Current Portfolio'!$D$106:$D$110</c:f>
              <c:strCache>
                <c:ptCount val="5"/>
                <c:pt idx="0">
                  <c:v>Income</c:v>
                </c:pt>
                <c:pt idx="1">
                  <c:v>Income &amp; Growth</c:v>
                </c:pt>
                <c:pt idx="2">
                  <c:v>Growth</c:v>
                </c:pt>
                <c:pt idx="3">
                  <c:v>Tax Savings</c:v>
                </c:pt>
                <c:pt idx="4">
                  <c:v>Cash</c:v>
                </c:pt>
              </c:strCache>
            </c:strRef>
          </c:cat>
          <c:val>
            <c:numRef>
              <c:f>'Current Portfolio'!$C$106:$C$110</c:f>
              <c:numCache>
                <c:formatCode>"$"#,##0</c:formatCode>
                <c:ptCount val="5"/>
                <c:pt idx="0">
                  <c:v>#N/A</c:v>
                </c:pt>
                <c:pt idx="1">
                  <c:v>#N/A</c:v>
                </c:pt>
                <c:pt idx="2">
                  <c:v>#N/A</c:v>
                </c:pt>
                <c:pt idx="3">
                  <c:v>#N/A</c:v>
                </c:pt>
                <c:pt idx="4">
                  <c:v>#N/A</c:v>
                </c:pt>
              </c:numCache>
            </c:numRef>
          </c:val>
        </c:ser>
        <c:dLbls>
          <c:showCatName val="1"/>
          <c:showPercent val="1"/>
        </c:dLbls>
        <c:firstSliceAng val="0"/>
      </c:pieChart>
    </c:plotArea>
    <c:plotVisOnly val="1"/>
    <c:dispBlanksAs val="zero"/>
  </c:chart>
  <c:printSettings>
    <c:headerFooter/>
    <c:pageMargins b="0.750000000000003" l="0.70000000000000062" r="0.70000000000000062" t="0.75000000000000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US"/>
              <a:t>Public vs Private Markets</a:t>
            </a:r>
          </a:p>
        </c:rich>
      </c:tx>
    </c:title>
    <c:plotArea>
      <c:layout/>
      <c:pieChart>
        <c:varyColors val="1"/>
        <c:ser>
          <c:idx val="0"/>
          <c:order val="0"/>
          <c:dLbls>
            <c:showCatName val="1"/>
            <c:showPercent val="1"/>
            <c:showLeaderLines val="1"/>
          </c:dLbls>
          <c:cat>
            <c:strRef>
              <c:f>'Current Portfolio'!$D$136:$D$138</c:f>
              <c:strCache>
                <c:ptCount val="3"/>
                <c:pt idx="0">
                  <c:v>Public Market</c:v>
                </c:pt>
                <c:pt idx="1">
                  <c:v>Private Market</c:v>
                </c:pt>
                <c:pt idx="2">
                  <c:v>Cash</c:v>
                </c:pt>
              </c:strCache>
            </c:strRef>
          </c:cat>
          <c:val>
            <c:numRef>
              <c:f>'Current Portfolio'!$C$136:$C$138</c:f>
              <c:numCache>
                <c:formatCode>"$"#,##0.00</c:formatCode>
                <c:ptCount val="3"/>
                <c:pt idx="0">
                  <c:v>#N/A</c:v>
                </c:pt>
                <c:pt idx="1">
                  <c:v>#N/A</c:v>
                </c:pt>
                <c:pt idx="2">
                  <c:v>#N/A</c:v>
                </c:pt>
              </c:numCache>
            </c:numRef>
          </c:val>
        </c:ser>
        <c:dLbls>
          <c:showCatName val="1"/>
          <c:showPercent val="1"/>
        </c:dLbls>
        <c:firstSliceAng val="0"/>
      </c:pieChart>
    </c:plotArea>
    <c:plotVisOnly val="1"/>
    <c:dispBlanksAs val="zero"/>
  </c:chart>
  <c:printSettings>
    <c:headerFooter/>
    <c:pageMargins b="0.750000000000003" l="0.70000000000000062" r="0.70000000000000062" t="0.75000000000000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Asset Class</a:t>
            </a:r>
          </a:p>
        </c:rich>
      </c:tx>
    </c:title>
    <c:plotArea>
      <c:layout/>
      <c:pieChart>
        <c:varyColors val="1"/>
        <c:ser>
          <c:idx val="0"/>
          <c:order val="0"/>
          <c:dLbls>
            <c:showCatName val="1"/>
            <c:showPercent val="1"/>
            <c:showLeaderLines val="1"/>
          </c:dLbls>
          <c:cat>
            <c:strRef>
              <c:f>'Current Portfolio'!$D$149:$D$160</c:f>
              <c:strCache>
                <c:ptCount val="12"/>
                <c:pt idx="0">
                  <c:v>Bonds</c:v>
                </c:pt>
                <c:pt idx="1">
                  <c:v>Cash</c:v>
                </c:pt>
                <c:pt idx="2">
                  <c:v>Comm. Real Estate - Construction</c:v>
                </c:pt>
                <c:pt idx="3">
                  <c:v>Comm. Real Estate - REIT</c:v>
                </c:pt>
                <c:pt idx="4">
                  <c:v>Commodities</c:v>
                </c:pt>
                <c:pt idx="5">
                  <c:v>Land Banking</c:v>
                </c:pt>
                <c:pt idx="6">
                  <c:v>Lending / Factoring / Leasing</c:v>
                </c:pt>
                <c:pt idx="7">
                  <c:v>Managed Futures Hedge Fund</c:v>
                </c:pt>
                <c:pt idx="8">
                  <c:v>Mortgages</c:v>
                </c:pt>
                <c:pt idx="9">
                  <c:v>Private Equities</c:v>
                </c:pt>
                <c:pt idx="10">
                  <c:v>Public Equities</c:v>
                </c:pt>
                <c:pt idx="11">
                  <c:v>Residential Real Estate</c:v>
                </c:pt>
              </c:strCache>
            </c:strRef>
          </c:cat>
          <c:val>
            <c:numRef>
              <c:f>'Current Portfolio'!$C$149:$C$160</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er>
        <c:dLbls>
          <c:showCatName val="1"/>
          <c:showPercent val="1"/>
        </c:dLbls>
        <c:firstSliceAng val="0"/>
      </c:pieChart>
    </c:plotArea>
    <c:plotVisOnly val="1"/>
    <c:dispBlanksAs val="zero"/>
  </c:chart>
  <c:printSettings>
    <c:headerFooter/>
    <c:pageMargins b="0.75000000000000322" l="0.70000000000000062" r="0.70000000000000062" t="0.750000000000003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Investment Summary</a:t>
            </a:r>
          </a:p>
        </c:rich>
      </c:tx>
    </c:title>
    <c:plotArea>
      <c:layout/>
      <c:pieChart>
        <c:varyColors val="1"/>
        <c:ser>
          <c:idx val="1"/>
          <c:order val="0"/>
          <c:dLbls>
            <c:showCatName val="1"/>
            <c:showPercent val="1"/>
            <c:showLeaderLines val="1"/>
          </c:dLbls>
          <c:cat>
            <c:strRef>
              <c:f>'Current Portfolio'!$D$213:$D$245</c:f>
              <c:strCache>
                <c:ptCount val="33"/>
                <c:pt idx="0">
                  <c:v>A2A Capital - Foreign Income, paid annually</c:v>
                </c:pt>
                <c:pt idx="1">
                  <c:v>Canadian Coyote</c:v>
                </c:pt>
                <c:pt idx="2">
                  <c:v>Cash</c:v>
                </c:pt>
                <c:pt idx="3">
                  <c:v>Clearsky Capital Arizona Fund @ 5.0% - Yr 1; 6.0%-7.5% - Yrs 2-5</c:v>
                </c:pt>
                <c:pt idx="4">
                  <c:v>Clearsky Capital Income Fund</c:v>
                </c:pt>
                <c:pt idx="5">
                  <c:v>Enercapita @ 8% + LP shares</c:v>
                </c:pt>
                <c:pt idx="6">
                  <c:v>Equicapita @ 10% + LP shares</c:v>
                </c:pt>
                <c:pt idx="7">
                  <c:v>GARS Seg Fund</c:v>
                </c:pt>
                <c:pt idx="8">
                  <c:v>GMWB – Guaranteed Retirement Income</c:v>
                </c:pt>
                <c:pt idx="9">
                  <c:v>ICM VII @ 6-8% income plus appreciation</c:v>
                </c:pt>
                <c:pt idx="10">
                  <c:v>Invico Capital - Class A @ 10K - 9%</c:v>
                </c:pt>
                <c:pt idx="11">
                  <c:v>Invico Capital - Class D @ 50K - 10%+</c:v>
                </c:pt>
                <c:pt idx="12">
                  <c:v>Invico Capital - Class G &amp; C @ 8%+</c:v>
                </c:pt>
                <c:pt idx="13">
                  <c:v>KV Mortgage @ 8-9%</c:v>
                </c:pt>
                <c:pt idx="14">
                  <c:v>Maple Leaf Flow Through</c:v>
                </c:pt>
                <c:pt idx="15">
                  <c:v>Millennium III - projected IRR 3.63 to 10.46%</c:v>
                </c:pt>
                <c:pt idx="16">
                  <c:v>Mutual Funds</c:v>
                </c:pt>
                <c:pt idx="17">
                  <c:v>Niagara Alpha Access Fund</c:v>
                </c:pt>
                <c:pt idx="18">
                  <c:v>Omniarch Capital</c:v>
                </c:pt>
                <c:pt idx="19">
                  <c:v>Phoenix LV</c:v>
                </c:pt>
                <c:pt idx="20">
                  <c:v>Prime Funds: Royal Oak Income Trust II 11%</c:v>
                </c:pt>
                <c:pt idx="21">
                  <c:v>Prime Funds: Royal Oak Income Trust II 8%</c:v>
                </c:pt>
                <c:pt idx="22">
                  <c:v>Private Wealth Managers - Lonsdale / Croft / Matco</c:v>
                </c:pt>
                <c:pt idx="23">
                  <c:v>Pulis</c:v>
                </c:pt>
                <c:pt idx="24">
                  <c:v>Rockspring Capital</c:v>
                </c:pt>
                <c:pt idx="25">
                  <c:v>Secure Care Capital - 1 year bond @ 7%</c:v>
                </c:pt>
                <c:pt idx="26">
                  <c:v>Secure Care Capital - 3 year bond @ 8%</c:v>
                </c:pt>
                <c:pt idx="27">
                  <c:v>Secure Care Capital - 5 year bond @ 9%</c:v>
                </c:pt>
                <c:pt idx="28">
                  <c:v>Segregated Funds</c:v>
                </c:pt>
                <c:pt idx="29">
                  <c:v>Triumph Real Estate @ 7-12%+</c:v>
                </c:pt>
                <c:pt idx="30">
                  <c:v>Waltons - historical returns up to 12.55%</c:v>
                </c:pt>
                <c:pt idx="31">
                  <c:v>Weslease</c:v>
                </c:pt>
                <c:pt idx="32">
                  <c:v>Total</c:v>
                </c:pt>
              </c:strCache>
            </c:strRef>
          </c:cat>
          <c:val>
            <c:numRef>
              <c:f>'Current Portfolio'!$C$213:$C$244</c:f>
              <c:numCache>
                <c:formatCode>General</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er>
        <c:dLbls>
          <c:showCatName val="1"/>
          <c:showPercent val="1"/>
        </c:dLbls>
        <c:firstSliceAng val="0"/>
      </c:pieChart>
    </c:plotArea>
    <c:plotVisOnly val="1"/>
    <c:dispBlanksAs val="zero"/>
  </c:chart>
  <c:printSettings>
    <c:headerFooter/>
    <c:pageMargins b="0.75000000000000344" l="0.70000000000000062" r="0.70000000000000062" t="0.75000000000000344"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Geographic Region</a:t>
            </a:r>
          </a:p>
        </c:rich>
      </c:tx>
    </c:title>
    <c:plotArea>
      <c:layout/>
      <c:pieChart>
        <c:varyColors val="1"/>
        <c:ser>
          <c:idx val="0"/>
          <c:order val="0"/>
          <c:dLbls>
            <c:showCatName val="1"/>
            <c:showPercent val="1"/>
            <c:showLeaderLines val="1"/>
          </c:dLbls>
          <c:cat>
            <c:strRef>
              <c:f>'Current Portfolio'!$D$194:$D$197</c:f>
              <c:strCache>
                <c:ptCount val="4"/>
                <c:pt idx="0">
                  <c:v>Canada</c:v>
                </c:pt>
                <c:pt idx="1">
                  <c:v>United States</c:v>
                </c:pt>
                <c:pt idx="2">
                  <c:v>Global</c:v>
                </c:pt>
                <c:pt idx="3">
                  <c:v>Unspecified</c:v>
                </c:pt>
              </c:strCache>
            </c:strRef>
          </c:cat>
          <c:val>
            <c:numRef>
              <c:f>'Current Portfolio'!$C$194:$C$197</c:f>
              <c:numCache>
                <c:formatCode>_("$"* #,##0_);_("$"* \(#,##0\);_("$"* "-"??_);_(@_)</c:formatCode>
                <c:ptCount val="4"/>
                <c:pt idx="0">
                  <c:v>#N/A</c:v>
                </c:pt>
                <c:pt idx="1">
                  <c:v>#N/A</c:v>
                </c:pt>
                <c:pt idx="2">
                  <c:v>#N/A</c:v>
                </c:pt>
                <c:pt idx="3">
                  <c:v>#N/A</c:v>
                </c:pt>
              </c:numCache>
            </c:numRef>
          </c:val>
        </c:ser>
        <c:dLbls>
          <c:showCatName val="1"/>
          <c:showPercent val="1"/>
        </c:dLbls>
        <c:firstSliceAng val="0"/>
      </c:pieChart>
    </c:plotArea>
    <c:plotVisOnly val="1"/>
    <c:dispBlanksAs val="zero"/>
  </c:chart>
  <c:printSettings>
    <c:headerFooter/>
    <c:pageMargins b="0.75000000000000344" l="0.70000000000000062" r="0.70000000000000062" t="0.750000000000003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Account Type</a:t>
            </a:r>
          </a:p>
        </c:rich>
      </c:tx>
    </c:title>
    <c:plotArea>
      <c:layout/>
      <c:pieChart>
        <c:varyColors val="1"/>
        <c:ser>
          <c:idx val="0"/>
          <c:order val="0"/>
          <c:dLbls>
            <c:showCatName val="1"/>
            <c:showPercent val="1"/>
            <c:showLeaderLines val="1"/>
          </c:dLbls>
          <c:cat>
            <c:strRef>
              <c:f>'Recommended Portfolio'!$D$88:$D$94</c:f>
              <c:strCache>
                <c:ptCount val="7"/>
                <c:pt idx="0">
                  <c:v>RRSP / RRIF</c:v>
                </c:pt>
                <c:pt idx="1">
                  <c:v>Spousal RRSP</c:v>
                </c:pt>
                <c:pt idx="2">
                  <c:v>LIRA/LIF</c:v>
                </c:pt>
                <c:pt idx="3">
                  <c:v>TFSA</c:v>
                </c:pt>
                <c:pt idx="4">
                  <c:v>RESP</c:v>
                </c:pt>
                <c:pt idx="5">
                  <c:v>Flow Through</c:v>
                </c:pt>
                <c:pt idx="6">
                  <c:v>Open</c:v>
                </c:pt>
              </c:strCache>
            </c:strRef>
          </c:cat>
          <c:val>
            <c:numRef>
              <c:f>'Recommended Portfolio'!$C$88:$C$94</c:f>
              <c:numCache>
                <c:formatCode>General</c:formatCode>
                <c:ptCount val="7"/>
                <c:pt idx="0">
                  <c:v>#N/A</c:v>
                </c:pt>
                <c:pt idx="1">
                  <c:v>#N/A</c:v>
                </c:pt>
                <c:pt idx="2">
                  <c:v>#N/A</c:v>
                </c:pt>
                <c:pt idx="3">
                  <c:v>#N/A</c:v>
                </c:pt>
                <c:pt idx="4">
                  <c:v>#N/A</c:v>
                </c:pt>
                <c:pt idx="5">
                  <c:v>#N/A</c:v>
                </c:pt>
                <c:pt idx="6">
                  <c:v>#N/A</c:v>
                </c:pt>
              </c:numCache>
            </c:numRef>
          </c:val>
        </c:ser>
        <c:dLbls>
          <c:showCatName val="1"/>
          <c:showPercent val="1"/>
        </c:dLbls>
        <c:firstSliceAng val="0"/>
      </c:pieChart>
    </c:plotArea>
    <c:plotVisOnly val="1"/>
    <c:dispBlanksAs val="zero"/>
  </c:chart>
  <c:printSettings>
    <c:headerFooter/>
    <c:pageMargins b="0.750000000000003" l="0.70000000000000062" r="0.70000000000000062" t="0.75000000000000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Objective</a:t>
            </a:r>
          </a:p>
        </c:rich>
      </c:tx>
    </c:title>
    <c:plotArea>
      <c:layout/>
      <c:pieChart>
        <c:varyColors val="1"/>
        <c:ser>
          <c:idx val="0"/>
          <c:order val="0"/>
          <c:dLbls>
            <c:showCatName val="1"/>
            <c:showPercent val="1"/>
            <c:showLeaderLines val="1"/>
          </c:dLbls>
          <c:cat>
            <c:strRef>
              <c:f>'Recommended Portfolio'!$D$108:$D$112</c:f>
              <c:strCache>
                <c:ptCount val="5"/>
                <c:pt idx="0">
                  <c:v>Income</c:v>
                </c:pt>
                <c:pt idx="1">
                  <c:v>Income &amp; Growth</c:v>
                </c:pt>
                <c:pt idx="2">
                  <c:v>Growth</c:v>
                </c:pt>
                <c:pt idx="3">
                  <c:v>Tax Savings</c:v>
                </c:pt>
                <c:pt idx="4">
                  <c:v>Cash</c:v>
                </c:pt>
              </c:strCache>
            </c:strRef>
          </c:cat>
          <c:val>
            <c:numRef>
              <c:f>'Recommended Portfolio'!$C$108:$C$112</c:f>
              <c:numCache>
                <c:formatCode>"$"#,##0</c:formatCode>
                <c:ptCount val="5"/>
                <c:pt idx="0">
                  <c:v>#N/A</c:v>
                </c:pt>
                <c:pt idx="1">
                  <c:v>#N/A</c:v>
                </c:pt>
                <c:pt idx="2">
                  <c:v>#N/A</c:v>
                </c:pt>
                <c:pt idx="3">
                  <c:v>#N/A</c:v>
                </c:pt>
                <c:pt idx="4">
                  <c:v>#N/A</c:v>
                </c:pt>
              </c:numCache>
            </c:numRef>
          </c:val>
        </c:ser>
        <c:dLbls>
          <c:showCatName val="1"/>
          <c:showPercent val="1"/>
        </c:dLbls>
        <c:firstSliceAng val="0"/>
      </c:pieChart>
    </c:plotArea>
    <c:plotVisOnly val="1"/>
    <c:dispBlanksAs val="zero"/>
  </c:chart>
  <c:printSettings>
    <c:headerFooter/>
    <c:pageMargins b="0.75000000000000322" l="0.70000000000000062" r="0.70000000000000062" t="0.750000000000003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US"/>
              <a:t>Public vs Private Markets</a:t>
            </a:r>
          </a:p>
        </c:rich>
      </c:tx>
    </c:title>
    <c:plotArea>
      <c:layout/>
      <c:pieChart>
        <c:varyColors val="1"/>
        <c:ser>
          <c:idx val="0"/>
          <c:order val="0"/>
          <c:dLbls>
            <c:showCatName val="1"/>
            <c:showPercent val="1"/>
            <c:showLeaderLines val="1"/>
          </c:dLbls>
          <c:cat>
            <c:strRef>
              <c:f>'Recommended Portfolio'!$D$138:$D$140</c:f>
              <c:strCache>
                <c:ptCount val="3"/>
                <c:pt idx="0">
                  <c:v>Public Market</c:v>
                </c:pt>
                <c:pt idx="1">
                  <c:v>Private Market</c:v>
                </c:pt>
                <c:pt idx="2">
                  <c:v>Cash</c:v>
                </c:pt>
              </c:strCache>
            </c:strRef>
          </c:cat>
          <c:val>
            <c:numRef>
              <c:f>'Recommended Portfolio'!$C$138:$C$140</c:f>
              <c:numCache>
                <c:formatCode>_-"$"* #,##0.00_-;\-"$"* #,##0.00_-;_-"$"* "-"??_-;_-@_-</c:formatCode>
                <c:ptCount val="3"/>
                <c:pt idx="0">
                  <c:v>#N/A</c:v>
                </c:pt>
                <c:pt idx="1">
                  <c:v>#N/A</c:v>
                </c:pt>
                <c:pt idx="2">
                  <c:v>#N/A</c:v>
                </c:pt>
              </c:numCache>
            </c:numRef>
          </c:val>
        </c:ser>
        <c:dLbls>
          <c:showCatName val="1"/>
          <c:showPercent val="1"/>
        </c:dLbls>
        <c:firstSliceAng val="0"/>
      </c:pieChart>
    </c:plotArea>
    <c:plotVisOnly val="1"/>
    <c:dispBlanksAs val="zero"/>
  </c:chart>
  <c:printSettings>
    <c:headerFooter/>
    <c:pageMargins b="0.75000000000000322" l="0.70000000000000062" r="0.70000000000000062" t="0.75000000000000322"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Asset Class</a:t>
            </a:r>
          </a:p>
        </c:rich>
      </c:tx>
    </c:title>
    <c:plotArea>
      <c:layout/>
      <c:pieChart>
        <c:varyColors val="1"/>
        <c:ser>
          <c:idx val="0"/>
          <c:order val="0"/>
          <c:dLbls>
            <c:showCatName val="1"/>
            <c:showPercent val="1"/>
            <c:showLeaderLines val="1"/>
          </c:dLbls>
          <c:cat>
            <c:strRef>
              <c:f>'Recommended Portfolio'!$D$151:$D$162</c:f>
              <c:strCache>
                <c:ptCount val="12"/>
                <c:pt idx="0">
                  <c:v>Bonds</c:v>
                </c:pt>
                <c:pt idx="1">
                  <c:v>Cash</c:v>
                </c:pt>
                <c:pt idx="2">
                  <c:v>Comm. Real Estate - Construction</c:v>
                </c:pt>
                <c:pt idx="3">
                  <c:v>Comm. Real Estate - REIT</c:v>
                </c:pt>
                <c:pt idx="4">
                  <c:v>Commodities</c:v>
                </c:pt>
                <c:pt idx="5">
                  <c:v>Land Banking</c:v>
                </c:pt>
                <c:pt idx="6">
                  <c:v>Lending / Factoring / Leasing</c:v>
                </c:pt>
                <c:pt idx="7">
                  <c:v>Managed Futures Hedge Fund</c:v>
                </c:pt>
                <c:pt idx="8">
                  <c:v>Mortgages</c:v>
                </c:pt>
                <c:pt idx="9">
                  <c:v>Private Equities</c:v>
                </c:pt>
                <c:pt idx="10">
                  <c:v>Public Equities</c:v>
                </c:pt>
                <c:pt idx="11">
                  <c:v>Residential Real Estate</c:v>
                </c:pt>
              </c:strCache>
            </c:strRef>
          </c:cat>
          <c:val>
            <c:numRef>
              <c:f>'Recommended Portfolio'!$F$151:$F$162</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er>
        <c:dLbls>
          <c:showCatName val="1"/>
          <c:showPercent val="1"/>
        </c:dLbls>
        <c:firstSliceAng val="0"/>
      </c:pieChart>
    </c:plotArea>
    <c:plotVisOnly val="1"/>
    <c:dispBlanksAs val="zero"/>
  </c:chart>
  <c:printSettings>
    <c:headerFooter/>
    <c:pageMargins b="0.75000000000000344" l="0.70000000000000062" r="0.70000000000000062" t="0.750000000000003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a:t>
            </a:r>
            <a:r>
              <a:rPr lang="en-CA" baseline="0">
                <a:solidFill>
                  <a:srgbClr val="000064"/>
                </a:solidFill>
              </a:rPr>
              <a:t> </a:t>
            </a:r>
            <a:r>
              <a:rPr lang="en-CA">
                <a:solidFill>
                  <a:srgbClr val="000064"/>
                </a:solidFill>
              </a:rPr>
              <a:t>Cash 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Flow'!$C$118:$C$125</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Flow'!$G$118:$G$125</c:f>
              <c:numCache>
                <c:formatCode>0%</c:formatCode>
                <c:ptCount val="8"/>
                <c:pt idx="0">
                  <c:v>0.3</c:v>
                </c:pt>
                <c:pt idx="1">
                  <c:v>0</c:v>
                </c:pt>
                <c:pt idx="2">
                  <c:v>0.2</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04"/>
          <c:w val="0.32304287580077296"/>
          <c:h val="0.74032542219821951"/>
        </c:manualLayout>
      </c:layout>
      <c:txPr>
        <a:bodyPr/>
        <a:lstStyle/>
        <a:p>
          <a:pPr rtl="0">
            <a:defRPr sz="1800" b="1"/>
          </a:pPr>
          <a:endParaRPr lang="en-US"/>
        </a:p>
      </c:txPr>
    </c:legend>
    <c:plotVisOnly val="1"/>
    <c:dispBlanksAs val="zero"/>
  </c:chart>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Investment</a:t>
            </a:r>
            <a:r>
              <a:rPr lang="en-CA" baseline="0"/>
              <a:t> Summary</a:t>
            </a:r>
            <a:endParaRPr lang="en-CA"/>
          </a:p>
        </c:rich>
      </c:tx>
      <c:layout>
        <c:manualLayout>
          <c:xMode val="edge"/>
          <c:yMode val="edge"/>
          <c:x val="0.41477643071806292"/>
          <c:y val="1.1280315848843788E-2"/>
        </c:manualLayout>
      </c:layout>
    </c:title>
    <c:plotArea>
      <c:layout/>
      <c:pieChart>
        <c:varyColors val="1"/>
        <c:ser>
          <c:idx val="1"/>
          <c:order val="0"/>
          <c:dLbls>
            <c:showCatName val="1"/>
            <c:showPercent val="1"/>
            <c:showLeaderLines val="1"/>
          </c:dLbls>
          <c:cat>
            <c:strRef>
              <c:f>'Recommended Portfolio'!$D$217:$D$248</c:f>
              <c:strCache>
                <c:ptCount val="32"/>
                <c:pt idx="0">
                  <c:v>A2A Capital - Foreign Income, paid annually</c:v>
                </c:pt>
                <c:pt idx="1">
                  <c:v>Canadian Coyote</c:v>
                </c:pt>
                <c:pt idx="2">
                  <c:v>Cash</c:v>
                </c:pt>
                <c:pt idx="3">
                  <c:v>Clearsky Capital Arizona Fund @ 5.0% - Yr 1; 6.0%-7.5% - Yrs 2-5</c:v>
                </c:pt>
                <c:pt idx="4">
                  <c:v>Clearsky Capital Income Fund</c:v>
                </c:pt>
                <c:pt idx="5">
                  <c:v>Enercapita @ 8% + LP shares</c:v>
                </c:pt>
                <c:pt idx="6">
                  <c:v>Equicapita @ 10% + LP shares</c:v>
                </c:pt>
                <c:pt idx="7">
                  <c:v>GARS Seg Fund</c:v>
                </c:pt>
                <c:pt idx="8">
                  <c:v>GMWB – Guaranteed Retirement Income</c:v>
                </c:pt>
                <c:pt idx="9">
                  <c:v>ICM VII @ 6-8% income plus appreciation</c:v>
                </c:pt>
                <c:pt idx="10">
                  <c:v>Invico Capital - Class A @ 10K - 9%</c:v>
                </c:pt>
                <c:pt idx="11">
                  <c:v>Invico Capital - Class D @ 50K - 10%+</c:v>
                </c:pt>
                <c:pt idx="12">
                  <c:v>Invico Capital - Class G &amp; C @ 8%+</c:v>
                </c:pt>
                <c:pt idx="13">
                  <c:v>KV Mortgage @ 8-9%</c:v>
                </c:pt>
                <c:pt idx="14">
                  <c:v>Maple Leaf Flow Through</c:v>
                </c:pt>
                <c:pt idx="15">
                  <c:v>Millennium III - projected IRR 3.63 to 10.46%</c:v>
                </c:pt>
                <c:pt idx="16">
                  <c:v>Mutual Funds</c:v>
                </c:pt>
                <c:pt idx="17">
                  <c:v>Niagara Alpha Access Fund</c:v>
                </c:pt>
                <c:pt idx="18">
                  <c:v>Omniarch Capital</c:v>
                </c:pt>
                <c:pt idx="19">
                  <c:v>Phoenix LV</c:v>
                </c:pt>
                <c:pt idx="20">
                  <c:v>Prime Funds: Royal Oak Income Trust II 11%</c:v>
                </c:pt>
                <c:pt idx="21">
                  <c:v>Prime Funds: Royal Oak Income Trust II 8%</c:v>
                </c:pt>
                <c:pt idx="22">
                  <c:v>Private Wealth Managers - Lonsdale / Croft / Matco</c:v>
                </c:pt>
                <c:pt idx="23">
                  <c:v>Pulis</c:v>
                </c:pt>
                <c:pt idx="24">
                  <c:v>Rockspring Capital</c:v>
                </c:pt>
                <c:pt idx="25">
                  <c:v>Secure Care Capital - 1 year bond @ 7%</c:v>
                </c:pt>
                <c:pt idx="26">
                  <c:v>Secure Care Capital - 3 year bond @ 8%</c:v>
                </c:pt>
                <c:pt idx="27">
                  <c:v>Secure Care Capital - 5 year bond @ 9%</c:v>
                </c:pt>
                <c:pt idx="28">
                  <c:v>Segregated Funds</c:v>
                </c:pt>
                <c:pt idx="29">
                  <c:v>Triumph Real Estate @ 7-12%+</c:v>
                </c:pt>
                <c:pt idx="30">
                  <c:v>Waltons - historical returns up to 12.55%</c:v>
                </c:pt>
                <c:pt idx="31">
                  <c:v>Weslease</c:v>
                </c:pt>
              </c:strCache>
            </c:strRef>
          </c:cat>
          <c:val>
            <c:numRef>
              <c:f>'Recommended Portfolio'!$C$217:$C$248</c:f>
              <c:numCache>
                <c:formatCode>General</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er>
        <c:dLbls>
          <c:showCatName val="1"/>
          <c:showPercent val="1"/>
        </c:dLbls>
        <c:firstSliceAng val="0"/>
      </c:pieChart>
    </c:plotArea>
    <c:plotVisOnly val="1"/>
    <c:dispBlanksAs val="zero"/>
  </c:chart>
  <c:printSettings>
    <c:headerFooter/>
    <c:pageMargins b="0.74803149606299335" l="0.70866141732283605" r="0.70866141732283605" t="0.74803149606299335" header="0.314960629921261" footer="0.314960629921261"/>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t>Geographic Region</a:t>
            </a:r>
          </a:p>
        </c:rich>
      </c:tx>
    </c:title>
    <c:plotArea>
      <c:layout/>
      <c:pieChart>
        <c:varyColors val="1"/>
        <c:ser>
          <c:idx val="0"/>
          <c:order val="0"/>
          <c:dLbls>
            <c:showCatName val="1"/>
            <c:showPercent val="1"/>
            <c:showLeaderLines val="1"/>
          </c:dLbls>
          <c:cat>
            <c:strRef>
              <c:f>'Recommended Portfolio'!$D$196:$D$199</c:f>
              <c:strCache>
                <c:ptCount val="4"/>
                <c:pt idx="0">
                  <c:v>Canada</c:v>
                </c:pt>
                <c:pt idx="1">
                  <c:v>United States</c:v>
                </c:pt>
                <c:pt idx="2">
                  <c:v>Global</c:v>
                </c:pt>
                <c:pt idx="3">
                  <c:v>Unspecified</c:v>
                </c:pt>
              </c:strCache>
            </c:strRef>
          </c:cat>
          <c:val>
            <c:numRef>
              <c:f>'Recommended Portfolio'!$C$196:$C$199</c:f>
              <c:numCache>
                <c:formatCode>_("$"* #,##0_);_("$"* \(#,##0\);_("$"* "-"??_);_(@_)</c:formatCode>
                <c:ptCount val="4"/>
                <c:pt idx="0">
                  <c:v>#N/A</c:v>
                </c:pt>
                <c:pt idx="1">
                  <c:v>#N/A</c:v>
                </c:pt>
                <c:pt idx="2">
                  <c:v>#N/A</c:v>
                </c:pt>
                <c:pt idx="3">
                  <c:v>#N/A</c:v>
                </c:pt>
              </c:numCache>
            </c:numRef>
          </c:val>
        </c:ser>
        <c:dLbls>
          <c:showCatName val="1"/>
          <c:showPercent val="1"/>
        </c:dLbls>
        <c:firstSliceAng val="0"/>
      </c:pieChart>
    </c:plotArea>
    <c:plotVisOnly val="1"/>
    <c:dispBlanksAs val="zero"/>
  </c:chart>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Current Cashflow Allocation</a:t>
            </a:r>
          </a:p>
        </c:rich>
      </c:tx>
    </c:title>
    <c:plotArea>
      <c:layout/>
      <c:pieChart>
        <c:varyColors val="1"/>
        <c:ser>
          <c:idx val="0"/>
          <c:order val="0"/>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'Double Cash Flow'!$D$84:$F$91</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'Double Cash Flow'!$J$84:$J$91</c:f>
              <c:numCache>
                <c:formatCode>_-"$"* #,##0.00_-;\-"$"* #,##0.00_-;_-"$"* "-"??_-;_-@_-</c:formatCode>
                <c:ptCount val="8"/>
                <c:pt idx="0">
                  <c:v>850</c:v>
                </c:pt>
                <c:pt idx="1">
                  <c:v>300</c:v>
                </c:pt>
                <c:pt idx="2">
                  <c:v>0</c:v>
                </c:pt>
                <c:pt idx="3">
                  <c:v>100</c:v>
                </c:pt>
                <c:pt idx="4">
                  <c:v>500</c:v>
                </c:pt>
                <c:pt idx="5">
                  <c:v>500</c:v>
                </c:pt>
                <c:pt idx="6">
                  <c:v>400</c:v>
                </c:pt>
                <c:pt idx="7">
                  <c:v>500</c:v>
                </c:pt>
              </c:numCache>
            </c:numRef>
          </c:val>
        </c:ser>
        <c:dLbls>
          <c:showPercent val="1"/>
        </c:dLbls>
        <c:firstSliceAng val="0"/>
      </c:pieChart>
    </c:plotArea>
    <c:legend>
      <c:legendPos val="r"/>
      <c:layout>
        <c:manualLayout>
          <c:xMode val="edge"/>
          <c:yMode val="edge"/>
          <c:x val="0.59745447203714919"/>
          <c:y val="0.15966844097198604"/>
          <c:w val="0.32304287580077296"/>
          <c:h val="0.74032542219821951"/>
        </c:manualLayout>
      </c:layout>
      <c:txPr>
        <a:bodyPr/>
        <a:lstStyle/>
        <a:p>
          <a:pPr rtl="0">
            <a:defRPr sz="1800" b="1"/>
          </a:pPr>
          <a:endParaRPr lang="en-US"/>
        </a:p>
      </c:txPr>
    </c:legend>
    <c:plotVisOnly val="1"/>
    <c:dispBlanksAs val="zero"/>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 Cash Flow Allocation</a:t>
            </a:r>
          </a:p>
        </c:rich>
      </c:tx>
    </c:title>
    <c:plotArea>
      <c:layout/>
      <c:pieChart>
        <c:varyColors val="1"/>
        <c:ser>
          <c:idx val="0"/>
          <c:order val="0"/>
          <c:tx>
            <c:v>Target Cashflow Allocation</c:v>
          </c:tx>
          <c:dPt>
            <c:idx val="0"/>
            <c:spPr>
              <a:solidFill>
                <a:schemeClr val="bg1">
                  <a:lumMod val="50000"/>
                </a:schemeClr>
              </a:solidFill>
            </c:spPr>
          </c:dPt>
          <c:dPt>
            <c:idx val="1"/>
            <c:spPr>
              <a:solidFill>
                <a:srgbClr val="FF0000"/>
              </a:solidFill>
            </c:spPr>
          </c:dPt>
          <c:dPt>
            <c:idx val="2"/>
            <c:spPr>
              <a:solidFill>
                <a:schemeClr val="accent6">
                  <a:lumMod val="75000"/>
                </a:schemeClr>
              </a:solidFill>
            </c:spPr>
          </c:dPt>
          <c:dPt>
            <c:idx val="3"/>
            <c:spPr>
              <a:solidFill>
                <a:schemeClr val="accent1"/>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'Double Cash Flow'!$F$121:$F$128</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'Double Cash Flow'!$J$121:$J$128</c:f>
              <c:numCache>
                <c:formatCode>0%</c:formatCode>
                <c:ptCount val="8"/>
                <c:pt idx="0">
                  <c:v>0.3</c:v>
                </c:pt>
                <c:pt idx="1">
                  <c:v>0</c:v>
                </c:pt>
                <c:pt idx="2">
                  <c:v>0.2</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13"/>
          <c:w val="0.32304287580077318"/>
          <c:h val="0.74032542219821984"/>
        </c:manualLayout>
      </c:layout>
      <c:txPr>
        <a:bodyPr/>
        <a:lstStyle/>
        <a:p>
          <a:pPr rtl="0">
            <a:defRPr sz="1800" b="1"/>
          </a:pPr>
          <a:endParaRPr lang="en-US"/>
        </a:p>
      </c:txPr>
    </c:legend>
    <c:plotVisOnly val="1"/>
    <c:dispBlanksAs val="zero"/>
  </c:chart>
  <c:printSettings>
    <c:headerFooter/>
    <c:pageMargins b="0.75000000000000522" l="0.70000000000000062" r="0.70000000000000062" t="0.750000000000005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Target Cash Flow Allocation</a:t>
            </a:r>
          </a:p>
        </c:rich>
      </c:tx>
    </c:title>
    <c:plotArea>
      <c:layout/>
      <c:pieChart>
        <c:varyColors val="1"/>
        <c:ser>
          <c:idx val="0"/>
          <c:order val="0"/>
          <c:tx>
            <c:v>Target Cashflow Allocation</c:v>
          </c:tx>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Allocation'!$C$5:$C$12</c:f>
              <c:strCache>
                <c:ptCount val="8"/>
                <c:pt idx="0">
                  <c:v>Living Expenses</c:v>
                </c:pt>
                <c:pt idx="1">
                  <c:v>Unsecured Debt</c:v>
                </c:pt>
                <c:pt idx="2">
                  <c:v>Taxes</c:v>
                </c:pt>
                <c:pt idx="3">
                  <c:v>Investments &amp; Insurance</c:v>
                </c:pt>
                <c:pt idx="4">
                  <c:v>Charity &amp; Donations</c:v>
                </c:pt>
                <c:pt idx="5">
                  <c:v>Savings</c:v>
                </c:pt>
                <c:pt idx="6">
                  <c:v>Education</c:v>
                </c:pt>
                <c:pt idx="7">
                  <c:v>Fun</c:v>
                </c:pt>
              </c:strCache>
            </c:strRef>
          </c:cat>
          <c:val>
            <c:numRef>
              <c:f>'Cash Flow Allocation'!$G$5:$G$12</c:f>
              <c:numCache>
                <c:formatCode>0%</c:formatCode>
                <c:ptCount val="8"/>
                <c:pt idx="0">
                  <c:v>0.3</c:v>
                </c:pt>
                <c:pt idx="1">
                  <c:v>0.1</c:v>
                </c:pt>
                <c:pt idx="2">
                  <c:v>0.1</c:v>
                </c:pt>
                <c:pt idx="3">
                  <c:v>0.1</c:v>
                </c:pt>
                <c:pt idx="4">
                  <c:v>0.1</c:v>
                </c:pt>
                <c:pt idx="5">
                  <c:v>0.1</c:v>
                </c:pt>
                <c:pt idx="6">
                  <c:v>0.1</c:v>
                </c:pt>
                <c:pt idx="7">
                  <c:v>0.1</c:v>
                </c:pt>
              </c:numCache>
            </c:numRef>
          </c:val>
        </c:ser>
        <c:dLbls>
          <c:showPercent val="1"/>
        </c:dLbls>
        <c:firstSliceAng val="0"/>
      </c:pieChart>
    </c:plotArea>
    <c:legend>
      <c:legendPos val="r"/>
      <c:layout>
        <c:manualLayout>
          <c:xMode val="edge"/>
          <c:yMode val="edge"/>
          <c:x val="0.59745447203714919"/>
          <c:y val="0.15966844097198624"/>
          <c:w val="0.32304287580077345"/>
          <c:h val="0.74032542219822006"/>
        </c:manualLayout>
      </c:layout>
      <c:txPr>
        <a:bodyPr/>
        <a:lstStyle/>
        <a:p>
          <a:pPr rtl="0">
            <a:defRPr sz="1800" b="1"/>
          </a:pPr>
          <a:endParaRPr lang="en-US"/>
        </a:p>
      </c:txPr>
    </c:legend>
    <c:plotVisOnly val="1"/>
    <c:dispBlanksAs val="zero"/>
  </c:chart>
  <c:printSettings>
    <c:headerFooter/>
    <c:pageMargins b="0.75000000000000544" l="0.70000000000000062" r="0.70000000000000062" t="0.750000000000005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 Flow Tracker - Personal</a:t>
            </a:r>
          </a:p>
        </c:rich>
      </c:tx>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000064"/>
              </a:solidFill>
            </c:spPr>
          </c:dPt>
          <c:dPt>
            <c:idx val="5"/>
            <c:spPr>
              <a:solidFill>
                <a:srgbClr val="339933"/>
              </a:solidFill>
            </c:spPr>
          </c:dPt>
          <c:dPt>
            <c:idx val="6"/>
            <c:spPr>
              <a:solidFill>
                <a:srgbClr val="003300"/>
              </a:solidFill>
            </c:spPr>
          </c:dPt>
          <c:dPt>
            <c:idx val="7"/>
            <c:spPr>
              <a:solidFill>
                <a:srgbClr val="FFFF00"/>
              </a:solidFill>
            </c:spPr>
          </c:dPt>
          <c:dLbls>
            <c:spPr>
              <a:noFill/>
              <a:ln>
                <a:noFill/>
              </a:ln>
              <a:effectLst/>
            </c:spPr>
            <c:txPr>
              <a:bodyPr/>
              <a:lstStyle/>
              <a:p>
                <a:pPr>
                  <a:defRPr sz="2000" b="1"/>
                </a:pPr>
                <a:endParaRPr lang="en-US"/>
              </a:p>
            </c:txPr>
            <c:showCatName val="1"/>
            <c:showPercent val="1"/>
            <c:showLeaderLines val="1"/>
            <c:extLst/>
          </c:dLbls>
          <c:cat>
            <c:strRef>
              <c:f>'Cash Flow Tracker - Personal'!$A$3:$A$10</c:f>
              <c:strCache>
                <c:ptCount val="8"/>
                <c:pt idx="0">
                  <c:v>Personal Living Expenses</c:v>
                </c:pt>
                <c:pt idx="1">
                  <c:v>Personal Unsecured Debt</c:v>
                </c:pt>
                <c:pt idx="2">
                  <c:v>Personal Taxes</c:v>
                </c:pt>
                <c:pt idx="3">
                  <c:v>Personal Investments &amp; Insurance</c:v>
                </c:pt>
                <c:pt idx="4">
                  <c:v>Personal Charity &amp; Donations</c:v>
                </c:pt>
                <c:pt idx="5">
                  <c:v>Personal Savings</c:v>
                </c:pt>
                <c:pt idx="6">
                  <c:v>Personal Education</c:v>
                </c:pt>
                <c:pt idx="7">
                  <c:v>Personal Fun</c:v>
                </c:pt>
              </c:strCache>
            </c:strRef>
          </c:cat>
          <c:val>
            <c:numRef>
              <c:f>'Cash Flow Tracker - Personal'!$C$3:$C$10</c:f>
              <c:numCache>
                <c:formatCode>_-"$"* #,##0.00_-;\-"$"* #,##0.00_-;_-"$"* "-"??_-;_-@_-</c:formatCode>
                <c:ptCount val="8"/>
                <c:pt idx="0">
                  <c:v>1000</c:v>
                </c:pt>
                <c:pt idx="1">
                  <c:v>650</c:v>
                </c:pt>
                <c:pt idx="2">
                  <c:v>500</c:v>
                </c:pt>
                <c:pt idx="3">
                  <c:v>250</c:v>
                </c:pt>
                <c:pt idx="4">
                  <c:v>56</c:v>
                </c:pt>
                <c:pt idx="5">
                  <c:v>100</c:v>
                </c:pt>
                <c:pt idx="6">
                  <c:v>250</c:v>
                </c:pt>
                <c:pt idx="7">
                  <c:v>200</c:v>
                </c:pt>
              </c:numCache>
            </c:numRef>
          </c:val>
        </c:ser>
        <c:dLbls>
          <c:showCatName val="1"/>
          <c:showPercent val="1"/>
        </c:dLbls>
        <c:firstSliceAng val="0"/>
      </c:pieChart>
    </c:plotArea>
    <c:plotVisOnly val="1"/>
    <c:dispBlanksAs val="zero"/>
  </c:chart>
  <c:printSettings>
    <c:headerFooter/>
    <c:pageMargins b="0.75000000000000622" l="0.70000000000000062" r="0.70000000000000062" t="0.750000000000006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 Flow Tracker - Personal</a:t>
            </a:r>
          </a:p>
        </c:rich>
      </c:tx>
      <c:layout>
        <c:manualLayout>
          <c:xMode val="edge"/>
          <c:yMode val="edge"/>
          <c:x val="3.7503978246070803E-2"/>
          <c:y val="2.9477991958156216E-2"/>
        </c:manualLayout>
      </c:layout>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1F497D"/>
              </a:solidFill>
            </c:spPr>
          </c:dPt>
          <c:dPt>
            <c:idx val="5"/>
            <c:spPr>
              <a:solidFill>
                <a:srgbClr val="339933"/>
              </a:solidFill>
            </c:spPr>
          </c:dPt>
          <c:dPt>
            <c:idx val="6"/>
            <c:spPr>
              <a:solidFill>
                <a:srgbClr val="0080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Tracker - Business'!$A$3:$A$10</c:f>
              <c:strCache>
                <c:ptCount val="8"/>
                <c:pt idx="0">
                  <c:v>Personal Living Expenses</c:v>
                </c:pt>
                <c:pt idx="1">
                  <c:v>Personal Unsecured Debt</c:v>
                </c:pt>
                <c:pt idx="2">
                  <c:v>Personal Taxes</c:v>
                </c:pt>
                <c:pt idx="3">
                  <c:v>Personal Investments &amp; Insurance</c:v>
                </c:pt>
                <c:pt idx="4">
                  <c:v>Personal Charity &amp; Donations</c:v>
                </c:pt>
                <c:pt idx="5">
                  <c:v>Personal Savings</c:v>
                </c:pt>
                <c:pt idx="6">
                  <c:v>Personal Education</c:v>
                </c:pt>
                <c:pt idx="7">
                  <c:v>Personal Fun</c:v>
                </c:pt>
              </c:strCache>
            </c:strRef>
          </c:cat>
          <c:val>
            <c:numRef>
              <c:f>'Cash Flow Tracker - Business'!$C$3:$C$10</c:f>
              <c:numCache>
                <c:formatCode>_-"$"* #,##0.00_-;\-"$"* #,##0.00_-;_-"$"* "-"??_-;_-@_-</c:formatCode>
                <c:ptCount val="8"/>
                <c:pt idx="0">
                  <c:v>0</c:v>
                </c:pt>
                <c:pt idx="1">
                  <c:v>0</c:v>
                </c:pt>
                <c:pt idx="2">
                  <c:v>0</c:v>
                </c:pt>
                <c:pt idx="3">
                  <c:v>0</c:v>
                </c:pt>
                <c:pt idx="4">
                  <c:v>0</c:v>
                </c:pt>
                <c:pt idx="5">
                  <c:v>0</c:v>
                </c:pt>
                <c:pt idx="6">
                  <c:v>0</c:v>
                </c:pt>
                <c:pt idx="7">
                  <c:v>0</c:v>
                </c:pt>
              </c:numCache>
            </c:numRef>
          </c:val>
        </c:ser>
        <c:dLbls>
          <c:showPercent val="1"/>
        </c:dLbls>
        <c:firstSliceAng val="0"/>
      </c:pieChart>
    </c:plotArea>
    <c:legend>
      <c:legendPos val="r"/>
      <c:layout>
        <c:manualLayout>
          <c:xMode val="edge"/>
          <c:yMode val="edge"/>
          <c:x val="0.63686337007054683"/>
          <c:y val="6.9646349131828184E-2"/>
          <c:w val="0.33597358432219887"/>
          <c:h val="0.80066809141901563"/>
        </c:manualLayout>
      </c:layout>
      <c:txPr>
        <a:bodyPr/>
        <a:lstStyle/>
        <a:p>
          <a:pPr rtl="0">
            <a:defRPr sz="1800" b="1" baseline="0"/>
          </a:pPr>
          <a:endParaRPr lang="en-US"/>
        </a:p>
      </c:txPr>
    </c:legend>
    <c:plotVisOnly val="1"/>
    <c:dispBlanksAs val="zero"/>
  </c:chart>
  <c:printSettings>
    <c:headerFooter/>
    <c:pageMargins b="0.75000000000000644" l="0.70000000000000062" r="0.70000000000000062" t="0.750000000000006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CA"/>
  <c:style val="26"/>
  <c:chart>
    <c:title>
      <c:tx>
        <c:rich>
          <a:bodyPr/>
          <a:lstStyle/>
          <a:p>
            <a:pPr>
              <a:defRPr/>
            </a:pPr>
            <a:r>
              <a:rPr lang="en-CA">
                <a:solidFill>
                  <a:srgbClr val="000064"/>
                </a:solidFill>
              </a:rPr>
              <a:t>Cashflow Tracker - Business</a:t>
            </a:r>
          </a:p>
        </c:rich>
      </c:tx>
      <c:layout>
        <c:manualLayout>
          <c:xMode val="edge"/>
          <c:yMode val="edge"/>
          <c:x val="2.2203459979276412E-2"/>
          <c:y val="6.5784954737203832E-2"/>
        </c:manualLayout>
      </c:layout>
    </c:title>
    <c:plotArea>
      <c:layout/>
      <c:pieChart>
        <c:varyColors val="1"/>
        <c:ser>
          <c:idx val="0"/>
          <c:order val="0"/>
          <c:dPt>
            <c:idx val="0"/>
            <c:spPr>
              <a:solidFill>
                <a:srgbClr val="7F7F7F"/>
              </a:solidFill>
            </c:spPr>
          </c:dPt>
          <c:dPt>
            <c:idx val="1"/>
            <c:spPr>
              <a:solidFill>
                <a:srgbClr val="FF0000"/>
              </a:solidFill>
            </c:spPr>
          </c:dPt>
          <c:dPt>
            <c:idx val="2"/>
            <c:spPr>
              <a:solidFill>
                <a:srgbClr val="E46C0A"/>
              </a:solidFill>
            </c:spPr>
          </c:dPt>
          <c:dPt>
            <c:idx val="3"/>
            <c:spPr>
              <a:solidFill>
                <a:srgbClr val="4F81BD"/>
              </a:solidFill>
            </c:spPr>
          </c:dPt>
          <c:dPt>
            <c:idx val="4"/>
            <c:spPr>
              <a:solidFill>
                <a:srgbClr val="1F497D"/>
              </a:solidFill>
            </c:spPr>
          </c:dPt>
          <c:dPt>
            <c:idx val="5"/>
            <c:spPr>
              <a:solidFill>
                <a:srgbClr val="339933"/>
              </a:solidFill>
            </c:spPr>
          </c:dPt>
          <c:dPt>
            <c:idx val="6"/>
            <c:spPr>
              <a:solidFill>
                <a:srgbClr val="008000"/>
              </a:solidFill>
            </c:spPr>
          </c:dPt>
          <c:dPt>
            <c:idx val="7"/>
            <c:spPr>
              <a:solidFill>
                <a:srgbClr val="FFFF00"/>
              </a:solidFill>
            </c:spPr>
          </c:dPt>
          <c:dLbls>
            <c:spPr>
              <a:noFill/>
              <a:ln>
                <a:noFill/>
              </a:ln>
              <a:effectLst/>
            </c:spPr>
            <c:txPr>
              <a:bodyPr/>
              <a:lstStyle/>
              <a:p>
                <a:pPr>
                  <a:defRPr sz="2000" b="1"/>
                </a:pPr>
                <a:endParaRPr lang="en-US"/>
              </a:p>
            </c:txPr>
            <c:dLblPos val="bestFit"/>
            <c:showPercent val="1"/>
            <c:showLeaderLines val="1"/>
            <c:extLst/>
          </c:dLbls>
          <c:cat>
            <c:strRef>
              <c:f>'Cash Flow Tracker - Business'!$I$4:$I$21</c:f>
              <c:strCache>
                <c:ptCount val="18"/>
                <c:pt idx="0">
                  <c:v>Business Advertising</c:v>
                </c:pt>
                <c:pt idx="1">
                  <c:v>Business Commissions Paid</c:v>
                </c:pt>
                <c:pt idx="2">
                  <c:v>Business Fees, Dues</c:v>
                </c:pt>
                <c:pt idx="3">
                  <c:v>Home Office</c:v>
                </c:pt>
                <c:pt idx="4">
                  <c:v>Business Insurance</c:v>
                </c:pt>
                <c:pt idx="5">
                  <c:v>Business Interest</c:v>
                </c:pt>
                <c:pt idx="6">
                  <c:v>Business Mail</c:v>
                </c:pt>
                <c:pt idx="7">
                  <c:v>Business Management/Admin Fees</c:v>
                </c:pt>
                <c:pt idx="8">
                  <c:v>Business Meals &amp; Entertainment</c:v>
                </c:pt>
                <c:pt idx="9">
                  <c:v>Medical Expenses</c:v>
                </c:pt>
                <c:pt idx="10">
                  <c:v>Vehicle</c:v>
                </c:pt>
                <c:pt idx="11">
                  <c:v>Business Office Expense</c:v>
                </c:pt>
                <c:pt idx="12">
                  <c:v>Business - Other</c:v>
                </c:pt>
                <c:pt idx="13">
                  <c:v>Professional Fees</c:v>
                </c:pt>
                <c:pt idx="14">
                  <c:v>Business Rent</c:v>
                </c:pt>
                <c:pt idx="15">
                  <c:v>Business Supplies</c:v>
                </c:pt>
                <c:pt idx="16">
                  <c:v>Business Telephone &amp; Utilities</c:v>
                </c:pt>
                <c:pt idx="17">
                  <c:v>Business Travel</c:v>
                </c:pt>
              </c:strCache>
            </c:strRef>
          </c:cat>
          <c:val>
            <c:numRef>
              <c:f>'Cash Flow Tracker - Business'!$J$4:$J$21</c:f>
              <c:numCache>
                <c:formatCode>_-"$"* #,##0.00_-;\-"$"* #,##0.00_-;_-"$"* "-"??_-;_-@_-</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Percent val="1"/>
        </c:dLbls>
        <c:firstSliceAng val="0"/>
      </c:pieChart>
    </c:plotArea>
    <c:legend>
      <c:legendPos val="r"/>
      <c:layout>
        <c:manualLayout>
          <c:xMode val="edge"/>
          <c:yMode val="edge"/>
          <c:x val="0.67570373380746762"/>
          <c:y val="2.6335130980462428E-2"/>
          <c:w val="0.30183748789692488"/>
          <c:h val="0.83914502261217905"/>
        </c:manualLayout>
      </c:layout>
      <c:txPr>
        <a:bodyPr/>
        <a:lstStyle/>
        <a:p>
          <a:pPr rtl="0">
            <a:defRPr sz="1800" b="1"/>
          </a:pPr>
          <a:endParaRPr lang="en-US"/>
        </a:p>
      </c:txPr>
    </c:legend>
    <c:plotVisOnly val="1"/>
    <c:dispBlanksAs val="zero"/>
  </c:chart>
  <c:printSettings>
    <c:headerFooter/>
    <c:pageMargins b="0.75000000000000666" l="0.70000000000000062" r="0.70000000000000062" t="0.750000000000006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CA" sz="1175" b="1" i="0" u="none" strike="noStrike" baseline="0">
                <a:solidFill>
                  <a:srgbClr val="000000"/>
                </a:solidFill>
                <a:latin typeface="Arial"/>
                <a:ea typeface="Arial"/>
                <a:cs typeface="Arial"/>
              </a:defRPr>
            </a:pPr>
            <a:r>
              <a:rPr lang="en-CA"/>
              <a:t>Snowball Growth Chart</a:t>
            </a:r>
          </a:p>
        </c:rich>
      </c:tx>
      <c:layout>
        <c:manualLayout>
          <c:xMode val="edge"/>
          <c:yMode val="edge"/>
          <c:x val="0.40066592674805784"/>
          <c:y val="0"/>
        </c:manualLayout>
      </c:layout>
      <c:spPr>
        <a:noFill/>
        <a:ln w="25400">
          <a:noFill/>
        </a:ln>
      </c:spPr>
    </c:title>
    <c:plotArea>
      <c:layout>
        <c:manualLayout>
          <c:layoutTarget val="inner"/>
          <c:xMode val="edge"/>
          <c:yMode val="edge"/>
          <c:x val="7.3251942286348501E-2"/>
          <c:y val="0.11582381729200635"/>
          <c:w val="0.89123196448390651"/>
          <c:h val="0.80097879282218665"/>
        </c:manualLayout>
      </c:layout>
      <c:barChart>
        <c:barDir val="col"/>
        <c:grouping val="clustered"/>
        <c:ser>
          <c:idx val="0"/>
          <c:order val="0"/>
          <c:tx>
            <c:strRef>
              <c:f>'Payment Schedule'!$C$19</c:f>
              <c:strCache>
                <c:ptCount val="1"/>
                <c:pt idx="0">
                  <c:v>Snowball</c:v>
                </c:pt>
              </c:strCache>
            </c:strRef>
          </c:tx>
          <c:spPr>
            <a:solidFill>
              <a:srgbClr val="E4F3E6"/>
            </a:solidFill>
            <a:ln w="12700">
              <a:solidFill>
                <a:srgbClr val="BCE1BF"/>
              </a:solidFill>
              <a:prstDash val="solid"/>
            </a:ln>
          </c:spPr>
          <c:cat>
            <c:numRef>
              <c:f>'Payment Schedule'!$B$21:$B$380</c:f>
              <c:numCache>
                <c:formatCode>[$-409]mmm\-yy;@</c:formatCode>
                <c:ptCount val="3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numCache>
            </c:numRef>
          </c:cat>
          <c:val>
            <c:numRef>
              <c:f>'Payment Schedule'!$C$21:$C$380</c:f>
              <c:numCache>
                <c:formatCode>0.00;\-0.00;* "-"??;@</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gapWidth val="0"/>
        <c:axId val="61735680"/>
        <c:axId val="61737216"/>
      </c:barChart>
      <c:lineChart>
        <c:grouping val="standard"/>
        <c:ser>
          <c:idx val="1"/>
          <c:order val="1"/>
          <c:tx>
            <c:strRef>
              <c:f>'Payment Schedule'!$BN$19</c:f>
              <c:strCache>
                <c:ptCount val="1"/>
                <c:pt idx="0">
                  <c:v>Interest Due</c:v>
                </c:pt>
              </c:strCache>
            </c:strRef>
          </c:tx>
          <c:spPr>
            <a:ln w="25400">
              <a:solidFill>
                <a:srgbClr val="FF0000"/>
              </a:solidFill>
              <a:prstDash val="solid"/>
            </a:ln>
          </c:spPr>
          <c:marker>
            <c:symbol val="none"/>
          </c:marker>
          <c:val>
            <c:numRef>
              <c:f>'Payment Schedule'!$BN$21:$BN$380</c:f>
              <c:numCache>
                <c:formatCode>0.00;\-0.00;* "-"??;@</c:formatCode>
                <c:ptCount val="3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er>
        <c:marker val="1"/>
        <c:axId val="61735680"/>
        <c:axId val="61737216"/>
      </c:lineChart>
      <c:dateAx>
        <c:axId val="61735680"/>
        <c:scaling>
          <c:orientation val="minMax"/>
        </c:scaling>
        <c:axPos val="b"/>
        <c:numFmt formatCode="[$-409]mmm\-yy;@" sourceLinked="0"/>
        <c:tickLblPos val="nextTo"/>
        <c:spPr>
          <a:ln w="3175">
            <a:solidFill>
              <a:srgbClr val="000000"/>
            </a:solidFill>
            <a:prstDash val="solid"/>
          </a:ln>
        </c:spPr>
        <c:txPr>
          <a:bodyPr rot="-5400000" vert="horz"/>
          <a:lstStyle/>
          <a:p>
            <a:pPr>
              <a:defRPr lang="en-CA" sz="1000" b="0" i="0" u="none" strike="noStrike" baseline="0">
                <a:solidFill>
                  <a:srgbClr val="000000"/>
                </a:solidFill>
                <a:latin typeface="Arial"/>
                <a:ea typeface="Arial"/>
                <a:cs typeface="Arial"/>
              </a:defRPr>
            </a:pPr>
            <a:endParaRPr lang="en-US"/>
          </a:p>
        </c:txPr>
        <c:crossAx val="61737216"/>
        <c:crosses val="autoZero"/>
        <c:auto val="1"/>
        <c:lblOffset val="100"/>
        <c:baseTimeUnit val="months"/>
        <c:majorUnit val="11"/>
        <c:majorTimeUnit val="months"/>
        <c:minorUnit val="15"/>
        <c:minorTimeUnit val="days"/>
      </c:dateAx>
      <c:valAx>
        <c:axId val="61737216"/>
        <c:scaling>
          <c:orientation val="minMax"/>
        </c:scaling>
        <c:axPos val="l"/>
        <c:majorGridlines>
          <c:spPr>
            <a:ln w="3175">
              <a:solidFill>
                <a:srgbClr val="B2B2B2"/>
              </a:solidFill>
              <a:prstDash val="solid"/>
            </a:ln>
          </c:spPr>
        </c:majorGridlines>
        <c:numFmt formatCode="_(\$* #,##0.00_);_(\$* \(#,##0.00\);_(\$* &quot;-&quot;??_);_(@_)" sourceLinked="0"/>
        <c:tickLblPos val="nextTo"/>
        <c:spPr>
          <a:ln w="3175">
            <a:solidFill>
              <a:srgbClr val="000000"/>
            </a:solidFill>
            <a:prstDash val="solid"/>
          </a:ln>
        </c:spPr>
        <c:txPr>
          <a:bodyPr rot="0" vert="horz"/>
          <a:lstStyle/>
          <a:p>
            <a:pPr>
              <a:defRPr lang="en-CA" sz="1000" b="0" i="0" u="none" strike="noStrike" baseline="0">
                <a:solidFill>
                  <a:srgbClr val="000000"/>
                </a:solidFill>
                <a:latin typeface="Arial"/>
                <a:ea typeface="Arial"/>
                <a:cs typeface="Arial"/>
              </a:defRPr>
            </a:pPr>
            <a:endParaRPr lang="en-US"/>
          </a:p>
        </c:txPr>
        <c:crossAx val="61735680"/>
        <c:crosses val="autoZero"/>
        <c:crossBetween val="between"/>
      </c:valAx>
      <c:spPr>
        <a:noFill/>
        <a:ln w="25400">
          <a:noFill/>
        </a:ln>
      </c:spPr>
    </c:plotArea>
    <c:legend>
      <c:legendPos val="r"/>
      <c:layout>
        <c:manualLayout>
          <c:xMode val="edge"/>
          <c:yMode val="edge"/>
          <c:x val="0.32963374028856834"/>
          <c:y val="5.3833524491927007E-2"/>
          <c:w val="0.33407325194229176"/>
          <c:h val="4.567702359627307E-2"/>
        </c:manualLayout>
      </c:layout>
      <c:spPr>
        <a:solidFill>
          <a:srgbClr val="FFFFFF"/>
        </a:solidFill>
        <a:ln w="3175">
          <a:solidFill>
            <a:srgbClr val="B2B2B2"/>
          </a:solidFill>
          <a:prstDash val="solid"/>
        </a:ln>
      </c:spPr>
      <c:txPr>
        <a:bodyPr/>
        <a:lstStyle/>
        <a:p>
          <a:pPr>
            <a:defRPr lang="en-CA" sz="920" b="0" i="0" u="none" strike="noStrike" baseline="0">
              <a:solidFill>
                <a:srgbClr val="000000"/>
              </a:solidFill>
              <a:latin typeface="Arial"/>
              <a:ea typeface="Arial"/>
              <a:cs typeface="Arial"/>
            </a:defRPr>
          </a:pPr>
          <a:endParaRPr lang="en-US"/>
        </a:p>
      </c:txPr>
    </c:legend>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tabColor rgb="FFC00000"/>
  </sheetPr>
  <sheetViews>
    <sheetView workbookViewId="0"/>
  </sheetViews>
  <pageMargins left="0.75" right="0.75" top="1" bottom="1" header="0.5" footer="0.5"/>
  <pageSetup orientation="landscape" r:id="rId1"/>
  <headerFooter alignWithMargins="0"/>
  <drawing r:id="rId2"/>
</chartsheet>
</file>

<file path=xl/ctrlProps/ctrlProp1.xml><?xml version="1.0" encoding="utf-8"?>
<formControlPr xmlns="http://schemas.microsoft.com/office/spreadsheetml/2009/9/main" objectType="Drop" dropStyle="combo" dx="16" fmlaLink="strategy" fmlaRange="$I$2:$I$7" noThreeD="1" val="0"/>
</file>

<file path=xl/ctrlProps/ctrlProp10.xml><?xml version="1.0" encoding="utf-8"?>
<formControlPr xmlns="http://schemas.microsoft.com/office/spreadsheetml/2009/9/main" objectType="CheckBox" checked="Checked" fmlaLink="$H$15" lockText="1" noThreeD="1"/>
</file>

<file path=xl/ctrlProps/ctrlProp100.xml><?xml version="1.0" encoding="utf-8"?>
<formControlPr xmlns="http://schemas.microsoft.com/office/spreadsheetml/2009/9/main" objectType="CheckBox" checked="Checked" fmlaLink="$H$15" lockText="1" noThreeD="1"/>
</file>

<file path=xl/ctrlProps/ctrlProp1000.xml><?xml version="1.0" encoding="utf-8"?>
<formControlPr xmlns="http://schemas.microsoft.com/office/spreadsheetml/2009/9/main" objectType="CheckBox" checked="Checked" fmlaLink="$H$15" lockText="1" noThreeD="1"/>
</file>

<file path=xl/ctrlProps/ctrlProp1001.xml><?xml version="1.0" encoding="utf-8"?>
<formControlPr xmlns="http://schemas.microsoft.com/office/spreadsheetml/2009/9/main" objectType="CheckBox" checked="Checked" fmlaLink="$H$15" lockText="1" noThreeD="1"/>
</file>

<file path=xl/ctrlProps/ctrlProp1002.xml><?xml version="1.0" encoding="utf-8"?>
<formControlPr xmlns="http://schemas.microsoft.com/office/spreadsheetml/2009/9/main" objectType="CheckBox" checked="Checked" fmlaLink="$H$15" lockText="1" noThreeD="1"/>
</file>

<file path=xl/ctrlProps/ctrlProp1003.xml><?xml version="1.0" encoding="utf-8"?>
<formControlPr xmlns="http://schemas.microsoft.com/office/spreadsheetml/2009/9/main" objectType="CheckBox" checked="Checked" fmlaLink="$H$15" lockText="1" noThreeD="1"/>
</file>

<file path=xl/ctrlProps/ctrlProp1004.xml><?xml version="1.0" encoding="utf-8"?>
<formControlPr xmlns="http://schemas.microsoft.com/office/spreadsheetml/2009/9/main" objectType="CheckBox" checked="Checked" fmlaLink="$H$15" lockText="1" noThreeD="1"/>
</file>

<file path=xl/ctrlProps/ctrlProp1005.xml><?xml version="1.0" encoding="utf-8"?>
<formControlPr xmlns="http://schemas.microsoft.com/office/spreadsheetml/2009/9/main" objectType="CheckBox" checked="Checked" fmlaLink="$H$15" lockText="1" noThreeD="1"/>
</file>

<file path=xl/ctrlProps/ctrlProp1006.xml><?xml version="1.0" encoding="utf-8"?>
<formControlPr xmlns="http://schemas.microsoft.com/office/spreadsheetml/2009/9/main" objectType="CheckBox" checked="Checked" fmlaLink="$H$15" lockText="1" noThreeD="1"/>
</file>

<file path=xl/ctrlProps/ctrlProp1007.xml><?xml version="1.0" encoding="utf-8"?>
<formControlPr xmlns="http://schemas.microsoft.com/office/spreadsheetml/2009/9/main" objectType="CheckBox" checked="Checked" fmlaLink="$H$15" lockText="1" noThreeD="1"/>
</file>

<file path=xl/ctrlProps/ctrlProp1008.xml><?xml version="1.0" encoding="utf-8"?>
<formControlPr xmlns="http://schemas.microsoft.com/office/spreadsheetml/2009/9/main" objectType="CheckBox" checked="Checked" fmlaLink="$H$15" lockText="1" noThreeD="1"/>
</file>

<file path=xl/ctrlProps/ctrlProp1009.xml><?xml version="1.0" encoding="utf-8"?>
<formControlPr xmlns="http://schemas.microsoft.com/office/spreadsheetml/2009/9/main" objectType="CheckBox" checked="Checked" fmlaLink="$H$15" lockText="1" noThreeD="1"/>
</file>

<file path=xl/ctrlProps/ctrlProp101.xml><?xml version="1.0" encoding="utf-8"?>
<formControlPr xmlns="http://schemas.microsoft.com/office/spreadsheetml/2009/9/main" objectType="CheckBox" checked="Checked" fmlaLink="$H$15" lockText="1" noThreeD="1"/>
</file>

<file path=xl/ctrlProps/ctrlProp1010.xml><?xml version="1.0" encoding="utf-8"?>
<formControlPr xmlns="http://schemas.microsoft.com/office/spreadsheetml/2009/9/main" objectType="CheckBox" checked="Checked" fmlaLink="$H$15" lockText="1" noThreeD="1"/>
</file>

<file path=xl/ctrlProps/ctrlProp1011.xml><?xml version="1.0" encoding="utf-8"?>
<formControlPr xmlns="http://schemas.microsoft.com/office/spreadsheetml/2009/9/main" objectType="CheckBox" checked="Checked" fmlaLink="$H$15" lockText="1" noThreeD="1"/>
</file>

<file path=xl/ctrlProps/ctrlProp1012.xml><?xml version="1.0" encoding="utf-8"?>
<formControlPr xmlns="http://schemas.microsoft.com/office/spreadsheetml/2009/9/main" objectType="CheckBox" checked="Checked" fmlaLink="$H$15" lockText="1" noThreeD="1"/>
</file>

<file path=xl/ctrlProps/ctrlProp1013.xml><?xml version="1.0" encoding="utf-8"?>
<formControlPr xmlns="http://schemas.microsoft.com/office/spreadsheetml/2009/9/main" objectType="CheckBox" checked="Checked" fmlaLink="$H$15" lockText="1" noThreeD="1"/>
</file>

<file path=xl/ctrlProps/ctrlProp1014.xml><?xml version="1.0" encoding="utf-8"?>
<formControlPr xmlns="http://schemas.microsoft.com/office/spreadsheetml/2009/9/main" objectType="CheckBox" checked="Checked" fmlaLink="$H$15" lockText="1" noThreeD="1"/>
</file>

<file path=xl/ctrlProps/ctrlProp1015.xml><?xml version="1.0" encoding="utf-8"?>
<formControlPr xmlns="http://schemas.microsoft.com/office/spreadsheetml/2009/9/main" objectType="CheckBox" checked="Checked" fmlaLink="$H$15" lockText="1" noThreeD="1"/>
</file>

<file path=xl/ctrlProps/ctrlProp1016.xml><?xml version="1.0" encoding="utf-8"?>
<formControlPr xmlns="http://schemas.microsoft.com/office/spreadsheetml/2009/9/main" objectType="CheckBox" checked="Checked" fmlaLink="$H$15" lockText="1" noThreeD="1"/>
</file>

<file path=xl/ctrlProps/ctrlProp1017.xml><?xml version="1.0" encoding="utf-8"?>
<formControlPr xmlns="http://schemas.microsoft.com/office/spreadsheetml/2009/9/main" objectType="CheckBox" checked="Checked" fmlaLink="$H$15" lockText="1" noThreeD="1"/>
</file>

<file path=xl/ctrlProps/ctrlProp1018.xml><?xml version="1.0" encoding="utf-8"?>
<formControlPr xmlns="http://schemas.microsoft.com/office/spreadsheetml/2009/9/main" objectType="CheckBox" checked="Checked" fmlaLink="$H$15" lockText="1" noThreeD="1"/>
</file>

<file path=xl/ctrlProps/ctrlProp1019.xml><?xml version="1.0" encoding="utf-8"?>
<formControlPr xmlns="http://schemas.microsoft.com/office/spreadsheetml/2009/9/main" objectType="CheckBox" checked="Checked" fmlaLink="$H$15" lockText="1" noThreeD="1"/>
</file>

<file path=xl/ctrlProps/ctrlProp102.xml><?xml version="1.0" encoding="utf-8"?>
<formControlPr xmlns="http://schemas.microsoft.com/office/spreadsheetml/2009/9/main" objectType="CheckBox" checked="Checked" fmlaLink="$H$15" lockText="1" noThreeD="1"/>
</file>

<file path=xl/ctrlProps/ctrlProp1020.xml><?xml version="1.0" encoding="utf-8"?>
<formControlPr xmlns="http://schemas.microsoft.com/office/spreadsheetml/2009/9/main" objectType="CheckBox" checked="Checked" fmlaLink="$H$15" lockText="1" noThreeD="1"/>
</file>

<file path=xl/ctrlProps/ctrlProp1021.xml><?xml version="1.0" encoding="utf-8"?>
<formControlPr xmlns="http://schemas.microsoft.com/office/spreadsheetml/2009/9/main" objectType="CheckBox" checked="Checked" fmlaLink="$H$15" lockText="1" noThreeD="1"/>
</file>

<file path=xl/ctrlProps/ctrlProp1022.xml><?xml version="1.0" encoding="utf-8"?>
<formControlPr xmlns="http://schemas.microsoft.com/office/spreadsheetml/2009/9/main" objectType="CheckBox" checked="Checked" fmlaLink="$H$15" lockText="1" noThreeD="1"/>
</file>

<file path=xl/ctrlProps/ctrlProp1023.xml><?xml version="1.0" encoding="utf-8"?>
<formControlPr xmlns="http://schemas.microsoft.com/office/spreadsheetml/2009/9/main" objectType="CheckBox" checked="Checked" fmlaLink="$H$15" lockText="1" noThreeD="1"/>
</file>

<file path=xl/ctrlProps/ctrlProp1024.xml><?xml version="1.0" encoding="utf-8"?>
<formControlPr xmlns="http://schemas.microsoft.com/office/spreadsheetml/2009/9/main" objectType="CheckBox" checked="Checked" fmlaLink="$H$15" lockText="1" noThreeD="1"/>
</file>

<file path=xl/ctrlProps/ctrlProp1025.xml><?xml version="1.0" encoding="utf-8"?>
<formControlPr xmlns="http://schemas.microsoft.com/office/spreadsheetml/2009/9/main" objectType="CheckBox" checked="Checked" fmlaLink="$H$15" lockText="1" noThreeD="1"/>
</file>

<file path=xl/ctrlProps/ctrlProp1026.xml><?xml version="1.0" encoding="utf-8"?>
<formControlPr xmlns="http://schemas.microsoft.com/office/spreadsheetml/2009/9/main" objectType="CheckBox" checked="Checked" fmlaLink="$H$15" lockText="1" noThreeD="1"/>
</file>

<file path=xl/ctrlProps/ctrlProp1027.xml><?xml version="1.0" encoding="utf-8"?>
<formControlPr xmlns="http://schemas.microsoft.com/office/spreadsheetml/2009/9/main" objectType="CheckBox" checked="Checked" fmlaLink="$H$15" lockText="1" noThreeD="1"/>
</file>

<file path=xl/ctrlProps/ctrlProp1028.xml><?xml version="1.0" encoding="utf-8"?>
<formControlPr xmlns="http://schemas.microsoft.com/office/spreadsheetml/2009/9/main" objectType="CheckBox" checked="Checked" fmlaLink="$H$15" lockText="1" noThreeD="1"/>
</file>

<file path=xl/ctrlProps/ctrlProp1029.xml><?xml version="1.0" encoding="utf-8"?>
<formControlPr xmlns="http://schemas.microsoft.com/office/spreadsheetml/2009/9/main" objectType="CheckBox" checked="Checked" fmlaLink="$H$15" lockText="1" noThreeD="1"/>
</file>

<file path=xl/ctrlProps/ctrlProp103.xml><?xml version="1.0" encoding="utf-8"?>
<formControlPr xmlns="http://schemas.microsoft.com/office/spreadsheetml/2009/9/main" objectType="CheckBox" checked="Checked" fmlaLink="$H$15" lockText="1" noThreeD="1"/>
</file>

<file path=xl/ctrlProps/ctrlProp1030.xml><?xml version="1.0" encoding="utf-8"?>
<formControlPr xmlns="http://schemas.microsoft.com/office/spreadsheetml/2009/9/main" objectType="CheckBox" checked="Checked" fmlaLink="$H$15" lockText="1" noThreeD="1"/>
</file>

<file path=xl/ctrlProps/ctrlProp1031.xml><?xml version="1.0" encoding="utf-8"?>
<formControlPr xmlns="http://schemas.microsoft.com/office/spreadsheetml/2009/9/main" objectType="CheckBox" checked="Checked" fmlaLink="$H$15" lockText="1" noThreeD="1"/>
</file>

<file path=xl/ctrlProps/ctrlProp1032.xml><?xml version="1.0" encoding="utf-8"?>
<formControlPr xmlns="http://schemas.microsoft.com/office/spreadsheetml/2009/9/main" objectType="CheckBox" checked="Checked" fmlaLink="$H$15" lockText="1" noThreeD="1"/>
</file>

<file path=xl/ctrlProps/ctrlProp1033.xml><?xml version="1.0" encoding="utf-8"?>
<formControlPr xmlns="http://schemas.microsoft.com/office/spreadsheetml/2009/9/main" objectType="CheckBox" checked="Checked" fmlaLink="$H$15" lockText="1" noThreeD="1"/>
</file>

<file path=xl/ctrlProps/ctrlProp1034.xml><?xml version="1.0" encoding="utf-8"?>
<formControlPr xmlns="http://schemas.microsoft.com/office/spreadsheetml/2009/9/main" objectType="CheckBox" checked="Checked" fmlaLink="$H$15" lockText="1" noThreeD="1"/>
</file>

<file path=xl/ctrlProps/ctrlProp1035.xml><?xml version="1.0" encoding="utf-8"?>
<formControlPr xmlns="http://schemas.microsoft.com/office/spreadsheetml/2009/9/main" objectType="CheckBox" checked="Checked" fmlaLink="$H$15" lockText="1" noThreeD="1"/>
</file>

<file path=xl/ctrlProps/ctrlProp1036.xml><?xml version="1.0" encoding="utf-8"?>
<formControlPr xmlns="http://schemas.microsoft.com/office/spreadsheetml/2009/9/main" objectType="CheckBox" checked="Checked" fmlaLink="$H$15" lockText="1" noThreeD="1"/>
</file>

<file path=xl/ctrlProps/ctrlProp1037.xml><?xml version="1.0" encoding="utf-8"?>
<formControlPr xmlns="http://schemas.microsoft.com/office/spreadsheetml/2009/9/main" objectType="CheckBox" checked="Checked" fmlaLink="$H$15" lockText="1" noThreeD="1"/>
</file>

<file path=xl/ctrlProps/ctrlProp1038.xml><?xml version="1.0" encoding="utf-8"?>
<formControlPr xmlns="http://schemas.microsoft.com/office/spreadsheetml/2009/9/main" objectType="CheckBox" checked="Checked" fmlaLink="$H$15" lockText="1" noThreeD="1"/>
</file>

<file path=xl/ctrlProps/ctrlProp1039.xml><?xml version="1.0" encoding="utf-8"?>
<formControlPr xmlns="http://schemas.microsoft.com/office/spreadsheetml/2009/9/main" objectType="CheckBox" checked="Checked" fmlaLink="$H$15" lockText="1" noThreeD="1"/>
</file>

<file path=xl/ctrlProps/ctrlProp104.xml><?xml version="1.0" encoding="utf-8"?>
<formControlPr xmlns="http://schemas.microsoft.com/office/spreadsheetml/2009/9/main" objectType="CheckBox" checked="Checked" fmlaLink="$H$15" lockText="1" noThreeD="1"/>
</file>

<file path=xl/ctrlProps/ctrlProp1040.xml><?xml version="1.0" encoding="utf-8"?>
<formControlPr xmlns="http://schemas.microsoft.com/office/spreadsheetml/2009/9/main" objectType="CheckBox" checked="Checked" fmlaLink="$H$15" lockText="1" noThreeD="1"/>
</file>

<file path=xl/ctrlProps/ctrlProp1041.xml><?xml version="1.0" encoding="utf-8"?>
<formControlPr xmlns="http://schemas.microsoft.com/office/spreadsheetml/2009/9/main" objectType="CheckBox" checked="Checked" fmlaLink="$H$15" lockText="1" noThreeD="1"/>
</file>

<file path=xl/ctrlProps/ctrlProp1042.xml><?xml version="1.0" encoding="utf-8"?>
<formControlPr xmlns="http://schemas.microsoft.com/office/spreadsheetml/2009/9/main" objectType="CheckBox" checked="Checked" fmlaLink="$H$15" lockText="1" noThreeD="1"/>
</file>

<file path=xl/ctrlProps/ctrlProp1043.xml><?xml version="1.0" encoding="utf-8"?>
<formControlPr xmlns="http://schemas.microsoft.com/office/spreadsheetml/2009/9/main" objectType="CheckBox" checked="Checked" fmlaLink="$H$15" lockText="1" noThreeD="1"/>
</file>

<file path=xl/ctrlProps/ctrlProp1044.xml><?xml version="1.0" encoding="utf-8"?>
<formControlPr xmlns="http://schemas.microsoft.com/office/spreadsheetml/2009/9/main" objectType="CheckBox" checked="Checked" fmlaLink="$H$15" lockText="1" noThreeD="1"/>
</file>

<file path=xl/ctrlProps/ctrlProp1045.xml><?xml version="1.0" encoding="utf-8"?>
<formControlPr xmlns="http://schemas.microsoft.com/office/spreadsheetml/2009/9/main" objectType="CheckBox" checked="Checked" fmlaLink="$H$15" lockText="1" noThreeD="1"/>
</file>

<file path=xl/ctrlProps/ctrlProp1046.xml><?xml version="1.0" encoding="utf-8"?>
<formControlPr xmlns="http://schemas.microsoft.com/office/spreadsheetml/2009/9/main" objectType="CheckBox" checked="Checked" fmlaLink="$H$15" lockText="1" noThreeD="1"/>
</file>

<file path=xl/ctrlProps/ctrlProp1047.xml><?xml version="1.0" encoding="utf-8"?>
<formControlPr xmlns="http://schemas.microsoft.com/office/spreadsheetml/2009/9/main" objectType="CheckBox" checked="Checked" fmlaLink="$H$15" lockText="1" noThreeD="1"/>
</file>

<file path=xl/ctrlProps/ctrlProp1048.xml><?xml version="1.0" encoding="utf-8"?>
<formControlPr xmlns="http://schemas.microsoft.com/office/spreadsheetml/2009/9/main" objectType="CheckBox" checked="Checked" fmlaLink="$H$15" lockText="1" noThreeD="1"/>
</file>

<file path=xl/ctrlProps/ctrlProp1049.xml><?xml version="1.0" encoding="utf-8"?>
<formControlPr xmlns="http://schemas.microsoft.com/office/spreadsheetml/2009/9/main" objectType="CheckBox" checked="Checked" fmlaLink="$H$15" lockText="1" noThreeD="1"/>
</file>

<file path=xl/ctrlProps/ctrlProp105.xml><?xml version="1.0" encoding="utf-8"?>
<formControlPr xmlns="http://schemas.microsoft.com/office/spreadsheetml/2009/9/main" objectType="CheckBox" checked="Checked" fmlaLink="$H$15" lockText="1" noThreeD="1"/>
</file>

<file path=xl/ctrlProps/ctrlProp1050.xml><?xml version="1.0" encoding="utf-8"?>
<formControlPr xmlns="http://schemas.microsoft.com/office/spreadsheetml/2009/9/main" objectType="CheckBox" checked="Checked" fmlaLink="$H$15" lockText="1" noThreeD="1"/>
</file>

<file path=xl/ctrlProps/ctrlProp1051.xml><?xml version="1.0" encoding="utf-8"?>
<formControlPr xmlns="http://schemas.microsoft.com/office/spreadsheetml/2009/9/main" objectType="CheckBox" checked="Checked" fmlaLink="$H$15" lockText="1" noThreeD="1"/>
</file>

<file path=xl/ctrlProps/ctrlProp1052.xml><?xml version="1.0" encoding="utf-8"?>
<formControlPr xmlns="http://schemas.microsoft.com/office/spreadsheetml/2009/9/main" objectType="CheckBox" checked="Checked" fmlaLink="$H$15" lockText="1" noThreeD="1"/>
</file>

<file path=xl/ctrlProps/ctrlProp1053.xml><?xml version="1.0" encoding="utf-8"?>
<formControlPr xmlns="http://schemas.microsoft.com/office/spreadsheetml/2009/9/main" objectType="CheckBox" checked="Checked" fmlaLink="$H$15" lockText="1" noThreeD="1"/>
</file>

<file path=xl/ctrlProps/ctrlProp1054.xml><?xml version="1.0" encoding="utf-8"?>
<formControlPr xmlns="http://schemas.microsoft.com/office/spreadsheetml/2009/9/main" objectType="CheckBox" checked="Checked" fmlaLink="$H$15" lockText="1" noThreeD="1"/>
</file>

<file path=xl/ctrlProps/ctrlProp1055.xml><?xml version="1.0" encoding="utf-8"?>
<formControlPr xmlns="http://schemas.microsoft.com/office/spreadsheetml/2009/9/main" objectType="CheckBox" checked="Checked" fmlaLink="$H$15" lockText="1" noThreeD="1"/>
</file>

<file path=xl/ctrlProps/ctrlProp1056.xml><?xml version="1.0" encoding="utf-8"?>
<formControlPr xmlns="http://schemas.microsoft.com/office/spreadsheetml/2009/9/main" objectType="CheckBox" checked="Checked" fmlaLink="$H$15" lockText="1" noThreeD="1"/>
</file>

<file path=xl/ctrlProps/ctrlProp1057.xml><?xml version="1.0" encoding="utf-8"?>
<formControlPr xmlns="http://schemas.microsoft.com/office/spreadsheetml/2009/9/main" objectType="CheckBox" checked="Checked" fmlaLink="$H$15" lockText="1" noThreeD="1"/>
</file>

<file path=xl/ctrlProps/ctrlProp1058.xml><?xml version="1.0" encoding="utf-8"?>
<formControlPr xmlns="http://schemas.microsoft.com/office/spreadsheetml/2009/9/main" objectType="CheckBox" checked="Checked" fmlaLink="$H$15" lockText="1" noThreeD="1"/>
</file>

<file path=xl/ctrlProps/ctrlProp1059.xml><?xml version="1.0" encoding="utf-8"?>
<formControlPr xmlns="http://schemas.microsoft.com/office/spreadsheetml/2009/9/main" objectType="CheckBox" checked="Checked" fmlaLink="$H$15" lockText="1" noThreeD="1"/>
</file>

<file path=xl/ctrlProps/ctrlProp106.xml><?xml version="1.0" encoding="utf-8"?>
<formControlPr xmlns="http://schemas.microsoft.com/office/spreadsheetml/2009/9/main" objectType="CheckBox" checked="Checked" fmlaLink="$H$15" lockText="1" noThreeD="1"/>
</file>

<file path=xl/ctrlProps/ctrlProp1060.xml><?xml version="1.0" encoding="utf-8"?>
<formControlPr xmlns="http://schemas.microsoft.com/office/spreadsheetml/2009/9/main" objectType="CheckBox" checked="Checked" fmlaLink="$H$15" lockText="1" noThreeD="1"/>
</file>

<file path=xl/ctrlProps/ctrlProp1061.xml><?xml version="1.0" encoding="utf-8"?>
<formControlPr xmlns="http://schemas.microsoft.com/office/spreadsheetml/2009/9/main" objectType="CheckBox" checked="Checked" fmlaLink="$H$15" lockText="1" noThreeD="1"/>
</file>

<file path=xl/ctrlProps/ctrlProp1062.xml><?xml version="1.0" encoding="utf-8"?>
<formControlPr xmlns="http://schemas.microsoft.com/office/spreadsheetml/2009/9/main" objectType="CheckBox" checked="Checked" fmlaLink="$H$15" lockText="1" noThreeD="1"/>
</file>

<file path=xl/ctrlProps/ctrlProp1063.xml><?xml version="1.0" encoding="utf-8"?>
<formControlPr xmlns="http://schemas.microsoft.com/office/spreadsheetml/2009/9/main" objectType="CheckBox" checked="Checked" fmlaLink="$H$15" lockText="1" noThreeD="1"/>
</file>

<file path=xl/ctrlProps/ctrlProp1064.xml><?xml version="1.0" encoding="utf-8"?>
<formControlPr xmlns="http://schemas.microsoft.com/office/spreadsheetml/2009/9/main" objectType="CheckBox" checked="Checked" fmlaLink="$H$15" lockText="1" noThreeD="1"/>
</file>

<file path=xl/ctrlProps/ctrlProp1065.xml><?xml version="1.0" encoding="utf-8"?>
<formControlPr xmlns="http://schemas.microsoft.com/office/spreadsheetml/2009/9/main" objectType="CheckBox" checked="Checked" fmlaLink="$H$15" lockText="1" noThreeD="1"/>
</file>

<file path=xl/ctrlProps/ctrlProp1066.xml><?xml version="1.0" encoding="utf-8"?>
<formControlPr xmlns="http://schemas.microsoft.com/office/spreadsheetml/2009/9/main" objectType="CheckBox" checked="Checked" fmlaLink="$H$15" lockText="1" noThreeD="1"/>
</file>

<file path=xl/ctrlProps/ctrlProp1067.xml><?xml version="1.0" encoding="utf-8"?>
<formControlPr xmlns="http://schemas.microsoft.com/office/spreadsheetml/2009/9/main" objectType="CheckBox" checked="Checked" fmlaLink="$H$15" lockText="1" noThreeD="1"/>
</file>

<file path=xl/ctrlProps/ctrlProp1068.xml><?xml version="1.0" encoding="utf-8"?>
<formControlPr xmlns="http://schemas.microsoft.com/office/spreadsheetml/2009/9/main" objectType="CheckBox" checked="Checked" fmlaLink="$H$15" lockText="1" noThreeD="1"/>
</file>

<file path=xl/ctrlProps/ctrlProp1069.xml><?xml version="1.0" encoding="utf-8"?>
<formControlPr xmlns="http://schemas.microsoft.com/office/spreadsheetml/2009/9/main" objectType="CheckBox" checked="Checked" fmlaLink="$H$15" lockText="1" noThreeD="1"/>
</file>

<file path=xl/ctrlProps/ctrlProp107.xml><?xml version="1.0" encoding="utf-8"?>
<formControlPr xmlns="http://schemas.microsoft.com/office/spreadsheetml/2009/9/main" objectType="CheckBox" checked="Checked" fmlaLink="$H$15" lockText="1" noThreeD="1"/>
</file>

<file path=xl/ctrlProps/ctrlProp1070.xml><?xml version="1.0" encoding="utf-8"?>
<formControlPr xmlns="http://schemas.microsoft.com/office/spreadsheetml/2009/9/main" objectType="CheckBox" checked="Checked" fmlaLink="$H$15" lockText="1" noThreeD="1"/>
</file>

<file path=xl/ctrlProps/ctrlProp1071.xml><?xml version="1.0" encoding="utf-8"?>
<formControlPr xmlns="http://schemas.microsoft.com/office/spreadsheetml/2009/9/main" objectType="CheckBox" checked="Checked" fmlaLink="$H$15" lockText="1" noThreeD="1"/>
</file>

<file path=xl/ctrlProps/ctrlProp1072.xml><?xml version="1.0" encoding="utf-8"?>
<formControlPr xmlns="http://schemas.microsoft.com/office/spreadsheetml/2009/9/main" objectType="CheckBox" checked="Checked" fmlaLink="$H$15" lockText="1" noThreeD="1"/>
</file>

<file path=xl/ctrlProps/ctrlProp1073.xml><?xml version="1.0" encoding="utf-8"?>
<formControlPr xmlns="http://schemas.microsoft.com/office/spreadsheetml/2009/9/main" objectType="CheckBox" checked="Checked" fmlaLink="$H$15" lockText="1" noThreeD="1"/>
</file>

<file path=xl/ctrlProps/ctrlProp1074.xml><?xml version="1.0" encoding="utf-8"?>
<formControlPr xmlns="http://schemas.microsoft.com/office/spreadsheetml/2009/9/main" objectType="CheckBox" checked="Checked" fmlaLink="$H$15" lockText="1" noThreeD="1"/>
</file>

<file path=xl/ctrlProps/ctrlProp1075.xml><?xml version="1.0" encoding="utf-8"?>
<formControlPr xmlns="http://schemas.microsoft.com/office/spreadsheetml/2009/9/main" objectType="CheckBox" checked="Checked" fmlaLink="$H$15" lockText="1" noThreeD="1"/>
</file>

<file path=xl/ctrlProps/ctrlProp1076.xml><?xml version="1.0" encoding="utf-8"?>
<formControlPr xmlns="http://schemas.microsoft.com/office/spreadsheetml/2009/9/main" objectType="CheckBox" checked="Checked" fmlaLink="$H$15" lockText="1" noThreeD="1"/>
</file>

<file path=xl/ctrlProps/ctrlProp1077.xml><?xml version="1.0" encoding="utf-8"?>
<formControlPr xmlns="http://schemas.microsoft.com/office/spreadsheetml/2009/9/main" objectType="CheckBox" checked="Checked" fmlaLink="$H$15" lockText="1" noThreeD="1"/>
</file>

<file path=xl/ctrlProps/ctrlProp1078.xml><?xml version="1.0" encoding="utf-8"?>
<formControlPr xmlns="http://schemas.microsoft.com/office/spreadsheetml/2009/9/main" objectType="CheckBox" checked="Checked" fmlaLink="$H$15" lockText="1" noThreeD="1"/>
</file>

<file path=xl/ctrlProps/ctrlProp1079.xml><?xml version="1.0" encoding="utf-8"?>
<formControlPr xmlns="http://schemas.microsoft.com/office/spreadsheetml/2009/9/main" objectType="CheckBox" checked="Checked" fmlaLink="$H$15" lockText="1" noThreeD="1"/>
</file>

<file path=xl/ctrlProps/ctrlProp108.xml><?xml version="1.0" encoding="utf-8"?>
<formControlPr xmlns="http://schemas.microsoft.com/office/spreadsheetml/2009/9/main" objectType="CheckBox" checked="Checked" fmlaLink="$H$15" lockText="1" noThreeD="1"/>
</file>

<file path=xl/ctrlProps/ctrlProp1080.xml><?xml version="1.0" encoding="utf-8"?>
<formControlPr xmlns="http://schemas.microsoft.com/office/spreadsheetml/2009/9/main" objectType="CheckBox" checked="Checked" fmlaLink="$H$15" lockText="1" noThreeD="1"/>
</file>

<file path=xl/ctrlProps/ctrlProp1081.xml><?xml version="1.0" encoding="utf-8"?>
<formControlPr xmlns="http://schemas.microsoft.com/office/spreadsheetml/2009/9/main" objectType="CheckBox" checked="Checked" fmlaLink="$H$15" lockText="1" noThreeD="1"/>
</file>

<file path=xl/ctrlProps/ctrlProp1082.xml><?xml version="1.0" encoding="utf-8"?>
<formControlPr xmlns="http://schemas.microsoft.com/office/spreadsheetml/2009/9/main" objectType="CheckBox" checked="Checked" fmlaLink="$H$15" lockText="1" noThreeD="1"/>
</file>

<file path=xl/ctrlProps/ctrlProp1083.xml><?xml version="1.0" encoding="utf-8"?>
<formControlPr xmlns="http://schemas.microsoft.com/office/spreadsheetml/2009/9/main" objectType="CheckBox" checked="Checked" fmlaLink="$H$15" lockText="1" noThreeD="1"/>
</file>

<file path=xl/ctrlProps/ctrlProp1084.xml><?xml version="1.0" encoding="utf-8"?>
<formControlPr xmlns="http://schemas.microsoft.com/office/spreadsheetml/2009/9/main" objectType="CheckBox" checked="Checked" fmlaLink="$H$15" lockText="1" noThreeD="1"/>
</file>

<file path=xl/ctrlProps/ctrlProp1085.xml><?xml version="1.0" encoding="utf-8"?>
<formControlPr xmlns="http://schemas.microsoft.com/office/spreadsheetml/2009/9/main" objectType="CheckBox" checked="Checked" fmlaLink="$H$15" lockText="1" noThreeD="1"/>
</file>

<file path=xl/ctrlProps/ctrlProp1086.xml><?xml version="1.0" encoding="utf-8"?>
<formControlPr xmlns="http://schemas.microsoft.com/office/spreadsheetml/2009/9/main" objectType="CheckBox" checked="Checked" fmlaLink="$H$15" lockText="1" noThreeD="1"/>
</file>

<file path=xl/ctrlProps/ctrlProp1087.xml><?xml version="1.0" encoding="utf-8"?>
<formControlPr xmlns="http://schemas.microsoft.com/office/spreadsheetml/2009/9/main" objectType="CheckBox" checked="Checked" fmlaLink="$H$15" lockText="1" noThreeD="1"/>
</file>

<file path=xl/ctrlProps/ctrlProp1088.xml><?xml version="1.0" encoding="utf-8"?>
<formControlPr xmlns="http://schemas.microsoft.com/office/spreadsheetml/2009/9/main" objectType="CheckBox" checked="Checked" fmlaLink="$H$15" lockText="1" noThreeD="1"/>
</file>

<file path=xl/ctrlProps/ctrlProp1089.xml><?xml version="1.0" encoding="utf-8"?>
<formControlPr xmlns="http://schemas.microsoft.com/office/spreadsheetml/2009/9/main" objectType="CheckBox" checked="Checked" fmlaLink="$H$15" lockText="1" noThreeD="1"/>
</file>

<file path=xl/ctrlProps/ctrlProp109.xml><?xml version="1.0" encoding="utf-8"?>
<formControlPr xmlns="http://schemas.microsoft.com/office/spreadsheetml/2009/9/main" objectType="CheckBox" checked="Checked" fmlaLink="$H$15" lockText="1" noThreeD="1"/>
</file>

<file path=xl/ctrlProps/ctrlProp1090.xml><?xml version="1.0" encoding="utf-8"?>
<formControlPr xmlns="http://schemas.microsoft.com/office/spreadsheetml/2009/9/main" objectType="CheckBox" checked="Checked" fmlaLink="$H$15" lockText="1" noThreeD="1"/>
</file>

<file path=xl/ctrlProps/ctrlProp1091.xml><?xml version="1.0" encoding="utf-8"?>
<formControlPr xmlns="http://schemas.microsoft.com/office/spreadsheetml/2009/9/main" objectType="CheckBox" checked="Checked" fmlaLink="$H$15" lockText="1" noThreeD="1"/>
</file>

<file path=xl/ctrlProps/ctrlProp1092.xml><?xml version="1.0" encoding="utf-8"?>
<formControlPr xmlns="http://schemas.microsoft.com/office/spreadsheetml/2009/9/main" objectType="CheckBox" checked="Checked" fmlaLink="$H$15" lockText="1" noThreeD="1"/>
</file>

<file path=xl/ctrlProps/ctrlProp1093.xml><?xml version="1.0" encoding="utf-8"?>
<formControlPr xmlns="http://schemas.microsoft.com/office/spreadsheetml/2009/9/main" objectType="CheckBox" checked="Checked" fmlaLink="$H$15" lockText="1" noThreeD="1"/>
</file>

<file path=xl/ctrlProps/ctrlProp1094.xml><?xml version="1.0" encoding="utf-8"?>
<formControlPr xmlns="http://schemas.microsoft.com/office/spreadsheetml/2009/9/main" objectType="CheckBox" checked="Checked" fmlaLink="$H$15" lockText="1" noThreeD="1"/>
</file>

<file path=xl/ctrlProps/ctrlProp1095.xml><?xml version="1.0" encoding="utf-8"?>
<formControlPr xmlns="http://schemas.microsoft.com/office/spreadsheetml/2009/9/main" objectType="CheckBox" checked="Checked" fmlaLink="$H$15" lockText="1" noThreeD="1"/>
</file>

<file path=xl/ctrlProps/ctrlProp1096.xml><?xml version="1.0" encoding="utf-8"?>
<formControlPr xmlns="http://schemas.microsoft.com/office/spreadsheetml/2009/9/main" objectType="CheckBox" checked="Checked" fmlaLink="$H$15" lockText="1" noThreeD="1"/>
</file>

<file path=xl/ctrlProps/ctrlProp1097.xml><?xml version="1.0" encoding="utf-8"?>
<formControlPr xmlns="http://schemas.microsoft.com/office/spreadsheetml/2009/9/main" objectType="CheckBox" checked="Checked" fmlaLink="$H$15" lockText="1" noThreeD="1"/>
</file>

<file path=xl/ctrlProps/ctrlProp1098.xml><?xml version="1.0" encoding="utf-8"?>
<formControlPr xmlns="http://schemas.microsoft.com/office/spreadsheetml/2009/9/main" objectType="CheckBox" checked="Checked" fmlaLink="$H$15" lockText="1" noThreeD="1"/>
</file>

<file path=xl/ctrlProps/ctrlProp1099.xml><?xml version="1.0" encoding="utf-8"?>
<formControlPr xmlns="http://schemas.microsoft.com/office/spreadsheetml/2009/9/main" objectType="CheckBox" checked="Checked" fmlaLink="$H$15" lockText="1" noThreeD="1"/>
</file>

<file path=xl/ctrlProps/ctrlProp11.xml><?xml version="1.0" encoding="utf-8"?>
<formControlPr xmlns="http://schemas.microsoft.com/office/spreadsheetml/2009/9/main" objectType="CheckBox" checked="Checked" fmlaLink="$H$15" lockText="1" noThreeD="1"/>
</file>

<file path=xl/ctrlProps/ctrlProp110.xml><?xml version="1.0" encoding="utf-8"?>
<formControlPr xmlns="http://schemas.microsoft.com/office/spreadsheetml/2009/9/main" objectType="CheckBox" checked="Checked" fmlaLink="$H$15" lockText="1" noThreeD="1"/>
</file>

<file path=xl/ctrlProps/ctrlProp1100.xml><?xml version="1.0" encoding="utf-8"?>
<formControlPr xmlns="http://schemas.microsoft.com/office/spreadsheetml/2009/9/main" objectType="CheckBox" checked="Checked" fmlaLink="$H$15" lockText="1" noThreeD="1"/>
</file>

<file path=xl/ctrlProps/ctrlProp1101.xml><?xml version="1.0" encoding="utf-8"?>
<formControlPr xmlns="http://schemas.microsoft.com/office/spreadsheetml/2009/9/main" objectType="CheckBox" checked="Checked" fmlaLink="$H$15" lockText="1" noThreeD="1"/>
</file>

<file path=xl/ctrlProps/ctrlProp1102.xml><?xml version="1.0" encoding="utf-8"?>
<formControlPr xmlns="http://schemas.microsoft.com/office/spreadsheetml/2009/9/main" objectType="CheckBox" checked="Checked" fmlaLink="$H$15" lockText="1" noThreeD="1"/>
</file>

<file path=xl/ctrlProps/ctrlProp1103.xml><?xml version="1.0" encoding="utf-8"?>
<formControlPr xmlns="http://schemas.microsoft.com/office/spreadsheetml/2009/9/main" objectType="CheckBox" checked="Checked" fmlaLink="$H$15" lockText="1" noThreeD="1"/>
</file>

<file path=xl/ctrlProps/ctrlProp1104.xml><?xml version="1.0" encoding="utf-8"?>
<formControlPr xmlns="http://schemas.microsoft.com/office/spreadsheetml/2009/9/main" objectType="CheckBox" checked="Checked" fmlaLink="$H$15" lockText="1" noThreeD="1"/>
</file>

<file path=xl/ctrlProps/ctrlProp1105.xml><?xml version="1.0" encoding="utf-8"?>
<formControlPr xmlns="http://schemas.microsoft.com/office/spreadsheetml/2009/9/main" objectType="CheckBox" checked="Checked" fmlaLink="$H$15" lockText="1" noThreeD="1"/>
</file>

<file path=xl/ctrlProps/ctrlProp1106.xml><?xml version="1.0" encoding="utf-8"?>
<formControlPr xmlns="http://schemas.microsoft.com/office/spreadsheetml/2009/9/main" objectType="CheckBox" checked="Checked" fmlaLink="$H$15" lockText="1" noThreeD="1"/>
</file>

<file path=xl/ctrlProps/ctrlProp1107.xml><?xml version="1.0" encoding="utf-8"?>
<formControlPr xmlns="http://schemas.microsoft.com/office/spreadsheetml/2009/9/main" objectType="CheckBox" checked="Checked" fmlaLink="$H$15" lockText="1" noThreeD="1"/>
</file>

<file path=xl/ctrlProps/ctrlProp1108.xml><?xml version="1.0" encoding="utf-8"?>
<formControlPr xmlns="http://schemas.microsoft.com/office/spreadsheetml/2009/9/main" objectType="CheckBox" checked="Checked" fmlaLink="$H$15" lockText="1" noThreeD="1"/>
</file>

<file path=xl/ctrlProps/ctrlProp1109.xml><?xml version="1.0" encoding="utf-8"?>
<formControlPr xmlns="http://schemas.microsoft.com/office/spreadsheetml/2009/9/main" objectType="CheckBox" checked="Checked" fmlaLink="$H$15" lockText="1" noThreeD="1"/>
</file>

<file path=xl/ctrlProps/ctrlProp111.xml><?xml version="1.0" encoding="utf-8"?>
<formControlPr xmlns="http://schemas.microsoft.com/office/spreadsheetml/2009/9/main" objectType="CheckBox" checked="Checked" fmlaLink="$H$15" lockText="1" noThreeD="1"/>
</file>

<file path=xl/ctrlProps/ctrlProp1110.xml><?xml version="1.0" encoding="utf-8"?>
<formControlPr xmlns="http://schemas.microsoft.com/office/spreadsheetml/2009/9/main" objectType="CheckBox" checked="Checked" fmlaLink="$H$15" lockText="1" noThreeD="1"/>
</file>

<file path=xl/ctrlProps/ctrlProp1111.xml><?xml version="1.0" encoding="utf-8"?>
<formControlPr xmlns="http://schemas.microsoft.com/office/spreadsheetml/2009/9/main" objectType="CheckBox" checked="Checked" fmlaLink="$H$15" lockText="1" noThreeD="1"/>
</file>

<file path=xl/ctrlProps/ctrlProp1112.xml><?xml version="1.0" encoding="utf-8"?>
<formControlPr xmlns="http://schemas.microsoft.com/office/spreadsheetml/2009/9/main" objectType="CheckBox" checked="Checked" fmlaLink="$H$15" lockText="1" noThreeD="1"/>
</file>

<file path=xl/ctrlProps/ctrlProp1113.xml><?xml version="1.0" encoding="utf-8"?>
<formControlPr xmlns="http://schemas.microsoft.com/office/spreadsheetml/2009/9/main" objectType="CheckBox" checked="Checked" fmlaLink="$H$15" lockText="1" noThreeD="1"/>
</file>

<file path=xl/ctrlProps/ctrlProp1114.xml><?xml version="1.0" encoding="utf-8"?>
<formControlPr xmlns="http://schemas.microsoft.com/office/spreadsheetml/2009/9/main" objectType="CheckBox" checked="Checked" fmlaLink="$H$15" lockText="1" noThreeD="1"/>
</file>

<file path=xl/ctrlProps/ctrlProp1115.xml><?xml version="1.0" encoding="utf-8"?>
<formControlPr xmlns="http://schemas.microsoft.com/office/spreadsheetml/2009/9/main" objectType="CheckBox" checked="Checked" fmlaLink="$H$15" lockText="1" noThreeD="1"/>
</file>

<file path=xl/ctrlProps/ctrlProp1116.xml><?xml version="1.0" encoding="utf-8"?>
<formControlPr xmlns="http://schemas.microsoft.com/office/spreadsheetml/2009/9/main" objectType="CheckBox" checked="Checked" fmlaLink="$H$15" lockText="1" noThreeD="1"/>
</file>

<file path=xl/ctrlProps/ctrlProp1117.xml><?xml version="1.0" encoding="utf-8"?>
<formControlPr xmlns="http://schemas.microsoft.com/office/spreadsheetml/2009/9/main" objectType="CheckBox" checked="Checked" fmlaLink="$H$15" lockText="1" noThreeD="1"/>
</file>

<file path=xl/ctrlProps/ctrlProp1118.xml><?xml version="1.0" encoding="utf-8"?>
<formControlPr xmlns="http://schemas.microsoft.com/office/spreadsheetml/2009/9/main" objectType="CheckBox" checked="Checked" fmlaLink="$H$15" lockText="1" noThreeD="1"/>
</file>

<file path=xl/ctrlProps/ctrlProp1119.xml><?xml version="1.0" encoding="utf-8"?>
<formControlPr xmlns="http://schemas.microsoft.com/office/spreadsheetml/2009/9/main" objectType="CheckBox" checked="Checked" fmlaLink="$H$15" lockText="1" noThreeD="1"/>
</file>

<file path=xl/ctrlProps/ctrlProp112.xml><?xml version="1.0" encoding="utf-8"?>
<formControlPr xmlns="http://schemas.microsoft.com/office/spreadsheetml/2009/9/main" objectType="CheckBox" checked="Checked" fmlaLink="$H$15" lockText="1" noThreeD="1"/>
</file>

<file path=xl/ctrlProps/ctrlProp1120.xml><?xml version="1.0" encoding="utf-8"?>
<formControlPr xmlns="http://schemas.microsoft.com/office/spreadsheetml/2009/9/main" objectType="CheckBox" checked="Checked" fmlaLink="$H$15" lockText="1" noThreeD="1"/>
</file>

<file path=xl/ctrlProps/ctrlProp1121.xml><?xml version="1.0" encoding="utf-8"?>
<formControlPr xmlns="http://schemas.microsoft.com/office/spreadsheetml/2009/9/main" objectType="CheckBox" checked="Checked" fmlaLink="$H$15" lockText="1" noThreeD="1"/>
</file>

<file path=xl/ctrlProps/ctrlProp1122.xml><?xml version="1.0" encoding="utf-8"?>
<formControlPr xmlns="http://schemas.microsoft.com/office/spreadsheetml/2009/9/main" objectType="CheckBox" checked="Checked" fmlaLink="$H$15" lockText="1" noThreeD="1"/>
</file>

<file path=xl/ctrlProps/ctrlProp1123.xml><?xml version="1.0" encoding="utf-8"?>
<formControlPr xmlns="http://schemas.microsoft.com/office/spreadsheetml/2009/9/main" objectType="CheckBox" checked="Checked" fmlaLink="$H$15" lockText="1" noThreeD="1"/>
</file>

<file path=xl/ctrlProps/ctrlProp1124.xml><?xml version="1.0" encoding="utf-8"?>
<formControlPr xmlns="http://schemas.microsoft.com/office/spreadsheetml/2009/9/main" objectType="CheckBox" checked="Checked" fmlaLink="$H$15" lockText="1" noThreeD="1"/>
</file>

<file path=xl/ctrlProps/ctrlProp1125.xml><?xml version="1.0" encoding="utf-8"?>
<formControlPr xmlns="http://schemas.microsoft.com/office/spreadsheetml/2009/9/main" objectType="CheckBox" checked="Checked" fmlaLink="$H$15" lockText="1" noThreeD="1"/>
</file>

<file path=xl/ctrlProps/ctrlProp1126.xml><?xml version="1.0" encoding="utf-8"?>
<formControlPr xmlns="http://schemas.microsoft.com/office/spreadsheetml/2009/9/main" objectType="CheckBox" checked="Checked" fmlaLink="$H$15" lockText="1" noThreeD="1"/>
</file>

<file path=xl/ctrlProps/ctrlProp1127.xml><?xml version="1.0" encoding="utf-8"?>
<formControlPr xmlns="http://schemas.microsoft.com/office/spreadsheetml/2009/9/main" objectType="CheckBox" checked="Checked" fmlaLink="$H$15" lockText="1" noThreeD="1"/>
</file>

<file path=xl/ctrlProps/ctrlProp1128.xml><?xml version="1.0" encoding="utf-8"?>
<formControlPr xmlns="http://schemas.microsoft.com/office/spreadsheetml/2009/9/main" objectType="CheckBox" checked="Checked" fmlaLink="$H$15" lockText="1" noThreeD="1"/>
</file>

<file path=xl/ctrlProps/ctrlProp1129.xml><?xml version="1.0" encoding="utf-8"?>
<formControlPr xmlns="http://schemas.microsoft.com/office/spreadsheetml/2009/9/main" objectType="CheckBox" checked="Checked" fmlaLink="$H$15" lockText="1" noThreeD="1"/>
</file>

<file path=xl/ctrlProps/ctrlProp113.xml><?xml version="1.0" encoding="utf-8"?>
<formControlPr xmlns="http://schemas.microsoft.com/office/spreadsheetml/2009/9/main" objectType="CheckBox" checked="Checked" fmlaLink="$H$15" lockText="1" noThreeD="1"/>
</file>

<file path=xl/ctrlProps/ctrlProp1130.xml><?xml version="1.0" encoding="utf-8"?>
<formControlPr xmlns="http://schemas.microsoft.com/office/spreadsheetml/2009/9/main" objectType="CheckBox" checked="Checked" fmlaLink="$H$15" lockText="1" noThreeD="1"/>
</file>

<file path=xl/ctrlProps/ctrlProp1131.xml><?xml version="1.0" encoding="utf-8"?>
<formControlPr xmlns="http://schemas.microsoft.com/office/spreadsheetml/2009/9/main" objectType="CheckBox" checked="Checked" fmlaLink="$H$15" lockText="1" noThreeD="1"/>
</file>

<file path=xl/ctrlProps/ctrlProp1132.xml><?xml version="1.0" encoding="utf-8"?>
<formControlPr xmlns="http://schemas.microsoft.com/office/spreadsheetml/2009/9/main" objectType="CheckBox" checked="Checked" fmlaLink="$H$15" lockText="1" noThreeD="1"/>
</file>

<file path=xl/ctrlProps/ctrlProp1133.xml><?xml version="1.0" encoding="utf-8"?>
<formControlPr xmlns="http://schemas.microsoft.com/office/spreadsheetml/2009/9/main" objectType="CheckBox" checked="Checked" fmlaLink="$H$15" lockText="1" noThreeD="1"/>
</file>

<file path=xl/ctrlProps/ctrlProp1134.xml><?xml version="1.0" encoding="utf-8"?>
<formControlPr xmlns="http://schemas.microsoft.com/office/spreadsheetml/2009/9/main" objectType="CheckBox" checked="Checked" fmlaLink="$H$15" lockText="1" noThreeD="1"/>
</file>

<file path=xl/ctrlProps/ctrlProp1135.xml><?xml version="1.0" encoding="utf-8"?>
<formControlPr xmlns="http://schemas.microsoft.com/office/spreadsheetml/2009/9/main" objectType="CheckBox" checked="Checked" fmlaLink="$H$15" lockText="1" noThreeD="1"/>
</file>

<file path=xl/ctrlProps/ctrlProp1136.xml><?xml version="1.0" encoding="utf-8"?>
<formControlPr xmlns="http://schemas.microsoft.com/office/spreadsheetml/2009/9/main" objectType="CheckBox" checked="Checked" fmlaLink="$H$15" lockText="1" noThreeD="1"/>
</file>

<file path=xl/ctrlProps/ctrlProp1137.xml><?xml version="1.0" encoding="utf-8"?>
<formControlPr xmlns="http://schemas.microsoft.com/office/spreadsheetml/2009/9/main" objectType="CheckBox" checked="Checked" fmlaLink="$H$15" lockText="1" noThreeD="1"/>
</file>

<file path=xl/ctrlProps/ctrlProp1138.xml><?xml version="1.0" encoding="utf-8"?>
<formControlPr xmlns="http://schemas.microsoft.com/office/spreadsheetml/2009/9/main" objectType="CheckBox" checked="Checked" fmlaLink="$H$15" lockText="1" noThreeD="1"/>
</file>

<file path=xl/ctrlProps/ctrlProp1139.xml><?xml version="1.0" encoding="utf-8"?>
<formControlPr xmlns="http://schemas.microsoft.com/office/spreadsheetml/2009/9/main" objectType="CheckBox" checked="Checked" fmlaLink="$H$15" lockText="1" noThreeD="1"/>
</file>

<file path=xl/ctrlProps/ctrlProp114.xml><?xml version="1.0" encoding="utf-8"?>
<formControlPr xmlns="http://schemas.microsoft.com/office/spreadsheetml/2009/9/main" objectType="CheckBox" checked="Checked" fmlaLink="$H$15" lockText="1" noThreeD="1"/>
</file>

<file path=xl/ctrlProps/ctrlProp1140.xml><?xml version="1.0" encoding="utf-8"?>
<formControlPr xmlns="http://schemas.microsoft.com/office/spreadsheetml/2009/9/main" objectType="CheckBox" checked="Checked" fmlaLink="$H$15" lockText="1" noThreeD="1"/>
</file>

<file path=xl/ctrlProps/ctrlProp1141.xml><?xml version="1.0" encoding="utf-8"?>
<formControlPr xmlns="http://schemas.microsoft.com/office/spreadsheetml/2009/9/main" objectType="CheckBox" checked="Checked" fmlaLink="$H$15" lockText="1" noThreeD="1"/>
</file>

<file path=xl/ctrlProps/ctrlProp1142.xml><?xml version="1.0" encoding="utf-8"?>
<formControlPr xmlns="http://schemas.microsoft.com/office/spreadsheetml/2009/9/main" objectType="CheckBox" checked="Checked" fmlaLink="$H$15" lockText="1" noThreeD="1"/>
</file>

<file path=xl/ctrlProps/ctrlProp1143.xml><?xml version="1.0" encoding="utf-8"?>
<formControlPr xmlns="http://schemas.microsoft.com/office/spreadsheetml/2009/9/main" objectType="CheckBox" checked="Checked" fmlaLink="$H$15" lockText="1" noThreeD="1"/>
</file>

<file path=xl/ctrlProps/ctrlProp1144.xml><?xml version="1.0" encoding="utf-8"?>
<formControlPr xmlns="http://schemas.microsoft.com/office/spreadsheetml/2009/9/main" objectType="CheckBox" checked="Checked" fmlaLink="$H$15" lockText="1" noThreeD="1"/>
</file>

<file path=xl/ctrlProps/ctrlProp1145.xml><?xml version="1.0" encoding="utf-8"?>
<formControlPr xmlns="http://schemas.microsoft.com/office/spreadsheetml/2009/9/main" objectType="CheckBox" checked="Checked" fmlaLink="$H$15" lockText="1" noThreeD="1"/>
</file>

<file path=xl/ctrlProps/ctrlProp1146.xml><?xml version="1.0" encoding="utf-8"?>
<formControlPr xmlns="http://schemas.microsoft.com/office/spreadsheetml/2009/9/main" objectType="CheckBox" checked="Checked" fmlaLink="$H$15" lockText="1" noThreeD="1"/>
</file>

<file path=xl/ctrlProps/ctrlProp1147.xml><?xml version="1.0" encoding="utf-8"?>
<formControlPr xmlns="http://schemas.microsoft.com/office/spreadsheetml/2009/9/main" objectType="CheckBox" checked="Checked" fmlaLink="$H$15" lockText="1" noThreeD="1"/>
</file>

<file path=xl/ctrlProps/ctrlProp1148.xml><?xml version="1.0" encoding="utf-8"?>
<formControlPr xmlns="http://schemas.microsoft.com/office/spreadsheetml/2009/9/main" objectType="CheckBox" checked="Checked" fmlaLink="$H$15" lockText="1" noThreeD="1"/>
</file>

<file path=xl/ctrlProps/ctrlProp1149.xml><?xml version="1.0" encoding="utf-8"?>
<formControlPr xmlns="http://schemas.microsoft.com/office/spreadsheetml/2009/9/main" objectType="CheckBox" checked="Checked" fmlaLink="$H$15" lockText="1" noThreeD="1"/>
</file>

<file path=xl/ctrlProps/ctrlProp115.xml><?xml version="1.0" encoding="utf-8"?>
<formControlPr xmlns="http://schemas.microsoft.com/office/spreadsheetml/2009/9/main" objectType="CheckBox" checked="Checked" fmlaLink="$H$15" lockText="1" noThreeD="1"/>
</file>

<file path=xl/ctrlProps/ctrlProp1150.xml><?xml version="1.0" encoding="utf-8"?>
<formControlPr xmlns="http://schemas.microsoft.com/office/spreadsheetml/2009/9/main" objectType="CheckBox" checked="Checked" fmlaLink="$H$15" lockText="1" noThreeD="1"/>
</file>

<file path=xl/ctrlProps/ctrlProp1151.xml><?xml version="1.0" encoding="utf-8"?>
<formControlPr xmlns="http://schemas.microsoft.com/office/spreadsheetml/2009/9/main" objectType="CheckBox" checked="Checked" fmlaLink="$H$15" lockText="1" noThreeD="1"/>
</file>

<file path=xl/ctrlProps/ctrlProp1152.xml><?xml version="1.0" encoding="utf-8"?>
<formControlPr xmlns="http://schemas.microsoft.com/office/spreadsheetml/2009/9/main" objectType="CheckBox" checked="Checked" fmlaLink="$H$15" lockText="1" noThreeD="1"/>
</file>

<file path=xl/ctrlProps/ctrlProp1153.xml><?xml version="1.0" encoding="utf-8"?>
<formControlPr xmlns="http://schemas.microsoft.com/office/spreadsheetml/2009/9/main" objectType="CheckBox" checked="Checked" fmlaLink="$H$15" lockText="1" noThreeD="1"/>
</file>

<file path=xl/ctrlProps/ctrlProp1154.xml><?xml version="1.0" encoding="utf-8"?>
<formControlPr xmlns="http://schemas.microsoft.com/office/spreadsheetml/2009/9/main" objectType="CheckBox" checked="Checked" fmlaLink="$H$15" lockText="1" noThreeD="1"/>
</file>

<file path=xl/ctrlProps/ctrlProp1155.xml><?xml version="1.0" encoding="utf-8"?>
<formControlPr xmlns="http://schemas.microsoft.com/office/spreadsheetml/2009/9/main" objectType="CheckBox" checked="Checked" fmlaLink="$H$15" lockText="1" noThreeD="1"/>
</file>

<file path=xl/ctrlProps/ctrlProp1156.xml><?xml version="1.0" encoding="utf-8"?>
<formControlPr xmlns="http://schemas.microsoft.com/office/spreadsheetml/2009/9/main" objectType="CheckBox" checked="Checked" fmlaLink="$H$15" lockText="1" noThreeD="1"/>
</file>

<file path=xl/ctrlProps/ctrlProp1157.xml><?xml version="1.0" encoding="utf-8"?>
<formControlPr xmlns="http://schemas.microsoft.com/office/spreadsheetml/2009/9/main" objectType="CheckBox" checked="Checked" fmlaLink="$H$15" lockText="1" noThreeD="1"/>
</file>

<file path=xl/ctrlProps/ctrlProp1158.xml><?xml version="1.0" encoding="utf-8"?>
<formControlPr xmlns="http://schemas.microsoft.com/office/spreadsheetml/2009/9/main" objectType="CheckBox" checked="Checked" fmlaLink="$H$15" lockText="1" noThreeD="1"/>
</file>

<file path=xl/ctrlProps/ctrlProp1159.xml><?xml version="1.0" encoding="utf-8"?>
<formControlPr xmlns="http://schemas.microsoft.com/office/spreadsheetml/2009/9/main" objectType="CheckBox" checked="Checked" fmlaLink="$H$15" lockText="1" noThreeD="1"/>
</file>

<file path=xl/ctrlProps/ctrlProp116.xml><?xml version="1.0" encoding="utf-8"?>
<formControlPr xmlns="http://schemas.microsoft.com/office/spreadsheetml/2009/9/main" objectType="CheckBox" checked="Checked" fmlaLink="$H$15" lockText="1" noThreeD="1"/>
</file>

<file path=xl/ctrlProps/ctrlProp1160.xml><?xml version="1.0" encoding="utf-8"?>
<formControlPr xmlns="http://schemas.microsoft.com/office/spreadsheetml/2009/9/main" objectType="CheckBox" checked="Checked" fmlaLink="$H$15" lockText="1" noThreeD="1"/>
</file>

<file path=xl/ctrlProps/ctrlProp1161.xml><?xml version="1.0" encoding="utf-8"?>
<formControlPr xmlns="http://schemas.microsoft.com/office/spreadsheetml/2009/9/main" objectType="CheckBox" checked="Checked" fmlaLink="$H$15" lockText="1" noThreeD="1"/>
</file>

<file path=xl/ctrlProps/ctrlProp1162.xml><?xml version="1.0" encoding="utf-8"?>
<formControlPr xmlns="http://schemas.microsoft.com/office/spreadsheetml/2009/9/main" objectType="CheckBox" checked="Checked" fmlaLink="$H$15" lockText="1" noThreeD="1"/>
</file>

<file path=xl/ctrlProps/ctrlProp1163.xml><?xml version="1.0" encoding="utf-8"?>
<formControlPr xmlns="http://schemas.microsoft.com/office/spreadsheetml/2009/9/main" objectType="CheckBox" checked="Checked" fmlaLink="$H$15" lockText="1" noThreeD="1"/>
</file>

<file path=xl/ctrlProps/ctrlProp1164.xml><?xml version="1.0" encoding="utf-8"?>
<formControlPr xmlns="http://schemas.microsoft.com/office/spreadsheetml/2009/9/main" objectType="CheckBox" checked="Checked" fmlaLink="$H$15" lockText="1" noThreeD="1"/>
</file>

<file path=xl/ctrlProps/ctrlProp1165.xml><?xml version="1.0" encoding="utf-8"?>
<formControlPr xmlns="http://schemas.microsoft.com/office/spreadsheetml/2009/9/main" objectType="CheckBox" checked="Checked" fmlaLink="$H$15" lockText="1" noThreeD="1"/>
</file>

<file path=xl/ctrlProps/ctrlProp1166.xml><?xml version="1.0" encoding="utf-8"?>
<formControlPr xmlns="http://schemas.microsoft.com/office/spreadsheetml/2009/9/main" objectType="CheckBox" checked="Checked" fmlaLink="$H$15" lockText="1" noThreeD="1"/>
</file>

<file path=xl/ctrlProps/ctrlProp1167.xml><?xml version="1.0" encoding="utf-8"?>
<formControlPr xmlns="http://schemas.microsoft.com/office/spreadsheetml/2009/9/main" objectType="CheckBox" checked="Checked" fmlaLink="$H$15" lockText="1" noThreeD="1"/>
</file>

<file path=xl/ctrlProps/ctrlProp1168.xml><?xml version="1.0" encoding="utf-8"?>
<formControlPr xmlns="http://schemas.microsoft.com/office/spreadsheetml/2009/9/main" objectType="CheckBox" checked="Checked" fmlaLink="$H$15" lockText="1" noThreeD="1"/>
</file>

<file path=xl/ctrlProps/ctrlProp1169.xml><?xml version="1.0" encoding="utf-8"?>
<formControlPr xmlns="http://schemas.microsoft.com/office/spreadsheetml/2009/9/main" objectType="CheckBox" checked="Checked" fmlaLink="$H$15" lockText="1" noThreeD="1"/>
</file>

<file path=xl/ctrlProps/ctrlProp117.xml><?xml version="1.0" encoding="utf-8"?>
<formControlPr xmlns="http://schemas.microsoft.com/office/spreadsheetml/2009/9/main" objectType="CheckBox" checked="Checked" fmlaLink="$H$15" lockText="1" noThreeD="1"/>
</file>

<file path=xl/ctrlProps/ctrlProp1170.xml><?xml version="1.0" encoding="utf-8"?>
<formControlPr xmlns="http://schemas.microsoft.com/office/spreadsheetml/2009/9/main" objectType="CheckBox" checked="Checked" fmlaLink="$H$15" lockText="1" noThreeD="1"/>
</file>

<file path=xl/ctrlProps/ctrlProp1171.xml><?xml version="1.0" encoding="utf-8"?>
<formControlPr xmlns="http://schemas.microsoft.com/office/spreadsheetml/2009/9/main" objectType="CheckBox" checked="Checked" fmlaLink="$H$15" lockText="1" noThreeD="1"/>
</file>

<file path=xl/ctrlProps/ctrlProp1172.xml><?xml version="1.0" encoding="utf-8"?>
<formControlPr xmlns="http://schemas.microsoft.com/office/spreadsheetml/2009/9/main" objectType="CheckBox" checked="Checked" fmlaLink="$H$15" lockText="1" noThreeD="1"/>
</file>

<file path=xl/ctrlProps/ctrlProp1173.xml><?xml version="1.0" encoding="utf-8"?>
<formControlPr xmlns="http://schemas.microsoft.com/office/spreadsheetml/2009/9/main" objectType="CheckBox" checked="Checked" fmlaLink="$H$15" lockText="1" noThreeD="1"/>
</file>

<file path=xl/ctrlProps/ctrlProp1174.xml><?xml version="1.0" encoding="utf-8"?>
<formControlPr xmlns="http://schemas.microsoft.com/office/spreadsheetml/2009/9/main" objectType="CheckBox" checked="Checked" fmlaLink="$H$15" lockText="1" noThreeD="1"/>
</file>

<file path=xl/ctrlProps/ctrlProp1175.xml><?xml version="1.0" encoding="utf-8"?>
<formControlPr xmlns="http://schemas.microsoft.com/office/spreadsheetml/2009/9/main" objectType="CheckBox" checked="Checked" fmlaLink="$H$15" lockText="1" noThreeD="1"/>
</file>

<file path=xl/ctrlProps/ctrlProp1176.xml><?xml version="1.0" encoding="utf-8"?>
<formControlPr xmlns="http://schemas.microsoft.com/office/spreadsheetml/2009/9/main" objectType="CheckBox" checked="Checked" fmlaLink="$H$15" lockText="1" noThreeD="1"/>
</file>

<file path=xl/ctrlProps/ctrlProp1177.xml><?xml version="1.0" encoding="utf-8"?>
<formControlPr xmlns="http://schemas.microsoft.com/office/spreadsheetml/2009/9/main" objectType="CheckBox" checked="Checked" fmlaLink="$H$15" lockText="1" noThreeD="1"/>
</file>

<file path=xl/ctrlProps/ctrlProp1178.xml><?xml version="1.0" encoding="utf-8"?>
<formControlPr xmlns="http://schemas.microsoft.com/office/spreadsheetml/2009/9/main" objectType="CheckBox" checked="Checked" fmlaLink="$H$15" lockText="1" noThreeD="1"/>
</file>

<file path=xl/ctrlProps/ctrlProp1179.xml><?xml version="1.0" encoding="utf-8"?>
<formControlPr xmlns="http://schemas.microsoft.com/office/spreadsheetml/2009/9/main" objectType="CheckBox" checked="Checked" fmlaLink="$H$15" lockText="1" noThreeD="1"/>
</file>

<file path=xl/ctrlProps/ctrlProp118.xml><?xml version="1.0" encoding="utf-8"?>
<formControlPr xmlns="http://schemas.microsoft.com/office/spreadsheetml/2009/9/main" objectType="CheckBox" checked="Checked" fmlaLink="$H$15" lockText="1" noThreeD="1"/>
</file>

<file path=xl/ctrlProps/ctrlProp1180.xml><?xml version="1.0" encoding="utf-8"?>
<formControlPr xmlns="http://schemas.microsoft.com/office/spreadsheetml/2009/9/main" objectType="CheckBox" checked="Checked" fmlaLink="$H$15" lockText="1" noThreeD="1"/>
</file>

<file path=xl/ctrlProps/ctrlProp1181.xml><?xml version="1.0" encoding="utf-8"?>
<formControlPr xmlns="http://schemas.microsoft.com/office/spreadsheetml/2009/9/main" objectType="CheckBox" checked="Checked" fmlaLink="$H$15" lockText="1" noThreeD="1"/>
</file>

<file path=xl/ctrlProps/ctrlProp1182.xml><?xml version="1.0" encoding="utf-8"?>
<formControlPr xmlns="http://schemas.microsoft.com/office/spreadsheetml/2009/9/main" objectType="CheckBox" checked="Checked" fmlaLink="$H$15" lockText="1" noThreeD="1"/>
</file>

<file path=xl/ctrlProps/ctrlProp1183.xml><?xml version="1.0" encoding="utf-8"?>
<formControlPr xmlns="http://schemas.microsoft.com/office/spreadsheetml/2009/9/main" objectType="CheckBox" checked="Checked" fmlaLink="$H$15" lockText="1" noThreeD="1"/>
</file>

<file path=xl/ctrlProps/ctrlProp1184.xml><?xml version="1.0" encoding="utf-8"?>
<formControlPr xmlns="http://schemas.microsoft.com/office/spreadsheetml/2009/9/main" objectType="CheckBox" checked="Checked" fmlaLink="$H$15" lockText="1" noThreeD="1"/>
</file>

<file path=xl/ctrlProps/ctrlProp1185.xml><?xml version="1.0" encoding="utf-8"?>
<formControlPr xmlns="http://schemas.microsoft.com/office/spreadsheetml/2009/9/main" objectType="CheckBox" checked="Checked" fmlaLink="$H$15" lockText="1" noThreeD="1"/>
</file>

<file path=xl/ctrlProps/ctrlProp1186.xml><?xml version="1.0" encoding="utf-8"?>
<formControlPr xmlns="http://schemas.microsoft.com/office/spreadsheetml/2009/9/main" objectType="CheckBox" checked="Checked" fmlaLink="$H$15" lockText="1" noThreeD="1"/>
</file>

<file path=xl/ctrlProps/ctrlProp1187.xml><?xml version="1.0" encoding="utf-8"?>
<formControlPr xmlns="http://schemas.microsoft.com/office/spreadsheetml/2009/9/main" objectType="CheckBox" checked="Checked" fmlaLink="$H$15" lockText="1" noThreeD="1"/>
</file>

<file path=xl/ctrlProps/ctrlProp1188.xml><?xml version="1.0" encoding="utf-8"?>
<formControlPr xmlns="http://schemas.microsoft.com/office/spreadsheetml/2009/9/main" objectType="CheckBox" checked="Checked" fmlaLink="$H$15" lockText="1" noThreeD="1"/>
</file>

<file path=xl/ctrlProps/ctrlProp1189.xml><?xml version="1.0" encoding="utf-8"?>
<formControlPr xmlns="http://schemas.microsoft.com/office/spreadsheetml/2009/9/main" objectType="CheckBox" checked="Checked" fmlaLink="$H$15" lockText="1" noThreeD="1"/>
</file>

<file path=xl/ctrlProps/ctrlProp119.xml><?xml version="1.0" encoding="utf-8"?>
<formControlPr xmlns="http://schemas.microsoft.com/office/spreadsheetml/2009/9/main" objectType="CheckBox" checked="Checked" fmlaLink="$H$15" lockText="1" noThreeD="1"/>
</file>

<file path=xl/ctrlProps/ctrlProp1190.xml><?xml version="1.0" encoding="utf-8"?>
<formControlPr xmlns="http://schemas.microsoft.com/office/spreadsheetml/2009/9/main" objectType="CheckBox" checked="Checked" fmlaLink="$H$15" lockText="1" noThreeD="1"/>
</file>

<file path=xl/ctrlProps/ctrlProp1191.xml><?xml version="1.0" encoding="utf-8"?>
<formControlPr xmlns="http://schemas.microsoft.com/office/spreadsheetml/2009/9/main" objectType="CheckBox" checked="Checked" fmlaLink="$H$15" lockText="1" noThreeD="1"/>
</file>

<file path=xl/ctrlProps/ctrlProp1192.xml><?xml version="1.0" encoding="utf-8"?>
<formControlPr xmlns="http://schemas.microsoft.com/office/spreadsheetml/2009/9/main" objectType="CheckBox" checked="Checked" fmlaLink="$H$15" lockText="1" noThreeD="1"/>
</file>

<file path=xl/ctrlProps/ctrlProp1193.xml><?xml version="1.0" encoding="utf-8"?>
<formControlPr xmlns="http://schemas.microsoft.com/office/spreadsheetml/2009/9/main" objectType="CheckBox" checked="Checked" fmlaLink="$H$15" lockText="1" noThreeD="1"/>
</file>

<file path=xl/ctrlProps/ctrlProp1194.xml><?xml version="1.0" encoding="utf-8"?>
<formControlPr xmlns="http://schemas.microsoft.com/office/spreadsheetml/2009/9/main" objectType="CheckBox" checked="Checked" fmlaLink="$H$15" lockText="1" noThreeD="1"/>
</file>

<file path=xl/ctrlProps/ctrlProp1195.xml><?xml version="1.0" encoding="utf-8"?>
<formControlPr xmlns="http://schemas.microsoft.com/office/spreadsheetml/2009/9/main" objectType="CheckBox" checked="Checked" fmlaLink="$H$15" lockText="1" noThreeD="1"/>
</file>

<file path=xl/ctrlProps/ctrlProp1196.xml><?xml version="1.0" encoding="utf-8"?>
<formControlPr xmlns="http://schemas.microsoft.com/office/spreadsheetml/2009/9/main" objectType="CheckBox" checked="Checked" fmlaLink="$H$15" lockText="1" noThreeD="1"/>
</file>

<file path=xl/ctrlProps/ctrlProp1197.xml><?xml version="1.0" encoding="utf-8"?>
<formControlPr xmlns="http://schemas.microsoft.com/office/spreadsheetml/2009/9/main" objectType="CheckBox" checked="Checked" fmlaLink="$H$15" lockText="1" noThreeD="1"/>
</file>

<file path=xl/ctrlProps/ctrlProp1198.xml><?xml version="1.0" encoding="utf-8"?>
<formControlPr xmlns="http://schemas.microsoft.com/office/spreadsheetml/2009/9/main" objectType="CheckBox" checked="Checked" fmlaLink="$H$15" lockText="1" noThreeD="1"/>
</file>

<file path=xl/ctrlProps/ctrlProp1199.xml><?xml version="1.0" encoding="utf-8"?>
<formControlPr xmlns="http://schemas.microsoft.com/office/spreadsheetml/2009/9/main" objectType="CheckBox" checked="Checked" fmlaLink="$H$15" lockText="1" noThreeD="1"/>
</file>

<file path=xl/ctrlProps/ctrlProp12.xml><?xml version="1.0" encoding="utf-8"?>
<formControlPr xmlns="http://schemas.microsoft.com/office/spreadsheetml/2009/9/main" objectType="CheckBox" checked="Checked" fmlaLink="$H$15" lockText="1" noThreeD="1"/>
</file>

<file path=xl/ctrlProps/ctrlProp120.xml><?xml version="1.0" encoding="utf-8"?>
<formControlPr xmlns="http://schemas.microsoft.com/office/spreadsheetml/2009/9/main" objectType="CheckBox" checked="Checked" fmlaLink="$H$15" lockText="1" noThreeD="1"/>
</file>

<file path=xl/ctrlProps/ctrlProp1200.xml><?xml version="1.0" encoding="utf-8"?>
<formControlPr xmlns="http://schemas.microsoft.com/office/spreadsheetml/2009/9/main" objectType="CheckBox" checked="Checked" fmlaLink="$H$15" lockText="1" noThreeD="1"/>
</file>

<file path=xl/ctrlProps/ctrlProp1201.xml><?xml version="1.0" encoding="utf-8"?>
<formControlPr xmlns="http://schemas.microsoft.com/office/spreadsheetml/2009/9/main" objectType="CheckBox" checked="Checked" fmlaLink="$H$15" lockText="1" noThreeD="1"/>
</file>

<file path=xl/ctrlProps/ctrlProp1202.xml><?xml version="1.0" encoding="utf-8"?>
<formControlPr xmlns="http://schemas.microsoft.com/office/spreadsheetml/2009/9/main" objectType="CheckBox" checked="Checked" fmlaLink="$H$15" lockText="1" noThreeD="1"/>
</file>

<file path=xl/ctrlProps/ctrlProp1203.xml><?xml version="1.0" encoding="utf-8"?>
<formControlPr xmlns="http://schemas.microsoft.com/office/spreadsheetml/2009/9/main" objectType="CheckBox" checked="Checked" fmlaLink="$H$15" lockText="1" noThreeD="1"/>
</file>

<file path=xl/ctrlProps/ctrlProp1204.xml><?xml version="1.0" encoding="utf-8"?>
<formControlPr xmlns="http://schemas.microsoft.com/office/spreadsheetml/2009/9/main" objectType="CheckBox" checked="Checked" fmlaLink="$H$15" lockText="1" noThreeD="1"/>
</file>

<file path=xl/ctrlProps/ctrlProp1205.xml><?xml version="1.0" encoding="utf-8"?>
<formControlPr xmlns="http://schemas.microsoft.com/office/spreadsheetml/2009/9/main" objectType="CheckBox" checked="Checked" fmlaLink="$H$15" lockText="1" noThreeD="1"/>
</file>

<file path=xl/ctrlProps/ctrlProp1206.xml><?xml version="1.0" encoding="utf-8"?>
<formControlPr xmlns="http://schemas.microsoft.com/office/spreadsheetml/2009/9/main" objectType="CheckBox" checked="Checked" fmlaLink="$H$15" lockText="1" noThreeD="1"/>
</file>

<file path=xl/ctrlProps/ctrlProp1207.xml><?xml version="1.0" encoding="utf-8"?>
<formControlPr xmlns="http://schemas.microsoft.com/office/spreadsheetml/2009/9/main" objectType="CheckBox" checked="Checked" fmlaLink="$H$15" lockText="1" noThreeD="1"/>
</file>

<file path=xl/ctrlProps/ctrlProp1208.xml><?xml version="1.0" encoding="utf-8"?>
<formControlPr xmlns="http://schemas.microsoft.com/office/spreadsheetml/2009/9/main" objectType="CheckBox" checked="Checked" fmlaLink="$H$15" lockText="1" noThreeD="1"/>
</file>

<file path=xl/ctrlProps/ctrlProp1209.xml><?xml version="1.0" encoding="utf-8"?>
<formControlPr xmlns="http://schemas.microsoft.com/office/spreadsheetml/2009/9/main" objectType="CheckBox" checked="Checked" fmlaLink="$H$15" lockText="1" noThreeD="1"/>
</file>

<file path=xl/ctrlProps/ctrlProp121.xml><?xml version="1.0" encoding="utf-8"?>
<formControlPr xmlns="http://schemas.microsoft.com/office/spreadsheetml/2009/9/main" objectType="CheckBox" checked="Checked" fmlaLink="$H$15" lockText="1" noThreeD="1"/>
</file>

<file path=xl/ctrlProps/ctrlProp1210.xml><?xml version="1.0" encoding="utf-8"?>
<formControlPr xmlns="http://schemas.microsoft.com/office/spreadsheetml/2009/9/main" objectType="CheckBox" checked="Checked" fmlaLink="$H$15" lockText="1" noThreeD="1"/>
</file>

<file path=xl/ctrlProps/ctrlProp1211.xml><?xml version="1.0" encoding="utf-8"?>
<formControlPr xmlns="http://schemas.microsoft.com/office/spreadsheetml/2009/9/main" objectType="CheckBox" checked="Checked" fmlaLink="$H$15" lockText="1" noThreeD="1"/>
</file>

<file path=xl/ctrlProps/ctrlProp1212.xml><?xml version="1.0" encoding="utf-8"?>
<formControlPr xmlns="http://schemas.microsoft.com/office/spreadsheetml/2009/9/main" objectType="CheckBox" checked="Checked" fmlaLink="$H$15" lockText="1" noThreeD="1"/>
</file>

<file path=xl/ctrlProps/ctrlProp1213.xml><?xml version="1.0" encoding="utf-8"?>
<formControlPr xmlns="http://schemas.microsoft.com/office/spreadsheetml/2009/9/main" objectType="CheckBox" checked="Checked" fmlaLink="$H$15" lockText="1" noThreeD="1"/>
</file>

<file path=xl/ctrlProps/ctrlProp1214.xml><?xml version="1.0" encoding="utf-8"?>
<formControlPr xmlns="http://schemas.microsoft.com/office/spreadsheetml/2009/9/main" objectType="CheckBox" checked="Checked" fmlaLink="$H$15" lockText="1" noThreeD="1"/>
</file>

<file path=xl/ctrlProps/ctrlProp1215.xml><?xml version="1.0" encoding="utf-8"?>
<formControlPr xmlns="http://schemas.microsoft.com/office/spreadsheetml/2009/9/main" objectType="CheckBox" checked="Checked" fmlaLink="$H$15" lockText="1" noThreeD="1"/>
</file>

<file path=xl/ctrlProps/ctrlProp1216.xml><?xml version="1.0" encoding="utf-8"?>
<formControlPr xmlns="http://schemas.microsoft.com/office/spreadsheetml/2009/9/main" objectType="CheckBox" checked="Checked" fmlaLink="$H$15" lockText="1" noThreeD="1"/>
</file>

<file path=xl/ctrlProps/ctrlProp1217.xml><?xml version="1.0" encoding="utf-8"?>
<formControlPr xmlns="http://schemas.microsoft.com/office/spreadsheetml/2009/9/main" objectType="CheckBox" checked="Checked" fmlaLink="$H$15" lockText="1" noThreeD="1"/>
</file>

<file path=xl/ctrlProps/ctrlProp1218.xml><?xml version="1.0" encoding="utf-8"?>
<formControlPr xmlns="http://schemas.microsoft.com/office/spreadsheetml/2009/9/main" objectType="CheckBox" checked="Checked" fmlaLink="$H$15" lockText="1" noThreeD="1"/>
</file>

<file path=xl/ctrlProps/ctrlProp1219.xml><?xml version="1.0" encoding="utf-8"?>
<formControlPr xmlns="http://schemas.microsoft.com/office/spreadsheetml/2009/9/main" objectType="CheckBox" checked="Checked" fmlaLink="$H$15" lockText="1" noThreeD="1"/>
</file>

<file path=xl/ctrlProps/ctrlProp122.xml><?xml version="1.0" encoding="utf-8"?>
<formControlPr xmlns="http://schemas.microsoft.com/office/spreadsheetml/2009/9/main" objectType="CheckBox" checked="Checked" fmlaLink="$H$15" lockText="1" noThreeD="1"/>
</file>

<file path=xl/ctrlProps/ctrlProp1220.xml><?xml version="1.0" encoding="utf-8"?>
<formControlPr xmlns="http://schemas.microsoft.com/office/spreadsheetml/2009/9/main" objectType="CheckBox" checked="Checked" fmlaLink="$H$15" lockText="1" noThreeD="1"/>
</file>

<file path=xl/ctrlProps/ctrlProp1221.xml><?xml version="1.0" encoding="utf-8"?>
<formControlPr xmlns="http://schemas.microsoft.com/office/spreadsheetml/2009/9/main" objectType="CheckBox" checked="Checked" fmlaLink="$H$15" lockText="1" noThreeD="1"/>
</file>

<file path=xl/ctrlProps/ctrlProp1222.xml><?xml version="1.0" encoding="utf-8"?>
<formControlPr xmlns="http://schemas.microsoft.com/office/spreadsheetml/2009/9/main" objectType="CheckBox" checked="Checked" fmlaLink="$H$15" lockText="1" noThreeD="1"/>
</file>

<file path=xl/ctrlProps/ctrlProp1223.xml><?xml version="1.0" encoding="utf-8"?>
<formControlPr xmlns="http://schemas.microsoft.com/office/spreadsheetml/2009/9/main" objectType="CheckBox" checked="Checked" fmlaLink="$H$15" lockText="1" noThreeD="1"/>
</file>

<file path=xl/ctrlProps/ctrlProp1224.xml><?xml version="1.0" encoding="utf-8"?>
<formControlPr xmlns="http://schemas.microsoft.com/office/spreadsheetml/2009/9/main" objectType="CheckBox" checked="Checked" fmlaLink="$H$15" lockText="1" noThreeD="1"/>
</file>

<file path=xl/ctrlProps/ctrlProp1225.xml><?xml version="1.0" encoding="utf-8"?>
<formControlPr xmlns="http://schemas.microsoft.com/office/spreadsheetml/2009/9/main" objectType="CheckBox" checked="Checked" fmlaLink="$H$15" lockText="1" noThreeD="1"/>
</file>

<file path=xl/ctrlProps/ctrlProp1226.xml><?xml version="1.0" encoding="utf-8"?>
<formControlPr xmlns="http://schemas.microsoft.com/office/spreadsheetml/2009/9/main" objectType="CheckBox" checked="Checked" fmlaLink="$H$15" lockText="1" noThreeD="1"/>
</file>

<file path=xl/ctrlProps/ctrlProp1227.xml><?xml version="1.0" encoding="utf-8"?>
<formControlPr xmlns="http://schemas.microsoft.com/office/spreadsheetml/2009/9/main" objectType="CheckBox" checked="Checked" fmlaLink="$H$15" lockText="1" noThreeD="1"/>
</file>

<file path=xl/ctrlProps/ctrlProp1228.xml><?xml version="1.0" encoding="utf-8"?>
<formControlPr xmlns="http://schemas.microsoft.com/office/spreadsheetml/2009/9/main" objectType="CheckBox" checked="Checked" fmlaLink="$H$15" lockText="1" noThreeD="1"/>
</file>

<file path=xl/ctrlProps/ctrlProp1229.xml><?xml version="1.0" encoding="utf-8"?>
<formControlPr xmlns="http://schemas.microsoft.com/office/spreadsheetml/2009/9/main" objectType="CheckBox" checked="Checked" fmlaLink="$H$15" lockText="1" noThreeD="1"/>
</file>

<file path=xl/ctrlProps/ctrlProp123.xml><?xml version="1.0" encoding="utf-8"?>
<formControlPr xmlns="http://schemas.microsoft.com/office/spreadsheetml/2009/9/main" objectType="CheckBox" checked="Checked" fmlaLink="$H$15" lockText="1" noThreeD="1"/>
</file>

<file path=xl/ctrlProps/ctrlProp1230.xml><?xml version="1.0" encoding="utf-8"?>
<formControlPr xmlns="http://schemas.microsoft.com/office/spreadsheetml/2009/9/main" objectType="CheckBox" checked="Checked" fmlaLink="$H$15" lockText="1" noThreeD="1"/>
</file>

<file path=xl/ctrlProps/ctrlProp1231.xml><?xml version="1.0" encoding="utf-8"?>
<formControlPr xmlns="http://schemas.microsoft.com/office/spreadsheetml/2009/9/main" objectType="CheckBox" checked="Checked" fmlaLink="$H$15" lockText="1" noThreeD="1"/>
</file>

<file path=xl/ctrlProps/ctrlProp1232.xml><?xml version="1.0" encoding="utf-8"?>
<formControlPr xmlns="http://schemas.microsoft.com/office/spreadsheetml/2009/9/main" objectType="CheckBox" checked="Checked" fmlaLink="$H$15" lockText="1" noThreeD="1"/>
</file>

<file path=xl/ctrlProps/ctrlProp1233.xml><?xml version="1.0" encoding="utf-8"?>
<formControlPr xmlns="http://schemas.microsoft.com/office/spreadsheetml/2009/9/main" objectType="CheckBox" checked="Checked" fmlaLink="$H$15" lockText="1" noThreeD="1"/>
</file>

<file path=xl/ctrlProps/ctrlProp1234.xml><?xml version="1.0" encoding="utf-8"?>
<formControlPr xmlns="http://schemas.microsoft.com/office/spreadsheetml/2009/9/main" objectType="CheckBox" checked="Checked" fmlaLink="$H$15" lockText="1" noThreeD="1"/>
</file>

<file path=xl/ctrlProps/ctrlProp1235.xml><?xml version="1.0" encoding="utf-8"?>
<formControlPr xmlns="http://schemas.microsoft.com/office/spreadsheetml/2009/9/main" objectType="CheckBox" checked="Checked" fmlaLink="$H$15" lockText="1" noThreeD="1"/>
</file>

<file path=xl/ctrlProps/ctrlProp1236.xml><?xml version="1.0" encoding="utf-8"?>
<formControlPr xmlns="http://schemas.microsoft.com/office/spreadsheetml/2009/9/main" objectType="CheckBox" checked="Checked" fmlaLink="$H$15" lockText="1" noThreeD="1"/>
</file>

<file path=xl/ctrlProps/ctrlProp1237.xml><?xml version="1.0" encoding="utf-8"?>
<formControlPr xmlns="http://schemas.microsoft.com/office/spreadsheetml/2009/9/main" objectType="CheckBox" checked="Checked" fmlaLink="$H$15" lockText="1" noThreeD="1"/>
</file>

<file path=xl/ctrlProps/ctrlProp1238.xml><?xml version="1.0" encoding="utf-8"?>
<formControlPr xmlns="http://schemas.microsoft.com/office/spreadsheetml/2009/9/main" objectType="CheckBox" checked="Checked" fmlaLink="$H$15" lockText="1" noThreeD="1"/>
</file>

<file path=xl/ctrlProps/ctrlProp1239.xml><?xml version="1.0" encoding="utf-8"?>
<formControlPr xmlns="http://schemas.microsoft.com/office/spreadsheetml/2009/9/main" objectType="CheckBox" checked="Checked" fmlaLink="$H$15" lockText="1" noThreeD="1"/>
</file>

<file path=xl/ctrlProps/ctrlProp124.xml><?xml version="1.0" encoding="utf-8"?>
<formControlPr xmlns="http://schemas.microsoft.com/office/spreadsheetml/2009/9/main" objectType="CheckBox" checked="Checked" fmlaLink="$H$15" lockText="1" noThreeD="1"/>
</file>

<file path=xl/ctrlProps/ctrlProp1240.xml><?xml version="1.0" encoding="utf-8"?>
<formControlPr xmlns="http://schemas.microsoft.com/office/spreadsheetml/2009/9/main" objectType="CheckBox" checked="Checked" fmlaLink="$H$15" lockText="1" noThreeD="1"/>
</file>

<file path=xl/ctrlProps/ctrlProp1241.xml><?xml version="1.0" encoding="utf-8"?>
<formControlPr xmlns="http://schemas.microsoft.com/office/spreadsheetml/2009/9/main" objectType="CheckBox" checked="Checked" fmlaLink="$H$15" lockText="1" noThreeD="1"/>
</file>

<file path=xl/ctrlProps/ctrlProp1242.xml><?xml version="1.0" encoding="utf-8"?>
<formControlPr xmlns="http://schemas.microsoft.com/office/spreadsheetml/2009/9/main" objectType="CheckBox" checked="Checked" fmlaLink="$H$15" lockText="1" noThreeD="1"/>
</file>

<file path=xl/ctrlProps/ctrlProp1243.xml><?xml version="1.0" encoding="utf-8"?>
<formControlPr xmlns="http://schemas.microsoft.com/office/spreadsheetml/2009/9/main" objectType="CheckBox" checked="Checked" fmlaLink="$H$15" lockText="1" noThreeD="1"/>
</file>

<file path=xl/ctrlProps/ctrlProp1244.xml><?xml version="1.0" encoding="utf-8"?>
<formControlPr xmlns="http://schemas.microsoft.com/office/spreadsheetml/2009/9/main" objectType="CheckBox" checked="Checked" fmlaLink="$H$15" lockText="1" noThreeD="1"/>
</file>

<file path=xl/ctrlProps/ctrlProp1245.xml><?xml version="1.0" encoding="utf-8"?>
<formControlPr xmlns="http://schemas.microsoft.com/office/spreadsheetml/2009/9/main" objectType="CheckBox" checked="Checked" fmlaLink="$H$15" lockText="1" noThreeD="1"/>
</file>

<file path=xl/ctrlProps/ctrlProp1246.xml><?xml version="1.0" encoding="utf-8"?>
<formControlPr xmlns="http://schemas.microsoft.com/office/spreadsheetml/2009/9/main" objectType="CheckBox" checked="Checked" fmlaLink="$H$15" lockText="1" noThreeD="1"/>
</file>

<file path=xl/ctrlProps/ctrlProp1247.xml><?xml version="1.0" encoding="utf-8"?>
<formControlPr xmlns="http://schemas.microsoft.com/office/spreadsheetml/2009/9/main" objectType="CheckBox" checked="Checked" fmlaLink="$H$15" lockText="1" noThreeD="1"/>
</file>

<file path=xl/ctrlProps/ctrlProp1248.xml><?xml version="1.0" encoding="utf-8"?>
<formControlPr xmlns="http://schemas.microsoft.com/office/spreadsheetml/2009/9/main" objectType="CheckBox" checked="Checked" fmlaLink="$H$15" lockText="1" noThreeD="1"/>
</file>

<file path=xl/ctrlProps/ctrlProp1249.xml><?xml version="1.0" encoding="utf-8"?>
<formControlPr xmlns="http://schemas.microsoft.com/office/spreadsheetml/2009/9/main" objectType="CheckBox" checked="Checked" fmlaLink="$H$15" lockText="1" noThreeD="1"/>
</file>

<file path=xl/ctrlProps/ctrlProp125.xml><?xml version="1.0" encoding="utf-8"?>
<formControlPr xmlns="http://schemas.microsoft.com/office/spreadsheetml/2009/9/main" objectType="CheckBox" checked="Checked" fmlaLink="$H$15" lockText="1" noThreeD="1"/>
</file>

<file path=xl/ctrlProps/ctrlProp1250.xml><?xml version="1.0" encoding="utf-8"?>
<formControlPr xmlns="http://schemas.microsoft.com/office/spreadsheetml/2009/9/main" objectType="CheckBox" checked="Checked" fmlaLink="$H$15" lockText="1" noThreeD="1"/>
</file>

<file path=xl/ctrlProps/ctrlProp1251.xml><?xml version="1.0" encoding="utf-8"?>
<formControlPr xmlns="http://schemas.microsoft.com/office/spreadsheetml/2009/9/main" objectType="CheckBox" checked="Checked" fmlaLink="$H$15" lockText="1" noThreeD="1"/>
</file>

<file path=xl/ctrlProps/ctrlProp1252.xml><?xml version="1.0" encoding="utf-8"?>
<formControlPr xmlns="http://schemas.microsoft.com/office/spreadsheetml/2009/9/main" objectType="CheckBox" checked="Checked" fmlaLink="$H$15" lockText="1" noThreeD="1"/>
</file>

<file path=xl/ctrlProps/ctrlProp1253.xml><?xml version="1.0" encoding="utf-8"?>
<formControlPr xmlns="http://schemas.microsoft.com/office/spreadsheetml/2009/9/main" objectType="CheckBox" checked="Checked" fmlaLink="$H$15" lockText="1" noThreeD="1"/>
</file>

<file path=xl/ctrlProps/ctrlProp1254.xml><?xml version="1.0" encoding="utf-8"?>
<formControlPr xmlns="http://schemas.microsoft.com/office/spreadsheetml/2009/9/main" objectType="CheckBox" checked="Checked" fmlaLink="$H$15" lockText="1" noThreeD="1"/>
</file>

<file path=xl/ctrlProps/ctrlProp1255.xml><?xml version="1.0" encoding="utf-8"?>
<formControlPr xmlns="http://schemas.microsoft.com/office/spreadsheetml/2009/9/main" objectType="CheckBox" checked="Checked" fmlaLink="$H$15" lockText="1" noThreeD="1"/>
</file>

<file path=xl/ctrlProps/ctrlProp1256.xml><?xml version="1.0" encoding="utf-8"?>
<formControlPr xmlns="http://schemas.microsoft.com/office/spreadsheetml/2009/9/main" objectType="CheckBox" checked="Checked" fmlaLink="$H$15" lockText="1" noThreeD="1"/>
</file>

<file path=xl/ctrlProps/ctrlProp1257.xml><?xml version="1.0" encoding="utf-8"?>
<formControlPr xmlns="http://schemas.microsoft.com/office/spreadsheetml/2009/9/main" objectType="CheckBox" checked="Checked" fmlaLink="$H$15" lockText="1" noThreeD="1"/>
</file>

<file path=xl/ctrlProps/ctrlProp1258.xml><?xml version="1.0" encoding="utf-8"?>
<formControlPr xmlns="http://schemas.microsoft.com/office/spreadsheetml/2009/9/main" objectType="CheckBox" checked="Checked" fmlaLink="$H$15" lockText="1" noThreeD="1"/>
</file>

<file path=xl/ctrlProps/ctrlProp1259.xml><?xml version="1.0" encoding="utf-8"?>
<formControlPr xmlns="http://schemas.microsoft.com/office/spreadsheetml/2009/9/main" objectType="CheckBox" checked="Checked" fmlaLink="$H$15" lockText="1" noThreeD="1"/>
</file>

<file path=xl/ctrlProps/ctrlProp126.xml><?xml version="1.0" encoding="utf-8"?>
<formControlPr xmlns="http://schemas.microsoft.com/office/spreadsheetml/2009/9/main" objectType="CheckBox" checked="Checked" fmlaLink="$H$15" lockText="1" noThreeD="1"/>
</file>

<file path=xl/ctrlProps/ctrlProp1260.xml><?xml version="1.0" encoding="utf-8"?>
<formControlPr xmlns="http://schemas.microsoft.com/office/spreadsheetml/2009/9/main" objectType="CheckBox" checked="Checked" fmlaLink="$H$15" lockText="1" noThreeD="1"/>
</file>

<file path=xl/ctrlProps/ctrlProp1261.xml><?xml version="1.0" encoding="utf-8"?>
<formControlPr xmlns="http://schemas.microsoft.com/office/spreadsheetml/2009/9/main" objectType="CheckBox" checked="Checked" fmlaLink="$H$15" lockText="1" noThreeD="1"/>
</file>

<file path=xl/ctrlProps/ctrlProp1262.xml><?xml version="1.0" encoding="utf-8"?>
<formControlPr xmlns="http://schemas.microsoft.com/office/spreadsheetml/2009/9/main" objectType="CheckBox" checked="Checked" fmlaLink="$H$15" lockText="1" noThreeD="1"/>
</file>

<file path=xl/ctrlProps/ctrlProp1263.xml><?xml version="1.0" encoding="utf-8"?>
<formControlPr xmlns="http://schemas.microsoft.com/office/spreadsheetml/2009/9/main" objectType="CheckBox" checked="Checked" fmlaLink="$H$15" lockText="1" noThreeD="1"/>
</file>

<file path=xl/ctrlProps/ctrlProp1264.xml><?xml version="1.0" encoding="utf-8"?>
<formControlPr xmlns="http://schemas.microsoft.com/office/spreadsheetml/2009/9/main" objectType="CheckBox" checked="Checked" fmlaLink="$H$15" lockText="1" noThreeD="1"/>
</file>

<file path=xl/ctrlProps/ctrlProp1265.xml><?xml version="1.0" encoding="utf-8"?>
<formControlPr xmlns="http://schemas.microsoft.com/office/spreadsheetml/2009/9/main" objectType="CheckBox" checked="Checked" fmlaLink="$H$15" lockText="1" noThreeD="1"/>
</file>

<file path=xl/ctrlProps/ctrlProp1266.xml><?xml version="1.0" encoding="utf-8"?>
<formControlPr xmlns="http://schemas.microsoft.com/office/spreadsheetml/2009/9/main" objectType="CheckBox" checked="Checked" fmlaLink="$H$15" lockText="1" noThreeD="1"/>
</file>

<file path=xl/ctrlProps/ctrlProp1267.xml><?xml version="1.0" encoding="utf-8"?>
<formControlPr xmlns="http://schemas.microsoft.com/office/spreadsheetml/2009/9/main" objectType="CheckBox" checked="Checked" fmlaLink="$H$15" lockText="1" noThreeD="1"/>
</file>

<file path=xl/ctrlProps/ctrlProp1268.xml><?xml version="1.0" encoding="utf-8"?>
<formControlPr xmlns="http://schemas.microsoft.com/office/spreadsheetml/2009/9/main" objectType="CheckBox" checked="Checked" fmlaLink="$H$15" lockText="1" noThreeD="1"/>
</file>

<file path=xl/ctrlProps/ctrlProp1269.xml><?xml version="1.0" encoding="utf-8"?>
<formControlPr xmlns="http://schemas.microsoft.com/office/spreadsheetml/2009/9/main" objectType="CheckBox" checked="Checked" fmlaLink="$H$15" lockText="1" noThreeD="1"/>
</file>

<file path=xl/ctrlProps/ctrlProp127.xml><?xml version="1.0" encoding="utf-8"?>
<formControlPr xmlns="http://schemas.microsoft.com/office/spreadsheetml/2009/9/main" objectType="CheckBox" checked="Checked" fmlaLink="$H$15" lockText="1" noThreeD="1"/>
</file>

<file path=xl/ctrlProps/ctrlProp1270.xml><?xml version="1.0" encoding="utf-8"?>
<formControlPr xmlns="http://schemas.microsoft.com/office/spreadsheetml/2009/9/main" objectType="CheckBox" checked="Checked" fmlaLink="$H$15" lockText="1" noThreeD="1"/>
</file>

<file path=xl/ctrlProps/ctrlProp1271.xml><?xml version="1.0" encoding="utf-8"?>
<formControlPr xmlns="http://schemas.microsoft.com/office/spreadsheetml/2009/9/main" objectType="CheckBox" checked="Checked" fmlaLink="$H$15" lockText="1" noThreeD="1"/>
</file>

<file path=xl/ctrlProps/ctrlProp1272.xml><?xml version="1.0" encoding="utf-8"?>
<formControlPr xmlns="http://schemas.microsoft.com/office/spreadsheetml/2009/9/main" objectType="CheckBox" checked="Checked" fmlaLink="$H$15" lockText="1" noThreeD="1"/>
</file>

<file path=xl/ctrlProps/ctrlProp1273.xml><?xml version="1.0" encoding="utf-8"?>
<formControlPr xmlns="http://schemas.microsoft.com/office/spreadsheetml/2009/9/main" objectType="CheckBox" checked="Checked" fmlaLink="$H$15" lockText="1" noThreeD="1"/>
</file>

<file path=xl/ctrlProps/ctrlProp1274.xml><?xml version="1.0" encoding="utf-8"?>
<formControlPr xmlns="http://schemas.microsoft.com/office/spreadsheetml/2009/9/main" objectType="CheckBox" checked="Checked" fmlaLink="$H$15" lockText="1" noThreeD="1"/>
</file>

<file path=xl/ctrlProps/ctrlProp1275.xml><?xml version="1.0" encoding="utf-8"?>
<formControlPr xmlns="http://schemas.microsoft.com/office/spreadsheetml/2009/9/main" objectType="CheckBox" checked="Checked" fmlaLink="$H$15" lockText="1" noThreeD="1"/>
</file>

<file path=xl/ctrlProps/ctrlProp1276.xml><?xml version="1.0" encoding="utf-8"?>
<formControlPr xmlns="http://schemas.microsoft.com/office/spreadsheetml/2009/9/main" objectType="CheckBox" checked="Checked" fmlaLink="$H$15" lockText="1" noThreeD="1"/>
</file>

<file path=xl/ctrlProps/ctrlProp1277.xml><?xml version="1.0" encoding="utf-8"?>
<formControlPr xmlns="http://schemas.microsoft.com/office/spreadsheetml/2009/9/main" objectType="CheckBox" checked="Checked" fmlaLink="$H$15" lockText="1" noThreeD="1"/>
</file>

<file path=xl/ctrlProps/ctrlProp1278.xml><?xml version="1.0" encoding="utf-8"?>
<formControlPr xmlns="http://schemas.microsoft.com/office/spreadsheetml/2009/9/main" objectType="CheckBox" checked="Checked" fmlaLink="$H$15" lockText="1" noThreeD="1"/>
</file>

<file path=xl/ctrlProps/ctrlProp1279.xml><?xml version="1.0" encoding="utf-8"?>
<formControlPr xmlns="http://schemas.microsoft.com/office/spreadsheetml/2009/9/main" objectType="CheckBox" checked="Checked" fmlaLink="$H$15" lockText="1" noThreeD="1"/>
</file>

<file path=xl/ctrlProps/ctrlProp128.xml><?xml version="1.0" encoding="utf-8"?>
<formControlPr xmlns="http://schemas.microsoft.com/office/spreadsheetml/2009/9/main" objectType="CheckBox" checked="Checked" fmlaLink="$H$15" lockText="1" noThreeD="1"/>
</file>

<file path=xl/ctrlProps/ctrlProp1280.xml><?xml version="1.0" encoding="utf-8"?>
<formControlPr xmlns="http://schemas.microsoft.com/office/spreadsheetml/2009/9/main" objectType="CheckBox" checked="Checked" fmlaLink="$H$15" lockText="1" noThreeD="1"/>
</file>

<file path=xl/ctrlProps/ctrlProp1281.xml><?xml version="1.0" encoding="utf-8"?>
<formControlPr xmlns="http://schemas.microsoft.com/office/spreadsheetml/2009/9/main" objectType="CheckBox" checked="Checked" fmlaLink="$H$15" lockText="1" noThreeD="1"/>
</file>

<file path=xl/ctrlProps/ctrlProp1282.xml><?xml version="1.0" encoding="utf-8"?>
<formControlPr xmlns="http://schemas.microsoft.com/office/spreadsheetml/2009/9/main" objectType="CheckBox" checked="Checked" fmlaLink="$H$15" lockText="1" noThreeD="1"/>
</file>

<file path=xl/ctrlProps/ctrlProp1283.xml><?xml version="1.0" encoding="utf-8"?>
<formControlPr xmlns="http://schemas.microsoft.com/office/spreadsheetml/2009/9/main" objectType="CheckBox" checked="Checked" fmlaLink="$H$15" lockText="1" noThreeD="1"/>
</file>

<file path=xl/ctrlProps/ctrlProp1284.xml><?xml version="1.0" encoding="utf-8"?>
<formControlPr xmlns="http://schemas.microsoft.com/office/spreadsheetml/2009/9/main" objectType="CheckBox" checked="Checked" fmlaLink="$H$15" lockText="1" noThreeD="1"/>
</file>

<file path=xl/ctrlProps/ctrlProp1285.xml><?xml version="1.0" encoding="utf-8"?>
<formControlPr xmlns="http://schemas.microsoft.com/office/spreadsheetml/2009/9/main" objectType="CheckBox" checked="Checked" fmlaLink="$H$15" lockText="1" noThreeD="1"/>
</file>

<file path=xl/ctrlProps/ctrlProp1286.xml><?xml version="1.0" encoding="utf-8"?>
<formControlPr xmlns="http://schemas.microsoft.com/office/spreadsheetml/2009/9/main" objectType="CheckBox" checked="Checked" fmlaLink="$H$15" lockText="1" noThreeD="1"/>
</file>

<file path=xl/ctrlProps/ctrlProp1287.xml><?xml version="1.0" encoding="utf-8"?>
<formControlPr xmlns="http://schemas.microsoft.com/office/spreadsheetml/2009/9/main" objectType="CheckBox" checked="Checked" fmlaLink="$H$15" lockText="1" noThreeD="1"/>
</file>

<file path=xl/ctrlProps/ctrlProp1288.xml><?xml version="1.0" encoding="utf-8"?>
<formControlPr xmlns="http://schemas.microsoft.com/office/spreadsheetml/2009/9/main" objectType="CheckBox" checked="Checked" fmlaLink="$H$15" lockText="1" noThreeD="1"/>
</file>

<file path=xl/ctrlProps/ctrlProp1289.xml><?xml version="1.0" encoding="utf-8"?>
<formControlPr xmlns="http://schemas.microsoft.com/office/spreadsheetml/2009/9/main" objectType="CheckBox" checked="Checked" fmlaLink="$H$15" lockText="1" noThreeD="1"/>
</file>

<file path=xl/ctrlProps/ctrlProp129.xml><?xml version="1.0" encoding="utf-8"?>
<formControlPr xmlns="http://schemas.microsoft.com/office/spreadsheetml/2009/9/main" objectType="CheckBox" checked="Checked" fmlaLink="$H$15" lockText="1" noThreeD="1"/>
</file>

<file path=xl/ctrlProps/ctrlProp1290.xml><?xml version="1.0" encoding="utf-8"?>
<formControlPr xmlns="http://schemas.microsoft.com/office/spreadsheetml/2009/9/main" objectType="CheckBox" checked="Checked" fmlaLink="$H$15" lockText="1" noThreeD="1"/>
</file>

<file path=xl/ctrlProps/ctrlProp1291.xml><?xml version="1.0" encoding="utf-8"?>
<formControlPr xmlns="http://schemas.microsoft.com/office/spreadsheetml/2009/9/main" objectType="CheckBox" checked="Checked" fmlaLink="$H$15" lockText="1" noThreeD="1"/>
</file>

<file path=xl/ctrlProps/ctrlProp1292.xml><?xml version="1.0" encoding="utf-8"?>
<formControlPr xmlns="http://schemas.microsoft.com/office/spreadsheetml/2009/9/main" objectType="CheckBox" checked="Checked" fmlaLink="$H$15" lockText="1" noThreeD="1"/>
</file>

<file path=xl/ctrlProps/ctrlProp1293.xml><?xml version="1.0" encoding="utf-8"?>
<formControlPr xmlns="http://schemas.microsoft.com/office/spreadsheetml/2009/9/main" objectType="CheckBox" checked="Checked" fmlaLink="$H$15" lockText="1" noThreeD="1"/>
</file>

<file path=xl/ctrlProps/ctrlProp1294.xml><?xml version="1.0" encoding="utf-8"?>
<formControlPr xmlns="http://schemas.microsoft.com/office/spreadsheetml/2009/9/main" objectType="CheckBox" checked="Checked" fmlaLink="$H$15" lockText="1" noThreeD="1"/>
</file>

<file path=xl/ctrlProps/ctrlProp1295.xml><?xml version="1.0" encoding="utf-8"?>
<formControlPr xmlns="http://schemas.microsoft.com/office/spreadsheetml/2009/9/main" objectType="CheckBox" checked="Checked" fmlaLink="$H$15" lockText="1" noThreeD="1"/>
</file>

<file path=xl/ctrlProps/ctrlProp1296.xml><?xml version="1.0" encoding="utf-8"?>
<formControlPr xmlns="http://schemas.microsoft.com/office/spreadsheetml/2009/9/main" objectType="CheckBox" checked="Checked" fmlaLink="$H$15" lockText="1" noThreeD="1"/>
</file>

<file path=xl/ctrlProps/ctrlProp1297.xml><?xml version="1.0" encoding="utf-8"?>
<formControlPr xmlns="http://schemas.microsoft.com/office/spreadsheetml/2009/9/main" objectType="CheckBox" checked="Checked" fmlaLink="$H$15" lockText="1" noThreeD="1"/>
</file>

<file path=xl/ctrlProps/ctrlProp1298.xml><?xml version="1.0" encoding="utf-8"?>
<formControlPr xmlns="http://schemas.microsoft.com/office/spreadsheetml/2009/9/main" objectType="CheckBox" checked="Checked" fmlaLink="$H$15" lockText="1" noThreeD="1"/>
</file>

<file path=xl/ctrlProps/ctrlProp1299.xml><?xml version="1.0" encoding="utf-8"?>
<formControlPr xmlns="http://schemas.microsoft.com/office/spreadsheetml/2009/9/main" objectType="CheckBox" checked="Checked" fmlaLink="$H$15" lockText="1" noThreeD="1"/>
</file>

<file path=xl/ctrlProps/ctrlProp13.xml><?xml version="1.0" encoding="utf-8"?>
<formControlPr xmlns="http://schemas.microsoft.com/office/spreadsheetml/2009/9/main" objectType="CheckBox" checked="Checked" fmlaLink="$H$15" lockText="1" noThreeD="1"/>
</file>

<file path=xl/ctrlProps/ctrlProp130.xml><?xml version="1.0" encoding="utf-8"?>
<formControlPr xmlns="http://schemas.microsoft.com/office/spreadsheetml/2009/9/main" objectType="CheckBox" checked="Checked" fmlaLink="$H$15" lockText="1" noThreeD="1"/>
</file>

<file path=xl/ctrlProps/ctrlProp1300.xml><?xml version="1.0" encoding="utf-8"?>
<formControlPr xmlns="http://schemas.microsoft.com/office/spreadsheetml/2009/9/main" objectType="CheckBox" checked="Checked" fmlaLink="$H$15" lockText="1" noThreeD="1"/>
</file>

<file path=xl/ctrlProps/ctrlProp1301.xml><?xml version="1.0" encoding="utf-8"?>
<formControlPr xmlns="http://schemas.microsoft.com/office/spreadsheetml/2009/9/main" objectType="CheckBox" checked="Checked" fmlaLink="$H$15" lockText="1" noThreeD="1"/>
</file>

<file path=xl/ctrlProps/ctrlProp1302.xml><?xml version="1.0" encoding="utf-8"?>
<formControlPr xmlns="http://schemas.microsoft.com/office/spreadsheetml/2009/9/main" objectType="CheckBox" checked="Checked" fmlaLink="$H$15" lockText="1" noThreeD="1"/>
</file>

<file path=xl/ctrlProps/ctrlProp1303.xml><?xml version="1.0" encoding="utf-8"?>
<formControlPr xmlns="http://schemas.microsoft.com/office/spreadsheetml/2009/9/main" objectType="CheckBox" checked="Checked" fmlaLink="$H$15" lockText="1" noThreeD="1"/>
</file>

<file path=xl/ctrlProps/ctrlProp1304.xml><?xml version="1.0" encoding="utf-8"?>
<formControlPr xmlns="http://schemas.microsoft.com/office/spreadsheetml/2009/9/main" objectType="CheckBox" checked="Checked" fmlaLink="$H$15" lockText="1" noThreeD="1"/>
</file>

<file path=xl/ctrlProps/ctrlProp1305.xml><?xml version="1.0" encoding="utf-8"?>
<formControlPr xmlns="http://schemas.microsoft.com/office/spreadsheetml/2009/9/main" objectType="CheckBox" checked="Checked" fmlaLink="$H$15" lockText="1" noThreeD="1"/>
</file>

<file path=xl/ctrlProps/ctrlProp1306.xml><?xml version="1.0" encoding="utf-8"?>
<formControlPr xmlns="http://schemas.microsoft.com/office/spreadsheetml/2009/9/main" objectType="CheckBox" checked="Checked" fmlaLink="$H$15" lockText="1" noThreeD="1"/>
</file>

<file path=xl/ctrlProps/ctrlProp1307.xml><?xml version="1.0" encoding="utf-8"?>
<formControlPr xmlns="http://schemas.microsoft.com/office/spreadsheetml/2009/9/main" objectType="CheckBox" checked="Checked" fmlaLink="$H$15" lockText="1" noThreeD="1"/>
</file>

<file path=xl/ctrlProps/ctrlProp1308.xml><?xml version="1.0" encoding="utf-8"?>
<formControlPr xmlns="http://schemas.microsoft.com/office/spreadsheetml/2009/9/main" objectType="CheckBox" checked="Checked" fmlaLink="$H$15" lockText="1" noThreeD="1"/>
</file>

<file path=xl/ctrlProps/ctrlProp1309.xml><?xml version="1.0" encoding="utf-8"?>
<formControlPr xmlns="http://schemas.microsoft.com/office/spreadsheetml/2009/9/main" objectType="CheckBox" checked="Checked" fmlaLink="$H$15" lockText="1" noThreeD="1"/>
</file>

<file path=xl/ctrlProps/ctrlProp131.xml><?xml version="1.0" encoding="utf-8"?>
<formControlPr xmlns="http://schemas.microsoft.com/office/spreadsheetml/2009/9/main" objectType="CheckBox" checked="Checked" fmlaLink="$H$15" lockText="1" noThreeD="1"/>
</file>

<file path=xl/ctrlProps/ctrlProp1310.xml><?xml version="1.0" encoding="utf-8"?>
<formControlPr xmlns="http://schemas.microsoft.com/office/spreadsheetml/2009/9/main" objectType="CheckBox" checked="Checked" fmlaLink="$H$15" lockText="1" noThreeD="1"/>
</file>

<file path=xl/ctrlProps/ctrlProp1311.xml><?xml version="1.0" encoding="utf-8"?>
<formControlPr xmlns="http://schemas.microsoft.com/office/spreadsheetml/2009/9/main" objectType="CheckBox" checked="Checked" fmlaLink="$H$15" lockText="1" noThreeD="1"/>
</file>

<file path=xl/ctrlProps/ctrlProp1312.xml><?xml version="1.0" encoding="utf-8"?>
<formControlPr xmlns="http://schemas.microsoft.com/office/spreadsheetml/2009/9/main" objectType="CheckBox" checked="Checked" fmlaLink="$H$15" lockText="1" noThreeD="1"/>
</file>

<file path=xl/ctrlProps/ctrlProp1313.xml><?xml version="1.0" encoding="utf-8"?>
<formControlPr xmlns="http://schemas.microsoft.com/office/spreadsheetml/2009/9/main" objectType="CheckBox" checked="Checked" fmlaLink="$H$15" lockText="1" noThreeD="1"/>
</file>

<file path=xl/ctrlProps/ctrlProp1314.xml><?xml version="1.0" encoding="utf-8"?>
<formControlPr xmlns="http://schemas.microsoft.com/office/spreadsheetml/2009/9/main" objectType="CheckBox" checked="Checked" fmlaLink="$H$15" lockText="1" noThreeD="1"/>
</file>

<file path=xl/ctrlProps/ctrlProp1315.xml><?xml version="1.0" encoding="utf-8"?>
<formControlPr xmlns="http://schemas.microsoft.com/office/spreadsheetml/2009/9/main" objectType="CheckBox" checked="Checked" fmlaLink="$H$15" lockText="1" noThreeD="1"/>
</file>

<file path=xl/ctrlProps/ctrlProp1316.xml><?xml version="1.0" encoding="utf-8"?>
<formControlPr xmlns="http://schemas.microsoft.com/office/spreadsheetml/2009/9/main" objectType="CheckBox" checked="Checked" fmlaLink="$H$15" lockText="1" noThreeD="1"/>
</file>

<file path=xl/ctrlProps/ctrlProp1317.xml><?xml version="1.0" encoding="utf-8"?>
<formControlPr xmlns="http://schemas.microsoft.com/office/spreadsheetml/2009/9/main" objectType="CheckBox" checked="Checked" fmlaLink="$H$15" lockText="1" noThreeD="1"/>
</file>

<file path=xl/ctrlProps/ctrlProp1318.xml><?xml version="1.0" encoding="utf-8"?>
<formControlPr xmlns="http://schemas.microsoft.com/office/spreadsheetml/2009/9/main" objectType="CheckBox" checked="Checked" fmlaLink="$H$15" lockText="1" noThreeD="1"/>
</file>

<file path=xl/ctrlProps/ctrlProp1319.xml><?xml version="1.0" encoding="utf-8"?>
<formControlPr xmlns="http://schemas.microsoft.com/office/spreadsheetml/2009/9/main" objectType="CheckBox" checked="Checked" fmlaLink="$H$15" lockText="1" noThreeD="1"/>
</file>

<file path=xl/ctrlProps/ctrlProp132.xml><?xml version="1.0" encoding="utf-8"?>
<formControlPr xmlns="http://schemas.microsoft.com/office/spreadsheetml/2009/9/main" objectType="CheckBox" checked="Checked" fmlaLink="$H$15" lockText="1" noThreeD="1"/>
</file>

<file path=xl/ctrlProps/ctrlProp1320.xml><?xml version="1.0" encoding="utf-8"?>
<formControlPr xmlns="http://schemas.microsoft.com/office/spreadsheetml/2009/9/main" objectType="CheckBox" checked="Checked" fmlaLink="$H$15" lockText="1" noThreeD="1"/>
</file>

<file path=xl/ctrlProps/ctrlProp1321.xml><?xml version="1.0" encoding="utf-8"?>
<formControlPr xmlns="http://schemas.microsoft.com/office/spreadsheetml/2009/9/main" objectType="CheckBox" checked="Checked" fmlaLink="$H$15" lockText="1" noThreeD="1"/>
</file>

<file path=xl/ctrlProps/ctrlProp1322.xml><?xml version="1.0" encoding="utf-8"?>
<formControlPr xmlns="http://schemas.microsoft.com/office/spreadsheetml/2009/9/main" objectType="CheckBox" checked="Checked" fmlaLink="$H$15" lockText="1" noThreeD="1"/>
</file>

<file path=xl/ctrlProps/ctrlProp1323.xml><?xml version="1.0" encoding="utf-8"?>
<formControlPr xmlns="http://schemas.microsoft.com/office/spreadsheetml/2009/9/main" objectType="CheckBox" checked="Checked" fmlaLink="$H$15" lockText="1" noThreeD="1"/>
</file>

<file path=xl/ctrlProps/ctrlProp1324.xml><?xml version="1.0" encoding="utf-8"?>
<formControlPr xmlns="http://schemas.microsoft.com/office/spreadsheetml/2009/9/main" objectType="CheckBox" checked="Checked" fmlaLink="$H$15" lockText="1" noThreeD="1"/>
</file>

<file path=xl/ctrlProps/ctrlProp1325.xml><?xml version="1.0" encoding="utf-8"?>
<formControlPr xmlns="http://schemas.microsoft.com/office/spreadsheetml/2009/9/main" objectType="CheckBox" checked="Checked" fmlaLink="$H$15" lockText="1" noThreeD="1"/>
</file>

<file path=xl/ctrlProps/ctrlProp1326.xml><?xml version="1.0" encoding="utf-8"?>
<formControlPr xmlns="http://schemas.microsoft.com/office/spreadsheetml/2009/9/main" objectType="CheckBox" checked="Checked" fmlaLink="$H$15" lockText="1" noThreeD="1"/>
</file>

<file path=xl/ctrlProps/ctrlProp1327.xml><?xml version="1.0" encoding="utf-8"?>
<formControlPr xmlns="http://schemas.microsoft.com/office/spreadsheetml/2009/9/main" objectType="CheckBox" checked="Checked" fmlaLink="$H$15" lockText="1" noThreeD="1"/>
</file>

<file path=xl/ctrlProps/ctrlProp1328.xml><?xml version="1.0" encoding="utf-8"?>
<formControlPr xmlns="http://schemas.microsoft.com/office/spreadsheetml/2009/9/main" objectType="CheckBox" checked="Checked" fmlaLink="$H$15" lockText="1" noThreeD="1"/>
</file>

<file path=xl/ctrlProps/ctrlProp1329.xml><?xml version="1.0" encoding="utf-8"?>
<formControlPr xmlns="http://schemas.microsoft.com/office/spreadsheetml/2009/9/main" objectType="CheckBox" checked="Checked" fmlaLink="$H$15" lockText="1" noThreeD="1"/>
</file>

<file path=xl/ctrlProps/ctrlProp133.xml><?xml version="1.0" encoding="utf-8"?>
<formControlPr xmlns="http://schemas.microsoft.com/office/spreadsheetml/2009/9/main" objectType="CheckBox" checked="Checked" fmlaLink="$H$15" lockText="1" noThreeD="1"/>
</file>

<file path=xl/ctrlProps/ctrlProp1330.xml><?xml version="1.0" encoding="utf-8"?>
<formControlPr xmlns="http://schemas.microsoft.com/office/spreadsheetml/2009/9/main" objectType="CheckBox" checked="Checked" fmlaLink="$H$15" lockText="1" noThreeD="1"/>
</file>

<file path=xl/ctrlProps/ctrlProp1331.xml><?xml version="1.0" encoding="utf-8"?>
<formControlPr xmlns="http://schemas.microsoft.com/office/spreadsheetml/2009/9/main" objectType="CheckBox" checked="Checked" fmlaLink="$H$15" lockText="1" noThreeD="1"/>
</file>

<file path=xl/ctrlProps/ctrlProp1332.xml><?xml version="1.0" encoding="utf-8"?>
<formControlPr xmlns="http://schemas.microsoft.com/office/spreadsheetml/2009/9/main" objectType="CheckBox" checked="Checked" fmlaLink="$H$15" lockText="1" noThreeD="1"/>
</file>

<file path=xl/ctrlProps/ctrlProp1333.xml><?xml version="1.0" encoding="utf-8"?>
<formControlPr xmlns="http://schemas.microsoft.com/office/spreadsheetml/2009/9/main" objectType="CheckBox" checked="Checked" fmlaLink="$H$15" lockText="1" noThreeD="1"/>
</file>

<file path=xl/ctrlProps/ctrlProp1334.xml><?xml version="1.0" encoding="utf-8"?>
<formControlPr xmlns="http://schemas.microsoft.com/office/spreadsheetml/2009/9/main" objectType="CheckBox" checked="Checked" fmlaLink="$H$15" lockText="1" noThreeD="1"/>
</file>

<file path=xl/ctrlProps/ctrlProp1335.xml><?xml version="1.0" encoding="utf-8"?>
<formControlPr xmlns="http://schemas.microsoft.com/office/spreadsheetml/2009/9/main" objectType="CheckBox" checked="Checked" fmlaLink="$H$15" lockText="1" noThreeD="1"/>
</file>

<file path=xl/ctrlProps/ctrlProp1336.xml><?xml version="1.0" encoding="utf-8"?>
<formControlPr xmlns="http://schemas.microsoft.com/office/spreadsheetml/2009/9/main" objectType="CheckBox" checked="Checked" fmlaLink="$H$15" lockText="1" noThreeD="1"/>
</file>

<file path=xl/ctrlProps/ctrlProp1337.xml><?xml version="1.0" encoding="utf-8"?>
<formControlPr xmlns="http://schemas.microsoft.com/office/spreadsheetml/2009/9/main" objectType="CheckBox" checked="Checked" fmlaLink="$H$15" lockText="1" noThreeD="1"/>
</file>

<file path=xl/ctrlProps/ctrlProp1338.xml><?xml version="1.0" encoding="utf-8"?>
<formControlPr xmlns="http://schemas.microsoft.com/office/spreadsheetml/2009/9/main" objectType="CheckBox" checked="Checked" fmlaLink="$H$15" lockText="1" noThreeD="1"/>
</file>

<file path=xl/ctrlProps/ctrlProp1339.xml><?xml version="1.0" encoding="utf-8"?>
<formControlPr xmlns="http://schemas.microsoft.com/office/spreadsheetml/2009/9/main" objectType="CheckBox" checked="Checked" fmlaLink="$H$15" lockText="1" noThreeD="1"/>
</file>

<file path=xl/ctrlProps/ctrlProp134.xml><?xml version="1.0" encoding="utf-8"?>
<formControlPr xmlns="http://schemas.microsoft.com/office/spreadsheetml/2009/9/main" objectType="CheckBox" checked="Checked" fmlaLink="$H$15" lockText="1" noThreeD="1"/>
</file>

<file path=xl/ctrlProps/ctrlProp1340.xml><?xml version="1.0" encoding="utf-8"?>
<formControlPr xmlns="http://schemas.microsoft.com/office/spreadsheetml/2009/9/main" objectType="CheckBox" checked="Checked" fmlaLink="$H$15" lockText="1" noThreeD="1"/>
</file>

<file path=xl/ctrlProps/ctrlProp1341.xml><?xml version="1.0" encoding="utf-8"?>
<formControlPr xmlns="http://schemas.microsoft.com/office/spreadsheetml/2009/9/main" objectType="CheckBox" checked="Checked" fmlaLink="$H$15" lockText="1" noThreeD="1"/>
</file>

<file path=xl/ctrlProps/ctrlProp1342.xml><?xml version="1.0" encoding="utf-8"?>
<formControlPr xmlns="http://schemas.microsoft.com/office/spreadsheetml/2009/9/main" objectType="CheckBox" checked="Checked" fmlaLink="$H$15" lockText="1" noThreeD="1"/>
</file>

<file path=xl/ctrlProps/ctrlProp1343.xml><?xml version="1.0" encoding="utf-8"?>
<formControlPr xmlns="http://schemas.microsoft.com/office/spreadsheetml/2009/9/main" objectType="CheckBox" checked="Checked" fmlaLink="$H$15" lockText="1" noThreeD="1"/>
</file>

<file path=xl/ctrlProps/ctrlProp1344.xml><?xml version="1.0" encoding="utf-8"?>
<formControlPr xmlns="http://schemas.microsoft.com/office/spreadsheetml/2009/9/main" objectType="CheckBox" checked="Checked" fmlaLink="$H$15" lockText="1" noThreeD="1"/>
</file>

<file path=xl/ctrlProps/ctrlProp1345.xml><?xml version="1.0" encoding="utf-8"?>
<formControlPr xmlns="http://schemas.microsoft.com/office/spreadsheetml/2009/9/main" objectType="CheckBox" checked="Checked" fmlaLink="$H$15" lockText="1" noThreeD="1"/>
</file>

<file path=xl/ctrlProps/ctrlProp1346.xml><?xml version="1.0" encoding="utf-8"?>
<formControlPr xmlns="http://schemas.microsoft.com/office/spreadsheetml/2009/9/main" objectType="CheckBox" checked="Checked" fmlaLink="$H$15" lockText="1" noThreeD="1"/>
</file>

<file path=xl/ctrlProps/ctrlProp1347.xml><?xml version="1.0" encoding="utf-8"?>
<formControlPr xmlns="http://schemas.microsoft.com/office/spreadsheetml/2009/9/main" objectType="CheckBox" checked="Checked" fmlaLink="$H$15" lockText="1" noThreeD="1"/>
</file>

<file path=xl/ctrlProps/ctrlProp1348.xml><?xml version="1.0" encoding="utf-8"?>
<formControlPr xmlns="http://schemas.microsoft.com/office/spreadsheetml/2009/9/main" objectType="CheckBox" checked="Checked" fmlaLink="$H$15" lockText="1" noThreeD="1"/>
</file>

<file path=xl/ctrlProps/ctrlProp1349.xml><?xml version="1.0" encoding="utf-8"?>
<formControlPr xmlns="http://schemas.microsoft.com/office/spreadsheetml/2009/9/main" objectType="CheckBox" checked="Checked" fmlaLink="$H$15" lockText="1" noThreeD="1"/>
</file>

<file path=xl/ctrlProps/ctrlProp135.xml><?xml version="1.0" encoding="utf-8"?>
<formControlPr xmlns="http://schemas.microsoft.com/office/spreadsheetml/2009/9/main" objectType="CheckBox" checked="Checked" fmlaLink="$H$15" lockText="1" noThreeD="1"/>
</file>

<file path=xl/ctrlProps/ctrlProp1350.xml><?xml version="1.0" encoding="utf-8"?>
<formControlPr xmlns="http://schemas.microsoft.com/office/spreadsheetml/2009/9/main" objectType="CheckBox" checked="Checked" fmlaLink="$H$15" lockText="1" noThreeD="1"/>
</file>

<file path=xl/ctrlProps/ctrlProp1351.xml><?xml version="1.0" encoding="utf-8"?>
<formControlPr xmlns="http://schemas.microsoft.com/office/spreadsheetml/2009/9/main" objectType="CheckBox" checked="Checked" fmlaLink="$H$15" lockText="1" noThreeD="1"/>
</file>

<file path=xl/ctrlProps/ctrlProp1352.xml><?xml version="1.0" encoding="utf-8"?>
<formControlPr xmlns="http://schemas.microsoft.com/office/spreadsheetml/2009/9/main" objectType="CheckBox" checked="Checked" fmlaLink="$H$15" lockText="1" noThreeD="1"/>
</file>

<file path=xl/ctrlProps/ctrlProp1353.xml><?xml version="1.0" encoding="utf-8"?>
<formControlPr xmlns="http://schemas.microsoft.com/office/spreadsheetml/2009/9/main" objectType="CheckBox" checked="Checked" fmlaLink="$H$15" lockText="1" noThreeD="1"/>
</file>

<file path=xl/ctrlProps/ctrlProp1354.xml><?xml version="1.0" encoding="utf-8"?>
<formControlPr xmlns="http://schemas.microsoft.com/office/spreadsheetml/2009/9/main" objectType="CheckBox" checked="Checked" fmlaLink="$H$15" lockText="1" noThreeD="1"/>
</file>

<file path=xl/ctrlProps/ctrlProp1355.xml><?xml version="1.0" encoding="utf-8"?>
<formControlPr xmlns="http://schemas.microsoft.com/office/spreadsheetml/2009/9/main" objectType="CheckBox" checked="Checked" fmlaLink="$H$15" lockText="1" noThreeD="1"/>
</file>

<file path=xl/ctrlProps/ctrlProp1356.xml><?xml version="1.0" encoding="utf-8"?>
<formControlPr xmlns="http://schemas.microsoft.com/office/spreadsheetml/2009/9/main" objectType="CheckBox" checked="Checked" fmlaLink="$H$15" lockText="1" noThreeD="1"/>
</file>

<file path=xl/ctrlProps/ctrlProp1357.xml><?xml version="1.0" encoding="utf-8"?>
<formControlPr xmlns="http://schemas.microsoft.com/office/spreadsheetml/2009/9/main" objectType="CheckBox" checked="Checked" fmlaLink="$H$15" lockText="1" noThreeD="1"/>
</file>

<file path=xl/ctrlProps/ctrlProp1358.xml><?xml version="1.0" encoding="utf-8"?>
<formControlPr xmlns="http://schemas.microsoft.com/office/spreadsheetml/2009/9/main" objectType="CheckBox" checked="Checked" fmlaLink="$H$15" lockText="1" noThreeD="1"/>
</file>

<file path=xl/ctrlProps/ctrlProp1359.xml><?xml version="1.0" encoding="utf-8"?>
<formControlPr xmlns="http://schemas.microsoft.com/office/spreadsheetml/2009/9/main" objectType="CheckBox" checked="Checked" fmlaLink="$H$15" lockText="1" noThreeD="1"/>
</file>

<file path=xl/ctrlProps/ctrlProp136.xml><?xml version="1.0" encoding="utf-8"?>
<formControlPr xmlns="http://schemas.microsoft.com/office/spreadsheetml/2009/9/main" objectType="CheckBox" checked="Checked" fmlaLink="$H$15" lockText="1" noThreeD="1"/>
</file>

<file path=xl/ctrlProps/ctrlProp1360.xml><?xml version="1.0" encoding="utf-8"?>
<formControlPr xmlns="http://schemas.microsoft.com/office/spreadsheetml/2009/9/main" objectType="CheckBox" checked="Checked" fmlaLink="$H$15" lockText="1" noThreeD="1"/>
</file>

<file path=xl/ctrlProps/ctrlProp1361.xml><?xml version="1.0" encoding="utf-8"?>
<formControlPr xmlns="http://schemas.microsoft.com/office/spreadsheetml/2009/9/main" objectType="CheckBox" checked="Checked" fmlaLink="$H$15" lockText="1" noThreeD="1"/>
</file>

<file path=xl/ctrlProps/ctrlProp1362.xml><?xml version="1.0" encoding="utf-8"?>
<formControlPr xmlns="http://schemas.microsoft.com/office/spreadsheetml/2009/9/main" objectType="CheckBox" checked="Checked" fmlaLink="$H$15" lockText="1" noThreeD="1"/>
</file>

<file path=xl/ctrlProps/ctrlProp1363.xml><?xml version="1.0" encoding="utf-8"?>
<formControlPr xmlns="http://schemas.microsoft.com/office/spreadsheetml/2009/9/main" objectType="CheckBox" checked="Checked" fmlaLink="$H$15" lockText="1" noThreeD="1"/>
</file>

<file path=xl/ctrlProps/ctrlProp1364.xml><?xml version="1.0" encoding="utf-8"?>
<formControlPr xmlns="http://schemas.microsoft.com/office/spreadsheetml/2009/9/main" objectType="CheckBox" checked="Checked" fmlaLink="$H$15" lockText="1" noThreeD="1"/>
</file>

<file path=xl/ctrlProps/ctrlProp1365.xml><?xml version="1.0" encoding="utf-8"?>
<formControlPr xmlns="http://schemas.microsoft.com/office/spreadsheetml/2009/9/main" objectType="CheckBox" checked="Checked" fmlaLink="$H$15" lockText="1" noThreeD="1"/>
</file>

<file path=xl/ctrlProps/ctrlProp1366.xml><?xml version="1.0" encoding="utf-8"?>
<formControlPr xmlns="http://schemas.microsoft.com/office/spreadsheetml/2009/9/main" objectType="CheckBox" checked="Checked" fmlaLink="$H$15" lockText="1" noThreeD="1"/>
</file>

<file path=xl/ctrlProps/ctrlProp1367.xml><?xml version="1.0" encoding="utf-8"?>
<formControlPr xmlns="http://schemas.microsoft.com/office/spreadsheetml/2009/9/main" objectType="CheckBox" checked="Checked" fmlaLink="$H$15" lockText="1" noThreeD="1"/>
</file>

<file path=xl/ctrlProps/ctrlProp1368.xml><?xml version="1.0" encoding="utf-8"?>
<formControlPr xmlns="http://schemas.microsoft.com/office/spreadsheetml/2009/9/main" objectType="CheckBox" checked="Checked" fmlaLink="$H$15" lockText="1" noThreeD="1"/>
</file>

<file path=xl/ctrlProps/ctrlProp1369.xml><?xml version="1.0" encoding="utf-8"?>
<formControlPr xmlns="http://schemas.microsoft.com/office/spreadsheetml/2009/9/main" objectType="CheckBox" checked="Checked" fmlaLink="$H$15" lockText="1" noThreeD="1"/>
</file>

<file path=xl/ctrlProps/ctrlProp137.xml><?xml version="1.0" encoding="utf-8"?>
<formControlPr xmlns="http://schemas.microsoft.com/office/spreadsheetml/2009/9/main" objectType="CheckBox" checked="Checked" fmlaLink="$H$15" lockText="1" noThreeD="1"/>
</file>

<file path=xl/ctrlProps/ctrlProp1370.xml><?xml version="1.0" encoding="utf-8"?>
<formControlPr xmlns="http://schemas.microsoft.com/office/spreadsheetml/2009/9/main" objectType="CheckBox" checked="Checked" fmlaLink="$H$15" lockText="1" noThreeD="1"/>
</file>

<file path=xl/ctrlProps/ctrlProp1371.xml><?xml version="1.0" encoding="utf-8"?>
<formControlPr xmlns="http://schemas.microsoft.com/office/spreadsheetml/2009/9/main" objectType="CheckBox" checked="Checked" fmlaLink="$H$15" lockText="1" noThreeD="1"/>
</file>

<file path=xl/ctrlProps/ctrlProp1372.xml><?xml version="1.0" encoding="utf-8"?>
<formControlPr xmlns="http://schemas.microsoft.com/office/spreadsheetml/2009/9/main" objectType="CheckBox" checked="Checked" fmlaLink="$H$15" lockText="1" noThreeD="1"/>
</file>

<file path=xl/ctrlProps/ctrlProp1373.xml><?xml version="1.0" encoding="utf-8"?>
<formControlPr xmlns="http://schemas.microsoft.com/office/spreadsheetml/2009/9/main" objectType="CheckBox" checked="Checked" fmlaLink="$H$15" lockText="1" noThreeD="1"/>
</file>

<file path=xl/ctrlProps/ctrlProp1374.xml><?xml version="1.0" encoding="utf-8"?>
<formControlPr xmlns="http://schemas.microsoft.com/office/spreadsheetml/2009/9/main" objectType="CheckBox" checked="Checked" fmlaLink="$H$15" lockText="1" noThreeD="1"/>
</file>

<file path=xl/ctrlProps/ctrlProp1375.xml><?xml version="1.0" encoding="utf-8"?>
<formControlPr xmlns="http://schemas.microsoft.com/office/spreadsheetml/2009/9/main" objectType="CheckBox" checked="Checked" fmlaLink="$H$15" lockText="1" noThreeD="1"/>
</file>

<file path=xl/ctrlProps/ctrlProp1376.xml><?xml version="1.0" encoding="utf-8"?>
<formControlPr xmlns="http://schemas.microsoft.com/office/spreadsheetml/2009/9/main" objectType="CheckBox" checked="Checked" fmlaLink="$H$15" lockText="1" noThreeD="1"/>
</file>

<file path=xl/ctrlProps/ctrlProp1377.xml><?xml version="1.0" encoding="utf-8"?>
<formControlPr xmlns="http://schemas.microsoft.com/office/spreadsheetml/2009/9/main" objectType="CheckBox" checked="Checked" fmlaLink="$H$15" lockText="1" noThreeD="1"/>
</file>

<file path=xl/ctrlProps/ctrlProp1378.xml><?xml version="1.0" encoding="utf-8"?>
<formControlPr xmlns="http://schemas.microsoft.com/office/spreadsheetml/2009/9/main" objectType="CheckBox" checked="Checked" fmlaLink="$H$15" lockText="1" noThreeD="1"/>
</file>

<file path=xl/ctrlProps/ctrlProp1379.xml><?xml version="1.0" encoding="utf-8"?>
<formControlPr xmlns="http://schemas.microsoft.com/office/spreadsheetml/2009/9/main" objectType="CheckBox" checked="Checked" fmlaLink="$H$15" lockText="1" noThreeD="1"/>
</file>

<file path=xl/ctrlProps/ctrlProp138.xml><?xml version="1.0" encoding="utf-8"?>
<formControlPr xmlns="http://schemas.microsoft.com/office/spreadsheetml/2009/9/main" objectType="CheckBox" checked="Checked" fmlaLink="$H$15" lockText="1" noThreeD="1"/>
</file>

<file path=xl/ctrlProps/ctrlProp1380.xml><?xml version="1.0" encoding="utf-8"?>
<formControlPr xmlns="http://schemas.microsoft.com/office/spreadsheetml/2009/9/main" objectType="CheckBox" checked="Checked" fmlaLink="$H$15" lockText="1" noThreeD="1"/>
</file>

<file path=xl/ctrlProps/ctrlProp1381.xml><?xml version="1.0" encoding="utf-8"?>
<formControlPr xmlns="http://schemas.microsoft.com/office/spreadsheetml/2009/9/main" objectType="CheckBox" checked="Checked" fmlaLink="$H$15" lockText="1" noThreeD="1"/>
</file>

<file path=xl/ctrlProps/ctrlProp1382.xml><?xml version="1.0" encoding="utf-8"?>
<formControlPr xmlns="http://schemas.microsoft.com/office/spreadsheetml/2009/9/main" objectType="CheckBox" checked="Checked" fmlaLink="$H$15" lockText="1" noThreeD="1"/>
</file>

<file path=xl/ctrlProps/ctrlProp1383.xml><?xml version="1.0" encoding="utf-8"?>
<formControlPr xmlns="http://schemas.microsoft.com/office/spreadsheetml/2009/9/main" objectType="CheckBox" checked="Checked" fmlaLink="$H$15" lockText="1" noThreeD="1"/>
</file>

<file path=xl/ctrlProps/ctrlProp1384.xml><?xml version="1.0" encoding="utf-8"?>
<formControlPr xmlns="http://schemas.microsoft.com/office/spreadsheetml/2009/9/main" objectType="CheckBox" checked="Checked" fmlaLink="$H$15" lockText="1" noThreeD="1"/>
</file>

<file path=xl/ctrlProps/ctrlProp1385.xml><?xml version="1.0" encoding="utf-8"?>
<formControlPr xmlns="http://schemas.microsoft.com/office/spreadsheetml/2009/9/main" objectType="CheckBox" checked="Checked" fmlaLink="$H$15" lockText="1" noThreeD="1"/>
</file>

<file path=xl/ctrlProps/ctrlProp1386.xml><?xml version="1.0" encoding="utf-8"?>
<formControlPr xmlns="http://schemas.microsoft.com/office/spreadsheetml/2009/9/main" objectType="CheckBox" checked="Checked" fmlaLink="$H$15" lockText="1" noThreeD="1"/>
</file>

<file path=xl/ctrlProps/ctrlProp1387.xml><?xml version="1.0" encoding="utf-8"?>
<formControlPr xmlns="http://schemas.microsoft.com/office/spreadsheetml/2009/9/main" objectType="CheckBox" checked="Checked" fmlaLink="$H$15" lockText="1" noThreeD="1"/>
</file>

<file path=xl/ctrlProps/ctrlProp1388.xml><?xml version="1.0" encoding="utf-8"?>
<formControlPr xmlns="http://schemas.microsoft.com/office/spreadsheetml/2009/9/main" objectType="CheckBox" checked="Checked" fmlaLink="$H$15" lockText="1" noThreeD="1"/>
</file>

<file path=xl/ctrlProps/ctrlProp1389.xml><?xml version="1.0" encoding="utf-8"?>
<formControlPr xmlns="http://schemas.microsoft.com/office/spreadsheetml/2009/9/main" objectType="CheckBox" checked="Checked" fmlaLink="$H$15" lockText="1" noThreeD="1"/>
</file>

<file path=xl/ctrlProps/ctrlProp139.xml><?xml version="1.0" encoding="utf-8"?>
<formControlPr xmlns="http://schemas.microsoft.com/office/spreadsheetml/2009/9/main" objectType="CheckBox" checked="Checked" fmlaLink="$H$15" lockText="1" noThreeD="1"/>
</file>

<file path=xl/ctrlProps/ctrlProp1390.xml><?xml version="1.0" encoding="utf-8"?>
<formControlPr xmlns="http://schemas.microsoft.com/office/spreadsheetml/2009/9/main" objectType="CheckBox" checked="Checked" fmlaLink="$H$15" lockText="1" noThreeD="1"/>
</file>

<file path=xl/ctrlProps/ctrlProp1391.xml><?xml version="1.0" encoding="utf-8"?>
<formControlPr xmlns="http://schemas.microsoft.com/office/spreadsheetml/2009/9/main" objectType="CheckBox" checked="Checked" fmlaLink="$H$15" lockText="1" noThreeD="1"/>
</file>

<file path=xl/ctrlProps/ctrlProp1392.xml><?xml version="1.0" encoding="utf-8"?>
<formControlPr xmlns="http://schemas.microsoft.com/office/spreadsheetml/2009/9/main" objectType="CheckBox" checked="Checked" fmlaLink="$H$15" lockText="1" noThreeD="1"/>
</file>

<file path=xl/ctrlProps/ctrlProp1393.xml><?xml version="1.0" encoding="utf-8"?>
<formControlPr xmlns="http://schemas.microsoft.com/office/spreadsheetml/2009/9/main" objectType="CheckBox" checked="Checked" fmlaLink="$H$15" lockText="1" noThreeD="1"/>
</file>

<file path=xl/ctrlProps/ctrlProp1394.xml><?xml version="1.0" encoding="utf-8"?>
<formControlPr xmlns="http://schemas.microsoft.com/office/spreadsheetml/2009/9/main" objectType="CheckBox" checked="Checked" fmlaLink="$H$15" lockText="1" noThreeD="1"/>
</file>

<file path=xl/ctrlProps/ctrlProp1395.xml><?xml version="1.0" encoding="utf-8"?>
<formControlPr xmlns="http://schemas.microsoft.com/office/spreadsheetml/2009/9/main" objectType="CheckBox" checked="Checked" fmlaLink="$H$15" lockText="1" noThreeD="1"/>
</file>

<file path=xl/ctrlProps/ctrlProp1396.xml><?xml version="1.0" encoding="utf-8"?>
<formControlPr xmlns="http://schemas.microsoft.com/office/spreadsheetml/2009/9/main" objectType="CheckBox" checked="Checked" fmlaLink="$H$15" lockText="1" noThreeD="1"/>
</file>

<file path=xl/ctrlProps/ctrlProp1397.xml><?xml version="1.0" encoding="utf-8"?>
<formControlPr xmlns="http://schemas.microsoft.com/office/spreadsheetml/2009/9/main" objectType="CheckBox" checked="Checked" fmlaLink="$H$15" lockText="1" noThreeD="1"/>
</file>

<file path=xl/ctrlProps/ctrlProp1398.xml><?xml version="1.0" encoding="utf-8"?>
<formControlPr xmlns="http://schemas.microsoft.com/office/spreadsheetml/2009/9/main" objectType="CheckBox" checked="Checked" fmlaLink="$H$15" lockText="1" noThreeD="1"/>
</file>

<file path=xl/ctrlProps/ctrlProp1399.xml><?xml version="1.0" encoding="utf-8"?>
<formControlPr xmlns="http://schemas.microsoft.com/office/spreadsheetml/2009/9/main" objectType="CheckBox" checked="Checked" fmlaLink="$H$15" lockText="1" noThreeD="1"/>
</file>

<file path=xl/ctrlProps/ctrlProp14.xml><?xml version="1.0" encoding="utf-8"?>
<formControlPr xmlns="http://schemas.microsoft.com/office/spreadsheetml/2009/9/main" objectType="CheckBox" checked="Checked" fmlaLink="$H$15" lockText="1" noThreeD="1"/>
</file>

<file path=xl/ctrlProps/ctrlProp140.xml><?xml version="1.0" encoding="utf-8"?>
<formControlPr xmlns="http://schemas.microsoft.com/office/spreadsheetml/2009/9/main" objectType="CheckBox" checked="Checked" fmlaLink="$H$15" lockText="1" noThreeD="1"/>
</file>

<file path=xl/ctrlProps/ctrlProp1400.xml><?xml version="1.0" encoding="utf-8"?>
<formControlPr xmlns="http://schemas.microsoft.com/office/spreadsheetml/2009/9/main" objectType="CheckBox" checked="Checked" fmlaLink="$H$15" lockText="1" noThreeD="1"/>
</file>

<file path=xl/ctrlProps/ctrlProp1401.xml><?xml version="1.0" encoding="utf-8"?>
<formControlPr xmlns="http://schemas.microsoft.com/office/spreadsheetml/2009/9/main" objectType="CheckBox" checked="Checked" fmlaLink="$H$15" lockText="1" noThreeD="1"/>
</file>

<file path=xl/ctrlProps/ctrlProp1402.xml><?xml version="1.0" encoding="utf-8"?>
<formControlPr xmlns="http://schemas.microsoft.com/office/spreadsheetml/2009/9/main" objectType="CheckBox" checked="Checked" fmlaLink="$H$15" lockText="1" noThreeD="1"/>
</file>

<file path=xl/ctrlProps/ctrlProp1403.xml><?xml version="1.0" encoding="utf-8"?>
<formControlPr xmlns="http://schemas.microsoft.com/office/spreadsheetml/2009/9/main" objectType="CheckBox" checked="Checked" fmlaLink="$H$15" lockText="1" noThreeD="1"/>
</file>

<file path=xl/ctrlProps/ctrlProp1404.xml><?xml version="1.0" encoding="utf-8"?>
<formControlPr xmlns="http://schemas.microsoft.com/office/spreadsheetml/2009/9/main" objectType="CheckBox" checked="Checked" fmlaLink="$H$15" lockText="1" noThreeD="1"/>
</file>

<file path=xl/ctrlProps/ctrlProp1405.xml><?xml version="1.0" encoding="utf-8"?>
<formControlPr xmlns="http://schemas.microsoft.com/office/spreadsheetml/2009/9/main" objectType="CheckBox" checked="Checked" fmlaLink="$H$15" lockText="1" noThreeD="1"/>
</file>

<file path=xl/ctrlProps/ctrlProp1406.xml><?xml version="1.0" encoding="utf-8"?>
<formControlPr xmlns="http://schemas.microsoft.com/office/spreadsheetml/2009/9/main" objectType="CheckBox" checked="Checked" fmlaLink="$H$15" lockText="1" noThreeD="1"/>
</file>

<file path=xl/ctrlProps/ctrlProp1407.xml><?xml version="1.0" encoding="utf-8"?>
<formControlPr xmlns="http://schemas.microsoft.com/office/spreadsheetml/2009/9/main" objectType="CheckBox" checked="Checked" fmlaLink="$H$15" lockText="1" noThreeD="1"/>
</file>

<file path=xl/ctrlProps/ctrlProp1408.xml><?xml version="1.0" encoding="utf-8"?>
<formControlPr xmlns="http://schemas.microsoft.com/office/spreadsheetml/2009/9/main" objectType="CheckBox" checked="Checked" fmlaLink="$H$15" lockText="1" noThreeD="1"/>
</file>

<file path=xl/ctrlProps/ctrlProp1409.xml><?xml version="1.0" encoding="utf-8"?>
<formControlPr xmlns="http://schemas.microsoft.com/office/spreadsheetml/2009/9/main" objectType="CheckBox" checked="Checked" fmlaLink="$H$15" lockText="1" noThreeD="1"/>
</file>

<file path=xl/ctrlProps/ctrlProp141.xml><?xml version="1.0" encoding="utf-8"?>
<formControlPr xmlns="http://schemas.microsoft.com/office/spreadsheetml/2009/9/main" objectType="CheckBox" checked="Checked" fmlaLink="$H$15" lockText="1" noThreeD="1"/>
</file>

<file path=xl/ctrlProps/ctrlProp1410.xml><?xml version="1.0" encoding="utf-8"?>
<formControlPr xmlns="http://schemas.microsoft.com/office/spreadsheetml/2009/9/main" objectType="CheckBox" checked="Checked" fmlaLink="$H$15" lockText="1" noThreeD="1"/>
</file>

<file path=xl/ctrlProps/ctrlProp1411.xml><?xml version="1.0" encoding="utf-8"?>
<formControlPr xmlns="http://schemas.microsoft.com/office/spreadsheetml/2009/9/main" objectType="CheckBox" checked="Checked" fmlaLink="$H$15" lockText="1" noThreeD="1"/>
</file>

<file path=xl/ctrlProps/ctrlProp1412.xml><?xml version="1.0" encoding="utf-8"?>
<formControlPr xmlns="http://schemas.microsoft.com/office/spreadsheetml/2009/9/main" objectType="CheckBox" checked="Checked" fmlaLink="$H$15" lockText="1" noThreeD="1"/>
</file>

<file path=xl/ctrlProps/ctrlProp1413.xml><?xml version="1.0" encoding="utf-8"?>
<formControlPr xmlns="http://schemas.microsoft.com/office/spreadsheetml/2009/9/main" objectType="CheckBox" checked="Checked" fmlaLink="$H$15" lockText="1" noThreeD="1"/>
</file>

<file path=xl/ctrlProps/ctrlProp1414.xml><?xml version="1.0" encoding="utf-8"?>
<formControlPr xmlns="http://schemas.microsoft.com/office/spreadsheetml/2009/9/main" objectType="CheckBox" checked="Checked" fmlaLink="$H$15" lockText="1" noThreeD="1"/>
</file>

<file path=xl/ctrlProps/ctrlProp1415.xml><?xml version="1.0" encoding="utf-8"?>
<formControlPr xmlns="http://schemas.microsoft.com/office/spreadsheetml/2009/9/main" objectType="CheckBox" checked="Checked" fmlaLink="$H$15" lockText="1" noThreeD="1"/>
</file>

<file path=xl/ctrlProps/ctrlProp1416.xml><?xml version="1.0" encoding="utf-8"?>
<formControlPr xmlns="http://schemas.microsoft.com/office/spreadsheetml/2009/9/main" objectType="CheckBox" checked="Checked" fmlaLink="$H$15" lockText="1" noThreeD="1"/>
</file>

<file path=xl/ctrlProps/ctrlProp1417.xml><?xml version="1.0" encoding="utf-8"?>
<formControlPr xmlns="http://schemas.microsoft.com/office/spreadsheetml/2009/9/main" objectType="CheckBox" checked="Checked" fmlaLink="$H$15" lockText="1" noThreeD="1"/>
</file>

<file path=xl/ctrlProps/ctrlProp1418.xml><?xml version="1.0" encoding="utf-8"?>
<formControlPr xmlns="http://schemas.microsoft.com/office/spreadsheetml/2009/9/main" objectType="CheckBox" checked="Checked" fmlaLink="$H$15" lockText="1" noThreeD="1"/>
</file>

<file path=xl/ctrlProps/ctrlProp1419.xml><?xml version="1.0" encoding="utf-8"?>
<formControlPr xmlns="http://schemas.microsoft.com/office/spreadsheetml/2009/9/main" objectType="CheckBox" checked="Checked" fmlaLink="$H$15" lockText="1" noThreeD="1"/>
</file>

<file path=xl/ctrlProps/ctrlProp142.xml><?xml version="1.0" encoding="utf-8"?>
<formControlPr xmlns="http://schemas.microsoft.com/office/spreadsheetml/2009/9/main" objectType="CheckBox" checked="Checked" fmlaLink="$H$15" lockText="1" noThreeD="1"/>
</file>

<file path=xl/ctrlProps/ctrlProp1420.xml><?xml version="1.0" encoding="utf-8"?>
<formControlPr xmlns="http://schemas.microsoft.com/office/spreadsheetml/2009/9/main" objectType="CheckBox" checked="Checked" fmlaLink="$H$15" lockText="1" noThreeD="1"/>
</file>

<file path=xl/ctrlProps/ctrlProp1421.xml><?xml version="1.0" encoding="utf-8"?>
<formControlPr xmlns="http://schemas.microsoft.com/office/spreadsheetml/2009/9/main" objectType="CheckBox" checked="Checked" fmlaLink="$H$15" lockText="1" noThreeD="1"/>
</file>

<file path=xl/ctrlProps/ctrlProp1422.xml><?xml version="1.0" encoding="utf-8"?>
<formControlPr xmlns="http://schemas.microsoft.com/office/spreadsheetml/2009/9/main" objectType="CheckBox" checked="Checked" fmlaLink="$H$15" lockText="1" noThreeD="1"/>
</file>

<file path=xl/ctrlProps/ctrlProp1423.xml><?xml version="1.0" encoding="utf-8"?>
<formControlPr xmlns="http://schemas.microsoft.com/office/spreadsheetml/2009/9/main" objectType="CheckBox" checked="Checked" fmlaLink="$H$15" lockText="1" noThreeD="1"/>
</file>

<file path=xl/ctrlProps/ctrlProp1424.xml><?xml version="1.0" encoding="utf-8"?>
<formControlPr xmlns="http://schemas.microsoft.com/office/spreadsheetml/2009/9/main" objectType="CheckBox" checked="Checked" fmlaLink="$H$15" lockText="1" noThreeD="1"/>
</file>

<file path=xl/ctrlProps/ctrlProp1425.xml><?xml version="1.0" encoding="utf-8"?>
<formControlPr xmlns="http://schemas.microsoft.com/office/spreadsheetml/2009/9/main" objectType="CheckBox" checked="Checked" fmlaLink="$H$15" lockText="1" noThreeD="1"/>
</file>

<file path=xl/ctrlProps/ctrlProp1426.xml><?xml version="1.0" encoding="utf-8"?>
<formControlPr xmlns="http://schemas.microsoft.com/office/spreadsheetml/2009/9/main" objectType="CheckBox" checked="Checked" fmlaLink="$H$15" lockText="1" noThreeD="1"/>
</file>

<file path=xl/ctrlProps/ctrlProp1427.xml><?xml version="1.0" encoding="utf-8"?>
<formControlPr xmlns="http://schemas.microsoft.com/office/spreadsheetml/2009/9/main" objectType="CheckBox" checked="Checked" fmlaLink="$H$15" lockText="1" noThreeD="1"/>
</file>

<file path=xl/ctrlProps/ctrlProp1428.xml><?xml version="1.0" encoding="utf-8"?>
<formControlPr xmlns="http://schemas.microsoft.com/office/spreadsheetml/2009/9/main" objectType="CheckBox" checked="Checked" fmlaLink="$H$15" lockText="1" noThreeD="1"/>
</file>

<file path=xl/ctrlProps/ctrlProp1429.xml><?xml version="1.0" encoding="utf-8"?>
<formControlPr xmlns="http://schemas.microsoft.com/office/spreadsheetml/2009/9/main" objectType="CheckBox" checked="Checked" fmlaLink="$H$15" lockText="1" noThreeD="1"/>
</file>

<file path=xl/ctrlProps/ctrlProp143.xml><?xml version="1.0" encoding="utf-8"?>
<formControlPr xmlns="http://schemas.microsoft.com/office/spreadsheetml/2009/9/main" objectType="CheckBox" checked="Checked" fmlaLink="$H$15" lockText="1" noThreeD="1"/>
</file>

<file path=xl/ctrlProps/ctrlProp1430.xml><?xml version="1.0" encoding="utf-8"?>
<formControlPr xmlns="http://schemas.microsoft.com/office/spreadsheetml/2009/9/main" objectType="CheckBox" checked="Checked" fmlaLink="$H$15" lockText="1" noThreeD="1"/>
</file>

<file path=xl/ctrlProps/ctrlProp1431.xml><?xml version="1.0" encoding="utf-8"?>
<formControlPr xmlns="http://schemas.microsoft.com/office/spreadsheetml/2009/9/main" objectType="CheckBox" checked="Checked" fmlaLink="$H$15" lockText="1" noThreeD="1"/>
</file>

<file path=xl/ctrlProps/ctrlProp1432.xml><?xml version="1.0" encoding="utf-8"?>
<formControlPr xmlns="http://schemas.microsoft.com/office/spreadsheetml/2009/9/main" objectType="CheckBox" checked="Checked" fmlaLink="$H$15" lockText="1" noThreeD="1"/>
</file>

<file path=xl/ctrlProps/ctrlProp1433.xml><?xml version="1.0" encoding="utf-8"?>
<formControlPr xmlns="http://schemas.microsoft.com/office/spreadsheetml/2009/9/main" objectType="CheckBox" checked="Checked" fmlaLink="$H$15" lockText="1" noThreeD="1"/>
</file>

<file path=xl/ctrlProps/ctrlProp1434.xml><?xml version="1.0" encoding="utf-8"?>
<formControlPr xmlns="http://schemas.microsoft.com/office/spreadsheetml/2009/9/main" objectType="CheckBox" checked="Checked" fmlaLink="$H$15" lockText="1" noThreeD="1"/>
</file>

<file path=xl/ctrlProps/ctrlProp1435.xml><?xml version="1.0" encoding="utf-8"?>
<formControlPr xmlns="http://schemas.microsoft.com/office/spreadsheetml/2009/9/main" objectType="CheckBox" checked="Checked" fmlaLink="$H$15" lockText="1" noThreeD="1"/>
</file>

<file path=xl/ctrlProps/ctrlProp1436.xml><?xml version="1.0" encoding="utf-8"?>
<formControlPr xmlns="http://schemas.microsoft.com/office/spreadsheetml/2009/9/main" objectType="CheckBox" checked="Checked" fmlaLink="$H$15" lockText="1" noThreeD="1"/>
</file>

<file path=xl/ctrlProps/ctrlProp1437.xml><?xml version="1.0" encoding="utf-8"?>
<formControlPr xmlns="http://schemas.microsoft.com/office/spreadsheetml/2009/9/main" objectType="CheckBox" checked="Checked" fmlaLink="$H$15" lockText="1" noThreeD="1"/>
</file>

<file path=xl/ctrlProps/ctrlProp1438.xml><?xml version="1.0" encoding="utf-8"?>
<formControlPr xmlns="http://schemas.microsoft.com/office/spreadsheetml/2009/9/main" objectType="CheckBox" checked="Checked" fmlaLink="$H$15" lockText="1" noThreeD="1"/>
</file>

<file path=xl/ctrlProps/ctrlProp1439.xml><?xml version="1.0" encoding="utf-8"?>
<formControlPr xmlns="http://schemas.microsoft.com/office/spreadsheetml/2009/9/main" objectType="CheckBox" checked="Checked" fmlaLink="$H$15" lockText="1" noThreeD="1"/>
</file>

<file path=xl/ctrlProps/ctrlProp144.xml><?xml version="1.0" encoding="utf-8"?>
<formControlPr xmlns="http://schemas.microsoft.com/office/spreadsheetml/2009/9/main" objectType="CheckBox" checked="Checked" fmlaLink="$H$15" lockText="1" noThreeD="1"/>
</file>

<file path=xl/ctrlProps/ctrlProp1440.xml><?xml version="1.0" encoding="utf-8"?>
<formControlPr xmlns="http://schemas.microsoft.com/office/spreadsheetml/2009/9/main" objectType="CheckBox" checked="Checked" fmlaLink="$H$15" lockText="1" noThreeD="1"/>
</file>

<file path=xl/ctrlProps/ctrlProp1441.xml><?xml version="1.0" encoding="utf-8"?>
<formControlPr xmlns="http://schemas.microsoft.com/office/spreadsheetml/2009/9/main" objectType="CheckBox" checked="Checked" fmlaLink="$H$15" lockText="1" noThreeD="1"/>
</file>

<file path=xl/ctrlProps/ctrlProp1442.xml><?xml version="1.0" encoding="utf-8"?>
<formControlPr xmlns="http://schemas.microsoft.com/office/spreadsheetml/2009/9/main" objectType="CheckBox" checked="Checked" fmlaLink="$H$15" lockText="1" noThreeD="1"/>
</file>

<file path=xl/ctrlProps/ctrlProp1443.xml><?xml version="1.0" encoding="utf-8"?>
<formControlPr xmlns="http://schemas.microsoft.com/office/spreadsheetml/2009/9/main" objectType="CheckBox" checked="Checked" fmlaLink="$H$15" lockText="1" noThreeD="1"/>
</file>

<file path=xl/ctrlProps/ctrlProp1444.xml><?xml version="1.0" encoding="utf-8"?>
<formControlPr xmlns="http://schemas.microsoft.com/office/spreadsheetml/2009/9/main" objectType="CheckBox" checked="Checked" fmlaLink="$H$15" lockText="1" noThreeD="1"/>
</file>

<file path=xl/ctrlProps/ctrlProp1445.xml><?xml version="1.0" encoding="utf-8"?>
<formControlPr xmlns="http://schemas.microsoft.com/office/spreadsheetml/2009/9/main" objectType="CheckBox" checked="Checked" fmlaLink="$H$15" lockText="1" noThreeD="1"/>
</file>

<file path=xl/ctrlProps/ctrlProp1446.xml><?xml version="1.0" encoding="utf-8"?>
<formControlPr xmlns="http://schemas.microsoft.com/office/spreadsheetml/2009/9/main" objectType="CheckBox" checked="Checked" fmlaLink="$H$15" lockText="1" noThreeD="1"/>
</file>

<file path=xl/ctrlProps/ctrlProp1447.xml><?xml version="1.0" encoding="utf-8"?>
<formControlPr xmlns="http://schemas.microsoft.com/office/spreadsheetml/2009/9/main" objectType="CheckBox" checked="Checked" fmlaLink="$H$15" lockText="1" noThreeD="1"/>
</file>

<file path=xl/ctrlProps/ctrlProp1448.xml><?xml version="1.0" encoding="utf-8"?>
<formControlPr xmlns="http://schemas.microsoft.com/office/spreadsheetml/2009/9/main" objectType="CheckBox" checked="Checked" fmlaLink="$H$15" lockText="1" noThreeD="1"/>
</file>

<file path=xl/ctrlProps/ctrlProp1449.xml><?xml version="1.0" encoding="utf-8"?>
<formControlPr xmlns="http://schemas.microsoft.com/office/spreadsheetml/2009/9/main" objectType="CheckBox" checked="Checked" fmlaLink="$H$15" lockText="1" noThreeD="1"/>
</file>

<file path=xl/ctrlProps/ctrlProp145.xml><?xml version="1.0" encoding="utf-8"?>
<formControlPr xmlns="http://schemas.microsoft.com/office/spreadsheetml/2009/9/main" objectType="CheckBox" checked="Checked" fmlaLink="$H$15" lockText="1" noThreeD="1"/>
</file>

<file path=xl/ctrlProps/ctrlProp1450.xml><?xml version="1.0" encoding="utf-8"?>
<formControlPr xmlns="http://schemas.microsoft.com/office/spreadsheetml/2009/9/main" objectType="CheckBox" checked="Checked" fmlaLink="$H$15" lockText="1" noThreeD="1"/>
</file>

<file path=xl/ctrlProps/ctrlProp1451.xml><?xml version="1.0" encoding="utf-8"?>
<formControlPr xmlns="http://schemas.microsoft.com/office/spreadsheetml/2009/9/main" objectType="CheckBox" checked="Checked" fmlaLink="$H$15" lockText="1" noThreeD="1"/>
</file>

<file path=xl/ctrlProps/ctrlProp1452.xml><?xml version="1.0" encoding="utf-8"?>
<formControlPr xmlns="http://schemas.microsoft.com/office/spreadsheetml/2009/9/main" objectType="CheckBox" checked="Checked" fmlaLink="$H$15" lockText="1" noThreeD="1"/>
</file>

<file path=xl/ctrlProps/ctrlProp1453.xml><?xml version="1.0" encoding="utf-8"?>
<formControlPr xmlns="http://schemas.microsoft.com/office/spreadsheetml/2009/9/main" objectType="CheckBox" checked="Checked" fmlaLink="$H$15" lockText="1" noThreeD="1"/>
</file>

<file path=xl/ctrlProps/ctrlProp1454.xml><?xml version="1.0" encoding="utf-8"?>
<formControlPr xmlns="http://schemas.microsoft.com/office/spreadsheetml/2009/9/main" objectType="CheckBox" checked="Checked" fmlaLink="$H$15" lockText="1" noThreeD="1"/>
</file>

<file path=xl/ctrlProps/ctrlProp1455.xml><?xml version="1.0" encoding="utf-8"?>
<formControlPr xmlns="http://schemas.microsoft.com/office/spreadsheetml/2009/9/main" objectType="CheckBox" checked="Checked" fmlaLink="$H$15" lockText="1" noThreeD="1"/>
</file>

<file path=xl/ctrlProps/ctrlProp1456.xml><?xml version="1.0" encoding="utf-8"?>
<formControlPr xmlns="http://schemas.microsoft.com/office/spreadsheetml/2009/9/main" objectType="CheckBox" checked="Checked" fmlaLink="$H$15" lockText="1" noThreeD="1"/>
</file>

<file path=xl/ctrlProps/ctrlProp1457.xml><?xml version="1.0" encoding="utf-8"?>
<formControlPr xmlns="http://schemas.microsoft.com/office/spreadsheetml/2009/9/main" objectType="CheckBox" checked="Checked" fmlaLink="$H$15" lockText="1" noThreeD="1"/>
</file>

<file path=xl/ctrlProps/ctrlProp1458.xml><?xml version="1.0" encoding="utf-8"?>
<formControlPr xmlns="http://schemas.microsoft.com/office/spreadsheetml/2009/9/main" objectType="CheckBox" checked="Checked" fmlaLink="$H$15" lockText="1" noThreeD="1"/>
</file>

<file path=xl/ctrlProps/ctrlProp1459.xml><?xml version="1.0" encoding="utf-8"?>
<formControlPr xmlns="http://schemas.microsoft.com/office/spreadsheetml/2009/9/main" objectType="CheckBox" checked="Checked" fmlaLink="$H$15" lockText="1" noThreeD="1"/>
</file>

<file path=xl/ctrlProps/ctrlProp146.xml><?xml version="1.0" encoding="utf-8"?>
<formControlPr xmlns="http://schemas.microsoft.com/office/spreadsheetml/2009/9/main" objectType="CheckBox" checked="Checked" fmlaLink="$H$15" lockText="1" noThreeD="1"/>
</file>

<file path=xl/ctrlProps/ctrlProp1460.xml><?xml version="1.0" encoding="utf-8"?>
<formControlPr xmlns="http://schemas.microsoft.com/office/spreadsheetml/2009/9/main" objectType="CheckBox" checked="Checked" fmlaLink="$H$15" lockText="1" noThreeD="1"/>
</file>

<file path=xl/ctrlProps/ctrlProp1461.xml><?xml version="1.0" encoding="utf-8"?>
<formControlPr xmlns="http://schemas.microsoft.com/office/spreadsheetml/2009/9/main" objectType="CheckBox" checked="Checked" fmlaLink="$H$15" lockText="1" noThreeD="1"/>
</file>

<file path=xl/ctrlProps/ctrlProp1462.xml><?xml version="1.0" encoding="utf-8"?>
<formControlPr xmlns="http://schemas.microsoft.com/office/spreadsheetml/2009/9/main" objectType="CheckBox" checked="Checked" fmlaLink="$H$15" lockText="1" noThreeD="1"/>
</file>

<file path=xl/ctrlProps/ctrlProp1463.xml><?xml version="1.0" encoding="utf-8"?>
<formControlPr xmlns="http://schemas.microsoft.com/office/spreadsheetml/2009/9/main" objectType="CheckBox" checked="Checked" fmlaLink="$H$15" lockText="1" noThreeD="1"/>
</file>

<file path=xl/ctrlProps/ctrlProp1464.xml><?xml version="1.0" encoding="utf-8"?>
<formControlPr xmlns="http://schemas.microsoft.com/office/spreadsheetml/2009/9/main" objectType="CheckBox" checked="Checked" fmlaLink="$H$15" lockText="1" noThreeD="1"/>
</file>

<file path=xl/ctrlProps/ctrlProp1465.xml><?xml version="1.0" encoding="utf-8"?>
<formControlPr xmlns="http://schemas.microsoft.com/office/spreadsheetml/2009/9/main" objectType="CheckBox" checked="Checked" fmlaLink="$H$15" lockText="1" noThreeD="1"/>
</file>

<file path=xl/ctrlProps/ctrlProp1466.xml><?xml version="1.0" encoding="utf-8"?>
<formControlPr xmlns="http://schemas.microsoft.com/office/spreadsheetml/2009/9/main" objectType="CheckBox" checked="Checked" fmlaLink="$H$15" lockText="1" noThreeD="1"/>
</file>

<file path=xl/ctrlProps/ctrlProp1467.xml><?xml version="1.0" encoding="utf-8"?>
<formControlPr xmlns="http://schemas.microsoft.com/office/spreadsheetml/2009/9/main" objectType="CheckBox" checked="Checked" fmlaLink="$H$15" lockText="1" noThreeD="1"/>
</file>

<file path=xl/ctrlProps/ctrlProp1468.xml><?xml version="1.0" encoding="utf-8"?>
<formControlPr xmlns="http://schemas.microsoft.com/office/spreadsheetml/2009/9/main" objectType="CheckBox" checked="Checked" fmlaLink="$H$15" lockText="1" noThreeD="1"/>
</file>

<file path=xl/ctrlProps/ctrlProp1469.xml><?xml version="1.0" encoding="utf-8"?>
<formControlPr xmlns="http://schemas.microsoft.com/office/spreadsheetml/2009/9/main" objectType="CheckBox" checked="Checked" fmlaLink="$H$15" lockText="1" noThreeD="1"/>
</file>

<file path=xl/ctrlProps/ctrlProp147.xml><?xml version="1.0" encoding="utf-8"?>
<formControlPr xmlns="http://schemas.microsoft.com/office/spreadsheetml/2009/9/main" objectType="CheckBox" checked="Checked" fmlaLink="$H$15" lockText="1" noThreeD="1"/>
</file>

<file path=xl/ctrlProps/ctrlProp1470.xml><?xml version="1.0" encoding="utf-8"?>
<formControlPr xmlns="http://schemas.microsoft.com/office/spreadsheetml/2009/9/main" objectType="CheckBox" checked="Checked" fmlaLink="$H$15" lockText="1" noThreeD="1"/>
</file>

<file path=xl/ctrlProps/ctrlProp1471.xml><?xml version="1.0" encoding="utf-8"?>
<formControlPr xmlns="http://schemas.microsoft.com/office/spreadsheetml/2009/9/main" objectType="CheckBox" checked="Checked" fmlaLink="$H$15" lockText="1" noThreeD="1"/>
</file>

<file path=xl/ctrlProps/ctrlProp1472.xml><?xml version="1.0" encoding="utf-8"?>
<formControlPr xmlns="http://schemas.microsoft.com/office/spreadsheetml/2009/9/main" objectType="CheckBox" checked="Checked" fmlaLink="$H$15" lockText="1" noThreeD="1"/>
</file>

<file path=xl/ctrlProps/ctrlProp1473.xml><?xml version="1.0" encoding="utf-8"?>
<formControlPr xmlns="http://schemas.microsoft.com/office/spreadsheetml/2009/9/main" objectType="CheckBox" checked="Checked" fmlaLink="$H$15" lockText="1" noThreeD="1"/>
</file>

<file path=xl/ctrlProps/ctrlProp1474.xml><?xml version="1.0" encoding="utf-8"?>
<formControlPr xmlns="http://schemas.microsoft.com/office/spreadsheetml/2009/9/main" objectType="CheckBox" checked="Checked" fmlaLink="$H$15" lockText="1" noThreeD="1"/>
</file>

<file path=xl/ctrlProps/ctrlProp1475.xml><?xml version="1.0" encoding="utf-8"?>
<formControlPr xmlns="http://schemas.microsoft.com/office/spreadsheetml/2009/9/main" objectType="CheckBox" checked="Checked" fmlaLink="$H$15" lockText="1" noThreeD="1"/>
</file>

<file path=xl/ctrlProps/ctrlProp1476.xml><?xml version="1.0" encoding="utf-8"?>
<formControlPr xmlns="http://schemas.microsoft.com/office/spreadsheetml/2009/9/main" objectType="CheckBox" checked="Checked" fmlaLink="$H$15" lockText="1" noThreeD="1"/>
</file>

<file path=xl/ctrlProps/ctrlProp1477.xml><?xml version="1.0" encoding="utf-8"?>
<formControlPr xmlns="http://schemas.microsoft.com/office/spreadsheetml/2009/9/main" objectType="CheckBox" checked="Checked" fmlaLink="$H$15" lockText="1" noThreeD="1"/>
</file>

<file path=xl/ctrlProps/ctrlProp1478.xml><?xml version="1.0" encoding="utf-8"?>
<formControlPr xmlns="http://schemas.microsoft.com/office/spreadsheetml/2009/9/main" objectType="CheckBox" checked="Checked" fmlaLink="$H$15" lockText="1" noThreeD="1"/>
</file>

<file path=xl/ctrlProps/ctrlProp1479.xml><?xml version="1.0" encoding="utf-8"?>
<formControlPr xmlns="http://schemas.microsoft.com/office/spreadsheetml/2009/9/main" objectType="CheckBox" checked="Checked" fmlaLink="$H$15" lockText="1" noThreeD="1"/>
</file>

<file path=xl/ctrlProps/ctrlProp148.xml><?xml version="1.0" encoding="utf-8"?>
<formControlPr xmlns="http://schemas.microsoft.com/office/spreadsheetml/2009/9/main" objectType="CheckBox" checked="Checked" fmlaLink="$H$15" lockText="1" noThreeD="1"/>
</file>

<file path=xl/ctrlProps/ctrlProp1480.xml><?xml version="1.0" encoding="utf-8"?>
<formControlPr xmlns="http://schemas.microsoft.com/office/spreadsheetml/2009/9/main" objectType="CheckBox" checked="Checked" fmlaLink="$H$15" lockText="1" noThreeD="1"/>
</file>

<file path=xl/ctrlProps/ctrlProp1481.xml><?xml version="1.0" encoding="utf-8"?>
<formControlPr xmlns="http://schemas.microsoft.com/office/spreadsheetml/2009/9/main" objectType="CheckBox" checked="Checked" fmlaLink="$H$15" lockText="1" noThreeD="1"/>
</file>

<file path=xl/ctrlProps/ctrlProp1482.xml><?xml version="1.0" encoding="utf-8"?>
<formControlPr xmlns="http://schemas.microsoft.com/office/spreadsheetml/2009/9/main" objectType="CheckBox" checked="Checked" fmlaLink="$H$15" lockText="1" noThreeD="1"/>
</file>

<file path=xl/ctrlProps/ctrlProp1483.xml><?xml version="1.0" encoding="utf-8"?>
<formControlPr xmlns="http://schemas.microsoft.com/office/spreadsheetml/2009/9/main" objectType="CheckBox" checked="Checked" fmlaLink="$H$15" lockText="1" noThreeD="1"/>
</file>

<file path=xl/ctrlProps/ctrlProp1484.xml><?xml version="1.0" encoding="utf-8"?>
<formControlPr xmlns="http://schemas.microsoft.com/office/spreadsheetml/2009/9/main" objectType="CheckBox" checked="Checked" fmlaLink="$H$15" lockText="1" noThreeD="1"/>
</file>

<file path=xl/ctrlProps/ctrlProp1485.xml><?xml version="1.0" encoding="utf-8"?>
<formControlPr xmlns="http://schemas.microsoft.com/office/spreadsheetml/2009/9/main" objectType="CheckBox" checked="Checked" fmlaLink="$H$15" lockText="1" noThreeD="1"/>
</file>

<file path=xl/ctrlProps/ctrlProp1486.xml><?xml version="1.0" encoding="utf-8"?>
<formControlPr xmlns="http://schemas.microsoft.com/office/spreadsheetml/2009/9/main" objectType="CheckBox" checked="Checked" fmlaLink="$H$15" lockText="1" noThreeD="1"/>
</file>

<file path=xl/ctrlProps/ctrlProp1487.xml><?xml version="1.0" encoding="utf-8"?>
<formControlPr xmlns="http://schemas.microsoft.com/office/spreadsheetml/2009/9/main" objectType="CheckBox" checked="Checked" fmlaLink="$H$15" lockText="1" noThreeD="1"/>
</file>

<file path=xl/ctrlProps/ctrlProp1488.xml><?xml version="1.0" encoding="utf-8"?>
<formControlPr xmlns="http://schemas.microsoft.com/office/spreadsheetml/2009/9/main" objectType="CheckBox" checked="Checked" fmlaLink="$H$15" lockText="1" noThreeD="1"/>
</file>

<file path=xl/ctrlProps/ctrlProp1489.xml><?xml version="1.0" encoding="utf-8"?>
<formControlPr xmlns="http://schemas.microsoft.com/office/spreadsheetml/2009/9/main" objectType="CheckBox" checked="Checked" fmlaLink="$H$15" lockText="1" noThreeD="1"/>
</file>

<file path=xl/ctrlProps/ctrlProp149.xml><?xml version="1.0" encoding="utf-8"?>
<formControlPr xmlns="http://schemas.microsoft.com/office/spreadsheetml/2009/9/main" objectType="CheckBox" checked="Checked" fmlaLink="$H$15" lockText="1" noThreeD="1"/>
</file>

<file path=xl/ctrlProps/ctrlProp1490.xml><?xml version="1.0" encoding="utf-8"?>
<formControlPr xmlns="http://schemas.microsoft.com/office/spreadsheetml/2009/9/main" objectType="CheckBox" checked="Checked" fmlaLink="$H$15" lockText="1" noThreeD="1"/>
</file>

<file path=xl/ctrlProps/ctrlProp1491.xml><?xml version="1.0" encoding="utf-8"?>
<formControlPr xmlns="http://schemas.microsoft.com/office/spreadsheetml/2009/9/main" objectType="CheckBox" checked="Checked" fmlaLink="$H$15" lockText="1" noThreeD="1"/>
</file>

<file path=xl/ctrlProps/ctrlProp1492.xml><?xml version="1.0" encoding="utf-8"?>
<formControlPr xmlns="http://schemas.microsoft.com/office/spreadsheetml/2009/9/main" objectType="CheckBox" checked="Checked" fmlaLink="$H$15" lockText="1" noThreeD="1"/>
</file>

<file path=xl/ctrlProps/ctrlProp1493.xml><?xml version="1.0" encoding="utf-8"?>
<formControlPr xmlns="http://schemas.microsoft.com/office/spreadsheetml/2009/9/main" objectType="CheckBox" checked="Checked" fmlaLink="$H$15" lockText="1" noThreeD="1"/>
</file>

<file path=xl/ctrlProps/ctrlProp1494.xml><?xml version="1.0" encoding="utf-8"?>
<formControlPr xmlns="http://schemas.microsoft.com/office/spreadsheetml/2009/9/main" objectType="CheckBox" checked="Checked" fmlaLink="$H$15" lockText="1" noThreeD="1"/>
</file>

<file path=xl/ctrlProps/ctrlProp1495.xml><?xml version="1.0" encoding="utf-8"?>
<formControlPr xmlns="http://schemas.microsoft.com/office/spreadsheetml/2009/9/main" objectType="CheckBox" checked="Checked" fmlaLink="$H$15" lockText="1" noThreeD="1"/>
</file>

<file path=xl/ctrlProps/ctrlProp1496.xml><?xml version="1.0" encoding="utf-8"?>
<formControlPr xmlns="http://schemas.microsoft.com/office/spreadsheetml/2009/9/main" objectType="CheckBox" checked="Checked" fmlaLink="$H$15" lockText="1" noThreeD="1"/>
</file>

<file path=xl/ctrlProps/ctrlProp1497.xml><?xml version="1.0" encoding="utf-8"?>
<formControlPr xmlns="http://schemas.microsoft.com/office/spreadsheetml/2009/9/main" objectType="CheckBox" checked="Checked" fmlaLink="$H$15" lockText="1" noThreeD="1"/>
</file>

<file path=xl/ctrlProps/ctrlProp1498.xml><?xml version="1.0" encoding="utf-8"?>
<formControlPr xmlns="http://schemas.microsoft.com/office/spreadsheetml/2009/9/main" objectType="CheckBox" checked="Checked" fmlaLink="$H$15" lockText="1" noThreeD="1"/>
</file>

<file path=xl/ctrlProps/ctrlProp1499.xml><?xml version="1.0" encoding="utf-8"?>
<formControlPr xmlns="http://schemas.microsoft.com/office/spreadsheetml/2009/9/main" objectType="CheckBox" checked="Checked" fmlaLink="$H$15" lockText="1" noThreeD="1"/>
</file>

<file path=xl/ctrlProps/ctrlProp15.xml><?xml version="1.0" encoding="utf-8"?>
<formControlPr xmlns="http://schemas.microsoft.com/office/spreadsheetml/2009/9/main" objectType="CheckBox" checked="Checked" fmlaLink="$H$15" lockText="1" noThreeD="1"/>
</file>

<file path=xl/ctrlProps/ctrlProp150.xml><?xml version="1.0" encoding="utf-8"?>
<formControlPr xmlns="http://schemas.microsoft.com/office/spreadsheetml/2009/9/main" objectType="CheckBox" checked="Checked" fmlaLink="$H$15" lockText="1" noThreeD="1"/>
</file>

<file path=xl/ctrlProps/ctrlProp1500.xml><?xml version="1.0" encoding="utf-8"?>
<formControlPr xmlns="http://schemas.microsoft.com/office/spreadsheetml/2009/9/main" objectType="CheckBox" checked="Checked" fmlaLink="$H$15" lockText="1" noThreeD="1"/>
</file>

<file path=xl/ctrlProps/ctrlProp1501.xml><?xml version="1.0" encoding="utf-8"?>
<formControlPr xmlns="http://schemas.microsoft.com/office/spreadsheetml/2009/9/main" objectType="CheckBox" checked="Checked" fmlaLink="$H$15" lockText="1" noThreeD="1"/>
</file>

<file path=xl/ctrlProps/ctrlProp1502.xml><?xml version="1.0" encoding="utf-8"?>
<formControlPr xmlns="http://schemas.microsoft.com/office/spreadsheetml/2009/9/main" objectType="CheckBox" checked="Checked" fmlaLink="$H$15" lockText="1" noThreeD="1"/>
</file>

<file path=xl/ctrlProps/ctrlProp1503.xml><?xml version="1.0" encoding="utf-8"?>
<formControlPr xmlns="http://schemas.microsoft.com/office/spreadsheetml/2009/9/main" objectType="CheckBox" checked="Checked" fmlaLink="$H$15" lockText="1" noThreeD="1"/>
</file>

<file path=xl/ctrlProps/ctrlProp1504.xml><?xml version="1.0" encoding="utf-8"?>
<formControlPr xmlns="http://schemas.microsoft.com/office/spreadsheetml/2009/9/main" objectType="CheckBox" checked="Checked" fmlaLink="$H$15" lockText="1" noThreeD="1"/>
</file>

<file path=xl/ctrlProps/ctrlProp1505.xml><?xml version="1.0" encoding="utf-8"?>
<formControlPr xmlns="http://schemas.microsoft.com/office/spreadsheetml/2009/9/main" objectType="CheckBox" checked="Checked" fmlaLink="$H$15" lockText="1" noThreeD="1"/>
</file>

<file path=xl/ctrlProps/ctrlProp1506.xml><?xml version="1.0" encoding="utf-8"?>
<formControlPr xmlns="http://schemas.microsoft.com/office/spreadsheetml/2009/9/main" objectType="CheckBox" checked="Checked" fmlaLink="$H$15" lockText="1" noThreeD="1"/>
</file>

<file path=xl/ctrlProps/ctrlProp1507.xml><?xml version="1.0" encoding="utf-8"?>
<formControlPr xmlns="http://schemas.microsoft.com/office/spreadsheetml/2009/9/main" objectType="CheckBox" checked="Checked" fmlaLink="$H$15" lockText="1" noThreeD="1"/>
</file>

<file path=xl/ctrlProps/ctrlProp1508.xml><?xml version="1.0" encoding="utf-8"?>
<formControlPr xmlns="http://schemas.microsoft.com/office/spreadsheetml/2009/9/main" objectType="CheckBox" checked="Checked" fmlaLink="$H$15" lockText="1" noThreeD="1"/>
</file>

<file path=xl/ctrlProps/ctrlProp1509.xml><?xml version="1.0" encoding="utf-8"?>
<formControlPr xmlns="http://schemas.microsoft.com/office/spreadsheetml/2009/9/main" objectType="CheckBox" checked="Checked" fmlaLink="$H$15" lockText="1" noThreeD="1"/>
</file>

<file path=xl/ctrlProps/ctrlProp151.xml><?xml version="1.0" encoding="utf-8"?>
<formControlPr xmlns="http://schemas.microsoft.com/office/spreadsheetml/2009/9/main" objectType="CheckBox" checked="Checked" fmlaLink="$H$15" lockText="1" noThreeD="1"/>
</file>

<file path=xl/ctrlProps/ctrlProp1510.xml><?xml version="1.0" encoding="utf-8"?>
<formControlPr xmlns="http://schemas.microsoft.com/office/spreadsheetml/2009/9/main" objectType="CheckBox" checked="Checked" fmlaLink="$H$15" lockText="1" noThreeD="1"/>
</file>

<file path=xl/ctrlProps/ctrlProp1511.xml><?xml version="1.0" encoding="utf-8"?>
<formControlPr xmlns="http://schemas.microsoft.com/office/spreadsheetml/2009/9/main" objectType="CheckBox" checked="Checked" fmlaLink="$H$15" lockText="1" noThreeD="1"/>
</file>

<file path=xl/ctrlProps/ctrlProp1512.xml><?xml version="1.0" encoding="utf-8"?>
<formControlPr xmlns="http://schemas.microsoft.com/office/spreadsheetml/2009/9/main" objectType="CheckBox" checked="Checked" fmlaLink="$H$15" lockText="1" noThreeD="1"/>
</file>

<file path=xl/ctrlProps/ctrlProp1513.xml><?xml version="1.0" encoding="utf-8"?>
<formControlPr xmlns="http://schemas.microsoft.com/office/spreadsheetml/2009/9/main" objectType="CheckBox" checked="Checked" fmlaLink="$H$15" lockText="1" noThreeD="1"/>
</file>

<file path=xl/ctrlProps/ctrlProp1514.xml><?xml version="1.0" encoding="utf-8"?>
<formControlPr xmlns="http://schemas.microsoft.com/office/spreadsheetml/2009/9/main" objectType="CheckBox" checked="Checked" fmlaLink="$H$15" lockText="1" noThreeD="1"/>
</file>

<file path=xl/ctrlProps/ctrlProp1515.xml><?xml version="1.0" encoding="utf-8"?>
<formControlPr xmlns="http://schemas.microsoft.com/office/spreadsheetml/2009/9/main" objectType="CheckBox" checked="Checked" fmlaLink="$H$15" lockText="1" noThreeD="1"/>
</file>

<file path=xl/ctrlProps/ctrlProp1516.xml><?xml version="1.0" encoding="utf-8"?>
<formControlPr xmlns="http://schemas.microsoft.com/office/spreadsheetml/2009/9/main" objectType="CheckBox" checked="Checked" fmlaLink="$H$15" lockText="1" noThreeD="1"/>
</file>

<file path=xl/ctrlProps/ctrlProp1517.xml><?xml version="1.0" encoding="utf-8"?>
<formControlPr xmlns="http://schemas.microsoft.com/office/spreadsheetml/2009/9/main" objectType="CheckBox" checked="Checked" fmlaLink="$H$15" lockText="1" noThreeD="1"/>
</file>

<file path=xl/ctrlProps/ctrlProp1518.xml><?xml version="1.0" encoding="utf-8"?>
<formControlPr xmlns="http://schemas.microsoft.com/office/spreadsheetml/2009/9/main" objectType="CheckBox" checked="Checked" fmlaLink="$H$15" lockText="1" noThreeD="1"/>
</file>

<file path=xl/ctrlProps/ctrlProp1519.xml><?xml version="1.0" encoding="utf-8"?>
<formControlPr xmlns="http://schemas.microsoft.com/office/spreadsheetml/2009/9/main" objectType="CheckBox" checked="Checked" fmlaLink="$H$15" lockText="1" noThreeD="1"/>
</file>

<file path=xl/ctrlProps/ctrlProp152.xml><?xml version="1.0" encoding="utf-8"?>
<formControlPr xmlns="http://schemas.microsoft.com/office/spreadsheetml/2009/9/main" objectType="CheckBox" checked="Checked" fmlaLink="$H$15" lockText="1" noThreeD="1"/>
</file>

<file path=xl/ctrlProps/ctrlProp1520.xml><?xml version="1.0" encoding="utf-8"?>
<formControlPr xmlns="http://schemas.microsoft.com/office/spreadsheetml/2009/9/main" objectType="CheckBox" checked="Checked" fmlaLink="$H$15" lockText="1" noThreeD="1"/>
</file>

<file path=xl/ctrlProps/ctrlProp1521.xml><?xml version="1.0" encoding="utf-8"?>
<formControlPr xmlns="http://schemas.microsoft.com/office/spreadsheetml/2009/9/main" objectType="CheckBox" checked="Checked" fmlaLink="$H$15" lockText="1" noThreeD="1"/>
</file>

<file path=xl/ctrlProps/ctrlProp1522.xml><?xml version="1.0" encoding="utf-8"?>
<formControlPr xmlns="http://schemas.microsoft.com/office/spreadsheetml/2009/9/main" objectType="CheckBox" checked="Checked" fmlaLink="$H$15" lockText="1" noThreeD="1"/>
</file>

<file path=xl/ctrlProps/ctrlProp1523.xml><?xml version="1.0" encoding="utf-8"?>
<formControlPr xmlns="http://schemas.microsoft.com/office/spreadsheetml/2009/9/main" objectType="CheckBox" checked="Checked" fmlaLink="$H$15" lockText="1" noThreeD="1"/>
</file>

<file path=xl/ctrlProps/ctrlProp1524.xml><?xml version="1.0" encoding="utf-8"?>
<formControlPr xmlns="http://schemas.microsoft.com/office/spreadsheetml/2009/9/main" objectType="CheckBox" checked="Checked" fmlaLink="$H$15" lockText="1" noThreeD="1"/>
</file>

<file path=xl/ctrlProps/ctrlProp1525.xml><?xml version="1.0" encoding="utf-8"?>
<formControlPr xmlns="http://schemas.microsoft.com/office/spreadsheetml/2009/9/main" objectType="CheckBox" checked="Checked" fmlaLink="$H$15" lockText="1" noThreeD="1"/>
</file>

<file path=xl/ctrlProps/ctrlProp1526.xml><?xml version="1.0" encoding="utf-8"?>
<formControlPr xmlns="http://schemas.microsoft.com/office/spreadsheetml/2009/9/main" objectType="CheckBox" checked="Checked" fmlaLink="$H$15" lockText="1" noThreeD="1"/>
</file>

<file path=xl/ctrlProps/ctrlProp1527.xml><?xml version="1.0" encoding="utf-8"?>
<formControlPr xmlns="http://schemas.microsoft.com/office/spreadsheetml/2009/9/main" objectType="CheckBox" checked="Checked" fmlaLink="$H$15" lockText="1" noThreeD="1"/>
</file>

<file path=xl/ctrlProps/ctrlProp1528.xml><?xml version="1.0" encoding="utf-8"?>
<formControlPr xmlns="http://schemas.microsoft.com/office/spreadsheetml/2009/9/main" objectType="CheckBox" checked="Checked" fmlaLink="$H$15" lockText="1" noThreeD="1"/>
</file>

<file path=xl/ctrlProps/ctrlProp1529.xml><?xml version="1.0" encoding="utf-8"?>
<formControlPr xmlns="http://schemas.microsoft.com/office/spreadsheetml/2009/9/main" objectType="CheckBox" checked="Checked" fmlaLink="$H$15" lockText="1" noThreeD="1"/>
</file>

<file path=xl/ctrlProps/ctrlProp153.xml><?xml version="1.0" encoding="utf-8"?>
<formControlPr xmlns="http://schemas.microsoft.com/office/spreadsheetml/2009/9/main" objectType="CheckBox" checked="Checked" fmlaLink="$H$15" lockText="1" noThreeD="1"/>
</file>

<file path=xl/ctrlProps/ctrlProp1530.xml><?xml version="1.0" encoding="utf-8"?>
<formControlPr xmlns="http://schemas.microsoft.com/office/spreadsheetml/2009/9/main" objectType="CheckBox" checked="Checked" fmlaLink="$H$15" lockText="1" noThreeD="1"/>
</file>

<file path=xl/ctrlProps/ctrlProp1531.xml><?xml version="1.0" encoding="utf-8"?>
<formControlPr xmlns="http://schemas.microsoft.com/office/spreadsheetml/2009/9/main" objectType="CheckBox" checked="Checked" fmlaLink="$H$15" lockText="1" noThreeD="1"/>
</file>

<file path=xl/ctrlProps/ctrlProp1532.xml><?xml version="1.0" encoding="utf-8"?>
<formControlPr xmlns="http://schemas.microsoft.com/office/spreadsheetml/2009/9/main" objectType="CheckBox" checked="Checked" fmlaLink="$H$15" lockText="1" noThreeD="1"/>
</file>

<file path=xl/ctrlProps/ctrlProp1533.xml><?xml version="1.0" encoding="utf-8"?>
<formControlPr xmlns="http://schemas.microsoft.com/office/spreadsheetml/2009/9/main" objectType="CheckBox" checked="Checked" fmlaLink="$H$15" lockText="1" noThreeD="1"/>
</file>

<file path=xl/ctrlProps/ctrlProp1534.xml><?xml version="1.0" encoding="utf-8"?>
<formControlPr xmlns="http://schemas.microsoft.com/office/spreadsheetml/2009/9/main" objectType="CheckBox" checked="Checked" fmlaLink="$H$15" lockText="1" noThreeD="1"/>
</file>

<file path=xl/ctrlProps/ctrlProp1535.xml><?xml version="1.0" encoding="utf-8"?>
<formControlPr xmlns="http://schemas.microsoft.com/office/spreadsheetml/2009/9/main" objectType="CheckBox" checked="Checked" fmlaLink="$H$15" lockText="1" noThreeD="1"/>
</file>

<file path=xl/ctrlProps/ctrlProp1536.xml><?xml version="1.0" encoding="utf-8"?>
<formControlPr xmlns="http://schemas.microsoft.com/office/spreadsheetml/2009/9/main" objectType="CheckBox" checked="Checked" fmlaLink="$H$15" lockText="1" noThreeD="1"/>
</file>

<file path=xl/ctrlProps/ctrlProp1537.xml><?xml version="1.0" encoding="utf-8"?>
<formControlPr xmlns="http://schemas.microsoft.com/office/spreadsheetml/2009/9/main" objectType="CheckBox" checked="Checked" fmlaLink="$H$15" lockText="1" noThreeD="1"/>
</file>

<file path=xl/ctrlProps/ctrlProp1538.xml><?xml version="1.0" encoding="utf-8"?>
<formControlPr xmlns="http://schemas.microsoft.com/office/spreadsheetml/2009/9/main" objectType="CheckBox" checked="Checked" fmlaLink="$H$15" lockText="1" noThreeD="1"/>
</file>

<file path=xl/ctrlProps/ctrlProp1539.xml><?xml version="1.0" encoding="utf-8"?>
<formControlPr xmlns="http://schemas.microsoft.com/office/spreadsheetml/2009/9/main" objectType="CheckBox" checked="Checked" fmlaLink="$H$15" lockText="1" noThreeD="1"/>
</file>

<file path=xl/ctrlProps/ctrlProp154.xml><?xml version="1.0" encoding="utf-8"?>
<formControlPr xmlns="http://schemas.microsoft.com/office/spreadsheetml/2009/9/main" objectType="CheckBox" checked="Checked" fmlaLink="$H$15" lockText="1" noThreeD="1"/>
</file>

<file path=xl/ctrlProps/ctrlProp1540.xml><?xml version="1.0" encoding="utf-8"?>
<formControlPr xmlns="http://schemas.microsoft.com/office/spreadsheetml/2009/9/main" objectType="CheckBox" checked="Checked" fmlaLink="$H$15" lockText="1" noThreeD="1"/>
</file>

<file path=xl/ctrlProps/ctrlProp1541.xml><?xml version="1.0" encoding="utf-8"?>
<formControlPr xmlns="http://schemas.microsoft.com/office/spreadsheetml/2009/9/main" objectType="CheckBox" checked="Checked" fmlaLink="$H$15" lockText="1" noThreeD="1"/>
</file>

<file path=xl/ctrlProps/ctrlProp1542.xml><?xml version="1.0" encoding="utf-8"?>
<formControlPr xmlns="http://schemas.microsoft.com/office/spreadsheetml/2009/9/main" objectType="CheckBox" checked="Checked" fmlaLink="$H$15" lockText="1" noThreeD="1"/>
</file>

<file path=xl/ctrlProps/ctrlProp1543.xml><?xml version="1.0" encoding="utf-8"?>
<formControlPr xmlns="http://schemas.microsoft.com/office/spreadsheetml/2009/9/main" objectType="CheckBox" checked="Checked" fmlaLink="$H$15" lockText="1" noThreeD="1"/>
</file>

<file path=xl/ctrlProps/ctrlProp1544.xml><?xml version="1.0" encoding="utf-8"?>
<formControlPr xmlns="http://schemas.microsoft.com/office/spreadsheetml/2009/9/main" objectType="CheckBox" checked="Checked" fmlaLink="$H$15" lockText="1" noThreeD="1"/>
</file>

<file path=xl/ctrlProps/ctrlProp1545.xml><?xml version="1.0" encoding="utf-8"?>
<formControlPr xmlns="http://schemas.microsoft.com/office/spreadsheetml/2009/9/main" objectType="CheckBox" checked="Checked" fmlaLink="$H$15" lockText="1" noThreeD="1"/>
</file>

<file path=xl/ctrlProps/ctrlProp1546.xml><?xml version="1.0" encoding="utf-8"?>
<formControlPr xmlns="http://schemas.microsoft.com/office/spreadsheetml/2009/9/main" objectType="CheckBox" checked="Checked" fmlaLink="$H$15" lockText="1" noThreeD="1"/>
</file>

<file path=xl/ctrlProps/ctrlProp1547.xml><?xml version="1.0" encoding="utf-8"?>
<formControlPr xmlns="http://schemas.microsoft.com/office/spreadsheetml/2009/9/main" objectType="CheckBox" checked="Checked" fmlaLink="$H$15" lockText="1" noThreeD="1"/>
</file>

<file path=xl/ctrlProps/ctrlProp1548.xml><?xml version="1.0" encoding="utf-8"?>
<formControlPr xmlns="http://schemas.microsoft.com/office/spreadsheetml/2009/9/main" objectType="CheckBox" checked="Checked" fmlaLink="$H$15" lockText="1" noThreeD="1"/>
</file>

<file path=xl/ctrlProps/ctrlProp1549.xml><?xml version="1.0" encoding="utf-8"?>
<formControlPr xmlns="http://schemas.microsoft.com/office/spreadsheetml/2009/9/main" objectType="CheckBox" checked="Checked" fmlaLink="$H$15" lockText="1" noThreeD="1"/>
</file>

<file path=xl/ctrlProps/ctrlProp155.xml><?xml version="1.0" encoding="utf-8"?>
<formControlPr xmlns="http://schemas.microsoft.com/office/spreadsheetml/2009/9/main" objectType="CheckBox" checked="Checked" fmlaLink="$H$15" lockText="1" noThreeD="1"/>
</file>

<file path=xl/ctrlProps/ctrlProp1550.xml><?xml version="1.0" encoding="utf-8"?>
<formControlPr xmlns="http://schemas.microsoft.com/office/spreadsheetml/2009/9/main" objectType="CheckBox" checked="Checked" fmlaLink="$H$15" lockText="1" noThreeD="1"/>
</file>

<file path=xl/ctrlProps/ctrlProp1551.xml><?xml version="1.0" encoding="utf-8"?>
<formControlPr xmlns="http://schemas.microsoft.com/office/spreadsheetml/2009/9/main" objectType="CheckBox" checked="Checked" fmlaLink="$H$15" lockText="1" noThreeD="1"/>
</file>

<file path=xl/ctrlProps/ctrlProp1552.xml><?xml version="1.0" encoding="utf-8"?>
<formControlPr xmlns="http://schemas.microsoft.com/office/spreadsheetml/2009/9/main" objectType="CheckBox" checked="Checked" fmlaLink="$H$15" lockText="1" noThreeD="1"/>
</file>

<file path=xl/ctrlProps/ctrlProp1553.xml><?xml version="1.0" encoding="utf-8"?>
<formControlPr xmlns="http://schemas.microsoft.com/office/spreadsheetml/2009/9/main" objectType="CheckBox" checked="Checked" fmlaLink="$H$15" lockText="1" noThreeD="1"/>
</file>

<file path=xl/ctrlProps/ctrlProp1554.xml><?xml version="1.0" encoding="utf-8"?>
<formControlPr xmlns="http://schemas.microsoft.com/office/spreadsheetml/2009/9/main" objectType="CheckBox" checked="Checked" fmlaLink="$H$15" lockText="1" noThreeD="1"/>
</file>

<file path=xl/ctrlProps/ctrlProp1555.xml><?xml version="1.0" encoding="utf-8"?>
<formControlPr xmlns="http://schemas.microsoft.com/office/spreadsheetml/2009/9/main" objectType="CheckBox" checked="Checked" fmlaLink="$H$15" lockText="1" noThreeD="1"/>
</file>

<file path=xl/ctrlProps/ctrlProp1556.xml><?xml version="1.0" encoding="utf-8"?>
<formControlPr xmlns="http://schemas.microsoft.com/office/spreadsheetml/2009/9/main" objectType="CheckBox" checked="Checked" fmlaLink="$H$15" lockText="1" noThreeD="1"/>
</file>

<file path=xl/ctrlProps/ctrlProp1557.xml><?xml version="1.0" encoding="utf-8"?>
<formControlPr xmlns="http://schemas.microsoft.com/office/spreadsheetml/2009/9/main" objectType="CheckBox" checked="Checked" fmlaLink="$H$15" lockText="1" noThreeD="1"/>
</file>

<file path=xl/ctrlProps/ctrlProp1558.xml><?xml version="1.0" encoding="utf-8"?>
<formControlPr xmlns="http://schemas.microsoft.com/office/spreadsheetml/2009/9/main" objectType="CheckBox" checked="Checked" fmlaLink="$H$15" lockText="1" noThreeD="1"/>
</file>

<file path=xl/ctrlProps/ctrlProp1559.xml><?xml version="1.0" encoding="utf-8"?>
<formControlPr xmlns="http://schemas.microsoft.com/office/spreadsheetml/2009/9/main" objectType="CheckBox" checked="Checked" fmlaLink="$H$15" lockText="1" noThreeD="1"/>
</file>

<file path=xl/ctrlProps/ctrlProp156.xml><?xml version="1.0" encoding="utf-8"?>
<formControlPr xmlns="http://schemas.microsoft.com/office/spreadsheetml/2009/9/main" objectType="CheckBox" checked="Checked" fmlaLink="$H$15" lockText="1" noThreeD="1"/>
</file>

<file path=xl/ctrlProps/ctrlProp1560.xml><?xml version="1.0" encoding="utf-8"?>
<formControlPr xmlns="http://schemas.microsoft.com/office/spreadsheetml/2009/9/main" objectType="CheckBox" checked="Checked" fmlaLink="$H$15" lockText="1" noThreeD="1"/>
</file>

<file path=xl/ctrlProps/ctrlProp1561.xml><?xml version="1.0" encoding="utf-8"?>
<formControlPr xmlns="http://schemas.microsoft.com/office/spreadsheetml/2009/9/main" objectType="CheckBox" checked="Checked" fmlaLink="$H$15" lockText="1" noThreeD="1"/>
</file>

<file path=xl/ctrlProps/ctrlProp1562.xml><?xml version="1.0" encoding="utf-8"?>
<formControlPr xmlns="http://schemas.microsoft.com/office/spreadsheetml/2009/9/main" objectType="CheckBox" checked="Checked" fmlaLink="$H$15" lockText="1" noThreeD="1"/>
</file>

<file path=xl/ctrlProps/ctrlProp1563.xml><?xml version="1.0" encoding="utf-8"?>
<formControlPr xmlns="http://schemas.microsoft.com/office/spreadsheetml/2009/9/main" objectType="CheckBox" checked="Checked" fmlaLink="$H$15" lockText="1" noThreeD="1"/>
</file>

<file path=xl/ctrlProps/ctrlProp1564.xml><?xml version="1.0" encoding="utf-8"?>
<formControlPr xmlns="http://schemas.microsoft.com/office/spreadsheetml/2009/9/main" objectType="CheckBox" checked="Checked" fmlaLink="$H$15" lockText="1" noThreeD="1"/>
</file>

<file path=xl/ctrlProps/ctrlProp1565.xml><?xml version="1.0" encoding="utf-8"?>
<formControlPr xmlns="http://schemas.microsoft.com/office/spreadsheetml/2009/9/main" objectType="CheckBox" checked="Checked" fmlaLink="$H$15" lockText="1" noThreeD="1"/>
</file>

<file path=xl/ctrlProps/ctrlProp1566.xml><?xml version="1.0" encoding="utf-8"?>
<formControlPr xmlns="http://schemas.microsoft.com/office/spreadsheetml/2009/9/main" objectType="CheckBox" checked="Checked" fmlaLink="$H$15" lockText="1" noThreeD="1"/>
</file>

<file path=xl/ctrlProps/ctrlProp1567.xml><?xml version="1.0" encoding="utf-8"?>
<formControlPr xmlns="http://schemas.microsoft.com/office/spreadsheetml/2009/9/main" objectType="CheckBox" checked="Checked" fmlaLink="$H$15" lockText="1" noThreeD="1"/>
</file>

<file path=xl/ctrlProps/ctrlProp1568.xml><?xml version="1.0" encoding="utf-8"?>
<formControlPr xmlns="http://schemas.microsoft.com/office/spreadsheetml/2009/9/main" objectType="CheckBox" checked="Checked" fmlaLink="$H$15" lockText="1" noThreeD="1"/>
</file>

<file path=xl/ctrlProps/ctrlProp1569.xml><?xml version="1.0" encoding="utf-8"?>
<formControlPr xmlns="http://schemas.microsoft.com/office/spreadsheetml/2009/9/main" objectType="CheckBox" checked="Checked" fmlaLink="$H$15" lockText="1" noThreeD="1"/>
</file>

<file path=xl/ctrlProps/ctrlProp157.xml><?xml version="1.0" encoding="utf-8"?>
<formControlPr xmlns="http://schemas.microsoft.com/office/spreadsheetml/2009/9/main" objectType="CheckBox" checked="Checked" fmlaLink="$H$15" lockText="1" noThreeD="1"/>
</file>

<file path=xl/ctrlProps/ctrlProp1570.xml><?xml version="1.0" encoding="utf-8"?>
<formControlPr xmlns="http://schemas.microsoft.com/office/spreadsheetml/2009/9/main" objectType="CheckBox" checked="Checked" fmlaLink="$H$15" lockText="1" noThreeD="1"/>
</file>

<file path=xl/ctrlProps/ctrlProp1571.xml><?xml version="1.0" encoding="utf-8"?>
<formControlPr xmlns="http://schemas.microsoft.com/office/spreadsheetml/2009/9/main" objectType="CheckBox" checked="Checked" fmlaLink="$H$15" lockText="1" noThreeD="1"/>
</file>

<file path=xl/ctrlProps/ctrlProp1572.xml><?xml version="1.0" encoding="utf-8"?>
<formControlPr xmlns="http://schemas.microsoft.com/office/spreadsheetml/2009/9/main" objectType="CheckBox" checked="Checked" fmlaLink="$H$15" lockText="1" noThreeD="1"/>
</file>

<file path=xl/ctrlProps/ctrlProp1573.xml><?xml version="1.0" encoding="utf-8"?>
<formControlPr xmlns="http://schemas.microsoft.com/office/spreadsheetml/2009/9/main" objectType="CheckBox" checked="Checked" fmlaLink="$H$15" lockText="1" noThreeD="1"/>
</file>

<file path=xl/ctrlProps/ctrlProp1574.xml><?xml version="1.0" encoding="utf-8"?>
<formControlPr xmlns="http://schemas.microsoft.com/office/spreadsheetml/2009/9/main" objectType="CheckBox" checked="Checked" fmlaLink="$H$15" lockText="1" noThreeD="1"/>
</file>

<file path=xl/ctrlProps/ctrlProp1575.xml><?xml version="1.0" encoding="utf-8"?>
<formControlPr xmlns="http://schemas.microsoft.com/office/spreadsheetml/2009/9/main" objectType="CheckBox" checked="Checked" fmlaLink="$H$15" lockText="1" noThreeD="1"/>
</file>

<file path=xl/ctrlProps/ctrlProp1576.xml><?xml version="1.0" encoding="utf-8"?>
<formControlPr xmlns="http://schemas.microsoft.com/office/spreadsheetml/2009/9/main" objectType="CheckBox" checked="Checked" fmlaLink="$H$15" lockText="1" noThreeD="1"/>
</file>

<file path=xl/ctrlProps/ctrlProp1577.xml><?xml version="1.0" encoding="utf-8"?>
<formControlPr xmlns="http://schemas.microsoft.com/office/spreadsheetml/2009/9/main" objectType="CheckBox" checked="Checked" fmlaLink="$H$15" lockText="1" noThreeD="1"/>
</file>

<file path=xl/ctrlProps/ctrlProp1578.xml><?xml version="1.0" encoding="utf-8"?>
<formControlPr xmlns="http://schemas.microsoft.com/office/spreadsheetml/2009/9/main" objectType="CheckBox" checked="Checked" fmlaLink="$H$15" lockText="1" noThreeD="1"/>
</file>

<file path=xl/ctrlProps/ctrlProp1579.xml><?xml version="1.0" encoding="utf-8"?>
<formControlPr xmlns="http://schemas.microsoft.com/office/spreadsheetml/2009/9/main" objectType="CheckBox" checked="Checked" fmlaLink="$H$15" lockText="1" noThreeD="1"/>
</file>

<file path=xl/ctrlProps/ctrlProp158.xml><?xml version="1.0" encoding="utf-8"?>
<formControlPr xmlns="http://schemas.microsoft.com/office/spreadsheetml/2009/9/main" objectType="CheckBox" checked="Checked" fmlaLink="$H$15" lockText="1" noThreeD="1"/>
</file>

<file path=xl/ctrlProps/ctrlProp1580.xml><?xml version="1.0" encoding="utf-8"?>
<formControlPr xmlns="http://schemas.microsoft.com/office/spreadsheetml/2009/9/main" objectType="CheckBox" checked="Checked" fmlaLink="$H$15" lockText="1" noThreeD="1"/>
</file>

<file path=xl/ctrlProps/ctrlProp1581.xml><?xml version="1.0" encoding="utf-8"?>
<formControlPr xmlns="http://schemas.microsoft.com/office/spreadsheetml/2009/9/main" objectType="CheckBox" checked="Checked" fmlaLink="$H$15" lockText="1" noThreeD="1"/>
</file>

<file path=xl/ctrlProps/ctrlProp1582.xml><?xml version="1.0" encoding="utf-8"?>
<formControlPr xmlns="http://schemas.microsoft.com/office/spreadsheetml/2009/9/main" objectType="CheckBox" checked="Checked" fmlaLink="$H$15" lockText="1" noThreeD="1"/>
</file>

<file path=xl/ctrlProps/ctrlProp1583.xml><?xml version="1.0" encoding="utf-8"?>
<formControlPr xmlns="http://schemas.microsoft.com/office/spreadsheetml/2009/9/main" objectType="CheckBox" checked="Checked" fmlaLink="$H$15" lockText="1" noThreeD="1"/>
</file>

<file path=xl/ctrlProps/ctrlProp1584.xml><?xml version="1.0" encoding="utf-8"?>
<formControlPr xmlns="http://schemas.microsoft.com/office/spreadsheetml/2009/9/main" objectType="CheckBox" checked="Checked" fmlaLink="$H$15" lockText="1" noThreeD="1"/>
</file>

<file path=xl/ctrlProps/ctrlProp1585.xml><?xml version="1.0" encoding="utf-8"?>
<formControlPr xmlns="http://schemas.microsoft.com/office/spreadsheetml/2009/9/main" objectType="CheckBox" checked="Checked" fmlaLink="$H$15" lockText="1" noThreeD="1"/>
</file>

<file path=xl/ctrlProps/ctrlProp1586.xml><?xml version="1.0" encoding="utf-8"?>
<formControlPr xmlns="http://schemas.microsoft.com/office/spreadsheetml/2009/9/main" objectType="CheckBox" checked="Checked" fmlaLink="$H$15" lockText="1" noThreeD="1"/>
</file>

<file path=xl/ctrlProps/ctrlProp1587.xml><?xml version="1.0" encoding="utf-8"?>
<formControlPr xmlns="http://schemas.microsoft.com/office/spreadsheetml/2009/9/main" objectType="CheckBox" checked="Checked" fmlaLink="$H$15" lockText="1" noThreeD="1"/>
</file>

<file path=xl/ctrlProps/ctrlProp1588.xml><?xml version="1.0" encoding="utf-8"?>
<formControlPr xmlns="http://schemas.microsoft.com/office/spreadsheetml/2009/9/main" objectType="CheckBox" checked="Checked" fmlaLink="$H$15" lockText="1" noThreeD="1"/>
</file>

<file path=xl/ctrlProps/ctrlProp1589.xml><?xml version="1.0" encoding="utf-8"?>
<formControlPr xmlns="http://schemas.microsoft.com/office/spreadsheetml/2009/9/main" objectType="CheckBox" checked="Checked" fmlaLink="$H$15" lockText="1" noThreeD="1"/>
</file>

<file path=xl/ctrlProps/ctrlProp159.xml><?xml version="1.0" encoding="utf-8"?>
<formControlPr xmlns="http://schemas.microsoft.com/office/spreadsheetml/2009/9/main" objectType="CheckBox" checked="Checked" fmlaLink="$H$15" lockText="1" noThreeD="1"/>
</file>

<file path=xl/ctrlProps/ctrlProp1590.xml><?xml version="1.0" encoding="utf-8"?>
<formControlPr xmlns="http://schemas.microsoft.com/office/spreadsheetml/2009/9/main" objectType="CheckBox" checked="Checked" fmlaLink="$H$15" lockText="1" noThreeD="1"/>
</file>

<file path=xl/ctrlProps/ctrlProp1591.xml><?xml version="1.0" encoding="utf-8"?>
<formControlPr xmlns="http://schemas.microsoft.com/office/spreadsheetml/2009/9/main" objectType="CheckBox" checked="Checked" fmlaLink="$H$15" lockText="1" noThreeD="1"/>
</file>

<file path=xl/ctrlProps/ctrlProp1592.xml><?xml version="1.0" encoding="utf-8"?>
<formControlPr xmlns="http://schemas.microsoft.com/office/spreadsheetml/2009/9/main" objectType="CheckBox" checked="Checked" fmlaLink="$H$15" lockText="1" noThreeD="1"/>
</file>

<file path=xl/ctrlProps/ctrlProp1593.xml><?xml version="1.0" encoding="utf-8"?>
<formControlPr xmlns="http://schemas.microsoft.com/office/spreadsheetml/2009/9/main" objectType="CheckBox" checked="Checked" fmlaLink="$H$15" lockText="1" noThreeD="1"/>
</file>

<file path=xl/ctrlProps/ctrlProp1594.xml><?xml version="1.0" encoding="utf-8"?>
<formControlPr xmlns="http://schemas.microsoft.com/office/spreadsheetml/2009/9/main" objectType="CheckBox" checked="Checked" fmlaLink="$H$15" lockText="1" noThreeD="1"/>
</file>

<file path=xl/ctrlProps/ctrlProp1595.xml><?xml version="1.0" encoding="utf-8"?>
<formControlPr xmlns="http://schemas.microsoft.com/office/spreadsheetml/2009/9/main" objectType="CheckBox" checked="Checked" fmlaLink="$H$15" lockText="1" noThreeD="1"/>
</file>

<file path=xl/ctrlProps/ctrlProp1596.xml><?xml version="1.0" encoding="utf-8"?>
<formControlPr xmlns="http://schemas.microsoft.com/office/spreadsheetml/2009/9/main" objectType="CheckBox" checked="Checked" fmlaLink="$H$15" lockText="1" noThreeD="1"/>
</file>

<file path=xl/ctrlProps/ctrlProp1597.xml><?xml version="1.0" encoding="utf-8"?>
<formControlPr xmlns="http://schemas.microsoft.com/office/spreadsheetml/2009/9/main" objectType="CheckBox" checked="Checked" fmlaLink="$H$15" lockText="1" noThreeD="1"/>
</file>

<file path=xl/ctrlProps/ctrlProp1598.xml><?xml version="1.0" encoding="utf-8"?>
<formControlPr xmlns="http://schemas.microsoft.com/office/spreadsheetml/2009/9/main" objectType="CheckBox" checked="Checked" fmlaLink="$H$15" lockText="1" noThreeD="1"/>
</file>

<file path=xl/ctrlProps/ctrlProp1599.xml><?xml version="1.0" encoding="utf-8"?>
<formControlPr xmlns="http://schemas.microsoft.com/office/spreadsheetml/2009/9/main" objectType="CheckBox" checked="Checked" fmlaLink="$H$15" lockText="1" noThreeD="1"/>
</file>

<file path=xl/ctrlProps/ctrlProp16.xml><?xml version="1.0" encoding="utf-8"?>
<formControlPr xmlns="http://schemas.microsoft.com/office/spreadsheetml/2009/9/main" objectType="CheckBox" checked="Checked" fmlaLink="$H$15" lockText="1" noThreeD="1"/>
</file>

<file path=xl/ctrlProps/ctrlProp160.xml><?xml version="1.0" encoding="utf-8"?>
<formControlPr xmlns="http://schemas.microsoft.com/office/spreadsheetml/2009/9/main" objectType="CheckBox" checked="Checked" fmlaLink="$H$15" lockText="1" noThreeD="1"/>
</file>

<file path=xl/ctrlProps/ctrlProp1600.xml><?xml version="1.0" encoding="utf-8"?>
<formControlPr xmlns="http://schemas.microsoft.com/office/spreadsheetml/2009/9/main" objectType="CheckBox" checked="Checked" fmlaLink="$H$15" lockText="1" noThreeD="1"/>
</file>

<file path=xl/ctrlProps/ctrlProp1601.xml><?xml version="1.0" encoding="utf-8"?>
<formControlPr xmlns="http://schemas.microsoft.com/office/spreadsheetml/2009/9/main" objectType="CheckBox" checked="Checked" fmlaLink="$H$15" lockText="1" noThreeD="1"/>
</file>

<file path=xl/ctrlProps/ctrlProp1602.xml><?xml version="1.0" encoding="utf-8"?>
<formControlPr xmlns="http://schemas.microsoft.com/office/spreadsheetml/2009/9/main" objectType="CheckBox" checked="Checked" fmlaLink="$H$15" lockText="1" noThreeD="1"/>
</file>

<file path=xl/ctrlProps/ctrlProp1603.xml><?xml version="1.0" encoding="utf-8"?>
<formControlPr xmlns="http://schemas.microsoft.com/office/spreadsheetml/2009/9/main" objectType="CheckBox" checked="Checked" fmlaLink="$H$15" lockText="1" noThreeD="1"/>
</file>

<file path=xl/ctrlProps/ctrlProp1604.xml><?xml version="1.0" encoding="utf-8"?>
<formControlPr xmlns="http://schemas.microsoft.com/office/spreadsheetml/2009/9/main" objectType="CheckBox" checked="Checked" fmlaLink="$H$15" lockText="1" noThreeD="1"/>
</file>

<file path=xl/ctrlProps/ctrlProp1605.xml><?xml version="1.0" encoding="utf-8"?>
<formControlPr xmlns="http://schemas.microsoft.com/office/spreadsheetml/2009/9/main" objectType="CheckBox" checked="Checked" fmlaLink="$H$15" lockText="1" noThreeD="1"/>
</file>

<file path=xl/ctrlProps/ctrlProp1606.xml><?xml version="1.0" encoding="utf-8"?>
<formControlPr xmlns="http://schemas.microsoft.com/office/spreadsheetml/2009/9/main" objectType="CheckBox" checked="Checked" fmlaLink="$H$15" lockText="1" noThreeD="1"/>
</file>

<file path=xl/ctrlProps/ctrlProp1607.xml><?xml version="1.0" encoding="utf-8"?>
<formControlPr xmlns="http://schemas.microsoft.com/office/spreadsheetml/2009/9/main" objectType="CheckBox" checked="Checked" fmlaLink="$H$15" lockText="1" noThreeD="1"/>
</file>

<file path=xl/ctrlProps/ctrlProp1608.xml><?xml version="1.0" encoding="utf-8"?>
<formControlPr xmlns="http://schemas.microsoft.com/office/spreadsheetml/2009/9/main" objectType="CheckBox" checked="Checked" fmlaLink="$H$15" lockText="1" noThreeD="1"/>
</file>

<file path=xl/ctrlProps/ctrlProp1609.xml><?xml version="1.0" encoding="utf-8"?>
<formControlPr xmlns="http://schemas.microsoft.com/office/spreadsheetml/2009/9/main" objectType="CheckBox" checked="Checked" fmlaLink="$H$15" lockText="1" noThreeD="1"/>
</file>

<file path=xl/ctrlProps/ctrlProp161.xml><?xml version="1.0" encoding="utf-8"?>
<formControlPr xmlns="http://schemas.microsoft.com/office/spreadsheetml/2009/9/main" objectType="CheckBox" checked="Checked" fmlaLink="$H$15" lockText="1" noThreeD="1"/>
</file>

<file path=xl/ctrlProps/ctrlProp1610.xml><?xml version="1.0" encoding="utf-8"?>
<formControlPr xmlns="http://schemas.microsoft.com/office/spreadsheetml/2009/9/main" objectType="CheckBox" checked="Checked" fmlaLink="$H$15" lockText="1" noThreeD="1"/>
</file>

<file path=xl/ctrlProps/ctrlProp1611.xml><?xml version="1.0" encoding="utf-8"?>
<formControlPr xmlns="http://schemas.microsoft.com/office/spreadsheetml/2009/9/main" objectType="CheckBox" checked="Checked" fmlaLink="$H$15" lockText="1" noThreeD="1"/>
</file>

<file path=xl/ctrlProps/ctrlProp1612.xml><?xml version="1.0" encoding="utf-8"?>
<formControlPr xmlns="http://schemas.microsoft.com/office/spreadsheetml/2009/9/main" objectType="CheckBox" checked="Checked" fmlaLink="$H$15" lockText="1" noThreeD="1"/>
</file>

<file path=xl/ctrlProps/ctrlProp1613.xml><?xml version="1.0" encoding="utf-8"?>
<formControlPr xmlns="http://schemas.microsoft.com/office/spreadsheetml/2009/9/main" objectType="CheckBox" checked="Checked" fmlaLink="$H$15" lockText="1" noThreeD="1"/>
</file>

<file path=xl/ctrlProps/ctrlProp1614.xml><?xml version="1.0" encoding="utf-8"?>
<formControlPr xmlns="http://schemas.microsoft.com/office/spreadsheetml/2009/9/main" objectType="CheckBox" checked="Checked" fmlaLink="$H$15" lockText="1" noThreeD="1"/>
</file>

<file path=xl/ctrlProps/ctrlProp1615.xml><?xml version="1.0" encoding="utf-8"?>
<formControlPr xmlns="http://schemas.microsoft.com/office/spreadsheetml/2009/9/main" objectType="CheckBox" checked="Checked" fmlaLink="$H$15" lockText="1" noThreeD="1"/>
</file>

<file path=xl/ctrlProps/ctrlProp1616.xml><?xml version="1.0" encoding="utf-8"?>
<formControlPr xmlns="http://schemas.microsoft.com/office/spreadsheetml/2009/9/main" objectType="CheckBox" checked="Checked" fmlaLink="$H$15" lockText="1" noThreeD="1"/>
</file>

<file path=xl/ctrlProps/ctrlProp1617.xml><?xml version="1.0" encoding="utf-8"?>
<formControlPr xmlns="http://schemas.microsoft.com/office/spreadsheetml/2009/9/main" objectType="CheckBox" checked="Checked" fmlaLink="$H$15" lockText="1" noThreeD="1"/>
</file>

<file path=xl/ctrlProps/ctrlProp1618.xml><?xml version="1.0" encoding="utf-8"?>
<formControlPr xmlns="http://schemas.microsoft.com/office/spreadsheetml/2009/9/main" objectType="CheckBox" checked="Checked" fmlaLink="$H$15" lockText="1" noThreeD="1"/>
</file>

<file path=xl/ctrlProps/ctrlProp1619.xml><?xml version="1.0" encoding="utf-8"?>
<formControlPr xmlns="http://schemas.microsoft.com/office/spreadsheetml/2009/9/main" objectType="CheckBox" checked="Checked" fmlaLink="$H$15" lockText="1" noThreeD="1"/>
</file>

<file path=xl/ctrlProps/ctrlProp162.xml><?xml version="1.0" encoding="utf-8"?>
<formControlPr xmlns="http://schemas.microsoft.com/office/spreadsheetml/2009/9/main" objectType="CheckBox" checked="Checked" fmlaLink="$H$15" lockText="1" noThreeD="1"/>
</file>

<file path=xl/ctrlProps/ctrlProp1620.xml><?xml version="1.0" encoding="utf-8"?>
<formControlPr xmlns="http://schemas.microsoft.com/office/spreadsheetml/2009/9/main" objectType="CheckBox" checked="Checked" fmlaLink="$H$15" lockText="1" noThreeD="1"/>
</file>

<file path=xl/ctrlProps/ctrlProp1621.xml><?xml version="1.0" encoding="utf-8"?>
<formControlPr xmlns="http://schemas.microsoft.com/office/spreadsheetml/2009/9/main" objectType="CheckBox" checked="Checked" fmlaLink="$H$15" lockText="1" noThreeD="1"/>
</file>

<file path=xl/ctrlProps/ctrlProp1622.xml><?xml version="1.0" encoding="utf-8"?>
<formControlPr xmlns="http://schemas.microsoft.com/office/spreadsheetml/2009/9/main" objectType="CheckBox" checked="Checked" fmlaLink="$H$15" lockText="1" noThreeD="1"/>
</file>

<file path=xl/ctrlProps/ctrlProp1623.xml><?xml version="1.0" encoding="utf-8"?>
<formControlPr xmlns="http://schemas.microsoft.com/office/spreadsheetml/2009/9/main" objectType="CheckBox" checked="Checked" fmlaLink="$H$15" lockText="1" noThreeD="1"/>
</file>

<file path=xl/ctrlProps/ctrlProp1624.xml><?xml version="1.0" encoding="utf-8"?>
<formControlPr xmlns="http://schemas.microsoft.com/office/spreadsheetml/2009/9/main" objectType="CheckBox" checked="Checked" fmlaLink="$H$15" lockText="1" noThreeD="1"/>
</file>

<file path=xl/ctrlProps/ctrlProp1625.xml><?xml version="1.0" encoding="utf-8"?>
<formControlPr xmlns="http://schemas.microsoft.com/office/spreadsheetml/2009/9/main" objectType="CheckBox" checked="Checked" fmlaLink="$H$15" lockText="1" noThreeD="1"/>
</file>

<file path=xl/ctrlProps/ctrlProp1626.xml><?xml version="1.0" encoding="utf-8"?>
<formControlPr xmlns="http://schemas.microsoft.com/office/spreadsheetml/2009/9/main" objectType="CheckBox" checked="Checked" fmlaLink="$H$15" lockText="1" noThreeD="1"/>
</file>

<file path=xl/ctrlProps/ctrlProp1627.xml><?xml version="1.0" encoding="utf-8"?>
<formControlPr xmlns="http://schemas.microsoft.com/office/spreadsheetml/2009/9/main" objectType="CheckBox" checked="Checked" fmlaLink="$H$15" lockText="1" noThreeD="1"/>
</file>

<file path=xl/ctrlProps/ctrlProp1628.xml><?xml version="1.0" encoding="utf-8"?>
<formControlPr xmlns="http://schemas.microsoft.com/office/spreadsheetml/2009/9/main" objectType="CheckBox" checked="Checked" fmlaLink="$H$15" lockText="1" noThreeD="1"/>
</file>

<file path=xl/ctrlProps/ctrlProp1629.xml><?xml version="1.0" encoding="utf-8"?>
<formControlPr xmlns="http://schemas.microsoft.com/office/spreadsheetml/2009/9/main" objectType="CheckBox" checked="Checked" fmlaLink="$H$15" lockText="1" noThreeD="1"/>
</file>

<file path=xl/ctrlProps/ctrlProp163.xml><?xml version="1.0" encoding="utf-8"?>
<formControlPr xmlns="http://schemas.microsoft.com/office/spreadsheetml/2009/9/main" objectType="CheckBox" checked="Checked" fmlaLink="$H$15" lockText="1" noThreeD="1"/>
</file>

<file path=xl/ctrlProps/ctrlProp1630.xml><?xml version="1.0" encoding="utf-8"?>
<formControlPr xmlns="http://schemas.microsoft.com/office/spreadsheetml/2009/9/main" objectType="CheckBox" checked="Checked" fmlaLink="$H$15" lockText="1" noThreeD="1"/>
</file>

<file path=xl/ctrlProps/ctrlProp1631.xml><?xml version="1.0" encoding="utf-8"?>
<formControlPr xmlns="http://schemas.microsoft.com/office/spreadsheetml/2009/9/main" objectType="CheckBox" checked="Checked" fmlaLink="$H$15" lockText="1" noThreeD="1"/>
</file>

<file path=xl/ctrlProps/ctrlProp1632.xml><?xml version="1.0" encoding="utf-8"?>
<formControlPr xmlns="http://schemas.microsoft.com/office/spreadsheetml/2009/9/main" objectType="CheckBox" checked="Checked" fmlaLink="$H$15" lockText="1" noThreeD="1"/>
</file>

<file path=xl/ctrlProps/ctrlProp1633.xml><?xml version="1.0" encoding="utf-8"?>
<formControlPr xmlns="http://schemas.microsoft.com/office/spreadsheetml/2009/9/main" objectType="CheckBox" checked="Checked" fmlaLink="$H$15" lockText="1" noThreeD="1"/>
</file>

<file path=xl/ctrlProps/ctrlProp1634.xml><?xml version="1.0" encoding="utf-8"?>
<formControlPr xmlns="http://schemas.microsoft.com/office/spreadsheetml/2009/9/main" objectType="CheckBox" checked="Checked" fmlaLink="$H$15" lockText="1" noThreeD="1"/>
</file>

<file path=xl/ctrlProps/ctrlProp1635.xml><?xml version="1.0" encoding="utf-8"?>
<formControlPr xmlns="http://schemas.microsoft.com/office/spreadsheetml/2009/9/main" objectType="CheckBox" checked="Checked" fmlaLink="$H$15" lockText="1" noThreeD="1"/>
</file>

<file path=xl/ctrlProps/ctrlProp1636.xml><?xml version="1.0" encoding="utf-8"?>
<formControlPr xmlns="http://schemas.microsoft.com/office/spreadsheetml/2009/9/main" objectType="CheckBox" checked="Checked" fmlaLink="$H$15" lockText="1" noThreeD="1"/>
</file>

<file path=xl/ctrlProps/ctrlProp1637.xml><?xml version="1.0" encoding="utf-8"?>
<formControlPr xmlns="http://schemas.microsoft.com/office/spreadsheetml/2009/9/main" objectType="CheckBox" checked="Checked" fmlaLink="$H$15" lockText="1" noThreeD="1"/>
</file>

<file path=xl/ctrlProps/ctrlProp1638.xml><?xml version="1.0" encoding="utf-8"?>
<formControlPr xmlns="http://schemas.microsoft.com/office/spreadsheetml/2009/9/main" objectType="CheckBox" checked="Checked" fmlaLink="$H$15" lockText="1" noThreeD="1"/>
</file>

<file path=xl/ctrlProps/ctrlProp1639.xml><?xml version="1.0" encoding="utf-8"?>
<formControlPr xmlns="http://schemas.microsoft.com/office/spreadsheetml/2009/9/main" objectType="CheckBox" checked="Checked" fmlaLink="$H$15" lockText="1" noThreeD="1"/>
</file>

<file path=xl/ctrlProps/ctrlProp164.xml><?xml version="1.0" encoding="utf-8"?>
<formControlPr xmlns="http://schemas.microsoft.com/office/spreadsheetml/2009/9/main" objectType="CheckBox" checked="Checked" fmlaLink="$H$15" lockText="1" noThreeD="1"/>
</file>

<file path=xl/ctrlProps/ctrlProp1640.xml><?xml version="1.0" encoding="utf-8"?>
<formControlPr xmlns="http://schemas.microsoft.com/office/spreadsheetml/2009/9/main" objectType="CheckBox" checked="Checked" fmlaLink="$H$15" lockText="1" noThreeD="1"/>
</file>

<file path=xl/ctrlProps/ctrlProp1641.xml><?xml version="1.0" encoding="utf-8"?>
<formControlPr xmlns="http://schemas.microsoft.com/office/spreadsheetml/2009/9/main" objectType="CheckBox" checked="Checked" fmlaLink="$H$15" lockText="1" noThreeD="1"/>
</file>

<file path=xl/ctrlProps/ctrlProp1642.xml><?xml version="1.0" encoding="utf-8"?>
<formControlPr xmlns="http://schemas.microsoft.com/office/spreadsheetml/2009/9/main" objectType="CheckBox" checked="Checked" fmlaLink="$H$15" lockText="1" noThreeD="1"/>
</file>

<file path=xl/ctrlProps/ctrlProp1643.xml><?xml version="1.0" encoding="utf-8"?>
<formControlPr xmlns="http://schemas.microsoft.com/office/spreadsheetml/2009/9/main" objectType="CheckBox" checked="Checked" fmlaLink="$H$15" lockText="1" noThreeD="1"/>
</file>

<file path=xl/ctrlProps/ctrlProp1644.xml><?xml version="1.0" encoding="utf-8"?>
<formControlPr xmlns="http://schemas.microsoft.com/office/spreadsheetml/2009/9/main" objectType="CheckBox" checked="Checked" fmlaLink="$H$15" lockText="1" noThreeD="1"/>
</file>

<file path=xl/ctrlProps/ctrlProp1645.xml><?xml version="1.0" encoding="utf-8"?>
<formControlPr xmlns="http://schemas.microsoft.com/office/spreadsheetml/2009/9/main" objectType="CheckBox" checked="Checked" fmlaLink="$H$15" lockText="1" noThreeD="1"/>
</file>

<file path=xl/ctrlProps/ctrlProp1646.xml><?xml version="1.0" encoding="utf-8"?>
<formControlPr xmlns="http://schemas.microsoft.com/office/spreadsheetml/2009/9/main" objectType="CheckBox" checked="Checked" fmlaLink="$H$15" lockText="1" noThreeD="1"/>
</file>

<file path=xl/ctrlProps/ctrlProp1647.xml><?xml version="1.0" encoding="utf-8"?>
<formControlPr xmlns="http://schemas.microsoft.com/office/spreadsheetml/2009/9/main" objectType="CheckBox" checked="Checked" fmlaLink="$H$15" lockText="1" noThreeD="1"/>
</file>

<file path=xl/ctrlProps/ctrlProp1648.xml><?xml version="1.0" encoding="utf-8"?>
<formControlPr xmlns="http://schemas.microsoft.com/office/spreadsheetml/2009/9/main" objectType="CheckBox" checked="Checked" fmlaLink="$H$15" lockText="1" noThreeD="1"/>
</file>

<file path=xl/ctrlProps/ctrlProp1649.xml><?xml version="1.0" encoding="utf-8"?>
<formControlPr xmlns="http://schemas.microsoft.com/office/spreadsheetml/2009/9/main" objectType="CheckBox" checked="Checked" fmlaLink="$H$15" lockText="1" noThreeD="1"/>
</file>

<file path=xl/ctrlProps/ctrlProp165.xml><?xml version="1.0" encoding="utf-8"?>
<formControlPr xmlns="http://schemas.microsoft.com/office/spreadsheetml/2009/9/main" objectType="CheckBox" checked="Checked" fmlaLink="$H$15" lockText="1" noThreeD="1"/>
</file>

<file path=xl/ctrlProps/ctrlProp1650.xml><?xml version="1.0" encoding="utf-8"?>
<formControlPr xmlns="http://schemas.microsoft.com/office/spreadsheetml/2009/9/main" objectType="CheckBox" checked="Checked" fmlaLink="$H$15" lockText="1" noThreeD="1"/>
</file>

<file path=xl/ctrlProps/ctrlProp1651.xml><?xml version="1.0" encoding="utf-8"?>
<formControlPr xmlns="http://schemas.microsoft.com/office/spreadsheetml/2009/9/main" objectType="CheckBox" checked="Checked" fmlaLink="$H$15" lockText="1" noThreeD="1"/>
</file>

<file path=xl/ctrlProps/ctrlProp1652.xml><?xml version="1.0" encoding="utf-8"?>
<formControlPr xmlns="http://schemas.microsoft.com/office/spreadsheetml/2009/9/main" objectType="CheckBox" checked="Checked" fmlaLink="$H$15" lockText="1" noThreeD="1"/>
</file>

<file path=xl/ctrlProps/ctrlProp1653.xml><?xml version="1.0" encoding="utf-8"?>
<formControlPr xmlns="http://schemas.microsoft.com/office/spreadsheetml/2009/9/main" objectType="CheckBox" checked="Checked" fmlaLink="$H$15" lockText="1" noThreeD="1"/>
</file>

<file path=xl/ctrlProps/ctrlProp1654.xml><?xml version="1.0" encoding="utf-8"?>
<formControlPr xmlns="http://schemas.microsoft.com/office/spreadsheetml/2009/9/main" objectType="CheckBox" checked="Checked" fmlaLink="$H$15" lockText="1" noThreeD="1"/>
</file>

<file path=xl/ctrlProps/ctrlProp1655.xml><?xml version="1.0" encoding="utf-8"?>
<formControlPr xmlns="http://schemas.microsoft.com/office/spreadsheetml/2009/9/main" objectType="CheckBox" checked="Checked" fmlaLink="$H$15" lockText="1" noThreeD="1"/>
</file>

<file path=xl/ctrlProps/ctrlProp1656.xml><?xml version="1.0" encoding="utf-8"?>
<formControlPr xmlns="http://schemas.microsoft.com/office/spreadsheetml/2009/9/main" objectType="CheckBox" checked="Checked" fmlaLink="$H$15" lockText="1" noThreeD="1"/>
</file>

<file path=xl/ctrlProps/ctrlProp1657.xml><?xml version="1.0" encoding="utf-8"?>
<formControlPr xmlns="http://schemas.microsoft.com/office/spreadsheetml/2009/9/main" objectType="CheckBox" checked="Checked" fmlaLink="$H$15" lockText="1" noThreeD="1"/>
</file>

<file path=xl/ctrlProps/ctrlProp1658.xml><?xml version="1.0" encoding="utf-8"?>
<formControlPr xmlns="http://schemas.microsoft.com/office/spreadsheetml/2009/9/main" objectType="CheckBox" checked="Checked" fmlaLink="$H$15" lockText="1" noThreeD="1"/>
</file>

<file path=xl/ctrlProps/ctrlProp1659.xml><?xml version="1.0" encoding="utf-8"?>
<formControlPr xmlns="http://schemas.microsoft.com/office/spreadsheetml/2009/9/main" objectType="CheckBox" checked="Checked" fmlaLink="$H$15" lockText="1" noThreeD="1"/>
</file>

<file path=xl/ctrlProps/ctrlProp166.xml><?xml version="1.0" encoding="utf-8"?>
<formControlPr xmlns="http://schemas.microsoft.com/office/spreadsheetml/2009/9/main" objectType="CheckBox" checked="Checked" fmlaLink="$H$15" lockText="1" noThreeD="1"/>
</file>

<file path=xl/ctrlProps/ctrlProp1660.xml><?xml version="1.0" encoding="utf-8"?>
<formControlPr xmlns="http://schemas.microsoft.com/office/spreadsheetml/2009/9/main" objectType="CheckBox" checked="Checked" fmlaLink="$H$15" lockText="1" noThreeD="1"/>
</file>

<file path=xl/ctrlProps/ctrlProp1661.xml><?xml version="1.0" encoding="utf-8"?>
<formControlPr xmlns="http://schemas.microsoft.com/office/spreadsheetml/2009/9/main" objectType="CheckBox" checked="Checked" fmlaLink="$H$15" lockText="1" noThreeD="1"/>
</file>

<file path=xl/ctrlProps/ctrlProp1662.xml><?xml version="1.0" encoding="utf-8"?>
<formControlPr xmlns="http://schemas.microsoft.com/office/spreadsheetml/2009/9/main" objectType="CheckBox" checked="Checked" fmlaLink="$H$15" lockText="1" noThreeD="1"/>
</file>

<file path=xl/ctrlProps/ctrlProp1663.xml><?xml version="1.0" encoding="utf-8"?>
<formControlPr xmlns="http://schemas.microsoft.com/office/spreadsheetml/2009/9/main" objectType="CheckBox" checked="Checked" fmlaLink="$H$15" lockText="1" noThreeD="1"/>
</file>

<file path=xl/ctrlProps/ctrlProp1664.xml><?xml version="1.0" encoding="utf-8"?>
<formControlPr xmlns="http://schemas.microsoft.com/office/spreadsheetml/2009/9/main" objectType="CheckBox" checked="Checked" fmlaLink="$H$15" lockText="1" noThreeD="1"/>
</file>

<file path=xl/ctrlProps/ctrlProp1665.xml><?xml version="1.0" encoding="utf-8"?>
<formControlPr xmlns="http://schemas.microsoft.com/office/spreadsheetml/2009/9/main" objectType="CheckBox" checked="Checked" fmlaLink="$H$15" lockText="1" noThreeD="1"/>
</file>

<file path=xl/ctrlProps/ctrlProp1666.xml><?xml version="1.0" encoding="utf-8"?>
<formControlPr xmlns="http://schemas.microsoft.com/office/spreadsheetml/2009/9/main" objectType="CheckBox" checked="Checked" fmlaLink="$H$15" lockText="1" noThreeD="1"/>
</file>

<file path=xl/ctrlProps/ctrlProp1667.xml><?xml version="1.0" encoding="utf-8"?>
<formControlPr xmlns="http://schemas.microsoft.com/office/spreadsheetml/2009/9/main" objectType="CheckBox" checked="Checked" fmlaLink="$H$15" lockText="1" noThreeD="1"/>
</file>

<file path=xl/ctrlProps/ctrlProp1668.xml><?xml version="1.0" encoding="utf-8"?>
<formControlPr xmlns="http://schemas.microsoft.com/office/spreadsheetml/2009/9/main" objectType="CheckBox" checked="Checked" fmlaLink="$H$15" lockText="1" noThreeD="1"/>
</file>

<file path=xl/ctrlProps/ctrlProp1669.xml><?xml version="1.0" encoding="utf-8"?>
<formControlPr xmlns="http://schemas.microsoft.com/office/spreadsheetml/2009/9/main" objectType="CheckBox" checked="Checked" fmlaLink="$H$15" lockText="1" noThreeD="1"/>
</file>

<file path=xl/ctrlProps/ctrlProp167.xml><?xml version="1.0" encoding="utf-8"?>
<formControlPr xmlns="http://schemas.microsoft.com/office/spreadsheetml/2009/9/main" objectType="CheckBox" checked="Checked" fmlaLink="$H$15" lockText="1" noThreeD="1"/>
</file>

<file path=xl/ctrlProps/ctrlProp1670.xml><?xml version="1.0" encoding="utf-8"?>
<formControlPr xmlns="http://schemas.microsoft.com/office/spreadsheetml/2009/9/main" objectType="CheckBox" checked="Checked" fmlaLink="$H$15" lockText="1" noThreeD="1"/>
</file>

<file path=xl/ctrlProps/ctrlProp1671.xml><?xml version="1.0" encoding="utf-8"?>
<formControlPr xmlns="http://schemas.microsoft.com/office/spreadsheetml/2009/9/main" objectType="CheckBox" checked="Checked" fmlaLink="$H$15" lockText="1" noThreeD="1"/>
</file>

<file path=xl/ctrlProps/ctrlProp1672.xml><?xml version="1.0" encoding="utf-8"?>
<formControlPr xmlns="http://schemas.microsoft.com/office/spreadsheetml/2009/9/main" objectType="CheckBox" checked="Checked" fmlaLink="$H$15" lockText="1" noThreeD="1"/>
</file>

<file path=xl/ctrlProps/ctrlProp1673.xml><?xml version="1.0" encoding="utf-8"?>
<formControlPr xmlns="http://schemas.microsoft.com/office/spreadsheetml/2009/9/main" objectType="CheckBox" checked="Checked" fmlaLink="$H$15" lockText="1" noThreeD="1"/>
</file>

<file path=xl/ctrlProps/ctrlProp1674.xml><?xml version="1.0" encoding="utf-8"?>
<formControlPr xmlns="http://schemas.microsoft.com/office/spreadsheetml/2009/9/main" objectType="CheckBox" checked="Checked" fmlaLink="$H$15" lockText="1" noThreeD="1"/>
</file>

<file path=xl/ctrlProps/ctrlProp1675.xml><?xml version="1.0" encoding="utf-8"?>
<formControlPr xmlns="http://schemas.microsoft.com/office/spreadsheetml/2009/9/main" objectType="CheckBox" checked="Checked" fmlaLink="$H$15" lockText="1" noThreeD="1"/>
</file>

<file path=xl/ctrlProps/ctrlProp1676.xml><?xml version="1.0" encoding="utf-8"?>
<formControlPr xmlns="http://schemas.microsoft.com/office/spreadsheetml/2009/9/main" objectType="CheckBox" checked="Checked" fmlaLink="$H$15" lockText="1" noThreeD="1"/>
</file>

<file path=xl/ctrlProps/ctrlProp1677.xml><?xml version="1.0" encoding="utf-8"?>
<formControlPr xmlns="http://schemas.microsoft.com/office/spreadsheetml/2009/9/main" objectType="CheckBox" checked="Checked" fmlaLink="$H$15" lockText="1" noThreeD="1"/>
</file>

<file path=xl/ctrlProps/ctrlProp1678.xml><?xml version="1.0" encoding="utf-8"?>
<formControlPr xmlns="http://schemas.microsoft.com/office/spreadsheetml/2009/9/main" objectType="CheckBox" checked="Checked" fmlaLink="$H$15" lockText="1" noThreeD="1"/>
</file>

<file path=xl/ctrlProps/ctrlProp1679.xml><?xml version="1.0" encoding="utf-8"?>
<formControlPr xmlns="http://schemas.microsoft.com/office/spreadsheetml/2009/9/main" objectType="CheckBox" checked="Checked" fmlaLink="$H$15" lockText="1" noThreeD="1"/>
</file>

<file path=xl/ctrlProps/ctrlProp168.xml><?xml version="1.0" encoding="utf-8"?>
<formControlPr xmlns="http://schemas.microsoft.com/office/spreadsheetml/2009/9/main" objectType="CheckBox" checked="Checked" fmlaLink="$H$15" lockText="1" noThreeD="1"/>
</file>

<file path=xl/ctrlProps/ctrlProp1680.xml><?xml version="1.0" encoding="utf-8"?>
<formControlPr xmlns="http://schemas.microsoft.com/office/spreadsheetml/2009/9/main" objectType="CheckBox" checked="Checked" fmlaLink="$H$15" lockText="1" noThreeD="1"/>
</file>

<file path=xl/ctrlProps/ctrlProp1681.xml><?xml version="1.0" encoding="utf-8"?>
<formControlPr xmlns="http://schemas.microsoft.com/office/spreadsheetml/2009/9/main" objectType="CheckBox" checked="Checked" fmlaLink="$H$15" lockText="1" noThreeD="1"/>
</file>

<file path=xl/ctrlProps/ctrlProp1682.xml><?xml version="1.0" encoding="utf-8"?>
<formControlPr xmlns="http://schemas.microsoft.com/office/spreadsheetml/2009/9/main" objectType="CheckBox" checked="Checked" fmlaLink="$H$15" lockText="1" noThreeD="1"/>
</file>

<file path=xl/ctrlProps/ctrlProp1683.xml><?xml version="1.0" encoding="utf-8"?>
<formControlPr xmlns="http://schemas.microsoft.com/office/spreadsheetml/2009/9/main" objectType="CheckBox" checked="Checked" fmlaLink="$H$15" lockText="1" noThreeD="1"/>
</file>

<file path=xl/ctrlProps/ctrlProp1684.xml><?xml version="1.0" encoding="utf-8"?>
<formControlPr xmlns="http://schemas.microsoft.com/office/spreadsheetml/2009/9/main" objectType="CheckBox" checked="Checked" fmlaLink="$H$15" lockText="1" noThreeD="1"/>
</file>

<file path=xl/ctrlProps/ctrlProp1685.xml><?xml version="1.0" encoding="utf-8"?>
<formControlPr xmlns="http://schemas.microsoft.com/office/spreadsheetml/2009/9/main" objectType="CheckBox" checked="Checked" fmlaLink="$H$15" lockText="1" noThreeD="1"/>
</file>

<file path=xl/ctrlProps/ctrlProp1686.xml><?xml version="1.0" encoding="utf-8"?>
<formControlPr xmlns="http://schemas.microsoft.com/office/spreadsheetml/2009/9/main" objectType="CheckBox" checked="Checked" fmlaLink="$H$15" lockText="1" noThreeD="1"/>
</file>

<file path=xl/ctrlProps/ctrlProp1687.xml><?xml version="1.0" encoding="utf-8"?>
<formControlPr xmlns="http://schemas.microsoft.com/office/spreadsheetml/2009/9/main" objectType="CheckBox" checked="Checked" fmlaLink="$H$15" lockText="1" noThreeD="1"/>
</file>

<file path=xl/ctrlProps/ctrlProp1688.xml><?xml version="1.0" encoding="utf-8"?>
<formControlPr xmlns="http://schemas.microsoft.com/office/spreadsheetml/2009/9/main" objectType="CheckBox" checked="Checked" fmlaLink="$H$15" lockText="1" noThreeD="1"/>
</file>

<file path=xl/ctrlProps/ctrlProp1689.xml><?xml version="1.0" encoding="utf-8"?>
<formControlPr xmlns="http://schemas.microsoft.com/office/spreadsheetml/2009/9/main" objectType="CheckBox" checked="Checked" fmlaLink="$H$15" lockText="1" noThreeD="1"/>
</file>

<file path=xl/ctrlProps/ctrlProp169.xml><?xml version="1.0" encoding="utf-8"?>
<formControlPr xmlns="http://schemas.microsoft.com/office/spreadsheetml/2009/9/main" objectType="CheckBox" checked="Checked" fmlaLink="$H$15" lockText="1" noThreeD="1"/>
</file>

<file path=xl/ctrlProps/ctrlProp1690.xml><?xml version="1.0" encoding="utf-8"?>
<formControlPr xmlns="http://schemas.microsoft.com/office/spreadsheetml/2009/9/main" objectType="CheckBox" checked="Checked" fmlaLink="$H$15" lockText="1" noThreeD="1"/>
</file>

<file path=xl/ctrlProps/ctrlProp1691.xml><?xml version="1.0" encoding="utf-8"?>
<formControlPr xmlns="http://schemas.microsoft.com/office/spreadsheetml/2009/9/main" objectType="CheckBox" checked="Checked" fmlaLink="$H$15" lockText="1" noThreeD="1"/>
</file>

<file path=xl/ctrlProps/ctrlProp1692.xml><?xml version="1.0" encoding="utf-8"?>
<formControlPr xmlns="http://schemas.microsoft.com/office/spreadsheetml/2009/9/main" objectType="CheckBox" checked="Checked" fmlaLink="$H$15" lockText="1" noThreeD="1"/>
</file>

<file path=xl/ctrlProps/ctrlProp1693.xml><?xml version="1.0" encoding="utf-8"?>
<formControlPr xmlns="http://schemas.microsoft.com/office/spreadsheetml/2009/9/main" objectType="CheckBox" checked="Checked" fmlaLink="$H$15" lockText="1" noThreeD="1"/>
</file>

<file path=xl/ctrlProps/ctrlProp1694.xml><?xml version="1.0" encoding="utf-8"?>
<formControlPr xmlns="http://schemas.microsoft.com/office/spreadsheetml/2009/9/main" objectType="CheckBox" checked="Checked" fmlaLink="$H$15" lockText="1" noThreeD="1"/>
</file>

<file path=xl/ctrlProps/ctrlProp1695.xml><?xml version="1.0" encoding="utf-8"?>
<formControlPr xmlns="http://schemas.microsoft.com/office/spreadsheetml/2009/9/main" objectType="CheckBox" checked="Checked" fmlaLink="$H$15" lockText="1" noThreeD="1"/>
</file>

<file path=xl/ctrlProps/ctrlProp1696.xml><?xml version="1.0" encoding="utf-8"?>
<formControlPr xmlns="http://schemas.microsoft.com/office/spreadsheetml/2009/9/main" objectType="CheckBox" checked="Checked" fmlaLink="$H$15" lockText="1" noThreeD="1"/>
</file>

<file path=xl/ctrlProps/ctrlProp1697.xml><?xml version="1.0" encoding="utf-8"?>
<formControlPr xmlns="http://schemas.microsoft.com/office/spreadsheetml/2009/9/main" objectType="CheckBox" checked="Checked" fmlaLink="$H$15" lockText="1" noThreeD="1"/>
</file>

<file path=xl/ctrlProps/ctrlProp1698.xml><?xml version="1.0" encoding="utf-8"?>
<formControlPr xmlns="http://schemas.microsoft.com/office/spreadsheetml/2009/9/main" objectType="CheckBox" checked="Checked" fmlaLink="$H$15" lockText="1" noThreeD="1"/>
</file>

<file path=xl/ctrlProps/ctrlProp1699.xml><?xml version="1.0" encoding="utf-8"?>
<formControlPr xmlns="http://schemas.microsoft.com/office/spreadsheetml/2009/9/main" objectType="CheckBox" checked="Checked" fmlaLink="$H$15" lockText="1" noThreeD="1"/>
</file>

<file path=xl/ctrlProps/ctrlProp17.xml><?xml version="1.0" encoding="utf-8"?>
<formControlPr xmlns="http://schemas.microsoft.com/office/spreadsheetml/2009/9/main" objectType="CheckBox" checked="Checked" fmlaLink="$H$15" lockText="1" noThreeD="1"/>
</file>

<file path=xl/ctrlProps/ctrlProp170.xml><?xml version="1.0" encoding="utf-8"?>
<formControlPr xmlns="http://schemas.microsoft.com/office/spreadsheetml/2009/9/main" objectType="CheckBox" checked="Checked" fmlaLink="$H$15" lockText="1" noThreeD="1"/>
</file>

<file path=xl/ctrlProps/ctrlProp1700.xml><?xml version="1.0" encoding="utf-8"?>
<formControlPr xmlns="http://schemas.microsoft.com/office/spreadsheetml/2009/9/main" objectType="CheckBox" checked="Checked" fmlaLink="$H$15" lockText="1" noThreeD="1"/>
</file>

<file path=xl/ctrlProps/ctrlProp1701.xml><?xml version="1.0" encoding="utf-8"?>
<formControlPr xmlns="http://schemas.microsoft.com/office/spreadsheetml/2009/9/main" objectType="CheckBox" checked="Checked" fmlaLink="$H$15" lockText="1" noThreeD="1"/>
</file>

<file path=xl/ctrlProps/ctrlProp1702.xml><?xml version="1.0" encoding="utf-8"?>
<formControlPr xmlns="http://schemas.microsoft.com/office/spreadsheetml/2009/9/main" objectType="CheckBox" checked="Checked" fmlaLink="$H$15" lockText="1" noThreeD="1"/>
</file>

<file path=xl/ctrlProps/ctrlProp1703.xml><?xml version="1.0" encoding="utf-8"?>
<formControlPr xmlns="http://schemas.microsoft.com/office/spreadsheetml/2009/9/main" objectType="CheckBox" checked="Checked" fmlaLink="$H$15" lockText="1" noThreeD="1"/>
</file>

<file path=xl/ctrlProps/ctrlProp1704.xml><?xml version="1.0" encoding="utf-8"?>
<formControlPr xmlns="http://schemas.microsoft.com/office/spreadsheetml/2009/9/main" objectType="CheckBox" checked="Checked" fmlaLink="$H$15" lockText="1" noThreeD="1"/>
</file>

<file path=xl/ctrlProps/ctrlProp1705.xml><?xml version="1.0" encoding="utf-8"?>
<formControlPr xmlns="http://schemas.microsoft.com/office/spreadsheetml/2009/9/main" objectType="CheckBox" checked="Checked" fmlaLink="$H$15" lockText="1" noThreeD="1"/>
</file>

<file path=xl/ctrlProps/ctrlProp1706.xml><?xml version="1.0" encoding="utf-8"?>
<formControlPr xmlns="http://schemas.microsoft.com/office/spreadsheetml/2009/9/main" objectType="CheckBox" checked="Checked" fmlaLink="$H$15" lockText="1" noThreeD="1"/>
</file>

<file path=xl/ctrlProps/ctrlProp1707.xml><?xml version="1.0" encoding="utf-8"?>
<formControlPr xmlns="http://schemas.microsoft.com/office/spreadsheetml/2009/9/main" objectType="CheckBox" checked="Checked" fmlaLink="$H$15" lockText="1" noThreeD="1"/>
</file>

<file path=xl/ctrlProps/ctrlProp1708.xml><?xml version="1.0" encoding="utf-8"?>
<formControlPr xmlns="http://schemas.microsoft.com/office/spreadsheetml/2009/9/main" objectType="CheckBox" checked="Checked" fmlaLink="$H$15" lockText="1" noThreeD="1"/>
</file>

<file path=xl/ctrlProps/ctrlProp1709.xml><?xml version="1.0" encoding="utf-8"?>
<formControlPr xmlns="http://schemas.microsoft.com/office/spreadsheetml/2009/9/main" objectType="CheckBox" checked="Checked" fmlaLink="$H$15" lockText="1" noThreeD="1"/>
</file>

<file path=xl/ctrlProps/ctrlProp171.xml><?xml version="1.0" encoding="utf-8"?>
<formControlPr xmlns="http://schemas.microsoft.com/office/spreadsheetml/2009/9/main" objectType="CheckBox" checked="Checked" fmlaLink="$H$15" lockText="1" noThreeD="1"/>
</file>

<file path=xl/ctrlProps/ctrlProp1710.xml><?xml version="1.0" encoding="utf-8"?>
<formControlPr xmlns="http://schemas.microsoft.com/office/spreadsheetml/2009/9/main" objectType="CheckBox" checked="Checked" fmlaLink="$H$15" lockText="1" noThreeD="1"/>
</file>

<file path=xl/ctrlProps/ctrlProp1711.xml><?xml version="1.0" encoding="utf-8"?>
<formControlPr xmlns="http://schemas.microsoft.com/office/spreadsheetml/2009/9/main" objectType="CheckBox" checked="Checked" fmlaLink="$H$15" lockText="1" noThreeD="1"/>
</file>

<file path=xl/ctrlProps/ctrlProp1712.xml><?xml version="1.0" encoding="utf-8"?>
<formControlPr xmlns="http://schemas.microsoft.com/office/spreadsheetml/2009/9/main" objectType="CheckBox" checked="Checked" fmlaLink="$H$15" lockText="1" noThreeD="1"/>
</file>

<file path=xl/ctrlProps/ctrlProp1713.xml><?xml version="1.0" encoding="utf-8"?>
<formControlPr xmlns="http://schemas.microsoft.com/office/spreadsheetml/2009/9/main" objectType="CheckBox" checked="Checked" fmlaLink="$H$15" lockText="1" noThreeD="1"/>
</file>

<file path=xl/ctrlProps/ctrlProp1714.xml><?xml version="1.0" encoding="utf-8"?>
<formControlPr xmlns="http://schemas.microsoft.com/office/spreadsheetml/2009/9/main" objectType="CheckBox" checked="Checked" fmlaLink="$H$15" lockText="1" noThreeD="1"/>
</file>

<file path=xl/ctrlProps/ctrlProp1715.xml><?xml version="1.0" encoding="utf-8"?>
<formControlPr xmlns="http://schemas.microsoft.com/office/spreadsheetml/2009/9/main" objectType="CheckBox" checked="Checked" fmlaLink="$H$15" lockText="1" noThreeD="1"/>
</file>

<file path=xl/ctrlProps/ctrlProp1716.xml><?xml version="1.0" encoding="utf-8"?>
<formControlPr xmlns="http://schemas.microsoft.com/office/spreadsheetml/2009/9/main" objectType="CheckBox" checked="Checked" fmlaLink="$H$15" lockText="1" noThreeD="1"/>
</file>

<file path=xl/ctrlProps/ctrlProp1717.xml><?xml version="1.0" encoding="utf-8"?>
<formControlPr xmlns="http://schemas.microsoft.com/office/spreadsheetml/2009/9/main" objectType="CheckBox" checked="Checked" fmlaLink="$H$15" lockText="1" noThreeD="1"/>
</file>

<file path=xl/ctrlProps/ctrlProp1718.xml><?xml version="1.0" encoding="utf-8"?>
<formControlPr xmlns="http://schemas.microsoft.com/office/spreadsheetml/2009/9/main" objectType="CheckBox" checked="Checked" fmlaLink="$H$15" lockText="1" noThreeD="1"/>
</file>

<file path=xl/ctrlProps/ctrlProp1719.xml><?xml version="1.0" encoding="utf-8"?>
<formControlPr xmlns="http://schemas.microsoft.com/office/spreadsheetml/2009/9/main" objectType="CheckBox" checked="Checked" fmlaLink="$H$15" lockText="1" noThreeD="1"/>
</file>

<file path=xl/ctrlProps/ctrlProp172.xml><?xml version="1.0" encoding="utf-8"?>
<formControlPr xmlns="http://schemas.microsoft.com/office/spreadsheetml/2009/9/main" objectType="CheckBox" checked="Checked" fmlaLink="$H$15" lockText="1" noThreeD="1"/>
</file>

<file path=xl/ctrlProps/ctrlProp1720.xml><?xml version="1.0" encoding="utf-8"?>
<formControlPr xmlns="http://schemas.microsoft.com/office/spreadsheetml/2009/9/main" objectType="CheckBox" checked="Checked" fmlaLink="$H$15" lockText="1" noThreeD="1"/>
</file>

<file path=xl/ctrlProps/ctrlProp1721.xml><?xml version="1.0" encoding="utf-8"?>
<formControlPr xmlns="http://schemas.microsoft.com/office/spreadsheetml/2009/9/main" objectType="CheckBox" checked="Checked" fmlaLink="$H$15" lockText="1" noThreeD="1"/>
</file>

<file path=xl/ctrlProps/ctrlProp1722.xml><?xml version="1.0" encoding="utf-8"?>
<formControlPr xmlns="http://schemas.microsoft.com/office/spreadsheetml/2009/9/main" objectType="CheckBox" checked="Checked" fmlaLink="$H$15" lockText="1" noThreeD="1"/>
</file>

<file path=xl/ctrlProps/ctrlProp1723.xml><?xml version="1.0" encoding="utf-8"?>
<formControlPr xmlns="http://schemas.microsoft.com/office/spreadsheetml/2009/9/main" objectType="CheckBox" checked="Checked" fmlaLink="$H$15" lockText="1" noThreeD="1"/>
</file>

<file path=xl/ctrlProps/ctrlProp1724.xml><?xml version="1.0" encoding="utf-8"?>
<formControlPr xmlns="http://schemas.microsoft.com/office/spreadsheetml/2009/9/main" objectType="CheckBox" checked="Checked" fmlaLink="$H$15" lockText="1" noThreeD="1"/>
</file>

<file path=xl/ctrlProps/ctrlProp1725.xml><?xml version="1.0" encoding="utf-8"?>
<formControlPr xmlns="http://schemas.microsoft.com/office/spreadsheetml/2009/9/main" objectType="CheckBox" checked="Checked" fmlaLink="$H$15" lockText="1" noThreeD="1"/>
</file>

<file path=xl/ctrlProps/ctrlProp1726.xml><?xml version="1.0" encoding="utf-8"?>
<formControlPr xmlns="http://schemas.microsoft.com/office/spreadsheetml/2009/9/main" objectType="CheckBox" checked="Checked" fmlaLink="$H$15" lockText="1" noThreeD="1"/>
</file>

<file path=xl/ctrlProps/ctrlProp1727.xml><?xml version="1.0" encoding="utf-8"?>
<formControlPr xmlns="http://schemas.microsoft.com/office/spreadsheetml/2009/9/main" objectType="CheckBox" checked="Checked" fmlaLink="$H$15" lockText="1" noThreeD="1"/>
</file>

<file path=xl/ctrlProps/ctrlProp1728.xml><?xml version="1.0" encoding="utf-8"?>
<formControlPr xmlns="http://schemas.microsoft.com/office/spreadsheetml/2009/9/main" objectType="CheckBox" checked="Checked" fmlaLink="$H$15" lockText="1" noThreeD="1"/>
</file>

<file path=xl/ctrlProps/ctrlProp1729.xml><?xml version="1.0" encoding="utf-8"?>
<formControlPr xmlns="http://schemas.microsoft.com/office/spreadsheetml/2009/9/main" objectType="CheckBox" checked="Checked" fmlaLink="$H$15" lockText="1" noThreeD="1"/>
</file>

<file path=xl/ctrlProps/ctrlProp173.xml><?xml version="1.0" encoding="utf-8"?>
<formControlPr xmlns="http://schemas.microsoft.com/office/spreadsheetml/2009/9/main" objectType="CheckBox" checked="Checked" fmlaLink="$H$15" lockText="1" noThreeD="1"/>
</file>

<file path=xl/ctrlProps/ctrlProp1730.xml><?xml version="1.0" encoding="utf-8"?>
<formControlPr xmlns="http://schemas.microsoft.com/office/spreadsheetml/2009/9/main" objectType="CheckBox" checked="Checked" fmlaLink="$H$15" lockText="1" noThreeD="1"/>
</file>

<file path=xl/ctrlProps/ctrlProp1731.xml><?xml version="1.0" encoding="utf-8"?>
<formControlPr xmlns="http://schemas.microsoft.com/office/spreadsheetml/2009/9/main" objectType="CheckBox" checked="Checked" fmlaLink="$H$15" lockText="1" noThreeD="1"/>
</file>

<file path=xl/ctrlProps/ctrlProp1732.xml><?xml version="1.0" encoding="utf-8"?>
<formControlPr xmlns="http://schemas.microsoft.com/office/spreadsheetml/2009/9/main" objectType="CheckBox" checked="Checked" fmlaLink="$H$15" lockText="1" noThreeD="1"/>
</file>

<file path=xl/ctrlProps/ctrlProp1733.xml><?xml version="1.0" encoding="utf-8"?>
<formControlPr xmlns="http://schemas.microsoft.com/office/spreadsheetml/2009/9/main" objectType="CheckBox" checked="Checked" fmlaLink="$H$15" lockText="1" noThreeD="1"/>
</file>

<file path=xl/ctrlProps/ctrlProp1734.xml><?xml version="1.0" encoding="utf-8"?>
<formControlPr xmlns="http://schemas.microsoft.com/office/spreadsheetml/2009/9/main" objectType="CheckBox" checked="Checked" fmlaLink="$H$15" lockText="1" noThreeD="1"/>
</file>

<file path=xl/ctrlProps/ctrlProp1735.xml><?xml version="1.0" encoding="utf-8"?>
<formControlPr xmlns="http://schemas.microsoft.com/office/spreadsheetml/2009/9/main" objectType="CheckBox" checked="Checked" fmlaLink="$H$15" lockText="1" noThreeD="1"/>
</file>

<file path=xl/ctrlProps/ctrlProp1736.xml><?xml version="1.0" encoding="utf-8"?>
<formControlPr xmlns="http://schemas.microsoft.com/office/spreadsheetml/2009/9/main" objectType="CheckBox" checked="Checked" fmlaLink="$H$15" lockText="1" noThreeD="1"/>
</file>

<file path=xl/ctrlProps/ctrlProp1737.xml><?xml version="1.0" encoding="utf-8"?>
<formControlPr xmlns="http://schemas.microsoft.com/office/spreadsheetml/2009/9/main" objectType="CheckBox" checked="Checked" fmlaLink="$H$15" lockText="1" noThreeD="1"/>
</file>

<file path=xl/ctrlProps/ctrlProp1738.xml><?xml version="1.0" encoding="utf-8"?>
<formControlPr xmlns="http://schemas.microsoft.com/office/spreadsheetml/2009/9/main" objectType="CheckBox" checked="Checked" fmlaLink="$H$15" lockText="1" noThreeD="1"/>
</file>

<file path=xl/ctrlProps/ctrlProp1739.xml><?xml version="1.0" encoding="utf-8"?>
<formControlPr xmlns="http://schemas.microsoft.com/office/spreadsheetml/2009/9/main" objectType="CheckBox" checked="Checked" fmlaLink="$H$15" lockText="1" noThreeD="1"/>
</file>

<file path=xl/ctrlProps/ctrlProp174.xml><?xml version="1.0" encoding="utf-8"?>
<formControlPr xmlns="http://schemas.microsoft.com/office/spreadsheetml/2009/9/main" objectType="CheckBox" checked="Checked" fmlaLink="$H$15" lockText="1" noThreeD="1"/>
</file>

<file path=xl/ctrlProps/ctrlProp1740.xml><?xml version="1.0" encoding="utf-8"?>
<formControlPr xmlns="http://schemas.microsoft.com/office/spreadsheetml/2009/9/main" objectType="CheckBox" checked="Checked" fmlaLink="$H$15" lockText="1" noThreeD="1"/>
</file>

<file path=xl/ctrlProps/ctrlProp1741.xml><?xml version="1.0" encoding="utf-8"?>
<formControlPr xmlns="http://schemas.microsoft.com/office/spreadsheetml/2009/9/main" objectType="CheckBox" checked="Checked" fmlaLink="$H$15" lockText="1" noThreeD="1"/>
</file>

<file path=xl/ctrlProps/ctrlProp1742.xml><?xml version="1.0" encoding="utf-8"?>
<formControlPr xmlns="http://schemas.microsoft.com/office/spreadsheetml/2009/9/main" objectType="CheckBox" checked="Checked" fmlaLink="$H$15" lockText="1" noThreeD="1"/>
</file>

<file path=xl/ctrlProps/ctrlProp1743.xml><?xml version="1.0" encoding="utf-8"?>
<formControlPr xmlns="http://schemas.microsoft.com/office/spreadsheetml/2009/9/main" objectType="CheckBox" checked="Checked" fmlaLink="$H$15" lockText="1" noThreeD="1"/>
</file>

<file path=xl/ctrlProps/ctrlProp1744.xml><?xml version="1.0" encoding="utf-8"?>
<formControlPr xmlns="http://schemas.microsoft.com/office/spreadsheetml/2009/9/main" objectType="CheckBox" checked="Checked" fmlaLink="$H$15" lockText="1" noThreeD="1"/>
</file>

<file path=xl/ctrlProps/ctrlProp1745.xml><?xml version="1.0" encoding="utf-8"?>
<formControlPr xmlns="http://schemas.microsoft.com/office/spreadsheetml/2009/9/main" objectType="CheckBox" checked="Checked" fmlaLink="$H$15" lockText="1" noThreeD="1"/>
</file>

<file path=xl/ctrlProps/ctrlProp1746.xml><?xml version="1.0" encoding="utf-8"?>
<formControlPr xmlns="http://schemas.microsoft.com/office/spreadsheetml/2009/9/main" objectType="CheckBox" checked="Checked" fmlaLink="$H$15" lockText="1" noThreeD="1"/>
</file>

<file path=xl/ctrlProps/ctrlProp1747.xml><?xml version="1.0" encoding="utf-8"?>
<formControlPr xmlns="http://schemas.microsoft.com/office/spreadsheetml/2009/9/main" objectType="CheckBox" checked="Checked" fmlaLink="$H$15" lockText="1" noThreeD="1"/>
</file>

<file path=xl/ctrlProps/ctrlProp1748.xml><?xml version="1.0" encoding="utf-8"?>
<formControlPr xmlns="http://schemas.microsoft.com/office/spreadsheetml/2009/9/main" objectType="CheckBox" checked="Checked" fmlaLink="$H$15" lockText="1" noThreeD="1"/>
</file>

<file path=xl/ctrlProps/ctrlProp1749.xml><?xml version="1.0" encoding="utf-8"?>
<formControlPr xmlns="http://schemas.microsoft.com/office/spreadsheetml/2009/9/main" objectType="CheckBox" checked="Checked" fmlaLink="$H$15" lockText="1" noThreeD="1"/>
</file>

<file path=xl/ctrlProps/ctrlProp175.xml><?xml version="1.0" encoding="utf-8"?>
<formControlPr xmlns="http://schemas.microsoft.com/office/spreadsheetml/2009/9/main" objectType="CheckBox" checked="Checked" fmlaLink="$H$15" lockText="1" noThreeD="1"/>
</file>

<file path=xl/ctrlProps/ctrlProp1750.xml><?xml version="1.0" encoding="utf-8"?>
<formControlPr xmlns="http://schemas.microsoft.com/office/spreadsheetml/2009/9/main" objectType="CheckBox" checked="Checked" fmlaLink="$H$15" lockText="1" noThreeD="1"/>
</file>

<file path=xl/ctrlProps/ctrlProp1751.xml><?xml version="1.0" encoding="utf-8"?>
<formControlPr xmlns="http://schemas.microsoft.com/office/spreadsheetml/2009/9/main" objectType="CheckBox" checked="Checked" fmlaLink="$H$15" lockText="1" noThreeD="1"/>
</file>

<file path=xl/ctrlProps/ctrlProp1752.xml><?xml version="1.0" encoding="utf-8"?>
<formControlPr xmlns="http://schemas.microsoft.com/office/spreadsheetml/2009/9/main" objectType="CheckBox" checked="Checked" fmlaLink="$H$15" lockText="1" noThreeD="1"/>
</file>

<file path=xl/ctrlProps/ctrlProp1753.xml><?xml version="1.0" encoding="utf-8"?>
<formControlPr xmlns="http://schemas.microsoft.com/office/spreadsheetml/2009/9/main" objectType="CheckBox" checked="Checked" fmlaLink="$H$15" lockText="1" noThreeD="1"/>
</file>

<file path=xl/ctrlProps/ctrlProp1754.xml><?xml version="1.0" encoding="utf-8"?>
<formControlPr xmlns="http://schemas.microsoft.com/office/spreadsheetml/2009/9/main" objectType="CheckBox" checked="Checked" fmlaLink="$H$15" lockText="1" noThreeD="1"/>
</file>

<file path=xl/ctrlProps/ctrlProp1755.xml><?xml version="1.0" encoding="utf-8"?>
<formControlPr xmlns="http://schemas.microsoft.com/office/spreadsheetml/2009/9/main" objectType="CheckBox" checked="Checked" fmlaLink="$H$15" lockText="1" noThreeD="1"/>
</file>

<file path=xl/ctrlProps/ctrlProp1756.xml><?xml version="1.0" encoding="utf-8"?>
<formControlPr xmlns="http://schemas.microsoft.com/office/spreadsheetml/2009/9/main" objectType="CheckBox" checked="Checked" fmlaLink="$H$15" lockText="1" noThreeD="1"/>
</file>

<file path=xl/ctrlProps/ctrlProp1757.xml><?xml version="1.0" encoding="utf-8"?>
<formControlPr xmlns="http://schemas.microsoft.com/office/spreadsheetml/2009/9/main" objectType="CheckBox" checked="Checked" fmlaLink="$H$15" lockText="1" noThreeD="1"/>
</file>

<file path=xl/ctrlProps/ctrlProp1758.xml><?xml version="1.0" encoding="utf-8"?>
<formControlPr xmlns="http://schemas.microsoft.com/office/spreadsheetml/2009/9/main" objectType="CheckBox" checked="Checked" fmlaLink="$H$15" lockText="1" noThreeD="1"/>
</file>

<file path=xl/ctrlProps/ctrlProp1759.xml><?xml version="1.0" encoding="utf-8"?>
<formControlPr xmlns="http://schemas.microsoft.com/office/spreadsheetml/2009/9/main" objectType="CheckBox" checked="Checked" fmlaLink="$H$15" lockText="1" noThreeD="1"/>
</file>

<file path=xl/ctrlProps/ctrlProp176.xml><?xml version="1.0" encoding="utf-8"?>
<formControlPr xmlns="http://schemas.microsoft.com/office/spreadsheetml/2009/9/main" objectType="CheckBox" checked="Checked" fmlaLink="$H$15" lockText="1" noThreeD="1"/>
</file>

<file path=xl/ctrlProps/ctrlProp1760.xml><?xml version="1.0" encoding="utf-8"?>
<formControlPr xmlns="http://schemas.microsoft.com/office/spreadsheetml/2009/9/main" objectType="CheckBox" checked="Checked" fmlaLink="$H$15" lockText="1" noThreeD="1"/>
</file>

<file path=xl/ctrlProps/ctrlProp1761.xml><?xml version="1.0" encoding="utf-8"?>
<formControlPr xmlns="http://schemas.microsoft.com/office/spreadsheetml/2009/9/main" objectType="CheckBox" checked="Checked" fmlaLink="$H$15" lockText="1" noThreeD="1"/>
</file>

<file path=xl/ctrlProps/ctrlProp1762.xml><?xml version="1.0" encoding="utf-8"?>
<formControlPr xmlns="http://schemas.microsoft.com/office/spreadsheetml/2009/9/main" objectType="CheckBox" checked="Checked" fmlaLink="$H$15" lockText="1" noThreeD="1"/>
</file>

<file path=xl/ctrlProps/ctrlProp1763.xml><?xml version="1.0" encoding="utf-8"?>
<formControlPr xmlns="http://schemas.microsoft.com/office/spreadsheetml/2009/9/main" objectType="CheckBox" checked="Checked" fmlaLink="$H$15" lockText="1" noThreeD="1"/>
</file>

<file path=xl/ctrlProps/ctrlProp1764.xml><?xml version="1.0" encoding="utf-8"?>
<formControlPr xmlns="http://schemas.microsoft.com/office/spreadsheetml/2009/9/main" objectType="CheckBox" checked="Checked" fmlaLink="$H$15" lockText="1" noThreeD="1"/>
</file>

<file path=xl/ctrlProps/ctrlProp1765.xml><?xml version="1.0" encoding="utf-8"?>
<formControlPr xmlns="http://schemas.microsoft.com/office/spreadsheetml/2009/9/main" objectType="CheckBox" checked="Checked" fmlaLink="$H$15" lockText="1" noThreeD="1"/>
</file>

<file path=xl/ctrlProps/ctrlProp1766.xml><?xml version="1.0" encoding="utf-8"?>
<formControlPr xmlns="http://schemas.microsoft.com/office/spreadsheetml/2009/9/main" objectType="CheckBox" checked="Checked" fmlaLink="$H$15" lockText="1" noThreeD="1"/>
</file>

<file path=xl/ctrlProps/ctrlProp1767.xml><?xml version="1.0" encoding="utf-8"?>
<formControlPr xmlns="http://schemas.microsoft.com/office/spreadsheetml/2009/9/main" objectType="CheckBox" checked="Checked" fmlaLink="$H$15" lockText="1" noThreeD="1"/>
</file>

<file path=xl/ctrlProps/ctrlProp1768.xml><?xml version="1.0" encoding="utf-8"?>
<formControlPr xmlns="http://schemas.microsoft.com/office/spreadsheetml/2009/9/main" objectType="CheckBox" checked="Checked" fmlaLink="$H$15" lockText="1" noThreeD="1"/>
</file>

<file path=xl/ctrlProps/ctrlProp1769.xml><?xml version="1.0" encoding="utf-8"?>
<formControlPr xmlns="http://schemas.microsoft.com/office/spreadsheetml/2009/9/main" objectType="CheckBox" checked="Checked" fmlaLink="$H$15" lockText="1" noThreeD="1"/>
</file>

<file path=xl/ctrlProps/ctrlProp177.xml><?xml version="1.0" encoding="utf-8"?>
<formControlPr xmlns="http://schemas.microsoft.com/office/spreadsheetml/2009/9/main" objectType="CheckBox" checked="Checked" fmlaLink="$H$15" lockText="1" noThreeD="1"/>
</file>

<file path=xl/ctrlProps/ctrlProp1770.xml><?xml version="1.0" encoding="utf-8"?>
<formControlPr xmlns="http://schemas.microsoft.com/office/spreadsheetml/2009/9/main" objectType="CheckBox" checked="Checked" fmlaLink="$H$15" lockText="1" noThreeD="1"/>
</file>

<file path=xl/ctrlProps/ctrlProp1771.xml><?xml version="1.0" encoding="utf-8"?>
<formControlPr xmlns="http://schemas.microsoft.com/office/spreadsheetml/2009/9/main" objectType="CheckBox" checked="Checked" fmlaLink="$H$15" lockText="1" noThreeD="1"/>
</file>

<file path=xl/ctrlProps/ctrlProp1772.xml><?xml version="1.0" encoding="utf-8"?>
<formControlPr xmlns="http://schemas.microsoft.com/office/spreadsheetml/2009/9/main" objectType="CheckBox" checked="Checked" fmlaLink="$H$15" lockText="1" noThreeD="1"/>
</file>

<file path=xl/ctrlProps/ctrlProp1773.xml><?xml version="1.0" encoding="utf-8"?>
<formControlPr xmlns="http://schemas.microsoft.com/office/spreadsheetml/2009/9/main" objectType="CheckBox" checked="Checked" fmlaLink="$H$15" lockText="1" noThreeD="1"/>
</file>

<file path=xl/ctrlProps/ctrlProp1774.xml><?xml version="1.0" encoding="utf-8"?>
<formControlPr xmlns="http://schemas.microsoft.com/office/spreadsheetml/2009/9/main" objectType="CheckBox" checked="Checked" fmlaLink="$H$15" lockText="1" noThreeD="1"/>
</file>

<file path=xl/ctrlProps/ctrlProp1775.xml><?xml version="1.0" encoding="utf-8"?>
<formControlPr xmlns="http://schemas.microsoft.com/office/spreadsheetml/2009/9/main" objectType="CheckBox" checked="Checked" fmlaLink="$H$15" lockText="1" noThreeD="1"/>
</file>

<file path=xl/ctrlProps/ctrlProp1776.xml><?xml version="1.0" encoding="utf-8"?>
<formControlPr xmlns="http://schemas.microsoft.com/office/spreadsheetml/2009/9/main" objectType="CheckBox" checked="Checked" fmlaLink="$H$15" lockText="1" noThreeD="1"/>
</file>

<file path=xl/ctrlProps/ctrlProp1777.xml><?xml version="1.0" encoding="utf-8"?>
<formControlPr xmlns="http://schemas.microsoft.com/office/spreadsheetml/2009/9/main" objectType="CheckBox" checked="Checked" fmlaLink="$H$15" lockText="1" noThreeD="1"/>
</file>

<file path=xl/ctrlProps/ctrlProp1778.xml><?xml version="1.0" encoding="utf-8"?>
<formControlPr xmlns="http://schemas.microsoft.com/office/spreadsheetml/2009/9/main" objectType="CheckBox" checked="Checked" fmlaLink="$H$15" lockText="1" noThreeD="1"/>
</file>

<file path=xl/ctrlProps/ctrlProp1779.xml><?xml version="1.0" encoding="utf-8"?>
<formControlPr xmlns="http://schemas.microsoft.com/office/spreadsheetml/2009/9/main" objectType="CheckBox" checked="Checked" fmlaLink="$H$15" lockText="1" noThreeD="1"/>
</file>

<file path=xl/ctrlProps/ctrlProp178.xml><?xml version="1.0" encoding="utf-8"?>
<formControlPr xmlns="http://schemas.microsoft.com/office/spreadsheetml/2009/9/main" objectType="CheckBox" checked="Checked" fmlaLink="$H$15" lockText="1" noThreeD="1"/>
</file>

<file path=xl/ctrlProps/ctrlProp1780.xml><?xml version="1.0" encoding="utf-8"?>
<formControlPr xmlns="http://schemas.microsoft.com/office/spreadsheetml/2009/9/main" objectType="CheckBox" checked="Checked" fmlaLink="$H$15" lockText="1" noThreeD="1"/>
</file>

<file path=xl/ctrlProps/ctrlProp1781.xml><?xml version="1.0" encoding="utf-8"?>
<formControlPr xmlns="http://schemas.microsoft.com/office/spreadsheetml/2009/9/main" objectType="CheckBox" checked="Checked" fmlaLink="$H$15" lockText="1" noThreeD="1"/>
</file>

<file path=xl/ctrlProps/ctrlProp1782.xml><?xml version="1.0" encoding="utf-8"?>
<formControlPr xmlns="http://schemas.microsoft.com/office/spreadsheetml/2009/9/main" objectType="CheckBox" checked="Checked" fmlaLink="$H$15" lockText="1" noThreeD="1"/>
</file>

<file path=xl/ctrlProps/ctrlProp1783.xml><?xml version="1.0" encoding="utf-8"?>
<formControlPr xmlns="http://schemas.microsoft.com/office/spreadsheetml/2009/9/main" objectType="CheckBox" checked="Checked" fmlaLink="$H$15" lockText="1" noThreeD="1"/>
</file>

<file path=xl/ctrlProps/ctrlProp1784.xml><?xml version="1.0" encoding="utf-8"?>
<formControlPr xmlns="http://schemas.microsoft.com/office/spreadsheetml/2009/9/main" objectType="CheckBox" checked="Checked" fmlaLink="$H$15" lockText="1" noThreeD="1"/>
</file>

<file path=xl/ctrlProps/ctrlProp1785.xml><?xml version="1.0" encoding="utf-8"?>
<formControlPr xmlns="http://schemas.microsoft.com/office/spreadsheetml/2009/9/main" objectType="CheckBox" checked="Checked" fmlaLink="$H$15" lockText="1" noThreeD="1"/>
</file>

<file path=xl/ctrlProps/ctrlProp1786.xml><?xml version="1.0" encoding="utf-8"?>
<formControlPr xmlns="http://schemas.microsoft.com/office/spreadsheetml/2009/9/main" objectType="CheckBox" checked="Checked" fmlaLink="$H$15" lockText="1" noThreeD="1"/>
</file>

<file path=xl/ctrlProps/ctrlProp1787.xml><?xml version="1.0" encoding="utf-8"?>
<formControlPr xmlns="http://schemas.microsoft.com/office/spreadsheetml/2009/9/main" objectType="CheckBox" checked="Checked" fmlaLink="$H$15" lockText="1" noThreeD="1"/>
</file>

<file path=xl/ctrlProps/ctrlProp1788.xml><?xml version="1.0" encoding="utf-8"?>
<formControlPr xmlns="http://schemas.microsoft.com/office/spreadsheetml/2009/9/main" objectType="CheckBox" checked="Checked" fmlaLink="$H$15" lockText="1" noThreeD="1"/>
</file>

<file path=xl/ctrlProps/ctrlProp1789.xml><?xml version="1.0" encoding="utf-8"?>
<formControlPr xmlns="http://schemas.microsoft.com/office/spreadsheetml/2009/9/main" objectType="CheckBox" checked="Checked" fmlaLink="$H$15" lockText="1" noThreeD="1"/>
</file>

<file path=xl/ctrlProps/ctrlProp179.xml><?xml version="1.0" encoding="utf-8"?>
<formControlPr xmlns="http://schemas.microsoft.com/office/spreadsheetml/2009/9/main" objectType="CheckBox" checked="Checked" fmlaLink="$H$15" lockText="1" noThreeD="1"/>
</file>

<file path=xl/ctrlProps/ctrlProp1790.xml><?xml version="1.0" encoding="utf-8"?>
<formControlPr xmlns="http://schemas.microsoft.com/office/spreadsheetml/2009/9/main" objectType="CheckBox" checked="Checked" fmlaLink="$H$15" lockText="1" noThreeD="1"/>
</file>

<file path=xl/ctrlProps/ctrlProp1791.xml><?xml version="1.0" encoding="utf-8"?>
<formControlPr xmlns="http://schemas.microsoft.com/office/spreadsheetml/2009/9/main" objectType="CheckBox" checked="Checked" fmlaLink="$H$15" lockText="1" noThreeD="1"/>
</file>

<file path=xl/ctrlProps/ctrlProp1792.xml><?xml version="1.0" encoding="utf-8"?>
<formControlPr xmlns="http://schemas.microsoft.com/office/spreadsheetml/2009/9/main" objectType="CheckBox" checked="Checked" fmlaLink="$H$15" lockText="1" noThreeD="1"/>
</file>

<file path=xl/ctrlProps/ctrlProp1793.xml><?xml version="1.0" encoding="utf-8"?>
<formControlPr xmlns="http://schemas.microsoft.com/office/spreadsheetml/2009/9/main" objectType="CheckBox" checked="Checked" fmlaLink="$H$15" lockText="1" noThreeD="1"/>
</file>

<file path=xl/ctrlProps/ctrlProp1794.xml><?xml version="1.0" encoding="utf-8"?>
<formControlPr xmlns="http://schemas.microsoft.com/office/spreadsheetml/2009/9/main" objectType="CheckBox" checked="Checked" fmlaLink="$H$15" lockText="1" noThreeD="1"/>
</file>

<file path=xl/ctrlProps/ctrlProp1795.xml><?xml version="1.0" encoding="utf-8"?>
<formControlPr xmlns="http://schemas.microsoft.com/office/spreadsheetml/2009/9/main" objectType="CheckBox" checked="Checked" fmlaLink="$H$15" lockText="1" noThreeD="1"/>
</file>

<file path=xl/ctrlProps/ctrlProp1796.xml><?xml version="1.0" encoding="utf-8"?>
<formControlPr xmlns="http://schemas.microsoft.com/office/spreadsheetml/2009/9/main" objectType="CheckBox" checked="Checked" fmlaLink="$H$15" lockText="1" noThreeD="1"/>
</file>

<file path=xl/ctrlProps/ctrlProp1797.xml><?xml version="1.0" encoding="utf-8"?>
<formControlPr xmlns="http://schemas.microsoft.com/office/spreadsheetml/2009/9/main" objectType="CheckBox" checked="Checked" fmlaLink="$H$15" lockText="1" noThreeD="1"/>
</file>

<file path=xl/ctrlProps/ctrlProp1798.xml><?xml version="1.0" encoding="utf-8"?>
<formControlPr xmlns="http://schemas.microsoft.com/office/spreadsheetml/2009/9/main" objectType="CheckBox" checked="Checked" fmlaLink="$H$15" lockText="1" noThreeD="1"/>
</file>

<file path=xl/ctrlProps/ctrlProp1799.xml><?xml version="1.0" encoding="utf-8"?>
<formControlPr xmlns="http://schemas.microsoft.com/office/spreadsheetml/2009/9/main" objectType="CheckBox" checked="Checked" fmlaLink="$H$15" lockText="1" noThreeD="1"/>
</file>

<file path=xl/ctrlProps/ctrlProp18.xml><?xml version="1.0" encoding="utf-8"?>
<formControlPr xmlns="http://schemas.microsoft.com/office/spreadsheetml/2009/9/main" objectType="CheckBox" checked="Checked" fmlaLink="$H$15" lockText="1" noThreeD="1"/>
</file>

<file path=xl/ctrlProps/ctrlProp180.xml><?xml version="1.0" encoding="utf-8"?>
<formControlPr xmlns="http://schemas.microsoft.com/office/spreadsheetml/2009/9/main" objectType="CheckBox" checked="Checked" fmlaLink="$H$15" lockText="1" noThreeD="1"/>
</file>

<file path=xl/ctrlProps/ctrlProp1800.xml><?xml version="1.0" encoding="utf-8"?>
<formControlPr xmlns="http://schemas.microsoft.com/office/spreadsheetml/2009/9/main" objectType="CheckBox" checked="Checked" fmlaLink="$H$15" lockText="1" noThreeD="1"/>
</file>

<file path=xl/ctrlProps/ctrlProp1801.xml><?xml version="1.0" encoding="utf-8"?>
<formControlPr xmlns="http://schemas.microsoft.com/office/spreadsheetml/2009/9/main" objectType="CheckBox" checked="Checked" fmlaLink="$H$15" lockText="1" noThreeD="1"/>
</file>

<file path=xl/ctrlProps/ctrlProp1802.xml><?xml version="1.0" encoding="utf-8"?>
<formControlPr xmlns="http://schemas.microsoft.com/office/spreadsheetml/2009/9/main" objectType="CheckBox" checked="Checked" fmlaLink="$H$15" lockText="1" noThreeD="1"/>
</file>

<file path=xl/ctrlProps/ctrlProp1803.xml><?xml version="1.0" encoding="utf-8"?>
<formControlPr xmlns="http://schemas.microsoft.com/office/spreadsheetml/2009/9/main" objectType="CheckBox" checked="Checked" fmlaLink="$H$15" lockText="1" noThreeD="1"/>
</file>

<file path=xl/ctrlProps/ctrlProp1804.xml><?xml version="1.0" encoding="utf-8"?>
<formControlPr xmlns="http://schemas.microsoft.com/office/spreadsheetml/2009/9/main" objectType="CheckBox" checked="Checked" fmlaLink="$H$15" lockText="1" noThreeD="1"/>
</file>

<file path=xl/ctrlProps/ctrlProp1805.xml><?xml version="1.0" encoding="utf-8"?>
<formControlPr xmlns="http://schemas.microsoft.com/office/spreadsheetml/2009/9/main" objectType="CheckBox" checked="Checked" fmlaLink="$H$15" lockText="1" noThreeD="1"/>
</file>

<file path=xl/ctrlProps/ctrlProp1806.xml><?xml version="1.0" encoding="utf-8"?>
<formControlPr xmlns="http://schemas.microsoft.com/office/spreadsheetml/2009/9/main" objectType="CheckBox" checked="Checked" fmlaLink="$H$15" lockText="1" noThreeD="1"/>
</file>

<file path=xl/ctrlProps/ctrlProp1807.xml><?xml version="1.0" encoding="utf-8"?>
<formControlPr xmlns="http://schemas.microsoft.com/office/spreadsheetml/2009/9/main" objectType="CheckBox" checked="Checked" fmlaLink="$H$15" lockText="1" noThreeD="1"/>
</file>

<file path=xl/ctrlProps/ctrlProp1808.xml><?xml version="1.0" encoding="utf-8"?>
<formControlPr xmlns="http://schemas.microsoft.com/office/spreadsheetml/2009/9/main" objectType="CheckBox" checked="Checked" fmlaLink="$H$15" lockText="1" noThreeD="1"/>
</file>

<file path=xl/ctrlProps/ctrlProp1809.xml><?xml version="1.0" encoding="utf-8"?>
<formControlPr xmlns="http://schemas.microsoft.com/office/spreadsheetml/2009/9/main" objectType="CheckBox" checked="Checked" fmlaLink="$H$15" lockText="1" noThreeD="1"/>
</file>

<file path=xl/ctrlProps/ctrlProp181.xml><?xml version="1.0" encoding="utf-8"?>
<formControlPr xmlns="http://schemas.microsoft.com/office/spreadsheetml/2009/9/main" objectType="CheckBox" checked="Checked" fmlaLink="$H$15" lockText="1" noThreeD="1"/>
</file>

<file path=xl/ctrlProps/ctrlProp1810.xml><?xml version="1.0" encoding="utf-8"?>
<formControlPr xmlns="http://schemas.microsoft.com/office/spreadsheetml/2009/9/main" objectType="CheckBox" checked="Checked" fmlaLink="$H$15" lockText="1" noThreeD="1"/>
</file>

<file path=xl/ctrlProps/ctrlProp1811.xml><?xml version="1.0" encoding="utf-8"?>
<formControlPr xmlns="http://schemas.microsoft.com/office/spreadsheetml/2009/9/main" objectType="CheckBox" checked="Checked" fmlaLink="$H$15" lockText="1" noThreeD="1"/>
</file>

<file path=xl/ctrlProps/ctrlProp1812.xml><?xml version="1.0" encoding="utf-8"?>
<formControlPr xmlns="http://schemas.microsoft.com/office/spreadsheetml/2009/9/main" objectType="CheckBox" checked="Checked" fmlaLink="$H$15" lockText="1" noThreeD="1"/>
</file>

<file path=xl/ctrlProps/ctrlProp1813.xml><?xml version="1.0" encoding="utf-8"?>
<formControlPr xmlns="http://schemas.microsoft.com/office/spreadsheetml/2009/9/main" objectType="CheckBox" checked="Checked" fmlaLink="$H$15" lockText="1" noThreeD="1"/>
</file>

<file path=xl/ctrlProps/ctrlProp1814.xml><?xml version="1.0" encoding="utf-8"?>
<formControlPr xmlns="http://schemas.microsoft.com/office/spreadsheetml/2009/9/main" objectType="CheckBox" checked="Checked" fmlaLink="$H$15" lockText="1" noThreeD="1"/>
</file>

<file path=xl/ctrlProps/ctrlProp1815.xml><?xml version="1.0" encoding="utf-8"?>
<formControlPr xmlns="http://schemas.microsoft.com/office/spreadsheetml/2009/9/main" objectType="CheckBox" checked="Checked" fmlaLink="$H$15" lockText="1" noThreeD="1"/>
</file>

<file path=xl/ctrlProps/ctrlProp1816.xml><?xml version="1.0" encoding="utf-8"?>
<formControlPr xmlns="http://schemas.microsoft.com/office/spreadsheetml/2009/9/main" objectType="CheckBox" checked="Checked" fmlaLink="$H$15" lockText="1" noThreeD="1"/>
</file>

<file path=xl/ctrlProps/ctrlProp1817.xml><?xml version="1.0" encoding="utf-8"?>
<formControlPr xmlns="http://schemas.microsoft.com/office/spreadsheetml/2009/9/main" objectType="CheckBox" checked="Checked" fmlaLink="$H$15" lockText="1" noThreeD="1"/>
</file>

<file path=xl/ctrlProps/ctrlProp1818.xml><?xml version="1.0" encoding="utf-8"?>
<formControlPr xmlns="http://schemas.microsoft.com/office/spreadsheetml/2009/9/main" objectType="CheckBox" checked="Checked" fmlaLink="$H$15" lockText="1" noThreeD="1"/>
</file>

<file path=xl/ctrlProps/ctrlProp1819.xml><?xml version="1.0" encoding="utf-8"?>
<formControlPr xmlns="http://schemas.microsoft.com/office/spreadsheetml/2009/9/main" objectType="CheckBox" checked="Checked" fmlaLink="$H$15" lockText="1" noThreeD="1"/>
</file>

<file path=xl/ctrlProps/ctrlProp182.xml><?xml version="1.0" encoding="utf-8"?>
<formControlPr xmlns="http://schemas.microsoft.com/office/spreadsheetml/2009/9/main" objectType="CheckBox" checked="Checked" fmlaLink="$H$15" lockText="1" noThreeD="1"/>
</file>

<file path=xl/ctrlProps/ctrlProp1820.xml><?xml version="1.0" encoding="utf-8"?>
<formControlPr xmlns="http://schemas.microsoft.com/office/spreadsheetml/2009/9/main" objectType="CheckBox" checked="Checked" fmlaLink="$H$15" lockText="1" noThreeD="1"/>
</file>

<file path=xl/ctrlProps/ctrlProp1821.xml><?xml version="1.0" encoding="utf-8"?>
<formControlPr xmlns="http://schemas.microsoft.com/office/spreadsheetml/2009/9/main" objectType="CheckBox" checked="Checked" fmlaLink="$H$15" lockText="1" noThreeD="1"/>
</file>

<file path=xl/ctrlProps/ctrlProp1822.xml><?xml version="1.0" encoding="utf-8"?>
<formControlPr xmlns="http://schemas.microsoft.com/office/spreadsheetml/2009/9/main" objectType="CheckBox" checked="Checked" fmlaLink="$H$15" lockText="1" noThreeD="1"/>
</file>

<file path=xl/ctrlProps/ctrlProp1823.xml><?xml version="1.0" encoding="utf-8"?>
<formControlPr xmlns="http://schemas.microsoft.com/office/spreadsheetml/2009/9/main" objectType="CheckBox" checked="Checked" fmlaLink="$H$15" lockText="1" noThreeD="1"/>
</file>

<file path=xl/ctrlProps/ctrlProp1824.xml><?xml version="1.0" encoding="utf-8"?>
<formControlPr xmlns="http://schemas.microsoft.com/office/spreadsheetml/2009/9/main" objectType="CheckBox" checked="Checked" fmlaLink="$H$15" lockText="1" noThreeD="1"/>
</file>

<file path=xl/ctrlProps/ctrlProp1825.xml><?xml version="1.0" encoding="utf-8"?>
<formControlPr xmlns="http://schemas.microsoft.com/office/spreadsheetml/2009/9/main" objectType="CheckBox" checked="Checked" fmlaLink="$H$15" lockText="1" noThreeD="1"/>
</file>

<file path=xl/ctrlProps/ctrlProp1826.xml><?xml version="1.0" encoding="utf-8"?>
<formControlPr xmlns="http://schemas.microsoft.com/office/spreadsheetml/2009/9/main" objectType="CheckBox" checked="Checked" fmlaLink="$H$15" lockText="1" noThreeD="1"/>
</file>

<file path=xl/ctrlProps/ctrlProp1827.xml><?xml version="1.0" encoding="utf-8"?>
<formControlPr xmlns="http://schemas.microsoft.com/office/spreadsheetml/2009/9/main" objectType="CheckBox" checked="Checked" fmlaLink="$H$15" lockText="1" noThreeD="1"/>
</file>

<file path=xl/ctrlProps/ctrlProp1828.xml><?xml version="1.0" encoding="utf-8"?>
<formControlPr xmlns="http://schemas.microsoft.com/office/spreadsheetml/2009/9/main" objectType="CheckBox" checked="Checked" fmlaLink="$H$15" lockText="1" noThreeD="1"/>
</file>

<file path=xl/ctrlProps/ctrlProp1829.xml><?xml version="1.0" encoding="utf-8"?>
<formControlPr xmlns="http://schemas.microsoft.com/office/spreadsheetml/2009/9/main" objectType="CheckBox" checked="Checked" fmlaLink="$H$15" lockText="1" noThreeD="1"/>
</file>

<file path=xl/ctrlProps/ctrlProp183.xml><?xml version="1.0" encoding="utf-8"?>
<formControlPr xmlns="http://schemas.microsoft.com/office/spreadsheetml/2009/9/main" objectType="CheckBox" checked="Checked" fmlaLink="$H$15" lockText="1" noThreeD="1"/>
</file>

<file path=xl/ctrlProps/ctrlProp1830.xml><?xml version="1.0" encoding="utf-8"?>
<formControlPr xmlns="http://schemas.microsoft.com/office/spreadsheetml/2009/9/main" objectType="CheckBox" checked="Checked" fmlaLink="$H$15" lockText="1" noThreeD="1"/>
</file>

<file path=xl/ctrlProps/ctrlProp1831.xml><?xml version="1.0" encoding="utf-8"?>
<formControlPr xmlns="http://schemas.microsoft.com/office/spreadsheetml/2009/9/main" objectType="CheckBox" checked="Checked" fmlaLink="$H$15" lockText="1" noThreeD="1"/>
</file>

<file path=xl/ctrlProps/ctrlProp1832.xml><?xml version="1.0" encoding="utf-8"?>
<formControlPr xmlns="http://schemas.microsoft.com/office/spreadsheetml/2009/9/main" objectType="CheckBox" checked="Checked" fmlaLink="$H$15" lockText="1" noThreeD="1"/>
</file>

<file path=xl/ctrlProps/ctrlProp1833.xml><?xml version="1.0" encoding="utf-8"?>
<formControlPr xmlns="http://schemas.microsoft.com/office/spreadsheetml/2009/9/main" objectType="CheckBox" checked="Checked" fmlaLink="$H$15" lockText="1" noThreeD="1"/>
</file>

<file path=xl/ctrlProps/ctrlProp1834.xml><?xml version="1.0" encoding="utf-8"?>
<formControlPr xmlns="http://schemas.microsoft.com/office/spreadsheetml/2009/9/main" objectType="CheckBox" checked="Checked" fmlaLink="$H$15" lockText="1" noThreeD="1"/>
</file>

<file path=xl/ctrlProps/ctrlProp1835.xml><?xml version="1.0" encoding="utf-8"?>
<formControlPr xmlns="http://schemas.microsoft.com/office/spreadsheetml/2009/9/main" objectType="CheckBox" checked="Checked" fmlaLink="$H$15" lockText="1" noThreeD="1"/>
</file>

<file path=xl/ctrlProps/ctrlProp1836.xml><?xml version="1.0" encoding="utf-8"?>
<formControlPr xmlns="http://schemas.microsoft.com/office/spreadsheetml/2009/9/main" objectType="CheckBox" checked="Checked" fmlaLink="$H$15" lockText="1" noThreeD="1"/>
</file>

<file path=xl/ctrlProps/ctrlProp1837.xml><?xml version="1.0" encoding="utf-8"?>
<formControlPr xmlns="http://schemas.microsoft.com/office/spreadsheetml/2009/9/main" objectType="CheckBox" checked="Checked" fmlaLink="$H$15" lockText="1" noThreeD="1"/>
</file>

<file path=xl/ctrlProps/ctrlProp1838.xml><?xml version="1.0" encoding="utf-8"?>
<formControlPr xmlns="http://schemas.microsoft.com/office/spreadsheetml/2009/9/main" objectType="CheckBox" checked="Checked" fmlaLink="$H$15" lockText="1" noThreeD="1"/>
</file>

<file path=xl/ctrlProps/ctrlProp1839.xml><?xml version="1.0" encoding="utf-8"?>
<formControlPr xmlns="http://schemas.microsoft.com/office/spreadsheetml/2009/9/main" objectType="CheckBox" checked="Checked" fmlaLink="$H$15" lockText="1" noThreeD="1"/>
</file>

<file path=xl/ctrlProps/ctrlProp184.xml><?xml version="1.0" encoding="utf-8"?>
<formControlPr xmlns="http://schemas.microsoft.com/office/spreadsheetml/2009/9/main" objectType="CheckBox" checked="Checked" fmlaLink="$H$15" lockText="1" noThreeD="1"/>
</file>

<file path=xl/ctrlProps/ctrlProp1840.xml><?xml version="1.0" encoding="utf-8"?>
<formControlPr xmlns="http://schemas.microsoft.com/office/spreadsheetml/2009/9/main" objectType="CheckBox" checked="Checked" fmlaLink="$H$15" lockText="1" noThreeD="1"/>
</file>

<file path=xl/ctrlProps/ctrlProp1841.xml><?xml version="1.0" encoding="utf-8"?>
<formControlPr xmlns="http://schemas.microsoft.com/office/spreadsheetml/2009/9/main" objectType="CheckBox" checked="Checked" fmlaLink="$H$15" lockText="1" noThreeD="1"/>
</file>

<file path=xl/ctrlProps/ctrlProp1842.xml><?xml version="1.0" encoding="utf-8"?>
<formControlPr xmlns="http://schemas.microsoft.com/office/spreadsheetml/2009/9/main" objectType="CheckBox" checked="Checked" fmlaLink="$H$15" lockText="1" noThreeD="1"/>
</file>

<file path=xl/ctrlProps/ctrlProp1843.xml><?xml version="1.0" encoding="utf-8"?>
<formControlPr xmlns="http://schemas.microsoft.com/office/spreadsheetml/2009/9/main" objectType="CheckBox" checked="Checked" fmlaLink="$H$15" lockText="1" noThreeD="1"/>
</file>

<file path=xl/ctrlProps/ctrlProp1844.xml><?xml version="1.0" encoding="utf-8"?>
<formControlPr xmlns="http://schemas.microsoft.com/office/spreadsheetml/2009/9/main" objectType="CheckBox" checked="Checked" fmlaLink="$H$15" lockText="1" noThreeD="1"/>
</file>

<file path=xl/ctrlProps/ctrlProp1845.xml><?xml version="1.0" encoding="utf-8"?>
<formControlPr xmlns="http://schemas.microsoft.com/office/spreadsheetml/2009/9/main" objectType="CheckBox" checked="Checked" fmlaLink="$H$15" lockText="1" noThreeD="1"/>
</file>

<file path=xl/ctrlProps/ctrlProp1846.xml><?xml version="1.0" encoding="utf-8"?>
<formControlPr xmlns="http://schemas.microsoft.com/office/spreadsheetml/2009/9/main" objectType="CheckBox" checked="Checked" fmlaLink="$H$15" lockText="1" noThreeD="1"/>
</file>

<file path=xl/ctrlProps/ctrlProp1847.xml><?xml version="1.0" encoding="utf-8"?>
<formControlPr xmlns="http://schemas.microsoft.com/office/spreadsheetml/2009/9/main" objectType="CheckBox" checked="Checked" fmlaLink="$H$15" lockText="1" noThreeD="1"/>
</file>

<file path=xl/ctrlProps/ctrlProp1848.xml><?xml version="1.0" encoding="utf-8"?>
<formControlPr xmlns="http://schemas.microsoft.com/office/spreadsheetml/2009/9/main" objectType="CheckBox" checked="Checked" fmlaLink="$H$15" lockText="1" noThreeD="1"/>
</file>

<file path=xl/ctrlProps/ctrlProp1849.xml><?xml version="1.0" encoding="utf-8"?>
<formControlPr xmlns="http://schemas.microsoft.com/office/spreadsheetml/2009/9/main" objectType="CheckBox" checked="Checked" fmlaLink="$H$15" lockText="1" noThreeD="1"/>
</file>

<file path=xl/ctrlProps/ctrlProp185.xml><?xml version="1.0" encoding="utf-8"?>
<formControlPr xmlns="http://schemas.microsoft.com/office/spreadsheetml/2009/9/main" objectType="CheckBox" checked="Checked" fmlaLink="$H$15" lockText="1" noThreeD="1"/>
</file>

<file path=xl/ctrlProps/ctrlProp1850.xml><?xml version="1.0" encoding="utf-8"?>
<formControlPr xmlns="http://schemas.microsoft.com/office/spreadsheetml/2009/9/main" objectType="CheckBox" checked="Checked" fmlaLink="$H$15" lockText="1" noThreeD="1"/>
</file>

<file path=xl/ctrlProps/ctrlProp1851.xml><?xml version="1.0" encoding="utf-8"?>
<formControlPr xmlns="http://schemas.microsoft.com/office/spreadsheetml/2009/9/main" objectType="CheckBox" checked="Checked" fmlaLink="$H$15" lockText="1" noThreeD="1"/>
</file>

<file path=xl/ctrlProps/ctrlProp1852.xml><?xml version="1.0" encoding="utf-8"?>
<formControlPr xmlns="http://schemas.microsoft.com/office/spreadsheetml/2009/9/main" objectType="CheckBox" checked="Checked" fmlaLink="$H$15" lockText="1" noThreeD="1"/>
</file>

<file path=xl/ctrlProps/ctrlProp1853.xml><?xml version="1.0" encoding="utf-8"?>
<formControlPr xmlns="http://schemas.microsoft.com/office/spreadsheetml/2009/9/main" objectType="CheckBox" checked="Checked" fmlaLink="$H$15" lockText="1" noThreeD="1"/>
</file>

<file path=xl/ctrlProps/ctrlProp1854.xml><?xml version="1.0" encoding="utf-8"?>
<formControlPr xmlns="http://schemas.microsoft.com/office/spreadsheetml/2009/9/main" objectType="CheckBox" checked="Checked" fmlaLink="$H$15" lockText="1" noThreeD="1"/>
</file>

<file path=xl/ctrlProps/ctrlProp1855.xml><?xml version="1.0" encoding="utf-8"?>
<formControlPr xmlns="http://schemas.microsoft.com/office/spreadsheetml/2009/9/main" objectType="CheckBox" checked="Checked" fmlaLink="$H$15" lockText="1" noThreeD="1"/>
</file>

<file path=xl/ctrlProps/ctrlProp1856.xml><?xml version="1.0" encoding="utf-8"?>
<formControlPr xmlns="http://schemas.microsoft.com/office/spreadsheetml/2009/9/main" objectType="CheckBox" checked="Checked" fmlaLink="$H$15" lockText="1" noThreeD="1"/>
</file>

<file path=xl/ctrlProps/ctrlProp1857.xml><?xml version="1.0" encoding="utf-8"?>
<formControlPr xmlns="http://schemas.microsoft.com/office/spreadsheetml/2009/9/main" objectType="CheckBox" checked="Checked" fmlaLink="$H$15" lockText="1" noThreeD="1"/>
</file>

<file path=xl/ctrlProps/ctrlProp1858.xml><?xml version="1.0" encoding="utf-8"?>
<formControlPr xmlns="http://schemas.microsoft.com/office/spreadsheetml/2009/9/main" objectType="CheckBox" checked="Checked" fmlaLink="$H$15" lockText="1" noThreeD="1"/>
</file>

<file path=xl/ctrlProps/ctrlProp1859.xml><?xml version="1.0" encoding="utf-8"?>
<formControlPr xmlns="http://schemas.microsoft.com/office/spreadsheetml/2009/9/main" objectType="CheckBox" checked="Checked" fmlaLink="$H$15" lockText="1" noThreeD="1"/>
</file>

<file path=xl/ctrlProps/ctrlProp186.xml><?xml version="1.0" encoding="utf-8"?>
<formControlPr xmlns="http://schemas.microsoft.com/office/spreadsheetml/2009/9/main" objectType="CheckBox" checked="Checked" fmlaLink="$H$15" lockText="1" noThreeD="1"/>
</file>

<file path=xl/ctrlProps/ctrlProp1860.xml><?xml version="1.0" encoding="utf-8"?>
<formControlPr xmlns="http://schemas.microsoft.com/office/spreadsheetml/2009/9/main" objectType="CheckBox" checked="Checked" fmlaLink="$H$15" lockText="1" noThreeD="1"/>
</file>

<file path=xl/ctrlProps/ctrlProp1861.xml><?xml version="1.0" encoding="utf-8"?>
<formControlPr xmlns="http://schemas.microsoft.com/office/spreadsheetml/2009/9/main" objectType="CheckBox" checked="Checked" fmlaLink="$H$15" lockText="1" noThreeD="1"/>
</file>

<file path=xl/ctrlProps/ctrlProp1862.xml><?xml version="1.0" encoding="utf-8"?>
<formControlPr xmlns="http://schemas.microsoft.com/office/spreadsheetml/2009/9/main" objectType="CheckBox" checked="Checked" fmlaLink="$H$15" lockText="1" noThreeD="1"/>
</file>

<file path=xl/ctrlProps/ctrlProp1863.xml><?xml version="1.0" encoding="utf-8"?>
<formControlPr xmlns="http://schemas.microsoft.com/office/spreadsheetml/2009/9/main" objectType="CheckBox" checked="Checked" fmlaLink="$H$15" lockText="1" noThreeD="1"/>
</file>

<file path=xl/ctrlProps/ctrlProp1864.xml><?xml version="1.0" encoding="utf-8"?>
<formControlPr xmlns="http://schemas.microsoft.com/office/spreadsheetml/2009/9/main" objectType="CheckBox" checked="Checked" fmlaLink="$H$15" lockText="1" noThreeD="1"/>
</file>

<file path=xl/ctrlProps/ctrlProp1865.xml><?xml version="1.0" encoding="utf-8"?>
<formControlPr xmlns="http://schemas.microsoft.com/office/spreadsheetml/2009/9/main" objectType="CheckBox" checked="Checked" fmlaLink="$H$15" lockText="1" noThreeD="1"/>
</file>

<file path=xl/ctrlProps/ctrlProp1866.xml><?xml version="1.0" encoding="utf-8"?>
<formControlPr xmlns="http://schemas.microsoft.com/office/spreadsheetml/2009/9/main" objectType="CheckBox" checked="Checked" fmlaLink="$H$15" lockText="1" noThreeD="1"/>
</file>

<file path=xl/ctrlProps/ctrlProp1867.xml><?xml version="1.0" encoding="utf-8"?>
<formControlPr xmlns="http://schemas.microsoft.com/office/spreadsheetml/2009/9/main" objectType="CheckBox" checked="Checked" fmlaLink="$H$15" lockText="1" noThreeD="1"/>
</file>

<file path=xl/ctrlProps/ctrlProp1868.xml><?xml version="1.0" encoding="utf-8"?>
<formControlPr xmlns="http://schemas.microsoft.com/office/spreadsheetml/2009/9/main" objectType="CheckBox" checked="Checked" fmlaLink="$H$15" lockText="1" noThreeD="1"/>
</file>

<file path=xl/ctrlProps/ctrlProp1869.xml><?xml version="1.0" encoding="utf-8"?>
<formControlPr xmlns="http://schemas.microsoft.com/office/spreadsheetml/2009/9/main" objectType="CheckBox" checked="Checked" fmlaLink="$H$15" lockText="1" noThreeD="1"/>
</file>

<file path=xl/ctrlProps/ctrlProp187.xml><?xml version="1.0" encoding="utf-8"?>
<formControlPr xmlns="http://schemas.microsoft.com/office/spreadsheetml/2009/9/main" objectType="CheckBox" checked="Checked" fmlaLink="$H$15" lockText="1" noThreeD="1"/>
</file>

<file path=xl/ctrlProps/ctrlProp1870.xml><?xml version="1.0" encoding="utf-8"?>
<formControlPr xmlns="http://schemas.microsoft.com/office/spreadsheetml/2009/9/main" objectType="CheckBox" checked="Checked" fmlaLink="$H$15" lockText="1" noThreeD="1"/>
</file>

<file path=xl/ctrlProps/ctrlProp1871.xml><?xml version="1.0" encoding="utf-8"?>
<formControlPr xmlns="http://schemas.microsoft.com/office/spreadsheetml/2009/9/main" objectType="CheckBox" checked="Checked" fmlaLink="$H$15" lockText="1" noThreeD="1"/>
</file>

<file path=xl/ctrlProps/ctrlProp1872.xml><?xml version="1.0" encoding="utf-8"?>
<formControlPr xmlns="http://schemas.microsoft.com/office/spreadsheetml/2009/9/main" objectType="CheckBox" checked="Checked" fmlaLink="$H$15" lockText="1" noThreeD="1"/>
</file>

<file path=xl/ctrlProps/ctrlProp1873.xml><?xml version="1.0" encoding="utf-8"?>
<formControlPr xmlns="http://schemas.microsoft.com/office/spreadsheetml/2009/9/main" objectType="CheckBox" checked="Checked" fmlaLink="$H$15" lockText="1" noThreeD="1"/>
</file>

<file path=xl/ctrlProps/ctrlProp1874.xml><?xml version="1.0" encoding="utf-8"?>
<formControlPr xmlns="http://schemas.microsoft.com/office/spreadsheetml/2009/9/main" objectType="CheckBox" checked="Checked" fmlaLink="$H$15" lockText="1" noThreeD="1"/>
</file>

<file path=xl/ctrlProps/ctrlProp1875.xml><?xml version="1.0" encoding="utf-8"?>
<formControlPr xmlns="http://schemas.microsoft.com/office/spreadsheetml/2009/9/main" objectType="CheckBox" checked="Checked" fmlaLink="$H$15" lockText="1" noThreeD="1"/>
</file>

<file path=xl/ctrlProps/ctrlProp1876.xml><?xml version="1.0" encoding="utf-8"?>
<formControlPr xmlns="http://schemas.microsoft.com/office/spreadsheetml/2009/9/main" objectType="CheckBox" checked="Checked" fmlaLink="$H$15" lockText="1" noThreeD="1"/>
</file>

<file path=xl/ctrlProps/ctrlProp1877.xml><?xml version="1.0" encoding="utf-8"?>
<formControlPr xmlns="http://schemas.microsoft.com/office/spreadsheetml/2009/9/main" objectType="CheckBox" checked="Checked" fmlaLink="$H$15" lockText="1" noThreeD="1"/>
</file>

<file path=xl/ctrlProps/ctrlProp1878.xml><?xml version="1.0" encoding="utf-8"?>
<formControlPr xmlns="http://schemas.microsoft.com/office/spreadsheetml/2009/9/main" objectType="CheckBox" checked="Checked" fmlaLink="$H$15" lockText="1" noThreeD="1"/>
</file>

<file path=xl/ctrlProps/ctrlProp1879.xml><?xml version="1.0" encoding="utf-8"?>
<formControlPr xmlns="http://schemas.microsoft.com/office/spreadsheetml/2009/9/main" objectType="CheckBox" checked="Checked" fmlaLink="$H$15" lockText="1" noThreeD="1"/>
</file>

<file path=xl/ctrlProps/ctrlProp188.xml><?xml version="1.0" encoding="utf-8"?>
<formControlPr xmlns="http://schemas.microsoft.com/office/spreadsheetml/2009/9/main" objectType="CheckBox" checked="Checked" fmlaLink="$H$15" lockText="1" noThreeD="1"/>
</file>

<file path=xl/ctrlProps/ctrlProp1880.xml><?xml version="1.0" encoding="utf-8"?>
<formControlPr xmlns="http://schemas.microsoft.com/office/spreadsheetml/2009/9/main" objectType="CheckBox" checked="Checked" fmlaLink="$H$15" lockText="1" noThreeD="1"/>
</file>

<file path=xl/ctrlProps/ctrlProp1881.xml><?xml version="1.0" encoding="utf-8"?>
<formControlPr xmlns="http://schemas.microsoft.com/office/spreadsheetml/2009/9/main" objectType="CheckBox" checked="Checked" fmlaLink="$H$15" lockText="1" noThreeD="1"/>
</file>

<file path=xl/ctrlProps/ctrlProp1882.xml><?xml version="1.0" encoding="utf-8"?>
<formControlPr xmlns="http://schemas.microsoft.com/office/spreadsheetml/2009/9/main" objectType="CheckBox" checked="Checked" fmlaLink="$H$15" lockText="1" noThreeD="1"/>
</file>

<file path=xl/ctrlProps/ctrlProp1883.xml><?xml version="1.0" encoding="utf-8"?>
<formControlPr xmlns="http://schemas.microsoft.com/office/spreadsheetml/2009/9/main" objectType="CheckBox" checked="Checked" fmlaLink="$H$15" lockText="1" noThreeD="1"/>
</file>

<file path=xl/ctrlProps/ctrlProp1884.xml><?xml version="1.0" encoding="utf-8"?>
<formControlPr xmlns="http://schemas.microsoft.com/office/spreadsheetml/2009/9/main" objectType="CheckBox" checked="Checked" fmlaLink="$H$15" lockText="1" noThreeD="1"/>
</file>

<file path=xl/ctrlProps/ctrlProp1885.xml><?xml version="1.0" encoding="utf-8"?>
<formControlPr xmlns="http://schemas.microsoft.com/office/spreadsheetml/2009/9/main" objectType="CheckBox" checked="Checked" fmlaLink="$H$15" lockText="1" noThreeD="1"/>
</file>

<file path=xl/ctrlProps/ctrlProp1886.xml><?xml version="1.0" encoding="utf-8"?>
<formControlPr xmlns="http://schemas.microsoft.com/office/spreadsheetml/2009/9/main" objectType="CheckBox" checked="Checked" fmlaLink="$H$15" lockText="1" noThreeD="1"/>
</file>

<file path=xl/ctrlProps/ctrlProp1887.xml><?xml version="1.0" encoding="utf-8"?>
<formControlPr xmlns="http://schemas.microsoft.com/office/spreadsheetml/2009/9/main" objectType="CheckBox" checked="Checked" fmlaLink="$H$15" lockText="1" noThreeD="1"/>
</file>

<file path=xl/ctrlProps/ctrlProp1888.xml><?xml version="1.0" encoding="utf-8"?>
<formControlPr xmlns="http://schemas.microsoft.com/office/spreadsheetml/2009/9/main" objectType="CheckBox" checked="Checked" fmlaLink="$H$15" lockText="1" noThreeD="1"/>
</file>

<file path=xl/ctrlProps/ctrlProp1889.xml><?xml version="1.0" encoding="utf-8"?>
<formControlPr xmlns="http://schemas.microsoft.com/office/spreadsheetml/2009/9/main" objectType="CheckBox" checked="Checked" fmlaLink="$H$15" lockText="1" noThreeD="1"/>
</file>

<file path=xl/ctrlProps/ctrlProp189.xml><?xml version="1.0" encoding="utf-8"?>
<formControlPr xmlns="http://schemas.microsoft.com/office/spreadsheetml/2009/9/main" objectType="CheckBox" checked="Checked" fmlaLink="$H$15" lockText="1" noThreeD="1"/>
</file>

<file path=xl/ctrlProps/ctrlProp1890.xml><?xml version="1.0" encoding="utf-8"?>
<formControlPr xmlns="http://schemas.microsoft.com/office/spreadsheetml/2009/9/main" objectType="CheckBox" checked="Checked" fmlaLink="$H$15" lockText="1" noThreeD="1"/>
</file>

<file path=xl/ctrlProps/ctrlProp1891.xml><?xml version="1.0" encoding="utf-8"?>
<formControlPr xmlns="http://schemas.microsoft.com/office/spreadsheetml/2009/9/main" objectType="CheckBox" checked="Checked" fmlaLink="$H$15" lockText="1" noThreeD="1"/>
</file>

<file path=xl/ctrlProps/ctrlProp1892.xml><?xml version="1.0" encoding="utf-8"?>
<formControlPr xmlns="http://schemas.microsoft.com/office/spreadsheetml/2009/9/main" objectType="CheckBox" checked="Checked" fmlaLink="$H$15" lockText="1" noThreeD="1"/>
</file>

<file path=xl/ctrlProps/ctrlProp1893.xml><?xml version="1.0" encoding="utf-8"?>
<formControlPr xmlns="http://schemas.microsoft.com/office/spreadsheetml/2009/9/main" objectType="CheckBox" checked="Checked" fmlaLink="$H$15" lockText="1" noThreeD="1"/>
</file>

<file path=xl/ctrlProps/ctrlProp1894.xml><?xml version="1.0" encoding="utf-8"?>
<formControlPr xmlns="http://schemas.microsoft.com/office/spreadsheetml/2009/9/main" objectType="CheckBox" checked="Checked" fmlaLink="$H$15" lockText="1" noThreeD="1"/>
</file>

<file path=xl/ctrlProps/ctrlProp1895.xml><?xml version="1.0" encoding="utf-8"?>
<formControlPr xmlns="http://schemas.microsoft.com/office/spreadsheetml/2009/9/main" objectType="CheckBox" checked="Checked" fmlaLink="$H$15" lockText="1" noThreeD="1"/>
</file>

<file path=xl/ctrlProps/ctrlProp1896.xml><?xml version="1.0" encoding="utf-8"?>
<formControlPr xmlns="http://schemas.microsoft.com/office/spreadsheetml/2009/9/main" objectType="CheckBox" checked="Checked" fmlaLink="$H$15" lockText="1" noThreeD="1"/>
</file>

<file path=xl/ctrlProps/ctrlProp1897.xml><?xml version="1.0" encoding="utf-8"?>
<formControlPr xmlns="http://schemas.microsoft.com/office/spreadsheetml/2009/9/main" objectType="CheckBox" checked="Checked" fmlaLink="$H$15" lockText="1" noThreeD="1"/>
</file>

<file path=xl/ctrlProps/ctrlProp1898.xml><?xml version="1.0" encoding="utf-8"?>
<formControlPr xmlns="http://schemas.microsoft.com/office/spreadsheetml/2009/9/main" objectType="CheckBox" checked="Checked" fmlaLink="$H$15" lockText="1" noThreeD="1"/>
</file>

<file path=xl/ctrlProps/ctrlProp1899.xml><?xml version="1.0" encoding="utf-8"?>
<formControlPr xmlns="http://schemas.microsoft.com/office/spreadsheetml/2009/9/main" objectType="CheckBox" checked="Checked" fmlaLink="$H$15" lockText="1" noThreeD="1"/>
</file>

<file path=xl/ctrlProps/ctrlProp19.xml><?xml version="1.0" encoding="utf-8"?>
<formControlPr xmlns="http://schemas.microsoft.com/office/spreadsheetml/2009/9/main" objectType="CheckBox" checked="Checked" fmlaLink="$H$15" lockText="1" noThreeD="1"/>
</file>

<file path=xl/ctrlProps/ctrlProp190.xml><?xml version="1.0" encoding="utf-8"?>
<formControlPr xmlns="http://schemas.microsoft.com/office/spreadsheetml/2009/9/main" objectType="CheckBox" checked="Checked" fmlaLink="$H$15" lockText="1" noThreeD="1"/>
</file>

<file path=xl/ctrlProps/ctrlProp1900.xml><?xml version="1.0" encoding="utf-8"?>
<formControlPr xmlns="http://schemas.microsoft.com/office/spreadsheetml/2009/9/main" objectType="CheckBox" checked="Checked" fmlaLink="$H$15" lockText="1" noThreeD="1"/>
</file>

<file path=xl/ctrlProps/ctrlProp1901.xml><?xml version="1.0" encoding="utf-8"?>
<formControlPr xmlns="http://schemas.microsoft.com/office/spreadsheetml/2009/9/main" objectType="CheckBox" checked="Checked" fmlaLink="$H$15" lockText="1" noThreeD="1"/>
</file>

<file path=xl/ctrlProps/ctrlProp1902.xml><?xml version="1.0" encoding="utf-8"?>
<formControlPr xmlns="http://schemas.microsoft.com/office/spreadsheetml/2009/9/main" objectType="CheckBox" checked="Checked" fmlaLink="$H$15" lockText="1" noThreeD="1"/>
</file>

<file path=xl/ctrlProps/ctrlProp1903.xml><?xml version="1.0" encoding="utf-8"?>
<formControlPr xmlns="http://schemas.microsoft.com/office/spreadsheetml/2009/9/main" objectType="CheckBox" checked="Checked" fmlaLink="$H$15" lockText="1" noThreeD="1"/>
</file>

<file path=xl/ctrlProps/ctrlProp1904.xml><?xml version="1.0" encoding="utf-8"?>
<formControlPr xmlns="http://schemas.microsoft.com/office/spreadsheetml/2009/9/main" objectType="CheckBox" checked="Checked" fmlaLink="$H$15" lockText="1" noThreeD="1"/>
</file>

<file path=xl/ctrlProps/ctrlProp1905.xml><?xml version="1.0" encoding="utf-8"?>
<formControlPr xmlns="http://schemas.microsoft.com/office/spreadsheetml/2009/9/main" objectType="CheckBox" checked="Checked" fmlaLink="$H$15" lockText="1" noThreeD="1"/>
</file>

<file path=xl/ctrlProps/ctrlProp1906.xml><?xml version="1.0" encoding="utf-8"?>
<formControlPr xmlns="http://schemas.microsoft.com/office/spreadsheetml/2009/9/main" objectType="CheckBox" checked="Checked" fmlaLink="$H$15" lockText="1" noThreeD="1"/>
</file>

<file path=xl/ctrlProps/ctrlProp1907.xml><?xml version="1.0" encoding="utf-8"?>
<formControlPr xmlns="http://schemas.microsoft.com/office/spreadsheetml/2009/9/main" objectType="CheckBox" checked="Checked" fmlaLink="$H$15" lockText="1" noThreeD="1"/>
</file>

<file path=xl/ctrlProps/ctrlProp1908.xml><?xml version="1.0" encoding="utf-8"?>
<formControlPr xmlns="http://schemas.microsoft.com/office/spreadsheetml/2009/9/main" objectType="CheckBox" checked="Checked" fmlaLink="$H$15" lockText="1" noThreeD="1"/>
</file>

<file path=xl/ctrlProps/ctrlProp1909.xml><?xml version="1.0" encoding="utf-8"?>
<formControlPr xmlns="http://schemas.microsoft.com/office/spreadsheetml/2009/9/main" objectType="CheckBox" checked="Checked" fmlaLink="$H$15" lockText="1" noThreeD="1"/>
</file>

<file path=xl/ctrlProps/ctrlProp191.xml><?xml version="1.0" encoding="utf-8"?>
<formControlPr xmlns="http://schemas.microsoft.com/office/spreadsheetml/2009/9/main" objectType="CheckBox" checked="Checked" fmlaLink="$H$15" lockText="1" noThreeD="1"/>
</file>

<file path=xl/ctrlProps/ctrlProp1910.xml><?xml version="1.0" encoding="utf-8"?>
<formControlPr xmlns="http://schemas.microsoft.com/office/spreadsheetml/2009/9/main" objectType="CheckBox" checked="Checked" fmlaLink="$H$15" lockText="1" noThreeD="1"/>
</file>

<file path=xl/ctrlProps/ctrlProp1911.xml><?xml version="1.0" encoding="utf-8"?>
<formControlPr xmlns="http://schemas.microsoft.com/office/spreadsheetml/2009/9/main" objectType="CheckBox" checked="Checked" fmlaLink="$H$15" lockText="1" noThreeD="1"/>
</file>

<file path=xl/ctrlProps/ctrlProp1912.xml><?xml version="1.0" encoding="utf-8"?>
<formControlPr xmlns="http://schemas.microsoft.com/office/spreadsheetml/2009/9/main" objectType="CheckBox" checked="Checked" fmlaLink="$H$15" lockText="1" noThreeD="1"/>
</file>

<file path=xl/ctrlProps/ctrlProp1913.xml><?xml version="1.0" encoding="utf-8"?>
<formControlPr xmlns="http://schemas.microsoft.com/office/spreadsheetml/2009/9/main" objectType="CheckBox" checked="Checked" fmlaLink="$H$15" lockText="1" noThreeD="1"/>
</file>

<file path=xl/ctrlProps/ctrlProp1914.xml><?xml version="1.0" encoding="utf-8"?>
<formControlPr xmlns="http://schemas.microsoft.com/office/spreadsheetml/2009/9/main" objectType="CheckBox" checked="Checked" fmlaLink="$H$15" lockText="1" noThreeD="1"/>
</file>

<file path=xl/ctrlProps/ctrlProp1915.xml><?xml version="1.0" encoding="utf-8"?>
<formControlPr xmlns="http://schemas.microsoft.com/office/spreadsheetml/2009/9/main" objectType="CheckBox" checked="Checked" fmlaLink="$H$15" lockText="1" noThreeD="1"/>
</file>

<file path=xl/ctrlProps/ctrlProp1916.xml><?xml version="1.0" encoding="utf-8"?>
<formControlPr xmlns="http://schemas.microsoft.com/office/spreadsheetml/2009/9/main" objectType="CheckBox" checked="Checked" fmlaLink="$H$15" lockText="1" noThreeD="1"/>
</file>

<file path=xl/ctrlProps/ctrlProp1917.xml><?xml version="1.0" encoding="utf-8"?>
<formControlPr xmlns="http://schemas.microsoft.com/office/spreadsheetml/2009/9/main" objectType="CheckBox" checked="Checked" fmlaLink="$H$15" lockText="1" noThreeD="1"/>
</file>

<file path=xl/ctrlProps/ctrlProp1918.xml><?xml version="1.0" encoding="utf-8"?>
<formControlPr xmlns="http://schemas.microsoft.com/office/spreadsheetml/2009/9/main" objectType="CheckBox" checked="Checked" fmlaLink="$H$15" lockText="1" noThreeD="1"/>
</file>

<file path=xl/ctrlProps/ctrlProp1919.xml><?xml version="1.0" encoding="utf-8"?>
<formControlPr xmlns="http://schemas.microsoft.com/office/spreadsheetml/2009/9/main" objectType="CheckBox" checked="Checked" fmlaLink="$H$15" lockText="1" noThreeD="1"/>
</file>

<file path=xl/ctrlProps/ctrlProp192.xml><?xml version="1.0" encoding="utf-8"?>
<formControlPr xmlns="http://schemas.microsoft.com/office/spreadsheetml/2009/9/main" objectType="CheckBox" checked="Checked" fmlaLink="$H$15" lockText="1" noThreeD="1"/>
</file>

<file path=xl/ctrlProps/ctrlProp1920.xml><?xml version="1.0" encoding="utf-8"?>
<formControlPr xmlns="http://schemas.microsoft.com/office/spreadsheetml/2009/9/main" objectType="CheckBox" checked="Checked" fmlaLink="$H$15" lockText="1" noThreeD="1"/>
</file>

<file path=xl/ctrlProps/ctrlProp1921.xml><?xml version="1.0" encoding="utf-8"?>
<formControlPr xmlns="http://schemas.microsoft.com/office/spreadsheetml/2009/9/main" objectType="CheckBox" checked="Checked" fmlaLink="$H$15" lockText="1" noThreeD="1"/>
</file>

<file path=xl/ctrlProps/ctrlProp1922.xml><?xml version="1.0" encoding="utf-8"?>
<formControlPr xmlns="http://schemas.microsoft.com/office/spreadsheetml/2009/9/main" objectType="CheckBox" checked="Checked" fmlaLink="$H$15" lockText="1" noThreeD="1"/>
</file>

<file path=xl/ctrlProps/ctrlProp1923.xml><?xml version="1.0" encoding="utf-8"?>
<formControlPr xmlns="http://schemas.microsoft.com/office/spreadsheetml/2009/9/main" objectType="CheckBox" checked="Checked" fmlaLink="$H$15" lockText="1" noThreeD="1"/>
</file>

<file path=xl/ctrlProps/ctrlProp1924.xml><?xml version="1.0" encoding="utf-8"?>
<formControlPr xmlns="http://schemas.microsoft.com/office/spreadsheetml/2009/9/main" objectType="CheckBox" checked="Checked" fmlaLink="$H$15" lockText="1" noThreeD="1"/>
</file>

<file path=xl/ctrlProps/ctrlProp1925.xml><?xml version="1.0" encoding="utf-8"?>
<formControlPr xmlns="http://schemas.microsoft.com/office/spreadsheetml/2009/9/main" objectType="CheckBox" checked="Checked" fmlaLink="$H$15" lockText="1" noThreeD="1"/>
</file>

<file path=xl/ctrlProps/ctrlProp1926.xml><?xml version="1.0" encoding="utf-8"?>
<formControlPr xmlns="http://schemas.microsoft.com/office/spreadsheetml/2009/9/main" objectType="CheckBox" checked="Checked" fmlaLink="$H$15" lockText="1" noThreeD="1"/>
</file>

<file path=xl/ctrlProps/ctrlProp1927.xml><?xml version="1.0" encoding="utf-8"?>
<formControlPr xmlns="http://schemas.microsoft.com/office/spreadsheetml/2009/9/main" objectType="CheckBox" checked="Checked" fmlaLink="$H$15" lockText="1" noThreeD="1"/>
</file>

<file path=xl/ctrlProps/ctrlProp1928.xml><?xml version="1.0" encoding="utf-8"?>
<formControlPr xmlns="http://schemas.microsoft.com/office/spreadsheetml/2009/9/main" objectType="CheckBox" checked="Checked" fmlaLink="$H$15" lockText="1" noThreeD="1"/>
</file>

<file path=xl/ctrlProps/ctrlProp1929.xml><?xml version="1.0" encoding="utf-8"?>
<formControlPr xmlns="http://schemas.microsoft.com/office/spreadsheetml/2009/9/main" objectType="CheckBox" checked="Checked" fmlaLink="$H$15" lockText="1" noThreeD="1"/>
</file>

<file path=xl/ctrlProps/ctrlProp193.xml><?xml version="1.0" encoding="utf-8"?>
<formControlPr xmlns="http://schemas.microsoft.com/office/spreadsheetml/2009/9/main" objectType="CheckBox" checked="Checked" fmlaLink="$H$15" lockText="1" noThreeD="1"/>
</file>

<file path=xl/ctrlProps/ctrlProp1930.xml><?xml version="1.0" encoding="utf-8"?>
<formControlPr xmlns="http://schemas.microsoft.com/office/spreadsheetml/2009/9/main" objectType="CheckBox" checked="Checked" fmlaLink="$H$15" lockText="1" noThreeD="1"/>
</file>

<file path=xl/ctrlProps/ctrlProp1931.xml><?xml version="1.0" encoding="utf-8"?>
<formControlPr xmlns="http://schemas.microsoft.com/office/spreadsheetml/2009/9/main" objectType="CheckBox" checked="Checked" fmlaLink="$H$15" lockText="1" noThreeD="1"/>
</file>

<file path=xl/ctrlProps/ctrlProp1932.xml><?xml version="1.0" encoding="utf-8"?>
<formControlPr xmlns="http://schemas.microsoft.com/office/spreadsheetml/2009/9/main" objectType="CheckBox" checked="Checked" fmlaLink="$H$15" lockText="1" noThreeD="1"/>
</file>

<file path=xl/ctrlProps/ctrlProp1933.xml><?xml version="1.0" encoding="utf-8"?>
<formControlPr xmlns="http://schemas.microsoft.com/office/spreadsheetml/2009/9/main" objectType="CheckBox" checked="Checked" fmlaLink="$H$15" lockText="1" noThreeD="1"/>
</file>

<file path=xl/ctrlProps/ctrlProp1934.xml><?xml version="1.0" encoding="utf-8"?>
<formControlPr xmlns="http://schemas.microsoft.com/office/spreadsheetml/2009/9/main" objectType="CheckBox" checked="Checked" fmlaLink="$H$15" lockText="1" noThreeD="1"/>
</file>

<file path=xl/ctrlProps/ctrlProp1935.xml><?xml version="1.0" encoding="utf-8"?>
<formControlPr xmlns="http://schemas.microsoft.com/office/spreadsheetml/2009/9/main" objectType="CheckBox" checked="Checked" fmlaLink="$H$15" lockText="1" noThreeD="1"/>
</file>

<file path=xl/ctrlProps/ctrlProp1936.xml><?xml version="1.0" encoding="utf-8"?>
<formControlPr xmlns="http://schemas.microsoft.com/office/spreadsheetml/2009/9/main" objectType="CheckBox" checked="Checked" fmlaLink="$H$15" lockText="1" noThreeD="1"/>
</file>

<file path=xl/ctrlProps/ctrlProp1937.xml><?xml version="1.0" encoding="utf-8"?>
<formControlPr xmlns="http://schemas.microsoft.com/office/spreadsheetml/2009/9/main" objectType="CheckBox" checked="Checked" fmlaLink="$H$15" lockText="1" noThreeD="1"/>
</file>

<file path=xl/ctrlProps/ctrlProp1938.xml><?xml version="1.0" encoding="utf-8"?>
<formControlPr xmlns="http://schemas.microsoft.com/office/spreadsheetml/2009/9/main" objectType="CheckBox" checked="Checked" fmlaLink="$H$15" lockText="1" noThreeD="1"/>
</file>

<file path=xl/ctrlProps/ctrlProp1939.xml><?xml version="1.0" encoding="utf-8"?>
<formControlPr xmlns="http://schemas.microsoft.com/office/spreadsheetml/2009/9/main" objectType="CheckBox" checked="Checked" fmlaLink="$H$15" lockText="1" noThreeD="1"/>
</file>

<file path=xl/ctrlProps/ctrlProp194.xml><?xml version="1.0" encoding="utf-8"?>
<formControlPr xmlns="http://schemas.microsoft.com/office/spreadsheetml/2009/9/main" objectType="CheckBox" checked="Checked" fmlaLink="$H$15" lockText="1" noThreeD="1"/>
</file>

<file path=xl/ctrlProps/ctrlProp1940.xml><?xml version="1.0" encoding="utf-8"?>
<formControlPr xmlns="http://schemas.microsoft.com/office/spreadsheetml/2009/9/main" objectType="CheckBox" checked="Checked" fmlaLink="$H$15" lockText="1" noThreeD="1"/>
</file>

<file path=xl/ctrlProps/ctrlProp1941.xml><?xml version="1.0" encoding="utf-8"?>
<formControlPr xmlns="http://schemas.microsoft.com/office/spreadsheetml/2009/9/main" objectType="CheckBox" checked="Checked" fmlaLink="$H$15" lockText="1" noThreeD="1"/>
</file>

<file path=xl/ctrlProps/ctrlProp1942.xml><?xml version="1.0" encoding="utf-8"?>
<formControlPr xmlns="http://schemas.microsoft.com/office/spreadsheetml/2009/9/main" objectType="CheckBox" checked="Checked" fmlaLink="$H$15" lockText="1" noThreeD="1"/>
</file>

<file path=xl/ctrlProps/ctrlProp1943.xml><?xml version="1.0" encoding="utf-8"?>
<formControlPr xmlns="http://schemas.microsoft.com/office/spreadsheetml/2009/9/main" objectType="CheckBox" checked="Checked" fmlaLink="$H$15" lockText="1" noThreeD="1"/>
</file>

<file path=xl/ctrlProps/ctrlProp1944.xml><?xml version="1.0" encoding="utf-8"?>
<formControlPr xmlns="http://schemas.microsoft.com/office/spreadsheetml/2009/9/main" objectType="CheckBox" checked="Checked" fmlaLink="$H$15" lockText="1" noThreeD="1"/>
</file>

<file path=xl/ctrlProps/ctrlProp1945.xml><?xml version="1.0" encoding="utf-8"?>
<formControlPr xmlns="http://schemas.microsoft.com/office/spreadsheetml/2009/9/main" objectType="CheckBox" checked="Checked" fmlaLink="$H$15" lockText="1" noThreeD="1"/>
</file>

<file path=xl/ctrlProps/ctrlProp1946.xml><?xml version="1.0" encoding="utf-8"?>
<formControlPr xmlns="http://schemas.microsoft.com/office/spreadsheetml/2009/9/main" objectType="CheckBox" checked="Checked" fmlaLink="$H$15" lockText="1" noThreeD="1"/>
</file>

<file path=xl/ctrlProps/ctrlProp1947.xml><?xml version="1.0" encoding="utf-8"?>
<formControlPr xmlns="http://schemas.microsoft.com/office/spreadsheetml/2009/9/main" objectType="CheckBox" checked="Checked" fmlaLink="$H$15" lockText="1" noThreeD="1"/>
</file>

<file path=xl/ctrlProps/ctrlProp1948.xml><?xml version="1.0" encoding="utf-8"?>
<formControlPr xmlns="http://schemas.microsoft.com/office/spreadsheetml/2009/9/main" objectType="CheckBox" checked="Checked" fmlaLink="$H$15" lockText="1" noThreeD="1"/>
</file>

<file path=xl/ctrlProps/ctrlProp1949.xml><?xml version="1.0" encoding="utf-8"?>
<formControlPr xmlns="http://schemas.microsoft.com/office/spreadsheetml/2009/9/main" objectType="CheckBox" checked="Checked" fmlaLink="$H$15" lockText="1" noThreeD="1"/>
</file>

<file path=xl/ctrlProps/ctrlProp195.xml><?xml version="1.0" encoding="utf-8"?>
<formControlPr xmlns="http://schemas.microsoft.com/office/spreadsheetml/2009/9/main" objectType="CheckBox" checked="Checked" fmlaLink="$H$15" lockText="1" noThreeD="1"/>
</file>

<file path=xl/ctrlProps/ctrlProp1950.xml><?xml version="1.0" encoding="utf-8"?>
<formControlPr xmlns="http://schemas.microsoft.com/office/spreadsheetml/2009/9/main" objectType="CheckBox" checked="Checked" fmlaLink="$H$15" lockText="1" noThreeD="1"/>
</file>

<file path=xl/ctrlProps/ctrlProp1951.xml><?xml version="1.0" encoding="utf-8"?>
<formControlPr xmlns="http://schemas.microsoft.com/office/spreadsheetml/2009/9/main" objectType="CheckBox" checked="Checked" fmlaLink="$H$15" lockText="1" noThreeD="1"/>
</file>

<file path=xl/ctrlProps/ctrlProp1952.xml><?xml version="1.0" encoding="utf-8"?>
<formControlPr xmlns="http://schemas.microsoft.com/office/spreadsheetml/2009/9/main" objectType="CheckBox" checked="Checked" fmlaLink="$H$15" lockText="1" noThreeD="1"/>
</file>

<file path=xl/ctrlProps/ctrlProp1953.xml><?xml version="1.0" encoding="utf-8"?>
<formControlPr xmlns="http://schemas.microsoft.com/office/spreadsheetml/2009/9/main" objectType="CheckBox" checked="Checked" fmlaLink="$H$15" lockText="1" noThreeD="1"/>
</file>

<file path=xl/ctrlProps/ctrlProp1954.xml><?xml version="1.0" encoding="utf-8"?>
<formControlPr xmlns="http://schemas.microsoft.com/office/spreadsheetml/2009/9/main" objectType="CheckBox" checked="Checked" fmlaLink="$H$15" lockText="1" noThreeD="1"/>
</file>

<file path=xl/ctrlProps/ctrlProp1955.xml><?xml version="1.0" encoding="utf-8"?>
<formControlPr xmlns="http://schemas.microsoft.com/office/spreadsheetml/2009/9/main" objectType="CheckBox" checked="Checked" fmlaLink="$H$15" lockText="1" noThreeD="1"/>
</file>

<file path=xl/ctrlProps/ctrlProp1956.xml><?xml version="1.0" encoding="utf-8"?>
<formControlPr xmlns="http://schemas.microsoft.com/office/spreadsheetml/2009/9/main" objectType="CheckBox" checked="Checked" fmlaLink="$H$15" lockText="1" noThreeD="1"/>
</file>

<file path=xl/ctrlProps/ctrlProp1957.xml><?xml version="1.0" encoding="utf-8"?>
<formControlPr xmlns="http://schemas.microsoft.com/office/spreadsheetml/2009/9/main" objectType="CheckBox" checked="Checked" fmlaLink="$H$15" lockText="1" noThreeD="1"/>
</file>

<file path=xl/ctrlProps/ctrlProp1958.xml><?xml version="1.0" encoding="utf-8"?>
<formControlPr xmlns="http://schemas.microsoft.com/office/spreadsheetml/2009/9/main" objectType="CheckBox" checked="Checked" fmlaLink="$H$15" lockText="1" noThreeD="1"/>
</file>

<file path=xl/ctrlProps/ctrlProp1959.xml><?xml version="1.0" encoding="utf-8"?>
<formControlPr xmlns="http://schemas.microsoft.com/office/spreadsheetml/2009/9/main" objectType="CheckBox" checked="Checked" fmlaLink="$H$15" lockText="1" noThreeD="1"/>
</file>

<file path=xl/ctrlProps/ctrlProp196.xml><?xml version="1.0" encoding="utf-8"?>
<formControlPr xmlns="http://schemas.microsoft.com/office/spreadsheetml/2009/9/main" objectType="CheckBox" checked="Checked" fmlaLink="$H$15" lockText="1" noThreeD="1"/>
</file>

<file path=xl/ctrlProps/ctrlProp1960.xml><?xml version="1.0" encoding="utf-8"?>
<formControlPr xmlns="http://schemas.microsoft.com/office/spreadsheetml/2009/9/main" objectType="CheckBox" checked="Checked" fmlaLink="$H$15" lockText="1" noThreeD="1"/>
</file>

<file path=xl/ctrlProps/ctrlProp1961.xml><?xml version="1.0" encoding="utf-8"?>
<formControlPr xmlns="http://schemas.microsoft.com/office/spreadsheetml/2009/9/main" objectType="CheckBox" checked="Checked" fmlaLink="$H$15" lockText="1" noThreeD="1"/>
</file>

<file path=xl/ctrlProps/ctrlProp1962.xml><?xml version="1.0" encoding="utf-8"?>
<formControlPr xmlns="http://schemas.microsoft.com/office/spreadsheetml/2009/9/main" objectType="CheckBox" checked="Checked" fmlaLink="$H$15" lockText="1" noThreeD="1"/>
</file>

<file path=xl/ctrlProps/ctrlProp1963.xml><?xml version="1.0" encoding="utf-8"?>
<formControlPr xmlns="http://schemas.microsoft.com/office/spreadsheetml/2009/9/main" objectType="CheckBox" checked="Checked" fmlaLink="$H$15" lockText="1" noThreeD="1"/>
</file>

<file path=xl/ctrlProps/ctrlProp1964.xml><?xml version="1.0" encoding="utf-8"?>
<formControlPr xmlns="http://schemas.microsoft.com/office/spreadsheetml/2009/9/main" objectType="CheckBox" checked="Checked" fmlaLink="$H$15" lockText="1" noThreeD="1"/>
</file>

<file path=xl/ctrlProps/ctrlProp1965.xml><?xml version="1.0" encoding="utf-8"?>
<formControlPr xmlns="http://schemas.microsoft.com/office/spreadsheetml/2009/9/main" objectType="CheckBox" checked="Checked" fmlaLink="$H$15" lockText="1" noThreeD="1"/>
</file>

<file path=xl/ctrlProps/ctrlProp1966.xml><?xml version="1.0" encoding="utf-8"?>
<formControlPr xmlns="http://schemas.microsoft.com/office/spreadsheetml/2009/9/main" objectType="CheckBox" checked="Checked" fmlaLink="$H$15" lockText="1" noThreeD="1"/>
</file>

<file path=xl/ctrlProps/ctrlProp1967.xml><?xml version="1.0" encoding="utf-8"?>
<formControlPr xmlns="http://schemas.microsoft.com/office/spreadsheetml/2009/9/main" objectType="CheckBox" checked="Checked" fmlaLink="$H$15" lockText="1" noThreeD="1"/>
</file>

<file path=xl/ctrlProps/ctrlProp1968.xml><?xml version="1.0" encoding="utf-8"?>
<formControlPr xmlns="http://schemas.microsoft.com/office/spreadsheetml/2009/9/main" objectType="CheckBox" checked="Checked" fmlaLink="$H$15" lockText="1" noThreeD="1"/>
</file>

<file path=xl/ctrlProps/ctrlProp1969.xml><?xml version="1.0" encoding="utf-8"?>
<formControlPr xmlns="http://schemas.microsoft.com/office/spreadsheetml/2009/9/main" objectType="CheckBox" checked="Checked" fmlaLink="$H$15" lockText="1" noThreeD="1"/>
</file>

<file path=xl/ctrlProps/ctrlProp197.xml><?xml version="1.0" encoding="utf-8"?>
<formControlPr xmlns="http://schemas.microsoft.com/office/spreadsheetml/2009/9/main" objectType="CheckBox" checked="Checked" fmlaLink="$H$15" lockText="1" noThreeD="1"/>
</file>

<file path=xl/ctrlProps/ctrlProp1970.xml><?xml version="1.0" encoding="utf-8"?>
<formControlPr xmlns="http://schemas.microsoft.com/office/spreadsheetml/2009/9/main" objectType="CheckBox" checked="Checked" fmlaLink="$H$15" lockText="1" noThreeD="1"/>
</file>

<file path=xl/ctrlProps/ctrlProp1971.xml><?xml version="1.0" encoding="utf-8"?>
<formControlPr xmlns="http://schemas.microsoft.com/office/spreadsheetml/2009/9/main" objectType="CheckBox" checked="Checked" fmlaLink="$H$15" lockText="1" noThreeD="1"/>
</file>

<file path=xl/ctrlProps/ctrlProp1972.xml><?xml version="1.0" encoding="utf-8"?>
<formControlPr xmlns="http://schemas.microsoft.com/office/spreadsheetml/2009/9/main" objectType="CheckBox" checked="Checked" fmlaLink="$H$15" lockText="1" noThreeD="1"/>
</file>

<file path=xl/ctrlProps/ctrlProp1973.xml><?xml version="1.0" encoding="utf-8"?>
<formControlPr xmlns="http://schemas.microsoft.com/office/spreadsheetml/2009/9/main" objectType="CheckBox" checked="Checked" fmlaLink="$H$15" lockText="1" noThreeD="1"/>
</file>

<file path=xl/ctrlProps/ctrlProp1974.xml><?xml version="1.0" encoding="utf-8"?>
<formControlPr xmlns="http://schemas.microsoft.com/office/spreadsheetml/2009/9/main" objectType="CheckBox" checked="Checked" fmlaLink="$H$15" lockText="1" noThreeD="1"/>
</file>

<file path=xl/ctrlProps/ctrlProp1975.xml><?xml version="1.0" encoding="utf-8"?>
<formControlPr xmlns="http://schemas.microsoft.com/office/spreadsheetml/2009/9/main" objectType="CheckBox" checked="Checked" fmlaLink="$H$15" lockText="1" noThreeD="1"/>
</file>

<file path=xl/ctrlProps/ctrlProp1976.xml><?xml version="1.0" encoding="utf-8"?>
<formControlPr xmlns="http://schemas.microsoft.com/office/spreadsheetml/2009/9/main" objectType="CheckBox" checked="Checked" fmlaLink="$H$15" lockText="1" noThreeD="1"/>
</file>

<file path=xl/ctrlProps/ctrlProp1977.xml><?xml version="1.0" encoding="utf-8"?>
<formControlPr xmlns="http://schemas.microsoft.com/office/spreadsheetml/2009/9/main" objectType="CheckBox" checked="Checked" fmlaLink="$H$15" lockText="1" noThreeD="1"/>
</file>

<file path=xl/ctrlProps/ctrlProp1978.xml><?xml version="1.0" encoding="utf-8"?>
<formControlPr xmlns="http://schemas.microsoft.com/office/spreadsheetml/2009/9/main" objectType="CheckBox" checked="Checked" fmlaLink="$H$15" lockText="1" noThreeD="1"/>
</file>

<file path=xl/ctrlProps/ctrlProp1979.xml><?xml version="1.0" encoding="utf-8"?>
<formControlPr xmlns="http://schemas.microsoft.com/office/spreadsheetml/2009/9/main" objectType="CheckBox" checked="Checked" fmlaLink="$H$15" lockText="1" noThreeD="1"/>
</file>

<file path=xl/ctrlProps/ctrlProp198.xml><?xml version="1.0" encoding="utf-8"?>
<formControlPr xmlns="http://schemas.microsoft.com/office/spreadsheetml/2009/9/main" objectType="CheckBox" checked="Checked" fmlaLink="$H$15" lockText="1" noThreeD="1"/>
</file>

<file path=xl/ctrlProps/ctrlProp1980.xml><?xml version="1.0" encoding="utf-8"?>
<formControlPr xmlns="http://schemas.microsoft.com/office/spreadsheetml/2009/9/main" objectType="CheckBox" checked="Checked" fmlaLink="$H$15" lockText="1" noThreeD="1"/>
</file>

<file path=xl/ctrlProps/ctrlProp1981.xml><?xml version="1.0" encoding="utf-8"?>
<formControlPr xmlns="http://schemas.microsoft.com/office/spreadsheetml/2009/9/main" objectType="CheckBox" checked="Checked" fmlaLink="$H$15" lockText="1" noThreeD="1"/>
</file>

<file path=xl/ctrlProps/ctrlProp1982.xml><?xml version="1.0" encoding="utf-8"?>
<formControlPr xmlns="http://schemas.microsoft.com/office/spreadsheetml/2009/9/main" objectType="CheckBox" checked="Checked" fmlaLink="$H$15" lockText="1" noThreeD="1"/>
</file>

<file path=xl/ctrlProps/ctrlProp1983.xml><?xml version="1.0" encoding="utf-8"?>
<formControlPr xmlns="http://schemas.microsoft.com/office/spreadsheetml/2009/9/main" objectType="CheckBox" checked="Checked" fmlaLink="$H$15" lockText="1" noThreeD="1"/>
</file>

<file path=xl/ctrlProps/ctrlProp1984.xml><?xml version="1.0" encoding="utf-8"?>
<formControlPr xmlns="http://schemas.microsoft.com/office/spreadsheetml/2009/9/main" objectType="CheckBox" checked="Checked" fmlaLink="$H$15" lockText="1" noThreeD="1"/>
</file>

<file path=xl/ctrlProps/ctrlProp1985.xml><?xml version="1.0" encoding="utf-8"?>
<formControlPr xmlns="http://schemas.microsoft.com/office/spreadsheetml/2009/9/main" objectType="CheckBox" checked="Checked" fmlaLink="$H$15" lockText="1" noThreeD="1"/>
</file>

<file path=xl/ctrlProps/ctrlProp1986.xml><?xml version="1.0" encoding="utf-8"?>
<formControlPr xmlns="http://schemas.microsoft.com/office/spreadsheetml/2009/9/main" objectType="CheckBox" checked="Checked" fmlaLink="$H$15" lockText="1" noThreeD="1"/>
</file>

<file path=xl/ctrlProps/ctrlProp1987.xml><?xml version="1.0" encoding="utf-8"?>
<formControlPr xmlns="http://schemas.microsoft.com/office/spreadsheetml/2009/9/main" objectType="CheckBox" checked="Checked" fmlaLink="$H$15" lockText="1" noThreeD="1"/>
</file>

<file path=xl/ctrlProps/ctrlProp1988.xml><?xml version="1.0" encoding="utf-8"?>
<formControlPr xmlns="http://schemas.microsoft.com/office/spreadsheetml/2009/9/main" objectType="CheckBox" checked="Checked" fmlaLink="$H$15" lockText="1" noThreeD="1"/>
</file>

<file path=xl/ctrlProps/ctrlProp1989.xml><?xml version="1.0" encoding="utf-8"?>
<formControlPr xmlns="http://schemas.microsoft.com/office/spreadsheetml/2009/9/main" objectType="CheckBox" checked="Checked" fmlaLink="$H$15" lockText="1" noThreeD="1"/>
</file>

<file path=xl/ctrlProps/ctrlProp199.xml><?xml version="1.0" encoding="utf-8"?>
<formControlPr xmlns="http://schemas.microsoft.com/office/spreadsheetml/2009/9/main" objectType="CheckBox" checked="Checked" fmlaLink="$H$15" lockText="1" noThreeD="1"/>
</file>

<file path=xl/ctrlProps/ctrlProp1990.xml><?xml version="1.0" encoding="utf-8"?>
<formControlPr xmlns="http://schemas.microsoft.com/office/spreadsheetml/2009/9/main" objectType="CheckBox" checked="Checked" fmlaLink="$H$15" lockText="1" noThreeD="1"/>
</file>

<file path=xl/ctrlProps/ctrlProp1991.xml><?xml version="1.0" encoding="utf-8"?>
<formControlPr xmlns="http://schemas.microsoft.com/office/spreadsheetml/2009/9/main" objectType="CheckBox" checked="Checked" fmlaLink="$H$15" lockText="1" noThreeD="1"/>
</file>

<file path=xl/ctrlProps/ctrlProp1992.xml><?xml version="1.0" encoding="utf-8"?>
<formControlPr xmlns="http://schemas.microsoft.com/office/spreadsheetml/2009/9/main" objectType="CheckBox" checked="Checked" fmlaLink="$H$15" lockText="1" noThreeD="1"/>
</file>

<file path=xl/ctrlProps/ctrlProp1993.xml><?xml version="1.0" encoding="utf-8"?>
<formControlPr xmlns="http://schemas.microsoft.com/office/spreadsheetml/2009/9/main" objectType="CheckBox" checked="Checked" fmlaLink="$H$15" lockText="1" noThreeD="1"/>
</file>

<file path=xl/ctrlProps/ctrlProp1994.xml><?xml version="1.0" encoding="utf-8"?>
<formControlPr xmlns="http://schemas.microsoft.com/office/spreadsheetml/2009/9/main" objectType="CheckBox" checked="Checked" fmlaLink="$H$15" lockText="1" noThreeD="1"/>
</file>

<file path=xl/ctrlProps/ctrlProp1995.xml><?xml version="1.0" encoding="utf-8"?>
<formControlPr xmlns="http://schemas.microsoft.com/office/spreadsheetml/2009/9/main" objectType="CheckBox" checked="Checked" fmlaLink="$H$15" lockText="1" noThreeD="1"/>
</file>

<file path=xl/ctrlProps/ctrlProp1996.xml><?xml version="1.0" encoding="utf-8"?>
<formControlPr xmlns="http://schemas.microsoft.com/office/spreadsheetml/2009/9/main" objectType="CheckBox" checked="Checked" fmlaLink="$H$15" lockText="1" noThreeD="1"/>
</file>

<file path=xl/ctrlProps/ctrlProp1997.xml><?xml version="1.0" encoding="utf-8"?>
<formControlPr xmlns="http://schemas.microsoft.com/office/spreadsheetml/2009/9/main" objectType="CheckBox" checked="Checked" fmlaLink="$H$15" lockText="1" noThreeD="1"/>
</file>

<file path=xl/ctrlProps/ctrlProp1998.xml><?xml version="1.0" encoding="utf-8"?>
<formControlPr xmlns="http://schemas.microsoft.com/office/spreadsheetml/2009/9/main" objectType="CheckBox" checked="Checked" fmlaLink="$H$15" lockText="1" noThreeD="1"/>
</file>

<file path=xl/ctrlProps/ctrlProp1999.xml><?xml version="1.0" encoding="utf-8"?>
<formControlPr xmlns="http://schemas.microsoft.com/office/spreadsheetml/2009/9/main" objectType="CheckBox" checked="Checked" fmlaLink="$H$15" lockText="1" noThreeD="1"/>
</file>

<file path=xl/ctrlProps/ctrlProp2.xml><?xml version="1.0" encoding="utf-8"?>
<formControlPr xmlns="http://schemas.microsoft.com/office/spreadsheetml/2009/9/main" objectType="Drop" dropStyle="combo" dx="16" fmlaLink="strategy" fmlaRange="'Debt Reduction Calculator'!$I$2:$I$7" noThreeD="1" val="0"/>
</file>

<file path=xl/ctrlProps/ctrlProp20.xml><?xml version="1.0" encoding="utf-8"?>
<formControlPr xmlns="http://schemas.microsoft.com/office/spreadsheetml/2009/9/main" objectType="CheckBox" checked="Checked" fmlaLink="$H$15" lockText="1" noThreeD="1"/>
</file>

<file path=xl/ctrlProps/ctrlProp200.xml><?xml version="1.0" encoding="utf-8"?>
<formControlPr xmlns="http://schemas.microsoft.com/office/spreadsheetml/2009/9/main" objectType="CheckBox" checked="Checked" fmlaLink="$H$15" lockText="1" noThreeD="1"/>
</file>

<file path=xl/ctrlProps/ctrlProp2000.xml><?xml version="1.0" encoding="utf-8"?>
<formControlPr xmlns="http://schemas.microsoft.com/office/spreadsheetml/2009/9/main" objectType="CheckBox" checked="Checked" fmlaLink="$H$15" lockText="1" noThreeD="1"/>
</file>

<file path=xl/ctrlProps/ctrlProp2001.xml><?xml version="1.0" encoding="utf-8"?>
<formControlPr xmlns="http://schemas.microsoft.com/office/spreadsheetml/2009/9/main" objectType="CheckBox" checked="Checked" fmlaLink="$H$15" lockText="1" noThreeD="1"/>
</file>

<file path=xl/ctrlProps/ctrlProp2002.xml><?xml version="1.0" encoding="utf-8"?>
<formControlPr xmlns="http://schemas.microsoft.com/office/spreadsheetml/2009/9/main" objectType="CheckBox" checked="Checked" fmlaLink="$H$15" lockText="1" noThreeD="1"/>
</file>

<file path=xl/ctrlProps/ctrlProp2003.xml><?xml version="1.0" encoding="utf-8"?>
<formControlPr xmlns="http://schemas.microsoft.com/office/spreadsheetml/2009/9/main" objectType="CheckBox" checked="Checked" fmlaLink="$H$15" lockText="1" noThreeD="1"/>
</file>

<file path=xl/ctrlProps/ctrlProp2004.xml><?xml version="1.0" encoding="utf-8"?>
<formControlPr xmlns="http://schemas.microsoft.com/office/spreadsheetml/2009/9/main" objectType="CheckBox" checked="Checked" fmlaLink="$H$15" lockText="1" noThreeD="1"/>
</file>

<file path=xl/ctrlProps/ctrlProp2005.xml><?xml version="1.0" encoding="utf-8"?>
<formControlPr xmlns="http://schemas.microsoft.com/office/spreadsheetml/2009/9/main" objectType="CheckBox" checked="Checked" fmlaLink="$H$15" lockText="1" noThreeD="1"/>
</file>

<file path=xl/ctrlProps/ctrlProp2006.xml><?xml version="1.0" encoding="utf-8"?>
<formControlPr xmlns="http://schemas.microsoft.com/office/spreadsheetml/2009/9/main" objectType="CheckBox" checked="Checked" fmlaLink="$H$15" lockText="1" noThreeD="1"/>
</file>

<file path=xl/ctrlProps/ctrlProp2007.xml><?xml version="1.0" encoding="utf-8"?>
<formControlPr xmlns="http://schemas.microsoft.com/office/spreadsheetml/2009/9/main" objectType="CheckBox" checked="Checked" fmlaLink="$H$15" lockText="1" noThreeD="1"/>
</file>

<file path=xl/ctrlProps/ctrlProp2008.xml><?xml version="1.0" encoding="utf-8"?>
<formControlPr xmlns="http://schemas.microsoft.com/office/spreadsheetml/2009/9/main" objectType="CheckBox" checked="Checked" fmlaLink="$H$15" lockText="1" noThreeD="1"/>
</file>

<file path=xl/ctrlProps/ctrlProp2009.xml><?xml version="1.0" encoding="utf-8"?>
<formControlPr xmlns="http://schemas.microsoft.com/office/spreadsheetml/2009/9/main" objectType="CheckBox" checked="Checked" fmlaLink="$H$15" lockText="1" noThreeD="1"/>
</file>

<file path=xl/ctrlProps/ctrlProp201.xml><?xml version="1.0" encoding="utf-8"?>
<formControlPr xmlns="http://schemas.microsoft.com/office/spreadsheetml/2009/9/main" objectType="CheckBox" checked="Checked" fmlaLink="$H$15" lockText="1" noThreeD="1"/>
</file>

<file path=xl/ctrlProps/ctrlProp2010.xml><?xml version="1.0" encoding="utf-8"?>
<formControlPr xmlns="http://schemas.microsoft.com/office/spreadsheetml/2009/9/main" objectType="CheckBox" checked="Checked" fmlaLink="$H$15" lockText="1" noThreeD="1"/>
</file>

<file path=xl/ctrlProps/ctrlProp2011.xml><?xml version="1.0" encoding="utf-8"?>
<formControlPr xmlns="http://schemas.microsoft.com/office/spreadsheetml/2009/9/main" objectType="CheckBox" checked="Checked" fmlaLink="$H$15" lockText="1" noThreeD="1"/>
</file>

<file path=xl/ctrlProps/ctrlProp2012.xml><?xml version="1.0" encoding="utf-8"?>
<formControlPr xmlns="http://schemas.microsoft.com/office/spreadsheetml/2009/9/main" objectType="CheckBox" checked="Checked" fmlaLink="$H$15" lockText="1" noThreeD="1"/>
</file>

<file path=xl/ctrlProps/ctrlProp2013.xml><?xml version="1.0" encoding="utf-8"?>
<formControlPr xmlns="http://schemas.microsoft.com/office/spreadsheetml/2009/9/main" objectType="CheckBox" checked="Checked" fmlaLink="$H$15" lockText="1" noThreeD="1"/>
</file>

<file path=xl/ctrlProps/ctrlProp2014.xml><?xml version="1.0" encoding="utf-8"?>
<formControlPr xmlns="http://schemas.microsoft.com/office/spreadsheetml/2009/9/main" objectType="CheckBox" checked="Checked" fmlaLink="$H$15" lockText="1" noThreeD="1"/>
</file>

<file path=xl/ctrlProps/ctrlProp2015.xml><?xml version="1.0" encoding="utf-8"?>
<formControlPr xmlns="http://schemas.microsoft.com/office/spreadsheetml/2009/9/main" objectType="CheckBox" checked="Checked" fmlaLink="$H$15" lockText="1" noThreeD="1"/>
</file>

<file path=xl/ctrlProps/ctrlProp2016.xml><?xml version="1.0" encoding="utf-8"?>
<formControlPr xmlns="http://schemas.microsoft.com/office/spreadsheetml/2009/9/main" objectType="CheckBox" checked="Checked" fmlaLink="$H$15" lockText="1" noThreeD="1"/>
</file>

<file path=xl/ctrlProps/ctrlProp2017.xml><?xml version="1.0" encoding="utf-8"?>
<formControlPr xmlns="http://schemas.microsoft.com/office/spreadsheetml/2009/9/main" objectType="CheckBox" checked="Checked" fmlaLink="$H$15" lockText="1" noThreeD="1"/>
</file>

<file path=xl/ctrlProps/ctrlProp2018.xml><?xml version="1.0" encoding="utf-8"?>
<formControlPr xmlns="http://schemas.microsoft.com/office/spreadsheetml/2009/9/main" objectType="CheckBox" checked="Checked" fmlaLink="$H$15" lockText="1" noThreeD="1"/>
</file>

<file path=xl/ctrlProps/ctrlProp2019.xml><?xml version="1.0" encoding="utf-8"?>
<formControlPr xmlns="http://schemas.microsoft.com/office/spreadsheetml/2009/9/main" objectType="CheckBox" checked="Checked" fmlaLink="$H$15" lockText="1" noThreeD="1"/>
</file>

<file path=xl/ctrlProps/ctrlProp202.xml><?xml version="1.0" encoding="utf-8"?>
<formControlPr xmlns="http://schemas.microsoft.com/office/spreadsheetml/2009/9/main" objectType="CheckBox" checked="Checked" fmlaLink="$H$15" lockText="1" noThreeD="1"/>
</file>

<file path=xl/ctrlProps/ctrlProp2020.xml><?xml version="1.0" encoding="utf-8"?>
<formControlPr xmlns="http://schemas.microsoft.com/office/spreadsheetml/2009/9/main" objectType="CheckBox" checked="Checked" fmlaLink="$H$15" lockText="1" noThreeD="1"/>
</file>

<file path=xl/ctrlProps/ctrlProp2021.xml><?xml version="1.0" encoding="utf-8"?>
<formControlPr xmlns="http://schemas.microsoft.com/office/spreadsheetml/2009/9/main" objectType="CheckBox" checked="Checked" fmlaLink="$H$15" lockText="1" noThreeD="1"/>
</file>

<file path=xl/ctrlProps/ctrlProp2022.xml><?xml version="1.0" encoding="utf-8"?>
<formControlPr xmlns="http://schemas.microsoft.com/office/spreadsheetml/2009/9/main" objectType="CheckBox" checked="Checked" fmlaLink="$H$15" lockText="1" noThreeD="1"/>
</file>

<file path=xl/ctrlProps/ctrlProp2023.xml><?xml version="1.0" encoding="utf-8"?>
<formControlPr xmlns="http://schemas.microsoft.com/office/spreadsheetml/2009/9/main" objectType="CheckBox" checked="Checked" fmlaLink="$H$15" lockText="1" noThreeD="1"/>
</file>

<file path=xl/ctrlProps/ctrlProp2024.xml><?xml version="1.0" encoding="utf-8"?>
<formControlPr xmlns="http://schemas.microsoft.com/office/spreadsheetml/2009/9/main" objectType="CheckBox" checked="Checked" fmlaLink="$H$15" lockText="1" noThreeD="1"/>
</file>

<file path=xl/ctrlProps/ctrlProp2025.xml><?xml version="1.0" encoding="utf-8"?>
<formControlPr xmlns="http://schemas.microsoft.com/office/spreadsheetml/2009/9/main" objectType="CheckBox" checked="Checked" fmlaLink="$H$15" lockText="1" noThreeD="1"/>
</file>

<file path=xl/ctrlProps/ctrlProp2026.xml><?xml version="1.0" encoding="utf-8"?>
<formControlPr xmlns="http://schemas.microsoft.com/office/spreadsheetml/2009/9/main" objectType="CheckBox" checked="Checked" fmlaLink="$H$15" lockText="1" noThreeD="1"/>
</file>

<file path=xl/ctrlProps/ctrlProp2027.xml><?xml version="1.0" encoding="utf-8"?>
<formControlPr xmlns="http://schemas.microsoft.com/office/spreadsheetml/2009/9/main" objectType="CheckBox" checked="Checked" fmlaLink="$H$15" lockText="1" noThreeD="1"/>
</file>

<file path=xl/ctrlProps/ctrlProp2028.xml><?xml version="1.0" encoding="utf-8"?>
<formControlPr xmlns="http://schemas.microsoft.com/office/spreadsheetml/2009/9/main" objectType="CheckBox" checked="Checked" fmlaLink="$H$15" lockText="1" noThreeD="1"/>
</file>

<file path=xl/ctrlProps/ctrlProp2029.xml><?xml version="1.0" encoding="utf-8"?>
<formControlPr xmlns="http://schemas.microsoft.com/office/spreadsheetml/2009/9/main" objectType="CheckBox" checked="Checked" fmlaLink="$H$15" lockText="1" noThreeD="1"/>
</file>

<file path=xl/ctrlProps/ctrlProp203.xml><?xml version="1.0" encoding="utf-8"?>
<formControlPr xmlns="http://schemas.microsoft.com/office/spreadsheetml/2009/9/main" objectType="CheckBox" checked="Checked" fmlaLink="$H$15" lockText="1" noThreeD="1"/>
</file>

<file path=xl/ctrlProps/ctrlProp2030.xml><?xml version="1.0" encoding="utf-8"?>
<formControlPr xmlns="http://schemas.microsoft.com/office/spreadsheetml/2009/9/main" objectType="CheckBox" checked="Checked" fmlaLink="$H$15" lockText="1" noThreeD="1"/>
</file>

<file path=xl/ctrlProps/ctrlProp2031.xml><?xml version="1.0" encoding="utf-8"?>
<formControlPr xmlns="http://schemas.microsoft.com/office/spreadsheetml/2009/9/main" objectType="CheckBox" checked="Checked" fmlaLink="$H$15" lockText="1" noThreeD="1"/>
</file>

<file path=xl/ctrlProps/ctrlProp2032.xml><?xml version="1.0" encoding="utf-8"?>
<formControlPr xmlns="http://schemas.microsoft.com/office/spreadsheetml/2009/9/main" objectType="CheckBox" checked="Checked" fmlaLink="$H$15" lockText="1" noThreeD="1"/>
</file>

<file path=xl/ctrlProps/ctrlProp2033.xml><?xml version="1.0" encoding="utf-8"?>
<formControlPr xmlns="http://schemas.microsoft.com/office/spreadsheetml/2009/9/main" objectType="CheckBox" checked="Checked" fmlaLink="$H$15" lockText="1" noThreeD="1"/>
</file>

<file path=xl/ctrlProps/ctrlProp2034.xml><?xml version="1.0" encoding="utf-8"?>
<formControlPr xmlns="http://schemas.microsoft.com/office/spreadsheetml/2009/9/main" objectType="CheckBox" checked="Checked" fmlaLink="$H$15" lockText="1" noThreeD="1"/>
</file>

<file path=xl/ctrlProps/ctrlProp2035.xml><?xml version="1.0" encoding="utf-8"?>
<formControlPr xmlns="http://schemas.microsoft.com/office/spreadsheetml/2009/9/main" objectType="CheckBox" checked="Checked" fmlaLink="$H$15" lockText="1" noThreeD="1"/>
</file>

<file path=xl/ctrlProps/ctrlProp2036.xml><?xml version="1.0" encoding="utf-8"?>
<formControlPr xmlns="http://schemas.microsoft.com/office/spreadsheetml/2009/9/main" objectType="CheckBox" checked="Checked" fmlaLink="$H$15" lockText="1" noThreeD="1"/>
</file>

<file path=xl/ctrlProps/ctrlProp2037.xml><?xml version="1.0" encoding="utf-8"?>
<formControlPr xmlns="http://schemas.microsoft.com/office/spreadsheetml/2009/9/main" objectType="CheckBox" checked="Checked" fmlaLink="$H$15" lockText="1" noThreeD="1"/>
</file>

<file path=xl/ctrlProps/ctrlProp2038.xml><?xml version="1.0" encoding="utf-8"?>
<formControlPr xmlns="http://schemas.microsoft.com/office/spreadsheetml/2009/9/main" objectType="CheckBox" checked="Checked" fmlaLink="$H$15" lockText="1" noThreeD="1"/>
</file>

<file path=xl/ctrlProps/ctrlProp2039.xml><?xml version="1.0" encoding="utf-8"?>
<formControlPr xmlns="http://schemas.microsoft.com/office/spreadsheetml/2009/9/main" objectType="CheckBox" checked="Checked" fmlaLink="$H$15" lockText="1" noThreeD="1"/>
</file>

<file path=xl/ctrlProps/ctrlProp204.xml><?xml version="1.0" encoding="utf-8"?>
<formControlPr xmlns="http://schemas.microsoft.com/office/spreadsheetml/2009/9/main" objectType="CheckBox" checked="Checked" fmlaLink="$H$15" lockText="1" noThreeD="1"/>
</file>

<file path=xl/ctrlProps/ctrlProp2040.xml><?xml version="1.0" encoding="utf-8"?>
<formControlPr xmlns="http://schemas.microsoft.com/office/spreadsheetml/2009/9/main" objectType="CheckBox" checked="Checked" fmlaLink="$H$15" lockText="1" noThreeD="1"/>
</file>

<file path=xl/ctrlProps/ctrlProp2041.xml><?xml version="1.0" encoding="utf-8"?>
<formControlPr xmlns="http://schemas.microsoft.com/office/spreadsheetml/2009/9/main" objectType="CheckBox" checked="Checked" fmlaLink="$H$15" lockText="1" noThreeD="1"/>
</file>

<file path=xl/ctrlProps/ctrlProp2042.xml><?xml version="1.0" encoding="utf-8"?>
<formControlPr xmlns="http://schemas.microsoft.com/office/spreadsheetml/2009/9/main" objectType="CheckBox" checked="Checked" fmlaLink="$H$15" lockText="1" noThreeD="1"/>
</file>

<file path=xl/ctrlProps/ctrlProp2043.xml><?xml version="1.0" encoding="utf-8"?>
<formControlPr xmlns="http://schemas.microsoft.com/office/spreadsheetml/2009/9/main" objectType="CheckBox" checked="Checked" fmlaLink="$H$15" lockText="1" noThreeD="1"/>
</file>

<file path=xl/ctrlProps/ctrlProp2044.xml><?xml version="1.0" encoding="utf-8"?>
<formControlPr xmlns="http://schemas.microsoft.com/office/spreadsheetml/2009/9/main" objectType="CheckBox" checked="Checked" fmlaLink="$H$15" lockText="1" noThreeD="1"/>
</file>

<file path=xl/ctrlProps/ctrlProp2045.xml><?xml version="1.0" encoding="utf-8"?>
<formControlPr xmlns="http://schemas.microsoft.com/office/spreadsheetml/2009/9/main" objectType="CheckBox" checked="Checked" fmlaLink="$H$15" lockText="1" noThreeD="1"/>
</file>

<file path=xl/ctrlProps/ctrlProp2046.xml><?xml version="1.0" encoding="utf-8"?>
<formControlPr xmlns="http://schemas.microsoft.com/office/spreadsheetml/2009/9/main" objectType="CheckBox" checked="Checked" fmlaLink="$H$15" lockText="1" noThreeD="1"/>
</file>

<file path=xl/ctrlProps/ctrlProp2047.xml><?xml version="1.0" encoding="utf-8"?>
<formControlPr xmlns="http://schemas.microsoft.com/office/spreadsheetml/2009/9/main" objectType="CheckBox" checked="Checked" fmlaLink="$H$15" lockText="1" noThreeD="1"/>
</file>

<file path=xl/ctrlProps/ctrlProp2048.xml><?xml version="1.0" encoding="utf-8"?>
<formControlPr xmlns="http://schemas.microsoft.com/office/spreadsheetml/2009/9/main" objectType="CheckBox" checked="Checked" fmlaLink="$H$15" lockText="1" noThreeD="1"/>
</file>

<file path=xl/ctrlProps/ctrlProp2049.xml><?xml version="1.0" encoding="utf-8"?>
<formControlPr xmlns="http://schemas.microsoft.com/office/spreadsheetml/2009/9/main" objectType="CheckBox" checked="Checked" fmlaLink="$H$15" lockText="1" noThreeD="1"/>
</file>

<file path=xl/ctrlProps/ctrlProp205.xml><?xml version="1.0" encoding="utf-8"?>
<formControlPr xmlns="http://schemas.microsoft.com/office/spreadsheetml/2009/9/main" objectType="CheckBox" checked="Checked" fmlaLink="$H$15" lockText="1" noThreeD="1"/>
</file>

<file path=xl/ctrlProps/ctrlProp2050.xml><?xml version="1.0" encoding="utf-8"?>
<formControlPr xmlns="http://schemas.microsoft.com/office/spreadsheetml/2009/9/main" objectType="CheckBox" checked="Checked" fmlaLink="$H$15" lockText="1" noThreeD="1"/>
</file>

<file path=xl/ctrlProps/ctrlProp206.xml><?xml version="1.0" encoding="utf-8"?>
<formControlPr xmlns="http://schemas.microsoft.com/office/spreadsheetml/2009/9/main" objectType="CheckBox" checked="Checked" fmlaLink="$H$15" lockText="1" noThreeD="1"/>
</file>

<file path=xl/ctrlProps/ctrlProp207.xml><?xml version="1.0" encoding="utf-8"?>
<formControlPr xmlns="http://schemas.microsoft.com/office/spreadsheetml/2009/9/main" objectType="CheckBox" checked="Checked" fmlaLink="$H$15" lockText="1" noThreeD="1"/>
</file>

<file path=xl/ctrlProps/ctrlProp208.xml><?xml version="1.0" encoding="utf-8"?>
<formControlPr xmlns="http://schemas.microsoft.com/office/spreadsheetml/2009/9/main" objectType="CheckBox" checked="Checked" fmlaLink="$H$15" lockText="1" noThreeD="1"/>
</file>

<file path=xl/ctrlProps/ctrlProp209.xml><?xml version="1.0" encoding="utf-8"?>
<formControlPr xmlns="http://schemas.microsoft.com/office/spreadsheetml/2009/9/main" objectType="CheckBox" checked="Checked" fmlaLink="$H$15" lockText="1" noThreeD="1"/>
</file>

<file path=xl/ctrlProps/ctrlProp21.xml><?xml version="1.0" encoding="utf-8"?>
<formControlPr xmlns="http://schemas.microsoft.com/office/spreadsheetml/2009/9/main" objectType="CheckBox" checked="Checked" fmlaLink="$H$15" lockText="1" noThreeD="1"/>
</file>

<file path=xl/ctrlProps/ctrlProp210.xml><?xml version="1.0" encoding="utf-8"?>
<formControlPr xmlns="http://schemas.microsoft.com/office/spreadsheetml/2009/9/main" objectType="CheckBox" checked="Checked" fmlaLink="$H$15" lockText="1" noThreeD="1"/>
</file>

<file path=xl/ctrlProps/ctrlProp211.xml><?xml version="1.0" encoding="utf-8"?>
<formControlPr xmlns="http://schemas.microsoft.com/office/spreadsheetml/2009/9/main" objectType="CheckBox" checked="Checked" fmlaLink="$H$15" lockText="1" noThreeD="1"/>
</file>

<file path=xl/ctrlProps/ctrlProp212.xml><?xml version="1.0" encoding="utf-8"?>
<formControlPr xmlns="http://schemas.microsoft.com/office/spreadsheetml/2009/9/main" objectType="CheckBox" checked="Checked" fmlaLink="$H$15" lockText="1" noThreeD="1"/>
</file>

<file path=xl/ctrlProps/ctrlProp213.xml><?xml version="1.0" encoding="utf-8"?>
<formControlPr xmlns="http://schemas.microsoft.com/office/spreadsheetml/2009/9/main" objectType="CheckBox" checked="Checked" fmlaLink="$H$15" lockText="1" noThreeD="1"/>
</file>

<file path=xl/ctrlProps/ctrlProp214.xml><?xml version="1.0" encoding="utf-8"?>
<formControlPr xmlns="http://schemas.microsoft.com/office/spreadsheetml/2009/9/main" objectType="CheckBox" checked="Checked" fmlaLink="$H$15" lockText="1" noThreeD="1"/>
</file>

<file path=xl/ctrlProps/ctrlProp215.xml><?xml version="1.0" encoding="utf-8"?>
<formControlPr xmlns="http://schemas.microsoft.com/office/spreadsheetml/2009/9/main" objectType="CheckBox" checked="Checked" fmlaLink="$H$15" lockText="1" noThreeD="1"/>
</file>

<file path=xl/ctrlProps/ctrlProp216.xml><?xml version="1.0" encoding="utf-8"?>
<formControlPr xmlns="http://schemas.microsoft.com/office/spreadsheetml/2009/9/main" objectType="CheckBox" checked="Checked" fmlaLink="$H$15" lockText="1" noThreeD="1"/>
</file>

<file path=xl/ctrlProps/ctrlProp217.xml><?xml version="1.0" encoding="utf-8"?>
<formControlPr xmlns="http://schemas.microsoft.com/office/spreadsheetml/2009/9/main" objectType="CheckBox" checked="Checked" fmlaLink="$H$15" lockText="1" noThreeD="1"/>
</file>

<file path=xl/ctrlProps/ctrlProp218.xml><?xml version="1.0" encoding="utf-8"?>
<formControlPr xmlns="http://schemas.microsoft.com/office/spreadsheetml/2009/9/main" objectType="CheckBox" checked="Checked" fmlaLink="$H$15" lockText="1" noThreeD="1"/>
</file>

<file path=xl/ctrlProps/ctrlProp219.xml><?xml version="1.0" encoding="utf-8"?>
<formControlPr xmlns="http://schemas.microsoft.com/office/spreadsheetml/2009/9/main" objectType="CheckBox" checked="Checked" fmlaLink="$H$15" lockText="1" noThreeD="1"/>
</file>

<file path=xl/ctrlProps/ctrlProp22.xml><?xml version="1.0" encoding="utf-8"?>
<formControlPr xmlns="http://schemas.microsoft.com/office/spreadsheetml/2009/9/main" objectType="CheckBox" checked="Checked" fmlaLink="$H$15" lockText="1" noThreeD="1"/>
</file>

<file path=xl/ctrlProps/ctrlProp220.xml><?xml version="1.0" encoding="utf-8"?>
<formControlPr xmlns="http://schemas.microsoft.com/office/spreadsheetml/2009/9/main" objectType="CheckBox" checked="Checked" fmlaLink="$H$15" lockText="1" noThreeD="1"/>
</file>

<file path=xl/ctrlProps/ctrlProp221.xml><?xml version="1.0" encoding="utf-8"?>
<formControlPr xmlns="http://schemas.microsoft.com/office/spreadsheetml/2009/9/main" objectType="CheckBox" checked="Checked" fmlaLink="$H$15" lockText="1" noThreeD="1"/>
</file>

<file path=xl/ctrlProps/ctrlProp222.xml><?xml version="1.0" encoding="utf-8"?>
<formControlPr xmlns="http://schemas.microsoft.com/office/spreadsheetml/2009/9/main" objectType="CheckBox" checked="Checked" fmlaLink="$H$15" lockText="1" noThreeD="1"/>
</file>

<file path=xl/ctrlProps/ctrlProp223.xml><?xml version="1.0" encoding="utf-8"?>
<formControlPr xmlns="http://schemas.microsoft.com/office/spreadsheetml/2009/9/main" objectType="CheckBox" checked="Checked" fmlaLink="$H$15" lockText="1" noThreeD="1"/>
</file>

<file path=xl/ctrlProps/ctrlProp224.xml><?xml version="1.0" encoding="utf-8"?>
<formControlPr xmlns="http://schemas.microsoft.com/office/spreadsheetml/2009/9/main" objectType="CheckBox" checked="Checked" fmlaLink="$H$15" lockText="1" noThreeD="1"/>
</file>

<file path=xl/ctrlProps/ctrlProp225.xml><?xml version="1.0" encoding="utf-8"?>
<formControlPr xmlns="http://schemas.microsoft.com/office/spreadsheetml/2009/9/main" objectType="CheckBox" checked="Checked" fmlaLink="$H$15" lockText="1" noThreeD="1"/>
</file>

<file path=xl/ctrlProps/ctrlProp226.xml><?xml version="1.0" encoding="utf-8"?>
<formControlPr xmlns="http://schemas.microsoft.com/office/spreadsheetml/2009/9/main" objectType="CheckBox" checked="Checked" fmlaLink="$H$15" lockText="1" noThreeD="1"/>
</file>

<file path=xl/ctrlProps/ctrlProp227.xml><?xml version="1.0" encoding="utf-8"?>
<formControlPr xmlns="http://schemas.microsoft.com/office/spreadsheetml/2009/9/main" objectType="CheckBox" checked="Checked" fmlaLink="$H$15" lockText="1" noThreeD="1"/>
</file>

<file path=xl/ctrlProps/ctrlProp228.xml><?xml version="1.0" encoding="utf-8"?>
<formControlPr xmlns="http://schemas.microsoft.com/office/spreadsheetml/2009/9/main" objectType="CheckBox" checked="Checked" fmlaLink="$H$15" lockText="1" noThreeD="1"/>
</file>

<file path=xl/ctrlProps/ctrlProp229.xml><?xml version="1.0" encoding="utf-8"?>
<formControlPr xmlns="http://schemas.microsoft.com/office/spreadsheetml/2009/9/main" objectType="CheckBox" checked="Checked" fmlaLink="$H$15" lockText="1" noThreeD="1"/>
</file>

<file path=xl/ctrlProps/ctrlProp23.xml><?xml version="1.0" encoding="utf-8"?>
<formControlPr xmlns="http://schemas.microsoft.com/office/spreadsheetml/2009/9/main" objectType="CheckBox" checked="Checked" fmlaLink="$H$15" lockText="1" noThreeD="1"/>
</file>

<file path=xl/ctrlProps/ctrlProp230.xml><?xml version="1.0" encoding="utf-8"?>
<formControlPr xmlns="http://schemas.microsoft.com/office/spreadsheetml/2009/9/main" objectType="CheckBox" checked="Checked" fmlaLink="$H$15" lockText="1" noThreeD="1"/>
</file>

<file path=xl/ctrlProps/ctrlProp231.xml><?xml version="1.0" encoding="utf-8"?>
<formControlPr xmlns="http://schemas.microsoft.com/office/spreadsheetml/2009/9/main" objectType="CheckBox" checked="Checked" fmlaLink="$H$15" lockText="1" noThreeD="1"/>
</file>

<file path=xl/ctrlProps/ctrlProp232.xml><?xml version="1.0" encoding="utf-8"?>
<formControlPr xmlns="http://schemas.microsoft.com/office/spreadsheetml/2009/9/main" objectType="CheckBox" checked="Checked" fmlaLink="$H$15" lockText="1" noThreeD="1"/>
</file>

<file path=xl/ctrlProps/ctrlProp233.xml><?xml version="1.0" encoding="utf-8"?>
<formControlPr xmlns="http://schemas.microsoft.com/office/spreadsheetml/2009/9/main" objectType="CheckBox" checked="Checked" fmlaLink="$H$15" lockText="1" noThreeD="1"/>
</file>

<file path=xl/ctrlProps/ctrlProp234.xml><?xml version="1.0" encoding="utf-8"?>
<formControlPr xmlns="http://schemas.microsoft.com/office/spreadsheetml/2009/9/main" objectType="CheckBox" checked="Checked" fmlaLink="$H$15" lockText="1" noThreeD="1"/>
</file>

<file path=xl/ctrlProps/ctrlProp235.xml><?xml version="1.0" encoding="utf-8"?>
<formControlPr xmlns="http://schemas.microsoft.com/office/spreadsheetml/2009/9/main" objectType="CheckBox" checked="Checked" fmlaLink="$H$15" lockText="1" noThreeD="1"/>
</file>

<file path=xl/ctrlProps/ctrlProp236.xml><?xml version="1.0" encoding="utf-8"?>
<formControlPr xmlns="http://schemas.microsoft.com/office/spreadsheetml/2009/9/main" objectType="CheckBox" checked="Checked" fmlaLink="$H$15" lockText="1" noThreeD="1"/>
</file>

<file path=xl/ctrlProps/ctrlProp237.xml><?xml version="1.0" encoding="utf-8"?>
<formControlPr xmlns="http://schemas.microsoft.com/office/spreadsheetml/2009/9/main" objectType="CheckBox" checked="Checked" fmlaLink="$H$15" lockText="1" noThreeD="1"/>
</file>

<file path=xl/ctrlProps/ctrlProp238.xml><?xml version="1.0" encoding="utf-8"?>
<formControlPr xmlns="http://schemas.microsoft.com/office/spreadsheetml/2009/9/main" objectType="CheckBox" checked="Checked" fmlaLink="$H$15" lockText="1" noThreeD="1"/>
</file>

<file path=xl/ctrlProps/ctrlProp239.xml><?xml version="1.0" encoding="utf-8"?>
<formControlPr xmlns="http://schemas.microsoft.com/office/spreadsheetml/2009/9/main" objectType="CheckBox" checked="Checked" fmlaLink="$H$15" lockText="1" noThreeD="1"/>
</file>

<file path=xl/ctrlProps/ctrlProp24.xml><?xml version="1.0" encoding="utf-8"?>
<formControlPr xmlns="http://schemas.microsoft.com/office/spreadsheetml/2009/9/main" objectType="CheckBox" checked="Checked" fmlaLink="$H$15" lockText="1" noThreeD="1"/>
</file>

<file path=xl/ctrlProps/ctrlProp240.xml><?xml version="1.0" encoding="utf-8"?>
<formControlPr xmlns="http://schemas.microsoft.com/office/spreadsheetml/2009/9/main" objectType="CheckBox" checked="Checked" fmlaLink="$H$15" lockText="1" noThreeD="1"/>
</file>

<file path=xl/ctrlProps/ctrlProp241.xml><?xml version="1.0" encoding="utf-8"?>
<formControlPr xmlns="http://schemas.microsoft.com/office/spreadsheetml/2009/9/main" objectType="CheckBox" checked="Checked" fmlaLink="$H$15" lockText="1" noThreeD="1"/>
</file>

<file path=xl/ctrlProps/ctrlProp242.xml><?xml version="1.0" encoding="utf-8"?>
<formControlPr xmlns="http://schemas.microsoft.com/office/spreadsheetml/2009/9/main" objectType="CheckBox" checked="Checked" fmlaLink="$H$15" lockText="1" noThreeD="1"/>
</file>

<file path=xl/ctrlProps/ctrlProp243.xml><?xml version="1.0" encoding="utf-8"?>
<formControlPr xmlns="http://schemas.microsoft.com/office/spreadsheetml/2009/9/main" objectType="CheckBox" checked="Checked" fmlaLink="$H$15" lockText="1" noThreeD="1"/>
</file>

<file path=xl/ctrlProps/ctrlProp244.xml><?xml version="1.0" encoding="utf-8"?>
<formControlPr xmlns="http://schemas.microsoft.com/office/spreadsheetml/2009/9/main" objectType="CheckBox" checked="Checked" fmlaLink="$H$15" lockText="1" noThreeD="1"/>
</file>

<file path=xl/ctrlProps/ctrlProp245.xml><?xml version="1.0" encoding="utf-8"?>
<formControlPr xmlns="http://schemas.microsoft.com/office/spreadsheetml/2009/9/main" objectType="CheckBox" checked="Checked" fmlaLink="$H$15" lockText="1" noThreeD="1"/>
</file>

<file path=xl/ctrlProps/ctrlProp246.xml><?xml version="1.0" encoding="utf-8"?>
<formControlPr xmlns="http://schemas.microsoft.com/office/spreadsheetml/2009/9/main" objectType="CheckBox" checked="Checked" fmlaLink="$H$15" lockText="1" noThreeD="1"/>
</file>

<file path=xl/ctrlProps/ctrlProp247.xml><?xml version="1.0" encoding="utf-8"?>
<formControlPr xmlns="http://schemas.microsoft.com/office/spreadsheetml/2009/9/main" objectType="CheckBox" checked="Checked" fmlaLink="$H$15" lockText="1" noThreeD="1"/>
</file>

<file path=xl/ctrlProps/ctrlProp248.xml><?xml version="1.0" encoding="utf-8"?>
<formControlPr xmlns="http://schemas.microsoft.com/office/spreadsheetml/2009/9/main" objectType="CheckBox" checked="Checked" fmlaLink="$H$15" lockText="1" noThreeD="1"/>
</file>

<file path=xl/ctrlProps/ctrlProp249.xml><?xml version="1.0" encoding="utf-8"?>
<formControlPr xmlns="http://schemas.microsoft.com/office/spreadsheetml/2009/9/main" objectType="CheckBox" checked="Checked" fmlaLink="$H$15" lockText="1" noThreeD="1"/>
</file>

<file path=xl/ctrlProps/ctrlProp25.xml><?xml version="1.0" encoding="utf-8"?>
<formControlPr xmlns="http://schemas.microsoft.com/office/spreadsheetml/2009/9/main" objectType="CheckBox" checked="Checked" fmlaLink="$H$15" lockText="1" noThreeD="1"/>
</file>

<file path=xl/ctrlProps/ctrlProp250.xml><?xml version="1.0" encoding="utf-8"?>
<formControlPr xmlns="http://schemas.microsoft.com/office/spreadsheetml/2009/9/main" objectType="CheckBox" checked="Checked" fmlaLink="$H$15" lockText="1" noThreeD="1"/>
</file>

<file path=xl/ctrlProps/ctrlProp251.xml><?xml version="1.0" encoding="utf-8"?>
<formControlPr xmlns="http://schemas.microsoft.com/office/spreadsheetml/2009/9/main" objectType="CheckBox" checked="Checked" fmlaLink="$H$15" lockText="1" noThreeD="1"/>
</file>

<file path=xl/ctrlProps/ctrlProp252.xml><?xml version="1.0" encoding="utf-8"?>
<formControlPr xmlns="http://schemas.microsoft.com/office/spreadsheetml/2009/9/main" objectType="CheckBox" checked="Checked" fmlaLink="$H$15" lockText="1" noThreeD="1"/>
</file>

<file path=xl/ctrlProps/ctrlProp253.xml><?xml version="1.0" encoding="utf-8"?>
<formControlPr xmlns="http://schemas.microsoft.com/office/spreadsheetml/2009/9/main" objectType="CheckBox" checked="Checked" fmlaLink="$H$15" lockText="1" noThreeD="1"/>
</file>

<file path=xl/ctrlProps/ctrlProp254.xml><?xml version="1.0" encoding="utf-8"?>
<formControlPr xmlns="http://schemas.microsoft.com/office/spreadsheetml/2009/9/main" objectType="CheckBox" checked="Checked" fmlaLink="$H$15" lockText="1" noThreeD="1"/>
</file>

<file path=xl/ctrlProps/ctrlProp255.xml><?xml version="1.0" encoding="utf-8"?>
<formControlPr xmlns="http://schemas.microsoft.com/office/spreadsheetml/2009/9/main" objectType="CheckBox" checked="Checked" fmlaLink="$H$15" lockText="1" noThreeD="1"/>
</file>

<file path=xl/ctrlProps/ctrlProp256.xml><?xml version="1.0" encoding="utf-8"?>
<formControlPr xmlns="http://schemas.microsoft.com/office/spreadsheetml/2009/9/main" objectType="CheckBox" checked="Checked" fmlaLink="$H$15" lockText="1" noThreeD="1"/>
</file>

<file path=xl/ctrlProps/ctrlProp257.xml><?xml version="1.0" encoding="utf-8"?>
<formControlPr xmlns="http://schemas.microsoft.com/office/spreadsheetml/2009/9/main" objectType="CheckBox" checked="Checked" fmlaLink="$H$15" lockText="1" noThreeD="1"/>
</file>

<file path=xl/ctrlProps/ctrlProp258.xml><?xml version="1.0" encoding="utf-8"?>
<formControlPr xmlns="http://schemas.microsoft.com/office/spreadsheetml/2009/9/main" objectType="CheckBox" checked="Checked" fmlaLink="$H$15" lockText="1" noThreeD="1"/>
</file>

<file path=xl/ctrlProps/ctrlProp259.xml><?xml version="1.0" encoding="utf-8"?>
<formControlPr xmlns="http://schemas.microsoft.com/office/spreadsheetml/2009/9/main" objectType="CheckBox" checked="Checked" fmlaLink="$H$15" lockText="1" noThreeD="1"/>
</file>

<file path=xl/ctrlProps/ctrlProp26.xml><?xml version="1.0" encoding="utf-8"?>
<formControlPr xmlns="http://schemas.microsoft.com/office/spreadsheetml/2009/9/main" objectType="CheckBox" checked="Checked" fmlaLink="$H$15" lockText="1" noThreeD="1"/>
</file>

<file path=xl/ctrlProps/ctrlProp260.xml><?xml version="1.0" encoding="utf-8"?>
<formControlPr xmlns="http://schemas.microsoft.com/office/spreadsheetml/2009/9/main" objectType="CheckBox" checked="Checked" fmlaLink="$H$15" lockText="1" noThreeD="1"/>
</file>

<file path=xl/ctrlProps/ctrlProp261.xml><?xml version="1.0" encoding="utf-8"?>
<formControlPr xmlns="http://schemas.microsoft.com/office/spreadsheetml/2009/9/main" objectType="CheckBox" checked="Checked" fmlaLink="$H$15" lockText="1" noThreeD="1"/>
</file>

<file path=xl/ctrlProps/ctrlProp262.xml><?xml version="1.0" encoding="utf-8"?>
<formControlPr xmlns="http://schemas.microsoft.com/office/spreadsheetml/2009/9/main" objectType="CheckBox" checked="Checked" fmlaLink="$H$15" lockText="1" noThreeD="1"/>
</file>

<file path=xl/ctrlProps/ctrlProp263.xml><?xml version="1.0" encoding="utf-8"?>
<formControlPr xmlns="http://schemas.microsoft.com/office/spreadsheetml/2009/9/main" objectType="CheckBox" checked="Checked" fmlaLink="$H$15" lockText="1" noThreeD="1"/>
</file>

<file path=xl/ctrlProps/ctrlProp264.xml><?xml version="1.0" encoding="utf-8"?>
<formControlPr xmlns="http://schemas.microsoft.com/office/spreadsheetml/2009/9/main" objectType="CheckBox" checked="Checked" fmlaLink="$H$15" lockText="1" noThreeD="1"/>
</file>

<file path=xl/ctrlProps/ctrlProp265.xml><?xml version="1.0" encoding="utf-8"?>
<formControlPr xmlns="http://schemas.microsoft.com/office/spreadsheetml/2009/9/main" objectType="CheckBox" checked="Checked" fmlaLink="$H$15" lockText="1" noThreeD="1"/>
</file>

<file path=xl/ctrlProps/ctrlProp266.xml><?xml version="1.0" encoding="utf-8"?>
<formControlPr xmlns="http://schemas.microsoft.com/office/spreadsheetml/2009/9/main" objectType="CheckBox" checked="Checked" fmlaLink="$H$15" lockText="1" noThreeD="1"/>
</file>

<file path=xl/ctrlProps/ctrlProp267.xml><?xml version="1.0" encoding="utf-8"?>
<formControlPr xmlns="http://schemas.microsoft.com/office/spreadsheetml/2009/9/main" objectType="CheckBox" checked="Checked" fmlaLink="$H$15" lockText="1" noThreeD="1"/>
</file>

<file path=xl/ctrlProps/ctrlProp268.xml><?xml version="1.0" encoding="utf-8"?>
<formControlPr xmlns="http://schemas.microsoft.com/office/spreadsheetml/2009/9/main" objectType="CheckBox" checked="Checked" fmlaLink="$H$15" lockText="1" noThreeD="1"/>
</file>

<file path=xl/ctrlProps/ctrlProp269.xml><?xml version="1.0" encoding="utf-8"?>
<formControlPr xmlns="http://schemas.microsoft.com/office/spreadsheetml/2009/9/main" objectType="CheckBox" checked="Checked" fmlaLink="$H$15" lockText="1" noThreeD="1"/>
</file>

<file path=xl/ctrlProps/ctrlProp27.xml><?xml version="1.0" encoding="utf-8"?>
<formControlPr xmlns="http://schemas.microsoft.com/office/spreadsheetml/2009/9/main" objectType="CheckBox" checked="Checked" fmlaLink="$H$15" lockText="1" noThreeD="1"/>
</file>

<file path=xl/ctrlProps/ctrlProp270.xml><?xml version="1.0" encoding="utf-8"?>
<formControlPr xmlns="http://schemas.microsoft.com/office/spreadsheetml/2009/9/main" objectType="CheckBox" checked="Checked" fmlaLink="$H$15" lockText="1" noThreeD="1"/>
</file>

<file path=xl/ctrlProps/ctrlProp271.xml><?xml version="1.0" encoding="utf-8"?>
<formControlPr xmlns="http://schemas.microsoft.com/office/spreadsheetml/2009/9/main" objectType="CheckBox" checked="Checked" fmlaLink="$H$15" lockText="1" noThreeD="1"/>
</file>

<file path=xl/ctrlProps/ctrlProp272.xml><?xml version="1.0" encoding="utf-8"?>
<formControlPr xmlns="http://schemas.microsoft.com/office/spreadsheetml/2009/9/main" objectType="CheckBox" checked="Checked" fmlaLink="$H$15" lockText="1" noThreeD="1"/>
</file>

<file path=xl/ctrlProps/ctrlProp273.xml><?xml version="1.0" encoding="utf-8"?>
<formControlPr xmlns="http://schemas.microsoft.com/office/spreadsheetml/2009/9/main" objectType="CheckBox" checked="Checked" fmlaLink="$H$15" lockText="1" noThreeD="1"/>
</file>

<file path=xl/ctrlProps/ctrlProp274.xml><?xml version="1.0" encoding="utf-8"?>
<formControlPr xmlns="http://schemas.microsoft.com/office/spreadsheetml/2009/9/main" objectType="CheckBox" checked="Checked" fmlaLink="$H$15" lockText="1" noThreeD="1"/>
</file>

<file path=xl/ctrlProps/ctrlProp275.xml><?xml version="1.0" encoding="utf-8"?>
<formControlPr xmlns="http://schemas.microsoft.com/office/spreadsheetml/2009/9/main" objectType="CheckBox" checked="Checked" fmlaLink="$H$15" lockText="1" noThreeD="1"/>
</file>

<file path=xl/ctrlProps/ctrlProp276.xml><?xml version="1.0" encoding="utf-8"?>
<formControlPr xmlns="http://schemas.microsoft.com/office/spreadsheetml/2009/9/main" objectType="CheckBox" checked="Checked" fmlaLink="$H$15" lockText="1" noThreeD="1"/>
</file>

<file path=xl/ctrlProps/ctrlProp277.xml><?xml version="1.0" encoding="utf-8"?>
<formControlPr xmlns="http://schemas.microsoft.com/office/spreadsheetml/2009/9/main" objectType="CheckBox" checked="Checked" fmlaLink="$H$15" lockText="1" noThreeD="1"/>
</file>

<file path=xl/ctrlProps/ctrlProp278.xml><?xml version="1.0" encoding="utf-8"?>
<formControlPr xmlns="http://schemas.microsoft.com/office/spreadsheetml/2009/9/main" objectType="CheckBox" checked="Checked" fmlaLink="$H$15" lockText="1" noThreeD="1"/>
</file>

<file path=xl/ctrlProps/ctrlProp279.xml><?xml version="1.0" encoding="utf-8"?>
<formControlPr xmlns="http://schemas.microsoft.com/office/spreadsheetml/2009/9/main" objectType="CheckBox" checked="Checked" fmlaLink="$H$15" lockText="1" noThreeD="1"/>
</file>

<file path=xl/ctrlProps/ctrlProp28.xml><?xml version="1.0" encoding="utf-8"?>
<formControlPr xmlns="http://schemas.microsoft.com/office/spreadsheetml/2009/9/main" objectType="CheckBox" checked="Checked" fmlaLink="$H$15" lockText="1" noThreeD="1"/>
</file>

<file path=xl/ctrlProps/ctrlProp280.xml><?xml version="1.0" encoding="utf-8"?>
<formControlPr xmlns="http://schemas.microsoft.com/office/spreadsheetml/2009/9/main" objectType="CheckBox" checked="Checked" fmlaLink="$H$15" lockText="1" noThreeD="1"/>
</file>

<file path=xl/ctrlProps/ctrlProp281.xml><?xml version="1.0" encoding="utf-8"?>
<formControlPr xmlns="http://schemas.microsoft.com/office/spreadsheetml/2009/9/main" objectType="CheckBox" checked="Checked" fmlaLink="$H$15" lockText="1" noThreeD="1"/>
</file>

<file path=xl/ctrlProps/ctrlProp282.xml><?xml version="1.0" encoding="utf-8"?>
<formControlPr xmlns="http://schemas.microsoft.com/office/spreadsheetml/2009/9/main" objectType="CheckBox" checked="Checked" fmlaLink="$H$15" lockText="1" noThreeD="1"/>
</file>

<file path=xl/ctrlProps/ctrlProp283.xml><?xml version="1.0" encoding="utf-8"?>
<formControlPr xmlns="http://schemas.microsoft.com/office/spreadsheetml/2009/9/main" objectType="CheckBox" checked="Checked" fmlaLink="$H$15" lockText="1" noThreeD="1"/>
</file>

<file path=xl/ctrlProps/ctrlProp284.xml><?xml version="1.0" encoding="utf-8"?>
<formControlPr xmlns="http://schemas.microsoft.com/office/spreadsheetml/2009/9/main" objectType="CheckBox" checked="Checked" fmlaLink="$H$15" lockText="1" noThreeD="1"/>
</file>

<file path=xl/ctrlProps/ctrlProp285.xml><?xml version="1.0" encoding="utf-8"?>
<formControlPr xmlns="http://schemas.microsoft.com/office/spreadsheetml/2009/9/main" objectType="CheckBox" checked="Checked" fmlaLink="$H$15" lockText="1" noThreeD="1"/>
</file>

<file path=xl/ctrlProps/ctrlProp286.xml><?xml version="1.0" encoding="utf-8"?>
<formControlPr xmlns="http://schemas.microsoft.com/office/spreadsheetml/2009/9/main" objectType="CheckBox" checked="Checked" fmlaLink="$H$15" lockText="1" noThreeD="1"/>
</file>

<file path=xl/ctrlProps/ctrlProp287.xml><?xml version="1.0" encoding="utf-8"?>
<formControlPr xmlns="http://schemas.microsoft.com/office/spreadsheetml/2009/9/main" objectType="CheckBox" checked="Checked" fmlaLink="$H$15" lockText="1" noThreeD="1"/>
</file>

<file path=xl/ctrlProps/ctrlProp288.xml><?xml version="1.0" encoding="utf-8"?>
<formControlPr xmlns="http://schemas.microsoft.com/office/spreadsheetml/2009/9/main" objectType="CheckBox" checked="Checked" fmlaLink="$H$15" lockText="1" noThreeD="1"/>
</file>

<file path=xl/ctrlProps/ctrlProp289.xml><?xml version="1.0" encoding="utf-8"?>
<formControlPr xmlns="http://schemas.microsoft.com/office/spreadsheetml/2009/9/main" objectType="CheckBox" checked="Checked" fmlaLink="$H$15" lockText="1" noThreeD="1"/>
</file>

<file path=xl/ctrlProps/ctrlProp29.xml><?xml version="1.0" encoding="utf-8"?>
<formControlPr xmlns="http://schemas.microsoft.com/office/spreadsheetml/2009/9/main" objectType="CheckBox" checked="Checked" fmlaLink="$H$15" lockText="1" noThreeD="1"/>
</file>

<file path=xl/ctrlProps/ctrlProp290.xml><?xml version="1.0" encoding="utf-8"?>
<formControlPr xmlns="http://schemas.microsoft.com/office/spreadsheetml/2009/9/main" objectType="CheckBox" checked="Checked" fmlaLink="$H$15" lockText="1" noThreeD="1"/>
</file>

<file path=xl/ctrlProps/ctrlProp291.xml><?xml version="1.0" encoding="utf-8"?>
<formControlPr xmlns="http://schemas.microsoft.com/office/spreadsheetml/2009/9/main" objectType="CheckBox" checked="Checked" fmlaLink="$H$15" lockText="1" noThreeD="1"/>
</file>

<file path=xl/ctrlProps/ctrlProp292.xml><?xml version="1.0" encoding="utf-8"?>
<formControlPr xmlns="http://schemas.microsoft.com/office/spreadsheetml/2009/9/main" objectType="CheckBox" checked="Checked" fmlaLink="$H$15" lockText="1" noThreeD="1"/>
</file>

<file path=xl/ctrlProps/ctrlProp293.xml><?xml version="1.0" encoding="utf-8"?>
<formControlPr xmlns="http://schemas.microsoft.com/office/spreadsheetml/2009/9/main" objectType="CheckBox" checked="Checked" fmlaLink="$H$15" lockText="1" noThreeD="1"/>
</file>

<file path=xl/ctrlProps/ctrlProp294.xml><?xml version="1.0" encoding="utf-8"?>
<formControlPr xmlns="http://schemas.microsoft.com/office/spreadsheetml/2009/9/main" objectType="CheckBox" checked="Checked" fmlaLink="$H$15" lockText="1" noThreeD="1"/>
</file>

<file path=xl/ctrlProps/ctrlProp295.xml><?xml version="1.0" encoding="utf-8"?>
<formControlPr xmlns="http://schemas.microsoft.com/office/spreadsheetml/2009/9/main" objectType="CheckBox" checked="Checked" fmlaLink="$H$15" lockText="1" noThreeD="1"/>
</file>

<file path=xl/ctrlProps/ctrlProp296.xml><?xml version="1.0" encoding="utf-8"?>
<formControlPr xmlns="http://schemas.microsoft.com/office/spreadsheetml/2009/9/main" objectType="CheckBox" checked="Checked" fmlaLink="$H$15" lockText="1" noThreeD="1"/>
</file>

<file path=xl/ctrlProps/ctrlProp297.xml><?xml version="1.0" encoding="utf-8"?>
<formControlPr xmlns="http://schemas.microsoft.com/office/spreadsheetml/2009/9/main" objectType="CheckBox" checked="Checked" fmlaLink="$H$15" lockText="1" noThreeD="1"/>
</file>

<file path=xl/ctrlProps/ctrlProp298.xml><?xml version="1.0" encoding="utf-8"?>
<formControlPr xmlns="http://schemas.microsoft.com/office/spreadsheetml/2009/9/main" objectType="CheckBox" checked="Checked" fmlaLink="$H$15" lockText="1" noThreeD="1"/>
</file>

<file path=xl/ctrlProps/ctrlProp299.xml><?xml version="1.0" encoding="utf-8"?>
<formControlPr xmlns="http://schemas.microsoft.com/office/spreadsheetml/2009/9/main" objectType="CheckBox" checked="Checked" fmlaLink="$H$15" lockText="1" noThreeD="1"/>
</file>

<file path=xl/ctrlProps/ctrlProp3.xml><?xml version="1.0" encoding="utf-8"?>
<formControlPr xmlns="http://schemas.microsoft.com/office/spreadsheetml/2009/9/main" objectType="CheckBox" checked="Checked" fmlaLink="$H$15" lockText="1" noThreeD="1"/>
</file>

<file path=xl/ctrlProps/ctrlProp30.xml><?xml version="1.0" encoding="utf-8"?>
<formControlPr xmlns="http://schemas.microsoft.com/office/spreadsheetml/2009/9/main" objectType="CheckBox" checked="Checked" fmlaLink="$H$15" lockText="1" noThreeD="1"/>
</file>

<file path=xl/ctrlProps/ctrlProp300.xml><?xml version="1.0" encoding="utf-8"?>
<formControlPr xmlns="http://schemas.microsoft.com/office/spreadsheetml/2009/9/main" objectType="CheckBox" checked="Checked" fmlaLink="$H$15" lockText="1" noThreeD="1"/>
</file>

<file path=xl/ctrlProps/ctrlProp301.xml><?xml version="1.0" encoding="utf-8"?>
<formControlPr xmlns="http://schemas.microsoft.com/office/spreadsheetml/2009/9/main" objectType="CheckBox" checked="Checked" fmlaLink="$H$15" lockText="1" noThreeD="1"/>
</file>

<file path=xl/ctrlProps/ctrlProp302.xml><?xml version="1.0" encoding="utf-8"?>
<formControlPr xmlns="http://schemas.microsoft.com/office/spreadsheetml/2009/9/main" objectType="CheckBox" checked="Checked" fmlaLink="$H$15" lockText="1" noThreeD="1"/>
</file>

<file path=xl/ctrlProps/ctrlProp303.xml><?xml version="1.0" encoding="utf-8"?>
<formControlPr xmlns="http://schemas.microsoft.com/office/spreadsheetml/2009/9/main" objectType="CheckBox" checked="Checked" fmlaLink="$H$15" lockText="1" noThreeD="1"/>
</file>

<file path=xl/ctrlProps/ctrlProp304.xml><?xml version="1.0" encoding="utf-8"?>
<formControlPr xmlns="http://schemas.microsoft.com/office/spreadsheetml/2009/9/main" objectType="CheckBox" checked="Checked" fmlaLink="$H$15" lockText="1" noThreeD="1"/>
</file>

<file path=xl/ctrlProps/ctrlProp305.xml><?xml version="1.0" encoding="utf-8"?>
<formControlPr xmlns="http://schemas.microsoft.com/office/spreadsheetml/2009/9/main" objectType="CheckBox" checked="Checked" fmlaLink="$H$15" lockText="1" noThreeD="1"/>
</file>

<file path=xl/ctrlProps/ctrlProp306.xml><?xml version="1.0" encoding="utf-8"?>
<formControlPr xmlns="http://schemas.microsoft.com/office/spreadsheetml/2009/9/main" objectType="CheckBox" checked="Checked" fmlaLink="$H$15" lockText="1" noThreeD="1"/>
</file>

<file path=xl/ctrlProps/ctrlProp307.xml><?xml version="1.0" encoding="utf-8"?>
<formControlPr xmlns="http://schemas.microsoft.com/office/spreadsheetml/2009/9/main" objectType="CheckBox" checked="Checked" fmlaLink="$H$15" lockText="1" noThreeD="1"/>
</file>

<file path=xl/ctrlProps/ctrlProp308.xml><?xml version="1.0" encoding="utf-8"?>
<formControlPr xmlns="http://schemas.microsoft.com/office/spreadsheetml/2009/9/main" objectType="CheckBox" checked="Checked" fmlaLink="$H$15" lockText="1" noThreeD="1"/>
</file>

<file path=xl/ctrlProps/ctrlProp309.xml><?xml version="1.0" encoding="utf-8"?>
<formControlPr xmlns="http://schemas.microsoft.com/office/spreadsheetml/2009/9/main" objectType="CheckBox" checked="Checked" fmlaLink="$H$15" lockText="1" noThreeD="1"/>
</file>

<file path=xl/ctrlProps/ctrlProp31.xml><?xml version="1.0" encoding="utf-8"?>
<formControlPr xmlns="http://schemas.microsoft.com/office/spreadsheetml/2009/9/main" objectType="CheckBox" checked="Checked" fmlaLink="$H$15" lockText="1" noThreeD="1"/>
</file>

<file path=xl/ctrlProps/ctrlProp310.xml><?xml version="1.0" encoding="utf-8"?>
<formControlPr xmlns="http://schemas.microsoft.com/office/spreadsheetml/2009/9/main" objectType="CheckBox" checked="Checked" fmlaLink="$H$15" lockText="1" noThreeD="1"/>
</file>

<file path=xl/ctrlProps/ctrlProp311.xml><?xml version="1.0" encoding="utf-8"?>
<formControlPr xmlns="http://schemas.microsoft.com/office/spreadsheetml/2009/9/main" objectType="CheckBox" checked="Checked" fmlaLink="$H$15" lockText="1" noThreeD="1"/>
</file>

<file path=xl/ctrlProps/ctrlProp312.xml><?xml version="1.0" encoding="utf-8"?>
<formControlPr xmlns="http://schemas.microsoft.com/office/spreadsheetml/2009/9/main" objectType="CheckBox" checked="Checked" fmlaLink="$H$15" lockText="1" noThreeD="1"/>
</file>

<file path=xl/ctrlProps/ctrlProp313.xml><?xml version="1.0" encoding="utf-8"?>
<formControlPr xmlns="http://schemas.microsoft.com/office/spreadsheetml/2009/9/main" objectType="CheckBox" checked="Checked" fmlaLink="$H$15" lockText="1" noThreeD="1"/>
</file>

<file path=xl/ctrlProps/ctrlProp314.xml><?xml version="1.0" encoding="utf-8"?>
<formControlPr xmlns="http://schemas.microsoft.com/office/spreadsheetml/2009/9/main" objectType="CheckBox" checked="Checked" fmlaLink="$H$15" lockText="1" noThreeD="1"/>
</file>

<file path=xl/ctrlProps/ctrlProp315.xml><?xml version="1.0" encoding="utf-8"?>
<formControlPr xmlns="http://schemas.microsoft.com/office/spreadsheetml/2009/9/main" objectType="CheckBox" checked="Checked" fmlaLink="$H$15" lockText="1" noThreeD="1"/>
</file>

<file path=xl/ctrlProps/ctrlProp316.xml><?xml version="1.0" encoding="utf-8"?>
<formControlPr xmlns="http://schemas.microsoft.com/office/spreadsheetml/2009/9/main" objectType="CheckBox" checked="Checked" fmlaLink="$H$15" lockText="1" noThreeD="1"/>
</file>

<file path=xl/ctrlProps/ctrlProp317.xml><?xml version="1.0" encoding="utf-8"?>
<formControlPr xmlns="http://schemas.microsoft.com/office/spreadsheetml/2009/9/main" objectType="CheckBox" checked="Checked" fmlaLink="$H$15" lockText="1" noThreeD="1"/>
</file>

<file path=xl/ctrlProps/ctrlProp318.xml><?xml version="1.0" encoding="utf-8"?>
<formControlPr xmlns="http://schemas.microsoft.com/office/spreadsheetml/2009/9/main" objectType="CheckBox" checked="Checked" fmlaLink="$H$15" lockText="1" noThreeD="1"/>
</file>

<file path=xl/ctrlProps/ctrlProp319.xml><?xml version="1.0" encoding="utf-8"?>
<formControlPr xmlns="http://schemas.microsoft.com/office/spreadsheetml/2009/9/main" objectType="CheckBox" checked="Checked" fmlaLink="$H$15" lockText="1" noThreeD="1"/>
</file>

<file path=xl/ctrlProps/ctrlProp32.xml><?xml version="1.0" encoding="utf-8"?>
<formControlPr xmlns="http://schemas.microsoft.com/office/spreadsheetml/2009/9/main" objectType="CheckBox" checked="Checked" fmlaLink="$H$15" lockText="1" noThreeD="1"/>
</file>

<file path=xl/ctrlProps/ctrlProp320.xml><?xml version="1.0" encoding="utf-8"?>
<formControlPr xmlns="http://schemas.microsoft.com/office/spreadsheetml/2009/9/main" objectType="CheckBox" checked="Checked" fmlaLink="$H$15" lockText="1" noThreeD="1"/>
</file>

<file path=xl/ctrlProps/ctrlProp321.xml><?xml version="1.0" encoding="utf-8"?>
<formControlPr xmlns="http://schemas.microsoft.com/office/spreadsheetml/2009/9/main" objectType="CheckBox" checked="Checked" fmlaLink="$H$15" lockText="1" noThreeD="1"/>
</file>

<file path=xl/ctrlProps/ctrlProp322.xml><?xml version="1.0" encoding="utf-8"?>
<formControlPr xmlns="http://schemas.microsoft.com/office/spreadsheetml/2009/9/main" objectType="CheckBox" checked="Checked" fmlaLink="$H$15" lockText="1" noThreeD="1"/>
</file>

<file path=xl/ctrlProps/ctrlProp323.xml><?xml version="1.0" encoding="utf-8"?>
<formControlPr xmlns="http://schemas.microsoft.com/office/spreadsheetml/2009/9/main" objectType="CheckBox" checked="Checked" fmlaLink="$H$15" lockText="1" noThreeD="1"/>
</file>

<file path=xl/ctrlProps/ctrlProp324.xml><?xml version="1.0" encoding="utf-8"?>
<formControlPr xmlns="http://schemas.microsoft.com/office/spreadsheetml/2009/9/main" objectType="CheckBox" checked="Checked" fmlaLink="$H$15" lockText="1" noThreeD="1"/>
</file>

<file path=xl/ctrlProps/ctrlProp325.xml><?xml version="1.0" encoding="utf-8"?>
<formControlPr xmlns="http://schemas.microsoft.com/office/spreadsheetml/2009/9/main" objectType="CheckBox" checked="Checked" fmlaLink="$H$15" lockText="1" noThreeD="1"/>
</file>

<file path=xl/ctrlProps/ctrlProp326.xml><?xml version="1.0" encoding="utf-8"?>
<formControlPr xmlns="http://schemas.microsoft.com/office/spreadsheetml/2009/9/main" objectType="CheckBox" checked="Checked" fmlaLink="$H$15" lockText="1" noThreeD="1"/>
</file>

<file path=xl/ctrlProps/ctrlProp327.xml><?xml version="1.0" encoding="utf-8"?>
<formControlPr xmlns="http://schemas.microsoft.com/office/spreadsheetml/2009/9/main" objectType="CheckBox" checked="Checked" fmlaLink="$H$15" lockText="1" noThreeD="1"/>
</file>

<file path=xl/ctrlProps/ctrlProp328.xml><?xml version="1.0" encoding="utf-8"?>
<formControlPr xmlns="http://schemas.microsoft.com/office/spreadsheetml/2009/9/main" objectType="CheckBox" checked="Checked" fmlaLink="$H$15" lockText="1" noThreeD="1"/>
</file>

<file path=xl/ctrlProps/ctrlProp329.xml><?xml version="1.0" encoding="utf-8"?>
<formControlPr xmlns="http://schemas.microsoft.com/office/spreadsheetml/2009/9/main" objectType="CheckBox" checked="Checked" fmlaLink="$H$15" lockText="1" noThreeD="1"/>
</file>

<file path=xl/ctrlProps/ctrlProp33.xml><?xml version="1.0" encoding="utf-8"?>
<formControlPr xmlns="http://schemas.microsoft.com/office/spreadsheetml/2009/9/main" objectType="CheckBox" checked="Checked" fmlaLink="$H$15" lockText="1" noThreeD="1"/>
</file>

<file path=xl/ctrlProps/ctrlProp330.xml><?xml version="1.0" encoding="utf-8"?>
<formControlPr xmlns="http://schemas.microsoft.com/office/spreadsheetml/2009/9/main" objectType="CheckBox" checked="Checked" fmlaLink="$H$15" lockText="1" noThreeD="1"/>
</file>

<file path=xl/ctrlProps/ctrlProp331.xml><?xml version="1.0" encoding="utf-8"?>
<formControlPr xmlns="http://schemas.microsoft.com/office/spreadsheetml/2009/9/main" objectType="CheckBox" checked="Checked" fmlaLink="$H$15" lockText="1" noThreeD="1"/>
</file>

<file path=xl/ctrlProps/ctrlProp332.xml><?xml version="1.0" encoding="utf-8"?>
<formControlPr xmlns="http://schemas.microsoft.com/office/spreadsheetml/2009/9/main" objectType="CheckBox" checked="Checked" fmlaLink="$H$15" lockText="1" noThreeD="1"/>
</file>

<file path=xl/ctrlProps/ctrlProp333.xml><?xml version="1.0" encoding="utf-8"?>
<formControlPr xmlns="http://schemas.microsoft.com/office/spreadsheetml/2009/9/main" objectType="CheckBox" checked="Checked" fmlaLink="$H$15" lockText="1" noThreeD="1"/>
</file>

<file path=xl/ctrlProps/ctrlProp334.xml><?xml version="1.0" encoding="utf-8"?>
<formControlPr xmlns="http://schemas.microsoft.com/office/spreadsheetml/2009/9/main" objectType="CheckBox" checked="Checked" fmlaLink="$H$15" lockText="1" noThreeD="1"/>
</file>

<file path=xl/ctrlProps/ctrlProp335.xml><?xml version="1.0" encoding="utf-8"?>
<formControlPr xmlns="http://schemas.microsoft.com/office/spreadsheetml/2009/9/main" objectType="CheckBox" checked="Checked" fmlaLink="$H$15" lockText="1" noThreeD="1"/>
</file>

<file path=xl/ctrlProps/ctrlProp336.xml><?xml version="1.0" encoding="utf-8"?>
<formControlPr xmlns="http://schemas.microsoft.com/office/spreadsheetml/2009/9/main" objectType="CheckBox" checked="Checked" fmlaLink="$H$15" lockText="1" noThreeD="1"/>
</file>

<file path=xl/ctrlProps/ctrlProp337.xml><?xml version="1.0" encoding="utf-8"?>
<formControlPr xmlns="http://schemas.microsoft.com/office/spreadsheetml/2009/9/main" objectType="CheckBox" checked="Checked" fmlaLink="$H$15" lockText="1" noThreeD="1"/>
</file>

<file path=xl/ctrlProps/ctrlProp338.xml><?xml version="1.0" encoding="utf-8"?>
<formControlPr xmlns="http://schemas.microsoft.com/office/spreadsheetml/2009/9/main" objectType="CheckBox" checked="Checked" fmlaLink="$H$15" lockText="1" noThreeD="1"/>
</file>

<file path=xl/ctrlProps/ctrlProp339.xml><?xml version="1.0" encoding="utf-8"?>
<formControlPr xmlns="http://schemas.microsoft.com/office/spreadsheetml/2009/9/main" objectType="CheckBox" checked="Checked" fmlaLink="$H$15" lockText="1" noThreeD="1"/>
</file>

<file path=xl/ctrlProps/ctrlProp34.xml><?xml version="1.0" encoding="utf-8"?>
<formControlPr xmlns="http://schemas.microsoft.com/office/spreadsheetml/2009/9/main" objectType="CheckBox" checked="Checked" fmlaLink="$H$15" lockText="1" noThreeD="1"/>
</file>

<file path=xl/ctrlProps/ctrlProp340.xml><?xml version="1.0" encoding="utf-8"?>
<formControlPr xmlns="http://schemas.microsoft.com/office/spreadsheetml/2009/9/main" objectType="CheckBox" checked="Checked" fmlaLink="$H$15" lockText="1" noThreeD="1"/>
</file>

<file path=xl/ctrlProps/ctrlProp341.xml><?xml version="1.0" encoding="utf-8"?>
<formControlPr xmlns="http://schemas.microsoft.com/office/spreadsheetml/2009/9/main" objectType="CheckBox" checked="Checked" fmlaLink="$H$15" lockText="1" noThreeD="1"/>
</file>

<file path=xl/ctrlProps/ctrlProp342.xml><?xml version="1.0" encoding="utf-8"?>
<formControlPr xmlns="http://schemas.microsoft.com/office/spreadsheetml/2009/9/main" objectType="CheckBox" checked="Checked" fmlaLink="$H$15" lockText="1" noThreeD="1"/>
</file>

<file path=xl/ctrlProps/ctrlProp343.xml><?xml version="1.0" encoding="utf-8"?>
<formControlPr xmlns="http://schemas.microsoft.com/office/spreadsheetml/2009/9/main" objectType="CheckBox" checked="Checked" fmlaLink="$H$15" lockText="1" noThreeD="1"/>
</file>

<file path=xl/ctrlProps/ctrlProp344.xml><?xml version="1.0" encoding="utf-8"?>
<formControlPr xmlns="http://schemas.microsoft.com/office/spreadsheetml/2009/9/main" objectType="CheckBox" checked="Checked" fmlaLink="$H$15" lockText="1" noThreeD="1"/>
</file>

<file path=xl/ctrlProps/ctrlProp345.xml><?xml version="1.0" encoding="utf-8"?>
<formControlPr xmlns="http://schemas.microsoft.com/office/spreadsheetml/2009/9/main" objectType="CheckBox" checked="Checked" fmlaLink="$H$15" lockText="1" noThreeD="1"/>
</file>

<file path=xl/ctrlProps/ctrlProp346.xml><?xml version="1.0" encoding="utf-8"?>
<formControlPr xmlns="http://schemas.microsoft.com/office/spreadsheetml/2009/9/main" objectType="CheckBox" checked="Checked" fmlaLink="$H$15" lockText="1" noThreeD="1"/>
</file>

<file path=xl/ctrlProps/ctrlProp347.xml><?xml version="1.0" encoding="utf-8"?>
<formControlPr xmlns="http://schemas.microsoft.com/office/spreadsheetml/2009/9/main" objectType="CheckBox" checked="Checked" fmlaLink="$H$15" lockText="1" noThreeD="1"/>
</file>

<file path=xl/ctrlProps/ctrlProp348.xml><?xml version="1.0" encoding="utf-8"?>
<formControlPr xmlns="http://schemas.microsoft.com/office/spreadsheetml/2009/9/main" objectType="CheckBox" checked="Checked" fmlaLink="$H$15" lockText="1" noThreeD="1"/>
</file>

<file path=xl/ctrlProps/ctrlProp349.xml><?xml version="1.0" encoding="utf-8"?>
<formControlPr xmlns="http://schemas.microsoft.com/office/spreadsheetml/2009/9/main" objectType="CheckBox" checked="Checked" fmlaLink="$H$15" lockText="1" noThreeD="1"/>
</file>

<file path=xl/ctrlProps/ctrlProp35.xml><?xml version="1.0" encoding="utf-8"?>
<formControlPr xmlns="http://schemas.microsoft.com/office/spreadsheetml/2009/9/main" objectType="CheckBox" checked="Checked" fmlaLink="$H$15" lockText="1" noThreeD="1"/>
</file>

<file path=xl/ctrlProps/ctrlProp350.xml><?xml version="1.0" encoding="utf-8"?>
<formControlPr xmlns="http://schemas.microsoft.com/office/spreadsheetml/2009/9/main" objectType="CheckBox" checked="Checked" fmlaLink="$H$15" lockText="1" noThreeD="1"/>
</file>

<file path=xl/ctrlProps/ctrlProp351.xml><?xml version="1.0" encoding="utf-8"?>
<formControlPr xmlns="http://schemas.microsoft.com/office/spreadsheetml/2009/9/main" objectType="CheckBox" checked="Checked" fmlaLink="$H$15" lockText="1" noThreeD="1"/>
</file>

<file path=xl/ctrlProps/ctrlProp352.xml><?xml version="1.0" encoding="utf-8"?>
<formControlPr xmlns="http://schemas.microsoft.com/office/spreadsheetml/2009/9/main" objectType="CheckBox" checked="Checked" fmlaLink="$H$15" lockText="1" noThreeD="1"/>
</file>

<file path=xl/ctrlProps/ctrlProp353.xml><?xml version="1.0" encoding="utf-8"?>
<formControlPr xmlns="http://schemas.microsoft.com/office/spreadsheetml/2009/9/main" objectType="CheckBox" checked="Checked" fmlaLink="$H$15" lockText="1" noThreeD="1"/>
</file>

<file path=xl/ctrlProps/ctrlProp354.xml><?xml version="1.0" encoding="utf-8"?>
<formControlPr xmlns="http://schemas.microsoft.com/office/spreadsheetml/2009/9/main" objectType="CheckBox" checked="Checked" fmlaLink="$H$15" lockText="1" noThreeD="1"/>
</file>

<file path=xl/ctrlProps/ctrlProp355.xml><?xml version="1.0" encoding="utf-8"?>
<formControlPr xmlns="http://schemas.microsoft.com/office/spreadsheetml/2009/9/main" objectType="CheckBox" checked="Checked" fmlaLink="$H$15" lockText="1" noThreeD="1"/>
</file>

<file path=xl/ctrlProps/ctrlProp356.xml><?xml version="1.0" encoding="utf-8"?>
<formControlPr xmlns="http://schemas.microsoft.com/office/spreadsheetml/2009/9/main" objectType="CheckBox" checked="Checked" fmlaLink="$H$15" lockText="1" noThreeD="1"/>
</file>

<file path=xl/ctrlProps/ctrlProp357.xml><?xml version="1.0" encoding="utf-8"?>
<formControlPr xmlns="http://schemas.microsoft.com/office/spreadsheetml/2009/9/main" objectType="CheckBox" checked="Checked" fmlaLink="$H$15" lockText="1" noThreeD="1"/>
</file>

<file path=xl/ctrlProps/ctrlProp358.xml><?xml version="1.0" encoding="utf-8"?>
<formControlPr xmlns="http://schemas.microsoft.com/office/spreadsheetml/2009/9/main" objectType="CheckBox" checked="Checked" fmlaLink="$H$15" lockText="1" noThreeD="1"/>
</file>

<file path=xl/ctrlProps/ctrlProp359.xml><?xml version="1.0" encoding="utf-8"?>
<formControlPr xmlns="http://schemas.microsoft.com/office/spreadsheetml/2009/9/main" objectType="CheckBox" checked="Checked" fmlaLink="$H$15" lockText="1" noThreeD="1"/>
</file>

<file path=xl/ctrlProps/ctrlProp36.xml><?xml version="1.0" encoding="utf-8"?>
<formControlPr xmlns="http://schemas.microsoft.com/office/spreadsheetml/2009/9/main" objectType="CheckBox" checked="Checked" fmlaLink="$H$15" lockText="1" noThreeD="1"/>
</file>

<file path=xl/ctrlProps/ctrlProp360.xml><?xml version="1.0" encoding="utf-8"?>
<formControlPr xmlns="http://schemas.microsoft.com/office/spreadsheetml/2009/9/main" objectType="CheckBox" checked="Checked" fmlaLink="$H$15" lockText="1" noThreeD="1"/>
</file>

<file path=xl/ctrlProps/ctrlProp361.xml><?xml version="1.0" encoding="utf-8"?>
<formControlPr xmlns="http://schemas.microsoft.com/office/spreadsheetml/2009/9/main" objectType="CheckBox" checked="Checked" fmlaLink="$H$15" lockText="1" noThreeD="1"/>
</file>

<file path=xl/ctrlProps/ctrlProp362.xml><?xml version="1.0" encoding="utf-8"?>
<formControlPr xmlns="http://schemas.microsoft.com/office/spreadsheetml/2009/9/main" objectType="CheckBox" checked="Checked" fmlaLink="$H$15" lockText="1" noThreeD="1"/>
</file>

<file path=xl/ctrlProps/ctrlProp363.xml><?xml version="1.0" encoding="utf-8"?>
<formControlPr xmlns="http://schemas.microsoft.com/office/spreadsheetml/2009/9/main" objectType="CheckBox" checked="Checked" fmlaLink="$H$15" lockText="1" noThreeD="1"/>
</file>

<file path=xl/ctrlProps/ctrlProp364.xml><?xml version="1.0" encoding="utf-8"?>
<formControlPr xmlns="http://schemas.microsoft.com/office/spreadsheetml/2009/9/main" objectType="CheckBox" checked="Checked" fmlaLink="$H$15" lockText="1" noThreeD="1"/>
</file>

<file path=xl/ctrlProps/ctrlProp365.xml><?xml version="1.0" encoding="utf-8"?>
<formControlPr xmlns="http://schemas.microsoft.com/office/spreadsheetml/2009/9/main" objectType="CheckBox" checked="Checked" fmlaLink="$H$15" lockText="1" noThreeD="1"/>
</file>

<file path=xl/ctrlProps/ctrlProp366.xml><?xml version="1.0" encoding="utf-8"?>
<formControlPr xmlns="http://schemas.microsoft.com/office/spreadsheetml/2009/9/main" objectType="CheckBox" checked="Checked" fmlaLink="$H$15" lockText="1" noThreeD="1"/>
</file>

<file path=xl/ctrlProps/ctrlProp367.xml><?xml version="1.0" encoding="utf-8"?>
<formControlPr xmlns="http://schemas.microsoft.com/office/spreadsheetml/2009/9/main" objectType="CheckBox" checked="Checked" fmlaLink="$H$15" lockText="1" noThreeD="1"/>
</file>

<file path=xl/ctrlProps/ctrlProp368.xml><?xml version="1.0" encoding="utf-8"?>
<formControlPr xmlns="http://schemas.microsoft.com/office/spreadsheetml/2009/9/main" objectType="CheckBox" checked="Checked" fmlaLink="$H$15" lockText="1" noThreeD="1"/>
</file>

<file path=xl/ctrlProps/ctrlProp369.xml><?xml version="1.0" encoding="utf-8"?>
<formControlPr xmlns="http://schemas.microsoft.com/office/spreadsheetml/2009/9/main" objectType="CheckBox" checked="Checked" fmlaLink="$H$15" lockText="1" noThreeD="1"/>
</file>

<file path=xl/ctrlProps/ctrlProp37.xml><?xml version="1.0" encoding="utf-8"?>
<formControlPr xmlns="http://schemas.microsoft.com/office/spreadsheetml/2009/9/main" objectType="CheckBox" checked="Checked" fmlaLink="$H$15" lockText="1" noThreeD="1"/>
</file>

<file path=xl/ctrlProps/ctrlProp370.xml><?xml version="1.0" encoding="utf-8"?>
<formControlPr xmlns="http://schemas.microsoft.com/office/spreadsheetml/2009/9/main" objectType="CheckBox" checked="Checked" fmlaLink="$H$15" lockText="1" noThreeD="1"/>
</file>

<file path=xl/ctrlProps/ctrlProp371.xml><?xml version="1.0" encoding="utf-8"?>
<formControlPr xmlns="http://schemas.microsoft.com/office/spreadsheetml/2009/9/main" objectType="CheckBox" checked="Checked" fmlaLink="$H$15" lockText="1" noThreeD="1"/>
</file>

<file path=xl/ctrlProps/ctrlProp372.xml><?xml version="1.0" encoding="utf-8"?>
<formControlPr xmlns="http://schemas.microsoft.com/office/spreadsheetml/2009/9/main" objectType="CheckBox" checked="Checked" fmlaLink="$H$15" lockText="1" noThreeD="1"/>
</file>

<file path=xl/ctrlProps/ctrlProp373.xml><?xml version="1.0" encoding="utf-8"?>
<formControlPr xmlns="http://schemas.microsoft.com/office/spreadsheetml/2009/9/main" objectType="CheckBox" checked="Checked" fmlaLink="$H$15" lockText="1" noThreeD="1"/>
</file>

<file path=xl/ctrlProps/ctrlProp374.xml><?xml version="1.0" encoding="utf-8"?>
<formControlPr xmlns="http://schemas.microsoft.com/office/spreadsheetml/2009/9/main" objectType="CheckBox" checked="Checked" fmlaLink="$H$15" lockText="1" noThreeD="1"/>
</file>

<file path=xl/ctrlProps/ctrlProp375.xml><?xml version="1.0" encoding="utf-8"?>
<formControlPr xmlns="http://schemas.microsoft.com/office/spreadsheetml/2009/9/main" objectType="CheckBox" checked="Checked" fmlaLink="$H$15" lockText="1" noThreeD="1"/>
</file>

<file path=xl/ctrlProps/ctrlProp376.xml><?xml version="1.0" encoding="utf-8"?>
<formControlPr xmlns="http://schemas.microsoft.com/office/spreadsheetml/2009/9/main" objectType="CheckBox" checked="Checked" fmlaLink="$H$15" lockText="1" noThreeD="1"/>
</file>

<file path=xl/ctrlProps/ctrlProp377.xml><?xml version="1.0" encoding="utf-8"?>
<formControlPr xmlns="http://schemas.microsoft.com/office/spreadsheetml/2009/9/main" objectType="CheckBox" checked="Checked" fmlaLink="$H$15" lockText="1" noThreeD="1"/>
</file>

<file path=xl/ctrlProps/ctrlProp378.xml><?xml version="1.0" encoding="utf-8"?>
<formControlPr xmlns="http://schemas.microsoft.com/office/spreadsheetml/2009/9/main" objectType="CheckBox" checked="Checked" fmlaLink="$H$15" lockText="1" noThreeD="1"/>
</file>

<file path=xl/ctrlProps/ctrlProp379.xml><?xml version="1.0" encoding="utf-8"?>
<formControlPr xmlns="http://schemas.microsoft.com/office/spreadsheetml/2009/9/main" objectType="CheckBox" checked="Checked" fmlaLink="$H$15" lockText="1" noThreeD="1"/>
</file>

<file path=xl/ctrlProps/ctrlProp38.xml><?xml version="1.0" encoding="utf-8"?>
<formControlPr xmlns="http://schemas.microsoft.com/office/spreadsheetml/2009/9/main" objectType="CheckBox" checked="Checked" fmlaLink="$H$15" lockText="1" noThreeD="1"/>
</file>

<file path=xl/ctrlProps/ctrlProp380.xml><?xml version="1.0" encoding="utf-8"?>
<formControlPr xmlns="http://schemas.microsoft.com/office/spreadsheetml/2009/9/main" objectType="CheckBox" checked="Checked" fmlaLink="$H$15" lockText="1" noThreeD="1"/>
</file>

<file path=xl/ctrlProps/ctrlProp381.xml><?xml version="1.0" encoding="utf-8"?>
<formControlPr xmlns="http://schemas.microsoft.com/office/spreadsheetml/2009/9/main" objectType="CheckBox" checked="Checked" fmlaLink="$H$15" lockText="1" noThreeD="1"/>
</file>

<file path=xl/ctrlProps/ctrlProp382.xml><?xml version="1.0" encoding="utf-8"?>
<formControlPr xmlns="http://schemas.microsoft.com/office/spreadsheetml/2009/9/main" objectType="CheckBox" checked="Checked" fmlaLink="$H$15" lockText="1" noThreeD="1"/>
</file>

<file path=xl/ctrlProps/ctrlProp383.xml><?xml version="1.0" encoding="utf-8"?>
<formControlPr xmlns="http://schemas.microsoft.com/office/spreadsheetml/2009/9/main" objectType="CheckBox" checked="Checked" fmlaLink="$H$15" lockText="1" noThreeD="1"/>
</file>

<file path=xl/ctrlProps/ctrlProp384.xml><?xml version="1.0" encoding="utf-8"?>
<formControlPr xmlns="http://schemas.microsoft.com/office/spreadsheetml/2009/9/main" objectType="CheckBox" checked="Checked" fmlaLink="$H$15" lockText="1" noThreeD="1"/>
</file>

<file path=xl/ctrlProps/ctrlProp385.xml><?xml version="1.0" encoding="utf-8"?>
<formControlPr xmlns="http://schemas.microsoft.com/office/spreadsheetml/2009/9/main" objectType="CheckBox" checked="Checked" fmlaLink="$H$15" lockText="1" noThreeD="1"/>
</file>

<file path=xl/ctrlProps/ctrlProp386.xml><?xml version="1.0" encoding="utf-8"?>
<formControlPr xmlns="http://schemas.microsoft.com/office/spreadsheetml/2009/9/main" objectType="CheckBox" checked="Checked" fmlaLink="$H$15" lockText="1" noThreeD="1"/>
</file>

<file path=xl/ctrlProps/ctrlProp387.xml><?xml version="1.0" encoding="utf-8"?>
<formControlPr xmlns="http://schemas.microsoft.com/office/spreadsheetml/2009/9/main" objectType="CheckBox" checked="Checked" fmlaLink="$H$15" lockText="1" noThreeD="1"/>
</file>

<file path=xl/ctrlProps/ctrlProp388.xml><?xml version="1.0" encoding="utf-8"?>
<formControlPr xmlns="http://schemas.microsoft.com/office/spreadsheetml/2009/9/main" objectType="CheckBox" checked="Checked" fmlaLink="$H$15" lockText="1" noThreeD="1"/>
</file>

<file path=xl/ctrlProps/ctrlProp389.xml><?xml version="1.0" encoding="utf-8"?>
<formControlPr xmlns="http://schemas.microsoft.com/office/spreadsheetml/2009/9/main" objectType="CheckBox" checked="Checked" fmlaLink="$H$15" lockText="1" noThreeD="1"/>
</file>

<file path=xl/ctrlProps/ctrlProp39.xml><?xml version="1.0" encoding="utf-8"?>
<formControlPr xmlns="http://schemas.microsoft.com/office/spreadsheetml/2009/9/main" objectType="CheckBox" checked="Checked" fmlaLink="$H$15" lockText="1" noThreeD="1"/>
</file>

<file path=xl/ctrlProps/ctrlProp390.xml><?xml version="1.0" encoding="utf-8"?>
<formControlPr xmlns="http://schemas.microsoft.com/office/spreadsheetml/2009/9/main" objectType="CheckBox" checked="Checked" fmlaLink="$H$15" lockText="1" noThreeD="1"/>
</file>

<file path=xl/ctrlProps/ctrlProp391.xml><?xml version="1.0" encoding="utf-8"?>
<formControlPr xmlns="http://schemas.microsoft.com/office/spreadsheetml/2009/9/main" objectType="CheckBox" checked="Checked" fmlaLink="$H$15" lockText="1" noThreeD="1"/>
</file>

<file path=xl/ctrlProps/ctrlProp392.xml><?xml version="1.0" encoding="utf-8"?>
<formControlPr xmlns="http://schemas.microsoft.com/office/spreadsheetml/2009/9/main" objectType="CheckBox" checked="Checked" fmlaLink="$H$15" lockText="1" noThreeD="1"/>
</file>

<file path=xl/ctrlProps/ctrlProp393.xml><?xml version="1.0" encoding="utf-8"?>
<formControlPr xmlns="http://schemas.microsoft.com/office/spreadsheetml/2009/9/main" objectType="CheckBox" checked="Checked" fmlaLink="$H$15" lockText="1" noThreeD="1"/>
</file>

<file path=xl/ctrlProps/ctrlProp394.xml><?xml version="1.0" encoding="utf-8"?>
<formControlPr xmlns="http://schemas.microsoft.com/office/spreadsheetml/2009/9/main" objectType="CheckBox" checked="Checked" fmlaLink="$H$15" lockText="1" noThreeD="1"/>
</file>

<file path=xl/ctrlProps/ctrlProp395.xml><?xml version="1.0" encoding="utf-8"?>
<formControlPr xmlns="http://schemas.microsoft.com/office/spreadsheetml/2009/9/main" objectType="CheckBox" checked="Checked" fmlaLink="$H$15" lockText="1" noThreeD="1"/>
</file>

<file path=xl/ctrlProps/ctrlProp396.xml><?xml version="1.0" encoding="utf-8"?>
<formControlPr xmlns="http://schemas.microsoft.com/office/spreadsheetml/2009/9/main" objectType="CheckBox" checked="Checked" fmlaLink="$H$15" lockText="1" noThreeD="1"/>
</file>

<file path=xl/ctrlProps/ctrlProp397.xml><?xml version="1.0" encoding="utf-8"?>
<formControlPr xmlns="http://schemas.microsoft.com/office/spreadsheetml/2009/9/main" objectType="CheckBox" checked="Checked" fmlaLink="$H$15" lockText="1" noThreeD="1"/>
</file>

<file path=xl/ctrlProps/ctrlProp398.xml><?xml version="1.0" encoding="utf-8"?>
<formControlPr xmlns="http://schemas.microsoft.com/office/spreadsheetml/2009/9/main" objectType="CheckBox" checked="Checked" fmlaLink="$H$15" lockText="1" noThreeD="1"/>
</file>

<file path=xl/ctrlProps/ctrlProp399.xml><?xml version="1.0" encoding="utf-8"?>
<formControlPr xmlns="http://schemas.microsoft.com/office/spreadsheetml/2009/9/main" objectType="CheckBox" checked="Checked" fmlaLink="$H$15" lockText="1" noThreeD="1"/>
</file>

<file path=xl/ctrlProps/ctrlProp4.xml><?xml version="1.0" encoding="utf-8"?>
<formControlPr xmlns="http://schemas.microsoft.com/office/spreadsheetml/2009/9/main" objectType="CheckBox" checked="Checked" fmlaLink="$H$15" lockText="1" noThreeD="1"/>
</file>

<file path=xl/ctrlProps/ctrlProp40.xml><?xml version="1.0" encoding="utf-8"?>
<formControlPr xmlns="http://schemas.microsoft.com/office/spreadsheetml/2009/9/main" objectType="CheckBox" checked="Checked" fmlaLink="$H$15" lockText="1" noThreeD="1"/>
</file>

<file path=xl/ctrlProps/ctrlProp400.xml><?xml version="1.0" encoding="utf-8"?>
<formControlPr xmlns="http://schemas.microsoft.com/office/spreadsheetml/2009/9/main" objectType="CheckBox" checked="Checked" fmlaLink="$H$15" lockText="1" noThreeD="1"/>
</file>

<file path=xl/ctrlProps/ctrlProp401.xml><?xml version="1.0" encoding="utf-8"?>
<formControlPr xmlns="http://schemas.microsoft.com/office/spreadsheetml/2009/9/main" objectType="CheckBox" checked="Checked" fmlaLink="$H$15" lockText="1" noThreeD="1"/>
</file>

<file path=xl/ctrlProps/ctrlProp402.xml><?xml version="1.0" encoding="utf-8"?>
<formControlPr xmlns="http://schemas.microsoft.com/office/spreadsheetml/2009/9/main" objectType="CheckBox" checked="Checked" fmlaLink="$H$15" lockText="1" noThreeD="1"/>
</file>

<file path=xl/ctrlProps/ctrlProp403.xml><?xml version="1.0" encoding="utf-8"?>
<formControlPr xmlns="http://schemas.microsoft.com/office/spreadsheetml/2009/9/main" objectType="CheckBox" checked="Checked" fmlaLink="$H$15" lockText="1" noThreeD="1"/>
</file>

<file path=xl/ctrlProps/ctrlProp404.xml><?xml version="1.0" encoding="utf-8"?>
<formControlPr xmlns="http://schemas.microsoft.com/office/spreadsheetml/2009/9/main" objectType="CheckBox" checked="Checked" fmlaLink="$H$15" lockText="1" noThreeD="1"/>
</file>

<file path=xl/ctrlProps/ctrlProp405.xml><?xml version="1.0" encoding="utf-8"?>
<formControlPr xmlns="http://schemas.microsoft.com/office/spreadsheetml/2009/9/main" objectType="CheckBox" checked="Checked" fmlaLink="$H$15" lockText="1" noThreeD="1"/>
</file>

<file path=xl/ctrlProps/ctrlProp406.xml><?xml version="1.0" encoding="utf-8"?>
<formControlPr xmlns="http://schemas.microsoft.com/office/spreadsheetml/2009/9/main" objectType="CheckBox" checked="Checked" fmlaLink="$H$15" lockText="1" noThreeD="1"/>
</file>

<file path=xl/ctrlProps/ctrlProp407.xml><?xml version="1.0" encoding="utf-8"?>
<formControlPr xmlns="http://schemas.microsoft.com/office/spreadsheetml/2009/9/main" objectType="CheckBox" checked="Checked" fmlaLink="$H$15" lockText="1" noThreeD="1"/>
</file>

<file path=xl/ctrlProps/ctrlProp408.xml><?xml version="1.0" encoding="utf-8"?>
<formControlPr xmlns="http://schemas.microsoft.com/office/spreadsheetml/2009/9/main" objectType="CheckBox" checked="Checked" fmlaLink="$H$15" lockText="1" noThreeD="1"/>
</file>

<file path=xl/ctrlProps/ctrlProp409.xml><?xml version="1.0" encoding="utf-8"?>
<formControlPr xmlns="http://schemas.microsoft.com/office/spreadsheetml/2009/9/main" objectType="CheckBox" checked="Checked" fmlaLink="$H$15" lockText="1" noThreeD="1"/>
</file>

<file path=xl/ctrlProps/ctrlProp41.xml><?xml version="1.0" encoding="utf-8"?>
<formControlPr xmlns="http://schemas.microsoft.com/office/spreadsheetml/2009/9/main" objectType="CheckBox" checked="Checked" fmlaLink="$H$15" lockText="1" noThreeD="1"/>
</file>

<file path=xl/ctrlProps/ctrlProp410.xml><?xml version="1.0" encoding="utf-8"?>
<formControlPr xmlns="http://schemas.microsoft.com/office/spreadsheetml/2009/9/main" objectType="CheckBox" checked="Checked" fmlaLink="$H$15" lockText="1" noThreeD="1"/>
</file>

<file path=xl/ctrlProps/ctrlProp411.xml><?xml version="1.0" encoding="utf-8"?>
<formControlPr xmlns="http://schemas.microsoft.com/office/spreadsheetml/2009/9/main" objectType="CheckBox" checked="Checked" fmlaLink="$H$15" lockText="1" noThreeD="1"/>
</file>

<file path=xl/ctrlProps/ctrlProp412.xml><?xml version="1.0" encoding="utf-8"?>
<formControlPr xmlns="http://schemas.microsoft.com/office/spreadsheetml/2009/9/main" objectType="CheckBox" checked="Checked" fmlaLink="$H$15" lockText="1" noThreeD="1"/>
</file>

<file path=xl/ctrlProps/ctrlProp413.xml><?xml version="1.0" encoding="utf-8"?>
<formControlPr xmlns="http://schemas.microsoft.com/office/spreadsheetml/2009/9/main" objectType="CheckBox" checked="Checked" fmlaLink="$H$15" lockText="1" noThreeD="1"/>
</file>

<file path=xl/ctrlProps/ctrlProp414.xml><?xml version="1.0" encoding="utf-8"?>
<formControlPr xmlns="http://schemas.microsoft.com/office/spreadsheetml/2009/9/main" objectType="CheckBox" checked="Checked" fmlaLink="$H$15" lockText="1" noThreeD="1"/>
</file>

<file path=xl/ctrlProps/ctrlProp415.xml><?xml version="1.0" encoding="utf-8"?>
<formControlPr xmlns="http://schemas.microsoft.com/office/spreadsheetml/2009/9/main" objectType="CheckBox" checked="Checked" fmlaLink="$H$15" lockText="1" noThreeD="1"/>
</file>

<file path=xl/ctrlProps/ctrlProp416.xml><?xml version="1.0" encoding="utf-8"?>
<formControlPr xmlns="http://schemas.microsoft.com/office/spreadsheetml/2009/9/main" objectType="CheckBox" checked="Checked" fmlaLink="$H$15" lockText="1" noThreeD="1"/>
</file>

<file path=xl/ctrlProps/ctrlProp417.xml><?xml version="1.0" encoding="utf-8"?>
<formControlPr xmlns="http://schemas.microsoft.com/office/spreadsheetml/2009/9/main" objectType="CheckBox" checked="Checked" fmlaLink="$H$15" lockText="1" noThreeD="1"/>
</file>

<file path=xl/ctrlProps/ctrlProp418.xml><?xml version="1.0" encoding="utf-8"?>
<formControlPr xmlns="http://schemas.microsoft.com/office/spreadsheetml/2009/9/main" objectType="CheckBox" checked="Checked" fmlaLink="$H$15" lockText="1" noThreeD="1"/>
</file>

<file path=xl/ctrlProps/ctrlProp419.xml><?xml version="1.0" encoding="utf-8"?>
<formControlPr xmlns="http://schemas.microsoft.com/office/spreadsheetml/2009/9/main" objectType="CheckBox" checked="Checked" fmlaLink="$H$15" lockText="1" noThreeD="1"/>
</file>

<file path=xl/ctrlProps/ctrlProp42.xml><?xml version="1.0" encoding="utf-8"?>
<formControlPr xmlns="http://schemas.microsoft.com/office/spreadsheetml/2009/9/main" objectType="CheckBox" checked="Checked" fmlaLink="$H$15" lockText="1" noThreeD="1"/>
</file>

<file path=xl/ctrlProps/ctrlProp420.xml><?xml version="1.0" encoding="utf-8"?>
<formControlPr xmlns="http://schemas.microsoft.com/office/spreadsheetml/2009/9/main" objectType="CheckBox" checked="Checked" fmlaLink="$H$15" lockText="1" noThreeD="1"/>
</file>

<file path=xl/ctrlProps/ctrlProp421.xml><?xml version="1.0" encoding="utf-8"?>
<formControlPr xmlns="http://schemas.microsoft.com/office/spreadsheetml/2009/9/main" objectType="CheckBox" checked="Checked" fmlaLink="$H$15" lockText="1" noThreeD="1"/>
</file>

<file path=xl/ctrlProps/ctrlProp422.xml><?xml version="1.0" encoding="utf-8"?>
<formControlPr xmlns="http://schemas.microsoft.com/office/spreadsheetml/2009/9/main" objectType="CheckBox" checked="Checked" fmlaLink="$H$15" lockText="1" noThreeD="1"/>
</file>

<file path=xl/ctrlProps/ctrlProp423.xml><?xml version="1.0" encoding="utf-8"?>
<formControlPr xmlns="http://schemas.microsoft.com/office/spreadsheetml/2009/9/main" objectType="CheckBox" checked="Checked" fmlaLink="$H$15" lockText="1" noThreeD="1"/>
</file>

<file path=xl/ctrlProps/ctrlProp424.xml><?xml version="1.0" encoding="utf-8"?>
<formControlPr xmlns="http://schemas.microsoft.com/office/spreadsheetml/2009/9/main" objectType="CheckBox" checked="Checked" fmlaLink="$H$15" lockText="1" noThreeD="1"/>
</file>

<file path=xl/ctrlProps/ctrlProp425.xml><?xml version="1.0" encoding="utf-8"?>
<formControlPr xmlns="http://schemas.microsoft.com/office/spreadsheetml/2009/9/main" objectType="CheckBox" checked="Checked" fmlaLink="$H$15" lockText="1" noThreeD="1"/>
</file>

<file path=xl/ctrlProps/ctrlProp426.xml><?xml version="1.0" encoding="utf-8"?>
<formControlPr xmlns="http://schemas.microsoft.com/office/spreadsheetml/2009/9/main" objectType="CheckBox" checked="Checked" fmlaLink="$H$15" lockText="1" noThreeD="1"/>
</file>

<file path=xl/ctrlProps/ctrlProp427.xml><?xml version="1.0" encoding="utf-8"?>
<formControlPr xmlns="http://schemas.microsoft.com/office/spreadsheetml/2009/9/main" objectType="CheckBox" checked="Checked" fmlaLink="$H$15" lockText="1" noThreeD="1"/>
</file>

<file path=xl/ctrlProps/ctrlProp428.xml><?xml version="1.0" encoding="utf-8"?>
<formControlPr xmlns="http://schemas.microsoft.com/office/spreadsheetml/2009/9/main" objectType="CheckBox" checked="Checked" fmlaLink="$H$15" lockText="1" noThreeD="1"/>
</file>

<file path=xl/ctrlProps/ctrlProp429.xml><?xml version="1.0" encoding="utf-8"?>
<formControlPr xmlns="http://schemas.microsoft.com/office/spreadsheetml/2009/9/main" objectType="CheckBox" checked="Checked" fmlaLink="$H$15" lockText="1" noThreeD="1"/>
</file>

<file path=xl/ctrlProps/ctrlProp43.xml><?xml version="1.0" encoding="utf-8"?>
<formControlPr xmlns="http://schemas.microsoft.com/office/spreadsheetml/2009/9/main" objectType="CheckBox" checked="Checked" fmlaLink="$H$15" lockText="1" noThreeD="1"/>
</file>

<file path=xl/ctrlProps/ctrlProp430.xml><?xml version="1.0" encoding="utf-8"?>
<formControlPr xmlns="http://schemas.microsoft.com/office/spreadsheetml/2009/9/main" objectType="CheckBox" checked="Checked" fmlaLink="$H$15" lockText="1" noThreeD="1"/>
</file>

<file path=xl/ctrlProps/ctrlProp431.xml><?xml version="1.0" encoding="utf-8"?>
<formControlPr xmlns="http://schemas.microsoft.com/office/spreadsheetml/2009/9/main" objectType="CheckBox" checked="Checked" fmlaLink="$H$15" lockText="1" noThreeD="1"/>
</file>

<file path=xl/ctrlProps/ctrlProp432.xml><?xml version="1.0" encoding="utf-8"?>
<formControlPr xmlns="http://schemas.microsoft.com/office/spreadsheetml/2009/9/main" objectType="CheckBox" checked="Checked" fmlaLink="$H$15" lockText="1" noThreeD="1"/>
</file>

<file path=xl/ctrlProps/ctrlProp433.xml><?xml version="1.0" encoding="utf-8"?>
<formControlPr xmlns="http://schemas.microsoft.com/office/spreadsheetml/2009/9/main" objectType="CheckBox" checked="Checked" fmlaLink="$H$15" lockText="1" noThreeD="1"/>
</file>

<file path=xl/ctrlProps/ctrlProp434.xml><?xml version="1.0" encoding="utf-8"?>
<formControlPr xmlns="http://schemas.microsoft.com/office/spreadsheetml/2009/9/main" objectType="CheckBox" checked="Checked" fmlaLink="$H$15" lockText="1" noThreeD="1"/>
</file>

<file path=xl/ctrlProps/ctrlProp435.xml><?xml version="1.0" encoding="utf-8"?>
<formControlPr xmlns="http://schemas.microsoft.com/office/spreadsheetml/2009/9/main" objectType="CheckBox" checked="Checked" fmlaLink="$H$15" lockText="1" noThreeD="1"/>
</file>

<file path=xl/ctrlProps/ctrlProp436.xml><?xml version="1.0" encoding="utf-8"?>
<formControlPr xmlns="http://schemas.microsoft.com/office/spreadsheetml/2009/9/main" objectType="CheckBox" checked="Checked" fmlaLink="$H$15" lockText="1" noThreeD="1"/>
</file>

<file path=xl/ctrlProps/ctrlProp437.xml><?xml version="1.0" encoding="utf-8"?>
<formControlPr xmlns="http://schemas.microsoft.com/office/spreadsheetml/2009/9/main" objectType="CheckBox" checked="Checked" fmlaLink="$H$15" lockText="1" noThreeD="1"/>
</file>

<file path=xl/ctrlProps/ctrlProp438.xml><?xml version="1.0" encoding="utf-8"?>
<formControlPr xmlns="http://schemas.microsoft.com/office/spreadsheetml/2009/9/main" objectType="CheckBox" checked="Checked" fmlaLink="$H$15" lockText="1" noThreeD="1"/>
</file>

<file path=xl/ctrlProps/ctrlProp439.xml><?xml version="1.0" encoding="utf-8"?>
<formControlPr xmlns="http://schemas.microsoft.com/office/spreadsheetml/2009/9/main" objectType="CheckBox" checked="Checked" fmlaLink="$H$15" lockText="1" noThreeD="1"/>
</file>

<file path=xl/ctrlProps/ctrlProp44.xml><?xml version="1.0" encoding="utf-8"?>
<formControlPr xmlns="http://schemas.microsoft.com/office/spreadsheetml/2009/9/main" objectType="CheckBox" checked="Checked" fmlaLink="$H$15" lockText="1" noThreeD="1"/>
</file>

<file path=xl/ctrlProps/ctrlProp440.xml><?xml version="1.0" encoding="utf-8"?>
<formControlPr xmlns="http://schemas.microsoft.com/office/spreadsheetml/2009/9/main" objectType="CheckBox" checked="Checked" fmlaLink="$H$15" lockText="1" noThreeD="1"/>
</file>

<file path=xl/ctrlProps/ctrlProp441.xml><?xml version="1.0" encoding="utf-8"?>
<formControlPr xmlns="http://schemas.microsoft.com/office/spreadsheetml/2009/9/main" objectType="CheckBox" checked="Checked" fmlaLink="$H$15" lockText="1" noThreeD="1"/>
</file>

<file path=xl/ctrlProps/ctrlProp442.xml><?xml version="1.0" encoding="utf-8"?>
<formControlPr xmlns="http://schemas.microsoft.com/office/spreadsheetml/2009/9/main" objectType="CheckBox" checked="Checked" fmlaLink="$H$15" lockText="1" noThreeD="1"/>
</file>

<file path=xl/ctrlProps/ctrlProp443.xml><?xml version="1.0" encoding="utf-8"?>
<formControlPr xmlns="http://schemas.microsoft.com/office/spreadsheetml/2009/9/main" objectType="CheckBox" checked="Checked" fmlaLink="$H$15" lockText="1" noThreeD="1"/>
</file>

<file path=xl/ctrlProps/ctrlProp444.xml><?xml version="1.0" encoding="utf-8"?>
<formControlPr xmlns="http://schemas.microsoft.com/office/spreadsheetml/2009/9/main" objectType="CheckBox" checked="Checked" fmlaLink="$H$15" lockText="1" noThreeD="1"/>
</file>

<file path=xl/ctrlProps/ctrlProp445.xml><?xml version="1.0" encoding="utf-8"?>
<formControlPr xmlns="http://schemas.microsoft.com/office/spreadsheetml/2009/9/main" objectType="CheckBox" checked="Checked" fmlaLink="$H$15" lockText="1" noThreeD="1"/>
</file>

<file path=xl/ctrlProps/ctrlProp446.xml><?xml version="1.0" encoding="utf-8"?>
<formControlPr xmlns="http://schemas.microsoft.com/office/spreadsheetml/2009/9/main" objectType="CheckBox" checked="Checked" fmlaLink="$H$15" lockText="1" noThreeD="1"/>
</file>

<file path=xl/ctrlProps/ctrlProp447.xml><?xml version="1.0" encoding="utf-8"?>
<formControlPr xmlns="http://schemas.microsoft.com/office/spreadsheetml/2009/9/main" objectType="CheckBox" checked="Checked" fmlaLink="$H$15" lockText="1" noThreeD="1"/>
</file>

<file path=xl/ctrlProps/ctrlProp448.xml><?xml version="1.0" encoding="utf-8"?>
<formControlPr xmlns="http://schemas.microsoft.com/office/spreadsheetml/2009/9/main" objectType="CheckBox" checked="Checked" fmlaLink="$H$15" lockText="1" noThreeD="1"/>
</file>

<file path=xl/ctrlProps/ctrlProp449.xml><?xml version="1.0" encoding="utf-8"?>
<formControlPr xmlns="http://schemas.microsoft.com/office/spreadsheetml/2009/9/main" objectType="CheckBox" checked="Checked" fmlaLink="$H$15" lockText="1" noThreeD="1"/>
</file>

<file path=xl/ctrlProps/ctrlProp45.xml><?xml version="1.0" encoding="utf-8"?>
<formControlPr xmlns="http://schemas.microsoft.com/office/spreadsheetml/2009/9/main" objectType="CheckBox" checked="Checked" fmlaLink="$H$15" lockText="1" noThreeD="1"/>
</file>

<file path=xl/ctrlProps/ctrlProp450.xml><?xml version="1.0" encoding="utf-8"?>
<formControlPr xmlns="http://schemas.microsoft.com/office/spreadsheetml/2009/9/main" objectType="CheckBox" checked="Checked" fmlaLink="$H$15" lockText="1" noThreeD="1"/>
</file>

<file path=xl/ctrlProps/ctrlProp451.xml><?xml version="1.0" encoding="utf-8"?>
<formControlPr xmlns="http://schemas.microsoft.com/office/spreadsheetml/2009/9/main" objectType="CheckBox" checked="Checked" fmlaLink="$H$15" lockText="1" noThreeD="1"/>
</file>

<file path=xl/ctrlProps/ctrlProp452.xml><?xml version="1.0" encoding="utf-8"?>
<formControlPr xmlns="http://schemas.microsoft.com/office/spreadsheetml/2009/9/main" objectType="CheckBox" checked="Checked" fmlaLink="$H$15" lockText="1" noThreeD="1"/>
</file>

<file path=xl/ctrlProps/ctrlProp453.xml><?xml version="1.0" encoding="utf-8"?>
<formControlPr xmlns="http://schemas.microsoft.com/office/spreadsheetml/2009/9/main" objectType="CheckBox" checked="Checked" fmlaLink="$H$15" lockText="1" noThreeD="1"/>
</file>

<file path=xl/ctrlProps/ctrlProp454.xml><?xml version="1.0" encoding="utf-8"?>
<formControlPr xmlns="http://schemas.microsoft.com/office/spreadsheetml/2009/9/main" objectType="CheckBox" checked="Checked" fmlaLink="$H$15" lockText="1" noThreeD="1"/>
</file>

<file path=xl/ctrlProps/ctrlProp455.xml><?xml version="1.0" encoding="utf-8"?>
<formControlPr xmlns="http://schemas.microsoft.com/office/spreadsheetml/2009/9/main" objectType="CheckBox" checked="Checked" fmlaLink="$H$15" lockText="1" noThreeD="1"/>
</file>

<file path=xl/ctrlProps/ctrlProp456.xml><?xml version="1.0" encoding="utf-8"?>
<formControlPr xmlns="http://schemas.microsoft.com/office/spreadsheetml/2009/9/main" objectType="CheckBox" checked="Checked" fmlaLink="$H$15" lockText="1" noThreeD="1"/>
</file>

<file path=xl/ctrlProps/ctrlProp457.xml><?xml version="1.0" encoding="utf-8"?>
<formControlPr xmlns="http://schemas.microsoft.com/office/spreadsheetml/2009/9/main" objectType="CheckBox" checked="Checked" fmlaLink="$H$15" lockText="1" noThreeD="1"/>
</file>

<file path=xl/ctrlProps/ctrlProp458.xml><?xml version="1.0" encoding="utf-8"?>
<formControlPr xmlns="http://schemas.microsoft.com/office/spreadsheetml/2009/9/main" objectType="CheckBox" checked="Checked" fmlaLink="$H$15" lockText="1" noThreeD="1"/>
</file>

<file path=xl/ctrlProps/ctrlProp459.xml><?xml version="1.0" encoding="utf-8"?>
<formControlPr xmlns="http://schemas.microsoft.com/office/spreadsheetml/2009/9/main" objectType="CheckBox" checked="Checked" fmlaLink="$H$15" lockText="1" noThreeD="1"/>
</file>

<file path=xl/ctrlProps/ctrlProp46.xml><?xml version="1.0" encoding="utf-8"?>
<formControlPr xmlns="http://schemas.microsoft.com/office/spreadsheetml/2009/9/main" objectType="CheckBox" checked="Checked" fmlaLink="$H$15" lockText="1" noThreeD="1"/>
</file>

<file path=xl/ctrlProps/ctrlProp460.xml><?xml version="1.0" encoding="utf-8"?>
<formControlPr xmlns="http://schemas.microsoft.com/office/spreadsheetml/2009/9/main" objectType="CheckBox" checked="Checked" fmlaLink="$H$15" lockText="1" noThreeD="1"/>
</file>

<file path=xl/ctrlProps/ctrlProp461.xml><?xml version="1.0" encoding="utf-8"?>
<formControlPr xmlns="http://schemas.microsoft.com/office/spreadsheetml/2009/9/main" objectType="CheckBox" checked="Checked" fmlaLink="$H$15" lockText="1" noThreeD="1"/>
</file>

<file path=xl/ctrlProps/ctrlProp462.xml><?xml version="1.0" encoding="utf-8"?>
<formControlPr xmlns="http://schemas.microsoft.com/office/spreadsheetml/2009/9/main" objectType="CheckBox" checked="Checked" fmlaLink="$H$15" lockText="1" noThreeD="1"/>
</file>

<file path=xl/ctrlProps/ctrlProp463.xml><?xml version="1.0" encoding="utf-8"?>
<formControlPr xmlns="http://schemas.microsoft.com/office/spreadsheetml/2009/9/main" objectType="CheckBox" checked="Checked" fmlaLink="$H$15" lockText="1" noThreeD="1"/>
</file>

<file path=xl/ctrlProps/ctrlProp464.xml><?xml version="1.0" encoding="utf-8"?>
<formControlPr xmlns="http://schemas.microsoft.com/office/spreadsheetml/2009/9/main" objectType="CheckBox" checked="Checked" fmlaLink="$H$15" lockText="1" noThreeD="1"/>
</file>

<file path=xl/ctrlProps/ctrlProp465.xml><?xml version="1.0" encoding="utf-8"?>
<formControlPr xmlns="http://schemas.microsoft.com/office/spreadsheetml/2009/9/main" objectType="CheckBox" checked="Checked" fmlaLink="$H$15" lockText="1" noThreeD="1"/>
</file>

<file path=xl/ctrlProps/ctrlProp466.xml><?xml version="1.0" encoding="utf-8"?>
<formControlPr xmlns="http://schemas.microsoft.com/office/spreadsheetml/2009/9/main" objectType="CheckBox" checked="Checked" fmlaLink="$H$15" lockText="1" noThreeD="1"/>
</file>

<file path=xl/ctrlProps/ctrlProp467.xml><?xml version="1.0" encoding="utf-8"?>
<formControlPr xmlns="http://schemas.microsoft.com/office/spreadsheetml/2009/9/main" objectType="CheckBox" checked="Checked" fmlaLink="$H$15" lockText="1" noThreeD="1"/>
</file>

<file path=xl/ctrlProps/ctrlProp468.xml><?xml version="1.0" encoding="utf-8"?>
<formControlPr xmlns="http://schemas.microsoft.com/office/spreadsheetml/2009/9/main" objectType="CheckBox" checked="Checked" fmlaLink="$H$15" lockText="1" noThreeD="1"/>
</file>

<file path=xl/ctrlProps/ctrlProp469.xml><?xml version="1.0" encoding="utf-8"?>
<formControlPr xmlns="http://schemas.microsoft.com/office/spreadsheetml/2009/9/main" objectType="CheckBox" checked="Checked" fmlaLink="$H$15" lockText="1" noThreeD="1"/>
</file>

<file path=xl/ctrlProps/ctrlProp47.xml><?xml version="1.0" encoding="utf-8"?>
<formControlPr xmlns="http://schemas.microsoft.com/office/spreadsheetml/2009/9/main" objectType="CheckBox" checked="Checked" fmlaLink="$H$15" lockText="1" noThreeD="1"/>
</file>

<file path=xl/ctrlProps/ctrlProp470.xml><?xml version="1.0" encoding="utf-8"?>
<formControlPr xmlns="http://schemas.microsoft.com/office/spreadsheetml/2009/9/main" objectType="CheckBox" checked="Checked" fmlaLink="$H$15" lockText="1" noThreeD="1"/>
</file>

<file path=xl/ctrlProps/ctrlProp471.xml><?xml version="1.0" encoding="utf-8"?>
<formControlPr xmlns="http://schemas.microsoft.com/office/spreadsheetml/2009/9/main" objectType="CheckBox" checked="Checked" fmlaLink="$H$15" lockText="1" noThreeD="1"/>
</file>

<file path=xl/ctrlProps/ctrlProp472.xml><?xml version="1.0" encoding="utf-8"?>
<formControlPr xmlns="http://schemas.microsoft.com/office/spreadsheetml/2009/9/main" objectType="CheckBox" checked="Checked" fmlaLink="$H$15" lockText="1" noThreeD="1"/>
</file>

<file path=xl/ctrlProps/ctrlProp473.xml><?xml version="1.0" encoding="utf-8"?>
<formControlPr xmlns="http://schemas.microsoft.com/office/spreadsheetml/2009/9/main" objectType="CheckBox" checked="Checked" fmlaLink="$H$15" lockText="1" noThreeD="1"/>
</file>

<file path=xl/ctrlProps/ctrlProp474.xml><?xml version="1.0" encoding="utf-8"?>
<formControlPr xmlns="http://schemas.microsoft.com/office/spreadsheetml/2009/9/main" objectType="CheckBox" checked="Checked" fmlaLink="$H$15" lockText="1" noThreeD="1"/>
</file>

<file path=xl/ctrlProps/ctrlProp475.xml><?xml version="1.0" encoding="utf-8"?>
<formControlPr xmlns="http://schemas.microsoft.com/office/spreadsheetml/2009/9/main" objectType="CheckBox" checked="Checked" fmlaLink="$H$15" lockText="1" noThreeD="1"/>
</file>

<file path=xl/ctrlProps/ctrlProp476.xml><?xml version="1.0" encoding="utf-8"?>
<formControlPr xmlns="http://schemas.microsoft.com/office/spreadsheetml/2009/9/main" objectType="CheckBox" checked="Checked" fmlaLink="$H$15" lockText="1" noThreeD="1"/>
</file>

<file path=xl/ctrlProps/ctrlProp477.xml><?xml version="1.0" encoding="utf-8"?>
<formControlPr xmlns="http://schemas.microsoft.com/office/spreadsheetml/2009/9/main" objectType="CheckBox" checked="Checked" fmlaLink="$H$15" lockText="1" noThreeD="1"/>
</file>

<file path=xl/ctrlProps/ctrlProp478.xml><?xml version="1.0" encoding="utf-8"?>
<formControlPr xmlns="http://schemas.microsoft.com/office/spreadsheetml/2009/9/main" objectType="CheckBox" checked="Checked" fmlaLink="$H$15" lockText="1" noThreeD="1"/>
</file>

<file path=xl/ctrlProps/ctrlProp479.xml><?xml version="1.0" encoding="utf-8"?>
<formControlPr xmlns="http://schemas.microsoft.com/office/spreadsheetml/2009/9/main" objectType="CheckBox" checked="Checked" fmlaLink="$H$15" lockText="1" noThreeD="1"/>
</file>

<file path=xl/ctrlProps/ctrlProp48.xml><?xml version="1.0" encoding="utf-8"?>
<formControlPr xmlns="http://schemas.microsoft.com/office/spreadsheetml/2009/9/main" objectType="CheckBox" checked="Checked" fmlaLink="$H$15" lockText="1" noThreeD="1"/>
</file>

<file path=xl/ctrlProps/ctrlProp480.xml><?xml version="1.0" encoding="utf-8"?>
<formControlPr xmlns="http://schemas.microsoft.com/office/spreadsheetml/2009/9/main" objectType="CheckBox" checked="Checked" fmlaLink="$H$15" lockText="1" noThreeD="1"/>
</file>

<file path=xl/ctrlProps/ctrlProp481.xml><?xml version="1.0" encoding="utf-8"?>
<formControlPr xmlns="http://schemas.microsoft.com/office/spreadsheetml/2009/9/main" objectType="CheckBox" checked="Checked" fmlaLink="$H$15" lockText="1" noThreeD="1"/>
</file>

<file path=xl/ctrlProps/ctrlProp482.xml><?xml version="1.0" encoding="utf-8"?>
<formControlPr xmlns="http://schemas.microsoft.com/office/spreadsheetml/2009/9/main" objectType="CheckBox" checked="Checked" fmlaLink="$H$15" lockText="1" noThreeD="1"/>
</file>

<file path=xl/ctrlProps/ctrlProp483.xml><?xml version="1.0" encoding="utf-8"?>
<formControlPr xmlns="http://schemas.microsoft.com/office/spreadsheetml/2009/9/main" objectType="CheckBox" checked="Checked" fmlaLink="$H$15" lockText="1" noThreeD="1"/>
</file>

<file path=xl/ctrlProps/ctrlProp484.xml><?xml version="1.0" encoding="utf-8"?>
<formControlPr xmlns="http://schemas.microsoft.com/office/spreadsheetml/2009/9/main" objectType="CheckBox" checked="Checked" fmlaLink="$H$15" lockText="1" noThreeD="1"/>
</file>

<file path=xl/ctrlProps/ctrlProp485.xml><?xml version="1.0" encoding="utf-8"?>
<formControlPr xmlns="http://schemas.microsoft.com/office/spreadsheetml/2009/9/main" objectType="CheckBox" checked="Checked" fmlaLink="$H$15" lockText="1" noThreeD="1"/>
</file>

<file path=xl/ctrlProps/ctrlProp486.xml><?xml version="1.0" encoding="utf-8"?>
<formControlPr xmlns="http://schemas.microsoft.com/office/spreadsheetml/2009/9/main" objectType="CheckBox" checked="Checked" fmlaLink="$H$15" lockText="1" noThreeD="1"/>
</file>

<file path=xl/ctrlProps/ctrlProp487.xml><?xml version="1.0" encoding="utf-8"?>
<formControlPr xmlns="http://schemas.microsoft.com/office/spreadsheetml/2009/9/main" objectType="CheckBox" checked="Checked" fmlaLink="$H$15" lockText="1" noThreeD="1"/>
</file>

<file path=xl/ctrlProps/ctrlProp488.xml><?xml version="1.0" encoding="utf-8"?>
<formControlPr xmlns="http://schemas.microsoft.com/office/spreadsheetml/2009/9/main" objectType="CheckBox" checked="Checked" fmlaLink="$H$15" lockText="1" noThreeD="1"/>
</file>

<file path=xl/ctrlProps/ctrlProp489.xml><?xml version="1.0" encoding="utf-8"?>
<formControlPr xmlns="http://schemas.microsoft.com/office/spreadsheetml/2009/9/main" objectType="CheckBox" checked="Checked" fmlaLink="$H$15" lockText="1" noThreeD="1"/>
</file>

<file path=xl/ctrlProps/ctrlProp49.xml><?xml version="1.0" encoding="utf-8"?>
<formControlPr xmlns="http://schemas.microsoft.com/office/spreadsheetml/2009/9/main" objectType="CheckBox" checked="Checked" fmlaLink="$H$15" lockText="1" noThreeD="1"/>
</file>

<file path=xl/ctrlProps/ctrlProp490.xml><?xml version="1.0" encoding="utf-8"?>
<formControlPr xmlns="http://schemas.microsoft.com/office/spreadsheetml/2009/9/main" objectType="CheckBox" checked="Checked" fmlaLink="$H$15" lockText="1" noThreeD="1"/>
</file>

<file path=xl/ctrlProps/ctrlProp491.xml><?xml version="1.0" encoding="utf-8"?>
<formControlPr xmlns="http://schemas.microsoft.com/office/spreadsheetml/2009/9/main" objectType="CheckBox" checked="Checked" fmlaLink="$H$15" lockText="1" noThreeD="1"/>
</file>

<file path=xl/ctrlProps/ctrlProp492.xml><?xml version="1.0" encoding="utf-8"?>
<formControlPr xmlns="http://schemas.microsoft.com/office/spreadsheetml/2009/9/main" objectType="CheckBox" checked="Checked" fmlaLink="$H$15" lockText="1" noThreeD="1"/>
</file>

<file path=xl/ctrlProps/ctrlProp493.xml><?xml version="1.0" encoding="utf-8"?>
<formControlPr xmlns="http://schemas.microsoft.com/office/spreadsheetml/2009/9/main" objectType="CheckBox" checked="Checked" fmlaLink="$H$15" lockText="1" noThreeD="1"/>
</file>

<file path=xl/ctrlProps/ctrlProp494.xml><?xml version="1.0" encoding="utf-8"?>
<formControlPr xmlns="http://schemas.microsoft.com/office/spreadsheetml/2009/9/main" objectType="CheckBox" checked="Checked" fmlaLink="$H$15" lockText="1" noThreeD="1"/>
</file>

<file path=xl/ctrlProps/ctrlProp495.xml><?xml version="1.0" encoding="utf-8"?>
<formControlPr xmlns="http://schemas.microsoft.com/office/spreadsheetml/2009/9/main" objectType="CheckBox" checked="Checked" fmlaLink="$H$15" lockText="1" noThreeD="1"/>
</file>

<file path=xl/ctrlProps/ctrlProp496.xml><?xml version="1.0" encoding="utf-8"?>
<formControlPr xmlns="http://schemas.microsoft.com/office/spreadsheetml/2009/9/main" objectType="CheckBox" checked="Checked" fmlaLink="$H$15" lockText="1" noThreeD="1"/>
</file>

<file path=xl/ctrlProps/ctrlProp497.xml><?xml version="1.0" encoding="utf-8"?>
<formControlPr xmlns="http://schemas.microsoft.com/office/spreadsheetml/2009/9/main" objectType="CheckBox" checked="Checked" fmlaLink="$H$15" lockText="1" noThreeD="1"/>
</file>

<file path=xl/ctrlProps/ctrlProp498.xml><?xml version="1.0" encoding="utf-8"?>
<formControlPr xmlns="http://schemas.microsoft.com/office/spreadsheetml/2009/9/main" objectType="CheckBox" checked="Checked" fmlaLink="$H$15" lockText="1" noThreeD="1"/>
</file>

<file path=xl/ctrlProps/ctrlProp499.xml><?xml version="1.0" encoding="utf-8"?>
<formControlPr xmlns="http://schemas.microsoft.com/office/spreadsheetml/2009/9/main" objectType="CheckBox" checked="Checked" fmlaLink="$H$15" lockText="1" noThreeD="1"/>
</file>

<file path=xl/ctrlProps/ctrlProp5.xml><?xml version="1.0" encoding="utf-8"?>
<formControlPr xmlns="http://schemas.microsoft.com/office/spreadsheetml/2009/9/main" objectType="CheckBox" checked="Checked" fmlaLink="$H$15" lockText="1" noThreeD="1"/>
</file>

<file path=xl/ctrlProps/ctrlProp50.xml><?xml version="1.0" encoding="utf-8"?>
<formControlPr xmlns="http://schemas.microsoft.com/office/spreadsheetml/2009/9/main" objectType="CheckBox" checked="Checked" fmlaLink="$H$15" lockText="1" noThreeD="1"/>
</file>

<file path=xl/ctrlProps/ctrlProp500.xml><?xml version="1.0" encoding="utf-8"?>
<formControlPr xmlns="http://schemas.microsoft.com/office/spreadsheetml/2009/9/main" objectType="CheckBox" checked="Checked" fmlaLink="$H$15" lockText="1" noThreeD="1"/>
</file>

<file path=xl/ctrlProps/ctrlProp501.xml><?xml version="1.0" encoding="utf-8"?>
<formControlPr xmlns="http://schemas.microsoft.com/office/spreadsheetml/2009/9/main" objectType="CheckBox" checked="Checked" fmlaLink="$H$15" lockText="1" noThreeD="1"/>
</file>

<file path=xl/ctrlProps/ctrlProp502.xml><?xml version="1.0" encoding="utf-8"?>
<formControlPr xmlns="http://schemas.microsoft.com/office/spreadsheetml/2009/9/main" objectType="CheckBox" checked="Checked" fmlaLink="$H$15" lockText="1" noThreeD="1"/>
</file>

<file path=xl/ctrlProps/ctrlProp503.xml><?xml version="1.0" encoding="utf-8"?>
<formControlPr xmlns="http://schemas.microsoft.com/office/spreadsheetml/2009/9/main" objectType="CheckBox" checked="Checked" fmlaLink="$H$15" lockText="1" noThreeD="1"/>
</file>

<file path=xl/ctrlProps/ctrlProp504.xml><?xml version="1.0" encoding="utf-8"?>
<formControlPr xmlns="http://schemas.microsoft.com/office/spreadsheetml/2009/9/main" objectType="CheckBox" checked="Checked" fmlaLink="$H$15" lockText="1" noThreeD="1"/>
</file>

<file path=xl/ctrlProps/ctrlProp505.xml><?xml version="1.0" encoding="utf-8"?>
<formControlPr xmlns="http://schemas.microsoft.com/office/spreadsheetml/2009/9/main" objectType="CheckBox" checked="Checked" fmlaLink="$H$15" lockText="1" noThreeD="1"/>
</file>

<file path=xl/ctrlProps/ctrlProp506.xml><?xml version="1.0" encoding="utf-8"?>
<formControlPr xmlns="http://schemas.microsoft.com/office/spreadsheetml/2009/9/main" objectType="CheckBox" checked="Checked" fmlaLink="$H$15" lockText="1" noThreeD="1"/>
</file>

<file path=xl/ctrlProps/ctrlProp507.xml><?xml version="1.0" encoding="utf-8"?>
<formControlPr xmlns="http://schemas.microsoft.com/office/spreadsheetml/2009/9/main" objectType="CheckBox" checked="Checked" fmlaLink="$H$15" lockText="1" noThreeD="1"/>
</file>

<file path=xl/ctrlProps/ctrlProp508.xml><?xml version="1.0" encoding="utf-8"?>
<formControlPr xmlns="http://schemas.microsoft.com/office/spreadsheetml/2009/9/main" objectType="CheckBox" checked="Checked" fmlaLink="$H$15" lockText="1" noThreeD="1"/>
</file>

<file path=xl/ctrlProps/ctrlProp509.xml><?xml version="1.0" encoding="utf-8"?>
<formControlPr xmlns="http://schemas.microsoft.com/office/spreadsheetml/2009/9/main" objectType="CheckBox" checked="Checked" fmlaLink="$H$15" lockText="1" noThreeD="1"/>
</file>

<file path=xl/ctrlProps/ctrlProp51.xml><?xml version="1.0" encoding="utf-8"?>
<formControlPr xmlns="http://schemas.microsoft.com/office/spreadsheetml/2009/9/main" objectType="CheckBox" checked="Checked" fmlaLink="$H$15" lockText="1" noThreeD="1"/>
</file>

<file path=xl/ctrlProps/ctrlProp510.xml><?xml version="1.0" encoding="utf-8"?>
<formControlPr xmlns="http://schemas.microsoft.com/office/spreadsheetml/2009/9/main" objectType="CheckBox" checked="Checked" fmlaLink="$H$15" lockText="1" noThreeD="1"/>
</file>

<file path=xl/ctrlProps/ctrlProp511.xml><?xml version="1.0" encoding="utf-8"?>
<formControlPr xmlns="http://schemas.microsoft.com/office/spreadsheetml/2009/9/main" objectType="CheckBox" checked="Checked" fmlaLink="$H$15" lockText="1" noThreeD="1"/>
</file>

<file path=xl/ctrlProps/ctrlProp512.xml><?xml version="1.0" encoding="utf-8"?>
<formControlPr xmlns="http://schemas.microsoft.com/office/spreadsheetml/2009/9/main" objectType="CheckBox" checked="Checked" fmlaLink="$H$15" lockText="1" noThreeD="1"/>
</file>

<file path=xl/ctrlProps/ctrlProp513.xml><?xml version="1.0" encoding="utf-8"?>
<formControlPr xmlns="http://schemas.microsoft.com/office/spreadsheetml/2009/9/main" objectType="CheckBox" checked="Checked" fmlaLink="$H$15" lockText="1" noThreeD="1"/>
</file>

<file path=xl/ctrlProps/ctrlProp514.xml><?xml version="1.0" encoding="utf-8"?>
<formControlPr xmlns="http://schemas.microsoft.com/office/spreadsheetml/2009/9/main" objectType="CheckBox" checked="Checked" fmlaLink="$H$15" lockText="1" noThreeD="1"/>
</file>

<file path=xl/ctrlProps/ctrlProp515.xml><?xml version="1.0" encoding="utf-8"?>
<formControlPr xmlns="http://schemas.microsoft.com/office/spreadsheetml/2009/9/main" objectType="CheckBox" checked="Checked" fmlaLink="$H$15" lockText="1" noThreeD="1"/>
</file>

<file path=xl/ctrlProps/ctrlProp516.xml><?xml version="1.0" encoding="utf-8"?>
<formControlPr xmlns="http://schemas.microsoft.com/office/spreadsheetml/2009/9/main" objectType="CheckBox" checked="Checked" fmlaLink="$H$15" lockText="1" noThreeD="1"/>
</file>

<file path=xl/ctrlProps/ctrlProp517.xml><?xml version="1.0" encoding="utf-8"?>
<formControlPr xmlns="http://schemas.microsoft.com/office/spreadsheetml/2009/9/main" objectType="CheckBox" checked="Checked" fmlaLink="$H$15" lockText="1" noThreeD="1"/>
</file>

<file path=xl/ctrlProps/ctrlProp518.xml><?xml version="1.0" encoding="utf-8"?>
<formControlPr xmlns="http://schemas.microsoft.com/office/spreadsheetml/2009/9/main" objectType="CheckBox" checked="Checked" fmlaLink="$H$15" lockText="1" noThreeD="1"/>
</file>

<file path=xl/ctrlProps/ctrlProp519.xml><?xml version="1.0" encoding="utf-8"?>
<formControlPr xmlns="http://schemas.microsoft.com/office/spreadsheetml/2009/9/main" objectType="CheckBox" checked="Checked" fmlaLink="$H$15" lockText="1" noThreeD="1"/>
</file>

<file path=xl/ctrlProps/ctrlProp52.xml><?xml version="1.0" encoding="utf-8"?>
<formControlPr xmlns="http://schemas.microsoft.com/office/spreadsheetml/2009/9/main" objectType="CheckBox" checked="Checked" fmlaLink="$H$15" lockText="1" noThreeD="1"/>
</file>

<file path=xl/ctrlProps/ctrlProp520.xml><?xml version="1.0" encoding="utf-8"?>
<formControlPr xmlns="http://schemas.microsoft.com/office/spreadsheetml/2009/9/main" objectType="CheckBox" checked="Checked" fmlaLink="$H$15" lockText="1" noThreeD="1"/>
</file>

<file path=xl/ctrlProps/ctrlProp521.xml><?xml version="1.0" encoding="utf-8"?>
<formControlPr xmlns="http://schemas.microsoft.com/office/spreadsheetml/2009/9/main" objectType="CheckBox" checked="Checked" fmlaLink="$H$15" lockText="1" noThreeD="1"/>
</file>

<file path=xl/ctrlProps/ctrlProp522.xml><?xml version="1.0" encoding="utf-8"?>
<formControlPr xmlns="http://schemas.microsoft.com/office/spreadsheetml/2009/9/main" objectType="CheckBox" checked="Checked" fmlaLink="$H$15" lockText="1" noThreeD="1"/>
</file>

<file path=xl/ctrlProps/ctrlProp523.xml><?xml version="1.0" encoding="utf-8"?>
<formControlPr xmlns="http://schemas.microsoft.com/office/spreadsheetml/2009/9/main" objectType="CheckBox" checked="Checked" fmlaLink="$H$15" lockText="1" noThreeD="1"/>
</file>

<file path=xl/ctrlProps/ctrlProp524.xml><?xml version="1.0" encoding="utf-8"?>
<formControlPr xmlns="http://schemas.microsoft.com/office/spreadsheetml/2009/9/main" objectType="CheckBox" checked="Checked" fmlaLink="$H$15" lockText="1" noThreeD="1"/>
</file>

<file path=xl/ctrlProps/ctrlProp525.xml><?xml version="1.0" encoding="utf-8"?>
<formControlPr xmlns="http://schemas.microsoft.com/office/spreadsheetml/2009/9/main" objectType="CheckBox" checked="Checked" fmlaLink="$H$15" lockText="1" noThreeD="1"/>
</file>

<file path=xl/ctrlProps/ctrlProp526.xml><?xml version="1.0" encoding="utf-8"?>
<formControlPr xmlns="http://schemas.microsoft.com/office/spreadsheetml/2009/9/main" objectType="CheckBox" checked="Checked" fmlaLink="$H$15" lockText="1" noThreeD="1"/>
</file>

<file path=xl/ctrlProps/ctrlProp527.xml><?xml version="1.0" encoding="utf-8"?>
<formControlPr xmlns="http://schemas.microsoft.com/office/spreadsheetml/2009/9/main" objectType="CheckBox" checked="Checked" fmlaLink="$H$15" lockText="1" noThreeD="1"/>
</file>

<file path=xl/ctrlProps/ctrlProp528.xml><?xml version="1.0" encoding="utf-8"?>
<formControlPr xmlns="http://schemas.microsoft.com/office/spreadsheetml/2009/9/main" objectType="CheckBox" checked="Checked" fmlaLink="$H$15" lockText="1" noThreeD="1"/>
</file>

<file path=xl/ctrlProps/ctrlProp529.xml><?xml version="1.0" encoding="utf-8"?>
<formControlPr xmlns="http://schemas.microsoft.com/office/spreadsheetml/2009/9/main" objectType="CheckBox" checked="Checked" fmlaLink="$H$15" lockText="1" noThreeD="1"/>
</file>

<file path=xl/ctrlProps/ctrlProp53.xml><?xml version="1.0" encoding="utf-8"?>
<formControlPr xmlns="http://schemas.microsoft.com/office/spreadsheetml/2009/9/main" objectType="CheckBox" checked="Checked" fmlaLink="$H$15" lockText="1" noThreeD="1"/>
</file>

<file path=xl/ctrlProps/ctrlProp530.xml><?xml version="1.0" encoding="utf-8"?>
<formControlPr xmlns="http://schemas.microsoft.com/office/spreadsheetml/2009/9/main" objectType="CheckBox" checked="Checked" fmlaLink="$H$15" lockText="1" noThreeD="1"/>
</file>

<file path=xl/ctrlProps/ctrlProp531.xml><?xml version="1.0" encoding="utf-8"?>
<formControlPr xmlns="http://schemas.microsoft.com/office/spreadsheetml/2009/9/main" objectType="CheckBox" checked="Checked" fmlaLink="$H$15" lockText="1" noThreeD="1"/>
</file>

<file path=xl/ctrlProps/ctrlProp532.xml><?xml version="1.0" encoding="utf-8"?>
<formControlPr xmlns="http://schemas.microsoft.com/office/spreadsheetml/2009/9/main" objectType="CheckBox" checked="Checked" fmlaLink="$H$15" lockText="1" noThreeD="1"/>
</file>

<file path=xl/ctrlProps/ctrlProp533.xml><?xml version="1.0" encoding="utf-8"?>
<formControlPr xmlns="http://schemas.microsoft.com/office/spreadsheetml/2009/9/main" objectType="CheckBox" checked="Checked" fmlaLink="$H$15" lockText="1" noThreeD="1"/>
</file>

<file path=xl/ctrlProps/ctrlProp534.xml><?xml version="1.0" encoding="utf-8"?>
<formControlPr xmlns="http://schemas.microsoft.com/office/spreadsheetml/2009/9/main" objectType="CheckBox" checked="Checked" fmlaLink="$H$15" lockText="1" noThreeD="1"/>
</file>

<file path=xl/ctrlProps/ctrlProp535.xml><?xml version="1.0" encoding="utf-8"?>
<formControlPr xmlns="http://schemas.microsoft.com/office/spreadsheetml/2009/9/main" objectType="CheckBox" checked="Checked" fmlaLink="$H$15" lockText="1" noThreeD="1"/>
</file>

<file path=xl/ctrlProps/ctrlProp536.xml><?xml version="1.0" encoding="utf-8"?>
<formControlPr xmlns="http://schemas.microsoft.com/office/spreadsheetml/2009/9/main" objectType="CheckBox" checked="Checked" fmlaLink="$H$15" lockText="1" noThreeD="1"/>
</file>

<file path=xl/ctrlProps/ctrlProp537.xml><?xml version="1.0" encoding="utf-8"?>
<formControlPr xmlns="http://schemas.microsoft.com/office/spreadsheetml/2009/9/main" objectType="CheckBox" checked="Checked" fmlaLink="$H$15" lockText="1" noThreeD="1"/>
</file>

<file path=xl/ctrlProps/ctrlProp538.xml><?xml version="1.0" encoding="utf-8"?>
<formControlPr xmlns="http://schemas.microsoft.com/office/spreadsheetml/2009/9/main" objectType="CheckBox" checked="Checked" fmlaLink="$H$15" lockText="1" noThreeD="1"/>
</file>

<file path=xl/ctrlProps/ctrlProp539.xml><?xml version="1.0" encoding="utf-8"?>
<formControlPr xmlns="http://schemas.microsoft.com/office/spreadsheetml/2009/9/main" objectType="CheckBox" checked="Checked" fmlaLink="$H$15" lockText="1" noThreeD="1"/>
</file>

<file path=xl/ctrlProps/ctrlProp54.xml><?xml version="1.0" encoding="utf-8"?>
<formControlPr xmlns="http://schemas.microsoft.com/office/spreadsheetml/2009/9/main" objectType="CheckBox" checked="Checked" fmlaLink="$H$15" lockText="1" noThreeD="1"/>
</file>

<file path=xl/ctrlProps/ctrlProp540.xml><?xml version="1.0" encoding="utf-8"?>
<formControlPr xmlns="http://schemas.microsoft.com/office/spreadsheetml/2009/9/main" objectType="CheckBox" checked="Checked" fmlaLink="$H$15" lockText="1" noThreeD="1"/>
</file>

<file path=xl/ctrlProps/ctrlProp541.xml><?xml version="1.0" encoding="utf-8"?>
<formControlPr xmlns="http://schemas.microsoft.com/office/spreadsheetml/2009/9/main" objectType="CheckBox" checked="Checked" fmlaLink="$H$15" lockText="1" noThreeD="1"/>
</file>

<file path=xl/ctrlProps/ctrlProp542.xml><?xml version="1.0" encoding="utf-8"?>
<formControlPr xmlns="http://schemas.microsoft.com/office/spreadsheetml/2009/9/main" objectType="CheckBox" checked="Checked" fmlaLink="$H$15" lockText="1" noThreeD="1"/>
</file>

<file path=xl/ctrlProps/ctrlProp543.xml><?xml version="1.0" encoding="utf-8"?>
<formControlPr xmlns="http://schemas.microsoft.com/office/spreadsheetml/2009/9/main" objectType="CheckBox" checked="Checked" fmlaLink="$H$15" lockText="1" noThreeD="1"/>
</file>

<file path=xl/ctrlProps/ctrlProp544.xml><?xml version="1.0" encoding="utf-8"?>
<formControlPr xmlns="http://schemas.microsoft.com/office/spreadsheetml/2009/9/main" objectType="CheckBox" checked="Checked" fmlaLink="$H$15" lockText="1" noThreeD="1"/>
</file>

<file path=xl/ctrlProps/ctrlProp545.xml><?xml version="1.0" encoding="utf-8"?>
<formControlPr xmlns="http://schemas.microsoft.com/office/spreadsheetml/2009/9/main" objectType="CheckBox" checked="Checked" fmlaLink="$H$15" lockText="1" noThreeD="1"/>
</file>

<file path=xl/ctrlProps/ctrlProp546.xml><?xml version="1.0" encoding="utf-8"?>
<formControlPr xmlns="http://schemas.microsoft.com/office/spreadsheetml/2009/9/main" objectType="CheckBox" checked="Checked" fmlaLink="$H$15" lockText="1" noThreeD="1"/>
</file>

<file path=xl/ctrlProps/ctrlProp547.xml><?xml version="1.0" encoding="utf-8"?>
<formControlPr xmlns="http://schemas.microsoft.com/office/spreadsheetml/2009/9/main" objectType="CheckBox" checked="Checked" fmlaLink="$H$15" lockText="1" noThreeD="1"/>
</file>

<file path=xl/ctrlProps/ctrlProp548.xml><?xml version="1.0" encoding="utf-8"?>
<formControlPr xmlns="http://schemas.microsoft.com/office/spreadsheetml/2009/9/main" objectType="CheckBox" checked="Checked" fmlaLink="$H$15" lockText="1" noThreeD="1"/>
</file>

<file path=xl/ctrlProps/ctrlProp549.xml><?xml version="1.0" encoding="utf-8"?>
<formControlPr xmlns="http://schemas.microsoft.com/office/spreadsheetml/2009/9/main" objectType="CheckBox" checked="Checked" fmlaLink="$H$15" lockText="1" noThreeD="1"/>
</file>

<file path=xl/ctrlProps/ctrlProp55.xml><?xml version="1.0" encoding="utf-8"?>
<formControlPr xmlns="http://schemas.microsoft.com/office/spreadsheetml/2009/9/main" objectType="CheckBox" checked="Checked" fmlaLink="$H$15" lockText="1" noThreeD="1"/>
</file>

<file path=xl/ctrlProps/ctrlProp550.xml><?xml version="1.0" encoding="utf-8"?>
<formControlPr xmlns="http://schemas.microsoft.com/office/spreadsheetml/2009/9/main" objectType="CheckBox" checked="Checked" fmlaLink="$H$15" lockText="1" noThreeD="1"/>
</file>

<file path=xl/ctrlProps/ctrlProp551.xml><?xml version="1.0" encoding="utf-8"?>
<formControlPr xmlns="http://schemas.microsoft.com/office/spreadsheetml/2009/9/main" objectType="CheckBox" checked="Checked" fmlaLink="$H$15" lockText="1" noThreeD="1"/>
</file>

<file path=xl/ctrlProps/ctrlProp552.xml><?xml version="1.0" encoding="utf-8"?>
<formControlPr xmlns="http://schemas.microsoft.com/office/spreadsheetml/2009/9/main" objectType="CheckBox" checked="Checked" fmlaLink="$H$15" lockText="1" noThreeD="1"/>
</file>

<file path=xl/ctrlProps/ctrlProp553.xml><?xml version="1.0" encoding="utf-8"?>
<formControlPr xmlns="http://schemas.microsoft.com/office/spreadsheetml/2009/9/main" objectType="CheckBox" checked="Checked" fmlaLink="$H$15" lockText="1" noThreeD="1"/>
</file>

<file path=xl/ctrlProps/ctrlProp554.xml><?xml version="1.0" encoding="utf-8"?>
<formControlPr xmlns="http://schemas.microsoft.com/office/spreadsheetml/2009/9/main" objectType="CheckBox" checked="Checked" fmlaLink="$H$15" lockText="1" noThreeD="1"/>
</file>

<file path=xl/ctrlProps/ctrlProp555.xml><?xml version="1.0" encoding="utf-8"?>
<formControlPr xmlns="http://schemas.microsoft.com/office/spreadsheetml/2009/9/main" objectType="CheckBox" checked="Checked" fmlaLink="$H$15" lockText="1" noThreeD="1"/>
</file>

<file path=xl/ctrlProps/ctrlProp556.xml><?xml version="1.0" encoding="utf-8"?>
<formControlPr xmlns="http://schemas.microsoft.com/office/spreadsheetml/2009/9/main" objectType="CheckBox" checked="Checked" fmlaLink="$H$15" lockText="1" noThreeD="1"/>
</file>

<file path=xl/ctrlProps/ctrlProp557.xml><?xml version="1.0" encoding="utf-8"?>
<formControlPr xmlns="http://schemas.microsoft.com/office/spreadsheetml/2009/9/main" objectType="CheckBox" checked="Checked" fmlaLink="$H$15" lockText="1" noThreeD="1"/>
</file>

<file path=xl/ctrlProps/ctrlProp558.xml><?xml version="1.0" encoding="utf-8"?>
<formControlPr xmlns="http://schemas.microsoft.com/office/spreadsheetml/2009/9/main" objectType="CheckBox" checked="Checked" fmlaLink="$H$15" lockText="1" noThreeD="1"/>
</file>

<file path=xl/ctrlProps/ctrlProp559.xml><?xml version="1.0" encoding="utf-8"?>
<formControlPr xmlns="http://schemas.microsoft.com/office/spreadsheetml/2009/9/main" objectType="CheckBox" checked="Checked" fmlaLink="$H$15" lockText="1" noThreeD="1"/>
</file>

<file path=xl/ctrlProps/ctrlProp56.xml><?xml version="1.0" encoding="utf-8"?>
<formControlPr xmlns="http://schemas.microsoft.com/office/spreadsheetml/2009/9/main" objectType="CheckBox" checked="Checked" fmlaLink="$H$15" lockText="1" noThreeD="1"/>
</file>

<file path=xl/ctrlProps/ctrlProp560.xml><?xml version="1.0" encoding="utf-8"?>
<formControlPr xmlns="http://schemas.microsoft.com/office/spreadsheetml/2009/9/main" objectType="CheckBox" checked="Checked" fmlaLink="$H$15" lockText="1" noThreeD="1"/>
</file>

<file path=xl/ctrlProps/ctrlProp561.xml><?xml version="1.0" encoding="utf-8"?>
<formControlPr xmlns="http://schemas.microsoft.com/office/spreadsheetml/2009/9/main" objectType="CheckBox" checked="Checked" fmlaLink="$H$15" lockText="1" noThreeD="1"/>
</file>

<file path=xl/ctrlProps/ctrlProp562.xml><?xml version="1.0" encoding="utf-8"?>
<formControlPr xmlns="http://schemas.microsoft.com/office/spreadsheetml/2009/9/main" objectType="CheckBox" checked="Checked" fmlaLink="$H$15" lockText="1" noThreeD="1"/>
</file>

<file path=xl/ctrlProps/ctrlProp563.xml><?xml version="1.0" encoding="utf-8"?>
<formControlPr xmlns="http://schemas.microsoft.com/office/spreadsheetml/2009/9/main" objectType="CheckBox" checked="Checked" fmlaLink="$H$15" lockText="1" noThreeD="1"/>
</file>

<file path=xl/ctrlProps/ctrlProp564.xml><?xml version="1.0" encoding="utf-8"?>
<formControlPr xmlns="http://schemas.microsoft.com/office/spreadsheetml/2009/9/main" objectType="CheckBox" checked="Checked" fmlaLink="$H$15" lockText="1" noThreeD="1"/>
</file>

<file path=xl/ctrlProps/ctrlProp565.xml><?xml version="1.0" encoding="utf-8"?>
<formControlPr xmlns="http://schemas.microsoft.com/office/spreadsheetml/2009/9/main" objectType="CheckBox" checked="Checked" fmlaLink="$H$15" lockText="1" noThreeD="1"/>
</file>

<file path=xl/ctrlProps/ctrlProp566.xml><?xml version="1.0" encoding="utf-8"?>
<formControlPr xmlns="http://schemas.microsoft.com/office/spreadsheetml/2009/9/main" objectType="CheckBox" checked="Checked" fmlaLink="$H$15" lockText="1" noThreeD="1"/>
</file>

<file path=xl/ctrlProps/ctrlProp567.xml><?xml version="1.0" encoding="utf-8"?>
<formControlPr xmlns="http://schemas.microsoft.com/office/spreadsheetml/2009/9/main" objectType="CheckBox" checked="Checked" fmlaLink="$H$15" lockText="1" noThreeD="1"/>
</file>

<file path=xl/ctrlProps/ctrlProp568.xml><?xml version="1.0" encoding="utf-8"?>
<formControlPr xmlns="http://schemas.microsoft.com/office/spreadsheetml/2009/9/main" objectType="CheckBox" checked="Checked" fmlaLink="$H$15" lockText="1" noThreeD="1"/>
</file>

<file path=xl/ctrlProps/ctrlProp569.xml><?xml version="1.0" encoding="utf-8"?>
<formControlPr xmlns="http://schemas.microsoft.com/office/spreadsheetml/2009/9/main" objectType="CheckBox" checked="Checked" fmlaLink="$H$15" lockText="1" noThreeD="1"/>
</file>

<file path=xl/ctrlProps/ctrlProp57.xml><?xml version="1.0" encoding="utf-8"?>
<formControlPr xmlns="http://schemas.microsoft.com/office/spreadsheetml/2009/9/main" objectType="CheckBox" checked="Checked" fmlaLink="$H$15" lockText="1" noThreeD="1"/>
</file>

<file path=xl/ctrlProps/ctrlProp570.xml><?xml version="1.0" encoding="utf-8"?>
<formControlPr xmlns="http://schemas.microsoft.com/office/spreadsheetml/2009/9/main" objectType="CheckBox" checked="Checked" fmlaLink="$H$15" lockText="1" noThreeD="1"/>
</file>

<file path=xl/ctrlProps/ctrlProp571.xml><?xml version="1.0" encoding="utf-8"?>
<formControlPr xmlns="http://schemas.microsoft.com/office/spreadsheetml/2009/9/main" objectType="CheckBox" checked="Checked" fmlaLink="$H$15" lockText="1" noThreeD="1"/>
</file>

<file path=xl/ctrlProps/ctrlProp572.xml><?xml version="1.0" encoding="utf-8"?>
<formControlPr xmlns="http://schemas.microsoft.com/office/spreadsheetml/2009/9/main" objectType="CheckBox" checked="Checked" fmlaLink="$H$15" lockText="1" noThreeD="1"/>
</file>

<file path=xl/ctrlProps/ctrlProp573.xml><?xml version="1.0" encoding="utf-8"?>
<formControlPr xmlns="http://schemas.microsoft.com/office/spreadsheetml/2009/9/main" objectType="CheckBox" checked="Checked" fmlaLink="$H$15" lockText="1" noThreeD="1"/>
</file>

<file path=xl/ctrlProps/ctrlProp574.xml><?xml version="1.0" encoding="utf-8"?>
<formControlPr xmlns="http://schemas.microsoft.com/office/spreadsheetml/2009/9/main" objectType="CheckBox" checked="Checked" fmlaLink="$H$15" lockText="1" noThreeD="1"/>
</file>

<file path=xl/ctrlProps/ctrlProp575.xml><?xml version="1.0" encoding="utf-8"?>
<formControlPr xmlns="http://schemas.microsoft.com/office/spreadsheetml/2009/9/main" objectType="CheckBox" checked="Checked" fmlaLink="$H$15" lockText="1" noThreeD="1"/>
</file>

<file path=xl/ctrlProps/ctrlProp576.xml><?xml version="1.0" encoding="utf-8"?>
<formControlPr xmlns="http://schemas.microsoft.com/office/spreadsheetml/2009/9/main" objectType="CheckBox" checked="Checked" fmlaLink="$H$15" lockText="1" noThreeD="1"/>
</file>

<file path=xl/ctrlProps/ctrlProp577.xml><?xml version="1.0" encoding="utf-8"?>
<formControlPr xmlns="http://schemas.microsoft.com/office/spreadsheetml/2009/9/main" objectType="CheckBox" checked="Checked" fmlaLink="$H$15" lockText="1" noThreeD="1"/>
</file>

<file path=xl/ctrlProps/ctrlProp578.xml><?xml version="1.0" encoding="utf-8"?>
<formControlPr xmlns="http://schemas.microsoft.com/office/spreadsheetml/2009/9/main" objectType="CheckBox" checked="Checked" fmlaLink="$H$15" lockText="1" noThreeD="1"/>
</file>

<file path=xl/ctrlProps/ctrlProp579.xml><?xml version="1.0" encoding="utf-8"?>
<formControlPr xmlns="http://schemas.microsoft.com/office/spreadsheetml/2009/9/main" objectType="CheckBox" checked="Checked" fmlaLink="$H$15" lockText="1" noThreeD="1"/>
</file>

<file path=xl/ctrlProps/ctrlProp58.xml><?xml version="1.0" encoding="utf-8"?>
<formControlPr xmlns="http://schemas.microsoft.com/office/spreadsheetml/2009/9/main" objectType="CheckBox" checked="Checked" fmlaLink="$H$15" lockText="1" noThreeD="1"/>
</file>

<file path=xl/ctrlProps/ctrlProp580.xml><?xml version="1.0" encoding="utf-8"?>
<formControlPr xmlns="http://schemas.microsoft.com/office/spreadsheetml/2009/9/main" objectType="CheckBox" checked="Checked" fmlaLink="$H$15" lockText="1" noThreeD="1"/>
</file>

<file path=xl/ctrlProps/ctrlProp581.xml><?xml version="1.0" encoding="utf-8"?>
<formControlPr xmlns="http://schemas.microsoft.com/office/spreadsheetml/2009/9/main" objectType="CheckBox" checked="Checked" fmlaLink="$H$15" lockText="1" noThreeD="1"/>
</file>

<file path=xl/ctrlProps/ctrlProp582.xml><?xml version="1.0" encoding="utf-8"?>
<formControlPr xmlns="http://schemas.microsoft.com/office/spreadsheetml/2009/9/main" objectType="CheckBox" checked="Checked" fmlaLink="$H$15" lockText="1" noThreeD="1"/>
</file>

<file path=xl/ctrlProps/ctrlProp583.xml><?xml version="1.0" encoding="utf-8"?>
<formControlPr xmlns="http://schemas.microsoft.com/office/spreadsheetml/2009/9/main" objectType="CheckBox" checked="Checked" fmlaLink="$H$15" lockText="1" noThreeD="1"/>
</file>

<file path=xl/ctrlProps/ctrlProp584.xml><?xml version="1.0" encoding="utf-8"?>
<formControlPr xmlns="http://schemas.microsoft.com/office/spreadsheetml/2009/9/main" objectType="CheckBox" checked="Checked" fmlaLink="$H$15" lockText="1" noThreeD="1"/>
</file>

<file path=xl/ctrlProps/ctrlProp585.xml><?xml version="1.0" encoding="utf-8"?>
<formControlPr xmlns="http://schemas.microsoft.com/office/spreadsheetml/2009/9/main" objectType="CheckBox" checked="Checked" fmlaLink="$H$15" lockText="1" noThreeD="1"/>
</file>

<file path=xl/ctrlProps/ctrlProp586.xml><?xml version="1.0" encoding="utf-8"?>
<formControlPr xmlns="http://schemas.microsoft.com/office/spreadsheetml/2009/9/main" objectType="CheckBox" checked="Checked" fmlaLink="$H$15" lockText="1" noThreeD="1"/>
</file>

<file path=xl/ctrlProps/ctrlProp587.xml><?xml version="1.0" encoding="utf-8"?>
<formControlPr xmlns="http://schemas.microsoft.com/office/spreadsheetml/2009/9/main" objectType="CheckBox" checked="Checked" fmlaLink="$H$15" lockText="1" noThreeD="1"/>
</file>

<file path=xl/ctrlProps/ctrlProp588.xml><?xml version="1.0" encoding="utf-8"?>
<formControlPr xmlns="http://schemas.microsoft.com/office/spreadsheetml/2009/9/main" objectType="CheckBox" checked="Checked" fmlaLink="$H$15" lockText="1" noThreeD="1"/>
</file>

<file path=xl/ctrlProps/ctrlProp589.xml><?xml version="1.0" encoding="utf-8"?>
<formControlPr xmlns="http://schemas.microsoft.com/office/spreadsheetml/2009/9/main" objectType="CheckBox" checked="Checked" fmlaLink="$H$15" lockText="1" noThreeD="1"/>
</file>

<file path=xl/ctrlProps/ctrlProp59.xml><?xml version="1.0" encoding="utf-8"?>
<formControlPr xmlns="http://schemas.microsoft.com/office/spreadsheetml/2009/9/main" objectType="CheckBox" checked="Checked" fmlaLink="$H$15" lockText="1" noThreeD="1"/>
</file>

<file path=xl/ctrlProps/ctrlProp590.xml><?xml version="1.0" encoding="utf-8"?>
<formControlPr xmlns="http://schemas.microsoft.com/office/spreadsheetml/2009/9/main" objectType="CheckBox" checked="Checked" fmlaLink="$H$15" lockText="1" noThreeD="1"/>
</file>

<file path=xl/ctrlProps/ctrlProp591.xml><?xml version="1.0" encoding="utf-8"?>
<formControlPr xmlns="http://schemas.microsoft.com/office/spreadsheetml/2009/9/main" objectType="CheckBox" checked="Checked" fmlaLink="$H$15" lockText="1" noThreeD="1"/>
</file>

<file path=xl/ctrlProps/ctrlProp592.xml><?xml version="1.0" encoding="utf-8"?>
<formControlPr xmlns="http://schemas.microsoft.com/office/spreadsheetml/2009/9/main" objectType="CheckBox" checked="Checked" fmlaLink="$H$15" lockText="1" noThreeD="1"/>
</file>

<file path=xl/ctrlProps/ctrlProp593.xml><?xml version="1.0" encoding="utf-8"?>
<formControlPr xmlns="http://schemas.microsoft.com/office/spreadsheetml/2009/9/main" objectType="CheckBox" checked="Checked" fmlaLink="$H$15" lockText="1" noThreeD="1"/>
</file>

<file path=xl/ctrlProps/ctrlProp594.xml><?xml version="1.0" encoding="utf-8"?>
<formControlPr xmlns="http://schemas.microsoft.com/office/spreadsheetml/2009/9/main" objectType="CheckBox" checked="Checked" fmlaLink="$H$15" lockText="1" noThreeD="1"/>
</file>

<file path=xl/ctrlProps/ctrlProp595.xml><?xml version="1.0" encoding="utf-8"?>
<formControlPr xmlns="http://schemas.microsoft.com/office/spreadsheetml/2009/9/main" objectType="CheckBox" checked="Checked" fmlaLink="$H$15" lockText="1" noThreeD="1"/>
</file>

<file path=xl/ctrlProps/ctrlProp596.xml><?xml version="1.0" encoding="utf-8"?>
<formControlPr xmlns="http://schemas.microsoft.com/office/spreadsheetml/2009/9/main" objectType="CheckBox" checked="Checked" fmlaLink="$H$15" lockText="1" noThreeD="1"/>
</file>

<file path=xl/ctrlProps/ctrlProp597.xml><?xml version="1.0" encoding="utf-8"?>
<formControlPr xmlns="http://schemas.microsoft.com/office/spreadsheetml/2009/9/main" objectType="CheckBox" checked="Checked" fmlaLink="$H$15" lockText="1" noThreeD="1"/>
</file>

<file path=xl/ctrlProps/ctrlProp598.xml><?xml version="1.0" encoding="utf-8"?>
<formControlPr xmlns="http://schemas.microsoft.com/office/spreadsheetml/2009/9/main" objectType="CheckBox" checked="Checked" fmlaLink="$H$15" lockText="1" noThreeD="1"/>
</file>

<file path=xl/ctrlProps/ctrlProp599.xml><?xml version="1.0" encoding="utf-8"?>
<formControlPr xmlns="http://schemas.microsoft.com/office/spreadsheetml/2009/9/main" objectType="CheckBox" checked="Checked" fmlaLink="$H$15" lockText="1" noThreeD="1"/>
</file>

<file path=xl/ctrlProps/ctrlProp6.xml><?xml version="1.0" encoding="utf-8"?>
<formControlPr xmlns="http://schemas.microsoft.com/office/spreadsheetml/2009/9/main" objectType="CheckBox" checked="Checked" fmlaLink="$H$15" lockText="1" noThreeD="1"/>
</file>

<file path=xl/ctrlProps/ctrlProp60.xml><?xml version="1.0" encoding="utf-8"?>
<formControlPr xmlns="http://schemas.microsoft.com/office/spreadsheetml/2009/9/main" objectType="CheckBox" checked="Checked" fmlaLink="$H$15" lockText="1" noThreeD="1"/>
</file>

<file path=xl/ctrlProps/ctrlProp600.xml><?xml version="1.0" encoding="utf-8"?>
<formControlPr xmlns="http://schemas.microsoft.com/office/spreadsheetml/2009/9/main" objectType="CheckBox" checked="Checked" fmlaLink="$H$15" lockText="1" noThreeD="1"/>
</file>

<file path=xl/ctrlProps/ctrlProp601.xml><?xml version="1.0" encoding="utf-8"?>
<formControlPr xmlns="http://schemas.microsoft.com/office/spreadsheetml/2009/9/main" objectType="CheckBox" checked="Checked" fmlaLink="$H$15" lockText="1" noThreeD="1"/>
</file>

<file path=xl/ctrlProps/ctrlProp602.xml><?xml version="1.0" encoding="utf-8"?>
<formControlPr xmlns="http://schemas.microsoft.com/office/spreadsheetml/2009/9/main" objectType="CheckBox" checked="Checked" fmlaLink="$H$15" lockText="1" noThreeD="1"/>
</file>

<file path=xl/ctrlProps/ctrlProp603.xml><?xml version="1.0" encoding="utf-8"?>
<formControlPr xmlns="http://schemas.microsoft.com/office/spreadsheetml/2009/9/main" objectType="CheckBox" checked="Checked" fmlaLink="$H$15" lockText="1" noThreeD="1"/>
</file>

<file path=xl/ctrlProps/ctrlProp604.xml><?xml version="1.0" encoding="utf-8"?>
<formControlPr xmlns="http://schemas.microsoft.com/office/spreadsheetml/2009/9/main" objectType="CheckBox" checked="Checked" fmlaLink="$H$15" lockText="1" noThreeD="1"/>
</file>

<file path=xl/ctrlProps/ctrlProp605.xml><?xml version="1.0" encoding="utf-8"?>
<formControlPr xmlns="http://schemas.microsoft.com/office/spreadsheetml/2009/9/main" objectType="CheckBox" checked="Checked" fmlaLink="$H$15" lockText="1" noThreeD="1"/>
</file>

<file path=xl/ctrlProps/ctrlProp606.xml><?xml version="1.0" encoding="utf-8"?>
<formControlPr xmlns="http://schemas.microsoft.com/office/spreadsheetml/2009/9/main" objectType="CheckBox" checked="Checked" fmlaLink="$H$15" lockText="1" noThreeD="1"/>
</file>

<file path=xl/ctrlProps/ctrlProp607.xml><?xml version="1.0" encoding="utf-8"?>
<formControlPr xmlns="http://schemas.microsoft.com/office/spreadsheetml/2009/9/main" objectType="CheckBox" checked="Checked" fmlaLink="$H$15" lockText="1" noThreeD="1"/>
</file>

<file path=xl/ctrlProps/ctrlProp608.xml><?xml version="1.0" encoding="utf-8"?>
<formControlPr xmlns="http://schemas.microsoft.com/office/spreadsheetml/2009/9/main" objectType="CheckBox" checked="Checked" fmlaLink="$H$15" lockText="1" noThreeD="1"/>
</file>

<file path=xl/ctrlProps/ctrlProp609.xml><?xml version="1.0" encoding="utf-8"?>
<formControlPr xmlns="http://schemas.microsoft.com/office/spreadsheetml/2009/9/main" objectType="CheckBox" checked="Checked" fmlaLink="$H$15" lockText="1" noThreeD="1"/>
</file>

<file path=xl/ctrlProps/ctrlProp61.xml><?xml version="1.0" encoding="utf-8"?>
<formControlPr xmlns="http://schemas.microsoft.com/office/spreadsheetml/2009/9/main" objectType="CheckBox" checked="Checked" fmlaLink="$H$15" lockText="1" noThreeD="1"/>
</file>

<file path=xl/ctrlProps/ctrlProp610.xml><?xml version="1.0" encoding="utf-8"?>
<formControlPr xmlns="http://schemas.microsoft.com/office/spreadsheetml/2009/9/main" objectType="CheckBox" checked="Checked" fmlaLink="$H$15" lockText="1" noThreeD="1"/>
</file>

<file path=xl/ctrlProps/ctrlProp611.xml><?xml version="1.0" encoding="utf-8"?>
<formControlPr xmlns="http://schemas.microsoft.com/office/spreadsheetml/2009/9/main" objectType="CheckBox" checked="Checked" fmlaLink="$H$15" lockText="1" noThreeD="1"/>
</file>

<file path=xl/ctrlProps/ctrlProp612.xml><?xml version="1.0" encoding="utf-8"?>
<formControlPr xmlns="http://schemas.microsoft.com/office/spreadsheetml/2009/9/main" objectType="CheckBox" checked="Checked" fmlaLink="$H$15" lockText="1" noThreeD="1"/>
</file>

<file path=xl/ctrlProps/ctrlProp613.xml><?xml version="1.0" encoding="utf-8"?>
<formControlPr xmlns="http://schemas.microsoft.com/office/spreadsheetml/2009/9/main" objectType="CheckBox" checked="Checked" fmlaLink="$H$15" lockText="1" noThreeD="1"/>
</file>

<file path=xl/ctrlProps/ctrlProp614.xml><?xml version="1.0" encoding="utf-8"?>
<formControlPr xmlns="http://schemas.microsoft.com/office/spreadsheetml/2009/9/main" objectType="CheckBox" checked="Checked" fmlaLink="$H$15" lockText="1" noThreeD="1"/>
</file>

<file path=xl/ctrlProps/ctrlProp615.xml><?xml version="1.0" encoding="utf-8"?>
<formControlPr xmlns="http://schemas.microsoft.com/office/spreadsheetml/2009/9/main" objectType="CheckBox" checked="Checked" fmlaLink="$H$15" lockText="1" noThreeD="1"/>
</file>

<file path=xl/ctrlProps/ctrlProp616.xml><?xml version="1.0" encoding="utf-8"?>
<formControlPr xmlns="http://schemas.microsoft.com/office/spreadsheetml/2009/9/main" objectType="CheckBox" checked="Checked" fmlaLink="$H$15" lockText="1" noThreeD="1"/>
</file>

<file path=xl/ctrlProps/ctrlProp617.xml><?xml version="1.0" encoding="utf-8"?>
<formControlPr xmlns="http://schemas.microsoft.com/office/spreadsheetml/2009/9/main" objectType="CheckBox" checked="Checked" fmlaLink="$H$15" lockText="1" noThreeD="1"/>
</file>

<file path=xl/ctrlProps/ctrlProp618.xml><?xml version="1.0" encoding="utf-8"?>
<formControlPr xmlns="http://schemas.microsoft.com/office/spreadsheetml/2009/9/main" objectType="CheckBox" checked="Checked" fmlaLink="$H$15" lockText="1" noThreeD="1"/>
</file>

<file path=xl/ctrlProps/ctrlProp619.xml><?xml version="1.0" encoding="utf-8"?>
<formControlPr xmlns="http://schemas.microsoft.com/office/spreadsheetml/2009/9/main" objectType="CheckBox" checked="Checked" fmlaLink="$H$15" lockText="1" noThreeD="1"/>
</file>

<file path=xl/ctrlProps/ctrlProp62.xml><?xml version="1.0" encoding="utf-8"?>
<formControlPr xmlns="http://schemas.microsoft.com/office/spreadsheetml/2009/9/main" objectType="CheckBox" checked="Checked" fmlaLink="$H$15" lockText="1" noThreeD="1"/>
</file>

<file path=xl/ctrlProps/ctrlProp620.xml><?xml version="1.0" encoding="utf-8"?>
<formControlPr xmlns="http://schemas.microsoft.com/office/spreadsheetml/2009/9/main" objectType="CheckBox" checked="Checked" fmlaLink="$H$15" lockText="1" noThreeD="1"/>
</file>

<file path=xl/ctrlProps/ctrlProp621.xml><?xml version="1.0" encoding="utf-8"?>
<formControlPr xmlns="http://schemas.microsoft.com/office/spreadsheetml/2009/9/main" objectType="CheckBox" checked="Checked" fmlaLink="$H$15" lockText="1" noThreeD="1"/>
</file>

<file path=xl/ctrlProps/ctrlProp622.xml><?xml version="1.0" encoding="utf-8"?>
<formControlPr xmlns="http://schemas.microsoft.com/office/spreadsheetml/2009/9/main" objectType="CheckBox" checked="Checked" fmlaLink="$H$15" lockText="1" noThreeD="1"/>
</file>

<file path=xl/ctrlProps/ctrlProp623.xml><?xml version="1.0" encoding="utf-8"?>
<formControlPr xmlns="http://schemas.microsoft.com/office/spreadsheetml/2009/9/main" objectType="CheckBox" checked="Checked" fmlaLink="$H$15" lockText="1" noThreeD="1"/>
</file>

<file path=xl/ctrlProps/ctrlProp624.xml><?xml version="1.0" encoding="utf-8"?>
<formControlPr xmlns="http://schemas.microsoft.com/office/spreadsheetml/2009/9/main" objectType="CheckBox" checked="Checked" fmlaLink="$H$15" lockText="1" noThreeD="1"/>
</file>

<file path=xl/ctrlProps/ctrlProp625.xml><?xml version="1.0" encoding="utf-8"?>
<formControlPr xmlns="http://schemas.microsoft.com/office/spreadsheetml/2009/9/main" objectType="CheckBox" checked="Checked" fmlaLink="$H$15" lockText="1" noThreeD="1"/>
</file>

<file path=xl/ctrlProps/ctrlProp626.xml><?xml version="1.0" encoding="utf-8"?>
<formControlPr xmlns="http://schemas.microsoft.com/office/spreadsheetml/2009/9/main" objectType="CheckBox" checked="Checked" fmlaLink="$H$15" lockText="1" noThreeD="1"/>
</file>

<file path=xl/ctrlProps/ctrlProp627.xml><?xml version="1.0" encoding="utf-8"?>
<formControlPr xmlns="http://schemas.microsoft.com/office/spreadsheetml/2009/9/main" objectType="CheckBox" checked="Checked" fmlaLink="$H$15" lockText="1" noThreeD="1"/>
</file>

<file path=xl/ctrlProps/ctrlProp628.xml><?xml version="1.0" encoding="utf-8"?>
<formControlPr xmlns="http://schemas.microsoft.com/office/spreadsheetml/2009/9/main" objectType="CheckBox" checked="Checked" fmlaLink="$H$15" lockText="1" noThreeD="1"/>
</file>

<file path=xl/ctrlProps/ctrlProp629.xml><?xml version="1.0" encoding="utf-8"?>
<formControlPr xmlns="http://schemas.microsoft.com/office/spreadsheetml/2009/9/main" objectType="CheckBox" checked="Checked" fmlaLink="$H$15" lockText="1" noThreeD="1"/>
</file>

<file path=xl/ctrlProps/ctrlProp63.xml><?xml version="1.0" encoding="utf-8"?>
<formControlPr xmlns="http://schemas.microsoft.com/office/spreadsheetml/2009/9/main" objectType="CheckBox" checked="Checked" fmlaLink="$H$15" lockText="1" noThreeD="1"/>
</file>

<file path=xl/ctrlProps/ctrlProp630.xml><?xml version="1.0" encoding="utf-8"?>
<formControlPr xmlns="http://schemas.microsoft.com/office/spreadsheetml/2009/9/main" objectType="CheckBox" checked="Checked" fmlaLink="$H$15" lockText="1" noThreeD="1"/>
</file>

<file path=xl/ctrlProps/ctrlProp631.xml><?xml version="1.0" encoding="utf-8"?>
<formControlPr xmlns="http://schemas.microsoft.com/office/spreadsheetml/2009/9/main" objectType="CheckBox" checked="Checked" fmlaLink="$H$15" lockText="1" noThreeD="1"/>
</file>

<file path=xl/ctrlProps/ctrlProp632.xml><?xml version="1.0" encoding="utf-8"?>
<formControlPr xmlns="http://schemas.microsoft.com/office/spreadsheetml/2009/9/main" objectType="CheckBox" checked="Checked" fmlaLink="$H$15" lockText="1" noThreeD="1"/>
</file>

<file path=xl/ctrlProps/ctrlProp633.xml><?xml version="1.0" encoding="utf-8"?>
<formControlPr xmlns="http://schemas.microsoft.com/office/spreadsheetml/2009/9/main" objectType="CheckBox" checked="Checked" fmlaLink="$H$15" lockText="1" noThreeD="1"/>
</file>

<file path=xl/ctrlProps/ctrlProp634.xml><?xml version="1.0" encoding="utf-8"?>
<formControlPr xmlns="http://schemas.microsoft.com/office/spreadsheetml/2009/9/main" objectType="CheckBox" checked="Checked" fmlaLink="$H$15" lockText="1" noThreeD="1"/>
</file>

<file path=xl/ctrlProps/ctrlProp635.xml><?xml version="1.0" encoding="utf-8"?>
<formControlPr xmlns="http://schemas.microsoft.com/office/spreadsheetml/2009/9/main" objectType="CheckBox" checked="Checked" fmlaLink="$H$15" lockText="1" noThreeD="1"/>
</file>

<file path=xl/ctrlProps/ctrlProp636.xml><?xml version="1.0" encoding="utf-8"?>
<formControlPr xmlns="http://schemas.microsoft.com/office/spreadsheetml/2009/9/main" objectType="CheckBox" checked="Checked" fmlaLink="$H$15" lockText="1" noThreeD="1"/>
</file>

<file path=xl/ctrlProps/ctrlProp637.xml><?xml version="1.0" encoding="utf-8"?>
<formControlPr xmlns="http://schemas.microsoft.com/office/spreadsheetml/2009/9/main" objectType="CheckBox" checked="Checked" fmlaLink="$H$15" lockText="1" noThreeD="1"/>
</file>

<file path=xl/ctrlProps/ctrlProp638.xml><?xml version="1.0" encoding="utf-8"?>
<formControlPr xmlns="http://schemas.microsoft.com/office/spreadsheetml/2009/9/main" objectType="CheckBox" checked="Checked" fmlaLink="$H$15" lockText="1" noThreeD="1"/>
</file>

<file path=xl/ctrlProps/ctrlProp639.xml><?xml version="1.0" encoding="utf-8"?>
<formControlPr xmlns="http://schemas.microsoft.com/office/spreadsheetml/2009/9/main" objectType="CheckBox" checked="Checked" fmlaLink="$H$15" lockText="1" noThreeD="1"/>
</file>

<file path=xl/ctrlProps/ctrlProp64.xml><?xml version="1.0" encoding="utf-8"?>
<formControlPr xmlns="http://schemas.microsoft.com/office/spreadsheetml/2009/9/main" objectType="CheckBox" checked="Checked" fmlaLink="$H$15" lockText="1" noThreeD="1"/>
</file>

<file path=xl/ctrlProps/ctrlProp640.xml><?xml version="1.0" encoding="utf-8"?>
<formControlPr xmlns="http://schemas.microsoft.com/office/spreadsheetml/2009/9/main" objectType="CheckBox" checked="Checked" fmlaLink="$H$15" lockText="1" noThreeD="1"/>
</file>

<file path=xl/ctrlProps/ctrlProp641.xml><?xml version="1.0" encoding="utf-8"?>
<formControlPr xmlns="http://schemas.microsoft.com/office/spreadsheetml/2009/9/main" objectType="CheckBox" checked="Checked" fmlaLink="$H$15" lockText="1" noThreeD="1"/>
</file>

<file path=xl/ctrlProps/ctrlProp642.xml><?xml version="1.0" encoding="utf-8"?>
<formControlPr xmlns="http://schemas.microsoft.com/office/spreadsheetml/2009/9/main" objectType="CheckBox" checked="Checked" fmlaLink="$H$15" lockText="1" noThreeD="1"/>
</file>

<file path=xl/ctrlProps/ctrlProp643.xml><?xml version="1.0" encoding="utf-8"?>
<formControlPr xmlns="http://schemas.microsoft.com/office/spreadsheetml/2009/9/main" objectType="CheckBox" checked="Checked" fmlaLink="$H$15" lockText="1" noThreeD="1"/>
</file>

<file path=xl/ctrlProps/ctrlProp644.xml><?xml version="1.0" encoding="utf-8"?>
<formControlPr xmlns="http://schemas.microsoft.com/office/spreadsheetml/2009/9/main" objectType="CheckBox" checked="Checked" fmlaLink="$H$15" lockText="1" noThreeD="1"/>
</file>

<file path=xl/ctrlProps/ctrlProp645.xml><?xml version="1.0" encoding="utf-8"?>
<formControlPr xmlns="http://schemas.microsoft.com/office/spreadsheetml/2009/9/main" objectType="CheckBox" checked="Checked" fmlaLink="$H$15" lockText="1" noThreeD="1"/>
</file>

<file path=xl/ctrlProps/ctrlProp646.xml><?xml version="1.0" encoding="utf-8"?>
<formControlPr xmlns="http://schemas.microsoft.com/office/spreadsheetml/2009/9/main" objectType="CheckBox" checked="Checked" fmlaLink="$H$15" lockText="1" noThreeD="1"/>
</file>

<file path=xl/ctrlProps/ctrlProp647.xml><?xml version="1.0" encoding="utf-8"?>
<formControlPr xmlns="http://schemas.microsoft.com/office/spreadsheetml/2009/9/main" objectType="CheckBox" checked="Checked" fmlaLink="$H$15" lockText="1" noThreeD="1"/>
</file>

<file path=xl/ctrlProps/ctrlProp648.xml><?xml version="1.0" encoding="utf-8"?>
<formControlPr xmlns="http://schemas.microsoft.com/office/spreadsheetml/2009/9/main" objectType="CheckBox" checked="Checked" fmlaLink="$H$15" lockText="1" noThreeD="1"/>
</file>

<file path=xl/ctrlProps/ctrlProp649.xml><?xml version="1.0" encoding="utf-8"?>
<formControlPr xmlns="http://schemas.microsoft.com/office/spreadsheetml/2009/9/main" objectType="CheckBox" checked="Checked" fmlaLink="$H$15" lockText="1" noThreeD="1"/>
</file>

<file path=xl/ctrlProps/ctrlProp65.xml><?xml version="1.0" encoding="utf-8"?>
<formControlPr xmlns="http://schemas.microsoft.com/office/spreadsheetml/2009/9/main" objectType="CheckBox" checked="Checked" fmlaLink="$H$15" lockText="1" noThreeD="1"/>
</file>

<file path=xl/ctrlProps/ctrlProp650.xml><?xml version="1.0" encoding="utf-8"?>
<formControlPr xmlns="http://schemas.microsoft.com/office/spreadsheetml/2009/9/main" objectType="CheckBox" checked="Checked" fmlaLink="$H$15" lockText="1" noThreeD="1"/>
</file>

<file path=xl/ctrlProps/ctrlProp651.xml><?xml version="1.0" encoding="utf-8"?>
<formControlPr xmlns="http://schemas.microsoft.com/office/spreadsheetml/2009/9/main" objectType="CheckBox" checked="Checked" fmlaLink="$H$15" lockText="1" noThreeD="1"/>
</file>

<file path=xl/ctrlProps/ctrlProp652.xml><?xml version="1.0" encoding="utf-8"?>
<formControlPr xmlns="http://schemas.microsoft.com/office/spreadsheetml/2009/9/main" objectType="CheckBox" checked="Checked" fmlaLink="$H$15" lockText="1" noThreeD="1"/>
</file>

<file path=xl/ctrlProps/ctrlProp653.xml><?xml version="1.0" encoding="utf-8"?>
<formControlPr xmlns="http://schemas.microsoft.com/office/spreadsheetml/2009/9/main" objectType="CheckBox" checked="Checked" fmlaLink="$H$15" lockText="1" noThreeD="1"/>
</file>

<file path=xl/ctrlProps/ctrlProp654.xml><?xml version="1.0" encoding="utf-8"?>
<formControlPr xmlns="http://schemas.microsoft.com/office/spreadsheetml/2009/9/main" objectType="CheckBox" checked="Checked" fmlaLink="$H$15" lockText="1" noThreeD="1"/>
</file>

<file path=xl/ctrlProps/ctrlProp655.xml><?xml version="1.0" encoding="utf-8"?>
<formControlPr xmlns="http://schemas.microsoft.com/office/spreadsheetml/2009/9/main" objectType="CheckBox" checked="Checked" fmlaLink="$H$15" lockText="1" noThreeD="1"/>
</file>

<file path=xl/ctrlProps/ctrlProp656.xml><?xml version="1.0" encoding="utf-8"?>
<formControlPr xmlns="http://schemas.microsoft.com/office/spreadsheetml/2009/9/main" objectType="CheckBox" checked="Checked" fmlaLink="$H$15" lockText="1" noThreeD="1"/>
</file>

<file path=xl/ctrlProps/ctrlProp657.xml><?xml version="1.0" encoding="utf-8"?>
<formControlPr xmlns="http://schemas.microsoft.com/office/spreadsheetml/2009/9/main" objectType="CheckBox" checked="Checked" fmlaLink="$H$15" lockText="1" noThreeD="1"/>
</file>

<file path=xl/ctrlProps/ctrlProp658.xml><?xml version="1.0" encoding="utf-8"?>
<formControlPr xmlns="http://schemas.microsoft.com/office/spreadsheetml/2009/9/main" objectType="CheckBox" checked="Checked" fmlaLink="$H$15" lockText="1" noThreeD="1"/>
</file>

<file path=xl/ctrlProps/ctrlProp659.xml><?xml version="1.0" encoding="utf-8"?>
<formControlPr xmlns="http://schemas.microsoft.com/office/spreadsheetml/2009/9/main" objectType="CheckBox" checked="Checked" fmlaLink="$H$15" lockText="1" noThreeD="1"/>
</file>

<file path=xl/ctrlProps/ctrlProp66.xml><?xml version="1.0" encoding="utf-8"?>
<formControlPr xmlns="http://schemas.microsoft.com/office/spreadsheetml/2009/9/main" objectType="CheckBox" checked="Checked" fmlaLink="$H$15" lockText="1" noThreeD="1"/>
</file>

<file path=xl/ctrlProps/ctrlProp660.xml><?xml version="1.0" encoding="utf-8"?>
<formControlPr xmlns="http://schemas.microsoft.com/office/spreadsheetml/2009/9/main" objectType="CheckBox" checked="Checked" fmlaLink="$H$15" lockText="1" noThreeD="1"/>
</file>

<file path=xl/ctrlProps/ctrlProp661.xml><?xml version="1.0" encoding="utf-8"?>
<formControlPr xmlns="http://schemas.microsoft.com/office/spreadsheetml/2009/9/main" objectType="CheckBox" checked="Checked" fmlaLink="$H$15" lockText="1" noThreeD="1"/>
</file>

<file path=xl/ctrlProps/ctrlProp662.xml><?xml version="1.0" encoding="utf-8"?>
<formControlPr xmlns="http://schemas.microsoft.com/office/spreadsheetml/2009/9/main" objectType="CheckBox" checked="Checked" fmlaLink="$H$15" lockText="1" noThreeD="1"/>
</file>

<file path=xl/ctrlProps/ctrlProp663.xml><?xml version="1.0" encoding="utf-8"?>
<formControlPr xmlns="http://schemas.microsoft.com/office/spreadsheetml/2009/9/main" objectType="CheckBox" checked="Checked" fmlaLink="$H$15" lockText="1" noThreeD="1"/>
</file>

<file path=xl/ctrlProps/ctrlProp664.xml><?xml version="1.0" encoding="utf-8"?>
<formControlPr xmlns="http://schemas.microsoft.com/office/spreadsheetml/2009/9/main" objectType="CheckBox" checked="Checked" fmlaLink="$H$15" lockText="1" noThreeD="1"/>
</file>

<file path=xl/ctrlProps/ctrlProp665.xml><?xml version="1.0" encoding="utf-8"?>
<formControlPr xmlns="http://schemas.microsoft.com/office/spreadsheetml/2009/9/main" objectType="CheckBox" checked="Checked" fmlaLink="$H$15" lockText="1" noThreeD="1"/>
</file>

<file path=xl/ctrlProps/ctrlProp666.xml><?xml version="1.0" encoding="utf-8"?>
<formControlPr xmlns="http://schemas.microsoft.com/office/spreadsheetml/2009/9/main" objectType="CheckBox" checked="Checked" fmlaLink="$H$15" lockText="1" noThreeD="1"/>
</file>

<file path=xl/ctrlProps/ctrlProp667.xml><?xml version="1.0" encoding="utf-8"?>
<formControlPr xmlns="http://schemas.microsoft.com/office/spreadsheetml/2009/9/main" objectType="CheckBox" checked="Checked" fmlaLink="$H$15" lockText="1" noThreeD="1"/>
</file>

<file path=xl/ctrlProps/ctrlProp668.xml><?xml version="1.0" encoding="utf-8"?>
<formControlPr xmlns="http://schemas.microsoft.com/office/spreadsheetml/2009/9/main" objectType="CheckBox" checked="Checked" fmlaLink="$H$15" lockText="1" noThreeD="1"/>
</file>

<file path=xl/ctrlProps/ctrlProp669.xml><?xml version="1.0" encoding="utf-8"?>
<formControlPr xmlns="http://schemas.microsoft.com/office/spreadsheetml/2009/9/main" objectType="CheckBox" checked="Checked" fmlaLink="$H$15" lockText="1" noThreeD="1"/>
</file>

<file path=xl/ctrlProps/ctrlProp67.xml><?xml version="1.0" encoding="utf-8"?>
<formControlPr xmlns="http://schemas.microsoft.com/office/spreadsheetml/2009/9/main" objectType="CheckBox" checked="Checked" fmlaLink="$H$15" lockText="1" noThreeD="1"/>
</file>

<file path=xl/ctrlProps/ctrlProp670.xml><?xml version="1.0" encoding="utf-8"?>
<formControlPr xmlns="http://schemas.microsoft.com/office/spreadsheetml/2009/9/main" objectType="CheckBox" checked="Checked" fmlaLink="$H$15" lockText="1" noThreeD="1"/>
</file>

<file path=xl/ctrlProps/ctrlProp671.xml><?xml version="1.0" encoding="utf-8"?>
<formControlPr xmlns="http://schemas.microsoft.com/office/spreadsheetml/2009/9/main" objectType="CheckBox" checked="Checked" fmlaLink="$H$15" lockText="1" noThreeD="1"/>
</file>

<file path=xl/ctrlProps/ctrlProp672.xml><?xml version="1.0" encoding="utf-8"?>
<formControlPr xmlns="http://schemas.microsoft.com/office/spreadsheetml/2009/9/main" objectType="CheckBox" checked="Checked" fmlaLink="$H$15" lockText="1" noThreeD="1"/>
</file>

<file path=xl/ctrlProps/ctrlProp673.xml><?xml version="1.0" encoding="utf-8"?>
<formControlPr xmlns="http://schemas.microsoft.com/office/spreadsheetml/2009/9/main" objectType="CheckBox" checked="Checked" fmlaLink="$H$15" lockText="1" noThreeD="1"/>
</file>

<file path=xl/ctrlProps/ctrlProp674.xml><?xml version="1.0" encoding="utf-8"?>
<formControlPr xmlns="http://schemas.microsoft.com/office/spreadsheetml/2009/9/main" objectType="CheckBox" checked="Checked" fmlaLink="$H$15" lockText="1" noThreeD="1"/>
</file>

<file path=xl/ctrlProps/ctrlProp675.xml><?xml version="1.0" encoding="utf-8"?>
<formControlPr xmlns="http://schemas.microsoft.com/office/spreadsheetml/2009/9/main" objectType="CheckBox" checked="Checked" fmlaLink="$H$15" lockText="1" noThreeD="1"/>
</file>

<file path=xl/ctrlProps/ctrlProp676.xml><?xml version="1.0" encoding="utf-8"?>
<formControlPr xmlns="http://schemas.microsoft.com/office/spreadsheetml/2009/9/main" objectType="CheckBox" checked="Checked" fmlaLink="$H$15" lockText="1" noThreeD="1"/>
</file>

<file path=xl/ctrlProps/ctrlProp677.xml><?xml version="1.0" encoding="utf-8"?>
<formControlPr xmlns="http://schemas.microsoft.com/office/spreadsheetml/2009/9/main" objectType="CheckBox" checked="Checked" fmlaLink="$H$15" lockText="1" noThreeD="1"/>
</file>

<file path=xl/ctrlProps/ctrlProp678.xml><?xml version="1.0" encoding="utf-8"?>
<formControlPr xmlns="http://schemas.microsoft.com/office/spreadsheetml/2009/9/main" objectType="CheckBox" checked="Checked" fmlaLink="$H$15" lockText="1" noThreeD="1"/>
</file>

<file path=xl/ctrlProps/ctrlProp679.xml><?xml version="1.0" encoding="utf-8"?>
<formControlPr xmlns="http://schemas.microsoft.com/office/spreadsheetml/2009/9/main" objectType="CheckBox" checked="Checked" fmlaLink="$H$15" lockText="1" noThreeD="1"/>
</file>

<file path=xl/ctrlProps/ctrlProp68.xml><?xml version="1.0" encoding="utf-8"?>
<formControlPr xmlns="http://schemas.microsoft.com/office/spreadsheetml/2009/9/main" objectType="CheckBox" checked="Checked" fmlaLink="$H$15" lockText="1" noThreeD="1"/>
</file>

<file path=xl/ctrlProps/ctrlProp680.xml><?xml version="1.0" encoding="utf-8"?>
<formControlPr xmlns="http://schemas.microsoft.com/office/spreadsheetml/2009/9/main" objectType="CheckBox" checked="Checked" fmlaLink="$H$15" lockText="1" noThreeD="1"/>
</file>

<file path=xl/ctrlProps/ctrlProp681.xml><?xml version="1.0" encoding="utf-8"?>
<formControlPr xmlns="http://schemas.microsoft.com/office/spreadsheetml/2009/9/main" objectType="CheckBox" checked="Checked" fmlaLink="$H$15" lockText="1" noThreeD="1"/>
</file>

<file path=xl/ctrlProps/ctrlProp682.xml><?xml version="1.0" encoding="utf-8"?>
<formControlPr xmlns="http://schemas.microsoft.com/office/spreadsheetml/2009/9/main" objectType="CheckBox" checked="Checked" fmlaLink="$H$15" lockText="1" noThreeD="1"/>
</file>

<file path=xl/ctrlProps/ctrlProp683.xml><?xml version="1.0" encoding="utf-8"?>
<formControlPr xmlns="http://schemas.microsoft.com/office/spreadsheetml/2009/9/main" objectType="CheckBox" checked="Checked" fmlaLink="$H$15" lockText="1" noThreeD="1"/>
</file>

<file path=xl/ctrlProps/ctrlProp684.xml><?xml version="1.0" encoding="utf-8"?>
<formControlPr xmlns="http://schemas.microsoft.com/office/spreadsheetml/2009/9/main" objectType="CheckBox" checked="Checked" fmlaLink="$H$15" lockText="1" noThreeD="1"/>
</file>

<file path=xl/ctrlProps/ctrlProp685.xml><?xml version="1.0" encoding="utf-8"?>
<formControlPr xmlns="http://schemas.microsoft.com/office/spreadsheetml/2009/9/main" objectType="CheckBox" checked="Checked" fmlaLink="$H$15" lockText="1" noThreeD="1"/>
</file>

<file path=xl/ctrlProps/ctrlProp686.xml><?xml version="1.0" encoding="utf-8"?>
<formControlPr xmlns="http://schemas.microsoft.com/office/spreadsheetml/2009/9/main" objectType="CheckBox" checked="Checked" fmlaLink="$H$15" lockText="1" noThreeD="1"/>
</file>

<file path=xl/ctrlProps/ctrlProp687.xml><?xml version="1.0" encoding="utf-8"?>
<formControlPr xmlns="http://schemas.microsoft.com/office/spreadsheetml/2009/9/main" objectType="CheckBox" checked="Checked" fmlaLink="$H$15" lockText="1" noThreeD="1"/>
</file>

<file path=xl/ctrlProps/ctrlProp688.xml><?xml version="1.0" encoding="utf-8"?>
<formControlPr xmlns="http://schemas.microsoft.com/office/spreadsheetml/2009/9/main" objectType="CheckBox" checked="Checked" fmlaLink="$H$15" lockText="1" noThreeD="1"/>
</file>

<file path=xl/ctrlProps/ctrlProp689.xml><?xml version="1.0" encoding="utf-8"?>
<formControlPr xmlns="http://schemas.microsoft.com/office/spreadsheetml/2009/9/main" objectType="CheckBox" checked="Checked" fmlaLink="$H$15" lockText="1" noThreeD="1"/>
</file>

<file path=xl/ctrlProps/ctrlProp69.xml><?xml version="1.0" encoding="utf-8"?>
<formControlPr xmlns="http://schemas.microsoft.com/office/spreadsheetml/2009/9/main" objectType="CheckBox" checked="Checked" fmlaLink="$H$15" lockText="1" noThreeD="1"/>
</file>

<file path=xl/ctrlProps/ctrlProp690.xml><?xml version="1.0" encoding="utf-8"?>
<formControlPr xmlns="http://schemas.microsoft.com/office/spreadsheetml/2009/9/main" objectType="CheckBox" checked="Checked" fmlaLink="$H$15" lockText="1" noThreeD="1"/>
</file>

<file path=xl/ctrlProps/ctrlProp691.xml><?xml version="1.0" encoding="utf-8"?>
<formControlPr xmlns="http://schemas.microsoft.com/office/spreadsheetml/2009/9/main" objectType="CheckBox" checked="Checked" fmlaLink="$H$15" lockText="1" noThreeD="1"/>
</file>

<file path=xl/ctrlProps/ctrlProp692.xml><?xml version="1.0" encoding="utf-8"?>
<formControlPr xmlns="http://schemas.microsoft.com/office/spreadsheetml/2009/9/main" objectType="CheckBox" checked="Checked" fmlaLink="$H$15" lockText="1" noThreeD="1"/>
</file>

<file path=xl/ctrlProps/ctrlProp693.xml><?xml version="1.0" encoding="utf-8"?>
<formControlPr xmlns="http://schemas.microsoft.com/office/spreadsheetml/2009/9/main" objectType="CheckBox" checked="Checked" fmlaLink="$H$15" lockText="1" noThreeD="1"/>
</file>

<file path=xl/ctrlProps/ctrlProp694.xml><?xml version="1.0" encoding="utf-8"?>
<formControlPr xmlns="http://schemas.microsoft.com/office/spreadsheetml/2009/9/main" objectType="CheckBox" checked="Checked" fmlaLink="$H$15" lockText="1" noThreeD="1"/>
</file>

<file path=xl/ctrlProps/ctrlProp695.xml><?xml version="1.0" encoding="utf-8"?>
<formControlPr xmlns="http://schemas.microsoft.com/office/spreadsheetml/2009/9/main" objectType="CheckBox" checked="Checked" fmlaLink="$H$15" lockText="1" noThreeD="1"/>
</file>

<file path=xl/ctrlProps/ctrlProp696.xml><?xml version="1.0" encoding="utf-8"?>
<formControlPr xmlns="http://schemas.microsoft.com/office/spreadsheetml/2009/9/main" objectType="CheckBox" checked="Checked" fmlaLink="$H$15" lockText="1" noThreeD="1"/>
</file>

<file path=xl/ctrlProps/ctrlProp697.xml><?xml version="1.0" encoding="utf-8"?>
<formControlPr xmlns="http://schemas.microsoft.com/office/spreadsheetml/2009/9/main" objectType="CheckBox" checked="Checked" fmlaLink="$H$15" lockText="1" noThreeD="1"/>
</file>

<file path=xl/ctrlProps/ctrlProp698.xml><?xml version="1.0" encoding="utf-8"?>
<formControlPr xmlns="http://schemas.microsoft.com/office/spreadsheetml/2009/9/main" objectType="CheckBox" checked="Checked" fmlaLink="$H$15" lockText="1" noThreeD="1"/>
</file>

<file path=xl/ctrlProps/ctrlProp699.xml><?xml version="1.0" encoding="utf-8"?>
<formControlPr xmlns="http://schemas.microsoft.com/office/spreadsheetml/2009/9/main" objectType="CheckBox" checked="Checked" fmlaLink="$H$15" lockText="1" noThreeD="1"/>
</file>

<file path=xl/ctrlProps/ctrlProp7.xml><?xml version="1.0" encoding="utf-8"?>
<formControlPr xmlns="http://schemas.microsoft.com/office/spreadsheetml/2009/9/main" objectType="CheckBox" checked="Checked" fmlaLink="$H$15" lockText="1" noThreeD="1"/>
</file>

<file path=xl/ctrlProps/ctrlProp70.xml><?xml version="1.0" encoding="utf-8"?>
<formControlPr xmlns="http://schemas.microsoft.com/office/spreadsheetml/2009/9/main" objectType="CheckBox" checked="Checked" fmlaLink="$H$15" lockText="1" noThreeD="1"/>
</file>

<file path=xl/ctrlProps/ctrlProp700.xml><?xml version="1.0" encoding="utf-8"?>
<formControlPr xmlns="http://schemas.microsoft.com/office/spreadsheetml/2009/9/main" objectType="CheckBox" checked="Checked" fmlaLink="$H$15" lockText="1" noThreeD="1"/>
</file>

<file path=xl/ctrlProps/ctrlProp701.xml><?xml version="1.0" encoding="utf-8"?>
<formControlPr xmlns="http://schemas.microsoft.com/office/spreadsheetml/2009/9/main" objectType="CheckBox" checked="Checked" fmlaLink="$H$15" lockText="1" noThreeD="1"/>
</file>

<file path=xl/ctrlProps/ctrlProp702.xml><?xml version="1.0" encoding="utf-8"?>
<formControlPr xmlns="http://schemas.microsoft.com/office/spreadsheetml/2009/9/main" objectType="CheckBox" checked="Checked" fmlaLink="$H$15" lockText="1" noThreeD="1"/>
</file>

<file path=xl/ctrlProps/ctrlProp703.xml><?xml version="1.0" encoding="utf-8"?>
<formControlPr xmlns="http://schemas.microsoft.com/office/spreadsheetml/2009/9/main" objectType="CheckBox" checked="Checked" fmlaLink="$H$15" lockText="1" noThreeD="1"/>
</file>

<file path=xl/ctrlProps/ctrlProp704.xml><?xml version="1.0" encoding="utf-8"?>
<formControlPr xmlns="http://schemas.microsoft.com/office/spreadsheetml/2009/9/main" objectType="CheckBox" checked="Checked" fmlaLink="$H$15" lockText="1" noThreeD="1"/>
</file>

<file path=xl/ctrlProps/ctrlProp705.xml><?xml version="1.0" encoding="utf-8"?>
<formControlPr xmlns="http://schemas.microsoft.com/office/spreadsheetml/2009/9/main" objectType="CheckBox" checked="Checked" fmlaLink="$H$15" lockText="1" noThreeD="1"/>
</file>

<file path=xl/ctrlProps/ctrlProp706.xml><?xml version="1.0" encoding="utf-8"?>
<formControlPr xmlns="http://schemas.microsoft.com/office/spreadsheetml/2009/9/main" objectType="CheckBox" checked="Checked" fmlaLink="$H$15" lockText="1" noThreeD="1"/>
</file>

<file path=xl/ctrlProps/ctrlProp707.xml><?xml version="1.0" encoding="utf-8"?>
<formControlPr xmlns="http://schemas.microsoft.com/office/spreadsheetml/2009/9/main" objectType="CheckBox" checked="Checked" fmlaLink="$H$15" lockText="1" noThreeD="1"/>
</file>

<file path=xl/ctrlProps/ctrlProp708.xml><?xml version="1.0" encoding="utf-8"?>
<formControlPr xmlns="http://schemas.microsoft.com/office/spreadsheetml/2009/9/main" objectType="CheckBox" checked="Checked" fmlaLink="$H$15" lockText="1" noThreeD="1"/>
</file>

<file path=xl/ctrlProps/ctrlProp709.xml><?xml version="1.0" encoding="utf-8"?>
<formControlPr xmlns="http://schemas.microsoft.com/office/spreadsheetml/2009/9/main" objectType="CheckBox" checked="Checked" fmlaLink="$H$15" lockText="1" noThreeD="1"/>
</file>

<file path=xl/ctrlProps/ctrlProp71.xml><?xml version="1.0" encoding="utf-8"?>
<formControlPr xmlns="http://schemas.microsoft.com/office/spreadsheetml/2009/9/main" objectType="CheckBox" checked="Checked" fmlaLink="$H$15" lockText="1" noThreeD="1"/>
</file>

<file path=xl/ctrlProps/ctrlProp710.xml><?xml version="1.0" encoding="utf-8"?>
<formControlPr xmlns="http://schemas.microsoft.com/office/spreadsheetml/2009/9/main" objectType="CheckBox" checked="Checked" fmlaLink="$H$15" lockText="1" noThreeD="1"/>
</file>

<file path=xl/ctrlProps/ctrlProp711.xml><?xml version="1.0" encoding="utf-8"?>
<formControlPr xmlns="http://schemas.microsoft.com/office/spreadsheetml/2009/9/main" objectType="CheckBox" checked="Checked" fmlaLink="$H$15" lockText="1" noThreeD="1"/>
</file>

<file path=xl/ctrlProps/ctrlProp712.xml><?xml version="1.0" encoding="utf-8"?>
<formControlPr xmlns="http://schemas.microsoft.com/office/spreadsheetml/2009/9/main" objectType="CheckBox" checked="Checked" fmlaLink="$H$15" lockText="1" noThreeD="1"/>
</file>

<file path=xl/ctrlProps/ctrlProp713.xml><?xml version="1.0" encoding="utf-8"?>
<formControlPr xmlns="http://schemas.microsoft.com/office/spreadsheetml/2009/9/main" objectType="CheckBox" checked="Checked" fmlaLink="$H$15" lockText="1" noThreeD="1"/>
</file>

<file path=xl/ctrlProps/ctrlProp714.xml><?xml version="1.0" encoding="utf-8"?>
<formControlPr xmlns="http://schemas.microsoft.com/office/spreadsheetml/2009/9/main" objectType="CheckBox" checked="Checked" fmlaLink="$H$15" lockText="1" noThreeD="1"/>
</file>

<file path=xl/ctrlProps/ctrlProp715.xml><?xml version="1.0" encoding="utf-8"?>
<formControlPr xmlns="http://schemas.microsoft.com/office/spreadsheetml/2009/9/main" objectType="CheckBox" checked="Checked" fmlaLink="$H$15" lockText="1" noThreeD="1"/>
</file>

<file path=xl/ctrlProps/ctrlProp716.xml><?xml version="1.0" encoding="utf-8"?>
<formControlPr xmlns="http://schemas.microsoft.com/office/spreadsheetml/2009/9/main" objectType="CheckBox" checked="Checked" fmlaLink="$H$15" lockText="1" noThreeD="1"/>
</file>

<file path=xl/ctrlProps/ctrlProp717.xml><?xml version="1.0" encoding="utf-8"?>
<formControlPr xmlns="http://schemas.microsoft.com/office/spreadsheetml/2009/9/main" objectType="CheckBox" checked="Checked" fmlaLink="$H$15" lockText="1" noThreeD="1"/>
</file>

<file path=xl/ctrlProps/ctrlProp718.xml><?xml version="1.0" encoding="utf-8"?>
<formControlPr xmlns="http://schemas.microsoft.com/office/spreadsheetml/2009/9/main" objectType="CheckBox" checked="Checked" fmlaLink="$H$15" lockText="1" noThreeD="1"/>
</file>

<file path=xl/ctrlProps/ctrlProp719.xml><?xml version="1.0" encoding="utf-8"?>
<formControlPr xmlns="http://schemas.microsoft.com/office/spreadsheetml/2009/9/main" objectType="CheckBox" checked="Checked" fmlaLink="$H$15" lockText="1" noThreeD="1"/>
</file>

<file path=xl/ctrlProps/ctrlProp72.xml><?xml version="1.0" encoding="utf-8"?>
<formControlPr xmlns="http://schemas.microsoft.com/office/spreadsheetml/2009/9/main" objectType="CheckBox" checked="Checked" fmlaLink="$H$15" lockText="1" noThreeD="1"/>
</file>

<file path=xl/ctrlProps/ctrlProp720.xml><?xml version="1.0" encoding="utf-8"?>
<formControlPr xmlns="http://schemas.microsoft.com/office/spreadsheetml/2009/9/main" objectType="CheckBox" checked="Checked" fmlaLink="$H$15" lockText="1" noThreeD="1"/>
</file>

<file path=xl/ctrlProps/ctrlProp721.xml><?xml version="1.0" encoding="utf-8"?>
<formControlPr xmlns="http://schemas.microsoft.com/office/spreadsheetml/2009/9/main" objectType="CheckBox" checked="Checked" fmlaLink="$H$15" lockText="1" noThreeD="1"/>
</file>

<file path=xl/ctrlProps/ctrlProp722.xml><?xml version="1.0" encoding="utf-8"?>
<formControlPr xmlns="http://schemas.microsoft.com/office/spreadsheetml/2009/9/main" objectType="CheckBox" checked="Checked" fmlaLink="$H$15" lockText="1" noThreeD="1"/>
</file>

<file path=xl/ctrlProps/ctrlProp723.xml><?xml version="1.0" encoding="utf-8"?>
<formControlPr xmlns="http://schemas.microsoft.com/office/spreadsheetml/2009/9/main" objectType="CheckBox" checked="Checked" fmlaLink="$H$15" lockText="1" noThreeD="1"/>
</file>

<file path=xl/ctrlProps/ctrlProp724.xml><?xml version="1.0" encoding="utf-8"?>
<formControlPr xmlns="http://schemas.microsoft.com/office/spreadsheetml/2009/9/main" objectType="CheckBox" checked="Checked" fmlaLink="$H$15" lockText="1" noThreeD="1"/>
</file>

<file path=xl/ctrlProps/ctrlProp725.xml><?xml version="1.0" encoding="utf-8"?>
<formControlPr xmlns="http://schemas.microsoft.com/office/spreadsheetml/2009/9/main" objectType="CheckBox" checked="Checked" fmlaLink="$H$15" lockText="1" noThreeD="1"/>
</file>

<file path=xl/ctrlProps/ctrlProp726.xml><?xml version="1.0" encoding="utf-8"?>
<formControlPr xmlns="http://schemas.microsoft.com/office/spreadsheetml/2009/9/main" objectType="CheckBox" checked="Checked" fmlaLink="$H$15" lockText="1" noThreeD="1"/>
</file>

<file path=xl/ctrlProps/ctrlProp727.xml><?xml version="1.0" encoding="utf-8"?>
<formControlPr xmlns="http://schemas.microsoft.com/office/spreadsheetml/2009/9/main" objectType="CheckBox" checked="Checked" fmlaLink="$H$15" lockText="1" noThreeD="1"/>
</file>

<file path=xl/ctrlProps/ctrlProp728.xml><?xml version="1.0" encoding="utf-8"?>
<formControlPr xmlns="http://schemas.microsoft.com/office/spreadsheetml/2009/9/main" objectType="CheckBox" checked="Checked" fmlaLink="$H$15" lockText="1" noThreeD="1"/>
</file>

<file path=xl/ctrlProps/ctrlProp729.xml><?xml version="1.0" encoding="utf-8"?>
<formControlPr xmlns="http://schemas.microsoft.com/office/spreadsheetml/2009/9/main" objectType="CheckBox" checked="Checked" fmlaLink="$H$15" lockText="1" noThreeD="1"/>
</file>

<file path=xl/ctrlProps/ctrlProp73.xml><?xml version="1.0" encoding="utf-8"?>
<formControlPr xmlns="http://schemas.microsoft.com/office/spreadsheetml/2009/9/main" objectType="CheckBox" checked="Checked" fmlaLink="$H$15" lockText="1" noThreeD="1"/>
</file>

<file path=xl/ctrlProps/ctrlProp730.xml><?xml version="1.0" encoding="utf-8"?>
<formControlPr xmlns="http://schemas.microsoft.com/office/spreadsheetml/2009/9/main" objectType="CheckBox" checked="Checked" fmlaLink="$H$15" lockText="1" noThreeD="1"/>
</file>

<file path=xl/ctrlProps/ctrlProp731.xml><?xml version="1.0" encoding="utf-8"?>
<formControlPr xmlns="http://schemas.microsoft.com/office/spreadsheetml/2009/9/main" objectType="CheckBox" checked="Checked" fmlaLink="$H$15" lockText="1" noThreeD="1"/>
</file>

<file path=xl/ctrlProps/ctrlProp732.xml><?xml version="1.0" encoding="utf-8"?>
<formControlPr xmlns="http://schemas.microsoft.com/office/spreadsheetml/2009/9/main" objectType="CheckBox" checked="Checked" fmlaLink="$H$15" lockText="1" noThreeD="1"/>
</file>

<file path=xl/ctrlProps/ctrlProp733.xml><?xml version="1.0" encoding="utf-8"?>
<formControlPr xmlns="http://schemas.microsoft.com/office/spreadsheetml/2009/9/main" objectType="CheckBox" checked="Checked" fmlaLink="$H$15" lockText="1" noThreeD="1"/>
</file>

<file path=xl/ctrlProps/ctrlProp734.xml><?xml version="1.0" encoding="utf-8"?>
<formControlPr xmlns="http://schemas.microsoft.com/office/spreadsheetml/2009/9/main" objectType="CheckBox" checked="Checked" fmlaLink="$H$15" lockText="1" noThreeD="1"/>
</file>

<file path=xl/ctrlProps/ctrlProp735.xml><?xml version="1.0" encoding="utf-8"?>
<formControlPr xmlns="http://schemas.microsoft.com/office/spreadsheetml/2009/9/main" objectType="CheckBox" checked="Checked" fmlaLink="$H$15" lockText="1" noThreeD="1"/>
</file>

<file path=xl/ctrlProps/ctrlProp736.xml><?xml version="1.0" encoding="utf-8"?>
<formControlPr xmlns="http://schemas.microsoft.com/office/spreadsheetml/2009/9/main" objectType="CheckBox" checked="Checked" fmlaLink="$H$15" lockText="1" noThreeD="1"/>
</file>

<file path=xl/ctrlProps/ctrlProp737.xml><?xml version="1.0" encoding="utf-8"?>
<formControlPr xmlns="http://schemas.microsoft.com/office/spreadsheetml/2009/9/main" objectType="CheckBox" checked="Checked" fmlaLink="$H$15" lockText="1" noThreeD="1"/>
</file>

<file path=xl/ctrlProps/ctrlProp738.xml><?xml version="1.0" encoding="utf-8"?>
<formControlPr xmlns="http://schemas.microsoft.com/office/spreadsheetml/2009/9/main" objectType="CheckBox" checked="Checked" fmlaLink="$H$15" lockText="1" noThreeD="1"/>
</file>

<file path=xl/ctrlProps/ctrlProp739.xml><?xml version="1.0" encoding="utf-8"?>
<formControlPr xmlns="http://schemas.microsoft.com/office/spreadsheetml/2009/9/main" objectType="CheckBox" checked="Checked" fmlaLink="$H$15" lockText="1" noThreeD="1"/>
</file>

<file path=xl/ctrlProps/ctrlProp74.xml><?xml version="1.0" encoding="utf-8"?>
<formControlPr xmlns="http://schemas.microsoft.com/office/spreadsheetml/2009/9/main" objectType="CheckBox" checked="Checked" fmlaLink="$H$15" lockText="1" noThreeD="1"/>
</file>

<file path=xl/ctrlProps/ctrlProp740.xml><?xml version="1.0" encoding="utf-8"?>
<formControlPr xmlns="http://schemas.microsoft.com/office/spreadsheetml/2009/9/main" objectType="CheckBox" checked="Checked" fmlaLink="$H$15" lockText="1" noThreeD="1"/>
</file>

<file path=xl/ctrlProps/ctrlProp741.xml><?xml version="1.0" encoding="utf-8"?>
<formControlPr xmlns="http://schemas.microsoft.com/office/spreadsheetml/2009/9/main" objectType="CheckBox" checked="Checked" fmlaLink="$H$15" lockText="1" noThreeD="1"/>
</file>

<file path=xl/ctrlProps/ctrlProp742.xml><?xml version="1.0" encoding="utf-8"?>
<formControlPr xmlns="http://schemas.microsoft.com/office/spreadsheetml/2009/9/main" objectType="CheckBox" checked="Checked" fmlaLink="$H$15" lockText="1" noThreeD="1"/>
</file>

<file path=xl/ctrlProps/ctrlProp743.xml><?xml version="1.0" encoding="utf-8"?>
<formControlPr xmlns="http://schemas.microsoft.com/office/spreadsheetml/2009/9/main" objectType="CheckBox" checked="Checked" fmlaLink="$H$15" lockText="1" noThreeD="1"/>
</file>

<file path=xl/ctrlProps/ctrlProp744.xml><?xml version="1.0" encoding="utf-8"?>
<formControlPr xmlns="http://schemas.microsoft.com/office/spreadsheetml/2009/9/main" objectType="CheckBox" checked="Checked" fmlaLink="$H$15" lockText="1" noThreeD="1"/>
</file>

<file path=xl/ctrlProps/ctrlProp745.xml><?xml version="1.0" encoding="utf-8"?>
<formControlPr xmlns="http://schemas.microsoft.com/office/spreadsheetml/2009/9/main" objectType="CheckBox" checked="Checked" fmlaLink="$H$15" lockText="1" noThreeD="1"/>
</file>

<file path=xl/ctrlProps/ctrlProp746.xml><?xml version="1.0" encoding="utf-8"?>
<formControlPr xmlns="http://schemas.microsoft.com/office/spreadsheetml/2009/9/main" objectType="CheckBox" checked="Checked" fmlaLink="$H$15" lockText="1" noThreeD="1"/>
</file>

<file path=xl/ctrlProps/ctrlProp747.xml><?xml version="1.0" encoding="utf-8"?>
<formControlPr xmlns="http://schemas.microsoft.com/office/spreadsheetml/2009/9/main" objectType="CheckBox" checked="Checked" fmlaLink="$H$15" lockText="1" noThreeD="1"/>
</file>

<file path=xl/ctrlProps/ctrlProp748.xml><?xml version="1.0" encoding="utf-8"?>
<formControlPr xmlns="http://schemas.microsoft.com/office/spreadsheetml/2009/9/main" objectType="CheckBox" checked="Checked" fmlaLink="$H$15" lockText="1" noThreeD="1"/>
</file>

<file path=xl/ctrlProps/ctrlProp749.xml><?xml version="1.0" encoding="utf-8"?>
<formControlPr xmlns="http://schemas.microsoft.com/office/spreadsheetml/2009/9/main" objectType="CheckBox" checked="Checked" fmlaLink="$H$15" lockText="1" noThreeD="1"/>
</file>

<file path=xl/ctrlProps/ctrlProp75.xml><?xml version="1.0" encoding="utf-8"?>
<formControlPr xmlns="http://schemas.microsoft.com/office/spreadsheetml/2009/9/main" objectType="CheckBox" checked="Checked" fmlaLink="$H$15" lockText="1" noThreeD="1"/>
</file>

<file path=xl/ctrlProps/ctrlProp750.xml><?xml version="1.0" encoding="utf-8"?>
<formControlPr xmlns="http://schemas.microsoft.com/office/spreadsheetml/2009/9/main" objectType="CheckBox" checked="Checked" fmlaLink="$H$15" lockText="1" noThreeD="1"/>
</file>

<file path=xl/ctrlProps/ctrlProp751.xml><?xml version="1.0" encoding="utf-8"?>
<formControlPr xmlns="http://schemas.microsoft.com/office/spreadsheetml/2009/9/main" objectType="CheckBox" checked="Checked" fmlaLink="$H$15" lockText="1" noThreeD="1"/>
</file>

<file path=xl/ctrlProps/ctrlProp752.xml><?xml version="1.0" encoding="utf-8"?>
<formControlPr xmlns="http://schemas.microsoft.com/office/spreadsheetml/2009/9/main" objectType="CheckBox" checked="Checked" fmlaLink="$H$15" lockText="1" noThreeD="1"/>
</file>

<file path=xl/ctrlProps/ctrlProp753.xml><?xml version="1.0" encoding="utf-8"?>
<formControlPr xmlns="http://schemas.microsoft.com/office/spreadsheetml/2009/9/main" objectType="CheckBox" checked="Checked" fmlaLink="$H$15" lockText="1" noThreeD="1"/>
</file>

<file path=xl/ctrlProps/ctrlProp754.xml><?xml version="1.0" encoding="utf-8"?>
<formControlPr xmlns="http://schemas.microsoft.com/office/spreadsheetml/2009/9/main" objectType="CheckBox" checked="Checked" fmlaLink="$H$15" lockText="1" noThreeD="1"/>
</file>

<file path=xl/ctrlProps/ctrlProp755.xml><?xml version="1.0" encoding="utf-8"?>
<formControlPr xmlns="http://schemas.microsoft.com/office/spreadsheetml/2009/9/main" objectType="CheckBox" checked="Checked" fmlaLink="$H$15" lockText="1" noThreeD="1"/>
</file>

<file path=xl/ctrlProps/ctrlProp756.xml><?xml version="1.0" encoding="utf-8"?>
<formControlPr xmlns="http://schemas.microsoft.com/office/spreadsheetml/2009/9/main" objectType="CheckBox" checked="Checked" fmlaLink="$H$15" lockText="1" noThreeD="1"/>
</file>

<file path=xl/ctrlProps/ctrlProp757.xml><?xml version="1.0" encoding="utf-8"?>
<formControlPr xmlns="http://schemas.microsoft.com/office/spreadsheetml/2009/9/main" objectType="CheckBox" checked="Checked" fmlaLink="$H$15" lockText="1" noThreeD="1"/>
</file>

<file path=xl/ctrlProps/ctrlProp758.xml><?xml version="1.0" encoding="utf-8"?>
<formControlPr xmlns="http://schemas.microsoft.com/office/spreadsheetml/2009/9/main" objectType="CheckBox" checked="Checked" fmlaLink="$H$15" lockText="1" noThreeD="1"/>
</file>

<file path=xl/ctrlProps/ctrlProp759.xml><?xml version="1.0" encoding="utf-8"?>
<formControlPr xmlns="http://schemas.microsoft.com/office/spreadsheetml/2009/9/main" objectType="CheckBox" checked="Checked" fmlaLink="$H$15" lockText="1" noThreeD="1"/>
</file>

<file path=xl/ctrlProps/ctrlProp76.xml><?xml version="1.0" encoding="utf-8"?>
<formControlPr xmlns="http://schemas.microsoft.com/office/spreadsheetml/2009/9/main" objectType="CheckBox" checked="Checked" fmlaLink="$H$15" lockText="1" noThreeD="1"/>
</file>

<file path=xl/ctrlProps/ctrlProp760.xml><?xml version="1.0" encoding="utf-8"?>
<formControlPr xmlns="http://schemas.microsoft.com/office/spreadsheetml/2009/9/main" objectType="CheckBox" checked="Checked" fmlaLink="$H$15" lockText="1" noThreeD="1"/>
</file>

<file path=xl/ctrlProps/ctrlProp761.xml><?xml version="1.0" encoding="utf-8"?>
<formControlPr xmlns="http://schemas.microsoft.com/office/spreadsheetml/2009/9/main" objectType="CheckBox" checked="Checked" fmlaLink="$H$15" lockText="1" noThreeD="1"/>
</file>

<file path=xl/ctrlProps/ctrlProp762.xml><?xml version="1.0" encoding="utf-8"?>
<formControlPr xmlns="http://schemas.microsoft.com/office/spreadsheetml/2009/9/main" objectType="CheckBox" checked="Checked" fmlaLink="$H$15" lockText="1" noThreeD="1"/>
</file>

<file path=xl/ctrlProps/ctrlProp763.xml><?xml version="1.0" encoding="utf-8"?>
<formControlPr xmlns="http://schemas.microsoft.com/office/spreadsheetml/2009/9/main" objectType="CheckBox" checked="Checked" fmlaLink="$H$15" lockText="1" noThreeD="1"/>
</file>

<file path=xl/ctrlProps/ctrlProp764.xml><?xml version="1.0" encoding="utf-8"?>
<formControlPr xmlns="http://schemas.microsoft.com/office/spreadsheetml/2009/9/main" objectType="CheckBox" checked="Checked" fmlaLink="$H$15" lockText="1" noThreeD="1"/>
</file>

<file path=xl/ctrlProps/ctrlProp765.xml><?xml version="1.0" encoding="utf-8"?>
<formControlPr xmlns="http://schemas.microsoft.com/office/spreadsheetml/2009/9/main" objectType="CheckBox" checked="Checked" fmlaLink="$H$15" lockText="1" noThreeD="1"/>
</file>

<file path=xl/ctrlProps/ctrlProp766.xml><?xml version="1.0" encoding="utf-8"?>
<formControlPr xmlns="http://schemas.microsoft.com/office/spreadsheetml/2009/9/main" objectType="CheckBox" checked="Checked" fmlaLink="$H$15" lockText="1" noThreeD="1"/>
</file>

<file path=xl/ctrlProps/ctrlProp767.xml><?xml version="1.0" encoding="utf-8"?>
<formControlPr xmlns="http://schemas.microsoft.com/office/spreadsheetml/2009/9/main" objectType="CheckBox" checked="Checked" fmlaLink="$H$15" lockText="1" noThreeD="1"/>
</file>

<file path=xl/ctrlProps/ctrlProp768.xml><?xml version="1.0" encoding="utf-8"?>
<formControlPr xmlns="http://schemas.microsoft.com/office/spreadsheetml/2009/9/main" objectType="CheckBox" checked="Checked" fmlaLink="$H$15" lockText="1" noThreeD="1"/>
</file>

<file path=xl/ctrlProps/ctrlProp769.xml><?xml version="1.0" encoding="utf-8"?>
<formControlPr xmlns="http://schemas.microsoft.com/office/spreadsheetml/2009/9/main" objectType="CheckBox" checked="Checked" fmlaLink="$H$15" lockText="1" noThreeD="1"/>
</file>

<file path=xl/ctrlProps/ctrlProp77.xml><?xml version="1.0" encoding="utf-8"?>
<formControlPr xmlns="http://schemas.microsoft.com/office/spreadsheetml/2009/9/main" objectType="CheckBox" checked="Checked" fmlaLink="$H$15" lockText="1" noThreeD="1"/>
</file>

<file path=xl/ctrlProps/ctrlProp770.xml><?xml version="1.0" encoding="utf-8"?>
<formControlPr xmlns="http://schemas.microsoft.com/office/spreadsheetml/2009/9/main" objectType="CheckBox" checked="Checked" fmlaLink="$H$15" lockText="1" noThreeD="1"/>
</file>

<file path=xl/ctrlProps/ctrlProp771.xml><?xml version="1.0" encoding="utf-8"?>
<formControlPr xmlns="http://schemas.microsoft.com/office/spreadsheetml/2009/9/main" objectType="CheckBox" checked="Checked" fmlaLink="$H$15" lockText="1" noThreeD="1"/>
</file>

<file path=xl/ctrlProps/ctrlProp772.xml><?xml version="1.0" encoding="utf-8"?>
<formControlPr xmlns="http://schemas.microsoft.com/office/spreadsheetml/2009/9/main" objectType="CheckBox" checked="Checked" fmlaLink="$H$15" lockText="1" noThreeD="1"/>
</file>

<file path=xl/ctrlProps/ctrlProp773.xml><?xml version="1.0" encoding="utf-8"?>
<formControlPr xmlns="http://schemas.microsoft.com/office/spreadsheetml/2009/9/main" objectType="CheckBox" checked="Checked" fmlaLink="$H$15" lockText="1" noThreeD="1"/>
</file>

<file path=xl/ctrlProps/ctrlProp774.xml><?xml version="1.0" encoding="utf-8"?>
<formControlPr xmlns="http://schemas.microsoft.com/office/spreadsheetml/2009/9/main" objectType="CheckBox" checked="Checked" fmlaLink="$H$15" lockText="1" noThreeD="1"/>
</file>

<file path=xl/ctrlProps/ctrlProp775.xml><?xml version="1.0" encoding="utf-8"?>
<formControlPr xmlns="http://schemas.microsoft.com/office/spreadsheetml/2009/9/main" objectType="CheckBox" checked="Checked" fmlaLink="$H$15" lockText="1" noThreeD="1"/>
</file>

<file path=xl/ctrlProps/ctrlProp776.xml><?xml version="1.0" encoding="utf-8"?>
<formControlPr xmlns="http://schemas.microsoft.com/office/spreadsheetml/2009/9/main" objectType="CheckBox" checked="Checked" fmlaLink="$H$15" lockText="1" noThreeD="1"/>
</file>

<file path=xl/ctrlProps/ctrlProp777.xml><?xml version="1.0" encoding="utf-8"?>
<formControlPr xmlns="http://schemas.microsoft.com/office/spreadsheetml/2009/9/main" objectType="CheckBox" checked="Checked" fmlaLink="$H$15" lockText="1" noThreeD="1"/>
</file>

<file path=xl/ctrlProps/ctrlProp778.xml><?xml version="1.0" encoding="utf-8"?>
<formControlPr xmlns="http://schemas.microsoft.com/office/spreadsheetml/2009/9/main" objectType="CheckBox" checked="Checked" fmlaLink="$H$15" lockText="1" noThreeD="1"/>
</file>

<file path=xl/ctrlProps/ctrlProp779.xml><?xml version="1.0" encoding="utf-8"?>
<formControlPr xmlns="http://schemas.microsoft.com/office/spreadsheetml/2009/9/main" objectType="CheckBox" checked="Checked" fmlaLink="$H$15" lockText="1" noThreeD="1"/>
</file>

<file path=xl/ctrlProps/ctrlProp78.xml><?xml version="1.0" encoding="utf-8"?>
<formControlPr xmlns="http://schemas.microsoft.com/office/spreadsheetml/2009/9/main" objectType="CheckBox" checked="Checked" fmlaLink="$H$15" lockText="1" noThreeD="1"/>
</file>

<file path=xl/ctrlProps/ctrlProp780.xml><?xml version="1.0" encoding="utf-8"?>
<formControlPr xmlns="http://schemas.microsoft.com/office/spreadsheetml/2009/9/main" objectType="CheckBox" checked="Checked" fmlaLink="$H$15" lockText="1" noThreeD="1"/>
</file>

<file path=xl/ctrlProps/ctrlProp781.xml><?xml version="1.0" encoding="utf-8"?>
<formControlPr xmlns="http://schemas.microsoft.com/office/spreadsheetml/2009/9/main" objectType="CheckBox" checked="Checked" fmlaLink="$H$15" lockText="1" noThreeD="1"/>
</file>

<file path=xl/ctrlProps/ctrlProp782.xml><?xml version="1.0" encoding="utf-8"?>
<formControlPr xmlns="http://schemas.microsoft.com/office/spreadsheetml/2009/9/main" objectType="CheckBox" checked="Checked" fmlaLink="$H$15" lockText="1" noThreeD="1"/>
</file>

<file path=xl/ctrlProps/ctrlProp783.xml><?xml version="1.0" encoding="utf-8"?>
<formControlPr xmlns="http://schemas.microsoft.com/office/spreadsheetml/2009/9/main" objectType="CheckBox" checked="Checked" fmlaLink="$H$15" lockText="1" noThreeD="1"/>
</file>

<file path=xl/ctrlProps/ctrlProp784.xml><?xml version="1.0" encoding="utf-8"?>
<formControlPr xmlns="http://schemas.microsoft.com/office/spreadsheetml/2009/9/main" objectType="CheckBox" checked="Checked" fmlaLink="$H$15" lockText="1" noThreeD="1"/>
</file>

<file path=xl/ctrlProps/ctrlProp785.xml><?xml version="1.0" encoding="utf-8"?>
<formControlPr xmlns="http://schemas.microsoft.com/office/spreadsheetml/2009/9/main" objectType="CheckBox" checked="Checked" fmlaLink="$H$15" lockText="1" noThreeD="1"/>
</file>

<file path=xl/ctrlProps/ctrlProp786.xml><?xml version="1.0" encoding="utf-8"?>
<formControlPr xmlns="http://schemas.microsoft.com/office/spreadsheetml/2009/9/main" objectType="CheckBox" checked="Checked" fmlaLink="$H$15" lockText="1" noThreeD="1"/>
</file>

<file path=xl/ctrlProps/ctrlProp787.xml><?xml version="1.0" encoding="utf-8"?>
<formControlPr xmlns="http://schemas.microsoft.com/office/spreadsheetml/2009/9/main" objectType="CheckBox" checked="Checked" fmlaLink="$H$15" lockText="1" noThreeD="1"/>
</file>

<file path=xl/ctrlProps/ctrlProp788.xml><?xml version="1.0" encoding="utf-8"?>
<formControlPr xmlns="http://schemas.microsoft.com/office/spreadsheetml/2009/9/main" objectType="CheckBox" checked="Checked" fmlaLink="$H$15" lockText="1" noThreeD="1"/>
</file>

<file path=xl/ctrlProps/ctrlProp789.xml><?xml version="1.0" encoding="utf-8"?>
<formControlPr xmlns="http://schemas.microsoft.com/office/spreadsheetml/2009/9/main" objectType="CheckBox" checked="Checked" fmlaLink="$H$15" lockText="1" noThreeD="1"/>
</file>

<file path=xl/ctrlProps/ctrlProp79.xml><?xml version="1.0" encoding="utf-8"?>
<formControlPr xmlns="http://schemas.microsoft.com/office/spreadsheetml/2009/9/main" objectType="CheckBox" checked="Checked" fmlaLink="$H$15" lockText="1" noThreeD="1"/>
</file>

<file path=xl/ctrlProps/ctrlProp790.xml><?xml version="1.0" encoding="utf-8"?>
<formControlPr xmlns="http://schemas.microsoft.com/office/spreadsheetml/2009/9/main" objectType="CheckBox" checked="Checked" fmlaLink="$H$15" lockText="1" noThreeD="1"/>
</file>

<file path=xl/ctrlProps/ctrlProp791.xml><?xml version="1.0" encoding="utf-8"?>
<formControlPr xmlns="http://schemas.microsoft.com/office/spreadsheetml/2009/9/main" objectType="CheckBox" checked="Checked" fmlaLink="$H$15" lockText="1" noThreeD="1"/>
</file>

<file path=xl/ctrlProps/ctrlProp792.xml><?xml version="1.0" encoding="utf-8"?>
<formControlPr xmlns="http://schemas.microsoft.com/office/spreadsheetml/2009/9/main" objectType="CheckBox" checked="Checked" fmlaLink="$H$15" lockText="1" noThreeD="1"/>
</file>

<file path=xl/ctrlProps/ctrlProp793.xml><?xml version="1.0" encoding="utf-8"?>
<formControlPr xmlns="http://schemas.microsoft.com/office/spreadsheetml/2009/9/main" objectType="CheckBox" checked="Checked" fmlaLink="$H$15" lockText="1" noThreeD="1"/>
</file>

<file path=xl/ctrlProps/ctrlProp794.xml><?xml version="1.0" encoding="utf-8"?>
<formControlPr xmlns="http://schemas.microsoft.com/office/spreadsheetml/2009/9/main" objectType="CheckBox" checked="Checked" fmlaLink="$H$15" lockText="1" noThreeD="1"/>
</file>

<file path=xl/ctrlProps/ctrlProp795.xml><?xml version="1.0" encoding="utf-8"?>
<formControlPr xmlns="http://schemas.microsoft.com/office/spreadsheetml/2009/9/main" objectType="CheckBox" checked="Checked" fmlaLink="$H$15" lockText="1" noThreeD="1"/>
</file>

<file path=xl/ctrlProps/ctrlProp796.xml><?xml version="1.0" encoding="utf-8"?>
<formControlPr xmlns="http://schemas.microsoft.com/office/spreadsheetml/2009/9/main" objectType="CheckBox" checked="Checked" fmlaLink="$H$15" lockText="1" noThreeD="1"/>
</file>

<file path=xl/ctrlProps/ctrlProp797.xml><?xml version="1.0" encoding="utf-8"?>
<formControlPr xmlns="http://schemas.microsoft.com/office/spreadsheetml/2009/9/main" objectType="CheckBox" checked="Checked" fmlaLink="$H$15" lockText="1" noThreeD="1"/>
</file>

<file path=xl/ctrlProps/ctrlProp798.xml><?xml version="1.0" encoding="utf-8"?>
<formControlPr xmlns="http://schemas.microsoft.com/office/spreadsheetml/2009/9/main" objectType="CheckBox" checked="Checked" fmlaLink="$H$15" lockText="1" noThreeD="1"/>
</file>

<file path=xl/ctrlProps/ctrlProp799.xml><?xml version="1.0" encoding="utf-8"?>
<formControlPr xmlns="http://schemas.microsoft.com/office/spreadsheetml/2009/9/main" objectType="CheckBox" checked="Checked" fmlaLink="$H$15" lockText="1" noThreeD="1"/>
</file>

<file path=xl/ctrlProps/ctrlProp8.xml><?xml version="1.0" encoding="utf-8"?>
<formControlPr xmlns="http://schemas.microsoft.com/office/spreadsheetml/2009/9/main" objectType="CheckBox" checked="Checked" fmlaLink="$H$15" lockText="1" noThreeD="1"/>
</file>

<file path=xl/ctrlProps/ctrlProp80.xml><?xml version="1.0" encoding="utf-8"?>
<formControlPr xmlns="http://schemas.microsoft.com/office/spreadsheetml/2009/9/main" objectType="CheckBox" checked="Checked" fmlaLink="$H$15" lockText="1" noThreeD="1"/>
</file>

<file path=xl/ctrlProps/ctrlProp800.xml><?xml version="1.0" encoding="utf-8"?>
<formControlPr xmlns="http://schemas.microsoft.com/office/spreadsheetml/2009/9/main" objectType="CheckBox" checked="Checked" fmlaLink="$H$15" lockText="1" noThreeD="1"/>
</file>

<file path=xl/ctrlProps/ctrlProp801.xml><?xml version="1.0" encoding="utf-8"?>
<formControlPr xmlns="http://schemas.microsoft.com/office/spreadsheetml/2009/9/main" objectType="CheckBox" checked="Checked" fmlaLink="$H$15" lockText="1" noThreeD="1"/>
</file>

<file path=xl/ctrlProps/ctrlProp802.xml><?xml version="1.0" encoding="utf-8"?>
<formControlPr xmlns="http://schemas.microsoft.com/office/spreadsheetml/2009/9/main" objectType="CheckBox" checked="Checked" fmlaLink="$H$15" lockText="1" noThreeD="1"/>
</file>

<file path=xl/ctrlProps/ctrlProp803.xml><?xml version="1.0" encoding="utf-8"?>
<formControlPr xmlns="http://schemas.microsoft.com/office/spreadsheetml/2009/9/main" objectType="CheckBox" checked="Checked" fmlaLink="$H$15" lockText="1" noThreeD="1"/>
</file>

<file path=xl/ctrlProps/ctrlProp804.xml><?xml version="1.0" encoding="utf-8"?>
<formControlPr xmlns="http://schemas.microsoft.com/office/spreadsheetml/2009/9/main" objectType="CheckBox" checked="Checked" fmlaLink="$H$15" lockText="1" noThreeD="1"/>
</file>

<file path=xl/ctrlProps/ctrlProp805.xml><?xml version="1.0" encoding="utf-8"?>
<formControlPr xmlns="http://schemas.microsoft.com/office/spreadsheetml/2009/9/main" objectType="CheckBox" checked="Checked" fmlaLink="$H$15" lockText="1" noThreeD="1"/>
</file>

<file path=xl/ctrlProps/ctrlProp806.xml><?xml version="1.0" encoding="utf-8"?>
<formControlPr xmlns="http://schemas.microsoft.com/office/spreadsheetml/2009/9/main" objectType="CheckBox" checked="Checked" fmlaLink="$H$15" lockText="1" noThreeD="1"/>
</file>

<file path=xl/ctrlProps/ctrlProp807.xml><?xml version="1.0" encoding="utf-8"?>
<formControlPr xmlns="http://schemas.microsoft.com/office/spreadsheetml/2009/9/main" objectType="CheckBox" checked="Checked" fmlaLink="$H$15" lockText="1" noThreeD="1"/>
</file>

<file path=xl/ctrlProps/ctrlProp808.xml><?xml version="1.0" encoding="utf-8"?>
<formControlPr xmlns="http://schemas.microsoft.com/office/spreadsheetml/2009/9/main" objectType="CheckBox" checked="Checked" fmlaLink="$H$15" lockText="1" noThreeD="1"/>
</file>

<file path=xl/ctrlProps/ctrlProp809.xml><?xml version="1.0" encoding="utf-8"?>
<formControlPr xmlns="http://schemas.microsoft.com/office/spreadsheetml/2009/9/main" objectType="CheckBox" checked="Checked" fmlaLink="$H$15" lockText="1" noThreeD="1"/>
</file>

<file path=xl/ctrlProps/ctrlProp81.xml><?xml version="1.0" encoding="utf-8"?>
<formControlPr xmlns="http://schemas.microsoft.com/office/spreadsheetml/2009/9/main" objectType="CheckBox" checked="Checked" fmlaLink="$H$15" lockText="1" noThreeD="1"/>
</file>

<file path=xl/ctrlProps/ctrlProp810.xml><?xml version="1.0" encoding="utf-8"?>
<formControlPr xmlns="http://schemas.microsoft.com/office/spreadsheetml/2009/9/main" objectType="CheckBox" checked="Checked" fmlaLink="$H$15" lockText="1" noThreeD="1"/>
</file>

<file path=xl/ctrlProps/ctrlProp811.xml><?xml version="1.0" encoding="utf-8"?>
<formControlPr xmlns="http://schemas.microsoft.com/office/spreadsheetml/2009/9/main" objectType="CheckBox" checked="Checked" fmlaLink="$H$15" lockText="1" noThreeD="1"/>
</file>

<file path=xl/ctrlProps/ctrlProp812.xml><?xml version="1.0" encoding="utf-8"?>
<formControlPr xmlns="http://schemas.microsoft.com/office/spreadsheetml/2009/9/main" objectType="CheckBox" checked="Checked" fmlaLink="$H$15" lockText="1" noThreeD="1"/>
</file>

<file path=xl/ctrlProps/ctrlProp813.xml><?xml version="1.0" encoding="utf-8"?>
<formControlPr xmlns="http://schemas.microsoft.com/office/spreadsheetml/2009/9/main" objectType="CheckBox" checked="Checked" fmlaLink="$H$15" lockText="1" noThreeD="1"/>
</file>

<file path=xl/ctrlProps/ctrlProp814.xml><?xml version="1.0" encoding="utf-8"?>
<formControlPr xmlns="http://schemas.microsoft.com/office/spreadsheetml/2009/9/main" objectType="CheckBox" checked="Checked" fmlaLink="$H$15" lockText="1" noThreeD="1"/>
</file>

<file path=xl/ctrlProps/ctrlProp815.xml><?xml version="1.0" encoding="utf-8"?>
<formControlPr xmlns="http://schemas.microsoft.com/office/spreadsheetml/2009/9/main" objectType="CheckBox" checked="Checked" fmlaLink="$H$15" lockText="1" noThreeD="1"/>
</file>

<file path=xl/ctrlProps/ctrlProp816.xml><?xml version="1.0" encoding="utf-8"?>
<formControlPr xmlns="http://schemas.microsoft.com/office/spreadsheetml/2009/9/main" objectType="CheckBox" checked="Checked" fmlaLink="$H$15" lockText="1" noThreeD="1"/>
</file>

<file path=xl/ctrlProps/ctrlProp817.xml><?xml version="1.0" encoding="utf-8"?>
<formControlPr xmlns="http://schemas.microsoft.com/office/spreadsheetml/2009/9/main" objectType="CheckBox" checked="Checked" fmlaLink="$H$15" lockText="1" noThreeD="1"/>
</file>

<file path=xl/ctrlProps/ctrlProp818.xml><?xml version="1.0" encoding="utf-8"?>
<formControlPr xmlns="http://schemas.microsoft.com/office/spreadsheetml/2009/9/main" objectType="CheckBox" checked="Checked" fmlaLink="$H$15" lockText="1" noThreeD="1"/>
</file>

<file path=xl/ctrlProps/ctrlProp819.xml><?xml version="1.0" encoding="utf-8"?>
<formControlPr xmlns="http://schemas.microsoft.com/office/spreadsheetml/2009/9/main" objectType="CheckBox" checked="Checked" fmlaLink="$H$15" lockText="1" noThreeD="1"/>
</file>

<file path=xl/ctrlProps/ctrlProp82.xml><?xml version="1.0" encoding="utf-8"?>
<formControlPr xmlns="http://schemas.microsoft.com/office/spreadsheetml/2009/9/main" objectType="CheckBox" checked="Checked" fmlaLink="$H$15" lockText="1" noThreeD="1"/>
</file>

<file path=xl/ctrlProps/ctrlProp820.xml><?xml version="1.0" encoding="utf-8"?>
<formControlPr xmlns="http://schemas.microsoft.com/office/spreadsheetml/2009/9/main" objectType="CheckBox" checked="Checked" fmlaLink="$H$15" lockText="1" noThreeD="1"/>
</file>

<file path=xl/ctrlProps/ctrlProp821.xml><?xml version="1.0" encoding="utf-8"?>
<formControlPr xmlns="http://schemas.microsoft.com/office/spreadsheetml/2009/9/main" objectType="CheckBox" checked="Checked" fmlaLink="$H$15" lockText="1" noThreeD="1"/>
</file>

<file path=xl/ctrlProps/ctrlProp822.xml><?xml version="1.0" encoding="utf-8"?>
<formControlPr xmlns="http://schemas.microsoft.com/office/spreadsheetml/2009/9/main" objectType="CheckBox" checked="Checked" fmlaLink="$H$15" lockText="1" noThreeD="1"/>
</file>

<file path=xl/ctrlProps/ctrlProp823.xml><?xml version="1.0" encoding="utf-8"?>
<formControlPr xmlns="http://schemas.microsoft.com/office/spreadsheetml/2009/9/main" objectType="CheckBox" checked="Checked" fmlaLink="$H$15" lockText="1" noThreeD="1"/>
</file>

<file path=xl/ctrlProps/ctrlProp824.xml><?xml version="1.0" encoding="utf-8"?>
<formControlPr xmlns="http://schemas.microsoft.com/office/spreadsheetml/2009/9/main" objectType="CheckBox" checked="Checked" fmlaLink="$H$15" lockText="1" noThreeD="1"/>
</file>

<file path=xl/ctrlProps/ctrlProp825.xml><?xml version="1.0" encoding="utf-8"?>
<formControlPr xmlns="http://schemas.microsoft.com/office/spreadsheetml/2009/9/main" objectType="CheckBox" checked="Checked" fmlaLink="$H$15" lockText="1" noThreeD="1"/>
</file>

<file path=xl/ctrlProps/ctrlProp826.xml><?xml version="1.0" encoding="utf-8"?>
<formControlPr xmlns="http://schemas.microsoft.com/office/spreadsheetml/2009/9/main" objectType="CheckBox" checked="Checked" fmlaLink="$H$15" lockText="1" noThreeD="1"/>
</file>

<file path=xl/ctrlProps/ctrlProp827.xml><?xml version="1.0" encoding="utf-8"?>
<formControlPr xmlns="http://schemas.microsoft.com/office/spreadsheetml/2009/9/main" objectType="CheckBox" checked="Checked" fmlaLink="$H$15" lockText="1" noThreeD="1"/>
</file>

<file path=xl/ctrlProps/ctrlProp828.xml><?xml version="1.0" encoding="utf-8"?>
<formControlPr xmlns="http://schemas.microsoft.com/office/spreadsheetml/2009/9/main" objectType="CheckBox" checked="Checked" fmlaLink="$H$15" lockText="1" noThreeD="1"/>
</file>

<file path=xl/ctrlProps/ctrlProp829.xml><?xml version="1.0" encoding="utf-8"?>
<formControlPr xmlns="http://schemas.microsoft.com/office/spreadsheetml/2009/9/main" objectType="CheckBox" checked="Checked" fmlaLink="$H$15" lockText="1" noThreeD="1"/>
</file>

<file path=xl/ctrlProps/ctrlProp83.xml><?xml version="1.0" encoding="utf-8"?>
<formControlPr xmlns="http://schemas.microsoft.com/office/spreadsheetml/2009/9/main" objectType="CheckBox" checked="Checked" fmlaLink="$H$15" lockText="1" noThreeD="1"/>
</file>

<file path=xl/ctrlProps/ctrlProp830.xml><?xml version="1.0" encoding="utf-8"?>
<formControlPr xmlns="http://schemas.microsoft.com/office/spreadsheetml/2009/9/main" objectType="CheckBox" checked="Checked" fmlaLink="$H$15" lockText="1" noThreeD="1"/>
</file>

<file path=xl/ctrlProps/ctrlProp831.xml><?xml version="1.0" encoding="utf-8"?>
<formControlPr xmlns="http://schemas.microsoft.com/office/spreadsheetml/2009/9/main" objectType="CheckBox" checked="Checked" fmlaLink="$H$15" lockText="1" noThreeD="1"/>
</file>

<file path=xl/ctrlProps/ctrlProp832.xml><?xml version="1.0" encoding="utf-8"?>
<formControlPr xmlns="http://schemas.microsoft.com/office/spreadsheetml/2009/9/main" objectType="CheckBox" checked="Checked" fmlaLink="$H$15" lockText="1" noThreeD="1"/>
</file>

<file path=xl/ctrlProps/ctrlProp833.xml><?xml version="1.0" encoding="utf-8"?>
<formControlPr xmlns="http://schemas.microsoft.com/office/spreadsheetml/2009/9/main" objectType="CheckBox" checked="Checked" fmlaLink="$H$15" lockText="1" noThreeD="1"/>
</file>

<file path=xl/ctrlProps/ctrlProp834.xml><?xml version="1.0" encoding="utf-8"?>
<formControlPr xmlns="http://schemas.microsoft.com/office/spreadsheetml/2009/9/main" objectType="CheckBox" checked="Checked" fmlaLink="$H$15" lockText="1" noThreeD="1"/>
</file>

<file path=xl/ctrlProps/ctrlProp835.xml><?xml version="1.0" encoding="utf-8"?>
<formControlPr xmlns="http://schemas.microsoft.com/office/spreadsheetml/2009/9/main" objectType="CheckBox" checked="Checked" fmlaLink="$H$15" lockText="1" noThreeD="1"/>
</file>

<file path=xl/ctrlProps/ctrlProp836.xml><?xml version="1.0" encoding="utf-8"?>
<formControlPr xmlns="http://schemas.microsoft.com/office/spreadsheetml/2009/9/main" objectType="CheckBox" checked="Checked" fmlaLink="$H$15" lockText="1" noThreeD="1"/>
</file>

<file path=xl/ctrlProps/ctrlProp837.xml><?xml version="1.0" encoding="utf-8"?>
<formControlPr xmlns="http://schemas.microsoft.com/office/spreadsheetml/2009/9/main" objectType="CheckBox" checked="Checked" fmlaLink="$H$15" lockText="1" noThreeD="1"/>
</file>

<file path=xl/ctrlProps/ctrlProp838.xml><?xml version="1.0" encoding="utf-8"?>
<formControlPr xmlns="http://schemas.microsoft.com/office/spreadsheetml/2009/9/main" objectType="CheckBox" checked="Checked" fmlaLink="$H$15" lockText="1" noThreeD="1"/>
</file>

<file path=xl/ctrlProps/ctrlProp839.xml><?xml version="1.0" encoding="utf-8"?>
<formControlPr xmlns="http://schemas.microsoft.com/office/spreadsheetml/2009/9/main" objectType="CheckBox" checked="Checked" fmlaLink="$H$15" lockText="1" noThreeD="1"/>
</file>

<file path=xl/ctrlProps/ctrlProp84.xml><?xml version="1.0" encoding="utf-8"?>
<formControlPr xmlns="http://schemas.microsoft.com/office/spreadsheetml/2009/9/main" objectType="CheckBox" checked="Checked" fmlaLink="$H$15" lockText="1" noThreeD="1"/>
</file>

<file path=xl/ctrlProps/ctrlProp840.xml><?xml version="1.0" encoding="utf-8"?>
<formControlPr xmlns="http://schemas.microsoft.com/office/spreadsheetml/2009/9/main" objectType="CheckBox" checked="Checked" fmlaLink="$H$15" lockText="1" noThreeD="1"/>
</file>

<file path=xl/ctrlProps/ctrlProp841.xml><?xml version="1.0" encoding="utf-8"?>
<formControlPr xmlns="http://schemas.microsoft.com/office/spreadsheetml/2009/9/main" objectType="CheckBox" checked="Checked" fmlaLink="$H$15" lockText="1" noThreeD="1"/>
</file>

<file path=xl/ctrlProps/ctrlProp842.xml><?xml version="1.0" encoding="utf-8"?>
<formControlPr xmlns="http://schemas.microsoft.com/office/spreadsheetml/2009/9/main" objectType="CheckBox" checked="Checked" fmlaLink="$H$15" lockText="1" noThreeD="1"/>
</file>

<file path=xl/ctrlProps/ctrlProp843.xml><?xml version="1.0" encoding="utf-8"?>
<formControlPr xmlns="http://schemas.microsoft.com/office/spreadsheetml/2009/9/main" objectType="CheckBox" checked="Checked" fmlaLink="$H$15" lockText="1" noThreeD="1"/>
</file>

<file path=xl/ctrlProps/ctrlProp844.xml><?xml version="1.0" encoding="utf-8"?>
<formControlPr xmlns="http://schemas.microsoft.com/office/spreadsheetml/2009/9/main" objectType="CheckBox" checked="Checked" fmlaLink="$H$15" lockText="1" noThreeD="1"/>
</file>

<file path=xl/ctrlProps/ctrlProp845.xml><?xml version="1.0" encoding="utf-8"?>
<formControlPr xmlns="http://schemas.microsoft.com/office/spreadsheetml/2009/9/main" objectType="CheckBox" checked="Checked" fmlaLink="$H$15" lockText="1" noThreeD="1"/>
</file>

<file path=xl/ctrlProps/ctrlProp846.xml><?xml version="1.0" encoding="utf-8"?>
<formControlPr xmlns="http://schemas.microsoft.com/office/spreadsheetml/2009/9/main" objectType="CheckBox" checked="Checked" fmlaLink="$H$15" lockText="1" noThreeD="1"/>
</file>

<file path=xl/ctrlProps/ctrlProp847.xml><?xml version="1.0" encoding="utf-8"?>
<formControlPr xmlns="http://schemas.microsoft.com/office/spreadsheetml/2009/9/main" objectType="CheckBox" checked="Checked" fmlaLink="$H$15" lockText="1" noThreeD="1"/>
</file>

<file path=xl/ctrlProps/ctrlProp848.xml><?xml version="1.0" encoding="utf-8"?>
<formControlPr xmlns="http://schemas.microsoft.com/office/spreadsheetml/2009/9/main" objectType="CheckBox" checked="Checked" fmlaLink="$H$15" lockText="1" noThreeD="1"/>
</file>

<file path=xl/ctrlProps/ctrlProp849.xml><?xml version="1.0" encoding="utf-8"?>
<formControlPr xmlns="http://schemas.microsoft.com/office/spreadsheetml/2009/9/main" objectType="CheckBox" checked="Checked" fmlaLink="$H$15" lockText="1" noThreeD="1"/>
</file>

<file path=xl/ctrlProps/ctrlProp85.xml><?xml version="1.0" encoding="utf-8"?>
<formControlPr xmlns="http://schemas.microsoft.com/office/spreadsheetml/2009/9/main" objectType="CheckBox" checked="Checked" fmlaLink="$H$15" lockText="1" noThreeD="1"/>
</file>

<file path=xl/ctrlProps/ctrlProp850.xml><?xml version="1.0" encoding="utf-8"?>
<formControlPr xmlns="http://schemas.microsoft.com/office/spreadsheetml/2009/9/main" objectType="CheckBox" checked="Checked" fmlaLink="$H$15" lockText="1" noThreeD="1"/>
</file>

<file path=xl/ctrlProps/ctrlProp851.xml><?xml version="1.0" encoding="utf-8"?>
<formControlPr xmlns="http://schemas.microsoft.com/office/spreadsheetml/2009/9/main" objectType="CheckBox" checked="Checked" fmlaLink="$H$15" lockText="1" noThreeD="1"/>
</file>

<file path=xl/ctrlProps/ctrlProp852.xml><?xml version="1.0" encoding="utf-8"?>
<formControlPr xmlns="http://schemas.microsoft.com/office/spreadsheetml/2009/9/main" objectType="CheckBox" checked="Checked" fmlaLink="$H$15" lockText="1" noThreeD="1"/>
</file>

<file path=xl/ctrlProps/ctrlProp853.xml><?xml version="1.0" encoding="utf-8"?>
<formControlPr xmlns="http://schemas.microsoft.com/office/spreadsheetml/2009/9/main" objectType="CheckBox" checked="Checked" fmlaLink="$H$15" lockText="1" noThreeD="1"/>
</file>

<file path=xl/ctrlProps/ctrlProp854.xml><?xml version="1.0" encoding="utf-8"?>
<formControlPr xmlns="http://schemas.microsoft.com/office/spreadsheetml/2009/9/main" objectType="CheckBox" checked="Checked" fmlaLink="$H$15" lockText="1" noThreeD="1"/>
</file>

<file path=xl/ctrlProps/ctrlProp855.xml><?xml version="1.0" encoding="utf-8"?>
<formControlPr xmlns="http://schemas.microsoft.com/office/spreadsheetml/2009/9/main" objectType="CheckBox" checked="Checked" fmlaLink="$H$15" lockText="1" noThreeD="1"/>
</file>

<file path=xl/ctrlProps/ctrlProp856.xml><?xml version="1.0" encoding="utf-8"?>
<formControlPr xmlns="http://schemas.microsoft.com/office/spreadsheetml/2009/9/main" objectType="CheckBox" checked="Checked" fmlaLink="$H$15" lockText="1" noThreeD="1"/>
</file>

<file path=xl/ctrlProps/ctrlProp857.xml><?xml version="1.0" encoding="utf-8"?>
<formControlPr xmlns="http://schemas.microsoft.com/office/spreadsheetml/2009/9/main" objectType="CheckBox" checked="Checked" fmlaLink="$H$15" lockText="1" noThreeD="1"/>
</file>

<file path=xl/ctrlProps/ctrlProp858.xml><?xml version="1.0" encoding="utf-8"?>
<formControlPr xmlns="http://schemas.microsoft.com/office/spreadsheetml/2009/9/main" objectType="CheckBox" checked="Checked" fmlaLink="$H$15" lockText="1" noThreeD="1"/>
</file>

<file path=xl/ctrlProps/ctrlProp859.xml><?xml version="1.0" encoding="utf-8"?>
<formControlPr xmlns="http://schemas.microsoft.com/office/spreadsheetml/2009/9/main" objectType="CheckBox" checked="Checked" fmlaLink="$H$15" lockText="1" noThreeD="1"/>
</file>

<file path=xl/ctrlProps/ctrlProp86.xml><?xml version="1.0" encoding="utf-8"?>
<formControlPr xmlns="http://schemas.microsoft.com/office/spreadsheetml/2009/9/main" objectType="CheckBox" checked="Checked" fmlaLink="$H$15" lockText="1" noThreeD="1"/>
</file>

<file path=xl/ctrlProps/ctrlProp860.xml><?xml version="1.0" encoding="utf-8"?>
<formControlPr xmlns="http://schemas.microsoft.com/office/spreadsheetml/2009/9/main" objectType="CheckBox" checked="Checked" fmlaLink="$H$15" lockText="1" noThreeD="1"/>
</file>

<file path=xl/ctrlProps/ctrlProp861.xml><?xml version="1.0" encoding="utf-8"?>
<formControlPr xmlns="http://schemas.microsoft.com/office/spreadsheetml/2009/9/main" objectType="CheckBox" checked="Checked" fmlaLink="$H$15" lockText="1" noThreeD="1"/>
</file>

<file path=xl/ctrlProps/ctrlProp862.xml><?xml version="1.0" encoding="utf-8"?>
<formControlPr xmlns="http://schemas.microsoft.com/office/spreadsheetml/2009/9/main" objectType="CheckBox" checked="Checked" fmlaLink="$H$15" lockText="1" noThreeD="1"/>
</file>

<file path=xl/ctrlProps/ctrlProp863.xml><?xml version="1.0" encoding="utf-8"?>
<formControlPr xmlns="http://schemas.microsoft.com/office/spreadsheetml/2009/9/main" objectType="CheckBox" checked="Checked" fmlaLink="$H$15" lockText="1" noThreeD="1"/>
</file>

<file path=xl/ctrlProps/ctrlProp864.xml><?xml version="1.0" encoding="utf-8"?>
<formControlPr xmlns="http://schemas.microsoft.com/office/spreadsheetml/2009/9/main" objectType="CheckBox" checked="Checked" fmlaLink="$H$15" lockText="1" noThreeD="1"/>
</file>

<file path=xl/ctrlProps/ctrlProp865.xml><?xml version="1.0" encoding="utf-8"?>
<formControlPr xmlns="http://schemas.microsoft.com/office/spreadsheetml/2009/9/main" objectType="CheckBox" checked="Checked" fmlaLink="$H$15" lockText="1" noThreeD="1"/>
</file>

<file path=xl/ctrlProps/ctrlProp866.xml><?xml version="1.0" encoding="utf-8"?>
<formControlPr xmlns="http://schemas.microsoft.com/office/spreadsheetml/2009/9/main" objectType="CheckBox" checked="Checked" fmlaLink="$H$15" lockText="1" noThreeD="1"/>
</file>

<file path=xl/ctrlProps/ctrlProp867.xml><?xml version="1.0" encoding="utf-8"?>
<formControlPr xmlns="http://schemas.microsoft.com/office/spreadsheetml/2009/9/main" objectType="CheckBox" checked="Checked" fmlaLink="$H$15" lockText="1" noThreeD="1"/>
</file>

<file path=xl/ctrlProps/ctrlProp868.xml><?xml version="1.0" encoding="utf-8"?>
<formControlPr xmlns="http://schemas.microsoft.com/office/spreadsheetml/2009/9/main" objectType="CheckBox" checked="Checked" fmlaLink="$H$15" lockText="1" noThreeD="1"/>
</file>

<file path=xl/ctrlProps/ctrlProp869.xml><?xml version="1.0" encoding="utf-8"?>
<formControlPr xmlns="http://schemas.microsoft.com/office/spreadsheetml/2009/9/main" objectType="CheckBox" checked="Checked" fmlaLink="$H$15" lockText="1" noThreeD="1"/>
</file>

<file path=xl/ctrlProps/ctrlProp87.xml><?xml version="1.0" encoding="utf-8"?>
<formControlPr xmlns="http://schemas.microsoft.com/office/spreadsheetml/2009/9/main" objectType="CheckBox" checked="Checked" fmlaLink="$H$15" lockText="1" noThreeD="1"/>
</file>

<file path=xl/ctrlProps/ctrlProp870.xml><?xml version="1.0" encoding="utf-8"?>
<formControlPr xmlns="http://schemas.microsoft.com/office/spreadsheetml/2009/9/main" objectType="CheckBox" checked="Checked" fmlaLink="$H$15" lockText="1" noThreeD="1"/>
</file>

<file path=xl/ctrlProps/ctrlProp871.xml><?xml version="1.0" encoding="utf-8"?>
<formControlPr xmlns="http://schemas.microsoft.com/office/spreadsheetml/2009/9/main" objectType="CheckBox" checked="Checked" fmlaLink="$H$15" lockText="1" noThreeD="1"/>
</file>

<file path=xl/ctrlProps/ctrlProp872.xml><?xml version="1.0" encoding="utf-8"?>
<formControlPr xmlns="http://schemas.microsoft.com/office/spreadsheetml/2009/9/main" objectType="CheckBox" checked="Checked" fmlaLink="$H$15" lockText="1" noThreeD="1"/>
</file>

<file path=xl/ctrlProps/ctrlProp873.xml><?xml version="1.0" encoding="utf-8"?>
<formControlPr xmlns="http://schemas.microsoft.com/office/spreadsheetml/2009/9/main" objectType="CheckBox" checked="Checked" fmlaLink="$H$15" lockText="1" noThreeD="1"/>
</file>

<file path=xl/ctrlProps/ctrlProp874.xml><?xml version="1.0" encoding="utf-8"?>
<formControlPr xmlns="http://schemas.microsoft.com/office/spreadsheetml/2009/9/main" objectType="CheckBox" checked="Checked" fmlaLink="$H$15" lockText="1" noThreeD="1"/>
</file>

<file path=xl/ctrlProps/ctrlProp875.xml><?xml version="1.0" encoding="utf-8"?>
<formControlPr xmlns="http://schemas.microsoft.com/office/spreadsheetml/2009/9/main" objectType="CheckBox" checked="Checked" fmlaLink="$H$15" lockText="1" noThreeD="1"/>
</file>

<file path=xl/ctrlProps/ctrlProp876.xml><?xml version="1.0" encoding="utf-8"?>
<formControlPr xmlns="http://schemas.microsoft.com/office/spreadsheetml/2009/9/main" objectType="CheckBox" checked="Checked" fmlaLink="$H$15" lockText="1" noThreeD="1"/>
</file>

<file path=xl/ctrlProps/ctrlProp877.xml><?xml version="1.0" encoding="utf-8"?>
<formControlPr xmlns="http://schemas.microsoft.com/office/spreadsheetml/2009/9/main" objectType="CheckBox" checked="Checked" fmlaLink="$H$15" lockText="1" noThreeD="1"/>
</file>

<file path=xl/ctrlProps/ctrlProp878.xml><?xml version="1.0" encoding="utf-8"?>
<formControlPr xmlns="http://schemas.microsoft.com/office/spreadsheetml/2009/9/main" objectType="CheckBox" checked="Checked" fmlaLink="$H$15" lockText="1" noThreeD="1"/>
</file>

<file path=xl/ctrlProps/ctrlProp879.xml><?xml version="1.0" encoding="utf-8"?>
<formControlPr xmlns="http://schemas.microsoft.com/office/spreadsheetml/2009/9/main" objectType="CheckBox" checked="Checked" fmlaLink="$H$15" lockText="1" noThreeD="1"/>
</file>

<file path=xl/ctrlProps/ctrlProp88.xml><?xml version="1.0" encoding="utf-8"?>
<formControlPr xmlns="http://schemas.microsoft.com/office/spreadsheetml/2009/9/main" objectType="CheckBox" checked="Checked" fmlaLink="$H$15" lockText="1" noThreeD="1"/>
</file>

<file path=xl/ctrlProps/ctrlProp880.xml><?xml version="1.0" encoding="utf-8"?>
<formControlPr xmlns="http://schemas.microsoft.com/office/spreadsheetml/2009/9/main" objectType="CheckBox" checked="Checked" fmlaLink="$H$15" lockText="1" noThreeD="1"/>
</file>

<file path=xl/ctrlProps/ctrlProp881.xml><?xml version="1.0" encoding="utf-8"?>
<formControlPr xmlns="http://schemas.microsoft.com/office/spreadsheetml/2009/9/main" objectType="CheckBox" checked="Checked" fmlaLink="$H$15" lockText="1" noThreeD="1"/>
</file>

<file path=xl/ctrlProps/ctrlProp882.xml><?xml version="1.0" encoding="utf-8"?>
<formControlPr xmlns="http://schemas.microsoft.com/office/spreadsheetml/2009/9/main" objectType="CheckBox" checked="Checked" fmlaLink="$H$15" lockText="1" noThreeD="1"/>
</file>

<file path=xl/ctrlProps/ctrlProp883.xml><?xml version="1.0" encoding="utf-8"?>
<formControlPr xmlns="http://schemas.microsoft.com/office/spreadsheetml/2009/9/main" objectType="CheckBox" checked="Checked" fmlaLink="$H$15" lockText="1" noThreeD="1"/>
</file>

<file path=xl/ctrlProps/ctrlProp884.xml><?xml version="1.0" encoding="utf-8"?>
<formControlPr xmlns="http://schemas.microsoft.com/office/spreadsheetml/2009/9/main" objectType="CheckBox" checked="Checked" fmlaLink="$H$15" lockText="1" noThreeD="1"/>
</file>

<file path=xl/ctrlProps/ctrlProp885.xml><?xml version="1.0" encoding="utf-8"?>
<formControlPr xmlns="http://schemas.microsoft.com/office/spreadsheetml/2009/9/main" objectType="CheckBox" checked="Checked" fmlaLink="$H$15" lockText="1" noThreeD="1"/>
</file>

<file path=xl/ctrlProps/ctrlProp886.xml><?xml version="1.0" encoding="utf-8"?>
<formControlPr xmlns="http://schemas.microsoft.com/office/spreadsheetml/2009/9/main" objectType="CheckBox" checked="Checked" fmlaLink="$H$15" lockText="1" noThreeD="1"/>
</file>

<file path=xl/ctrlProps/ctrlProp887.xml><?xml version="1.0" encoding="utf-8"?>
<formControlPr xmlns="http://schemas.microsoft.com/office/spreadsheetml/2009/9/main" objectType="CheckBox" checked="Checked" fmlaLink="$H$15" lockText="1" noThreeD="1"/>
</file>

<file path=xl/ctrlProps/ctrlProp888.xml><?xml version="1.0" encoding="utf-8"?>
<formControlPr xmlns="http://schemas.microsoft.com/office/spreadsheetml/2009/9/main" objectType="CheckBox" checked="Checked" fmlaLink="$H$15" lockText="1" noThreeD="1"/>
</file>

<file path=xl/ctrlProps/ctrlProp889.xml><?xml version="1.0" encoding="utf-8"?>
<formControlPr xmlns="http://schemas.microsoft.com/office/spreadsheetml/2009/9/main" objectType="CheckBox" checked="Checked" fmlaLink="$H$15" lockText="1" noThreeD="1"/>
</file>

<file path=xl/ctrlProps/ctrlProp89.xml><?xml version="1.0" encoding="utf-8"?>
<formControlPr xmlns="http://schemas.microsoft.com/office/spreadsheetml/2009/9/main" objectType="CheckBox" checked="Checked" fmlaLink="$H$15" lockText="1" noThreeD="1"/>
</file>

<file path=xl/ctrlProps/ctrlProp890.xml><?xml version="1.0" encoding="utf-8"?>
<formControlPr xmlns="http://schemas.microsoft.com/office/spreadsheetml/2009/9/main" objectType="CheckBox" checked="Checked" fmlaLink="$H$15" lockText="1" noThreeD="1"/>
</file>

<file path=xl/ctrlProps/ctrlProp891.xml><?xml version="1.0" encoding="utf-8"?>
<formControlPr xmlns="http://schemas.microsoft.com/office/spreadsheetml/2009/9/main" objectType="CheckBox" checked="Checked" fmlaLink="$H$15" lockText="1" noThreeD="1"/>
</file>

<file path=xl/ctrlProps/ctrlProp892.xml><?xml version="1.0" encoding="utf-8"?>
<formControlPr xmlns="http://schemas.microsoft.com/office/spreadsheetml/2009/9/main" objectType="CheckBox" checked="Checked" fmlaLink="$H$15" lockText="1" noThreeD="1"/>
</file>

<file path=xl/ctrlProps/ctrlProp893.xml><?xml version="1.0" encoding="utf-8"?>
<formControlPr xmlns="http://schemas.microsoft.com/office/spreadsheetml/2009/9/main" objectType="CheckBox" checked="Checked" fmlaLink="$H$15" lockText="1" noThreeD="1"/>
</file>

<file path=xl/ctrlProps/ctrlProp894.xml><?xml version="1.0" encoding="utf-8"?>
<formControlPr xmlns="http://schemas.microsoft.com/office/spreadsheetml/2009/9/main" objectType="CheckBox" checked="Checked" fmlaLink="$H$15" lockText="1" noThreeD="1"/>
</file>

<file path=xl/ctrlProps/ctrlProp895.xml><?xml version="1.0" encoding="utf-8"?>
<formControlPr xmlns="http://schemas.microsoft.com/office/spreadsheetml/2009/9/main" objectType="CheckBox" checked="Checked" fmlaLink="$H$15" lockText="1" noThreeD="1"/>
</file>

<file path=xl/ctrlProps/ctrlProp896.xml><?xml version="1.0" encoding="utf-8"?>
<formControlPr xmlns="http://schemas.microsoft.com/office/spreadsheetml/2009/9/main" objectType="CheckBox" checked="Checked" fmlaLink="$H$15" lockText="1" noThreeD="1"/>
</file>

<file path=xl/ctrlProps/ctrlProp897.xml><?xml version="1.0" encoding="utf-8"?>
<formControlPr xmlns="http://schemas.microsoft.com/office/spreadsheetml/2009/9/main" objectType="CheckBox" checked="Checked" fmlaLink="$H$15" lockText="1" noThreeD="1"/>
</file>

<file path=xl/ctrlProps/ctrlProp898.xml><?xml version="1.0" encoding="utf-8"?>
<formControlPr xmlns="http://schemas.microsoft.com/office/spreadsheetml/2009/9/main" objectType="CheckBox" checked="Checked" fmlaLink="$H$15" lockText="1" noThreeD="1"/>
</file>

<file path=xl/ctrlProps/ctrlProp899.xml><?xml version="1.0" encoding="utf-8"?>
<formControlPr xmlns="http://schemas.microsoft.com/office/spreadsheetml/2009/9/main" objectType="CheckBox" checked="Checked" fmlaLink="$H$15" lockText="1" noThreeD="1"/>
</file>

<file path=xl/ctrlProps/ctrlProp9.xml><?xml version="1.0" encoding="utf-8"?>
<formControlPr xmlns="http://schemas.microsoft.com/office/spreadsheetml/2009/9/main" objectType="CheckBox" checked="Checked" fmlaLink="$H$15" lockText="1" noThreeD="1"/>
</file>

<file path=xl/ctrlProps/ctrlProp90.xml><?xml version="1.0" encoding="utf-8"?>
<formControlPr xmlns="http://schemas.microsoft.com/office/spreadsheetml/2009/9/main" objectType="CheckBox" checked="Checked" fmlaLink="$H$15" lockText="1" noThreeD="1"/>
</file>

<file path=xl/ctrlProps/ctrlProp900.xml><?xml version="1.0" encoding="utf-8"?>
<formControlPr xmlns="http://schemas.microsoft.com/office/spreadsheetml/2009/9/main" objectType="CheckBox" checked="Checked" fmlaLink="$H$15" lockText="1" noThreeD="1"/>
</file>

<file path=xl/ctrlProps/ctrlProp901.xml><?xml version="1.0" encoding="utf-8"?>
<formControlPr xmlns="http://schemas.microsoft.com/office/spreadsheetml/2009/9/main" objectType="CheckBox" checked="Checked" fmlaLink="$H$15" lockText="1" noThreeD="1"/>
</file>

<file path=xl/ctrlProps/ctrlProp902.xml><?xml version="1.0" encoding="utf-8"?>
<formControlPr xmlns="http://schemas.microsoft.com/office/spreadsheetml/2009/9/main" objectType="CheckBox" checked="Checked" fmlaLink="$H$15" lockText="1" noThreeD="1"/>
</file>

<file path=xl/ctrlProps/ctrlProp903.xml><?xml version="1.0" encoding="utf-8"?>
<formControlPr xmlns="http://schemas.microsoft.com/office/spreadsheetml/2009/9/main" objectType="CheckBox" checked="Checked" fmlaLink="$H$15" lockText="1" noThreeD="1"/>
</file>

<file path=xl/ctrlProps/ctrlProp904.xml><?xml version="1.0" encoding="utf-8"?>
<formControlPr xmlns="http://schemas.microsoft.com/office/spreadsheetml/2009/9/main" objectType="CheckBox" checked="Checked" fmlaLink="$H$15" lockText="1" noThreeD="1"/>
</file>

<file path=xl/ctrlProps/ctrlProp905.xml><?xml version="1.0" encoding="utf-8"?>
<formControlPr xmlns="http://schemas.microsoft.com/office/spreadsheetml/2009/9/main" objectType="CheckBox" checked="Checked" fmlaLink="$H$15" lockText="1" noThreeD="1"/>
</file>

<file path=xl/ctrlProps/ctrlProp906.xml><?xml version="1.0" encoding="utf-8"?>
<formControlPr xmlns="http://schemas.microsoft.com/office/spreadsheetml/2009/9/main" objectType="CheckBox" checked="Checked" fmlaLink="$H$15" lockText="1" noThreeD="1"/>
</file>

<file path=xl/ctrlProps/ctrlProp907.xml><?xml version="1.0" encoding="utf-8"?>
<formControlPr xmlns="http://schemas.microsoft.com/office/spreadsheetml/2009/9/main" objectType="CheckBox" checked="Checked" fmlaLink="$H$15" lockText="1" noThreeD="1"/>
</file>

<file path=xl/ctrlProps/ctrlProp908.xml><?xml version="1.0" encoding="utf-8"?>
<formControlPr xmlns="http://schemas.microsoft.com/office/spreadsheetml/2009/9/main" objectType="CheckBox" checked="Checked" fmlaLink="$H$15" lockText="1" noThreeD="1"/>
</file>

<file path=xl/ctrlProps/ctrlProp909.xml><?xml version="1.0" encoding="utf-8"?>
<formControlPr xmlns="http://schemas.microsoft.com/office/spreadsheetml/2009/9/main" objectType="CheckBox" checked="Checked" fmlaLink="$H$15" lockText="1" noThreeD="1"/>
</file>

<file path=xl/ctrlProps/ctrlProp91.xml><?xml version="1.0" encoding="utf-8"?>
<formControlPr xmlns="http://schemas.microsoft.com/office/spreadsheetml/2009/9/main" objectType="CheckBox" checked="Checked" fmlaLink="$H$15" lockText="1" noThreeD="1"/>
</file>

<file path=xl/ctrlProps/ctrlProp910.xml><?xml version="1.0" encoding="utf-8"?>
<formControlPr xmlns="http://schemas.microsoft.com/office/spreadsheetml/2009/9/main" objectType="CheckBox" checked="Checked" fmlaLink="$H$15" lockText="1" noThreeD="1"/>
</file>

<file path=xl/ctrlProps/ctrlProp911.xml><?xml version="1.0" encoding="utf-8"?>
<formControlPr xmlns="http://schemas.microsoft.com/office/spreadsheetml/2009/9/main" objectType="CheckBox" checked="Checked" fmlaLink="$H$15" lockText="1" noThreeD="1"/>
</file>

<file path=xl/ctrlProps/ctrlProp912.xml><?xml version="1.0" encoding="utf-8"?>
<formControlPr xmlns="http://schemas.microsoft.com/office/spreadsheetml/2009/9/main" objectType="CheckBox" checked="Checked" fmlaLink="$H$15" lockText="1" noThreeD="1"/>
</file>

<file path=xl/ctrlProps/ctrlProp913.xml><?xml version="1.0" encoding="utf-8"?>
<formControlPr xmlns="http://schemas.microsoft.com/office/spreadsheetml/2009/9/main" objectType="CheckBox" checked="Checked" fmlaLink="$H$15" lockText="1" noThreeD="1"/>
</file>

<file path=xl/ctrlProps/ctrlProp914.xml><?xml version="1.0" encoding="utf-8"?>
<formControlPr xmlns="http://schemas.microsoft.com/office/spreadsheetml/2009/9/main" objectType="CheckBox" checked="Checked" fmlaLink="$H$15" lockText="1" noThreeD="1"/>
</file>

<file path=xl/ctrlProps/ctrlProp915.xml><?xml version="1.0" encoding="utf-8"?>
<formControlPr xmlns="http://schemas.microsoft.com/office/spreadsheetml/2009/9/main" objectType="CheckBox" checked="Checked" fmlaLink="$H$15" lockText="1" noThreeD="1"/>
</file>

<file path=xl/ctrlProps/ctrlProp916.xml><?xml version="1.0" encoding="utf-8"?>
<formControlPr xmlns="http://schemas.microsoft.com/office/spreadsheetml/2009/9/main" objectType="CheckBox" checked="Checked" fmlaLink="$H$15" lockText="1" noThreeD="1"/>
</file>

<file path=xl/ctrlProps/ctrlProp917.xml><?xml version="1.0" encoding="utf-8"?>
<formControlPr xmlns="http://schemas.microsoft.com/office/spreadsheetml/2009/9/main" objectType="CheckBox" checked="Checked" fmlaLink="$H$15" lockText="1" noThreeD="1"/>
</file>

<file path=xl/ctrlProps/ctrlProp918.xml><?xml version="1.0" encoding="utf-8"?>
<formControlPr xmlns="http://schemas.microsoft.com/office/spreadsheetml/2009/9/main" objectType="CheckBox" checked="Checked" fmlaLink="$H$15" lockText="1" noThreeD="1"/>
</file>

<file path=xl/ctrlProps/ctrlProp919.xml><?xml version="1.0" encoding="utf-8"?>
<formControlPr xmlns="http://schemas.microsoft.com/office/spreadsheetml/2009/9/main" objectType="CheckBox" checked="Checked" fmlaLink="$H$15" lockText="1" noThreeD="1"/>
</file>

<file path=xl/ctrlProps/ctrlProp92.xml><?xml version="1.0" encoding="utf-8"?>
<formControlPr xmlns="http://schemas.microsoft.com/office/spreadsheetml/2009/9/main" objectType="CheckBox" checked="Checked" fmlaLink="$H$15" lockText="1" noThreeD="1"/>
</file>

<file path=xl/ctrlProps/ctrlProp920.xml><?xml version="1.0" encoding="utf-8"?>
<formControlPr xmlns="http://schemas.microsoft.com/office/spreadsheetml/2009/9/main" objectType="CheckBox" checked="Checked" fmlaLink="$H$15" lockText="1" noThreeD="1"/>
</file>

<file path=xl/ctrlProps/ctrlProp921.xml><?xml version="1.0" encoding="utf-8"?>
<formControlPr xmlns="http://schemas.microsoft.com/office/spreadsheetml/2009/9/main" objectType="CheckBox" checked="Checked" fmlaLink="$H$15" lockText="1" noThreeD="1"/>
</file>

<file path=xl/ctrlProps/ctrlProp922.xml><?xml version="1.0" encoding="utf-8"?>
<formControlPr xmlns="http://schemas.microsoft.com/office/spreadsheetml/2009/9/main" objectType="CheckBox" checked="Checked" fmlaLink="$H$15" lockText="1" noThreeD="1"/>
</file>

<file path=xl/ctrlProps/ctrlProp923.xml><?xml version="1.0" encoding="utf-8"?>
<formControlPr xmlns="http://schemas.microsoft.com/office/spreadsheetml/2009/9/main" objectType="CheckBox" checked="Checked" fmlaLink="$H$15" lockText="1" noThreeD="1"/>
</file>

<file path=xl/ctrlProps/ctrlProp924.xml><?xml version="1.0" encoding="utf-8"?>
<formControlPr xmlns="http://schemas.microsoft.com/office/spreadsheetml/2009/9/main" objectType="CheckBox" checked="Checked" fmlaLink="$H$15" lockText="1" noThreeD="1"/>
</file>

<file path=xl/ctrlProps/ctrlProp925.xml><?xml version="1.0" encoding="utf-8"?>
<formControlPr xmlns="http://schemas.microsoft.com/office/spreadsheetml/2009/9/main" objectType="CheckBox" checked="Checked" fmlaLink="$H$15" lockText="1" noThreeD="1"/>
</file>

<file path=xl/ctrlProps/ctrlProp926.xml><?xml version="1.0" encoding="utf-8"?>
<formControlPr xmlns="http://schemas.microsoft.com/office/spreadsheetml/2009/9/main" objectType="CheckBox" checked="Checked" fmlaLink="$H$15" lockText="1" noThreeD="1"/>
</file>

<file path=xl/ctrlProps/ctrlProp927.xml><?xml version="1.0" encoding="utf-8"?>
<formControlPr xmlns="http://schemas.microsoft.com/office/spreadsheetml/2009/9/main" objectType="CheckBox" checked="Checked" fmlaLink="$H$15" lockText="1" noThreeD="1"/>
</file>

<file path=xl/ctrlProps/ctrlProp928.xml><?xml version="1.0" encoding="utf-8"?>
<formControlPr xmlns="http://schemas.microsoft.com/office/spreadsheetml/2009/9/main" objectType="CheckBox" checked="Checked" fmlaLink="$H$15" lockText="1" noThreeD="1"/>
</file>

<file path=xl/ctrlProps/ctrlProp929.xml><?xml version="1.0" encoding="utf-8"?>
<formControlPr xmlns="http://schemas.microsoft.com/office/spreadsheetml/2009/9/main" objectType="CheckBox" checked="Checked" fmlaLink="$H$15" lockText="1" noThreeD="1"/>
</file>

<file path=xl/ctrlProps/ctrlProp93.xml><?xml version="1.0" encoding="utf-8"?>
<formControlPr xmlns="http://schemas.microsoft.com/office/spreadsheetml/2009/9/main" objectType="CheckBox" checked="Checked" fmlaLink="$H$15" lockText="1" noThreeD="1"/>
</file>

<file path=xl/ctrlProps/ctrlProp930.xml><?xml version="1.0" encoding="utf-8"?>
<formControlPr xmlns="http://schemas.microsoft.com/office/spreadsheetml/2009/9/main" objectType="CheckBox" checked="Checked" fmlaLink="$H$15" lockText="1" noThreeD="1"/>
</file>

<file path=xl/ctrlProps/ctrlProp931.xml><?xml version="1.0" encoding="utf-8"?>
<formControlPr xmlns="http://schemas.microsoft.com/office/spreadsheetml/2009/9/main" objectType="CheckBox" checked="Checked" fmlaLink="$H$15" lockText="1" noThreeD="1"/>
</file>

<file path=xl/ctrlProps/ctrlProp932.xml><?xml version="1.0" encoding="utf-8"?>
<formControlPr xmlns="http://schemas.microsoft.com/office/spreadsheetml/2009/9/main" objectType="CheckBox" checked="Checked" fmlaLink="$H$15" lockText="1" noThreeD="1"/>
</file>

<file path=xl/ctrlProps/ctrlProp933.xml><?xml version="1.0" encoding="utf-8"?>
<formControlPr xmlns="http://schemas.microsoft.com/office/spreadsheetml/2009/9/main" objectType="CheckBox" checked="Checked" fmlaLink="$H$15" lockText="1" noThreeD="1"/>
</file>

<file path=xl/ctrlProps/ctrlProp934.xml><?xml version="1.0" encoding="utf-8"?>
<formControlPr xmlns="http://schemas.microsoft.com/office/spreadsheetml/2009/9/main" objectType="CheckBox" checked="Checked" fmlaLink="$H$15" lockText="1" noThreeD="1"/>
</file>

<file path=xl/ctrlProps/ctrlProp935.xml><?xml version="1.0" encoding="utf-8"?>
<formControlPr xmlns="http://schemas.microsoft.com/office/spreadsheetml/2009/9/main" objectType="CheckBox" checked="Checked" fmlaLink="$H$15" lockText="1" noThreeD="1"/>
</file>

<file path=xl/ctrlProps/ctrlProp936.xml><?xml version="1.0" encoding="utf-8"?>
<formControlPr xmlns="http://schemas.microsoft.com/office/spreadsheetml/2009/9/main" objectType="CheckBox" checked="Checked" fmlaLink="$H$15" lockText="1" noThreeD="1"/>
</file>

<file path=xl/ctrlProps/ctrlProp937.xml><?xml version="1.0" encoding="utf-8"?>
<formControlPr xmlns="http://schemas.microsoft.com/office/spreadsheetml/2009/9/main" objectType="CheckBox" checked="Checked" fmlaLink="$H$15" lockText="1" noThreeD="1"/>
</file>

<file path=xl/ctrlProps/ctrlProp938.xml><?xml version="1.0" encoding="utf-8"?>
<formControlPr xmlns="http://schemas.microsoft.com/office/spreadsheetml/2009/9/main" objectType="CheckBox" checked="Checked" fmlaLink="$H$15" lockText="1" noThreeD="1"/>
</file>

<file path=xl/ctrlProps/ctrlProp939.xml><?xml version="1.0" encoding="utf-8"?>
<formControlPr xmlns="http://schemas.microsoft.com/office/spreadsheetml/2009/9/main" objectType="CheckBox" checked="Checked" fmlaLink="$H$15" lockText="1" noThreeD="1"/>
</file>

<file path=xl/ctrlProps/ctrlProp94.xml><?xml version="1.0" encoding="utf-8"?>
<formControlPr xmlns="http://schemas.microsoft.com/office/spreadsheetml/2009/9/main" objectType="CheckBox" checked="Checked" fmlaLink="$H$15" lockText="1" noThreeD="1"/>
</file>

<file path=xl/ctrlProps/ctrlProp940.xml><?xml version="1.0" encoding="utf-8"?>
<formControlPr xmlns="http://schemas.microsoft.com/office/spreadsheetml/2009/9/main" objectType="CheckBox" checked="Checked" fmlaLink="$H$15" lockText="1" noThreeD="1"/>
</file>

<file path=xl/ctrlProps/ctrlProp941.xml><?xml version="1.0" encoding="utf-8"?>
<formControlPr xmlns="http://schemas.microsoft.com/office/spreadsheetml/2009/9/main" objectType="CheckBox" checked="Checked" fmlaLink="$H$15" lockText="1" noThreeD="1"/>
</file>

<file path=xl/ctrlProps/ctrlProp942.xml><?xml version="1.0" encoding="utf-8"?>
<formControlPr xmlns="http://schemas.microsoft.com/office/spreadsheetml/2009/9/main" objectType="CheckBox" checked="Checked" fmlaLink="$H$15" lockText="1" noThreeD="1"/>
</file>

<file path=xl/ctrlProps/ctrlProp943.xml><?xml version="1.0" encoding="utf-8"?>
<formControlPr xmlns="http://schemas.microsoft.com/office/spreadsheetml/2009/9/main" objectType="CheckBox" checked="Checked" fmlaLink="$H$15" lockText="1" noThreeD="1"/>
</file>

<file path=xl/ctrlProps/ctrlProp944.xml><?xml version="1.0" encoding="utf-8"?>
<formControlPr xmlns="http://schemas.microsoft.com/office/spreadsheetml/2009/9/main" objectType="CheckBox" checked="Checked" fmlaLink="$H$15" lockText="1" noThreeD="1"/>
</file>

<file path=xl/ctrlProps/ctrlProp945.xml><?xml version="1.0" encoding="utf-8"?>
<formControlPr xmlns="http://schemas.microsoft.com/office/spreadsheetml/2009/9/main" objectType="CheckBox" checked="Checked" fmlaLink="$H$15" lockText="1" noThreeD="1"/>
</file>

<file path=xl/ctrlProps/ctrlProp946.xml><?xml version="1.0" encoding="utf-8"?>
<formControlPr xmlns="http://schemas.microsoft.com/office/spreadsheetml/2009/9/main" objectType="CheckBox" checked="Checked" fmlaLink="$H$15" lockText="1" noThreeD="1"/>
</file>

<file path=xl/ctrlProps/ctrlProp947.xml><?xml version="1.0" encoding="utf-8"?>
<formControlPr xmlns="http://schemas.microsoft.com/office/spreadsheetml/2009/9/main" objectType="CheckBox" checked="Checked" fmlaLink="$H$15" lockText="1" noThreeD="1"/>
</file>

<file path=xl/ctrlProps/ctrlProp948.xml><?xml version="1.0" encoding="utf-8"?>
<formControlPr xmlns="http://schemas.microsoft.com/office/spreadsheetml/2009/9/main" objectType="CheckBox" checked="Checked" fmlaLink="$H$15" lockText="1" noThreeD="1"/>
</file>

<file path=xl/ctrlProps/ctrlProp949.xml><?xml version="1.0" encoding="utf-8"?>
<formControlPr xmlns="http://schemas.microsoft.com/office/spreadsheetml/2009/9/main" objectType="CheckBox" checked="Checked" fmlaLink="$H$15" lockText="1" noThreeD="1"/>
</file>

<file path=xl/ctrlProps/ctrlProp95.xml><?xml version="1.0" encoding="utf-8"?>
<formControlPr xmlns="http://schemas.microsoft.com/office/spreadsheetml/2009/9/main" objectType="CheckBox" checked="Checked" fmlaLink="$H$15" lockText="1" noThreeD="1"/>
</file>

<file path=xl/ctrlProps/ctrlProp950.xml><?xml version="1.0" encoding="utf-8"?>
<formControlPr xmlns="http://schemas.microsoft.com/office/spreadsheetml/2009/9/main" objectType="CheckBox" checked="Checked" fmlaLink="$H$15" lockText="1" noThreeD="1"/>
</file>

<file path=xl/ctrlProps/ctrlProp951.xml><?xml version="1.0" encoding="utf-8"?>
<formControlPr xmlns="http://schemas.microsoft.com/office/spreadsheetml/2009/9/main" objectType="CheckBox" checked="Checked" fmlaLink="$H$15" lockText="1" noThreeD="1"/>
</file>

<file path=xl/ctrlProps/ctrlProp952.xml><?xml version="1.0" encoding="utf-8"?>
<formControlPr xmlns="http://schemas.microsoft.com/office/spreadsheetml/2009/9/main" objectType="CheckBox" checked="Checked" fmlaLink="$H$15" lockText="1" noThreeD="1"/>
</file>

<file path=xl/ctrlProps/ctrlProp953.xml><?xml version="1.0" encoding="utf-8"?>
<formControlPr xmlns="http://schemas.microsoft.com/office/spreadsheetml/2009/9/main" objectType="CheckBox" checked="Checked" fmlaLink="$H$15" lockText="1" noThreeD="1"/>
</file>

<file path=xl/ctrlProps/ctrlProp954.xml><?xml version="1.0" encoding="utf-8"?>
<formControlPr xmlns="http://schemas.microsoft.com/office/spreadsheetml/2009/9/main" objectType="CheckBox" checked="Checked" fmlaLink="$H$15" lockText="1" noThreeD="1"/>
</file>

<file path=xl/ctrlProps/ctrlProp955.xml><?xml version="1.0" encoding="utf-8"?>
<formControlPr xmlns="http://schemas.microsoft.com/office/spreadsheetml/2009/9/main" objectType="CheckBox" checked="Checked" fmlaLink="$H$15" lockText="1" noThreeD="1"/>
</file>

<file path=xl/ctrlProps/ctrlProp956.xml><?xml version="1.0" encoding="utf-8"?>
<formControlPr xmlns="http://schemas.microsoft.com/office/spreadsheetml/2009/9/main" objectType="CheckBox" checked="Checked" fmlaLink="$H$15" lockText="1" noThreeD="1"/>
</file>

<file path=xl/ctrlProps/ctrlProp957.xml><?xml version="1.0" encoding="utf-8"?>
<formControlPr xmlns="http://schemas.microsoft.com/office/spreadsheetml/2009/9/main" objectType="CheckBox" checked="Checked" fmlaLink="$H$15" lockText="1" noThreeD="1"/>
</file>

<file path=xl/ctrlProps/ctrlProp958.xml><?xml version="1.0" encoding="utf-8"?>
<formControlPr xmlns="http://schemas.microsoft.com/office/spreadsheetml/2009/9/main" objectType="CheckBox" checked="Checked" fmlaLink="$H$15" lockText="1" noThreeD="1"/>
</file>

<file path=xl/ctrlProps/ctrlProp959.xml><?xml version="1.0" encoding="utf-8"?>
<formControlPr xmlns="http://schemas.microsoft.com/office/spreadsheetml/2009/9/main" objectType="CheckBox" checked="Checked" fmlaLink="$H$15" lockText="1" noThreeD="1"/>
</file>

<file path=xl/ctrlProps/ctrlProp96.xml><?xml version="1.0" encoding="utf-8"?>
<formControlPr xmlns="http://schemas.microsoft.com/office/spreadsheetml/2009/9/main" objectType="CheckBox" checked="Checked" fmlaLink="$H$15" lockText="1" noThreeD="1"/>
</file>

<file path=xl/ctrlProps/ctrlProp960.xml><?xml version="1.0" encoding="utf-8"?>
<formControlPr xmlns="http://schemas.microsoft.com/office/spreadsheetml/2009/9/main" objectType="CheckBox" checked="Checked" fmlaLink="$H$15" lockText="1" noThreeD="1"/>
</file>

<file path=xl/ctrlProps/ctrlProp961.xml><?xml version="1.0" encoding="utf-8"?>
<formControlPr xmlns="http://schemas.microsoft.com/office/spreadsheetml/2009/9/main" objectType="CheckBox" checked="Checked" fmlaLink="$H$15" lockText="1" noThreeD="1"/>
</file>

<file path=xl/ctrlProps/ctrlProp962.xml><?xml version="1.0" encoding="utf-8"?>
<formControlPr xmlns="http://schemas.microsoft.com/office/spreadsheetml/2009/9/main" objectType="CheckBox" checked="Checked" fmlaLink="$H$15" lockText="1" noThreeD="1"/>
</file>

<file path=xl/ctrlProps/ctrlProp963.xml><?xml version="1.0" encoding="utf-8"?>
<formControlPr xmlns="http://schemas.microsoft.com/office/spreadsheetml/2009/9/main" objectType="CheckBox" checked="Checked" fmlaLink="$H$15" lockText="1" noThreeD="1"/>
</file>

<file path=xl/ctrlProps/ctrlProp964.xml><?xml version="1.0" encoding="utf-8"?>
<formControlPr xmlns="http://schemas.microsoft.com/office/spreadsheetml/2009/9/main" objectType="CheckBox" checked="Checked" fmlaLink="$H$15" lockText="1" noThreeD="1"/>
</file>

<file path=xl/ctrlProps/ctrlProp965.xml><?xml version="1.0" encoding="utf-8"?>
<formControlPr xmlns="http://schemas.microsoft.com/office/spreadsheetml/2009/9/main" objectType="CheckBox" checked="Checked" fmlaLink="$H$15" lockText="1" noThreeD="1"/>
</file>

<file path=xl/ctrlProps/ctrlProp966.xml><?xml version="1.0" encoding="utf-8"?>
<formControlPr xmlns="http://schemas.microsoft.com/office/spreadsheetml/2009/9/main" objectType="CheckBox" checked="Checked" fmlaLink="$H$15" lockText="1" noThreeD="1"/>
</file>

<file path=xl/ctrlProps/ctrlProp967.xml><?xml version="1.0" encoding="utf-8"?>
<formControlPr xmlns="http://schemas.microsoft.com/office/spreadsheetml/2009/9/main" objectType="CheckBox" checked="Checked" fmlaLink="$H$15" lockText="1" noThreeD="1"/>
</file>

<file path=xl/ctrlProps/ctrlProp968.xml><?xml version="1.0" encoding="utf-8"?>
<formControlPr xmlns="http://schemas.microsoft.com/office/spreadsheetml/2009/9/main" objectType="CheckBox" checked="Checked" fmlaLink="$H$15" lockText="1" noThreeD="1"/>
</file>

<file path=xl/ctrlProps/ctrlProp969.xml><?xml version="1.0" encoding="utf-8"?>
<formControlPr xmlns="http://schemas.microsoft.com/office/spreadsheetml/2009/9/main" objectType="CheckBox" checked="Checked" fmlaLink="$H$15" lockText="1" noThreeD="1"/>
</file>

<file path=xl/ctrlProps/ctrlProp97.xml><?xml version="1.0" encoding="utf-8"?>
<formControlPr xmlns="http://schemas.microsoft.com/office/spreadsheetml/2009/9/main" objectType="CheckBox" checked="Checked" fmlaLink="$H$15" lockText="1" noThreeD="1"/>
</file>

<file path=xl/ctrlProps/ctrlProp970.xml><?xml version="1.0" encoding="utf-8"?>
<formControlPr xmlns="http://schemas.microsoft.com/office/spreadsheetml/2009/9/main" objectType="CheckBox" checked="Checked" fmlaLink="$H$15" lockText="1" noThreeD="1"/>
</file>

<file path=xl/ctrlProps/ctrlProp971.xml><?xml version="1.0" encoding="utf-8"?>
<formControlPr xmlns="http://schemas.microsoft.com/office/spreadsheetml/2009/9/main" objectType="CheckBox" checked="Checked" fmlaLink="$H$15" lockText="1" noThreeD="1"/>
</file>

<file path=xl/ctrlProps/ctrlProp972.xml><?xml version="1.0" encoding="utf-8"?>
<formControlPr xmlns="http://schemas.microsoft.com/office/spreadsheetml/2009/9/main" objectType="CheckBox" checked="Checked" fmlaLink="$H$15" lockText="1" noThreeD="1"/>
</file>

<file path=xl/ctrlProps/ctrlProp973.xml><?xml version="1.0" encoding="utf-8"?>
<formControlPr xmlns="http://schemas.microsoft.com/office/spreadsheetml/2009/9/main" objectType="CheckBox" checked="Checked" fmlaLink="$H$15" lockText="1" noThreeD="1"/>
</file>

<file path=xl/ctrlProps/ctrlProp974.xml><?xml version="1.0" encoding="utf-8"?>
<formControlPr xmlns="http://schemas.microsoft.com/office/spreadsheetml/2009/9/main" objectType="CheckBox" checked="Checked" fmlaLink="$H$15" lockText="1" noThreeD="1"/>
</file>

<file path=xl/ctrlProps/ctrlProp975.xml><?xml version="1.0" encoding="utf-8"?>
<formControlPr xmlns="http://schemas.microsoft.com/office/spreadsheetml/2009/9/main" objectType="CheckBox" checked="Checked" fmlaLink="$H$15" lockText="1" noThreeD="1"/>
</file>

<file path=xl/ctrlProps/ctrlProp976.xml><?xml version="1.0" encoding="utf-8"?>
<formControlPr xmlns="http://schemas.microsoft.com/office/spreadsheetml/2009/9/main" objectType="CheckBox" checked="Checked" fmlaLink="$H$15" lockText="1" noThreeD="1"/>
</file>

<file path=xl/ctrlProps/ctrlProp977.xml><?xml version="1.0" encoding="utf-8"?>
<formControlPr xmlns="http://schemas.microsoft.com/office/spreadsheetml/2009/9/main" objectType="CheckBox" checked="Checked" fmlaLink="$H$15" lockText="1" noThreeD="1"/>
</file>

<file path=xl/ctrlProps/ctrlProp978.xml><?xml version="1.0" encoding="utf-8"?>
<formControlPr xmlns="http://schemas.microsoft.com/office/spreadsheetml/2009/9/main" objectType="CheckBox" checked="Checked" fmlaLink="$H$15" lockText="1" noThreeD="1"/>
</file>

<file path=xl/ctrlProps/ctrlProp979.xml><?xml version="1.0" encoding="utf-8"?>
<formControlPr xmlns="http://schemas.microsoft.com/office/spreadsheetml/2009/9/main" objectType="CheckBox" checked="Checked" fmlaLink="$H$15" lockText="1" noThreeD="1"/>
</file>

<file path=xl/ctrlProps/ctrlProp98.xml><?xml version="1.0" encoding="utf-8"?>
<formControlPr xmlns="http://schemas.microsoft.com/office/spreadsheetml/2009/9/main" objectType="CheckBox" checked="Checked" fmlaLink="$H$15" lockText="1" noThreeD="1"/>
</file>

<file path=xl/ctrlProps/ctrlProp980.xml><?xml version="1.0" encoding="utf-8"?>
<formControlPr xmlns="http://schemas.microsoft.com/office/spreadsheetml/2009/9/main" objectType="CheckBox" checked="Checked" fmlaLink="$H$15" lockText="1" noThreeD="1"/>
</file>

<file path=xl/ctrlProps/ctrlProp981.xml><?xml version="1.0" encoding="utf-8"?>
<formControlPr xmlns="http://schemas.microsoft.com/office/spreadsheetml/2009/9/main" objectType="CheckBox" checked="Checked" fmlaLink="$H$15" lockText="1" noThreeD="1"/>
</file>

<file path=xl/ctrlProps/ctrlProp982.xml><?xml version="1.0" encoding="utf-8"?>
<formControlPr xmlns="http://schemas.microsoft.com/office/spreadsheetml/2009/9/main" objectType="CheckBox" checked="Checked" fmlaLink="$H$15" lockText="1" noThreeD="1"/>
</file>

<file path=xl/ctrlProps/ctrlProp983.xml><?xml version="1.0" encoding="utf-8"?>
<formControlPr xmlns="http://schemas.microsoft.com/office/spreadsheetml/2009/9/main" objectType="CheckBox" checked="Checked" fmlaLink="$H$15" lockText="1" noThreeD="1"/>
</file>

<file path=xl/ctrlProps/ctrlProp984.xml><?xml version="1.0" encoding="utf-8"?>
<formControlPr xmlns="http://schemas.microsoft.com/office/spreadsheetml/2009/9/main" objectType="CheckBox" checked="Checked" fmlaLink="$H$15" lockText="1" noThreeD="1"/>
</file>

<file path=xl/ctrlProps/ctrlProp985.xml><?xml version="1.0" encoding="utf-8"?>
<formControlPr xmlns="http://schemas.microsoft.com/office/spreadsheetml/2009/9/main" objectType="CheckBox" checked="Checked" fmlaLink="$H$15" lockText="1" noThreeD="1"/>
</file>

<file path=xl/ctrlProps/ctrlProp986.xml><?xml version="1.0" encoding="utf-8"?>
<formControlPr xmlns="http://schemas.microsoft.com/office/spreadsheetml/2009/9/main" objectType="CheckBox" checked="Checked" fmlaLink="$H$15" lockText="1" noThreeD="1"/>
</file>

<file path=xl/ctrlProps/ctrlProp987.xml><?xml version="1.0" encoding="utf-8"?>
<formControlPr xmlns="http://schemas.microsoft.com/office/spreadsheetml/2009/9/main" objectType="CheckBox" checked="Checked" fmlaLink="$H$15" lockText="1" noThreeD="1"/>
</file>

<file path=xl/ctrlProps/ctrlProp988.xml><?xml version="1.0" encoding="utf-8"?>
<formControlPr xmlns="http://schemas.microsoft.com/office/spreadsheetml/2009/9/main" objectType="CheckBox" checked="Checked" fmlaLink="$H$15" lockText="1" noThreeD="1"/>
</file>

<file path=xl/ctrlProps/ctrlProp989.xml><?xml version="1.0" encoding="utf-8"?>
<formControlPr xmlns="http://schemas.microsoft.com/office/spreadsheetml/2009/9/main" objectType="CheckBox" checked="Checked" fmlaLink="$H$15" lockText="1" noThreeD="1"/>
</file>

<file path=xl/ctrlProps/ctrlProp99.xml><?xml version="1.0" encoding="utf-8"?>
<formControlPr xmlns="http://schemas.microsoft.com/office/spreadsheetml/2009/9/main" objectType="CheckBox" checked="Checked" fmlaLink="$H$15" lockText="1" noThreeD="1"/>
</file>

<file path=xl/ctrlProps/ctrlProp990.xml><?xml version="1.0" encoding="utf-8"?>
<formControlPr xmlns="http://schemas.microsoft.com/office/spreadsheetml/2009/9/main" objectType="CheckBox" checked="Checked" fmlaLink="$H$15" lockText="1" noThreeD="1"/>
</file>

<file path=xl/ctrlProps/ctrlProp991.xml><?xml version="1.0" encoding="utf-8"?>
<formControlPr xmlns="http://schemas.microsoft.com/office/spreadsheetml/2009/9/main" objectType="CheckBox" checked="Checked" fmlaLink="$H$15" lockText="1" noThreeD="1"/>
</file>

<file path=xl/ctrlProps/ctrlProp992.xml><?xml version="1.0" encoding="utf-8"?>
<formControlPr xmlns="http://schemas.microsoft.com/office/spreadsheetml/2009/9/main" objectType="CheckBox" checked="Checked" fmlaLink="$H$15" lockText="1" noThreeD="1"/>
</file>

<file path=xl/ctrlProps/ctrlProp993.xml><?xml version="1.0" encoding="utf-8"?>
<formControlPr xmlns="http://schemas.microsoft.com/office/spreadsheetml/2009/9/main" objectType="CheckBox" checked="Checked" fmlaLink="$H$15" lockText="1" noThreeD="1"/>
</file>

<file path=xl/ctrlProps/ctrlProp994.xml><?xml version="1.0" encoding="utf-8"?>
<formControlPr xmlns="http://schemas.microsoft.com/office/spreadsheetml/2009/9/main" objectType="CheckBox" checked="Checked" fmlaLink="$H$15" lockText="1" noThreeD="1"/>
</file>

<file path=xl/ctrlProps/ctrlProp995.xml><?xml version="1.0" encoding="utf-8"?>
<formControlPr xmlns="http://schemas.microsoft.com/office/spreadsheetml/2009/9/main" objectType="CheckBox" checked="Checked" fmlaLink="$H$15" lockText="1" noThreeD="1"/>
</file>

<file path=xl/ctrlProps/ctrlProp996.xml><?xml version="1.0" encoding="utf-8"?>
<formControlPr xmlns="http://schemas.microsoft.com/office/spreadsheetml/2009/9/main" objectType="CheckBox" checked="Checked" fmlaLink="$H$15" lockText="1" noThreeD="1"/>
</file>

<file path=xl/ctrlProps/ctrlProp997.xml><?xml version="1.0" encoding="utf-8"?>
<formControlPr xmlns="http://schemas.microsoft.com/office/spreadsheetml/2009/9/main" objectType="CheckBox" checked="Checked" fmlaLink="$H$15" lockText="1" noThreeD="1"/>
</file>

<file path=xl/ctrlProps/ctrlProp998.xml><?xml version="1.0" encoding="utf-8"?>
<formControlPr xmlns="http://schemas.microsoft.com/office/spreadsheetml/2009/9/main" objectType="CheckBox" checked="Checked" fmlaLink="$H$15" lockText="1" noThreeD="1"/>
</file>

<file path=xl/ctrlProps/ctrlProp999.xml><?xml version="1.0" encoding="utf-8"?>
<formControlPr xmlns="http://schemas.microsoft.com/office/spreadsheetml/2009/9/main" objectType="CheckBox" checked="Checked" fmlaLink="$H$1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9.jpeg"/><Relationship Id="rId4"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ttp://www.vertex42.com/" TargetMode="Externa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image" Target="../media/image14.jpeg"/><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image" Target="../media/image14.jpe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xml"/><Relationship Id="rId1" Type="http://schemas.openxmlformats.org/officeDocument/2006/relationships/image" Target="../media/image6.jpeg"/><Relationship Id="rId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244927</xdr:colOff>
      <xdr:row>30</xdr:row>
      <xdr:rowOff>98992</xdr:rowOff>
    </xdr:from>
    <xdr:to>
      <xdr:col>10</xdr:col>
      <xdr:colOff>489856</xdr:colOff>
      <xdr:row>36</xdr:row>
      <xdr:rowOff>114300</xdr:rowOff>
    </xdr:to>
    <xdr:pic>
      <xdr:nvPicPr>
        <xdr:cNvPr id="2" name="Picture 1" descr="NB_Together_New_Logo.jpg"/>
        <xdr:cNvPicPr>
          <a:picLocks noChangeAspect="1"/>
        </xdr:cNvPicPr>
      </xdr:nvPicPr>
      <xdr:blipFill>
        <a:blip xmlns:r="http://schemas.openxmlformats.org/officeDocument/2006/relationships" r:embed="rId1" cstate="print"/>
        <a:stretch>
          <a:fillRect/>
        </a:stretch>
      </xdr:blipFill>
      <xdr:spPr>
        <a:xfrm>
          <a:off x="2892877" y="7576117"/>
          <a:ext cx="4655004" cy="1377383"/>
        </a:xfrm>
        <a:prstGeom prst="rect">
          <a:avLst/>
        </a:prstGeom>
      </xdr:spPr>
    </xdr:pic>
    <xdr:clientData/>
  </xdr:twoCellAnchor>
  <xdr:twoCellAnchor>
    <xdr:from>
      <xdr:col>0</xdr:col>
      <xdr:colOff>612321</xdr:colOff>
      <xdr:row>5</xdr:row>
      <xdr:rowOff>108877</xdr:rowOff>
    </xdr:from>
    <xdr:to>
      <xdr:col>13</xdr:col>
      <xdr:colOff>470571</xdr:colOff>
      <xdr:row>5</xdr:row>
      <xdr:rowOff>108877</xdr:rowOff>
    </xdr:to>
    <xdr:cxnSp macro="">
      <xdr:nvCxnSpPr>
        <xdr:cNvPr id="3" name="AutoShape 1"/>
        <xdr:cNvCxnSpPr>
          <a:cxnSpLocks noChangeShapeType="1"/>
        </xdr:cNvCxnSpPr>
      </xdr:nvCxnSpPr>
      <xdr:spPr bwMode="auto">
        <a:xfrm flipV="1">
          <a:off x="612321" y="1156627"/>
          <a:ext cx="9164175" cy="0"/>
        </a:xfrm>
        <a:prstGeom prst="straightConnector1">
          <a:avLst/>
        </a:prstGeom>
        <a:noFill/>
        <a:ln w="19050">
          <a:solidFill>
            <a:srgbClr val="006600"/>
          </a:solidFill>
          <a:round/>
          <a:headEnd type="diamond" w="med" len="med"/>
          <a:tailEnd type="diamond" w="med" len="med"/>
        </a:ln>
      </xdr:spPr>
    </xdr:cxnSp>
    <xdr:clientData/>
  </xdr:twoCellAnchor>
  <xdr:twoCellAnchor>
    <xdr:from>
      <xdr:col>0</xdr:col>
      <xdr:colOff>625927</xdr:colOff>
      <xdr:row>61</xdr:row>
      <xdr:rowOff>136073</xdr:rowOff>
    </xdr:from>
    <xdr:to>
      <xdr:col>13</xdr:col>
      <xdr:colOff>484177</xdr:colOff>
      <xdr:row>61</xdr:row>
      <xdr:rowOff>136073</xdr:rowOff>
    </xdr:to>
    <xdr:cxnSp macro="">
      <xdr:nvCxnSpPr>
        <xdr:cNvPr id="4" name="AutoShape 1"/>
        <xdr:cNvCxnSpPr>
          <a:cxnSpLocks noChangeShapeType="1"/>
        </xdr:cNvCxnSpPr>
      </xdr:nvCxnSpPr>
      <xdr:spPr bwMode="auto">
        <a:xfrm flipV="1">
          <a:off x="625927" y="14566448"/>
          <a:ext cx="9164175" cy="0"/>
        </a:xfrm>
        <a:prstGeom prst="straightConnector1">
          <a:avLst/>
        </a:prstGeom>
        <a:noFill/>
        <a:ln w="19050">
          <a:solidFill>
            <a:srgbClr val="006600"/>
          </a:solidFill>
          <a:round/>
          <a:headEnd type="diamond" w="med" len="med"/>
          <a:tailEnd type="diamond" w="med" len="med"/>
        </a:ln>
      </xdr:spPr>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987424</xdr:colOff>
      <xdr:row>0</xdr:row>
      <xdr:rowOff>24088</xdr:rowOff>
    </xdr:from>
    <xdr:to>
      <xdr:col>6</xdr:col>
      <xdr:colOff>2702719</xdr:colOff>
      <xdr:row>0</xdr:row>
      <xdr:rowOff>976313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1798299" y="24088"/>
          <a:ext cx="3048795" cy="952225"/>
        </a:xfrm>
        <a:prstGeom prst="rect">
          <a:avLst/>
        </a:prstGeom>
      </xdr:spPr>
    </xdr:pic>
    <xdr:clientData/>
  </xdr:twoCellAnchor>
  <xdr:twoCellAnchor>
    <xdr:from>
      <xdr:col>3</xdr:col>
      <xdr:colOff>368299</xdr:colOff>
      <xdr:row>2</xdr:row>
      <xdr:rowOff>39457</xdr:rowOff>
    </xdr:from>
    <xdr:to>
      <xdr:col>6</xdr:col>
      <xdr:colOff>2387600</xdr:colOff>
      <xdr:row>22</xdr:row>
      <xdr:rowOff>203200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571500</xdr:colOff>
      <xdr:row>22</xdr:row>
      <xdr:rowOff>55787</xdr:rowOff>
    </xdr:from>
    <xdr:to>
      <xdr:col>23</xdr:col>
      <xdr:colOff>444499</xdr:colOff>
      <xdr:row>44</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19</xdr:col>
      <xdr:colOff>539750</xdr:colOff>
      <xdr:row>0</xdr:row>
      <xdr:rowOff>0</xdr:rowOff>
    </xdr:from>
    <xdr:to>
      <xdr:col>24</xdr:col>
      <xdr:colOff>557130</xdr:colOff>
      <xdr:row>0</xdr:row>
      <xdr:rowOff>1021715</xdr:rowOff>
    </xdr:to>
    <xdr:pic>
      <xdr:nvPicPr>
        <xdr:cNvPr id="5" name="Picture 4" descr="nbNavigator logo.jpg"/>
        <xdr:cNvPicPr>
          <a:picLocks noChangeAspect="1"/>
        </xdr:cNvPicPr>
      </xdr:nvPicPr>
      <xdr:blipFill>
        <a:blip xmlns:r="http://schemas.openxmlformats.org/officeDocument/2006/relationships" r:embed="rId4" cstate="print"/>
        <a:stretch>
          <a:fillRect/>
        </a:stretch>
      </xdr:blipFill>
      <xdr:spPr>
        <a:xfrm>
          <a:off x="25266650" y="0"/>
          <a:ext cx="3065380" cy="10217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200025</xdr:colOff>
      <xdr:row>0</xdr:row>
      <xdr:rowOff>0</xdr:rowOff>
    </xdr:from>
    <xdr:to>
      <xdr:col>7</xdr:col>
      <xdr:colOff>0</xdr:colOff>
      <xdr:row>0</xdr:row>
      <xdr:rowOff>285750</xdr:rowOff>
    </xdr:to>
    <xdr:pic>
      <xdr:nvPicPr>
        <xdr:cNvPr id="2179" name="Picture 98" descr="vertex42_logo_40px">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72000" y="0"/>
          <a:ext cx="1343025" cy="285750"/>
        </a:xfrm>
        <a:prstGeom prst="rect">
          <a:avLst/>
        </a:prstGeom>
        <a:noFill/>
        <a:ln w="9525">
          <a:noFill/>
          <a:miter lim="800000"/>
          <a:headEnd/>
          <a:tailEnd/>
        </a:ln>
      </xdr:spPr>
    </xdr:pic>
    <xdr:clientData/>
  </xdr:twoCellAnchor>
  <xdr:twoCellAnchor>
    <xdr:from>
      <xdr:col>12</xdr:col>
      <xdr:colOff>0</xdr:colOff>
      <xdr:row>1</xdr:row>
      <xdr:rowOff>0</xdr:rowOff>
    </xdr:from>
    <xdr:to>
      <xdr:col>16</xdr:col>
      <xdr:colOff>104775</xdr:colOff>
      <xdr:row>5</xdr:row>
      <xdr:rowOff>9525</xdr:rowOff>
    </xdr:to>
    <xdr:sp macro="" textlink="">
      <xdr:nvSpPr>
        <xdr:cNvPr id="2148" name="AutoShape 100"/>
        <xdr:cNvSpPr>
          <a:spLocks noChangeArrowheads="1"/>
        </xdr:cNvSpPr>
      </xdr:nvSpPr>
      <xdr:spPr bwMode="auto">
        <a:xfrm>
          <a:off x="8343900" y="304800"/>
          <a:ext cx="2162175" cy="704850"/>
        </a:xfrm>
        <a:prstGeom prst="roundRect">
          <a:avLst>
            <a:gd name="adj" fmla="val 9093"/>
          </a:avLst>
        </a:prstGeom>
        <a:solidFill>
          <a:srgbClr val="FFFFFF"/>
        </a:solidFill>
        <a:ln w="9525">
          <a:solidFill>
            <a:srgbClr val="000000"/>
          </a:solidFill>
          <a:round/>
          <a:headEnd/>
          <a:tailEnd/>
        </a:ln>
        <a:effectLst>
          <a:outerShdw dist="71842" dir="2700000" algn="ctr" rotWithShape="0">
            <a:srgbClr val="808080">
              <a:alpha val="50000"/>
            </a:srgbClr>
          </a:outerShdw>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Tahoma"/>
              <a:ea typeface="Tahoma"/>
              <a:cs typeface="Tahoma"/>
            </a:rPr>
            <a:t>For up-to-date information on the different strategies, visit the Debt Reduction Calculator download page. </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447675</xdr:colOff>
      <xdr:row>30</xdr:row>
      <xdr:rowOff>57150</xdr:rowOff>
    </xdr:from>
    <xdr:to>
      <xdr:col>5</xdr:col>
      <xdr:colOff>361950</xdr:colOff>
      <xdr:row>36</xdr:row>
      <xdr:rowOff>85725</xdr:rowOff>
    </xdr:to>
    <xdr:sp macro="" textlink="">
      <xdr:nvSpPr>
        <xdr:cNvPr id="3088" name="AutoShape 16"/>
        <xdr:cNvSpPr>
          <a:spLocks noChangeArrowheads="1"/>
        </xdr:cNvSpPr>
      </xdr:nvSpPr>
      <xdr:spPr bwMode="auto">
        <a:xfrm>
          <a:off x="1162050" y="4848225"/>
          <a:ext cx="1876425" cy="828675"/>
        </a:xfrm>
        <a:prstGeom prst="wedgeRoundRectCallout">
          <a:avLst>
            <a:gd name="adj1" fmla="val -53556"/>
            <a:gd name="adj2" fmla="val -77588"/>
            <a:gd name="adj3" fmla="val 16667"/>
          </a:avLst>
        </a:prstGeom>
        <a:solidFill>
          <a:srgbClr val="FFFFFF"/>
        </a:solidFill>
        <a:ln w="9525">
          <a:solidFill>
            <a:srgbClr val="000000"/>
          </a:solidFill>
          <a:miter lim="800000"/>
          <a:headEnd/>
          <a:tailEnd/>
        </a:ln>
        <a:effectLst>
          <a:outerShdw dist="53882" dir="2700000" algn="ctr" rotWithShape="0">
            <a:srgbClr val="808080">
              <a:alpha val="50000"/>
            </a:srgbClr>
          </a:outerShdw>
        </a:effectLst>
      </xdr:spPr>
      <xdr:txBody>
        <a:bodyPr vertOverflow="clip" wrap="square" lIns="27432" tIns="18288" rIns="0" bIns="0" anchor="t" upright="1"/>
        <a:lstStyle/>
        <a:p>
          <a:pPr algn="l" rtl="0">
            <a:defRPr sz="1000"/>
          </a:pPr>
          <a:r>
            <a:rPr lang="en-CA" sz="800" b="0" i="0" u="none" strike="noStrike" baseline="0">
              <a:solidFill>
                <a:srgbClr val="000000"/>
              </a:solidFill>
              <a:latin typeface="Tahoma"/>
              <a:ea typeface="Tahoma"/>
              <a:cs typeface="Tahoma"/>
            </a:rPr>
            <a:t>Can manually enter a different snowball amount (to make a one-time lump payment), but that will overwrite the formula, so save a copy of your spreadsheet, first.</a:t>
          </a:r>
        </a:p>
      </xdr:txBody>
    </xdr:sp>
    <xdr:clientData fPrintsWithSheet="0"/>
  </xdr:twoCellAnchor>
  <xdr:twoCellAnchor editAs="absolute">
    <xdr:from>
      <xdr:col>8</xdr:col>
      <xdr:colOff>276225</xdr:colOff>
      <xdr:row>0</xdr:row>
      <xdr:rowOff>104775</xdr:rowOff>
    </xdr:from>
    <xdr:to>
      <xdr:col>12</xdr:col>
      <xdr:colOff>352425</xdr:colOff>
      <xdr:row>5</xdr:row>
      <xdr:rowOff>38100</xdr:rowOff>
    </xdr:to>
    <xdr:sp macro="" textlink="">
      <xdr:nvSpPr>
        <xdr:cNvPr id="3090" name="AutoShape 18"/>
        <xdr:cNvSpPr>
          <a:spLocks noChangeArrowheads="1"/>
        </xdr:cNvSpPr>
      </xdr:nvSpPr>
      <xdr:spPr bwMode="auto">
        <a:xfrm>
          <a:off x="4981575" y="104775"/>
          <a:ext cx="2781300" cy="866775"/>
        </a:xfrm>
        <a:prstGeom prst="roundRect">
          <a:avLst>
            <a:gd name="adj" fmla="val 16667"/>
          </a:avLst>
        </a:prstGeom>
        <a:solidFill>
          <a:srgbClr val="FFFFFF"/>
        </a:solidFill>
        <a:ln w="9525">
          <a:solidFill>
            <a:srgbClr val="000000"/>
          </a:solidFill>
          <a:round/>
          <a:headEnd/>
          <a:tailEnd/>
        </a:ln>
        <a:effectLst>
          <a:outerShdw dist="53882" dir="2700000" algn="ctr" rotWithShape="0">
            <a:srgbClr val="808080">
              <a:alpha val="50000"/>
            </a:srgbClr>
          </a:outerShdw>
        </a:effectLst>
      </xdr:spPr>
      <xdr:txBody>
        <a:bodyPr vertOverflow="clip" wrap="square" lIns="27432" tIns="18288" rIns="0" bIns="0" anchor="t" upright="1"/>
        <a:lstStyle/>
        <a:p>
          <a:pPr algn="l" rtl="0">
            <a:defRPr sz="1000"/>
          </a:pPr>
          <a:r>
            <a:rPr lang="en-CA" sz="800" b="0" i="0" u="none" strike="noStrike" baseline="0">
              <a:solidFill>
                <a:srgbClr val="000000"/>
              </a:solidFill>
              <a:latin typeface="Tahoma"/>
              <a:ea typeface="Tahoma"/>
              <a:cs typeface="Tahoma"/>
            </a:rPr>
            <a:t>There is nothing to edit on this worksheet, except where indicated (cells with yellow background). This worksheet is meant for printing. Go to File&gt;Print Area and File&gt;Page Setup to modify how you want this worksheet to be printed.</a:t>
          </a:r>
        </a:p>
      </xdr:txBody>
    </xdr:sp>
    <xdr:clientData fPrintsWithSheet="0"/>
  </xdr:twoCellAnchor>
</xdr:wsDr>
</file>

<file path=xl/drawings/drawing1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editAs="oneCell">
    <xdr:from>
      <xdr:col>9</xdr:col>
      <xdr:colOff>19050</xdr:colOff>
      <xdr:row>0</xdr:row>
      <xdr:rowOff>190500</xdr:rowOff>
    </xdr:from>
    <xdr:to>
      <xdr:col>10</xdr:col>
      <xdr:colOff>819150</xdr:colOff>
      <xdr:row>19</xdr:row>
      <xdr:rowOff>123825</xdr:rowOff>
    </xdr:to>
    <xdr:sp macro="" textlink="">
      <xdr:nvSpPr>
        <xdr:cNvPr id="2" name="AutoShape 1"/>
        <xdr:cNvSpPr>
          <a:spLocks noChangeArrowheads="1"/>
        </xdr:cNvSpPr>
      </xdr:nvSpPr>
      <xdr:spPr bwMode="auto">
        <a:xfrm>
          <a:off x="6048375" y="190500"/>
          <a:ext cx="2876550" cy="3714750"/>
        </a:xfrm>
        <a:prstGeom prst="roundRect">
          <a:avLst>
            <a:gd name="adj" fmla="val 5296"/>
          </a:avLst>
        </a:prstGeom>
        <a:solidFill>
          <a:srgbClr val="FFFFFF"/>
        </a:solidFill>
        <a:ln w="9525">
          <a:solidFill>
            <a:srgbClr val="000000"/>
          </a:solidFill>
          <a:round/>
          <a:headEnd/>
          <a:tailEnd/>
        </a:ln>
        <a:effectLst>
          <a:outerShdw dist="53882" dir="2700000" algn="ctr" rotWithShape="0">
            <a:srgbClr val="E1E1E1">
              <a:alpha val="50000"/>
            </a:srgbClr>
          </a:outerShdw>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This spreadsheet creates an amortization schedule for a fixed-rate loan, with optional extra payments. The payment frequency can be annual, semi-annual, quarterly, bi-monthly, monthly, semi-monthly, bi-weekly, or weekly. Values are rounded to the second decimal place. The last payment is adjusted to bring the balance to zero. By default, the compound period is set equal to the payment frequency, but this can be changed if the loan is a Canadian mortgage for example. Be careful not to set the Compound Period shorter than the Payment Frequency because that will result in negative amortization. You can select whether payments are due at the End or Beginning of the payment period. The rounding option is for comparison with other calculators that do not round the payment or interest.</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Tahoma"/>
              <a:ea typeface="Tahoma"/>
              <a:cs typeface="Tahoma"/>
            </a:rPr>
            <a:t>Note:</a:t>
          </a:r>
          <a:r>
            <a:rPr lang="en-CA" sz="1000" b="1" i="0" u="none" strike="noStrike" baseline="0">
              <a:solidFill>
                <a:srgbClr val="000000"/>
              </a:solidFill>
              <a:latin typeface="Tahoma"/>
              <a:ea typeface="Tahoma"/>
              <a:cs typeface="Tahoma"/>
            </a:rPr>
            <a:t> </a:t>
          </a:r>
          <a:r>
            <a:rPr lang="en-CA" sz="1000" b="0" i="0" u="none" strike="noStrike" baseline="0">
              <a:solidFill>
                <a:srgbClr val="000000"/>
              </a:solidFill>
              <a:latin typeface="Arial"/>
              <a:cs typeface="Arial"/>
            </a:rPr>
            <a:t>The spreadsheet is only valid for up to 780 payments (65-year monthly, 30-year biweekly, 15-year weekly, etc.)</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571500</xdr:colOff>
      <xdr:row>0</xdr:row>
      <xdr:rowOff>28575</xdr:rowOff>
    </xdr:from>
    <xdr:to>
      <xdr:col>6</xdr:col>
      <xdr:colOff>1359693</xdr:colOff>
      <xdr:row>0</xdr:row>
      <xdr:rowOff>1067234</xdr:rowOff>
    </xdr:to>
    <xdr:pic>
      <xdr:nvPicPr>
        <xdr:cNvPr id="5" name="Picture 4" descr="nbNavigator logo.jpg"/>
        <xdr:cNvPicPr>
          <a:picLocks noChangeAspect="1"/>
        </xdr:cNvPicPr>
      </xdr:nvPicPr>
      <xdr:blipFill>
        <a:blip xmlns:r="http://schemas.openxmlformats.org/officeDocument/2006/relationships" r:embed="rId1" cstate="print"/>
        <a:stretch>
          <a:fillRect/>
        </a:stretch>
      </xdr:blipFill>
      <xdr:spPr>
        <a:xfrm>
          <a:off x="3914775" y="28575"/>
          <a:ext cx="3102768" cy="10386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676275</xdr:colOff>
      <xdr:row>0</xdr:row>
      <xdr:rowOff>28575</xdr:rowOff>
    </xdr:from>
    <xdr:to>
      <xdr:col>11</xdr:col>
      <xdr:colOff>323850</xdr:colOff>
      <xdr:row>0</xdr:row>
      <xdr:rowOff>1074378</xdr:rowOff>
    </xdr:to>
    <xdr:pic>
      <xdr:nvPicPr>
        <xdr:cNvPr id="6" name="Picture 5" descr="nbNavigator logo.jpg"/>
        <xdr:cNvPicPr>
          <a:picLocks noChangeAspect="1"/>
        </xdr:cNvPicPr>
      </xdr:nvPicPr>
      <xdr:blipFill>
        <a:blip xmlns:r="http://schemas.openxmlformats.org/officeDocument/2006/relationships" r:embed="rId1" cstate="print"/>
        <a:stretch>
          <a:fillRect/>
        </a:stretch>
      </xdr:blipFill>
      <xdr:spPr>
        <a:xfrm>
          <a:off x="4562475" y="28575"/>
          <a:ext cx="3114675" cy="10458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676275</xdr:colOff>
      <xdr:row>0</xdr:row>
      <xdr:rowOff>28575</xdr:rowOff>
    </xdr:from>
    <xdr:to>
      <xdr:col>11</xdr:col>
      <xdr:colOff>323850</xdr:colOff>
      <xdr:row>0</xdr:row>
      <xdr:rowOff>1074378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562475" y="28575"/>
          <a:ext cx="3114675" cy="10458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657225</xdr:colOff>
      <xdr:row>0</xdr:row>
      <xdr:rowOff>19051</xdr:rowOff>
    </xdr:from>
    <xdr:to>
      <xdr:col>8</xdr:col>
      <xdr:colOff>514350</xdr:colOff>
      <xdr:row>0</xdr:row>
      <xdr:rowOff>901748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619625" y="19051"/>
          <a:ext cx="2628900" cy="88269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1517650</xdr:colOff>
      <xdr:row>0</xdr:row>
      <xdr:rowOff>47625</xdr:rowOff>
    </xdr:from>
    <xdr:to>
      <xdr:col>11</xdr:col>
      <xdr:colOff>216281</xdr:colOff>
      <xdr:row>0</xdr:row>
      <xdr:rowOff>895350</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12585700" y="47625"/>
          <a:ext cx="2661031" cy="847725"/>
        </a:xfrm>
        <a:prstGeom prst="rect">
          <a:avLst/>
        </a:prstGeom>
      </xdr:spPr>
    </xdr:pic>
    <xdr:clientData/>
  </xdr:twoCellAnchor>
  <xdr:twoCellAnchor>
    <xdr:from>
      <xdr:col>4</xdr:col>
      <xdr:colOff>514350</xdr:colOff>
      <xdr:row>81</xdr:row>
      <xdr:rowOff>152400</xdr:rowOff>
    </xdr:from>
    <xdr:to>
      <xdr:col>7</xdr:col>
      <xdr:colOff>1047750</xdr:colOff>
      <xdr:row>100</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609600</xdr:colOff>
      <xdr:row>104</xdr:row>
      <xdr:rowOff>66676</xdr:rowOff>
    </xdr:from>
    <xdr:to>
      <xdr:col>7</xdr:col>
      <xdr:colOff>1133475</xdr:colOff>
      <xdr:row>126</xdr:row>
      <xdr:rowOff>57151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590550</xdr:colOff>
      <xdr:row>129</xdr:row>
      <xdr:rowOff>161924</xdr:rowOff>
    </xdr:from>
    <xdr:to>
      <xdr:col>7</xdr:col>
      <xdr:colOff>1123950</xdr:colOff>
      <xdr:row>144</xdr:row>
      <xdr:rowOff>142874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2638425</xdr:colOff>
      <xdr:row>148</xdr:row>
      <xdr:rowOff>9524</xdr:rowOff>
    </xdr:from>
    <xdr:to>
      <xdr:col>9</xdr:col>
      <xdr:colOff>828675</xdr:colOff>
      <xdr:row>185</xdr:row>
      <xdr:rowOff>171450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219075</xdr:colOff>
      <xdr:row>210</xdr:row>
      <xdr:rowOff>133350</xdr:rowOff>
    </xdr:from>
    <xdr:to>
      <xdr:col>9</xdr:col>
      <xdr:colOff>2133600</xdr:colOff>
      <xdr:row>241</xdr:row>
      <xdr:rowOff>9525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400050</xdr:colOff>
      <xdr:row>191</xdr:row>
      <xdr:rowOff>104776</xdr:rowOff>
    </xdr:from>
    <xdr:to>
      <xdr:col>7</xdr:col>
      <xdr:colOff>1209675</xdr:colOff>
      <xdr:row>207</xdr:row>
      <xdr:rowOff>123825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95253</xdr:colOff>
      <xdr:row>9</xdr:row>
      <xdr:rowOff>207846</xdr:rowOff>
    </xdr:from>
    <xdr:to>
      <xdr:col>9</xdr:col>
      <xdr:colOff>639539</xdr:colOff>
      <xdr:row>16</xdr:row>
      <xdr:rowOff>168726</xdr:rowOff>
    </xdr:to>
    <xdr:pic>
      <xdr:nvPicPr>
        <xdr:cNvPr id="4" name="Picture 3" descr="NB_Together_New_Logo.jpg"/>
        <xdr:cNvPicPr>
          <a:picLocks noChangeAspect="1"/>
        </xdr:cNvPicPr>
      </xdr:nvPicPr>
      <xdr:blipFill>
        <a:blip xmlns:r="http://schemas.openxmlformats.org/officeDocument/2006/relationships" r:embed="rId1" cstate="print"/>
        <a:stretch>
          <a:fillRect/>
        </a:stretch>
      </xdr:blipFill>
      <xdr:spPr>
        <a:xfrm>
          <a:off x="2743203" y="3370146"/>
          <a:ext cx="4649561" cy="1380105"/>
        </a:xfrm>
        <a:prstGeom prst="rect">
          <a:avLst/>
        </a:prstGeom>
      </xdr:spPr>
    </xdr:pic>
    <xdr:clientData/>
  </xdr:twoCellAnchor>
  <xdr:twoCellAnchor editAs="oneCell">
    <xdr:from>
      <xdr:col>0</xdr:col>
      <xdr:colOff>380999</xdr:colOff>
      <xdr:row>24</xdr:row>
      <xdr:rowOff>206673</xdr:rowOff>
    </xdr:from>
    <xdr:to>
      <xdr:col>12</xdr:col>
      <xdr:colOff>997672</xdr:colOff>
      <xdr:row>43</xdr:row>
      <xdr:rowOff>204118</xdr:rowOff>
    </xdr:to>
    <xdr:pic>
      <xdr:nvPicPr>
        <xdr:cNvPr id="5" name="Picture 1" descr="http://www.nbbn.ca/jml/images/NB%20Services2.png"/>
        <xdr:cNvPicPr>
          <a:picLocks noChangeAspect="1" noChangeArrowheads="1"/>
        </xdr:cNvPicPr>
      </xdr:nvPicPr>
      <xdr:blipFill>
        <a:blip xmlns:r="http://schemas.openxmlformats.org/officeDocument/2006/relationships" r:embed="rId2" cstate="print"/>
        <a:srcRect/>
        <a:stretch>
          <a:fillRect/>
        </a:stretch>
      </xdr:blipFill>
      <xdr:spPr bwMode="auto">
        <a:xfrm>
          <a:off x="380999" y="7131348"/>
          <a:ext cx="9874973" cy="4727288"/>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12700</xdr:colOff>
      <xdr:row>0</xdr:row>
      <xdr:rowOff>34925</xdr:rowOff>
    </xdr:from>
    <xdr:to>
      <xdr:col>10</xdr:col>
      <xdr:colOff>1660271</xdr:colOff>
      <xdr:row>0</xdr:row>
      <xdr:rowOff>920750</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0934700" y="34925"/>
          <a:ext cx="4219321" cy="885825"/>
        </a:xfrm>
        <a:prstGeom prst="rect">
          <a:avLst/>
        </a:prstGeom>
      </xdr:spPr>
    </xdr:pic>
    <xdr:clientData/>
  </xdr:twoCellAnchor>
  <xdr:twoCellAnchor>
    <xdr:from>
      <xdr:col>5</xdr:col>
      <xdr:colOff>257175</xdr:colOff>
      <xdr:row>84</xdr:row>
      <xdr:rowOff>76200</xdr:rowOff>
    </xdr:from>
    <xdr:to>
      <xdr:col>8</xdr:col>
      <xdr:colOff>295275</xdr:colOff>
      <xdr:row>102</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95250</xdr:colOff>
      <xdr:row>106</xdr:row>
      <xdr:rowOff>104776</xdr:rowOff>
    </xdr:from>
    <xdr:to>
      <xdr:col>8</xdr:col>
      <xdr:colOff>123825</xdr:colOff>
      <xdr:row>128</xdr:row>
      <xdr:rowOff>95251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xdr:colOff>
      <xdr:row>131</xdr:row>
      <xdr:rowOff>142874</xdr:rowOff>
    </xdr:from>
    <xdr:to>
      <xdr:col>8</xdr:col>
      <xdr:colOff>114300</xdr:colOff>
      <xdr:row>146</xdr:row>
      <xdr:rowOff>123824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2409825</xdr:colOff>
      <xdr:row>149</xdr:row>
      <xdr:rowOff>142874</xdr:rowOff>
    </xdr:from>
    <xdr:to>
      <xdr:col>9</xdr:col>
      <xdr:colOff>504825</xdr:colOff>
      <xdr:row>184</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666750</xdr:colOff>
      <xdr:row>215</xdr:row>
      <xdr:rowOff>28575</xdr:rowOff>
    </xdr:from>
    <xdr:to>
      <xdr:col>10</xdr:col>
      <xdr:colOff>238124</xdr:colOff>
      <xdr:row>249</xdr:row>
      <xdr:rowOff>180975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723900</xdr:colOff>
      <xdr:row>193</xdr:row>
      <xdr:rowOff>95251</xdr:rowOff>
    </xdr:from>
    <xdr:to>
      <xdr:col>8</xdr:col>
      <xdr:colOff>419100</xdr:colOff>
      <xdr:row>211</xdr:row>
      <xdr:rowOff>47625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42332</xdr:colOff>
      <xdr:row>0</xdr:row>
      <xdr:rowOff>10583</xdr:rowOff>
    </xdr:from>
    <xdr:to>
      <xdr:col>21</xdr:col>
      <xdr:colOff>734345</xdr:colOff>
      <xdr:row>1</xdr:row>
      <xdr:rowOff>369660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5234707" y="10583"/>
          <a:ext cx="4263888" cy="10364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409576</xdr:colOff>
      <xdr:row>1</xdr:row>
      <xdr:rowOff>38100</xdr:rowOff>
    </xdr:from>
    <xdr:to>
      <xdr:col>7</xdr:col>
      <xdr:colOff>238125</xdr:colOff>
      <xdr:row>7</xdr:row>
      <xdr:rowOff>76200</xdr:rowOff>
    </xdr:to>
    <xdr:sp macro="" textlink="">
      <xdr:nvSpPr>
        <xdr:cNvPr id="2" name="Isosceles Triangle 1"/>
        <xdr:cNvSpPr/>
      </xdr:nvSpPr>
      <xdr:spPr bwMode="auto">
        <a:xfrm>
          <a:off x="2238376" y="333375"/>
          <a:ext cx="2266949" cy="1009650"/>
        </a:xfrm>
        <a:prstGeom prst="triangle">
          <a:avLst>
            <a:gd name="adj" fmla="val 53080"/>
          </a:avLst>
        </a:prstGeom>
        <a:gradFill>
          <a:gsLst>
            <a:gs pos="0">
              <a:srgbClr val="000082"/>
            </a:gs>
            <a:gs pos="30000">
              <a:srgbClr val="66008F"/>
            </a:gs>
            <a:gs pos="64999">
              <a:srgbClr val="BA0066"/>
            </a:gs>
            <a:gs pos="89999">
              <a:srgbClr val="FF0000"/>
            </a:gs>
            <a:gs pos="100000">
              <a:srgbClr val="FF8200"/>
            </a:gs>
          </a:gsLst>
          <a:lin ang="5400000" scaled="0"/>
        </a:gra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20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257175</xdr:colOff>
      <xdr:row>15</xdr:row>
      <xdr:rowOff>9526</xdr:rowOff>
    </xdr:from>
    <xdr:to>
      <xdr:col>8</xdr:col>
      <xdr:colOff>323850</xdr:colOff>
      <xdr:row>21</xdr:row>
      <xdr:rowOff>152399</xdr:rowOff>
    </xdr:to>
    <xdr:sp macro="" textlink="">
      <xdr:nvSpPr>
        <xdr:cNvPr id="3" name="Trapezoid 2"/>
        <xdr:cNvSpPr/>
      </xdr:nvSpPr>
      <xdr:spPr bwMode="auto">
        <a:xfrm>
          <a:off x="1476375" y="2857501"/>
          <a:ext cx="3724275" cy="1533523"/>
        </a:xfrm>
        <a:prstGeom prst="trapezoid">
          <a:avLst/>
        </a:prstGeom>
        <a:gradFill>
          <a:gsLst>
            <a:gs pos="0">
              <a:srgbClr val="FBEAC7"/>
            </a:gs>
            <a:gs pos="17999">
              <a:srgbClr val="FEE7F2"/>
            </a:gs>
            <a:gs pos="36000">
              <a:srgbClr val="FAC77D"/>
            </a:gs>
            <a:gs pos="61000">
              <a:srgbClr val="FBA97D"/>
            </a:gs>
            <a:gs pos="82001">
              <a:srgbClr val="FBD49C"/>
            </a:gs>
            <a:gs pos="100000">
              <a:srgbClr val="FEE7F2"/>
            </a:gs>
          </a:gsLst>
          <a:lin ang="5400000" scaled="0"/>
        </a:gra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rPr>
            <a:t> </a:t>
          </a:r>
          <a:r>
            <a:rPr kumimoji="0" lang="en-CA" sz="2000" b="1" i="0" u="none" strike="noStrike" kern="0" cap="none" spc="0" normalizeH="0" baseline="0" noProof="0">
              <a:ln>
                <a:noFill/>
              </a:ln>
              <a:solidFill>
                <a:sysClr val="windowText" lastClr="000000"/>
              </a:solidFill>
              <a:effectLst/>
              <a:uLnTx/>
              <a:uFillTx/>
            </a:rPr>
            <a:t>GROWTH</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BONDS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EQUITY SECURITIES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MORTGAGE PAYDOWN</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20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342900</xdr:colOff>
      <xdr:row>21</xdr:row>
      <xdr:rowOff>142876</xdr:rowOff>
    </xdr:from>
    <xdr:to>
      <xdr:col>9</xdr:col>
      <xdr:colOff>238125</xdr:colOff>
      <xdr:row>30</xdr:row>
      <xdr:rowOff>152400</xdr:rowOff>
    </xdr:to>
    <xdr:sp macro="" textlink="">
      <xdr:nvSpPr>
        <xdr:cNvPr id="4" name="Trapezoid 3"/>
        <xdr:cNvSpPr/>
      </xdr:nvSpPr>
      <xdr:spPr bwMode="auto">
        <a:xfrm>
          <a:off x="952500" y="4381501"/>
          <a:ext cx="4772025" cy="2076449"/>
        </a:xfrm>
        <a:prstGeom prst="trapezoid">
          <a:avLst/>
        </a:prstGeom>
        <a:gradFill>
          <a:gsLst>
            <a:gs pos="0">
              <a:srgbClr val="5E9EFF"/>
            </a:gs>
            <a:gs pos="39999">
              <a:srgbClr val="85C2FF"/>
            </a:gs>
            <a:gs pos="70000">
              <a:srgbClr val="C4D6EB"/>
            </a:gs>
            <a:gs pos="100000">
              <a:srgbClr val="FFEBFA"/>
            </a:gs>
          </a:gsLst>
          <a:lin ang="5400000" scaled="0"/>
        </a:gra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2000" b="0" i="0" u="none" strike="noStrike" kern="0" cap="none" spc="0" normalizeH="0" baseline="0" noProof="0">
              <a:ln>
                <a:noFill/>
              </a:ln>
              <a:solidFill>
                <a:sysClr val="windowText" lastClr="000000"/>
              </a:solidFill>
              <a:effectLst/>
              <a:uLnTx/>
              <a:uFillTx/>
            </a:rPr>
            <a:t> </a:t>
          </a:r>
          <a:r>
            <a:rPr kumimoji="0" lang="en-CA" sz="2000" b="1" i="0" u="none" strike="noStrike" kern="0" cap="none" spc="0" normalizeH="0" baseline="0" noProof="0">
              <a:ln>
                <a:noFill/>
              </a:ln>
              <a:solidFill>
                <a:sysClr val="windowText" lastClr="000000"/>
              </a:solidFill>
              <a:effectLst/>
              <a:uLnTx/>
              <a:uFillTx/>
            </a:rPr>
            <a:t>SAVINGS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RRSP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HOME OWNERSHIP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MUTUAL &amp; SEGREGATED FUNDS</a:t>
          </a:r>
        </a:p>
      </xdr:txBody>
    </xdr:sp>
    <xdr:clientData/>
  </xdr:twoCellAnchor>
  <xdr:twoCellAnchor>
    <xdr:from>
      <xdr:col>0</xdr:col>
      <xdr:colOff>381001</xdr:colOff>
      <xdr:row>30</xdr:row>
      <xdr:rowOff>142874</xdr:rowOff>
    </xdr:from>
    <xdr:to>
      <xdr:col>10</xdr:col>
      <xdr:colOff>180975</xdr:colOff>
      <xdr:row>40</xdr:row>
      <xdr:rowOff>123825</xdr:rowOff>
    </xdr:to>
    <xdr:sp macro="" textlink="">
      <xdr:nvSpPr>
        <xdr:cNvPr id="5" name="Trapezoid 4"/>
        <xdr:cNvSpPr/>
      </xdr:nvSpPr>
      <xdr:spPr bwMode="auto">
        <a:xfrm>
          <a:off x="381001" y="6448424"/>
          <a:ext cx="5895974" cy="2286001"/>
        </a:xfrm>
        <a:prstGeom prst="trapezoid">
          <a:avLst/>
        </a:prstGeom>
        <a:gradFill>
          <a:gsLst>
            <a:gs pos="0">
              <a:srgbClr val="CCCCFF"/>
            </a:gs>
            <a:gs pos="17999">
              <a:srgbClr val="99CCFF"/>
            </a:gs>
            <a:gs pos="36000">
              <a:srgbClr val="9966FF"/>
            </a:gs>
            <a:gs pos="61000">
              <a:srgbClr val="CC99FF"/>
            </a:gs>
            <a:gs pos="82001">
              <a:srgbClr val="99CCFF"/>
            </a:gs>
            <a:gs pos="100000">
              <a:srgbClr val="CCCCFF"/>
            </a:gs>
          </a:gsLst>
          <a:lin ang="5400000" scaled="0"/>
        </a:gra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rPr>
            <a:t>             </a:t>
          </a:r>
          <a:r>
            <a:rPr kumimoji="0" lang="en-CA" sz="1400" b="0" i="0" u="none" strike="noStrike" kern="0" cap="none" spc="0" normalizeH="0" baseline="0" noProof="0">
              <a:ln>
                <a:noFill/>
              </a:ln>
              <a:solidFill>
                <a:sysClr val="windowText" lastClr="000000"/>
              </a:solidFill>
              <a:effectLst/>
              <a:uLnTx/>
              <a:uFillTx/>
            </a:rPr>
            <a:t>		</a:t>
          </a:r>
          <a:r>
            <a:rPr kumimoji="0" lang="en-CA" sz="1800" b="1" i="0" u="none" strike="noStrike" kern="0" cap="none" spc="0" normalizeH="0" baseline="0" noProof="0">
              <a:ln>
                <a:noFill/>
              </a:ln>
              <a:solidFill>
                <a:sysClr val="windowText" lastClr="000000"/>
              </a:solidFill>
              <a:effectLst/>
              <a:uLnTx/>
              <a:uFillTx/>
            </a:rPr>
            <a:t>PROTECTION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DEBT REDUCTION / EMERGENCY FUND/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DISABILITY INSURANCE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LIFE INSURANCE / LIVING BENEFITS INSURANCE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REGULAR SAVINGS / WILLS   </a:t>
          </a:r>
        </a:p>
      </xdr:txBody>
    </xdr:sp>
    <xdr:clientData/>
  </xdr:twoCellAnchor>
  <xdr:twoCellAnchor>
    <xdr:from>
      <xdr:col>3</xdr:col>
      <xdr:colOff>28575</xdr:colOff>
      <xdr:row>7</xdr:row>
      <xdr:rowOff>95249</xdr:rowOff>
    </xdr:from>
    <xdr:to>
      <xdr:col>7</xdr:col>
      <xdr:colOff>561975</xdr:colOff>
      <xdr:row>15</xdr:row>
      <xdr:rowOff>0</xdr:rowOff>
    </xdr:to>
    <xdr:sp macro="" textlink="">
      <xdr:nvSpPr>
        <xdr:cNvPr id="6" name="Trapezoid 5"/>
        <xdr:cNvSpPr/>
      </xdr:nvSpPr>
      <xdr:spPr bwMode="auto">
        <a:xfrm>
          <a:off x="1857375" y="1362074"/>
          <a:ext cx="2971800" cy="1485901"/>
        </a:xfrm>
        <a:prstGeom prst="trapezoid">
          <a:avLst/>
        </a:prstGeom>
        <a:gradFill>
          <a:gsLst>
            <a:gs pos="0">
              <a:srgbClr val="000082"/>
            </a:gs>
            <a:gs pos="30000">
              <a:srgbClr val="66008F"/>
            </a:gs>
            <a:gs pos="64999">
              <a:srgbClr val="BA0066"/>
            </a:gs>
            <a:gs pos="89999">
              <a:srgbClr val="FF0000"/>
            </a:gs>
            <a:gs pos="100000">
              <a:srgbClr val="FF8200"/>
            </a:gs>
          </a:gsLst>
          <a:lin ang="5400000" scaled="0"/>
        </a:gra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CA" sz="1800" b="0" i="0" u="none" strike="noStrike" kern="0" cap="none" spc="0" normalizeH="0" baseline="0" noProof="0">
              <a:ln>
                <a:noFill/>
              </a:ln>
              <a:solidFill>
                <a:sysClr val="windowText" lastClr="000000"/>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2000" b="1" i="0" u="none" strike="noStrike" kern="0" cap="none" spc="0" normalizeH="0" baseline="0" noProof="0">
              <a:ln>
                <a:noFill/>
              </a:ln>
              <a:solidFill>
                <a:sysClr val="windowText" lastClr="000000"/>
              </a:solidFill>
              <a:effectLst/>
              <a:uLnTx/>
              <a:uFillTx/>
            </a:rPr>
            <a:t>SPECULATION</a:t>
          </a:r>
          <a:r>
            <a:rPr kumimoji="0" lang="en-CA" sz="1800" b="0" i="0" u="none" strike="noStrike" kern="0" cap="none" spc="0" normalizeH="0" baseline="0" noProof="0">
              <a:ln>
                <a:noFill/>
              </a:ln>
              <a:solidFill>
                <a:sysClr val="windowText" lastClr="000000"/>
              </a:solidFill>
              <a:effectLst/>
              <a:uLnTx/>
              <a:uFillTx/>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TAX SHELTERS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400" b="0" i="0" u="none" strike="noStrike" kern="0" cap="none" spc="0" normalizeH="0" baseline="0" noProof="0">
              <a:ln>
                <a:noFill/>
              </a:ln>
              <a:solidFill>
                <a:sysClr val="windowText" lastClr="000000"/>
              </a:solidFill>
              <a:effectLst/>
              <a:uLnTx/>
              <a:uFillTx/>
            </a:rPr>
            <a:t>REAL ESTATE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790575</xdr:colOff>
      <xdr:row>0</xdr:row>
      <xdr:rowOff>19050</xdr:rowOff>
    </xdr:from>
    <xdr:to>
      <xdr:col>6</xdr:col>
      <xdr:colOff>314325</xdr:colOff>
      <xdr:row>2</xdr:row>
      <xdr:rowOff>93303</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4981575" y="19050"/>
          <a:ext cx="3114675" cy="10458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659325</xdr:colOff>
      <xdr:row>0</xdr:row>
      <xdr:rowOff>28575</xdr:rowOff>
    </xdr:from>
    <xdr:to>
      <xdr:col>12</xdr:col>
      <xdr:colOff>322638</xdr:colOff>
      <xdr:row>0</xdr:row>
      <xdr:rowOff>1074378</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4568716" y="28575"/>
          <a:ext cx="3125444" cy="1045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107496</xdr:colOff>
      <xdr:row>0</xdr:row>
      <xdr:rowOff>19050</xdr:rowOff>
    </xdr:from>
    <xdr:to>
      <xdr:col>14</xdr:col>
      <xdr:colOff>1080897</xdr:colOff>
      <xdr:row>3</xdr:row>
      <xdr:rowOff>114300</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7289346" y="19050"/>
          <a:ext cx="3221301" cy="809625"/>
        </a:xfrm>
        <a:prstGeom prst="rect">
          <a:avLst/>
        </a:prstGeom>
        <a:solidFill>
          <a:srgbClr val="A5A5A5"/>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66779</xdr:colOff>
      <xdr:row>28</xdr:row>
      <xdr:rowOff>69638</xdr:rowOff>
    </xdr:from>
    <xdr:to>
      <xdr:col>10</xdr:col>
      <xdr:colOff>569229</xdr:colOff>
      <xdr:row>33</xdr:row>
      <xdr:rowOff>209890</xdr:rowOff>
    </xdr:to>
    <xdr:pic>
      <xdr:nvPicPr>
        <xdr:cNvPr id="3" name="Picture 2" descr="C:\Users\Maria\AppData\Local\Microsoft\Windows\Temporary Internet Files\Content.IE5\3HDPM0YZ\MP910216311[1].png"/>
        <xdr:cNvPicPr>
          <a:picLocks noChangeAspect="1" noChangeArrowheads="1"/>
        </xdr:cNvPicPr>
      </xdr:nvPicPr>
      <xdr:blipFill>
        <a:blip xmlns:r="http://schemas.openxmlformats.org/officeDocument/2006/relationships" r:embed="rId1" cstate="print"/>
        <a:srcRect/>
        <a:stretch>
          <a:fillRect/>
        </a:stretch>
      </xdr:blipFill>
      <xdr:spPr bwMode="auto">
        <a:xfrm>
          <a:off x="3550208" y="7240602"/>
          <a:ext cx="1958414" cy="1895574"/>
        </a:xfrm>
        <a:prstGeom prst="rect">
          <a:avLst/>
        </a:prstGeom>
        <a:noFill/>
        <a:ln w="9525">
          <a:noFill/>
          <a:miter lim="800000"/>
          <a:headEnd/>
          <a:tailEnd/>
        </a:ln>
      </xdr:spPr>
    </xdr:pic>
    <xdr:clientData/>
  </xdr:twoCellAnchor>
  <xdr:twoCellAnchor editAs="oneCell">
    <xdr:from>
      <xdr:col>12</xdr:col>
      <xdr:colOff>95250</xdr:colOff>
      <xdr:row>0</xdr:row>
      <xdr:rowOff>19050</xdr:rowOff>
    </xdr:from>
    <xdr:to>
      <xdr:col>17</xdr:col>
      <xdr:colOff>542925</xdr:colOff>
      <xdr:row>2</xdr:row>
      <xdr:rowOff>569553</xdr:rowOff>
    </xdr:to>
    <xdr:pic>
      <xdr:nvPicPr>
        <xdr:cNvPr id="9" name="Picture 8" descr="nbNavigator logo.jpg"/>
        <xdr:cNvPicPr>
          <a:picLocks noChangeAspect="1"/>
        </xdr:cNvPicPr>
      </xdr:nvPicPr>
      <xdr:blipFill>
        <a:blip xmlns:r="http://schemas.openxmlformats.org/officeDocument/2006/relationships" r:embed="rId2" cstate="print"/>
        <a:stretch>
          <a:fillRect/>
        </a:stretch>
      </xdr:blipFill>
      <xdr:spPr>
        <a:xfrm>
          <a:off x="6210300" y="19050"/>
          <a:ext cx="3114675" cy="1045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283880</xdr:colOff>
      <xdr:row>0</xdr:row>
      <xdr:rowOff>15877</xdr:rowOff>
    </xdr:from>
    <xdr:to>
      <xdr:col>15</xdr:col>
      <xdr:colOff>276228</xdr:colOff>
      <xdr:row>0</xdr:row>
      <xdr:rowOff>849314</xdr:rowOff>
    </xdr:to>
    <xdr:pic>
      <xdr:nvPicPr>
        <xdr:cNvPr id="4" name="Picture 3" descr="nbNavigator logo.jpg"/>
        <xdr:cNvPicPr>
          <a:picLocks noChangeAspect="1"/>
        </xdr:cNvPicPr>
      </xdr:nvPicPr>
      <xdr:blipFill>
        <a:blip xmlns:r="http://schemas.openxmlformats.org/officeDocument/2006/relationships" r:embed="rId1" cstate="print"/>
        <a:stretch>
          <a:fillRect/>
        </a:stretch>
      </xdr:blipFill>
      <xdr:spPr>
        <a:xfrm>
          <a:off x="4982880" y="15877"/>
          <a:ext cx="2484723" cy="83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1693068</xdr:colOff>
      <xdr:row>0</xdr:row>
      <xdr:rowOff>0</xdr:rowOff>
    </xdr:from>
    <xdr:to>
      <xdr:col>10</xdr:col>
      <xdr:colOff>1262061</xdr:colOff>
      <xdr:row>0</xdr:row>
      <xdr:rowOff>1045803</xdr:rowOff>
    </xdr:to>
    <xdr:pic>
      <xdr:nvPicPr>
        <xdr:cNvPr id="6" name="Picture 5" descr="nbNavigator logo.jpg"/>
        <xdr:cNvPicPr>
          <a:picLocks noChangeAspect="1"/>
        </xdr:cNvPicPr>
      </xdr:nvPicPr>
      <xdr:blipFill>
        <a:blip xmlns:r="http://schemas.openxmlformats.org/officeDocument/2006/relationships" r:embed="rId1" cstate="print"/>
        <a:stretch>
          <a:fillRect/>
        </a:stretch>
      </xdr:blipFill>
      <xdr:spPr>
        <a:xfrm>
          <a:off x="6515099" y="0"/>
          <a:ext cx="3105150" cy="1045803"/>
        </a:xfrm>
        <a:prstGeom prst="rect">
          <a:avLst/>
        </a:prstGeom>
      </xdr:spPr>
    </xdr:pic>
    <xdr:clientData/>
  </xdr:twoCellAnchor>
  <xdr:twoCellAnchor>
    <xdr:from>
      <xdr:col>0</xdr:col>
      <xdr:colOff>488155</xdr:colOff>
      <xdr:row>91</xdr:row>
      <xdr:rowOff>23809</xdr:rowOff>
    </xdr:from>
    <xdr:to>
      <xdr:col>10</xdr:col>
      <xdr:colOff>607218</xdr:colOff>
      <xdr:row>113</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1693068</xdr:colOff>
      <xdr:row>77</xdr:row>
      <xdr:rowOff>11905</xdr:rowOff>
    </xdr:from>
    <xdr:to>
      <xdr:col>10</xdr:col>
      <xdr:colOff>1262061</xdr:colOff>
      <xdr:row>77</xdr:row>
      <xdr:rowOff>1131092</xdr:rowOff>
    </xdr:to>
    <xdr:pic>
      <xdr:nvPicPr>
        <xdr:cNvPr id="5" name="Picture 4" descr="nbNavigator logo.jpg"/>
        <xdr:cNvPicPr>
          <a:picLocks noChangeAspect="1"/>
        </xdr:cNvPicPr>
      </xdr:nvPicPr>
      <xdr:blipFill>
        <a:blip xmlns:r="http://schemas.openxmlformats.org/officeDocument/2006/relationships" r:embed="rId3" cstate="print"/>
        <a:stretch>
          <a:fillRect/>
        </a:stretch>
      </xdr:blipFill>
      <xdr:spPr>
        <a:xfrm>
          <a:off x="6515099" y="14728030"/>
          <a:ext cx="3105150" cy="1119187"/>
        </a:xfrm>
        <a:prstGeom prst="rect">
          <a:avLst/>
        </a:prstGeom>
      </xdr:spPr>
    </xdr:pic>
    <xdr:clientData/>
  </xdr:twoCellAnchor>
  <xdr:twoCellAnchor>
    <xdr:from>
      <xdr:col>0</xdr:col>
      <xdr:colOff>559594</xdr:colOff>
      <xdr:row>126</xdr:row>
      <xdr:rowOff>107155</xdr:rowOff>
    </xdr:from>
    <xdr:to>
      <xdr:col>10</xdr:col>
      <xdr:colOff>678657</xdr:colOff>
      <xdr:row>149</xdr:row>
      <xdr:rowOff>59534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857250</xdr:colOff>
      <xdr:row>93</xdr:row>
      <xdr:rowOff>23809</xdr:rowOff>
    </xdr:from>
    <xdr:to>
      <xdr:col>16</xdr:col>
      <xdr:colOff>261938</xdr:colOff>
      <xdr:row>115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869155</xdr:colOff>
      <xdr:row>129</xdr:row>
      <xdr:rowOff>130969</xdr:rowOff>
    </xdr:from>
    <xdr:to>
      <xdr:col>16</xdr:col>
      <xdr:colOff>238124</xdr:colOff>
      <xdr:row>151</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202406</xdr:colOff>
      <xdr:row>0</xdr:row>
      <xdr:rowOff>23812</xdr:rowOff>
    </xdr:from>
    <xdr:to>
      <xdr:col>16</xdr:col>
      <xdr:colOff>1009656</xdr:colOff>
      <xdr:row>0</xdr:row>
      <xdr:rowOff>1049567</xdr:rowOff>
    </xdr:to>
    <xdr:pic>
      <xdr:nvPicPr>
        <xdr:cNvPr id="6" name="Picture 5" descr="nbNavigator logo.jpg"/>
        <xdr:cNvPicPr>
          <a:picLocks noChangeAspect="1"/>
        </xdr:cNvPicPr>
      </xdr:nvPicPr>
      <xdr:blipFill>
        <a:blip xmlns:r="http://schemas.openxmlformats.org/officeDocument/2006/relationships" r:embed="rId3" cstate="print"/>
        <a:stretch>
          <a:fillRect/>
        </a:stretch>
      </xdr:blipFill>
      <xdr:spPr>
        <a:xfrm>
          <a:off x="9679781" y="23812"/>
          <a:ext cx="3045625" cy="1025755"/>
        </a:xfrm>
        <a:prstGeom prst="rect">
          <a:avLst/>
        </a:prstGeom>
      </xdr:spPr>
    </xdr:pic>
    <xdr:clientData/>
  </xdr:twoCellAnchor>
  <xdr:twoCellAnchor editAs="oneCell">
    <xdr:from>
      <xdr:col>12</xdr:col>
      <xdr:colOff>83357</xdr:colOff>
      <xdr:row>79</xdr:row>
      <xdr:rowOff>47624</xdr:rowOff>
    </xdr:from>
    <xdr:to>
      <xdr:col>16</xdr:col>
      <xdr:colOff>950132</xdr:colOff>
      <xdr:row>79</xdr:row>
      <xdr:rowOff>1093427</xdr:rowOff>
    </xdr:to>
    <xdr:pic>
      <xdr:nvPicPr>
        <xdr:cNvPr id="7" name="Picture 6" descr="nbNavigator logo.jpg"/>
        <xdr:cNvPicPr>
          <a:picLocks noChangeAspect="1"/>
        </xdr:cNvPicPr>
      </xdr:nvPicPr>
      <xdr:blipFill>
        <a:blip xmlns:r="http://schemas.openxmlformats.org/officeDocument/2006/relationships" r:embed="rId4" cstate="print"/>
        <a:stretch>
          <a:fillRect/>
        </a:stretch>
      </xdr:blipFill>
      <xdr:spPr>
        <a:xfrm>
          <a:off x="9667888" y="14763749"/>
          <a:ext cx="3105150" cy="10458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940594</xdr:colOff>
      <xdr:row>0</xdr:row>
      <xdr:rowOff>24088</xdr:rowOff>
    </xdr:from>
    <xdr:to>
      <xdr:col>9</xdr:col>
      <xdr:colOff>1307224</xdr:colOff>
      <xdr:row>0</xdr:row>
      <xdr:rowOff>1045803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0275094" y="24088"/>
          <a:ext cx="3033630" cy="1021715"/>
        </a:xfrm>
        <a:prstGeom prst="rect">
          <a:avLst/>
        </a:prstGeom>
      </xdr:spPr>
    </xdr:pic>
    <xdr:clientData/>
  </xdr:twoCellAnchor>
  <xdr:twoCellAnchor>
    <xdr:from>
      <xdr:col>1</xdr:col>
      <xdr:colOff>428627</xdr:colOff>
      <xdr:row>13</xdr:row>
      <xdr:rowOff>83343</xdr:rowOff>
    </xdr:from>
    <xdr:to>
      <xdr:col>8</xdr:col>
      <xdr:colOff>762000</xdr:colOff>
      <xdr:row>37</xdr:row>
      <xdr:rowOff>23814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290497</xdr:colOff>
      <xdr:row>0</xdr:row>
      <xdr:rowOff>24088</xdr:rowOff>
    </xdr:from>
    <xdr:to>
      <xdr:col>6</xdr:col>
      <xdr:colOff>2631266</xdr:colOff>
      <xdr:row>0</xdr:row>
      <xdr:rowOff>1045803</xdr:rowOff>
    </xdr:to>
    <xdr:pic>
      <xdr:nvPicPr>
        <xdr:cNvPr id="2" name="Picture 1" descr="nbNavigator logo.jpg"/>
        <xdr:cNvPicPr>
          <a:picLocks noChangeAspect="1"/>
        </xdr:cNvPicPr>
      </xdr:nvPicPr>
      <xdr:blipFill>
        <a:blip xmlns:r="http://schemas.openxmlformats.org/officeDocument/2006/relationships" r:embed="rId1" cstate="print"/>
        <a:stretch>
          <a:fillRect/>
        </a:stretch>
      </xdr:blipFill>
      <xdr:spPr>
        <a:xfrm>
          <a:off x="11101372" y="24088"/>
          <a:ext cx="3674269" cy="1021715"/>
        </a:xfrm>
        <a:prstGeom prst="rect">
          <a:avLst/>
        </a:prstGeom>
      </xdr:spPr>
    </xdr:pic>
    <xdr:clientData/>
  </xdr:twoCellAnchor>
  <xdr:twoCellAnchor>
    <xdr:from>
      <xdr:col>3</xdr:col>
      <xdr:colOff>323849</xdr:colOff>
      <xdr:row>1</xdr:row>
      <xdr:rowOff>266700</xdr:rowOff>
    </xdr:from>
    <xdr:to>
      <xdr:col>6</xdr:col>
      <xdr:colOff>2343150</xdr:colOff>
      <xdr:row>10</xdr:row>
      <xdr:rowOff>2286000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Documents/National%20Best/Debt%20Reduction%20Calculators/loan-amortization-schedule_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Box%20Sync/nbPRESIDENT's%20Council/nbCOUNCIL%20FILES/NB%20Navigator/nbNavigator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ristan/Downloads/nbNavigator%20v.%201.0%20Extended%20ver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lody/NATIONAL%20BEST/nbNavigator%20v.%201.0%20Condemi%20083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lody/WFG%20info/WFG%20FORMS/WFG%20client%20pkg%2010120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chedule"/>
      <sheetName val="Payment"/>
      <sheetName val="Sheet1"/>
    </sheetNames>
    <sheetDataSet>
      <sheetData sheetId="0">
        <row r="5">
          <cell r="K5" t="str">
            <v>Annual</v>
          </cell>
        </row>
        <row r="6">
          <cell r="K6" t="str">
            <v>Semi-Annual</v>
          </cell>
        </row>
        <row r="7">
          <cell r="K7" t="str">
            <v>Quarterly</v>
          </cell>
        </row>
        <row r="8">
          <cell r="K8" t="str">
            <v>Bi-Monthly</v>
          </cell>
        </row>
        <row r="9">
          <cell r="D9" t="str">
            <v>Monthly</v>
          </cell>
          <cell r="K9" t="str">
            <v>Monthly</v>
          </cell>
        </row>
        <row r="10">
          <cell r="D10" t="str">
            <v>Monthly</v>
          </cell>
          <cell r="K10" t="str">
            <v>Semi-Monthly</v>
          </cell>
        </row>
        <row r="11">
          <cell r="K11" t="str">
            <v>Bi-Weekly</v>
          </cell>
        </row>
        <row r="12">
          <cell r="K12" t="str">
            <v>Weekly</v>
          </cell>
        </row>
      </sheetData>
      <sheetData sheetId="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Page"/>
      <sheetName val="Introduction"/>
      <sheetName val="Asset Worksheet"/>
      <sheetName val="nbNavigator Summary"/>
      <sheetName val="Goals"/>
      <sheetName val="Cash Flow"/>
      <sheetName val="Double Cash Flow"/>
      <sheetName val="Cash Flow Allocation"/>
      <sheetName val="Cash Flow Tracker - Personal"/>
      <sheetName val="Cash Flow Tracker - Business"/>
      <sheetName val="Debt Reduction Calculator"/>
      <sheetName val="Payment Schedule"/>
      <sheetName val="Chart"/>
      <sheetName val="Loan Calculator"/>
      <sheetName val="Order"/>
      <sheetName val="Life Insur Needs Analysis"/>
      <sheetName val="Insurance Triage"/>
      <sheetName val="Insurance Triage (2)"/>
      <sheetName val="FIN#"/>
      <sheetName val="5 PILLARS CURRENT"/>
      <sheetName val="Diagram Assets &amp; Protection"/>
      <sheetName val="Where is Everything"/>
      <sheetName val="Referrals to Specia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C31">
            <v>1</v>
          </cell>
        </row>
      </sheetData>
      <sheetData sheetId="11" refreshError="1"/>
      <sheetData sheetId="12" refreshError="1"/>
      <sheetData sheetId="13">
        <row r="5">
          <cell r="D5">
            <v>100000</v>
          </cell>
          <cell r="H5">
            <v>5.833333333333357E-3</v>
          </cell>
        </row>
        <row r="7">
          <cell r="D7">
            <v>15</v>
          </cell>
        </row>
        <row r="8">
          <cell r="D8">
            <v>39814</v>
          </cell>
        </row>
        <row r="11">
          <cell r="D11" t="str">
            <v>End of Period</v>
          </cell>
        </row>
        <row r="13">
          <cell r="D13">
            <v>898.83</v>
          </cell>
        </row>
        <row r="15">
          <cell r="H15" t="b">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xtended Info Gathering"/>
      <sheetName val="nbNavigator (Extended)"/>
      <sheetName val="Referrals to Specialists"/>
      <sheetName val="Goals"/>
      <sheetName val="Cash Flow"/>
      <sheetName val="Double Cash Flow"/>
      <sheetName val="Cash Flow Allocation"/>
      <sheetName val="Cash Flow Tracker - Personal"/>
      <sheetName val="Cash Flow Tracker - Business"/>
      <sheetName val="Debt Reduction Calculator"/>
      <sheetName val="Payment Schedule"/>
      <sheetName val="Chart"/>
      <sheetName val="Order"/>
      <sheetName val="Life Insur Needs Analysis"/>
      <sheetName val="Insurance Triage"/>
      <sheetName val="FIN#"/>
      <sheetName val="5 PILLARS CURRENT"/>
      <sheetName val="Diagram Assets &amp; Protection"/>
      <sheetName val="Tool Links"/>
      <sheetName val="Where is Everything"/>
      <sheetName val="Estate Transfer Analysis"/>
      <sheetName val="Sheet1"/>
    </sheetNames>
    <sheetDataSet>
      <sheetData sheetId="0">
        <row r="2">
          <cell r="C2" t="str">
            <v>05/24/2013</v>
          </cell>
        </row>
        <row r="3">
          <cell r="C3" t="str">
            <v>John &amp; Jane Smith</v>
          </cell>
        </row>
        <row r="41">
          <cell r="G41">
            <v>42156</v>
          </cell>
        </row>
        <row r="66">
          <cell r="F66">
            <v>60000</v>
          </cell>
        </row>
      </sheetData>
      <sheetData sheetId="1"/>
      <sheetData sheetId="2"/>
      <sheetData sheetId="3"/>
      <sheetData sheetId="4"/>
      <sheetData sheetId="5"/>
      <sheetData sheetId="6"/>
      <sheetData sheetId="7"/>
      <sheetData sheetId="8"/>
      <sheetData sheetId="9">
        <row r="31">
          <cell r="C31">
            <v>2</v>
          </cell>
        </row>
      </sheetData>
      <sheetData sheetId="10"/>
      <sheetData sheetId="11" refreshError="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sset Worksheet"/>
      <sheetName val="nbNavigator"/>
      <sheetName val="Extended Info Gathering"/>
      <sheetName val="nbNavigator (Extended)"/>
      <sheetName val="Goals"/>
      <sheetName val="Cashflow"/>
      <sheetName val="Double Cashflow"/>
      <sheetName val="Debt Reduction Calculator"/>
      <sheetName val="Payment Schedule"/>
      <sheetName val="Chart"/>
      <sheetName val="Order"/>
      <sheetName val="Life Insur Needs Analysis"/>
      <sheetName val="Insurance Triage"/>
      <sheetName val="FIN#"/>
      <sheetName val="Diagram Assets &amp; Protection"/>
      <sheetName val="Tool Links"/>
      <sheetName val="Where is Everything"/>
      <sheetName val="Estate Transfer Analysis"/>
    </sheetNames>
    <sheetDataSet>
      <sheetData sheetId="0"/>
      <sheetData sheetId="1"/>
      <sheetData sheetId="2"/>
      <sheetData sheetId="3"/>
      <sheetData sheetId="4"/>
      <sheetData sheetId="5"/>
      <sheetData sheetId="6"/>
      <sheetData sheetId="7">
        <row r="31">
          <cell r="C31">
            <v>2</v>
          </cell>
        </row>
      </sheetData>
      <sheetData sheetId="8"/>
      <sheetData sheetId="9" refreshError="1"/>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ecklist"/>
      <sheetName val="WHERE IS EVRYTHNG"/>
      <sheetName val="6 STEPS"/>
      <sheetName val="ACTION PLAN"/>
      <sheetName val="Goals"/>
      <sheetName val="Goals &amp; Questions"/>
      <sheetName val="rev client info"/>
      <sheetName val="Double Cash Flow"/>
      <sheetName val="Cash Flow"/>
      <sheetName val="Life 1 page"/>
      <sheetName val="Life Insurance"/>
      <sheetName val="JOINT NEEDS ANALYSIS"/>
      <sheetName val="FIN"/>
      <sheetName val="5 PILLARS current"/>
      <sheetName val="5 PILLARS FUTURE"/>
      <sheetName val="Carry Back"/>
      <sheetName val="Net Worth"/>
      <sheetName val=" Plan"/>
      <sheetName val="Tasks"/>
      <sheetName val="Notes"/>
      <sheetName val="questionnaire"/>
      <sheetName val="5 PILLARS"/>
    </sheetNames>
    <sheetDataSet>
      <sheetData sheetId="0"/>
      <sheetData sheetId="1"/>
      <sheetData sheetId="2"/>
      <sheetData sheetId="3"/>
      <sheetData sheetId="4"/>
      <sheetData sheetId="5"/>
      <sheetData sheetId="6">
        <row r="46">
          <cell r="A46" t="str">
            <v>Cash, Bank Accounts</v>
          </cell>
        </row>
        <row r="49">
          <cell r="F4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tables/table1.xml><?xml version="1.0" encoding="utf-8"?>
<table xmlns="http://schemas.openxmlformats.org/spreadsheetml/2006/main" id="1" name="List14362" displayName="List14362" ref="A11:A40" totalsRowShown="0" headerRowDxfId="15" dataDxfId="14" tableBorderDxfId="13">
  <autoFilter ref="A11:A40"/>
  <tableColumns count="1">
    <tableColumn id="1" name="Business Advertising" dataDxfId="12"/>
  </tableColumns>
  <tableStyleInfo showFirstColumn="0" showLastColumn="0" showRowStripes="1" showColumnStripes="0"/>
</table>
</file>

<file path=xl/tables/table2.xml><?xml version="1.0" encoding="utf-8"?>
<table xmlns="http://schemas.openxmlformats.org/spreadsheetml/2006/main" id="2" name="List143623" displayName="List143623" ref="I3:J32" totalsRowShown="0" headerRowDxfId="11" dataDxfId="10">
  <tableColumns count="2">
    <tableColumn id="1" name="Expense Type" dataDxfId="9"/>
    <tableColumn id="2" name="Total" dataDxfId="8" dataCellStyle="Currency"/>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0.xml"/><Relationship Id="rId5" Type="http://schemas.openxmlformats.org/officeDocument/2006/relationships/comments" Target="../comments1.xml"/><Relationship Id="rId4"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vertex42.com/Calculators/debt-reduction-calculator.html" TargetMode="External"/><Relationship Id="rId6" Type="http://schemas.openxmlformats.org/officeDocument/2006/relationships/ctrlProp" Target="../ctrlProps/ctrlProp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www.vertex42.com/Calculators/debt-reduction-calculator.html" TargetMode="External"/><Relationship Id="rId6" Type="http://schemas.openxmlformats.org/officeDocument/2006/relationships/ctrlProp" Target="../ctrlProps/ctrlProp2.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522" Type="http://schemas.openxmlformats.org/officeDocument/2006/relationships/ctrlProp" Target="../ctrlProps/ctrlProp1521.xml"/><Relationship Id="rId1827" Type="http://schemas.openxmlformats.org/officeDocument/2006/relationships/ctrlProp" Target="../ctrlProps/ctrlProp1826.xml"/><Relationship Id="rId21" Type="http://schemas.openxmlformats.org/officeDocument/2006/relationships/ctrlProp" Target="../ctrlProps/ctrlProp20.xml"/><Relationship Id="rId170" Type="http://schemas.openxmlformats.org/officeDocument/2006/relationships/ctrlProp" Target="../ctrlProps/ctrlProp169.xml"/><Relationship Id="rId268" Type="http://schemas.openxmlformats.org/officeDocument/2006/relationships/ctrlProp" Target="../ctrlProps/ctrlProp267.xml"/><Relationship Id="rId475" Type="http://schemas.openxmlformats.org/officeDocument/2006/relationships/ctrlProp" Target="../ctrlProps/ctrlProp474.xml"/><Relationship Id="rId682" Type="http://schemas.openxmlformats.org/officeDocument/2006/relationships/ctrlProp" Target="../ctrlProps/ctrlProp681.xml"/><Relationship Id="rId128" Type="http://schemas.openxmlformats.org/officeDocument/2006/relationships/ctrlProp" Target="../ctrlProps/ctrlProp127.xml"/><Relationship Id="rId335" Type="http://schemas.openxmlformats.org/officeDocument/2006/relationships/ctrlProp" Target="../ctrlProps/ctrlProp334.xml"/><Relationship Id="rId542" Type="http://schemas.openxmlformats.org/officeDocument/2006/relationships/ctrlProp" Target="../ctrlProps/ctrlProp541.xml"/><Relationship Id="rId987" Type="http://schemas.openxmlformats.org/officeDocument/2006/relationships/ctrlProp" Target="../ctrlProps/ctrlProp986.xml"/><Relationship Id="rId1172" Type="http://schemas.openxmlformats.org/officeDocument/2006/relationships/ctrlProp" Target="../ctrlProps/ctrlProp1171.xml"/><Relationship Id="rId2016" Type="http://schemas.openxmlformats.org/officeDocument/2006/relationships/ctrlProp" Target="../ctrlProps/ctrlProp2015.xml"/><Relationship Id="rId402" Type="http://schemas.openxmlformats.org/officeDocument/2006/relationships/ctrlProp" Target="../ctrlProps/ctrlProp401.xml"/><Relationship Id="rId847" Type="http://schemas.openxmlformats.org/officeDocument/2006/relationships/ctrlProp" Target="../ctrlProps/ctrlProp846.xml"/><Relationship Id="rId1032" Type="http://schemas.openxmlformats.org/officeDocument/2006/relationships/ctrlProp" Target="../ctrlProps/ctrlProp1031.xml"/><Relationship Id="rId1477" Type="http://schemas.openxmlformats.org/officeDocument/2006/relationships/ctrlProp" Target="../ctrlProps/ctrlProp1476.xml"/><Relationship Id="rId1684" Type="http://schemas.openxmlformats.org/officeDocument/2006/relationships/ctrlProp" Target="../ctrlProps/ctrlProp1683.xml"/><Relationship Id="rId1891" Type="http://schemas.openxmlformats.org/officeDocument/2006/relationships/ctrlProp" Target="../ctrlProps/ctrlProp1890.xml"/><Relationship Id="rId707" Type="http://schemas.openxmlformats.org/officeDocument/2006/relationships/ctrlProp" Target="../ctrlProps/ctrlProp706.xml"/><Relationship Id="rId914" Type="http://schemas.openxmlformats.org/officeDocument/2006/relationships/ctrlProp" Target="../ctrlProps/ctrlProp913.xml"/><Relationship Id="rId1337" Type="http://schemas.openxmlformats.org/officeDocument/2006/relationships/ctrlProp" Target="../ctrlProps/ctrlProp1336.xml"/><Relationship Id="rId1544" Type="http://schemas.openxmlformats.org/officeDocument/2006/relationships/ctrlProp" Target="../ctrlProps/ctrlProp1543.xml"/><Relationship Id="rId1751" Type="http://schemas.openxmlformats.org/officeDocument/2006/relationships/ctrlProp" Target="../ctrlProps/ctrlProp1750.xml"/><Relationship Id="rId1989" Type="http://schemas.openxmlformats.org/officeDocument/2006/relationships/ctrlProp" Target="../ctrlProps/ctrlProp1988.xml"/><Relationship Id="rId43" Type="http://schemas.openxmlformats.org/officeDocument/2006/relationships/ctrlProp" Target="../ctrlProps/ctrlProp42.xml"/><Relationship Id="rId1404" Type="http://schemas.openxmlformats.org/officeDocument/2006/relationships/ctrlProp" Target="../ctrlProps/ctrlProp1403.xml"/><Relationship Id="rId1611" Type="http://schemas.openxmlformats.org/officeDocument/2006/relationships/ctrlProp" Target="../ctrlProps/ctrlProp1610.xml"/><Relationship Id="rId1849" Type="http://schemas.openxmlformats.org/officeDocument/2006/relationships/ctrlProp" Target="../ctrlProps/ctrlProp1848.xml"/><Relationship Id="rId192" Type="http://schemas.openxmlformats.org/officeDocument/2006/relationships/ctrlProp" Target="../ctrlProps/ctrlProp191.xml"/><Relationship Id="rId1709" Type="http://schemas.openxmlformats.org/officeDocument/2006/relationships/ctrlProp" Target="../ctrlProps/ctrlProp1708.xml"/><Relationship Id="rId1916" Type="http://schemas.openxmlformats.org/officeDocument/2006/relationships/ctrlProp" Target="../ctrlProps/ctrlProp1915.xml"/><Relationship Id="rId497" Type="http://schemas.openxmlformats.org/officeDocument/2006/relationships/ctrlProp" Target="../ctrlProps/ctrlProp496.xml"/><Relationship Id="rId357" Type="http://schemas.openxmlformats.org/officeDocument/2006/relationships/ctrlProp" Target="../ctrlProps/ctrlProp356.xml"/><Relationship Id="rId1194" Type="http://schemas.openxmlformats.org/officeDocument/2006/relationships/ctrlProp" Target="../ctrlProps/ctrlProp1193.xml"/><Relationship Id="rId2038" Type="http://schemas.openxmlformats.org/officeDocument/2006/relationships/ctrlProp" Target="../ctrlProps/ctrlProp2037.xml"/><Relationship Id="rId217" Type="http://schemas.openxmlformats.org/officeDocument/2006/relationships/ctrlProp" Target="../ctrlProps/ctrlProp216.xml"/><Relationship Id="rId564" Type="http://schemas.openxmlformats.org/officeDocument/2006/relationships/ctrlProp" Target="../ctrlProps/ctrlProp563.xml"/><Relationship Id="rId771" Type="http://schemas.openxmlformats.org/officeDocument/2006/relationships/ctrlProp" Target="../ctrlProps/ctrlProp770.xml"/><Relationship Id="rId869" Type="http://schemas.openxmlformats.org/officeDocument/2006/relationships/ctrlProp" Target="../ctrlProps/ctrlProp868.xml"/><Relationship Id="rId1499" Type="http://schemas.openxmlformats.org/officeDocument/2006/relationships/ctrlProp" Target="../ctrlProps/ctrlProp1498.xml"/><Relationship Id="rId424" Type="http://schemas.openxmlformats.org/officeDocument/2006/relationships/ctrlProp" Target="../ctrlProps/ctrlProp423.xml"/><Relationship Id="rId631" Type="http://schemas.openxmlformats.org/officeDocument/2006/relationships/ctrlProp" Target="../ctrlProps/ctrlProp630.xml"/><Relationship Id="rId729" Type="http://schemas.openxmlformats.org/officeDocument/2006/relationships/ctrlProp" Target="../ctrlProps/ctrlProp728.xml"/><Relationship Id="rId1054" Type="http://schemas.openxmlformats.org/officeDocument/2006/relationships/ctrlProp" Target="../ctrlProps/ctrlProp1053.xml"/><Relationship Id="rId1261" Type="http://schemas.openxmlformats.org/officeDocument/2006/relationships/ctrlProp" Target="../ctrlProps/ctrlProp1260.xml"/><Relationship Id="rId1359" Type="http://schemas.openxmlformats.org/officeDocument/2006/relationships/ctrlProp" Target="../ctrlProps/ctrlProp1358.xml"/><Relationship Id="rId936" Type="http://schemas.openxmlformats.org/officeDocument/2006/relationships/ctrlProp" Target="../ctrlProps/ctrlProp935.xml"/><Relationship Id="rId1121" Type="http://schemas.openxmlformats.org/officeDocument/2006/relationships/ctrlProp" Target="../ctrlProps/ctrlProp1120.xml"/><Relationship Id="rId1219" Type="http://schemas.openxmlformats.org/officeDocument/2006/relationships/ctrlProp" Target="../ctrlProps/ctrlProp1218.xml"/><Relationship Id="rId1566" Type="http://schemas.openxmlformats.org/officeDocument/2006/relationships/ctrlProp" Target="../ctrlProps/ctrlProp1565.xml"/><Relationship Id="rId1773" Type="http://schemas.openxmlformats.org/officeDocument/2006/relationships/ctrlProp" Target="../ctrlProps/ctrlProp1772.xml"/><Relationship Id="rId1980" Type="http://schemas.openxmlformats.org/officeDocument/2006/relationships/ctrlProp" Target="../ctrlProps/ctrlProp1979.xml"/><Relationship Id="rId65" Type="http://schemas.openxmlformats.org/officeDocument/2006/relationships/ctrlProp" Target="../ctrlProps/ctrlProp64.xml"/><Relationship Id="rId1426" Type="http://schemas.openxmlformats.org/officeDocument/2006/relationships/ctrlProp" Target="../ctrlProps/ctrlProp1425.xml"/><Relationship Id="rId1633" Type="http://schemas.openxmlformats.org/officeDocument/2006/relationships/ctrlProp" Target="../ctrlProps/ctrlProp1632.xml"/><Relationship Id="rId1840" Type="http://schemas.openxmlformats.org/officeDocument/2006/relationships/ctrlProp" Target="../ctrlProps/ctrlProp1839.xml"/><Relationship Id="rId1700" Type="http://schemas.openxmlformats.org/officeDocument/2006/relationships/ctrlProp" Target="../ctrlProps/ctrlProp1699.xml"/><Relationship Id="rId1938" Type="http://schemas.openxmlformats.org/officeDocument/2006/relationships/ctrlProp" Target="../ctrlProps/ctrlProp1937.xml"/><Relationship Id="rId281" Type="http://schemas.openxmlformats.org/officeDocument/2006/relationships/ctrlProp" Target="../ctrlProps/ctrlProp280.xml"/><Relationship Id="rId141" Type="http://schemas.openxmlformats.org/officeDocument/2006/relationships/ctrlProp" Target="../ctrlProps/ctrlProp140.xml"/><Relationship Id="rId379" Type="http://schemas.openxmlformats.org/officeDocument/2006/relationships/ctrlProp" Target="../ctrlProps/ctrlProp378.xml"/><Relationship Id="rId586" Type="http://schemas.openxmlformats.org/officeDocument/2006/relationships/ctrlProp" Target="../ctrlProps/ctrlProp585.xml"/><Relationship Id="rId793" Type="http://schemas.openxmlformats.org/officeDocument/2006/relationships/ctrlProp" Target="../ctrlProps/ctrlProp792.xml"/><Relationship Id="rId7" Type="http://schemas.openxmlformats.org/officeDocument/2006/relationships/ctrlProp" Target="../ctrlProps/ctrlProp6.xml"/><Relationship Id="rId239" Type="http://schemas.openxmlformats.org/officeDocument/2006/relationships/ctrlProp" Target="../ctrlProps/ctrlProp238.xml"/><Relationship Id="rId446" Type="http://schemas.openxmlformats.org/officeDocument/2006/relationships/ctrlProp" Target="../ctrlProps/ctrlProp445.xml"/><Relationship Id="rId653" Type="http://schemas.openxmlformats.org/officeDocument/2006/relationships/ctrlProp" Target="../ctrlProps/ctrlProp652.xml"/><Relationship Id="rId1076" Type="http://schemas.openxmlformats.org/officeDocument/2006/relationships/ctrlProp" Target="../ctrlProps/ctrlProp1075.xml"/><Relationship Id="rId1283" Type="http://schemas.openxmlformats.org/officeDocument/2006/relationships/ctrlProp" Target="../ctrlProps/ctrlProp1282.xml"/><Relationship Id="rId1490" Type="http://schemas.openxmlformats.org/officeDocument/2006/relationships/ctrlProp" Target="../ctrlProps/ctrlProp1489.xml"/><Relationship Id="rId306" Type="http://schemas.openxmlformats.org/officeDocument/2006/relationships/ctrlProp" Target="../ctrlProps/ctrlProp305.xml"/><Relationship Id="rId860" Type="http://schemas.openxmlformats.org/officeDocument/2006/relationships/ctrlProp" Target="../ctrlProps/ctrlProp859.xml"/><Relationship Id="rId958" Type="http://schemas.openxmlformats.org/officeDocument/2006/relationships/ctrlProp" Target="../ctrlProps/ctrlProp957.xml"/><Relationship Id="rId1143" Type="http://schemas.openxmlformats.org/officeDocument/2006/relationships/ctrlProp" Target="../ctrlProps/ctrlProp1142.xml"/><Relationship Id="rId1588" Type="http://schemas.openxmlformats.org/officeDocument/2006/relationships/ctrlProp" Target="../ctrlProps/ctrlProp1587.xml"/><Relationship Id="rId1795" Type="http://schemas.openxmlformats.org/officeDocument/2006/relationships/ctrlProp" Target="../ctrlProps/ctrlProp1794.xml"/><Relationship Id="rId87" Type="http://schemas.openxmlformats.org/officeDocument/2006/relationships/ctrlProp" Target="../ctrlProps/ctrlProp86.xml"/><Relationship Id="rId513" Type="http://schemas.openxmlformats.org/officeDocument/2006/relationships/ctrlProp" Target="../ctrlProps/ctrlProp512.xml"/><Relationship Id="rId720" Type="http://schemas.openxmlformats.org/officeDocument/2006/relationships/ctrlProp" Target="../ctrlProps/ctrlProp719.xml"/><Relationship Id="rId818" Type="http://schemas.openxmlformats.org/officeDocument/2006/relationships/ctrlProp" Target="../ctrlProps/ctrlProp817.xml"/><Relationship Id="rId1350" Type="http://schemas.openxmlformats.org/officeDocument/2006/relationships/ctrlProp" Target="../ctrlProps/ctrlProp1349.xml"/><Relationship Id="rId1448" Type="http://schemas.openxmlformats.org/officeDocument/2006/relationships/ctrlProp" Target="../ctrlProps/ctrlProp1447.xml"/><Relationship Id="rId1655" Type="http://schemas.openxmlformats.org/officeDocument/2006/relationships/ctrlProp" Target="../ctrlProps/ctrlProp1654.xml"/><Relationship Id="rId1003" Type="http://schemas.openxmlformats.org/officeDocument/2006/relationships/ctrlProp" Target="../ctrlProps/ctrlProp1002.xml"/><Relationship Id="rId1210" Type="http://schemas.openxmlformats.org/officeDocument/2006/relationships/ctrlProp" Target="../ctrlProps/ctrlProp1209.xml"/><Relationship Id="rId1308" Type="http://schemas.openxmlformats.org/officeDocument/2006/relationships/ctrlProp" Target="../ctrlProps/ctrlProp1307.xml"/><Relationship Id="rId1862" Type="http://schemas.openxmlformats.org/officeDocument/2006/relationships/ctrlProp" Target="../ctrlProps/ctrlProp1861.xml"/><Relationship Id="rId1515" Type="http://schemas.openxmlformats.org/officeDocument/2006/relationships/ctrlProp" Target="../ctrlProps/ctrlProp1514.xml"/><Relationship Id="rId1722" Type="http://schemas.openxmlformats.org/officeDocument/2006/relationships/ctrlProp" Target="../ctrlProps/ctrlProp1721.xml"/><Relationship Id="rId14" Type="http://schemas.openxmlformats.org/officeDocument/2006/relationships/ctrlProp" Target="../ctrlProps/ctrlProp13.xml"/><Relationship Id="rId163" Type="http://schemas.openxmlformats.org/officeDocument/2006/relationships/ctrlProp" Target="../ctrlProps/ctrlProp162.xml"/><Relationship Id="rId370" Type="http://schemas.openxmlformats.org/officeDocument/2006/relationships/ctrlProp" Target="../ctrlProps/ctrlProp369.xml"/><Relationship Id="rId2051" Type="http://schemas.openxmlformats.org/officeDocument/2006/relationships/ctrlProp" Target="../ctrlProps/ctrlProp2050.xml"/><Relationship Id="rId230" Type="http://schemas.openxmlformats.org/officeDocument/2006/relationships/ctrlProp" Target="../ctrlProps/ctrlProp229.xml"/><Relationship Id="rId468" Type="http://schemas.openxmlformats.org/officeDocument/2006/relationships/ctrlProp" Target="../ctrlProps/ctrlProp467.xml"/><Relationship Id="rId675" Type="http://schemas.openxmlformats.org/officeDocument/2006/relationships/ctrlProp" Target="../ctrlProps/ctrlProp674.xml"/><Relationship Id="rId882" Type="http://schemas.openxmlformats.org/officeDocument/2006/relationships/ctrlProp" Target="../ctrlProps/ctrlProp881.xml"/><Relationship Id="rId1098" Type="http://schemas.openxmlformats.org/officeDocument/2006/relationships/ctrlProp" Target="../ctrlProps/ctrlProp1097.xml"/><Relationship Id="rId328" Type="http://schemas.openxmlformats.org/officeDocument/2006/relationships/ctrlProp" Target="../ctrlProps/ctrlProp327.xml"/><Relationship Id="rId535" Type="http://schemas.openxmlformats.org/officeDocument/2006/relationships/ctrlProp" Target="../ctrlProps/ctrlProp534.xml"/><Relationship Id="rId742" Type="http://schemas.openxmlformats.org/officeDocument/2006/relationships/ctrlProp" Target="../ctrlProps/ctrlProp741.xml"/><Relationship Id="rId1165" Type="http://schemas.openxmlformats.org/officeDocument/2006/relationships/ctrlProp" Target="../ctrlProps/ctrlProp1164.xml"/><Relationship Id="rId1372" Type="http://schemas.openxmlformats.org/officeDocument/2006/relationships/ctrlProp" Target="../ctrlProps/ctrlProp1371.xml"/><Relationship Id="rId2009" Type="http://schemas.openxmlformats.org/officeDocument/2006/relationships/ctrlProp" Target="../ctrlProps/ctrlProp2008.xml"/><Relationship Id="rId602" Type="http://schemas.openxmlformats.org/officeDocument/2006/relationships/ctrlProp" Target="../ctrlProps/ctrlProp601.xml"/><Relationship Id="rId1025" Type="http://schemas.openxmlformats.org/officeDocument/2006/relationships/ctrlProp" Target="../ctrlProps/ctrlProp1024.xml"/><Relationship Id="rId1232" Type="http://schemas.openxmlformats.org/officeDocument/2006/relationships/ctrlProp" Target="../ctrlProps/ctrlProp1231.xml"/><Relationship Id="rId1677" Type="http://schemas.openxmlformats.org/officeDocument/2006/relationships/ctrlProp" Target="../ctrlProps/ctrlProp1676.xml"/><Relationship Id="rId1884" Type="http://schemas.openxmlformats.org/officeDocument/2006/relationships/ctrlProp" Target="../ctrlProps/ctrlProp1883.xml"/><Relationship Id="rId907" Type="http://schemas.openxmlformats.org/officeDocument/2006/relationships/ctrlProp" Target="../ctrlProps/ctrlProp906.xml"/><Relationship Id="rId1537" Type="http://schemas.openxmlformats.org/officeDocument/2006/relationships/ctrlProp" Target="../ctrlProps/ctrlProp1536.xml"/><Relationship Id="rId1744" Type="http://schemas.openxmlformats.org/officeDocument/2006/relationships/ctrlProp" Target="../ctrlProps/ctrlProp1743.xml"/><Relationship Id="rId1951" Type="http://schemas.openxmlformats.org/officeDocument/2006/relationships/ctrlProp" Target="../ctrlProps/ctrlProp1950.xml"/><Relationship Id="rId36" Type="http://schemas.openxmlformats.org/officeDocument/2006/relationships/ctrlProp" Target="../ctrlProps/ctrlProp35.xml"/><Relationship Id="rId1604" Type="http://schemas.openxmlformats.org/officeDocument/2006/relationships/ctrlProp" Target="../ctrlProps/ctrlProp1603.xml"/><Relationship Id="rId185" Type="http://schemas.openxmlformats.org/officeDocument/2006/relationships/ctrlProp" Target="../ctrlProps/ctrlProp184.xml"/><Relationship Id="rId1811" Type="http://schemas.openxmlformats.org/officeDocument/2006/relationships/ctrlProp" Target="../ctrlProps/ctrlProp1810.xml"/><Relationship Id="rId1909" Type="http://schemas.openxmlformats.org/officeDocument/2006/relationships/ctrlProp" Target="../ctrlProps/ctrlProp1908.xml"/><Relationship Id="rId392" Type="http://schemas.openxmlformats.org/officeDocument/2006/relationships/ctrlProp" Target="../ctrlProps/ctrlProp391.xml"/><Relationship Id="rId697" Type="http://schemas.openxmlformats.org/officeDocument/2006/relationships/ctrlProp" Target="../ctrlProps/ctrlProp696.xml"/><Relationship Id="rId252" Type="http://schemas.openxmlformats.org/officeDocument/2006/relationships/ctrlProp" Target="../ctrlProps/ctrlProp251.xml"/><Relationship Id="rId1187" Type="http://schemas.openxmlformats.org/officeDocument/2006/relationships/ctrlProp" Target="../ctrlProps/ctrlProp1186.xml"/><Relationship Id="rId112" Type="http://schemas.openxmlformats.org/officeDocument/2006/relationships/ctrlProp" Target="../ctrlProps/ctrlProp111.xml"/><Relationship Id="rId557" Type="http://schemas.openxmlformats.org/officeDocument/2006/relationships/ctrlProp" Target="../ctrlProps/ctrlProp556.xml"/><Relationship Id="rId764" Type="http://schemas.openxmlformats.org/officeDocument/2006/relationships/ctrlProp" Target="../ctrlProps/ctrlProp763.xml"/><Relationship Id="rId971" Type="http://schemas.openxmlformats.org/officeDocument/2006/relationships/ctrlProp" Target="../ctrlProps/ctrlProp970.xml"/><Relationship Id="rId1394" Type="http://schemas.openxmlformats.org/officeDocument/2006/relationships/ctrlProp" Target="../ctrlProps/ctrlProp1393.xml"/><Relationship Id="rId1699" Type="http://schemas.openxmlformats.org/officeDocument/2006/relationships/ctrlProp" Target="../ctrlProps/ctrlProp1698.xml"/><Relationship Id="rId2000" Type="http://schemas.openxmlformats.org/officeDocument/2006/relationships/ctrlProp" Target="../ctrlProps/ctrlProp1999.xml"/><Relationship Id="rId417" Type="http://schemas.openxmlformats.org/officeDocument/2006/relationships/ctrlProp" Target="../ctrlProps/ctrlProp416.xml"/><Relationship Id="rId624" Type="http://schemas.openxmlformats.org/officeDocument/2006/relationships/ctrlProp" Target="../ctrlProps/ctrlProp623.xml"/><Relationship Id="rId831" Type="http://schemas.openxmlformats.org/officeDocument/2006/relationships/ctrlProp" Target="../ctrlProps/ctrlProp830.xml"/><Relationship Id="rId1047" Type="http://schemas.openxmlformats.org/officeDocument/2006/relationships/ctrlProp" Target="../ctrlProps/ctrlProp1046.xml"/><Relationship Id="rId1254" Type="http://schemas.openxmlformats.org/officeDocument/2006/relationships/ctrlProp" Target="../ctrlProps/ctrlProp1253.xml"/><Relationship Id="rId1461" Type="http://schemas.openxmlformats.org/officeDocument/2006/relationships/ctrlProp" Target="../ctrlProps/ctrlProp1460.xml"/><Relationship Id="rId929" Type="http://schemas.openxmlformats.org/officeDocument/2006/relationships/ctrlProp" Target="../ctrlProps/ctrlProp928.xml"/><Relationship Id="rId1114" Type="http://schemas.openxmlformats.org/officeDocument/2006/relationships/ctrlProp" Target="../ctrlProps/ctrlProp1113.xml"/><Relationship Id="rId1321" Type="http://schemas.openxmlformats.org/officeDocument/2006/relationships/ctrlProp" Target="../ctrlProps/ctrlProp1320.xml"/><Relationship Id="rId1559" Type="http://schemas.openxmlformats.org/officeDocument/2006/relationships/ctrlProp" Target="../ctrlProps/ctrlProp1558.xml"/><Relationship Id="rId1766" Type="http://schemas.openxmlformats.org/officeDocument/2006/relationships/ctrlProp" Target="../ctrlProps/ctrlProp1765.xml"/><Relationship Id="rId1973" Type="http://schemas.openxmlformats.org/officeDocument/2006/relationships/ctrlProp" Target="../ctrlProps/ctrlProp1972.xml"/><Relationship Id="rId58" Type="http://schemas.openxmlformats.org/officeDocument/2006/relationships/ctrlProp" Target="../ctrlProps/ctrlProp57.xml"/><Relationship Id="rId1419" Type="http://schemas.openxmlformats.org/officeDocument/2006/relationships/ctrlProp" Target="../ctrlProps/ctrlProp1418.xml"/><Relationship Id="rId1626" Type="http://schemas.openxmlformats.org/officeDocument/2006/relationships/ctrlProp" Target="../ctrlProps/ctrlProp1625.xml"/><Relationship Id="rId1833" Type="http://schemas.openxmlformats.org/officeDocument/2006/relationships/ctrlProp" Target="../ctrlProps/ctrlProp1832.xml"/><Relationship Id="rId1900" Type="http://schemas.openxmlformats.org/officeDocument/2006/relationships/ctrlProp" Target="../ctrlProps/ctrlProp1899.xml"/><Relationship Id="rId274" Type="http://schemas.openxmlformats.org/officeDocument/2006/relationships/ctrlProp" Target="../ctrlProps/ctrlProp273.xml"/><Relationship Id="rId481" Type="http://schemas.openxmlformats.org/officeDocument/2006/relationships/ctrlProp" Target="../ctrlProps/ctrlProp480.xml"/><Relationship Id="rId134" Type="http://schemas.openxmlformats.org/officeDocument/2006/relationships/ctrlProp" Target="../ctrlProps/ctrlProp133.xml"/><Relationship Id="rId579" Type="http://schemas.openxmlformats.org/officeDocument/2006/relationships/ctrlProp" Target="../ctrlProps/ctrlProp578.xml"/><Relationship Id="rId786" Type="http://schemas.openxmlformats.org/officeDocument/2006/relationships/ctrlProp" Target="../ctrlProps/ctrlProp785.xml"/><Relationship Id="rId993" Type="http://schemas.openxmlformats.org/officeDocument/2006/relationships/ctrlProp" Target="../ctrlProps/ctrlProp992.xml"/><Relationship Id="rId341" Type="http://schemas.openxmlformats.org/officeDocument/2006/relationships/ctrlProp" Target="../ctrlProps/ctrlProp340.xml"/><Relationship Id="rId439" Type="http://schemas.openxmlformats.org/officeDocument/2006/relationships/ctrlProp" Target="../ctrlProps/ctrlProp438.xml"/><Relationship Id="rId646" Type="http://schemas.openxmlformats.org/officeDocument/2006/relationships/ctrlProp" Target="../ctrlProps/ctrlProp645.xml"/><Relationship Id="rId1069" Type="http://schemas.openxmlformats.org/officeDocument/2006/relationships/ctrlProp" Target="../ctrlProps/ctrlProp1068.xml"/><Relationship Id="rId1276" Type="http://schemas.openxmlformats.org/officeDocument/2006/relationships/ctrlProp" Target="../ctrlProps/ctrlProp1275.xml"/><Relationship Id="rId1483" Type="http://schemas.openxmlformats.org/officeDocument/2006/relationships/ctrlProp" Target="../ctrlProps/ctrlProp1482.xml"/><Relationship Id="rId2022" Type="http://schemas.openxmlformats.org/officeDocument/2006/relationships/ctrlProp" Target="../ctrlProps/ctrlProp2021.xml"/><Relationship Id="rId201" Type="http://schemas.openxmlformats.org/officeDocument/2006/relationships/ctrlProp" Target="../ctrlProps/ctrlProp200.xml"/><Relationship Id="rId506" Type="http://schemas.openxmlformats.org/officeDocument/2006/relationships/ctrlProp" Target="../ctrlProps/ctrlProp505.xml"/><Relationship Id="rId853" Type="http://schemas.openxmlformats.org/officeDocument/2006/relationships/ctrlProp" Target="../ctrlProps/ctrlProp852.xml"/><Relationship Id="rId1136" Type="http://schemas.openxmlformats.org/officeDocument/2006/relationships/ctrlProp" Target="../ctrlProps/ctrlProp1135.xml"/><Relationship Id="rId1690" Type="http://schemas.openxmlformats.org/officeDocument/2006/relationships/ctrlProp" Target="../ctrlProps/ctrlProp1689.xml"/><Relationship Id="rId1788" Type="http://schemas.openxmlformats.org/officeDocument/2006/relationships/ctrlProp" Target="../ctrlProps/ctrlProp1787.xml"/><Relationship Id="rId1995" Type="http://schemas.openxmlformats.org/officeDocument/2006/relationships/ctrlProp" Target="../ctrlProps/ctrlProp1994.xml"/><Relationship Id="rId713" Type="http://schemas.openxmlformats.org/officeDocument/2006/relationships/ctrlProp" Target="../ctrlProps/ctrlProp712.xml"/><Relationship Id="rId920" Type="http://schemas.openxmlformats.org/officeDocument/2006/relationships/ctrlProp" Target="../ctrlProps/ctrlProp919.xml"/><Relationship Id="rId1343" Type="http://schemas.openxmlformats.org/officeDocument/2006/relationships/ctrlProp" Target="../ctrlProps/ctrlProp1342.xml"/><Relationship Id="rId1550" Type="http://schemas.openxmlformats.org/officeDocument/2006/relationships/ctrlProp" Target="../ctrlProps/ctrlProp1549.xml"/><Relationship Id="rId1648" Type="http://schemas.openxmlformats.org/officeDocument/2006/relationships/ctrlProp" Target="../ctrlProps/ctrlProp1647.xml"/><Relationship Id="rId1203" Type="http://schemas.openxmlformats.org/officeDocument/2006/relationships/ctrlProp" Target="../ctrlProps/ctrlProp1202.xml"/><Relationship Id="rId1410" Type="http://schemas.openxmlformats.org/officeDocument/2006/relationships/ctrlProp" Target="../ctrlProps/ctrlProp1409.xml"/><Relationship Id="rId1508" Type="http://schemas.openxmlformats.org/officeDocument/2006/relationships/ctrlProp" Target="../ctrlProps/ctrlProp1507.xml"/><Relationship Id="rId1855" Type="http://schemas.openxmlformats.org/officeDocument/2006/relationships/ctrlProp" Target="../ctrlProps/ctrlProp1854.xml"/><Relationship Id="rId1715" Type="http://schemas.openxmlformats.org/officeDocument/2006/relationships/ctrlProp" Target="../ctrlProps/ctrlProp1714.xml"/><Relationship Id="rId1922" Type="http://schemas.openxmlformats.org/officeDocument/2006/relationships/ctrlProp" Target="../ctrlProps/ctrlProp1921.xml"/><Relationship Id="rId296" Type="http://schemas.openxmlformats.org/officeDocument/2006/relationships/ctrlProp" Target="../ctrlProps/ctrlProp295.xml"/><Relationship Id="rId156" Type="http://schemas.openxmlformats.org/officeDocument/2006/relationships/ctrlProp" Target="../ctrlProps/ctrlProp155.xml"/><Relationship Id="rId363" Type="http://schemas.openxmlformats.org/officeDocument/2006/relationships/ctrlProp" Target="../ctrlProps/ctrlProp362.xml"/><Relationship Id="rId570" Type="http://schemas.openxmlformats.org/officeDocument/2006/relationships/ctrlProp" Target="../ctrlProps/ctrlProp569.xml"/><Relationship Id="rId2044" Type="http://schemas.openxmlformats.org/officeDocument/2006/relationships/ctrlProp" Target="../ctrlProps/ctrlProp2043.xml"/><Relationship Id="rId223" Type="http://schemas.openxmlformats.org/officeDocument/2006/relationships/ctrlProp" Target="../ctrlProps/ctrlProp222.xml"/><Relationship Id="rId430" Type="http://schemas.openxmlformats.org/officeDocument/2006/relationships/ctrlProp" Target="../ctrlProps/ctrlProp429.xml"/><Relationship Id="rId668" Type="http://schemas.openxmlformats.org/officeDocument/2006/relationships/ctrlProp" Target="../ctrlProps/ctrlProp667.xml"/><Relationship Id="rId875" Type="http://schemas.openxmlformats.org/officeDocument/2006/relationships/ctrlProp" Target="../ctrlProps/ctrlProp874.xml"/><Relationship Id="rId1060" Type="http://schemas.openxmlformats.org/officeDocument/2006/relationships/ctrlProp" Target="../ctrlProps/ctrlProp1059.xml"/><Relationship Id="rId1298" Type="http://schemas.openxmlformats.org/officeDocument/2006/relationships/ctrlProp" Target="../ctrlProps/ctrlProp1297.xml"/><Relationship Id="rId528" Type="http://schemas.openxmlformats.org/officeDocument/2006/relationships/ctrlProp" Target="../ctrlProps/ctrlProp527.xml"/><Relationship Id="rId735" Type="http://schemas.openxmlformats.org/officeDocument/2006/relationships/ctrlProp" Target="../ctrlProps/ctrlProp734.xml"/><Relationship Id="rId942" Type="http://schemas.openxmlformats.org/officeDocument/2006/relationships/ctrlProp" Target="../ctrlProps/ctrlProp941.xml"/><Relationship Id="rId1158" Type="http://schemas.openxmlformats.org/officeDocument/2006/relationships/ctrlProp" Target="../ctrlProps/ctrlProp1157.xml"/><Relationship Id="rId1365" Type="http://schemas.openxmlformats.org/officeDocument/2006/relationships/ctrlProp" Target="../ctrlProps/ctrlProp1364.xml"/><Relationship Id="rId1572" Type="http://schemas.openxmlformats.org/officeDocument/2006/relationships/ctrlProp" Target="../ctrlProps/ctrlProp1571.xml"/><Relationship Id="rId1018" Type="http://schemas.openxmlformats.org/officeDocument/2006/relationships/ctrlProp" Target="../ctrlProps/ctrlProp1017.xml"/><Relationship Id="rId1225" Type="http://schemas.openxmlformats.org/officeDocument/2006/relationships/ctrlProp" Target="../ctrlProps/ctrlProp1224.xml"/><Relationship Id="rId1432" Type="http://schemas.openxmlformats.org/officeDocument/2006/relationships/ctrlProp" Target="../ctrlProps/ctrlProp1431.xml"/><Relationship Id="rId1877" Type="http://schemas.openxmlformats.org/officeDocument/2006/relationships/ctrlProp" Target="../ctrlProps/ctrlProp1876.xml"/><Relationship Id="rId71" Type="http://schemas.openxmlformats.org/officeDocument/2006/relationships/ctrlProp" Target="../ctrlProps/ctrlProp70.xml"/><Relationship Id="rId802" Type="http://schemas.openxmlformats.org/officeDocument/2006/relationships/ctrlProp" Target="../ctrlProps/ctrlProp801.xml"/><Relationship Id="rId1737" Type="http://schemas.openxmlformats.org/officeDocument/2006/relationships/ctrlProp" Target="../ctrlProps/ctrlProp1736.xml"/><Relationship Id="rId1944" Type="http://schemas.openxmlformats.org/officeDocument/2006/relationships/ctrlProp" Target="../ctrlProps/ctrlProp1943.xml"/><Relationship Id="rId29" Type="http://schemas.openxmlformats.org/officeDocument/2006/relationships/ctrlProp" Target="../ctrlProps/ctrlProp28.xml"/><Relationship Id="rId178" Type="http://schemas.openxmlformats.org/officeDocument/2006/relationships/ctrlProp" Target="../ctrlProps/ctrlProp177.xml"/><Relationship Id="rId1804" Type="http://schemas.openxmlformats.org/officeDocument/2006/relationships/ctrlProp" Target="../ctrlProps/ctrlProp1803.xml"/><Relationship Id="rId385" Type="http://schemas.openxmlformats.org/officeDocument/2006/relationships/ctrlProp" Target="../ctrlProps/ctrlProp384.xml"/><Relationship Id="rId592" Type="http://schemas.openxmlformats.org/officeDocument/2006/relationships/ctrlProp" Target="../ctrlProps/ctrlProp591.xml"/><Relationship Id="rId245" Type="http://schemas.openxmlformats.org/officeDocument/2006/relationships/ctrlProp" Target="../ctrlProps/ctrlProp244.xml"/><Relationship Id="rId452" Type="http://schemas.openxmlformats.org/officeDocument/2006/relationships/ctrlProp" Target="../ctrlProps/ctrlProp451.xml"/><Relationship Id="rId897" Type="http://schemas.openxmlformats.org/officeDocument/2006/relationships/ctrlProp" Target="../ctrlProps/ctrlProp896.xml"/><Relationship Id="rId1082" Type="http://schemas.openxmlformats.org/officeDocument/2006/relationships/ctrlProp" Target="../ctrlProps/ctrlProp1081.xml"/><Relationship Id="rId105" Type="http://schemas.openxmlformats.org/officeDocument/2006/relationships/ctrlProp" Target="../ctrlProps/ctrlProp104.xml"/><Relationship Id="rId312" Type="http://schemas.openxmlformats.org/officeDocument/2006/relationships/ctrlProp" Target="../ctrlProps/ctrlProp311.xml"/><Relationship Id="rId757" Type="http://schemas.openxmlformats.org/officeDocument/2006/relationships/ctrlProp" Target="../ctrlProps/ctrlProp756.xml"/><Relationship Id="rId964" Type="http://schemas.openxmlformats.org/officeDocument/2006/relationships/ctrlProp" Target="../ctrlProps/ctrlProp963.xml"/><Relationship Id="rId1387" Type="http://schemas.openxmlformats.org/officeDocument/2006/relationships/ctrlProp" Target="../ctrlProps/ctrlProp1386.xml"/><Relationship Id="rId1594" Type="http://schemas.openxmlformats.org/officeDocument/2006/relationships/ctrlProp" Target="../ctrlProps/ctrlProp1593.xml"/><Relationship Id="rId93" Type="http://schemas.openxmlformats.org/officeDocument/2006/relationships/ctrlProp" Target="../ctrlProps/ctrlProp92.xml"/><Relationship Id="rId617" Type="http://schemas.openxmlformats.org/officeDocument/2006/relationships/ctrlProp" Target="../ctrlProps/ctrlProp616.xml"/><Relationship Id="rId824" Type="http://schemas.openxmlformats.org/officeDocument/2006/relationships/ctrlProp" Target="../ctrlProps/ctrlProp823.xml"/><Relationship Id="rId1247" Type="http://schemas.openxmlformats.org/officeDocument/2006/relationships/ctrlProp" Target="../ctrlProps/ctrlProp1246.xml"/><Relationship Id="rId1454" Type="http://schemas.openxmlformats.org/officeDocument/2006/relationships/ctrlProp" Target="../ctrlProps/ctrlProp1453.xml"/><Relationship Id="rId1661" Type="http://schemas.openxmlformats.org/officeDocument/2006/relationships/ctrlProp" Target="../ctrlProps/ctrlProp1660.xml"/><Relationship Id="rId1899" Type="http://schemas.openxmlformats.org/officeDocument/2006/relationships/ctrlProp" Target="../ctrlProps/ctrlProp1898.xml"/><Relationship Id="rId1107" Type="http://schemas.openxmlformats.org/officeDocument/2006/relationships/ctrlProp" Target="../ctrlProps/ctrlProp1106.xml"/><Relationship Id="rId1314" Type="http://schemas.openxmlformats.org/officeDocument/2006/relationships/ctrlProp" Target="../ctrlProps/ctrlProp1313.xml"/><Relationship Id="rId1521" Type="http://schemas.openxmlformats.org/officeDocument/2006/relationships/ctrlProp" Target="../ctrlProps/ctrlProp1520.xml"/><Relationship Id="rId1759" Type="http://schemas.openxmlformats.org/officeDocument/2006/relationships/ctrlProp" Target="../ctrlProps/ctrlProp1758.xml"/><Relationship Id="rId1966" Type="http://schemas.openxmlformats.org/officeDocument/2006/relationships/ctrlProp" Target="../ctrlProps/ctrlProp1965.xml"/><Relationship Id="rId1619" Type="http://schemas.openxmlformats.org/officeDocument/2006/relationships/ctrlProp" Target="../ctrlProps/ctrlProp1618.xml"/><Relationship Id="rId1826" Type="http://schemas.openxmlformats.org/officeDocument/2006/relationships/ctrlProp" Target="../ctrlProps/ctrlProp1825.xml"/><Relationship Id="rId20" Type="http://schemas.openxmlformats.org/officeDocument/2006/relationships/ctrlProp" Target="../ctrlProps/ctrlProp19.xml"/><Relationship Id="rId267" Type="http://schemas.openxmlformats.org/officeDocument/2006/relationships/ctrlProp" Target="../ctrlProps/ctrlProp266.xml"/><Relationship Id="rId474" Type="http://schemas.openxmlformats.org/officeDocument/2006/relationships/ctrlProp" Target="../ctrlProps/ctrlProp473.xml"/><Relationship Id="rId127" Type="http://schemas.openxmlformats.org/officeDocument/2006/relationships/ctrlProp" Target="../ctrlProps/ctrlProp126.xml"/><Relationship Id="rId681" Type="http://schemas.openxmlformats.org/officeDocument/2006/relationships/ctrlProp" Target="../ctrlProps/ctrlProp680.xml"/><Relationship Id="rId779" Type="http://schemas.openxmlformats.org/officeDocument/2006/relationships/ctrlProp" Target="../ctrlProps/ctrlProp778.xml"/><Relationship Id="rId986" Type="http://schemas.openxmlformats.org/officeDocument/2006/relationships/ctrlProp" Target="../ctrlProps/ctrlProp985.xml"/><Relationship Id="rId334" Type="http://schemas.openxmlformats.org/officeDocument/2006/relationships/ctrlProp" Target="../ctrlProps/ctrlProp333.xml"/><Relationship Id="rId541" Type="http://schemas.openxmlformats.org/officeDocument/2006/relationships/ctrlProp" Target="../ctrlProps/ctrlProp540.xml"/><Relationship Id="rId639" Type="http://schemas.openxmlformats.org/officeDocument/2006/relationships/ctrlProp" Target="../ctrlProps/ctrlProp638.xml"/><Relationship Id="rId1171" Type="http://schemas.openxmlformats.org/officeDocument/2006/relationships/ctrlProp" Target="../ctrlProps/ctrlProp1170.xml"/><Relationship Id="rId1269" Type="http://schemas.openxmlformats.org/officeDocument/2006/relationships/ctrlProp" Target="../ctrlProps/ctrlProp1268.xml"/><Relationship Id="rId1476" Type="http://schemas.openxmlformats.org/officeDocument/2006/relationships/ctrlProp" Target="../ctrlProps/ctrlProp1475.xml"/><Relationship Id="rId2015" Type="http://schemas.openxmlformats.org/officeDocument/2006/relationships/ctrlProp" Target="../ctrlProps/ctrlProp2014.xml"/><Relationship Id="rId401" Type="http://schemas.openxmlformats.org/officeDocument/2006/relationships/ctrlProp" Target="../ctrlProps/ctrlProp400.xml"/><Relationship Id="rId846" Type="http://schemas.openxmlformats.org/officeDocument/2006/relationships/ctrlProp" Target="../ctrlProps/ctrlProp845.xml"/><Relationship Id="rId1031" Type="http://schemas.openxmlformats.org/officeDocument/2006/relationships/ctrlProp" Target="../ctrlProps/ctrlProp1030.xml"/><Relationship Id="rId1129" Type="http://schemas.openxmlformats.org/officeDocument/2006/relationships/ctrlProp" Target="../ctrlProps/ctrlProp1128.xml"/><Relationship Id="rId1683" Type="http://schemas.openxmlformats.org/officeDocument/2006/relationships/ctrlProp" Target="../ctrlProps/ctrlProp1682.xml"/><Relationship Id="rId1890" Type="http://schemas.openxmlformats.org/officeDocument/2006/relationships/ctrlProp" Target="../ctrlProps/ctrlProp1889.xml"/><Relationship Id="rId1988" Type="http://schemas.openxmlformats.org/officeDocument/2006/relationships/ctrlProp" Target="../ctrlProps/ctrlProp1987.xml"/><Relationship Id="rId706" Type="http://schemas.openxmlformats.org/officeDocument/2006/relationships/ctrlProp" Target="../ctrlProps/ctrlProp705.xml"/><Relationship Id="rId913" Type="http://schemas.openxmlformats.org/officeDocument/2006/relationships/ctrlProp" Target="../ctrlProps/ctrlProp912.xml"/><Relationship Id="rId1336" Type="http://schemas.openxmlformats.org/officeDocument/2006/relationships/ctrlProp" Target="../ctrlProps/ctrlProp1335.xml"/><Relationship Id="rId1543" Type="http://schemas.openxmlformats.org/officeDocument/2006/relationships/ctrlProp" Target="../ctrlProps/ctrlProp1542.xml"/><Relationship Id="rId1750" Type="http://schemas.openxmlformats.org/officeDocument/2006/relationships/ctrlProp" Target="../ctrlProps/ctrlProp1749.xml"/><Relationship Id="rId42" Type="http://schemas.openxmlformats.org/officeDocument/2006/relationships/ctrlProp" Target="../ctrlProps/ctrlProp41.xml"/><Relationship Id="rId1403" Type="http://schemas.openxmlformats.org/officeDocument/2006/relationships/ctrlProp" Target="../ctrlProps/ctrlProp1402.xml"/><Relationship Id="rId1610" Type="http://schemas.openxmlformats.org/officeDocument/2006/relationships/ctrlProp" Target="../ctrlProps/ctrlProp1609.xml"/><Relationship Id="rId1848" Type="http://schemas.openxmlformats.org/officeDocument/2006/relationships/ctrlProp" Target="../ctrlProps/ctrlProp1847.xml"/><Relationship Id="rId191" Type="http://schemas.openxmlformats.org/officeDocument/2006/relationships/ctrlProp" Target="../ctrlProps/ctrlProp190.xml"/><Relationship Id="rId1708" Type="http://schemas.openxmlformats.org/officeDocument/2006/relationships/ctrlProp" Target="../ctrlProps/ctrlProp1707.xml"/><Relationship Id="rId1915" Type="http://schemas.openxmlformats.org/officeDocument/2006/relationships/ctrlProp" Target="../ctrlProps/ctrlProp1914.xml"/><Relationship Id="rId289" Type="http://schemas.openxmlformats.org/officeDocument/2006/relationships/ctrlProp" Target="../ctrlProps/ctrlProp288.xml"/><Relationship Id="rId496" Type="http://schemas.openxmlformats.org/officeDocument/2006/relationships/ctrlProp" Target="../ctrlProps/ctrlProp495.xml"/><Relationship Id="rId149" Type="http://schemas.openxmlformats.org/officeDocument/2006/relationships/ctrlProp" Target="../ctrlProps/ctrlProp148.xml"/><Relationship Id="rId356" Type="http://schemas.openxmlformats.org/officeDocument/2006/relationships/ctrlProp" Target="../ctrlProps/ctrlProp355.xml"/><Relationship Id="rId563" Type="http://schemas.openxmlformats.org/officeDocument/2006/relationships/ctrlProp" Target="../ctrlProps/ctrlProp562.xml"/><Relationship Id="rId770" Type="http://schemas.openxmlformats.org/officeDocument/2006/relationships/ctrlProp" Target="../ctrlProps/ctrlProp769.xml"/><Relationship Id="rId1193" Type="http://schemas.openxmlformats.org/officeDocument/2006/relationships/ctrlProp" Target="../ctrlProps/ctrlProp1192.xml"/><Relationship Id="rId2037" Type="http://schemas.openxmlformats.org/officeDocument/2006/relationships/ctrlProp" Target="../ctrlProps/ctrlProp2036.xml"/><Relationship Id="rId216" Type="http://schemas.openxmlformats.org/officeDocument/2006/relationships/ctrlProp" Target="../ctrlProps/ctrlProp215.xml"/><Relationship Id="rId423" Type="http://schemas.openxmlformats.org/officeDocument/2006/relationships/ctrlProp" Target="../ctrlProps/ctrlProp422.xml"/><Relationship Id="rId868" Type="http://schemas.openxmlformats.org/officeDocument/2006/relationships/ctrlProp" Target="../ctrlProps/ctrlProp867.xml"/><Relationship Id="rId1053" Type="http://schemas.openxmlformats.org/officeDocument/2006/relationships/ctrlProp" Target="../ctrlProps/ctrlProp1052.xml"/><Relationship Id="rId1260" Type="http://schemas.openxmlformats.org/officeDocument/2006/relationships/ctrlProp" Target="../ctrlProps/ctrlProp1259.xml"/><Relationship Id="rId1498" Type="http://schemas.openxmlformats.org/officeDocument/2006/relationships/ctrlProp" Target="../ctrlProps/ctrlProp1497.xml"/><Relationship Id="rId630" Type="http://schemas.openxmlformats.org/officeDocument/2006/relationships/ctrlProp" Target="../ctrlProps/ctrlProp629.xml"/><Relationship Id="rId728" Type="http://schemas.openxmlformats.org/officeDocument/2006/relationships/ctrlProp" Target="../ctrlProps/ctrlProp727.xml"/><Relationship Id="rId935" Type="http://schemas.openxmlformats.org/officeDocument/2006/relationships/ctrlProp" Target="../ctrlProps/ctrlProp934.xml"/><Relationship Id="rId1358" Type="http://schemas.openxmlformats.org/officeDocument/2006/relationships/ctrlProp" Target="../ctrlProps/ctrlProp1357.xml"/><Relationship Id="rId1565" Type="http://schemas.openxmlformats.org/officeDocument/2006/relationships/ctrlProp" Target="../ctrlProps/ctrlProp1564.xml"/><Relationship Id="rId1772" Type="http://schemas.openxmlformats.org/officeDocument/2006/relationships/ctrlProp" Target="../ctrlProps/ctrlProp1771.xml"/><Relationship Id="rId64" Type="http://schemas.openxmlformats.org/officeDocument/2006/relationships/ctrlProp" Target="../ctrlProps/ctrlProp63.xml"/><Relationship Id="rId1120" Type="http://schemas.openxmlformats.org/officeDocument/2006/relationships/ctrlProp" Target="../ctrlProps/ctrlProp1119.xml"/><Relationship Id="rId1218" Type="http://schemas.openxmlformats.org/officeDocument/2006/relationships/ctrlProp" Target="../ctrlProps/ctrlProp1217.xml"/><Relationship Id="rId1425" Type="http://schemas.openxmlformats.org/officeDocument/2006/relationships/ctrlProp" Target="../ctrlProps/ctrlProp1424.xml"/><Relationship Id="rId1632" Type="http://schemas.openxmlformats.org/officeDocument/2006/relationships/ctrlProp" Target="../ctrlProps/ctrlProp1631.xml"/><Relationship Id="rId1937" Type="http://schemas.openxmlformats.org/officeDocument/2006/relationships/ctrlProp" Target="../ctrlProps/ctrlProp1936.xml"/><Relationship Id="rId280" Type="http://schemas.openxmlformats.org/officeDocument/2006/relationships/ctrlProp" Target="../ctrlProps/ctrlProp279.xml"/><Relationship Id="rId140" Type="http://schemas.openxmlformats.org/officeDocument/2006/relationships/ctrlProp" Target="../ctrlProps/ctrlProp139.xml"/><Relationship Id="rId378" Type="http://schemas.openxmlformats.org/officeDocument/2006/relationships/ctrlProp" Target="../ctrlProps/ctrlProp377.xml"/><Relationship Id="rId585" Type="http://schemas.openxmlformats.org/officeDocument/2006/relationships/ctrlProp" Target="../ctrlProps/ctrlProp584.xml"/><Relationship Id="rId792" Type="http://schemas.openxmlformats.org/officeDocument/2006/relationships/ctrlProp" Target="../ctrlProps/ctrlProp791.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652" Type="http://schemas.openxmlformats.org/officeDocument/2006/relationships/ctrlProp" Target="../ctrlProps/ctrlProp651.xml"/><Relationship Id="rId1075" Type="http://schemas.openxmlformats.org/officeDocument/2006/relationships/ctrlProp" Target="../ctrlProps/ctrlProp1074.xml"/><Relationship Id="rId1282" Type="http://schemas.openxmlformats.org/officeDocument/2006/relationships/ctrlProp" Target="../ctrlProps/ctrlProp1281.xml"/><Relationship Id="rId305" Type="http://schemas.openxmlformats.org/officeDocument/2006/relationships/ctrlProp" Target="../ctrlProps/ctrlProp304.xml"/><Relationship Id="rId512" Type="http://schemas.openxmlformats.org/officeDocument/2006/relationships/ctrlProp" Target="../ctrlProps/ctrlProp511.xml"/><Relationship Id="rId957" Type="http://schemas.openxmlformats.org/officeDocument/2006/relationships/ctrlProp" Target="../ctrlProps/ctrlProp956.xml"/><Relationship Id="rId1142" Type="http://schemas.openxmlformats.org/officeDocument/2006/relationships/ctrlProp" Target="../ctrlProps/ctrlProp1141.xml"/><Relationship Id="rId1587" Type="http://schemas.openxmlformats.org/officeDocument/2006/relationships/ctrlProp" Target="../ctrlProps/ctrlProp1586.xml"/><Relationship Id="rId1794" Type="http://schemas.openxmlformats.org/officeDocument/2006/relationships/ctrlProp" Target="../ctrlProps/ctrlProp1793.xml"/><Relationship Id="rId86" Type="http://schemas.openxmlformats.org/officeDocument/2006/relationships/ctrlProp" Target="../ctrlProps/ctrlProp85.xml"/><Relationship Id="rId817" Type="http://schemas.openxmlformats.org/officeDocument/2006/relationships/ctrlProp" Target="../ctrlProps/ctrlProp816.xml"/><Relationship Id="rId1002" Type="http://schemas.openxmlformats.org/officeDocument/2006/relationships/ctrlProp" Target="../ctrlProps/ctrlProp1001.xml"/><Relationship Id="rId1447" Type="http://schemas.openxmlformats.org/officeDocument/2006/relationships/ctrlProp" Target="../ctrlProps/ctrlProp1446.xml"/><Relationship Id="rId1654" Type="http://schemas.openxmlformats.org/officeDocument/2006/relationships/ctrlProp" Target="../ctrlProps/ctrlProp1653.xml"/><Relationship Id="rId1861" Type="http://schemas.openxmlformats.org/officeDocument/2006/relationships/ctrlProp" Target="../ctrlProps/ctrlProp1860.xml"/><Relationship Id="rId1307" Type="http://schemas.openxmlformats.org/officeDocument/2006/relationships/ctrlProp" Target="../ctrlProps/ctrlProp1306.xml"/><Relationship Id="rId1514" Type="http://schemas.openxmlformats.org/officeDocument/2006/relationships/ctrlProp" Target="../ctrlProps/ctrlProp1513.xml"/><Relationship Id="rId1721" Type="http://schemas.openxmlformats.org/officeDocument/2006/relationships/ctrlProp" Target="../ctrlProps/ctrlProp1720.xml"/><Relationship Id="rId1959" Type="http://schemas.openxmlformats.org/officeDocument/2006/relationships/ctrlProp" Target="../ctrlProps/ctrlProp1958.xml"/><Relationship Id="rId13" Type="http://schemas.openxmlformats.org/officeDocument/2006/relationships/ctrlProp" Target="../ctrlProps/ctrlProp12.xml"/><Relationship Id="rId1819" Type="http://schemas.openxmlformats.org/officeDocument/2006/relationships/ctrlProp" Target="../ctrlProps/ctrlProp1818.xml"/><Relationship Id="rId162" Type="http://schemas.openxmlformats.org/officeDocument/2006/relationships/ctrlProp" Target="../ctrlProps/ctrlProp161.xml"/><Relationship Id="rId467" Type="http://schemas.openxmlformats.org/officeDocument/2006/relationships/ctrlProp" Target="../ctrlProps/ctrlProp466.xml"/><Relationship Id="rId1097" Type="http://schemas.openxmlformats.org/officeDocument/2006/relationships/ctrlProp" Target="../ctrlProps/ctrlProp1096.xml"/><Relationship Id="rId2050" Type="http://schemas.openxmlformats.org/officeDocument/2006/relationships/ctrlProp" Target="../ctrlProps/ctrlProp2049.xml"/><Relationship Id="rId674" Type="http://schemas.openxmlformats.org/officeDocument/2006/relationships/ctrlProp" Target="../ctrlProps/ctrlProp673.xml"/><Relationship Id="rId881" Type="http://schemas.openxmlformats.org/officeDocument/2006/relationships/ctrlProp" Target="../ctrlProps/ctrlProp880.xml"/><Relationship Id="rId979" Type="http://schemas.openxmlformats.org/officeDocument/2006/relationships/ctrlProp" Target="../ctrlProps/ctrlProp978.xml"/><Relationship Id="rId327" Type="http://schemas.openxmlformats.org/officeDocument/2006/relationships/ctrlProp" Target="../ctrlProps/ctrlProp326.xml"/><Relationship Id="rId534" Type="http://schemas.openxmlformats.org/officeDocument/2006/relationships/ctrlProp" Target="../ctrlProps/ctrlProp533.xml"/><Relationship Id="rId741" Type="http://schemas.openxmlformats.org/officeDocument/2006/relationships/ctrlProp" Target="../ctrlProps/ctrlProp740.xml"/><Relationship Id="rId839" Type="http://schemas.openxmlformats.org/officeDocument/2006/relationships/ctrlProp" Target="../ctrlProps/ctrlProp838.xml"/><Relationship Id="rId1164" Type="http://schemas.openxmlformats.org/officeDocument/2006/relationships/ctrlProp" Target="../ctrlProps/ctrlProp1163.xml"/><Relationship Id="rId1371" Type="http://schemas.openxmlformats.org/officeDocument/2006/relationships/ctrlProp" Target="../ctrlProps/ctrlProp1370.xml"/><Relationship Id="rId1469" Type="http://schemas.openxmlformats.org/officeDocument/2006/relationships/ctrlProp" Target="../ctrlProps/ctrlProp1468.xml"/><Relationship Id="rId2008" Type="http://schemas.openxmlformats.org/officeDocument/2006/relationships/ctrlProp" Target="../ctrlProps/ctrlProp2007.xml"/><Relationship Id="rId601" Type="http://schemas.openxmlformats.org/officeDocument/2006/relationships/ctrlProp" Target="../ctrlProps/ctrlProp600.xml"/><Relationship Id="rId1024" Type="http://schemas.openxmlformats.org/officeDocument/2006/relationships/ctrlProp" Target="../ctrlProps/ctrlProp1023.xml"/><Relationship Id="rId1231" Type="http://schemas.openxmlformats.org/officeDocument/2006/relationships/ctrlProp" Target="../ctrlProps/ctrlProp1230.xml"/><Relationship Id="rId1676" Type="http://schemas.openxmlformats.org/officeDocument/2006/relationships/ctrlProp" Target="../ctrlProps/ctrlProp1675.xml"/><Relationship Id="rId1883" Type="http://schemas.openxmlformats.org/officeDocument/2006/relationships/ctrlProp" Target="../ctrlProps/ctrlProp1882.xml"/><Relationship Id="rId240" Type="http://schemas.openxmlformats.org/officeDocument/2006/relationships/ctrlProp" Target="../ctrlProps/ctrlProp239.xml"/><Relationship Id="rId478" Type="http://schemas.openxmlformats.org/officeDocument/2006/relationships/ctrlProp" Target="../ctrlProps/ctrlProp477.xml"/><Relationship Id="rId685" Type="http://schemas.openxmlformats.org/officeDocument/2006/relationships/ctrlProp" Target="../ctrlProps/ctrlProp684.xml"/><Relationship Id="rId892" Type="http://schemas.openxmlformats.org/officeDocument/2006/relationships/ctrlProp" Target="../ctrlProps/ctrlProp891.xml"/><Relationship Id="rId906" Type="http://schemas.openxmlformats.org/officeDocument/2006/relationships/ctrlProp" Target="../ctrlProps/ctrlProp905.xml"/><Relationship Id="rId1329" Type="http://schemas.openxmlformats.org/officeDocument/2006/relationships/ctrlProp" Target="../ctrlProps/ctrlProp1328.xml"/><Relationship Id="rId1536" Type="http://schemas.openxmlformats.org/officeDocument/2006/relationships/ctrlProp" Target="../ctrlProps/ctrlProp1535.xml"/><Relationship Id="rId1743" Type="http://schemas.openxmlformats.org/officeDocument/2006/relationships/ctrlProp" Target="../ctrlProps/ctrlProp1742.xml"/><Relationship Id="rId1950" Type="http://schemas.openxmlformats.org/officeDocument/2006/relationships/ctrlProp" Target="../ctrlProps/ctrlProp1949.xml"/><Relationship Id="rId35" Type="http://schemas.openxmlformats.org/officeDocument/2006/relationships/ctrlProp" Target="../ctrlProps/ctrlProp34.xml"/><Relationship Id="rId100" Type="http://schemas.openxmlformats.org/officeDocument/2006/relationships/ctrlProp" Target="../ctrlProps/ctrlProp99.xml"/><Relationship Id="rId338" Type="http://schemas.openxmlformats.org/officeDocument/2006/relationships/ctrlProp" Target="../ctrlProps/ctrlProp337.xml"/><Relationship Id="rId545" Type="http://schemas.openxmlformats.org/officeDocument/2006/relationships/ctrlProp" Target="../ctrlProps/ctrlProp544.xml"/><Relationship Id="rId752" Type="http://schemas.openxmlformats.org/officeDocument/2006/relationships/ctrlProp" Target="../ctrlProps/ctrlProp751.xml"/><Relationship Id="rId1175" Type="http://schemas.openxmlformats.org/officeDocument/2006/relationships/ctrlProp" Target="../ctrlProps/ctrlProp1174.xml"/><Relationship Id="rId1382" Type="http://schemas.openxmlformats.org/officeDocument/2006/relationships/ctrlProp" Target="../ctrlProps/ctrlProp1381.xml"/><Relationship Id="rId1603" Type="http://schemas.openxmlformats.org/officeDocument/2006/relationships/ctrlProp" Target="../ctrlProps/ctrlProp1602.xml"/><Relationship Id="rId1810" Type="http://schemas.openxmlformats.org/officeDocument/2006/relationships/ctrlProp" Target="../ctrlProps/ctrlProp1809.xml"/><Relationship Id="rId2019" Type="http://schemas.openxmlformats.org/officeDocument/2006/relationships/ctrlProp" Target="../ctrlProps/ctrlProp2018.xml"/><Relationship Id="rId184" Type="http://schemas.openxmlformats.org/officeDocument/2006/relationships/ctrlProp" Target="../ctrlProps/ctrlProp183.xml"/><Relationship Id="rId391" Type="http://schemas.openxmlformats.org/officeDocument/2006/relationships/ctrlProp" Target="../ctrlProps/ctrlProp390.xml"/><Relationship Id="rId405" Type="http://schemas.openxmlformats.org/officeDocument/2006/relationships/ctrlProp" Target="../ctrlProps/ctrlProp404.xml"/><Relationship Id="rId612" Type="http://schemas.openxmlformats.org/officeDocument/2006/relationships/ctrlProp" Target="../ctrlProps/ctrlProp611.xml"/><Relationship Id="rId1035" Type="http://schemas.openxmlformats.org/officeDocument/2006/relationships/ctrlProp" Target="../ctrlProps/ctrlProp1034.xml"/><Relationship Id="rId1242" Type="http://schemas.openxmlformats.org/officeDocument/2006/relationships/ctrlProp" Target="../ctrlProps/ctrlProp1241.xml"/><Relationship Id="rId1687" Type="http://schemas.openxmlformats.org/officeDocument/2006/relationships/ctrlProp" Target="../ctrlProps/ctrlProp1686.xml"/><Relationship Id="rId1894" Type="http://schemas.openxmlformats.org/officeDocument/2006/relationships/ctrlProp" Target="../ctrlProps/ctrlProp1893.xml"/><Relationship Id="rId1908" Type="http://schemas.openxmlformats.org/officeDocument/2006/relationships/ctrlProp" Target="../ctrlProps/ctrlProp1907.xml"/><Relationship Id="rId251" Type="http://schemas.openxmlformats.org/officeDocument/2006/relationships/ctrlProp" Target="../ctrlProps/ctrlProp250.xml"/><Relationship Id="rId489" Type="http://schemas.openxmlformats.org/officeDocument/2006/relationships/ctrlProp" Target="../ctrlProps/ctrlProp488.xml"/><Relationship Id="rId696" Type="http://schemas.openxmlformats.org/officeDocument/2006/relationships/ctrlProp" Target="../ctrlProps/ctrlProp695.xml"/><Relationship Id="rId917" Type="http://schemas.openxmlformats.org/officeDocument/2006/relationships/ctrlProp" Target="../ctrlProps/ctrlProp916.xml"/><Relationship Id="rId1102" Type="http://schemas.openxmlformats.org/officeDocument/2006/relationships/ctrlProp" Target="../ctrlProps/ctrlProp1101.xml"/><Relationship Id="rId1547" Type="http://schemas.openxmlformats.org/officeDocument/2006/relationships/ctrlProp" Target="../ctrlProps/ctrlProp1546.xml"/><Relationship Id="rId1754" Type="http://schemas.openxmlformats.org/officeDocument/2006/relationships/ctrlProp" Target="../ctrlProps/ctrlProp1753.xml"/><Relationship Id="rId1961" Type="http://schemas.openxmlformats.org/officeDocument/2006/relationships/ctrlProp" Target="../ctrlProps/ctrlProp1960.xml"/><Relationship Id="rId46" Type="http://schemas.openxmlformats.org/officeDocument/2006/relationships/ctrlProp" Target="../ctrlProps/ctrlProp45.xml"/><Relationship Id="rId349" Type="http://schemas.openxmlformats.org/officeDocument/2006/relationships/ctrlProp" Target="../ctrlProps/ctrlProp348.xml"/><Relationship Id="rId556" Type="http://schemas.openxmlformats.org/officeDocument/2006/relationships/ctrlProp" Target="../ctrlProps/ctrlProp555.xml"/><Relationship Id="rId763" Type="http://schemas.openxmlformats.org/officeDocument/2006/relationships/ctrlProp" Target="../ctrlProps/ctrlProp762.xml"/><Relationship Id="rId1186" Type="http://schemas.openxmlformats.org/officeDocument/2006/relationships/ctrlProp" Target="../ctrlProps/ctrlProp1185.xml"/><Relationship Id="rId1393" Type="http://schemas.openxmlformats.org/officeDocument/2006/relationships/ctrlProp" Target="../ctrlProps/ctrlProp1392.xml"/><Relationship Id="rId1407" Type="http://schemas.openxmlformats.org/officeDocument/2006/relationships/ctrlProp" Target="../ctrlProps/ctrlProp1406.xml"/><Relationship Id="rId1614" Type="http://schemas.openxmlformats.org/officeDocument/2006/relationships/ctrlProp" Target="../ctrlProps/ctrlProp1613.xml"/><Relationship Id="rId1821" Type="http://schemas.openxmlformats.org/officeDocument/2006/relationships/ctrlProp" Target="../ctrlProps/ctrlProp1820.xml"/><Relationship Id="rId111" Type="http://schemas.openxmlformats.org/officeDocument/2006/relationships/ctrlProp" Target="../ctrlProps/ctrlProp110.xml"/><Relationship Id="rId195" Type="http://schemas.openxmlformats.org/officeDocument/2006/relationships/ctrlProp" Target="../ctrlProps/ctrlProp194.xml"/><Relationship Id="rId209" Type="http://schemas.openxmlformats.org/officeDocument/2006/relationships/ctrlProp" Target="../ctrlProps/ctrlProp208.xml"/><Relationship Id="rId416" Type="http://schemas.openxmlformats.org/officeDocument/2006/relationships/ctrlProp" Target="../ctrlProps/ctrlProp415.xml"/><Relationship Id="rId970" Type="http://schemas.openxmlformats.org/officeDocument/2006/relationships/ctrlProp" Target="../ctrlProps/ctrlProp969.xml"/><Relationship Id="rId1046" Type="http://schemas.openxmlformats.org/officeDocument/2006/relationships/ctrlProp" Target="../ctrlProps/ctrlProp1045.xml"/><Relationship Id="rId1253" Type="http://schemas.openxmlformats.org/officeDocument/2006/relationships/ctrlProp" Target="../ctrlProps/ctrlProp1252.xml"/><Relationship Id="rId1698" Type="http://schemas.openxmlformats.org/officeDocument/2006/relationships/ctrlProp" Target="../ctrlProps/ctrlProp1697.xml"/><Relationship Id="rId1919" Type="http://schemas.openxmlformats.org/officeDocument/2006/relationships/ctrlProp" Target="../ctrlProps/ctrlProp1918.xml"/><Relationship Id="rId623" Type="http://schemas.openxmlformats.org/officeDocument/2006/relationships/ctrlProp" Target="../ctrlProps/ctrlProp622.xml"/><Relationship Id="rId830" Type="http://schemas.openxmlformats.org/officeDocument/2006/relationships/ctrlProp" Target="../ctrlProps/ctrlProp829.xml"/><Relationship Id="rId928" Type="http://schemas.openxmlformats.org/officeDocument/2006/relationships/ctrlProp" Target="../ctrlProps/ctrlProp927.xml"/><Relationship Id="rId1460" Type="http://schemas.openxmlformats.org/officeDocument/2006/relationships/ctrlProp" Target="../ctrlProps/ctrlProp1459.xml"/><Relationship Id="rId1558" Type="http://schemas.openxmlformats.org/officeDocument/2006/relationships/ctrlProp" Target="../ctrlProps/ctrlProp1557.xml"/><Relationship Id="rId1765" Type="http://schemas.openxmlformats.org/officeDocument/2006/relationships/ctrlProp" Target="../ctrlProps/ctrlProp1764.xml"/><Relationship Id="rId57" Type="http://schemas.openxmlformats.org/officeDocument/2006/relationships/ctrlProp" Target="../ctrlProps/ctrlProp56.xml"/><Relationship Id="rId262" Type="http://schemas.openxmlformats.org/officeDocument/2006/relationships/ctrlProp" Target="../ctrlProps/ctrlProp261.xml"/><Relationship Id="rId567" Type="http://schemas.openxmlformats.org/officeDocument/2006/relationships/ctrlProp" Target="../ctrlProps/ctrlProp566.xml"/><Relationship Id="rId1113" Type="http://schemas.openxmlformats.org/officeDocument/2006/relationships/ctrlProp" Target="../ctrlProps/ctrlProp1112.xml"/><Relationship Id="rId1197" Type="http://schemas.openxmlformats.org/officeDocument/2006/relationships/ctrlProp" Target="../ctrlProps/ctrlProp1196.xml"/><Relationship Id="rId1320" Type="http://schemas.openxmlformats.org/officeDocument/2006/relationships/ctrlProp" Target="../ctrlProps/ctrlProp1319.xml"/><Relationship Id="rId1418" Type="http://schemas.openxmlformats.org/officeDocument/2006/relationships/ctrlProp" Target="../ctrlProps/ctrlProp1417.xml"/><Relationship Id="rId1972" Type="http://schemas.openxmlformats.org/officeDocument/2006/relationships/ctrlProp" Target="../ctrlProps/ctrlProp1971.xml"/><Relationship Id="rId122" Type="http://schemas.openxmlformats.org/officeDocument/2006/relationships/ctrlProp" Target="../ctrlProps/ctrlProp121.xml"/><Relationship Id="rId774" Type="http://schemas.openxmlformats.org/officeDocument/2006/relationships/ctrlProp" Target="../ctrlProps/ctrlProp773.xml"/><Relationship Id="rId981" Type="http://schemas.openxmlformats.org/officeDocument/2006/relationships/ctrlProp" Target="../ctrlProps/ctrlProp980.xml"/><Relationship Id="rId1057" Type="http://schemas.openxmlformats.org/officeDocument/2006/relationships/ctrlProp" Target="../ctrlProps/ctrlProp1056.xml"/><Relationship Id="rId1625" Type="http://schemas.openxmlformats.org/officeDocument/2006/relationships/ctrlProp" Target="../ctrlProps/ctrlProp1624.xml"/><Relationship Id="rId1832" Type="http://schemas.openxmlformats.org/officeDocument/2006/relationships/ctrlProp" Target="../ctrlProps/ctrlProp1831.xml"/><Relationship Id="rId2010" Type="http://schemas.openxmlformats.org/officeDocument/2006/relationships/ctrlProp" Target="../ctrlProps/ctrlProp2009.xml"/><Relationship Id="rId427" Type="http://schemas.openxmlformats.org/officeDocument/2006/relationships/ctrlProp" Target="../ctrlProps/ctrlProp426.xml"/><Relationship Id="rId634" Type="http://schemas.openxmlformats.org/officeDocument/2006/relationships/ctrlProp" Target="../ctrlProps/ctrlProp633.xml"/><Relationship Id="rId841" Type="http://schemas.openxmlformats.org/officeDocument/2006/relationships/ctrlProp" Target="../ctrlProps/ctrlProp840.xml"/><Relationship Id="rId1264" Type="http://schemas.openxmlformats.org/officeDocument/2006/relationships/ctrlProp" Target="../ctrlProps/ctrlProp1263.xml"/><Relationship Id="rId1471" Type="http://schemas.openxmlformats.org/officeDocument/2006/relationships/ctrlProp" Target="../ctrlProps/ctrlProp1470.xml"/><Relationship Id="rId1569" Type="http://schemas.openxmlformats.org/officeDocument/2006/relationships/ctrlProp" Target="../ctrlProps/ctrlProp1568.xml"/><Relationship Id="rId273" Type="http://schemas.openxmlformats.org/officeDocument/2006/relationships/ctrlProp" Target="../ctrlProps/ctrlProp272.xml"/><Relationship Id="rId480" Type="http://schemas.openxmlformats.org/officeDocument/2006/relationships/ctrlProp" Target="../ctrlProps/ctrlProp479.xml"/><Relationship Id="rId701" Type="http://schemas.openxmlformats.org/officeDocument/2006/relationships/ctrlProp" Target="../ctrlProps/ctrlProp700.xml"/><Relationship Id="rId939" Type="http://schemas.openxmlformats.org/officeDocument/2006/relationships/ctrlProp" Target="../ctrlProps/ctrlProp938.xml"/><Relationship Id="rId1124" Type="http://schemas.openxmlformats.org/officeDocument/2006/relationships/ctrlProp" Target="../ctrlProps/ctrlProp1123.xml"/><Relationship Id="rId1331" Type="http://schemas.openxmlformats.org/officeDocument/2006/relationships/ctrlProp" Target="../ctrlProps/ctrlProp1330.xml"/><Relationship Id="rId1776" Type="http://schemas.openxmlformats.org/officeDocument/2006/relationships/ctrlProp" Target="../ctrlProps/ctrlProp1775.xml"/><Relationship Id="rId1983" Type="http://schemas.openxmlformats.org/officeDocument/2006/relationships/ctrlProp" Target="../ctrlProps/ctrlProp1982.xml"/><Relationship Id="rId68" Type="http://schemas.openxmlformats.org/officeDocument/2006/relationships/ctrlProp" Target="../ctrlProps/ctrlProp67.xml"/><Relationship Id="rId133" Type="http://schemas.openxmlformats.org/officeDocument/2006/relationships/ctrlProp" Target="../ctrlProps/ctrlProp132.xml"/><Relationship Id="rId340" Type="http://schemas.openxmlformats.org/officeDocument/2006/relationships/ctrlProp" Target="../ctrlProps/ctrlProp339.xml"/><Relationship Id="rId578" Type="http://schemas.openxmlformats.org/officeDocument/2006/relationships/ctrlProp" Target="../ctrlProps/ctrlProp577.xml"/><Relationship Id="rId785" Type="http://schemas.openxmlformats.org/officeDocument/2006/relationships/ctrlProp" Target="../ctrlProps/ctrlProp784.xml"/><Relationship Id="rId992" Type="http://schemas.openxmlformats.org/officeDocument/2006/relationships/ctrlProp" Target="../ctrlProps/ctrlProp991.xml"/><Relationship Id="rId1429" Type="http://schemas.openxmlformats.org/officeDocument/2006/relationships/ctrlProp" Target="../ctrlProps/ctrlProp1428.xml"/><Relationship Id="rId1636" Type="http://schemas.openxmlformats.org/officeDocument/2006/relationships/ctrlProp" Target="../ctrlProps/ctrlProp1635.xml"/><Relationship Id="rId1843" Type="http://schemas.openxmlformats.org/officeDocument/2006/relationships/ctrlProp" Target="../ctrlProps/ctrlProp1842.xml"/><Relationship Id="rId2021" Type="http://schemas.openxmlformats.org/officeDocument/2006/relationships/ctrlProp" Target="../ctrlProps/ctrlProp2020.xml"/><Relationship Id="rId200" Type="http://schemas.openxmlformats.org/officeDocument/2006/relationships/ctrlProp" Target="../ctrlProps/ctrlProp199.xml"/><Relationship Id="rId438" Type="http://schemas.openxmlformats.org/officeDocument/2006/relationships/ctrlProp" Target="../ctrlProps/ctrlProp437.xml"/><Relationship Id="rId645" Type="http://schemas.openxmlformats.org/officeDocument/2006/relationships/ctrlProp" Target="../ctrlProps/ctrlProp644.xml"/><Relationship Id="rId852" Type="http://schemas.openxmlformats.org/officeDocument/2006/relationships/ctrlProp" Target="../ctrlProps/ctrlProp851.xml"/><Relationship Id="rId1068" Type="http://schemas.openxmlformats.org/officeDocument/2006/relationships/ctrlProp" Target="../ctrlProps/ctrlProp1067.xml"/><Relationship Id="rId1275" Type="http://schemas.openxmlformats.org/officeDocument/2006/relationships/ctrlProp" Target="../ctrlProps/ctrlProp1274.xml"/><Relationship Id="rId1482" Type="http://schemas.openxmlformats.org/officeDocument/2006/relationships/ctrlProp" Target="../ctrlProps/ctrlProp1481.xml"/><Relationship Id="rId1703" Type="http://schemas.openxmlformats.org/officeDocument/2006/relationships/ctrlProp" Target="../ctrlProps/ctrlProp1702.xml"/><Relationship Id="rId1910" Type="http://schemas.openxmlformats.org/officeDocument/2006/relationships/ctrlProp" Target="../ctrlProps/ctrlProp1909.xml"/><Relationship Id="rId284" Type="http://schemas.openxmlformats.org/officeDocument/2006/relationships/ctrlProp" Target="../ctrlProps/ctrlProp283.xml"/><Relationship Id="rId491" Type="http://schemas.openxmlformats.org/officeDocument/2006/relationships/ctrlProp" Target="../ctrlProps/ctrlProp490.xml"/><Relationship Id="rId505" Type="http://schemas.openxmlformats.org/officeDocument/2006/relationships/ctrlProp" Target="../ctrlProps/ctrlProp504.xml"/><Relationship Id="rId712" Type="http://schemas.openxmlformats.org/officeDocument/2006/relationships/ctrlProp" Target="../ctrlProps/ctrlProp711.xml"/><Relationship Id="rId1135" Type="http://schemas.openxmlformats.org/officeDocument/2006/relationships/ctrlProp" Target="../ctrlProps/ctrlProp1134.xml"/><Relationship Id="rId1342" Type="http://schemas.openxmlformats.org/officeDocument/2006/relationships/ctrlProp" Target="../ctrlProps/ctrlProp1341.xml"/><Relationship Id="rId1787" Type="http://schemas.openxmlformats.org/officeDocument/2006/relationships/ctrlProp" Target="../ctrlProps/ctrlProp1786.xml"/><Relationship Id="rId1994" Type="http://schemas.openxmlformats.org/officeDocument/2006/relationships/ctrlProp" Target="../ctrlProps/ctrlProp1993.xml"/><Relationship Id="rId79" Type="http://schemas.openxmlformats.org/officeDocument/2006/relationships/ctrlProp" Target="../ctrlProps/ctrlProp78.xml"/><Relationship Id="rId144" Type="http://schemas.openxmlformats.org/officeDocument/2006/relationships/ctrlProp" Target="../ctrlProps/ctrlProp143.xml"/><Relationship Id="rId589" Type="http://schemas.openxmlformats.org/officeDocument/2006/relationships/ctrlProp" Target="../ctrlProps/ctrlProp588.xml"/><Relationship Id="rId796" Type="http://schemas.openxmlformats.org/officeDocument/2006/relationships/ctrlProp" Target="../ctrlProps/ctrlProp795.xml"/><Relationship Id="rId1202" Type="http://schemas.openxmlformats.org/officeDocument/2006/relationships/ctrlProp" Target="../ctrlProps/ctrlProp1201.xml"/><Relationship Id="rId1647" Type="http://schemas.openxmlformats.org/officeDocument/2006/relationships/ctrlProp" Target="../ctrlProps/ctrlProp1646.xml"/><Relationship Id="rId1854" Type="http://schemas.openxmlformats.org/officeDocument/2006/relationships/ctrlProp" Target="../ctrlProps/ctrlProp1853.xml"/><Relationship Id="rId351" Type="http://schemas.openxmlformats.org/officeDocument/2006/relationships/ctrlProp" Target="../ctrlProps/ctrlProp350.xml"/><Relationship Id="rId449" Type="http://schemas.openxmlformats.org/officeDocument/2006/relationships/ctrlProp" Target="../ctrlProps/ctrlProp448.xml"/><Relationship Id="rId656" Type="http://schemas.openxmlformats.org/officeDocument/2006/relationships/ctrlProp" Target="../ctrlProps/ctrlProp655.xml"/><Relationship Id="rId863" Type="http://schemas.openxmlformats.org/officeDocument/2006/relationships/ctrlProp" Target="../ctrlProps/ctrlProp862.xml"/><Relationship Id="rId1079" Type="http://schemas.openxmlformats.org/officeDocument/2006/relationships/ctrlProp" Target="../ctrlProps/ctrlProp1078.xml"/><Relationship Id="rId1286" Type="http://schemas.openxmlformats.org/officeDocument/2006/relationships/ctrlProp" Target="../ctrlProps/ctrlProp1285.xml"/><Relationship Id="rId1493" Type="http://schemas.openxmlformats.org/officeDocument/2006/relationships/ctrlProp" Target="../ctrlProps/ctrlProp1492.xml"/><Relationship Id="rId1507" Type="http://schemas.openxmlformats.org/officeDocument/2006/relationships/ctrlProp" Target="../ctrlProps/ctrlProp1506.xml"/><Relationship Id="rId1714" Type="http://schemas.openxmlformats.org/officeDocument/2006/relationships/ctrlProp" Target="../ctrlProps/ctrlProp1713.xml"/><Relationship Id="rId2032" Type="http://schemas.openxmlformats.org/officeDocument/2006/relationships/ctrlProp" Target="../ctrlProps/ctrlProp2031.xml"/><Relationship Id="rId211" Type="http://schemas.openxmlformats.org/officeDocument/2006/relationships/ctrlProp" Target="../ctrlProps/ctrlProp210.xml"/><Relationship Id="rId295" Type="http://schemas.openxmlformats.org/officeDocument/2006/relationships/ctrlProp" Target="../ctrlProps/ctrlProp294.xml"/><Relationship Id="rId309" Type="http://schemas.openxmlformats.org/officeDocument/2006/relationships/ctrlProp" Target="../ctrlProps/ctrlProp308.xml"/><Relationship Id="rId516" Type="http://schemas.openxmlformats.org/officeDocument/2006/relationships/ctrlProp" Target="../ctrlProps/ctrlProp515.xml"/><Relationship Id="rId1146" Type="http://schemas.openxmlformats.org/officeDocument/2006/relationships/ctrlProp" Target="../ctrlProps/ctrlProp1145.xml"/><Relationship Id="rId1798" Type="http://schemas.openxmlformats.org/officeDocument/2006/relationships/ctrlProp" Target="../ctrlProps/ctrlProp1797.xml"/><Relationship Id="rId1921" Type="http://schemas.openxmlformats.org/officeDocument/2006/relationships/ctrlProp" Target="../ctrlProps/ctrlProp1920.xml"/><Relationship Id="rId723" Type="http://schemas.openxmlformats.org/officeDocument/2006/relationships/ctrlProp" Target="../ctrlProps/ctrlProp722.xml"/><Relationship Id="rId930" Type="http://schemas.openxmlformats.org/officeDocument/2006/relationships/ctrlProp" Target="../ctrlProps/ctrlProp929.xml"/><Relationship Id="rId1006" Type="http://schemas.openxmlformats.org/officeDocument/2006/relationships/ctrlProp" Target="../ctrlProps/ctrlProp1005.xml"/><Relationship Id="rId1353" Type="http://schemas.openxmlformats.org/officeDocument/2006/relationships/ctrlProp" Target="../ctrlProps/ctrlProp1352.xml"/><Relationship Id="rId1560" Type="http://schemas.openxmlformats.org/officeDocument/2006/relationships/ctrlProp" Target="../ctrlProps/ctrlProp1559.xml"/><Relationship Id="rId1658" Type="http://schemas.openxmlformats.org/officeDocument/2006/relationships/ctrlProp" Target="../ctrlProps/ctrlProp1657.xml"/><Relationship Id="rId1865" Type="http://schemas.openxmlformats.org/officeDocument/2006/relationships/ctrlProp" Target="../ctrlProps/ctrlProp1864.xml"/><Relationship Id="rId155" Type="http://schemas.openxmlformats.org/officeDocument/2006/relationships/ctrlProp" Target="../ctrlProps/ctrlProp154.xml"/><Relationship Id="rId362" Type="http://schemas.openxmlformats.org/officeDocument/2006/relationships/ctrlProp" Target="../ctrlProps/ctrlProp361.xml"/><Relationship Id="rId1213" Type="http://schemas.openxmlformats.org/officeDocument/2006/relationships/ctrlProp" Target="../ctrlProps/ctrlProp1212.xml"/><Relationship Id="rId1297" Type="http://schemas.openxmlformats.org/officeDocument/2006/relationships/ctrlProp" Target="../ctrlProps/ctrlProp1296.xml"/><Relationship Id="rId1420" Type="http://schemas.openxmlformats.org/officeDocument/2006/relationships/ctrlProp" Target="../ctrlProps/ctrlProp1419.xml"/><Relationship Id="rId1518" Type="http://schemas.openxmlformats.org/officeDocument/2006/relationships/ctrlProp" Target="../ctrlProps/ctrlProp1517.xml"/><Relationship Id="rId2043" Type="http://schemas.openxmlformats.org/officeDocument/2006/relationships/ctrlProp" Target="../ctrlProps/ctrlProp2042.xml"/><Relationship Id="rId222" Type="http://schemas.openxmlformats.org/officeDocument/2006/relationships/ctrlProp" Target="../ctrlProps/ctrlProp221.xml"/><Relationship Id="rId667" Type="http://schemas.openxmlformats.org/officeDocument/2006/relationships/ctrlProp" Target="../ctrlProps/ctrlProp666.xml"/><Relationship Id="rId874" Type="http://schemas.openxmlformats.org/officeDocument/2006/relationships/ctrlProp" Target="../ctrlProps/ctrlProp873.xml"/><Relationship Id="rId1725" Type="http://schemas.openxmlformats.org/officeDocument/2006/relationships/ctrlProp" Target="../ctrlProps/ctrlProp1724.xml"/><Relationship Id="rId1932" Type="http://schemas.openxmlformats.org/officeDocument/2006/relationships/ctrlProp" Target="../ctrlProps/ctrlProp1931.xml"/><Relationship Id="rId17" Type="http://schemas.openxmlformats.org/officeDocument/2006/relationships/ctrlProp" Target="../ctrlProps/ctrlProp16.xml"/><Relationship Id="rId527" Type="http://schemas.openxmlformats.org/officeDocument/2006/relationships/ctrlProp" Target="../ctrlProps/ctrlProp526.xml"/><Relationship Id="rId734" Type="http://schemas.openxmlformats.org/officeDocument/2006/relationships/ctrlProp" Target="../ctrlProps/ctrlProp733.xml"/><Relationship Id="rId941" Type="http://schemas.openxmlformats.org/officeDocument/2006/relationships/ctrlProp" Target="../ctrlProps/ctrlProp940.xml"/><Relationship Id="rId1157" Type="http://schemas.openxmlformats.org/officeDocument/2006/relationships/ctrlProp" Target="../ctrlProps/ctrlProp1156.xml"/><Relationship Id="rId1364" Type="http://schemas.openxmlformats.org/officeDocument/2006/relationships/ctrlProp" Target="../ctrlProps/ctrlProp1363.xml"/><Relationship Id="rId1571" Type="http://schemas.openxmlformats.org/officeDocument/2006/relationships/ctrlProp" Target="../ctrlProps/ctrlProp1570.xml"/><Relationship Id="rId70" Type="http://schemas.openxmlformats.org/officeDocument/2006/relationships/ctrlProp" Target="../ctrlProps/ctrlProp69.xml"/><Relationship Id="rId166" Type="http://schemas.openxmlformats.org/officeDocument/2006/relationships/ctrlProp" Target="../ctrlProps/ctrlProp165.xml"/><Relationship Id="rId373" Type="http://schemas.openxmlformats.org/officeDocument/2006/relationships/ctrlProp" Target="../ctrlProps/ctrlProp372.xml"/><Relationship Id="rId580" Type="http://schemas.openxmlformats.org/officeDocument/2006/relationships/ctrlProp" Target="../ctrlProps/ctrlProp579.xml"/><Relationship Id="rId801" Type="http://schemas.openxmlformats.org/officeDocument/2006/relationships/ctrlProp" Target="../ctrlProps/ctrlProp800.xml"/><Relationship Id="rId1017" Type="http://schemas.openxmlformats.org/officeDocument/2006/relationships/ctrlProp" Target="../ctrlProps/ctrlProp1016.xml"/><Relationship Id="rId1224" Type="http://schemas.openxmlformats.org/officeDocument/2006/relationships/ctrlProp" Target="../ctrlProps/ctrlProp1223.xml"/><Relationship Id="rId1431" Type="http://schemas.openxmlformats.org/officeDocument/2006/relationships/ctrlProp" Target="../ctrlProps/ctrlProp1430.xml"/><Relationship Id="rId1669" Type="http://schemas.openxmlformats.org/officeDocument/2006/relationships/ctrlProp" Target="../ctrlProps/ctrlProp1668.xml"/><Relationship Id="rId1876" Type="http://schemas.openxmlformats.org/officeDocument/2006/relationships/ctrlProp" Target="../ctrlProps/ctrlProp1875.xml"/><Relationship Id="rId1" Type="http://schemas.openxmlformats.org/officeDocument/2006/relationships/hyperlink" Target="http://www.vertex42.com/ExcelTemplates/loan-amortization-schedule.html" TargetMode="External"/><Relationship Id="rId233" Type="http://schemas.openxmlformats.org/officeDocument/2006/relationships/ctrlProp" Target="../ctrlProps/ctrlProp232.xml"/><Relationship Id="rId440" Type="http://schemas.openxmlformats.org/officeDocument/2006/relationships/ctrlProp" Target="../ctrlProps/ctrlProp439.xml"/><Relationship Id="rId678" Type="http://schemas.openxmlformats.org/officeDocument/2006/relationships/ctrlProp" Target="../ctrlProps/ctrlProp677.xml"/><Relationship Id="rId885" Type="http://schemas.openxmlformats.org/officeDocument/2006/relationships/ctrlProp" Target="../ctrlProps/ctrlProp884.xml"/><Relationship Id="rId1070" Type="http://schemas.openxmlformats.org/officeDocument/2006/relationships/ctrlProp" Target="../ctrlProps/ctrlProp1069.xml"/><Relationship Id="rId1529" Type="http://schemas.openxmlformats.org/officeDocument/2006/relationships/ctrlProp" Target="../ctrlProps/ctrlProp1528.xml"/><Relationship Id="rId1736" Type="http://schemas.openxmlformats.org/officeDocument/2006/relationships/ctrlProp" Target="../ctrlProps/ctrlProp1735.xml"/><Relationship Id="rId1943" Type="http://schemas.openxmlformats.org/officeDocument/2006/relationships/ctrlProp" Target="../ctrlProps/ctrlProp1942.xml"/><Relationship Id="rId28" Type="http://schemas.openxmlformats.org/officeDocument/2006/relationships/ctrlProp" Target="../ctrlProps/ctrlProp27.xml"/><Relationship Id="rId300" Type="http://schemas.openxmlformats.org/officeDocument/2006/relationships/ctrlProp" Target="../ctrlProps/ctrlProp299.xml"/><Relationship Id="rId538" Type="http://schemas.openxmlformats.org/officeDocument/2006/relationships/ctrlProp" Target="../ctrlProps/ctrlProp537.xml"/><Relationship Id="rId745" Type="http://schemas.openxmlformats.org/officeDocument/2006/relationships/ctrlProp" Target="../ctrlProps/ctrlProp744.xml"/><Relationship Id="rId952" Type="http://schemas.openxmlformats.org/officeDocument/2006/relationships/ctrlProp" Target="../ctrlProps/ctrlProp951.xml"/><Relationship Id="rId1168" Type="http://schemas.openxmlformats.org/officeDocument/2006/relationships/ctrlProp" Target="../ctrlProps/ctrlProp1167.xml"/><Relationship Id="rId1375" Type="http://schemas.openxmlformats.org/officeDocument/2006/relationships/ctrlProp" Target="../ctrlProps/ctrlProp1374.xml"/><Relationship Id="rId1582" Type="http://schemas.openxmlformats.org/officeDocument/2006/relationships/ctrlProp" Target="../ctrlProps/ctrlProp1581.xml"/><Relationship Id="rId1803" Type="http://schemas.openxmlformats.org/officeDocument/2006/relationships/ctrlProp" Target="../ctrlProps/ctrlProp1802.xml"/><Relationship Id="rId81" Type="http://schemas.openxmlformats.org/officeDocument/2006/relationships/ctrlProp" Target="../ctrlProps/ctrlProp80.xml"/><Relationship Id="rId177" Type="http://schemas.openxmlformats.org/officeDocument/2006/relationships/ctrlProp" Target="../ctrlProps/ctrlProp176.xml"/><Relationship Id="rId384" Type="http://schemas.openxmlformats.org/officeDocument/2006/relationships/ctrlProp" Target="../ctrlProps/ctrlProp383.xml"/><Relationship Id="rId591" Type="http://schemas.openxmlformats.org/officeDocument/2006/relationships/ctrlProp" Target="../ctrlProps/ctrlProp590.xml"/><Relationship Id="rId605" Type="http://schemas.openxmlformats.org/officeDocument/2006/relationships/ctrlProp" Target="../ctrlProps/ctrlProp604.xml"/><Relationship Id="rId812" Type="http://schemas.openxmlformats.org/officeDocument/2006/relationships/ctrlProp" Target="../ctrlProps/ctrlProp811.xml"/><Relationship Id="rId1028" Type="http://schemas.openxmlformats.org/officeDocument/2006/relationships/ctrlProp" Target="../ctrlProps/ctrlProp1027.xml"/><Relationship Id="rId1235" Type="http://schemas.openxmlformats.org/officeDocument/2006/relationships/ctrlProp" Target="../ctrlProps/ctrlProp1234.xml"/><Relationship Id="rId1442" Type="http://schemas.openxmlformats.org/officeDocument/2006/relationships/ctrlProp" Target="../ctrlProps/ctrlProp1441.xml"/><Relationship Id="rId1887" Type="http://schemas.openxmlformats.org/officeDocument/2006/relationships/ctrlProp" Target="../ctrlProps/ctrlProp1886.xml"/><Relationship Id="rId244" Type="http://schemas.openxmlformats.org/officeDocument/2006/relationships/ctrlProp" Target="../ctrlProps/ctrlProp243.xml"/><Relationship Id="rId689" Type="http://schemas.openxmlformats.org/officeDocument/2006/relationships/ctrlProp" Target="../ctrlProps/ctrlProp688.xml"/><Relationship Id="rId896" Type="http://schemas.openxmlformats.org/officeDocument/2006/relationships/ctrlProp" Target="../ctrlProps/ctrlProp895.xml"/><Relationship Id="rId1081" Type="http://schemas.openxmlformats.org/officeDocument/2006/relationships/ctrlProp" Target="../ctrlProps/ctrlProp1080.xml"/><Relationship Id="rId1302" Type="http://schemas.openxmlformats.org/officeDocument/2006/relationships/ctrlProp" Target="../ctrlProps/ctrlProp1301.xml"/><Relationship Id="rId1747" Type="http://schemas.openxmlformats.org/officeDocument/2006/relationships/ctrlProp" Target="../ctrlProps/ctrlProp1746.xml"/><Relationship Id="rId1954" Type="http://schemas.openxmlformats.org/officeDocument/2006/relationships/ctrlProp" Target="../ctrlProps/ctrlProp1953.xml"/><Relationship Id="rId39" Type="http://schemas.openxmlformats.org/officeDocument/2006/relationships/ctrlProp" Target="../ctrlProps/ctrlProp38.xml"/><Relationship Id="rId451" Type="http://schemas.openxmlformats.org/officeDocument/2006/relationships/ctrlProp" Target="../ctrlProps/ctrlProp450.xml"/><Relationship Id="rId549" Type="http://schemas.openxmlformats.org/officeDocument/2006/relationships/ctrlProp" Target="../ctrlProps/ctrlProp548.xml"/><Relationship Id="rId756" Type="http://schemas.openxmlformats.org/officeDocument/2006/relationships/ctrlProp" Target="../ctrlProps/ctrlProp755.xml"/><Relationship Id="rId1179" Type="http://schemas.openxmlformats.org/officeDocument/2006/relationships/ctrlProp" Target="../ctrlProps/ctrlProp1178.xml"/><Relationship Id="rId1386" Type="http://schemas.openxmlformats.org/officeDocument/2006/relationships/ctrlProp" Target="../ctrlProps/ctrlProp1385.xml"/><Relationship Id="rId1593" Type="http://schemas.openxmlformats.org/officeDocument/2006/relationships/ctrlProp" Target="../ctrlProps/ctrlProp1592.xml"/><Relationship Id="rId1607" Type="http://schemas.openxmlformats.org/officeDocument/2006/relationships/ctrlProp" Target="../ctrlProps/ctrlProp1606.xml"/><Relationship Id="rId1814" Type="http://schemas.openxmlformats.org/officeDocument/2006/relationships/ctrlProp" Target="../ctrlProps/ctrlProp1813.xml"/><Relationship Id="rId104" Type="http://schemas.openxmlformats.org/officeDocument/2006/relationships/ctrlProp" Target="../ctrlProps/ctrlProp103.xml"/><Relationship Id="rId188" Type="http://schemas.openxmlformats.org/officeDocument/2006/relationships/ctrlProp" Target="../ctrlProps/ctrlProp187.xml"/><Relationship Id="rId311" Type="http://schemas.openxmlformats.org/officeDocument/2006/relationships/ctrlProp" Target="../ctrlProps/ctrlProp310.xml"/><Relationship Id="rId395" Type="http://schemas.openxmlformats.org/officeDocument/2006/relationships/ctrlProp" Target="../ctrlProps/ctrlProp394.xml"/><Relationship Id="rId409" Type="http://schemas.openxmlformats.org/officeDocument/2006/relationships/ctrlProp" Target="../ctrlProps/ctrlProp408.xml"/><Relationship Id="rId963" Type="http://schemas.openxmlformats.org/officeDocument/2006/relationships/ctrlProp" Target="../ctrlProps/ctrlProp962.xml"/><Relationship Id="rId1039" Type="http://schemas.openxmlformats.org/officeDocument/2006/relationships/ctrlProp" Target="../ctrlProps/ctrlProp1038.xml"/><Relationship Id="rId1246" Type="http://schemas.openxmlformats.org/officeDocument/2006/relationships/ctrlProp" Target="../ctrlProps/ctrlProp1245.xml"/><Relationship Id="rId1898" Type="http://schemas.openxmlformats.org/officeDocument/2006/relationships/ctrlProp" Target="../ctrlProps/ctrlProp1897.xml"/><Relationship Id="rId92" Type="http://schemas.openxmlformats.org/officeDocument/2006/relationships/ctrlProp" Target="../ctrlProps/ctrlProp91.xml"/><Relationship Id="rId616" Type="http://schemas.openxmlformats.org/officeDocument/2006/relationships/ctrlProp" Target="../ctrlProps/ctrlProp615.xml"/><Relationship Id="rId823" Type="http://schemas.openxmlformats.org/officeDocument/2006/relationships/ctrlProp" Target="../ctrlProps/ctrlProp822.xml"/><Relationship Id="rId1453" Type="http://schemas.openxmlformats.org/officeDocument/2006/relationships/ctrlProp" Target="../ctrlProps/ctrlProp1452.xml"/><Relationship Id="rId1660" Type="http://schemas.openxmlformats.org/officeDocument/2006/relationships/ctrlProp" Target="../ctrlProps/ctrlProp1659.xml"/><Relationship Id="rId1758" Type="http://schemas.openxmlformats.org/officeDocument/2006/relationships/ctrlProp" Target="../ctrlProps/ctrlProp1757.xml"/><Relationship Id="rId255" Type="http://schemas.openxmlformats.org/officeDocument/2006/relationships/ctrlProp" Target="../ctrlProps/ctrlProp254.xml"/><Relationship Id="rId462" Type="http://schemas.openxmlformats.org/officeDocument/2006/relationships/ctrlProp" Target="../ctrlProps/ctrlProp461.xml"/><Relationship Id="rId1092" Type="http://schemas.openxmlformats.org/officeDocument/2006/relationships/ctrlProp" Target="../ctrlProps/ctrlProp1091.xml"/><Relationship Id="rId1106" Type="http://schemas.openxmlformats.org/officeDocument/2006/relationships/ctrlProp" Target="../ctrlProps/ctrlProp1105.xml"/><Relationship Id="rId1313" Type="http://schemas.openxmlformats.org/officeDocument/2006/relationships/ctrlProp" Target="../ctrlProps/ctrlProp1312.xml"/><Relationship Id="rId1397" Type="http://schemas.openxmlformats.org/officeDocument/2006/relationships/ctrlProp" Target="../ctrlProps/ctrlProp1396.xml"/><Relationship Id="rId1520" Type="http://schemas.openxmlformats.org/officeDocument/2006/relationships/ctrlProp" Target="../ctrlProps/ctrlProp1519.xml"/><Relationship Id="rId1965" Type="http://schemas.openxmlformats.org/officeDocument/2006/relationships/ctrlProp" Target="../ctrlProps/ctrlProp1964.xml"/><Relationship Id="rId115" Type="http://schemas.openxmlformats.org/officeDocument/2006/relationships/ctrlProp" Target="../ctrlProps/ctrlProp114.xml"/><Relationship Id="rId322" Type="http://schemas.openxmlformats.org/officeDocument/2006/relationships/ctrlProp" Target="../ctrlProps/ctrlProp321.xml"/><Relationship Id="rId767" Type="http://schemas.openxmlformats.org/officeDocument/2006/relationships/ctrlProp" Target="../ctrlProps/ctrlProp766.xml"/><Relationship Id="rId974" Type="http://schemas.openxmlformats.org/officeDocument/2006/relationships/ctrlProp" Target="../ctrlProps/ctrlProp973.xml"/><Relationship Id="rId1618" Type="http://schemas.openxmlformats.org/officeDocument/2006/relationships/ctrlProp" Target="../ctrlProps/ctrlProp1617.xml"/><Relationship Id="rId1825" Type="http://schemas.openxmlformats.org/officeDocument/2006/relationships/ctrlProp" Target="../ctrlProps/ctrlProp1824.xml"/><Relationship Id="rId2003" Type="http://schemas.openxmlformats.org/officeDocument/2006/relationships/ctrlProp" Target="../ctrlProps/ctrlProp2002.xml"/><Relationship Id="rId199" Type="http://schemas.openxmlformats.org/officeDocument/2006/relationships/ctrlProp" Target="../ctrlProps/ctrlProp198.xml"/><Relationship Id="rId627" Type="http://schemas.openxmlformats.org/officeDocument/2006/relationships/ctrlProp" Target="../ctrlProps/ctrlProp626.xml"/><Relationship Id="rId834" Type="http://schemas.openxmlformats.org/officeDocument/2006/relationships/ctrlProp" Target="../ctrlProps/ctrlProp833.xml"/><Relationship Id="rId1257" Type="http://schemas.openxmlformats.org/officeDocument/2006/relationships/ctrlProp" Target="../ctrlProps/ctrlProp1256.xml"/><Relationship Id="rId1464" Type="http://schemas.openxmlformats.org/officeDocument/2006/relationships/ctrlProp" Target="../ctrlProps/ctrlProp1463.xml"/><Relationship Id="rId1671" Type="http://schemas.openxmlformats.org/officeDocument/2006/relationships/ctrlProp" Target="../ctrlProps/ctrlProp1670.xml"/><Relationship Id="rId266" Type="http://schemas.openxmlformats.org/officeDocument/2006/relationships/ctrlProp" Target="../ctrlProps/ctrlProp265.xml"/><Relationship Id="rId473" Type="http://schemas.openxmlformats.org/officeDocument/2006/relationships/ctrlProp" Target="../ctrlProps/ctrlProp472.xml"/><Relationship Id="rId680" Type="http://schemas.openxmlformats.org/officeDocument/2006/relationships/ctrlProp" Target="../ctrlProps/ctrlProp679.xml"/><Relationship Id="rId901" Type="http://schemas.openxmlformats.org/officeDocument/2006/relationships/ctrlProp" Target="../ctrlProps/ctrlProp900.xml"/><Relationship Id="rId1117" Type="http://schemas.openxmlformats.org/officeDocument/2006/relationships/ctrlProp" Target="../ctrlProps/ctrlProp1116.xml"/><Relationship Id="rId1324" Type="http://schemas.openxmlformats.org/officeDocument/2006/relationships/ctrlProp" Target="../ctrlProps/ctrlProp1323.xml"/><Relationship Id="rId1531" Type="http://schemas.openxmlformats.org/officeDocument/2006/relationships/ctrlProp" Target="../ctrlProps/ctrlProp1530.xml"/><Relationship Id="rId1769" Type="http://schemas.openxmlformats.org/officeDocument/2006/relationships/ctrlProp" Target="../ctrlProps/ctrlProp1768.xml"/><Relationship Id="rId1976" Type="http://schemas.openxmlformats.org/officeDocument/2006/relationships/ctrlProp" Target="../ctrlProps/ctrlProp1975.xml"/><Relationship Id="rId30" Type="http://schemas.openxmlformats.org/officeDocument/2006/relationships/ctrlProp" Target="../ctrlProps/ctrlProp29.xml"/><Relationship Id="rId126" Type="http://schemas.openxmlformats.org/officeDocument/2006/relationships/ctrlProp" Target="../ctrlProps/ctrlProp125.xml"/><Relationship Id="rId333" Type="http://schemas.openxmlformats.org/officeDocument/2006/relationships/ctrlProp" Target="../ctrlProps/ctrlProp332.xml"/><Relationship Id="rId540" Type="http://schemas.openxmlformats.org/officeDocument/2006/relationships/ctrlProp" Target="../ctrlProps/ctrlProp539.xml"/><Relationship Id="rId778" Type="http://schemas.openxmlformats.org/officeDocument/2006/relationships/ctrlProp" Target="../ctrlProps/ctrlProp777.xml"/><Relationship Id="rId985" Type="http://schemas.openxmlformats.org/officeDocument/2006/relationships/ctrlProp" Target="../ctrlProps/ctrlProp984.xml"/><Relationship Id="rId1170" Type="http://schemas.openxmlformats.org/officeDocument/2006/relationships/ctrlProp" Target="../ctrlProps/ctrlProp1169.xml"/><Relationship Id="rId1629" Type="http://schemas.openxmlformats.org/officeDocument/2006/relationships/ctrlProp" Target="../ctrlProps/ctrlProp1628.xml"/><Relationship Id="rId1836" Type="http://schemas.openxmlformats.org/officeDocument/2006/relationships/ctrlProp" Target="../ctrlProps/ctrlProp1835.xml"/><Relationship Id="rId2014" Type="http://schemas.openxmlformats.org/officeDocument/2006/relationships/ctrlProp" Target="../ctrlProps/ctrlProp2013.xml"/><Relationship Id="rId638" Type="http://schemas.openxmlformats.org/officeDocument/2006/relationships/ctrlProp" Target="../ctrlProps/ctrlProp637.xml"/><Relationship Id="rId845" Type="http://schemas.openxmlformats.org/officeDocument/2006/relationships/ctrlProp" Target="../ctrlProps/ctrlProp844.xml"/><Relationship Id="rId1030" Type="http://schemas.openxmlformats.org/officeDocument/2006/relationships/ctrlProp" Target="../ctrlProps/ctrlProp1029.xml"/><Relationship Id="rId1268" Type="http://schemas.openxmlformats.org/officeDocument/2006/relationships/ctrlProp" Target="../ctrlProps/ctrlProp1267.xml"/><Relationship Id="rId1475" Type="http://schemas.openxmlformats.org/officeDocument/2006/relationships/ctrlProp" Target="../ctrlProps/ctrlProp1474.xml"/><Relationship Id="rId1682" Type="http://schemas.openxmlformats.org/officeDocument/2006/relationships/ctrlProp" Target="../ctrlProps/ctrlProp1681.xml"/><Relationship Id="rId1903" Type="http://schemas.openxmlformats.org/officeDocument/2006/relationships/ctrlProp" Target="../ctrlProps/ctrlProp1902.xml"/><Relationship Id="rId277" Type="http://schemas.openxmlformats.org/officeDocument/2006/relationships/ctrlProp" Target="../ctrlProps/ctrlProp276.xml"/><Relationship Id="rId400" Type="http://schemas.openxmlformats.org/officeDocument/2006/relationships/ctrlProp" Target="../ctrlProps/ctrlProp399.xml"/><Relationship Id="rId484" Type="http://schemas.openxmlformats.org/officeDocument/2006/relationships/ctrlProp" Target="../ctrlProps/ctrlProp483.xml"/><Relationship Id="rId705" Type="http://schemas.openxmlformats.org/officeDocument/2006/relationships/ctrlProp" Target="../ctrlProps/ctrlProp704.xml"/><Relationship Id="rId1128" Type="http://schemas.openxmlformats.org/officeDocument/2006/relationships/ctrlProp" Target="../ctrlProps/ctrlProp1127.xml"/><Relationship Id="rId1335" Type="http://schemas.openxmlformats.org/officeDocument/2006/relationships/ctrlProp" Target="../ctrlProps/ctrlProp1334.xml"/><Relationship Id="rId1542" Type="http://schemas.openxmlformats.org/officeDocument/2006/relationships/ctrlProp" Target="../ctrlProps/ctrlProp1541.xml"/><Relationship Id="rId1987" Type="http://schemas.openxmlformats.org/officeDocument/2006/relationships/ctrlProp" Target="../ctrlProps/ctrlProp1986.xml"/><Relationship Id="rId137" Type="http://schemas.openxmlformats.org/officeDocument/2006/relationships/ctrlProp" Target="../ctrlProps/ctrlProp136.xml"/><Relationship Id="rId344" Type="http://schemas.openxmlformats.org/officeDocument/2006/relationships/ctrlProp" Target="../ctrlProps/ctrlProp343.xml"/><Relationship Id="rId691" Type="http://schemas.openxmlformats.org/officeDocument/2006/relationships/ctrlProp" Target="../ctrlProps/ctrlProp690.xml"/><Relationship Id="rId789" Type="http://schemas.openxmlformats.org/officeDocument/2006/relationships/ctrlProp" Target="../ctrlProps/ctrlProp788.xml"/><Relationship Id="rId912" Type="http://schemas.openxmlformats.org/officeDocument/2006/relationships/ctrlProp" Target="../ctrlProps/ctrlProp911.xml"/><Relationship Id="rId996" Type="http://schemas.openxmlformats.org/officeDocument/2006/relationships/ctrlProp" Target="../ctrlProps/ctrlProp995.xml"/><Relationship Id="rId1847" Type="http://schemas.openxmlformats.org/officeDocument/2006/relationships/ctrlProp" Target="../ctrlProps/ctrlProp1846.xml"/><Relationship Id="rId2025" Type="http://schemas.openxmlformats.org/officeDocument/2006/relationships/ctrlProp" Target="../ctrlProps/ctrlProp2024.xml"/><Relationship Id="rId41" Type="http://schemas.openxmlformats.org/officeDocument/2006/relationships/ctrlProp" Target="../ctrlProps/ctrlProp40.xml"/><Relationship Id="rId551" Type="http://schemas.openxmlformats.org/officeDocument/2006/relationships/ctrlProp" Target="../ctrlProps/ctrlProp550.xml"/><Relationship Id="rId649" Type="http://schemas.openxmlformats.org/officeDocument/2006/relationships/ctrlProp" Target="../ctrlProps/ctrlProp648.xml"/><Relationship Id="rId856" Type="http://schemas.openxmlformats.org/officeDocument/2006/relationships/ctrlProp" Target="../ctrlProps/ctrlProp855.xml"/><Relationship Id="rId1181" Type="http://schemas.openxmlformats.org/officeDocument/2006/relationships/ctrlProp" Target="../ctrlProps/ctrlProp1180.xml"/><Relationship Id="rId1279" Type="http://schemas.openxmlformats.org/officeDocument/2006/relationships/ctrlProp" Target="../ctrlProps/ctrlProp1278.xml"/><Relationship Id="rId1402" Type="http://schemas.openxmlformats.org/officeDocument/2006/relationships/ctrlProp" Target="../ctrlProps/ctrlProp1401.xml"/><Relationship Id="rId1486" Type="http://schemas.openxmlformats.org/officeDocument/2006/relationships/ctrlProp" Target="../ctrlProps/ctrlProp1485.xml"/><Relationship Id="rId1707" Type="http://schemas.openxmlformats.org/officeDocument/2006/relationships/ctrlProp" Target="../ctrlProps/ctrlProp1706.xml"/><Relationship Id="rId190" Type="http://schemas.openxmlformats.org/officeDocument/2006/relationships/ctrlProp" Target="../ctrlProps/ctrlProp189.xml"/><Relationship Id="rId204" Type="http://schemas.openxmlformats.org/officeDocument/2006/relationships/ctrlProp" Target="../ctrlProps/ctrlProp203.xml"/><Relationship Id="rId288" Type="http://schemas.openxmlformats.org/officeDocument/2006/relationships/ctrlProp" Target="../ctrlProps/ctrlProp287.xml"/><Relationship Id="rId411" Type="http://schemas.openxmlformats.org/officeDocument/2006/relationships/ctrlProp" Target="../ctrlProps/ctrlProp410.xml"/><Relationship Id="rId509" Type="http://schemas.openxmlformats.org/officeDocument/2006/relationships/ctrlProp" Target="../ctrlProps/ctrlProp508.xml"/><Relationship Id="rId1041" Type="http://schemas.openxmlformats.org/officeDocument/2006/relationships/ctrlProp" Target="../ctrlProps/ctrlProp1040.xml"/><Relationship Id="rId1139" Type="http://schemas.openxmlformats.org/officeDocument/2006/relationships/ctrlProp" Target="../ctrlProps/ctrlProp1138.xml"/><Relationship Id="rId1346" Type="http://schemas.openxmlformats.org/officeDocument/2006/relationships/ctrlProp" Target="../ctrlProps/ctrlProp1345.xml"/><Relationship Id="rId1693" Type="http://schemas.openxmlformats.org/officeDocument/2006/relationships/ctrlProp" Target="../ctrlProps/ctrlProp1692.xml"/><Relationship Id="rId1914" Type="http://schemas.openxmlformats.org/officeDocument/2006/relationships/ctrlProp" Target="../ctrlProps/ctrlProp1913.xml"/><Relationship Id="rId1998" Type="http://schemas.openxmlformats.org/officeDocument/2006/relationships/ctrlProp" Target="../ctrlProps/ctrlProp1997.xml"/><Relationship Id="rId495" Type="http://schemas.openxmlformats.org/officeDocument/2006/relationships/ctrlProp" Target="../ctrlProps/ctrlProp494.xml"/><Relationship Id="rId716" Type="http://schemas.openxmlformats.org/officeDocument/2006/relationships/ctrlProp" Target="../ctrlProps/ctrlProp715.xml"/><Relationship Id="rId923" Type="http://schemas.openxmlformats.org/officeDocument/2006/relationships/ctrlProp" Target="../ctrlProps/ctrlProp922.xml"/><Relationship Id="rId1553" Type="http://schemas.openxmlformats.org/officeDocument/2006/relationships/ctrlProp" Target="../ctrlProps/ctrlProp1552.xml"/><Relationship Id="rId1760" Type="http://schemas.openxmlformats.org/officeDocument/2006/relationships/ctrlProp" Target="../ctrlProps/ctrlProp1759.xml"/><Relationship Id="rId1858" Type="http://schemas.openxmlformats.org/officeDocument/2006/relationships/ctrlProp" Target="../ctrlProps/ctrlProp1857.xml"/><Relationship Id="rId52" Type="http://schemas.openxmlformats.org/officeDocument/2006/relationships/ctrlProp" Target="../ctrlProps/ctrlProp51.xml"/><Relationship Id="rId148" Type="http://schemas.openxmlformats.org/officeDocument/2006/relationships/ctrlProp" Target="../ctrlProps/ctrlProp147.xml"/><Relationship Id="rId355" Type="http://schemas.openxmlformats.org/officeDocument/2006/relationships/ctrlProp" Target="../ctrlProps/ctrlProp354.xml"/><Relationship Id="rId562" Type="http://schemas.openxmlformats.org/officeDocument/2006/relationships/ctrlProp" Target="../ctrlProps/ctrlProp561.xml"/><Relationship Id="rId1192" Type="http://schemas.openxmlformats.org/officeDocument/2006/relationships/ctrlProp" Target="../ctrlProps/ctrlProp1191.xml"/><Relationship Id="rId1206" Type="http://schemas.openxmlformats.org/officeDocument/2006/relationships/ctrlProp" Target="../ctrlProps/ctrlProp1205.xml"/><Relationship Id="rId1413" Type="http://schemas.openxmlformats.org/officeDocument/2006/relationships/ctrlProp" Target="../ctrlProps/ctrlProp1412.xml"/><Relationship Id="rId1620" Type="http://schemas.openxmlformats.org/officeDocument/2006/relationships/ctrlProp" Target="../ctrlProps/ctrlProp1619.xml"/><Relationship Id="rId2036" Type="http://schemas.openxmlformats.org/officeDocument/2006/relationships/ctrlProp" Target="../ctrlProps/ctrlProp2035.xml"/><Relationship Id="rId215" Type="http://schemas.openxmlformats.org/officeDocument/2006/relationships/ctrlProp" Target="../ctrlProps/ctrlProp214.xml"/><Relationship Id="rId422" Type="http://schemas.openxmlformats.org/officeDocument/2006/relationships/ctrlProp" Target="../ctrlProps/ctrlProp421.xml"/><Relationship Id="rId867" Type="http://schemas.openxmlformats.org/officeDocument/2006/relationships/ctrlProp" Target="../ctrlProps/ctrlProp866.xml"/><Relationship Id="rId1052" Type="http://schemas.openxmlformats.org/officeDocument/2006/relationships/ctrlProp" Target="../ctrlProps/ctrlProp1051.xml"/><Relationship Id="rId1497" Type="http://schemas.openxmlformats.org/officeDocument/2006/relationships/ctrlProp" Target="../ctrlProps/ctrlProp1496.xml"/><Relationship Id="rId1718" Type="http://schemas.openxmlformats.org/officeDocument/2006/relationships/ctrlProp" Target="../ctrlProps/ctrlProp1717.xml"/><Relationship Id="rId1925" Type="http://schemas.openxmlformats.org/officeDocument/2006/relationships/ctrlProp" Target="../ctrlProps/ctrlProp1924.xml"/><Relationship Id="rId299" Type="http://schemas.openxmlformats.org/officeDocument/2006/relationships/ctrlProp" Target="../ctrlProps/ctrlProp298.xml"/><Relationship Id="rId727" Type="http://schemas.openxmlformats.org/officeDocument/2006/relationships/ctrlProp" Target="../ctrlProps/ctrlProp726.xml"/><Relationship Id="rId934" Type="http://schemas.openxmlformats.org/officeDocument/2006/relationships/ctrlProp" Target="../ctrlProps/ctrlProp933.xml"/><Relationship Id="rId1357" Type="http://schemas.openxmlformats.org/officeDocument/2006/relationships/ctrlProp" Target="../ctrlProps/ctrlProp1356.xml"/><Relationship Id="rId1564" Type="http://schemas.openxmlformats.org/officeDocument/2006/relationships/ctrlProp" Target="../ctrlProps/ctrlProp1563.xml"/><Relationship Id="rId1771" Type="http://schemas.openxmlformats.org/officeDocument/2006/relationships/ctrlProp" Target="../ctrlProps/ctrlProp1770.xml"/><Relationship Id="rId63" Type="http://schemas.openxmlformats.org/officeDocument/2006/relationships/ctrlProp" Target="../ctrlProps/ctrlProp62.xml"/><Relationship Id="rId159" Type="http://schemas.openxmlformats.org/officeDocument/2006/relationships/ctrlProp" Target="../ctrlProps/ctrlProp158.xml"/><Relationship Id="rId366" Type="http://schemas.openxmlformats.org/officeDocument/2006/relationships/ctrlProp" Target="../ctrlProps/ctrlProp365.xml"/><Relationship Id="rId573" Type="http://schemas.openxmlformats.org/officeDocument/2006/relationships/ctrlProp" Target="../ctrlProps/ctrlProp572.xml"/><Relationship Id="rId780" Type="http://schemas.openxmlformats.org/officeDocument/2006/relationships/ctrlProp" Target="../ctrlProps/ctrlProp779.xml"/><Relationship Id="rId1217" Type="http://schemas.openxmlformats.org/officeDocument/2006/relationships/ctrlProp" Target="../ctrlProps/ctrlProp1216.xml"/><Relationship Id="rId1424" Type="http://schemas.openxmlformats.org/officeDocument/2006/relationships/ctrlProp" Target="../ctrlProps/ctrlProp1423.xml"/><Relationship Id="rId1631" Type="http://schemas.openxmlformats.org/officeDocument/2006/relationships/ctrlProp" Target="../ctrlProps/ctrlProp1630.xml"/><Relationship Id="rId1869" Type="http://schemas.openxmlformats.org/officeDocument/2006/relationships/ctrlProp" Target="../ctrlProps/ctrlProp1868.xml"/><Relationship Id="rId2047" Type="http://schemas.openxmlformats.org/officeDocument/2006/relationships/ctrlProp" Target="../ctrlProps/ctrlProp2046.xml"/><Relationship Id="rId226" Type="http://schemas.openxmlformats.org/officeDocument/2006/relationships/ctrlProp" Target="../ctrlProps/ctrlProp225.xml"/><Relationship Id="rId433" Type="http://schemas.openxmlformats.org/officeDocument/2006/relationships/ctrlProp" Target="../ctrlProps/ctrlProp432.xml"/><Relationship Id="rId878" Type="http://schemas.openxmlformats.org/officeDocument/2006/relationships/ctrlProp" Target="../ctrlProps/ctrlProp877.xml"/><Relationship Id="rId1063" Type="http://schemas.openxmlformats.org/officeDocument/2006/relationships/ctrlProp" Target="../ctrlProps/ctrlProp1062.xml"/><Relationship Id="rId1270" Type="http://schemas.openxmlformats.org/officeDocument/2006/relationships/ctrlProp" Target="../ctrlProps/ctrlProp1269.xml"/><Relationship Id="rId1729" Type="http://schemas.openxmlformats.org/officeDocument/2006/relationships/ctrlProp" Target="../ctrlProps/ctrlProp1728.xml"/><Relationship Id="rId1936" Type="http://schemas.openxmlformats.org/officeDocument/2006/relationships/ctrlProp" Target="../ctrlProps/ctrlProp1935.xml"/><Relationship Id="rId640" Type="http://schemas.openxmlformats.org/officeDocument/2006/relationships/ctrlProp" Target="../ctrlProps/ctrlProp639.xml"/><Relationship Id="rId738" Type="http://schemas.openxmlformats.org/officeDocument/2006/relationships/ctrlProp" Target="../ctrlProps/ctrlProp737.xml"/><Relationship Id="rId945" Type="http://schemas.openxmlformats.org/officeDocument/2006/relationships/ctrlProp" Target="../ctrlProps/ctrlProp944.xml"/><Relationship Id="rId1368" Type="http://schemas.openxmlformats.org/officeDocument/2006/relationships/ctrlProp" Target="../ctrlProps/ctrlProp1367.xml"/><Relationship Id="rId1575" Type="http://schemas.openxmlformats.org/officeDocument/2006/relationships/ctrlProp" Target="../ctrlProps/ctrlProp1574.xml"/><Relationship Id="rId1782" Type="http://schemas.openxmlformats.org/officeDocument/2006/relationships/ctrlProp" Target="../ctrlProps/ctrlProp1781.xml"/><Relationship Id="rId74" Type="http://schemas.openxmlformats.org/officeDocument/2006/relationships/ctrlProp" Target="../ctrlProps/ctrlProp73.xml"/><Relationship Id="rId377" Type="http://schemas.openxmlformats.org/officeDocument/2006/relationships/ctrlProp" Target="../ctrlProps/ctrlProp376.xml"/><Relationship Id="rId500" Type="http://schemas.openxmlformats.org/officeDocument/2006/relationships/ctrlProp" Target="../ctrlProps/ctrlProp499.xml"/><Relationship Id="rId584" Type="http://schemas.openxmlformats.org/officeDocument/2006/relationships/ctrlProp" Target="../ctrlProps/ctrlProp583.xml"/><Relationship Id="rId805" Type="http://schemas.openxmlformats.org/officeDocument/2006/relationships/ctrlProp" Target="../ctrlProps/ctrlProp804.xml"/><Relationship Id="rId1130" Type="http://schemas.openxmlformats.org/officeDocument/2006/relationships/ctrlProp" Target="../ctrlProps/ctrlProp1129.xml"/><Relationship Id="rId1228" Type="http://schemas.openxmlformats.org/officeDocument/2006/relationships/ctrlProp" Target="../ctrlProps/ctrlProp1227.xml"/><Relationship Id="rId1435" Type="http://schemas.openxmlformats.org/officeDocument/2006/relationships/ctrlProp" Target="../ctrlProps/ctrlProp1434.xml"/><Relationship Id="rId5" Type="http://schemas.openxmlformats.org/officeDocument/2006/relationships/ctrlProp" Target="../ctrlProps/ctrlProp4.xml"/><Relationship Id="rId237" Type="http://schemas.openxmlformats.org/officeDocument/2006/relationships/ctrlProp" Target="../ctrlProps/ctrlProp236.xml"/><Relationship Id="rId791" Type="http://schemas.openxmlformats.org/officeDocument/2006/relationships/ctrlProp" Target="../ctrlProps/ctrlProp790.xml"/><Relationship Id="rId889" Type="http://schemas.openxmlformats.org/officeDocument/2006/relationships/ctrlProp" Target="../ctrlProps/ctrlProp888.xml"/><Relationship Id="rId1074" Type="http://schemas.openxmlformats.org/officeDocument/2006/relationships/ctrlProp" Target="../ctrlProps/ctrlProp1073.xml"/><Relationship Id="rId1642" Type="http://schemas.openxmlformats.org/officeDocument/2006/relationships/ctrlProp" Target="../ctrlProps/ctrlProp1641.xml"/><Relationship Id="rId1947" Type="http://schemas.openxmlformats.org/officeDocument/2006/relationships/ctrlProp" Target="../ctrlProps/ctrlProp1946.xml"/><Relationship Id="rId444" Type="http://schemas.openxmlformats.org/officeDocument/2006/relationships/ctrlProp" Target="../ctrlProps/ctrlProp443.xml"/><Relationship Id="rId651" Type="http://schemas.openxmlformats.org/officeDocument/2006/relationships/ctrlProp" Target="../ctrlProps/ctrlProp650.xml"/><Relationship Id="rId749" Type="http://schemas.openxmlformats.org/officeDocument/2006/relationships/ctrlProp" Target="../ctrlProps/ctrlProp748.xml"/><Relationship Id="rId1281" Type="http://schemas.openxmlformats.org/officeDocument/2006/relationships/ctrlProp" Target="../ctrlProps/ctrlProp1280.xml"/><Relationship Id="rId1379" Type="http://schemas.openxmlformats.org/officeDocument/2006/relationships/ctrlProp" Target="../ctrlProps/ctrlProp1378.xml"/><Relationship Id="rId1502" Type="http://schemas.openxmlformats.org/officeDocument/2006/relationships/ctrlProp" Target="../ctrlProps/ctrlProp1501.xml"/><Relationship Id="rId1586" Type="http://schemas.openxmlformats.org/officeDocument/2006/relationships/ctrlProp" Target="../ctrlProps/ctrlProp1585.xml"/><Relationship Id="rId1807" Type="http://schemas.openxmlformats.org/officeDocument/2006/relationships/ctrlProp" Target="../ctrlProps/ctrlProp1806.xml"/><Relationship Id="rId290" Type="http://schemas.openxmlformats.org/officeDocument/2006/relationships/ctrlProp" Target="../ctrlProps/ctrlProp289.xml"/><Relationship Id="rId304" Type="http://schemas.openxmlformats.org/officeDocument/2006/relationships/ctrlProp" Target="../ctrlProps/ctrlProp303.xml"/><Relationship Id="rId388" Type="http://schemas.openxmlformats.org/officeDocument/2006/relationships/ctrlProp" Target="../ctrlProps/ctrlProp387.xml"/><Relationship Id="rId511" Type="http://schemas.openxmlformats.org/officeDocument/2006/relationships/ctrlProp" Target="../ctrlProps/ctrlProp510.xml"/><Relationship Id="rId609" Type="http://schemas.openxmlformats.org/officeDocument/2006/relationships/ctrlProp" Target="../ctrlProps/ctrlProp608.xml"/><Relationship Id="rId956" Type="http://schemas.openxmlformats.org/officeDocument/2006/relationships/ctrlProp" Target="../ctrlProps/ctrlProp955.xml"/><Relationship Id="rId1141" Type="http://schemas.openxmlformats.org/officeDocument/2006/relationships/ctrlProp" Target="../ctrlProps/ctrlProp1140.xml"/><Relationship Id="rId1239" Type="http://schemas.openxmlformats.org/officeDocument/2006/relationships/ctrlProp" Target="../ctrlProps/ctrlProp1238.xml"/><Relationship Id="rId1793" Type="http://schemas.openxmlformats.org/officeDocument/2006/relationships/ctrlProp" Target="../ctrlProps/ctrlProp1792.xml"/><Relationship Id="rId85" Type="http://schemas.openxmlformats.org/officeDocument/2006/relationships/ctrlProp" Target="../ctrlProps/ctrlProp84.xml"/><Relationship Id="rId150" Type="http://schemas.openxmlformats.org/officeDocument/2006/relationships/ctrlProp" Target="../ctrlProps/ctrlProp149.xml"/><Relationship Id="rId595" Type="http://schemas.openxmlformats.org/officeDocument/2006/relationships/ctrlProp" Target="../ctrlProps/ctrlProp594.xml"/><Relationship Id="rId816" Type="http://schemas.openxmlformats.org/officeDocument/2006/relationships/ctrlProp" Target="../ctrlProps/ctrlProp815.xml"/><Relationship Id="rId1001" Type="http://schemas.openxmlformats.org/officeDocument/2006/relationships/ctrlProp" Target="../ctrlProps/ctrlProp1000.xml"/><Relationship Id="rId1446" Type="http://schemas.openxmlformats.org/officeDocument/2006/relationships/ctrlProp" Target="../ctrlProps/ctrlProp1445.xml"/><Relationship Id="rId1653" Type="http://schemas.openxmlformats.org/officeDocument/2006/relationships/ctrlProp" Target="../ctrlProps/ctrlProp1652.xml"/><Relationship Id="rId1860" Type="http://schemas.openxmlformats.org/officeDocument/2006/relationships/ctrlProp" Target="../ctrlProps/ctrlProp1859.xml"/><Relationship Id="rId248" Type="http://schemas.openxmlformats.org/officeDocument/2006/relationships/ctrlProp" Target="../ctrlProps/ctrlProp247.xml"/><Relationship Id="rId455" Type="http://schemas.openxmlformats.org/officeDocument/2006/relationships/ctrlProp" Target="../ctrlProps/ctrlProp454.xml"/><Relationship Id="rId662" Type="http://schemas.openxmlformats.org/officeDocument/2006/relationships/ctrlProp" Target="../ctrlProps/ctrlProp661.xml"/><Relationship Id="rId1085" Type="http://schemas.openxmlformats.org/officeDocument/2006/relationships/ctrlProp" Target="../ctrlProps/ctrlProp1084.xml"/><Relationship Id="rId1292" Type="http://schemas.openxmlformats.org/officeDocument/2006/relationships/ctrlProp" Target="../ctrlProps/ctrlProp1291.xml"/><Relationship Id="rId1306" Type="http://schemas.openxmlformats.org/officeDocument/2006/relationships/ctrlProp" Target="../ctrlProps/ctrlProp1305.xml"/><Relationship Id="rId1513" Type="http://schemas.openxmlformats.org/officeDocument/2006/relationships/ctrlProp" Target="../ctrlProps/ctrlProp1512.xml"/><Relationship Id="rId1720" Type="http://schemas.openxmlformats.org/officeDocument/2006/relationships/ctrlProp" Target="../ctrlProps/ctrlProp1719.xml"/><Relationship Id="rId1958" Type="http://schemas.openxmlformats.org/officeDocument/2006/relationships/ctrlProp" Target="../ctrlProps/ctrlProp1957.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522" Type="http://schemas.openxmlformats.org/officeDocument/2006/relationships/ctrlProp" Target="../ctrlProps/ctrlProp521.xml"/><Relationship Id="rId967" Type="http://schemas.openxmlformats.org/officeDocument/2006/relationships/ctrlProp" Target="../ctrlProps/ctrlProp966.xml"/><Relationship Id="rId1152" Type="http://schemas.openxmlformats.org/officeDocument/2006/relationships/ctrlProp" Target="../ctrlProps/ctrlProp1151.xml"/><Relationship Id="rId1597" Type="http://schemas.openxmlformats.org/officeDocument/2006/relationships/ctrlProp" Target="../ctrlProps/ctrlProp1596.xml"/><Relationship Id="rId1818" Type="http://schemas.openxmlformats.org/officeDocument/2006/relationships/ctrlProp" Target="../ctrlProps/ctrlProp1817.xml"/><Relationship Id="rId96" Type="http://schemas.openxmlformats.org/officeDocument/2006/relationships/ctrlProp" Target="../ctrlProps/ctrlProp95.xml"/><Relationship Id="rId161" Type="http://schemas.openxmlformats.org/officeDocument/2006/relationships/ctrlProp" Target="../ctrlProps/ctrlProp160.xml"/><Relationship Id="rId399" Type="http://schemas.openxmlformats.org/officeDocument/2006/relationships/ctrlProp" Target="../ctrlProps/ctrlProp398.xml"/><Relationship Id="rId827" Type="http://schemas.openxmlformats.org/officeDocument/2006/relationships/ctrlProp" Target="../ctrlProps/ctrlProp826.xml"/><Relationship Id="rId1012" Type="http://schemas.openxmlformats.org/officeDocument/2006/relationships/ctrlProp" Target="../ctrlProps/ctrlProp1011.xml"/><Relationship Id="rId1457" Type="http://schemas.openxmlformats.org/officeDocument/2006/relationships/ctrlProp" Target="../ctrlProps/ctrlProp1456.xml"/><Relationship Id="rId1664" Type="http://schemas.openxmlformats.org/officeDocument/2006/relationships/ctrlProp" Target="../ctrlProps/ctrlProp1663.xml"/><Relationship Id="rId1871" Type="http://schemas.openxmlformats.org/officeDocument/2006/relationships/ctrlProp" Target="../ctrlProps/ctrlProp1870.xml"/><Relationship Id="rId259" Type="http://schemas.openxmlformats.org/officeDocument/2006/relationships/ctrlProp" Target="../ctrlProps/ctrlProp258.xml"/><Relationship Id="rId466" Type="http://schemas.openxmlformats.org/officeDocument/2006/relationships/ctrlProp" Target="../ctrlProps/ctrlProp465.xml"/><Relationship Id="rId673" Type="http://schemas.openxmlformats.org/officeDocument/2006/relationships/ctrlProp" Target="../ctrlProps/ctrlProp672.xml"/><Relationship Id="rId880" Type="http://schemas.openxmlformats.org/officeDocument/2006/relationships/ctrlProp" Target="../ctrlProps/ctrlProp879.xml"/><Relationship Id="rId1096" Type="http://schemas.openxmlformats.org/officeDocument/2006/relationships/ctrlProp" Target="../ctrlProps/ctrlProp1095.xml"/><Relationship Id="rId1317" Type="http://schemas.openxmlformats.org/officeDocument/2006/relationships/ctrlProp" Target="../ctrlProps/ctrlProp1316.xml"/><Relationship Id="rId1524" Type="http://schemas.openxmlformats.org/officeDocument/2006/relationships/ctrlProp" Target="../ctrlProps/ctrlProp1523.xml"/><Relationship Id="rId1731" Type="http://schemas.openxmlformats.org/officeDocument/2006/relationships/ctrlProp" Target="../ctrlProps/ctrlProp1730.xml"/><Relationship Id="rId1969" Type="http://schemas.openxmlformats.org/officeDocument/2006/relationships/ctrlProp" Target="../ctrlProps/ctrlProp1968.xml"/><Relationship Id="rId23" Type="http://schemas.openxmlformats.org/officeDocument/2006/relationships/ctrlProp" Target="../ctrlProps/ctrlProp22.xml"/><Relationship Id="rId119" Type="http://schemas.openxmlformats.org/officeDocument/2006/relationships/ctrlProp" Target="../ctrlProps/ctrlProp118.xml"/><Relationship Id="rId326" Type="http://schemas.openxmlformats.org/officeDocument/2006/relationships/ctrlProp" Target="../ctrlProps/ctrlProp325.xml"/><Relationship Id="rId533" Type="http://schemas.openxmlformats.org/officeDocument/2006/relationships/ctrlProp" Target="../ctrlProps/ctrlProp532.xml"/><Relationship Id="rId978" Type="http://schemas.openxmlformats.org/officeDocument/2006/relationships/ctrlProp" Target="../ctrlProps/ctrlProp977.xml"/><Relationship Id="rId1163" Type="http://schemas.openxmlformats.org/officeDocument/2006/relationships/ctrlProp" Target="../ctrlProps/ctrlProp1162.xml"/><Relationship Id="rId1370" Type="http://schemas.openxmlformats.org/officeDocument/2006/relationships/ctrlProp" Target="../ctrlProps/ctrlProp1369.xml"/><Relationship Id="rId1829" Type="http://schemas.openxmlformats.org/officeDocument/2006/relationships/ctrlProp" Target="../ctrlProps/ctrlProp1828.xml"/><Relationship Id="rId2007" Type="http://schemas.openxmlformats.org/officeDocument/2006/relationships/ctrlProp" Target="../ctrlProps/ctrlProp2006.xml"/><Relationship Id="rId740" Type="http://schemas.openxmlformats.org/officeDocument/2006/relationships/ctrlProp" Target="../ctrlProps/ctrlProp739.xml"/><Relationship Id="rId838" Type="http://schemas.openxmlformats.org/officeDocument/2006/relationships/ctrlProp" Target="../ctrlProps/ctrlProp837.xml"/><Relationship Id="rId1023" Type="http://schemas.openxmlformats.org/officeDocument/2006/relationships/ctrlProp" Target="../ctrlProps/ctrlProp1022.xml"/><Relationship Id="rId1468" Type="http://schemas.openxmlformats.org/officeDocument/2006/relationships/ctrlProp" Target="../ctrlProps/ctrlProp1467.xml"/><Relationship Id="rId1675" Type="http://schemas.openxmlformats.org/officeDocument/2006/relationships/ctrlProp" Target="../ctrlProps/ctrlProp1674.xml"/><Relationship Id="rId1882" Type="http://schemas.openxmlformats.org/officeDocument/2006/relationships/ctrlProp" Target="../ctrlProps/ctrlProp1881.xml"/><Relationship Id="rId172" Type="http://schemas.openxmlformats.org/officeDocument/2006/relationships/ctrlProp" Target="../ctrlProps/ctrlProp171.xml"/><Relationship Id="rId477" Type="http://schemas.openxmlformats.org/officeDocument/2006/relationships/ctrlProp" Target="../ctrlProps/ctrlProp476.xml"/><Relationship Id="rId600" Type="http://schemas.openxmlformats.org/officeDocument/2006/relationships/ctrlProp" Target="../ctrlProps/ctrlProp599.xml"/><Relationship Id="rId684" Type="http://schemas.openxmlformats.org/officeDocument/2006/relationships/ctrlProp" Target="../ctrlProps/ctrlProp683.xml"/><Relationship Id="rId1230" Type="http://schemas.openxmlformats.org/officeDocument/2006/relationships/ctrlProp" Target="../ctrlProps/ctrlProp1229.xml"/><Relationship Id="rId1328" Type="http://schemas.openxmlformats.org/officeDocument/2006/relationships/ctrlProp" Target="../ctrlProps/ctrlProp1327.xml"/><Relationship Id="rId1535" Type="http://schemas.openxmlformats.org/officeDocument/2006/relationships/ctrlProp" Target="../ctrlProps/ctrlProp1534.xml"/><Relationship Id="rId337" Type="http://schemas.openxmlformats.org/officeDocument/2006/relationships/ctrlProp" Target="../ctrlProps/ctrlProp336.xml"/><Relationship Id="rId891" Type="http://schemas.openxmlformats.org/officeDocument/2006/relationships/ctrlProp" Target="../ctrlProps/ctrlProp890.xml"/><Relationship Id="rId905" Type="http://schemas.openxmlformats.org/officeDocument/2006/relationships/ctrlProp" Target="../ctrlProps/ctrlProp904.xml"/><Relationship Id="rId989" Type="http://schemas.openxmlformats.org/officeDocument/2006/relationships/ctrlProp" Target="../ctrlProps/ctrlProp988.xml"/><Relationship Id="rId1742" Type="http://schemas.openxmlformats.org/officeDocument/2006/relationships/ctrlProp" Target="../ctrlProps/ctrlProp1741.xml"/><Relationship Id="rId2018" Type="http://schemas.openxmlformats.org/officeDocument/2006/relationships/ctrlProp" Target="../ctrlProps/ctrlProp2017.xml"/><Relationship Id="rId34" Type="http://schemas.openxmlformats.org/officeDocument/2006/relationships/ctrlProp" Target="../ctrlProps/ctrlProp33.xml"/><Relationship Id="rId544" Type="http://schemas.openxmlformats.org/officeDocument/2006/relationships/ctrlProp" Target="../ctrlProps/ctrlProp543.xml"/><Relationship Id="rId751" Type="http://schemas.openxmlformats.org/officeDocument/2006/relationships/ctrlProp" Target="../ctrlProps/ctrlProp750.xml"/><Relationship Id="rId849" Type="http://schemas.openxmlformats.org/officeDocument/2006/relationships/ctrlProp" Target="../ctrlProps/ctrlProp848.xml"/><Relationship Id="rId1174" Type="http://schemas.openxmlformats.org/officeDocument/2006/relationships/ctrlProp" Target="../ctrlProps/ctrlProp1173.xml"/><Relationship Id="rId1381" Type="http://schemas.openxmlformats.org/officeDocument/2006/relationships/ctrlProp" Target="../ctrlProps/ctrlProp1380.xml"/><Relationship Id="rId1479" Type="http://schemas.openxmlformats.org/officeDocument/2006/relationships/ctrlProp" Target="../ctrlProps/ctrlProp1478.xml"/><Relationship Id="rId1602" Type="http://schemas.openxmlformats.org/officeDocument/2006/relationships/ctrlProp" Target="../ctrlProps/ctrlProp1601.xml"/><Relationship Id="rId1686" Type="http://schemas.openxmlformats.org/officeDocument/2006/relationships/ctrlProp" Target="../ctrlProps/ctrlProp1685.xml"/><Relationship Id="rId183" Type="http://schemas.openxmlformats.org/officeDocument/2006/relationships/ctrlProp" Target="../ctrlProps/ctrlProp182.xml"/><Relationship Id="rId390" Type="http://schemas.openxmlformats.org/officeDocument/2006/relationships/ctrlProp" Target="../ctrlProps/ctrlProp389.xml"/><Relationship Id="rId404" Type="http://schemas.openxmlformats.org/officeDocument/2006/relationships/ctrlProp" Target="../ctrlProps/ctrlProp403.xml"/><Relationship Id="rId611" Type="http://schemas.openxmlformats.org/officeDocument/2006/relationships/ctrlProp" Target="../ctrlProps/ctrlProp610.xml"/><Relationship Id="rId1034" Type="http://schemas.openxmlformats.org/officeDocument/2006/relationships/ctrlProp" Target="../ctrlProps/ctrlProp1033.xml"/><Relationship Id="rId1241" Type="http://schemas.openxmlformats.org/officeDocument/2006/relationships/ctrlProp" Target="../ctrlProps/ctrlProp1240.xml"/><Relationship Id="rId1339" Type="http://schemas.openxmlformats.org/officeDocument/2006/relationships/ctrlProp" Target="../ctrlProps/ctrlProp1338.xml"/><Relationship Id="rId1893" Type="http://schemas.openxmlformats.org/officeDocument/2006/relationships/ctrlProp" Target="../ctrlProps/ctrlProp1892.xml"/><Relationship Id="rId1907" Type="http://schemas.openxmlformats.org/officeDocument/2006/relationships/ctrlProp" Target="../ctrlProps/ctrlProp1906.xml"/><Relationship Id="rId250" Type="http://schemas.openxmlformats.org/officeDocument/2006/relationships/ctrlProp" Target="../ctrlProps/ctrlProp249.xml"/><Relationship Id="rId488" Type="http://schemas.openxmlformats.org/officeDocument/2006/relationships/ctrlProp" Target="../ctrlProps/ctrlProp487.xml"/><Relationship Id="rId695" Type="http://schemas.openxmlformats.org/officeDocument/2006/relationships/ctrlProp" Target="../ctrlProps/ctrlProp694.xml"/><Relationship Id="rId709" Type="http://schemas.openxmlformats.org/officeDocument/2006/relationships/ctrlProp" Target="../ctrlProps/ctrlProp708.xml"/><Relationship Id="rId916" Type="http://schemas.openxmlformats.org/officeDocument/2006/relationships/ctrlProp" Target="../ctrlProps/ctrlProp915.xml"/><Relationship Id="rId1101" Type="http://schemas.openxmlformats.org/officeDocument/2006/relationships/ctrlProp" Target="../ctrlProps/ctrlProp1100.xml"/><Relationship Id="rId1546" Type="http://schemas.openxmlformats.org/officeDocument/2006/relationships/ctrlProp" Target="../ctrlProps/ctrlProp1545.xml"/><Relationship Id="rId1753" Type="http://schemas.openxmlformats.org/officeDocument/2006/relationships/ctrlProp" Target="../ctrlProps/ctrlProp1752.xml"/><Relationship Id="rId1960" Type="http://schemas.openxmlformats.org/officeDocument/2006/relationships/ctrlProp" Target="../ctrlProps/ctrlProp1959.xml"/><Relationship Id="rId45" Type="http://schemas.openxmlformats.org/officeDocument/2006/relationships/ctrlProp" Target="../ctrlProps/ctrlProp44.xml"/><Relationship Id="rId110" Type="http://schemas.openxmlformats.org/officeDocument/2006/relationships/ctrlProp" Target="../ctrlProps/ctrlProp109.xml"/><Relationship Id="rId348" Type="http://schemas.openxmlformats.org/officeDocument/2006/relationships/ctrlProp" Target="../ctrlProps/ctrlProp347.xml"/><Relationship Id="rId555" Type="http://schemas.openxmlformats.org/officeDocument/2006/relationships/ctrlProp" Target="../ctrlProps/ctrlProp554.xml"/><Relationship Id="rId762" Type="http://schemas.openxmlformats.org/officeDocument/2006/relationships/ctrlProp" Target="../ctrlProps/ctrlProp761.xml"/><Relationship Id="rId1185" Type="http://schemas.openxmlformats.org/officeDocument/2006/relationships/ctrlProp" Target="../ctrlProps/ctrlProp1184.xml"/><Relationship Id="rId1392" Type="http://schemas.openxmlformats.org/officeDocument/2006/relationships/ctrlProp" Target="../ctrlProps/ctrlProp1391.xml"/><Relationship Id="rId1406" Type="http://schemas.openxmlformats.org/officeDocument/2006/relationships/ctrlProp" Target="../ctrlProps/ctrlProp1405.xml"/><Relationship Id="rId1613" Type="http://schemas.openxmlformats.org/officeDocument/2006/relationships/ctrlProp" Target="../ctrlProps/ctrlProp1612.xml"/><Relationship Id="rId1820" Type="http://schemas.openxmlformats.org/officeDocument/2006/relationships/ctrlProp" Target="../ctrlProps/ctrlProp1819.xml"/><Relationship Id="rId2029" Type="http://schemas.openxmlformats.org/officeDocument/2006/relationships/ctrlProp" Target="../ctrlProps/ctrlProp2028.xml"/><Relationship Id="rId194" Type="http://schemas.openxmlformats.org/officeDocument/2006/relationships/ctrlProp" Target="../ctrlProps/ctrlProp193.xml"/><Relationship Id="rId208" Type="http://schemas.openxmlformats.org/officeDocument/2006/relationships/ctrlProp" Target="../ctrlProps/ctrlProp207.xml"/><Relationship Id="rId415" Type="http://schemas.openxmlformats.org/officeDocument/2006/relationships/ctrlProp" Target="../ctrlProps/ctrlProp414.xml"/><Relationship Id="rId622" Type="http://schemas.openxmlformats.org/officeDocument/2006/relationships/ctrlProp" Target="../ctrlProps/ctrlProp621.xml"/><Relationship Id="rId1045" Type="http://schemas.openxmlformats.org/officeDocument/2006/relationships/ctrlProp" Target="../ctrlProps/ctrlProp1044.xml"/><Relationship Id="rId1252" Type="http://schemas.openxmlformats.org/officeDocument/2006/relationships/ctrlProp" Target="../ctrlProps/ctrlProp1251.xml"/><Relationship Id="rId1697" Type="http://schemas.openxmlformats.org/officeDocument/2006/relationships/ctrlProp" Target="../ctrlProps/ctrlProp1696.xml"/><Relationship Id="rId1918" Type="http://schemas.openxmlformats.org/officeDocument/2006/relationships/ctrlProp" Target="../ctrlProps/ctrlProp1917.xml"/><Relationship Id="rId261" Type="http://schemas.openxmlformats.org/officeDocument/2006/relationships/ctrlProp" Target="../ctrlProps/ctrlProp260.xml"/><Relationship Id="rId499" Type="http://schemas.openxmlformats.org/officeDocument/2006/relationships/ctrlProp" Target="../ctrlProps/ctrlProp498.xml"/><Relationship Id="rId927" Type="http://schemas.openxmlformats.org/officeDocument/2006/relationships/ctrlProp" Target="../ctrlProps/ctrlProp926.xml"/><Relationship Id="rId1112" Type="http://schemas.openxmlformats.org/officeDocument/2006/relationships/ctrlProp" Target="../ctrlProps/ctrlProp1111.xml"/><Relationship Id="rId1557" Type="http://schemas.openxmlformats.org/officeDocument/2006/relationships/ctrlProp" Target="../ctrlProps/ctrlProp1556.xml"/><Relationship Id="rId1764" Type="http://schemas.openxmlformats.org/officeDocument/2006/relationships/ctrlProp" Target="../ctrlProps/ctrlProp1763.xml"/><Relationship Id="rId1971" Type="http://schemas.openxmlformats.org/officeDocument/2006/relationships/ctrlProp" Target="../ctrlProps/ctrlProp1970.xml"/><Relationship Id="rId56" Type="http://schemas.openxmlformats.org/officeDocument/2006/relationships/ctrlProp" Target="../ctrlProps/ctrlProp55.xml"/><Relationship Id="rId359" Type="http://schemas.openxmlformats.org/officeDocument/2006/relationships/ctrlProp" Target="../ctrlProps/ctrlProp358.xml"/><Relationship Id="rId566" Type="http://schemas.openxmlformats.org/officeDocument/2006/relationships/ctrlProp" Target="../ctrlProps/ctrlProp565.xml"/><Relationship Id="rId773" Type="http://schemas.openxmlformats.org/officeDocument/2006/relationships/ctrlProp" Target="../ctrlProps/ctrlProp772.xml"/><Relationship Id="rId1196" Type="http://schemas.openxmlformats.org/officeDocument/2006/relationships/ctrlProp" Target="../ctrlProps/ctrlProp1195.xml"/><Relationship Id="rId1417" Type="http://schemas.openxmlformats.org/officeDocument/2006/relationships/ctrlProp" Target="../ctrlProps/ctrlProp1416.xml"/><Relationship Id="rId1624" Type="http://schemas.openxmlformats.org/officeDocument/2006/relationships/ctrlProp" Target="../ctrlProps/ctrlProp1623.xml"/><Relationship Id="rId1831" Type="http://schemas.openxmlformats.org/officeDocument/2006/relationships/ctrlProp" Target="../ctrlProps/ctrlProp1830.xml"/><Relationship Id="rId121" Type="http://schemas.openxmlformats.org/officeDocument/2006/relationships/ctrlProp" Target="../ctrlProps/ctrlProp120.xml"/><Relationship Id="rId219" Type="http://schemas.openxmlformats.org/officeDocument/2006/relationships/ctrlProp" Target="../ctrlProps/ctrlProp218.xml"/><Relationship Id="rId426" Type="http://schemas.openxmlformats.org/officeDocument/2006/relationships/ctrlProp" Target="../ctrlProps/ctrlProp425.xml"/><Relationship Id="rId633" Type="http://schemas.openxmlformats.org/officeDocument/2006/relationships/ctrlProp" Target="../ctrlProps/ctrlProp632.xml"/><Relationship Id="rId980" Type="http://schemas.openxmlformats.org/officeDocument/2006/relationships/ctrlProp" Target="../ctrlProps/ctrlProp979.xml"/><Relationship Id="rId1056" Type="http://schemas.openxmlformats.org/officeDocument/2006/relationships/ctrlProp" Target="../ctrlProps/ctrlProp1055.xml"/><Relationship Id="rId1263" Type="http://schemas.openxmlformats.org/officeDocument/2006/relationships/ctrlProp" Target="../ctrlProps/ctrlProp1262.xml"/><Relationship Id="rId1929" Type="http://schemas.openxmlformats.org/officeDocument/2006/relationships/ctrlProp" Target="../ctrlProps/ctrlProp1928.xml"/><Relationship Id="rId840" Type="http://schemas.openxmlformats.org/officeDocument/2006/relationships/ctrlProp" Target="../ctrlProps/ctrlProp839.xml"/><Relationship Id="rId938" Type="http://schemas.openxmlformats.org/officeDocument/2006/relationships/ctrlProp" Target="../ctrlProps/ctrlProp937.xml"/><Relationship Id="rId1470" Type="http://schemas.openxmlformats.org/officeDocument/2006/relationships/ctrlProp" Target="../ctrlProps/ctrlProp1469.xml"/><Relationship Id="rId1568" Type="http://schemas.openxmlformats.org/officeDocument/2006/relationships/ctrlProp" Target="../ctrlProps/ctrlProp1567.xml"/><Relationship Id="rId1775" Type="http://schemas.openxmlformats.org/officeDocument/2006/relationships/ctrlProp" Target="../ctrlProps/ctrlProp1774.xml"/><Relationship Id="rId67" Type="http://schemas.openxmlformats.org/officeDocument/2006/relationships/ctrlProp" Target="../ctrlProps/ctrlProp66.xml"/><Relationship Id="rId272" Type="http://schemas.openxmlformats.org/officeDocument/2006/relationships/ctrlProp" Target="../ctrlProps/ctrlProp271.xml"/><Relationship Id="rId577" Type="http://schemas.openxmlformats.org/officeDocument/2006/relationships/ctrlProp" Target="../ctrlProps/ctrlProp576.xml"/><Relationship Id="rId700" Type="http://schemas.openxmlformats.org/officeDocument/2006/relationships/ctrlProp" Target="../ctrlProps/ctrlProp699.xml"/><Relationship Id="rId1123" Type="http://schemas.openxmlformats.org/officeDocument/2006/relationships/ctrlProp" Target="../ctrlProps/ctrlProp1122.xml"/><Relationship Id="rId1330" Type="http://schemas.openxmlformats.org/officeDocument/2006/relationships/ctrlProp" Target="../ctrlProps/ctrlProp1329.xml"/><Relationship Id="rId1428" Type="http://schemas.openxmlformats.org/officeDocument/2006/relationships/ctrlProp" Target="../ctrlProps/ctrlProp1427.xml"/><Relationship Id="rId1635" Type="http://schemas.openxmlformats.org/officeDocument/2006/relationships/ctrlProp" Target="../ctrlProps/ctrlProp1634.xml"/><Relationship Id="rId1982" Type="http://schemas.openxmlformats.org/officeDocument/2006/relationships/ctrlProp" Target="../ctrlProps/ctrlProp1981.xml"/><Relationship Id="rId132" Type="http://schemas.openxmlformats.org/officeDocument/2006/relationships/ctrlProp" Target="../ctrlProps/ctrlProp131.xml"/><Relationship Id="rId784" Type="http://schemas.openxmlformats.org/officeDocument/2006/relationships/ctrlProp" Target="../ctrlProps/ctrlProp783.xml"/><Relationship Id="rId991" Type="http://schemas.openxmlformats.org/officeDocument/2006/relationships/ctrlProp" Target="../ctrlProps/ctrlProp990.xml"/><Relationship Id="rId1067" Type="http://schemas.openxmlformats.org/officeDocument/2006/relationships/ctrlProp" Target="../ctrlProps/ctrlProp1066.xml"/><Relationship Id="rId1842" Type="http://schemas.openxmlformats.org/officeDocument/2006/relationships/ctrlProp" Target="../ctrlProps/ctrlProp1841.xml"/><Relationship Id="rId2020" Type="http://schemas.openxmlformats.org/officeDocument/2006/relationships/ctrlProp" Target="../ctrlProps/ctrlProp2019.xml"/><Relationship Id="rId437" Type="http://schemas.openxmlformats.org/officeDocument/2006/relationships/ctrlProp" Target="../ctrlProps/ctrlProp436.xml"/><Relationship Id="rId644" Type="http://schemas.openxmlformats.org/officeDocument/2006/relationships/ctrlProp" Target="../ctrlProps/ctrlProp643.xml"/><Relationship Id="rId851" Type="http://schemas.openxmlformats.org/officeDocument/2006/relationships/ctrlProp" Target="../ctrlProps/ctrlProp850.xml"/><Relationship Id="rId1274" Type="http://schemas.openxmlformats.org/officeDocument/2006/relationships/ctrlProp" Target="../ctrlProps/ctrlProp1273.xml"/><Relationship Id="rId1481" Type="http://schemas.openxmlformats.org/officeDocument/2006/relationships/ctrlProp" Target="../ctrlProps/ctrlProp1480.xml"/><Relationship Id="rId1579" Type="http://schemas.openxmlformats.org/officeDocument/2006/relationships/ctrlProp" Target="../ctrlProps/ctrlProp1578.xml"/><Relationship Id="rId1702" Type="http://schemas.openxmlformats.org/officeDocument/2006/relationships/ctrlProp" Target="../ctrlProps/ctrlProp1701.xml"/><Relationship Id="rId283" Type="http://schemas.openxmlformats.org/officeDocument/2006/relationships/ctrlProp" Target="../ctrlProps/ctrlProp282.xml"/><Relationship Id="rId490" Type="http://schemas.openxmlformats.org/officeDocument/2006/relationships/ctrlProp" Target="../ctrlProps/ctrlProp489.xml"/><Relationship Id="rId504" Type="http://schemas.openxmlformats.org/officeDocument/2006/relationships/ctrlProp" Target="../ctrlProps/ctrlProp503.xml"/><Relationship Id="rId711" Type="http://schemas.openxmlformats.org/officeDocument/2006/relationships/ctrlProp" Target="../ctrlProps/ctrlProp710.xml"/><Relationship Id="rId949" Type="http://schemas.openxmlformats.org/officeDocument/2006/relationships/ctrlProp" Target="../ctrlProps/ctrlProp948.xml"/><Relationship Id="rId1134" Type="http://schemas.openxmlformats.org/officeDocument/2006/relationships/ctrlProp" Target="../ctrlProps/ctrlProp1133.xml"/><Relationship Id="rId1341" Type="http://schemas.openxmlformats.org/officeDocument/2006/relationships/ctrlProp" Target="../ctrlProps/ctrlProp1340.xml"/><Relationship Id="rId1786" Type="http://schemas.openxmlformats.org/officeDocument/2006/relationships/ctrlProp" Target="../ctrlProps/ctrlProp1785.xml"/><Relationship Id="rId1993" Type="http://schemas.openxmlformats.org/officeDocument/2006/relationships/ctrlProp" Target="../ctrlProps/ctrlProp1992.xml"/><Relationship Id="rId78" Type="http://schemas.openxmlformats.org/officeDocument/2006/relationships/ctrlProp" Target="../ctrlProps/ctrlProp77.xml"/><Relationship Id="rId143" Type="http://schemas.openxmlformats.org/officeDocument/2006/relationships/ctrlProp" Target="../ctrlProps/ctrlProp142.xml"/><Relationship Id="rId350" Type="http://schemas.openxmlformats.org/officeDocument/2006/relationships/ctrlProp" Target="../ctrlProps/ctrlProp349.xml"/><Relationship Id="rId588" Type="http://schemas.openxmlformats.org/officeDocument/2006/relationships/ctrlProp" Target="../ctrlProps/ctrlProp587.xml"/><Relationship Id="rId795" Type="http://schemas.openxmlformats.org/officeDocument/2006/relationships/ctrlProp" Target="../ctrlProps/ctrlProp794.xml"/><Relationship Id="rId809" Type="http://schemas.openxmlformats.org/officeDocument/2006/relationships/ctrlProp" Target="../ctrlProps/ctrlProp808.xml"/><Relationship Id="rId1201" Type="http://schemas.openxmlformats.org/officeDocument/2006/relationships/ctrlProp" Target="../ctrlProps/ctrlProp1200.xml"/><Relationship Id="rId1439" Type="http://schemas.openxmlformats.org/officeDocument/2006/relationships/ctrlProp" Target="../ctrlProps/ctrlProp1438.xml"/><Relationship Id="rId1646" Type="http://schemas.openxmlformats.org/officeDocument/2006/relationships/ctrlProp" Target="../ctrlProps/ctrlProp1645.xml"/><Relationship Id="rId1853" Type="http://schemas.openxmlformats.org/officeDocument/2006/relationships/ctrlProp" Target="../ctrlProps/ctrlProp1852.xml"/><Relationship Id="rId2031" Type="http://schemas.openxmlformats.org/officeDocument/2006/relationships/ctrlProp" Target="../ctrlProps/ctrlProp2030.xml"/><Relationship Id="rId9" Type="http://schemas.openxmlformats.org/officeDocument/2006/relationships/ctrlProp" Target="../ctrlProps/ctrlProp8.xml"/><Relationship Id="rId210" Type="http://schemas.openxmlformats.org/officeDocument/2006/relationships/ctrlProp" Target="../ctrlProps/ctrlProp209.xml"/><Relationship Id="rId448" Type="http://schemas.openxmlformats.org/officeDocument/2006/relationships/ctrlProp" Target="../ctrlProps/ctrlProp447.xml"/><Relationship Id="rId655" Type="http://schemas.openxmlformats.org/officeDocument/2006/relationships/ctrlProp" Target="../ctrlProps/ctrlProp654.xml"/><Relationship Id="rId862" Type="http://schemas.openxmlformats.org/officeDocument/2006/relationships/ctrlProp" Target="../ctrlProps/ctrlProp861.xml"/><Relationship Id="rId1078" Type="http://schemas.openxmlformats.org/officeDocument/2006/relationships/ctrlProp" Target="../ctrlProps/ctrlProp1077.xml"/><Relationship Id="rId1285" Type="http://schemas.openxmlformats.org/officeDocument/2006/relationships/ctrlProp" Target="../ctrlProps/ctrlProp1284.xml"/><Relationship Id="rId1492" Type="http://schemas.openxmlformats.org/officeDocument/2006/relationships/ctrlProp" Target="../ctrlProps/ctrlProp1491.xml"/><Relationship Id="rId1506" Type="http://schemas.openxmlformats.org/officeDocument/2006/relationships/ctrlProp" Target="../ctrlProps/ctrlProp1505.xml"/><Relationship Id="rId1713" Type="http://schemas.openxmlformats.org/officeDocument/2006/relationships/ctrlProp" Target="../ctrlProps/ctrlProp1712.xml"/><Relationship Id="rId1920" Type="http://schemas.openxmlformats.org/officeDocument/2006/relationships/ctrlProp" Target="../ctrlProps/ctrlProp1919.xml"/><Relationship Id="rId294" Type="http://schemas.openxmlformats.org/officeDocument/2006/relationships/ctrlProp" Target="../ctrlProps/ctrlProp293.xml"/><Relationship Id="rId308" Type="http://schemas.openxmlformats.org/officeDocument/2006/relationships/ctrlProp" Target="../ctrlProps/ctrlProp307.xml"/><Relationship Id="rId515" Type="http://schemas.openxmlformats.org/officeDocument/2006/relationships/ctrlProp" Target="../ctrlProps/ctrlProp514.xml"/><Relationship Id="rId722" Type="http://schemas.openxmlformats.org/officeDocument/2006/relationships/ctrlProp" Target="../ctrlProps/ctrlProp721.xml"/><Relationship Id="rId1145" Type="http://schemas.openxmlformats.org/officeDocument/2006/relationships/ctrlProp" Target="../ctrlProps/ctrlProp1144.xml"/><Relationship Id="rId1352" Type="http://schemas.openxmlformats.org/officeDocument/2006/relationships/ctrlProp" Target="../ctrlProps/ctrlProp1351.xml"/><Relationship Id="rId1797" Type="http://schemas.openxmlformats.org/officeDocument/2006/relationships/ctrlProp" Target="../ctrlProps/ctrlProp1796.xml"/><Relationship Id="rId89" Type="http://schemas.openxmlformats.org/officeDocument/2006/relationships/ctrlProp" Target="../ctrlProps/ctrlProp88.xml"/><Relationship Id="rId154" Type="http://schemas.openxmlformats.org/officeDocument/2006/relationships/ctrlProp" Target="../ctrlProps/ctrlProp153.xml"/><Relationship Id="rId361" Type="http://schemas.openxmlformats.org/officeDocument/2006/relationships/ctrlProp" Target="../ctrlProps/ctrlProp360.xml"/><Relationship Id="rId599" Type="http://schemas.openxmlformats.org/officeDocument/2006/relationships/ctrlProp" Target="../ctrlProps/ctrlProp598.xml"/><Relationship Id="rId1005" Type="http://schemas.openxmlformats.org/officeDocument/2006/relationships/ctrlProp" Target="../ctrlProps/ctrlProp1004.xml"/><Relationship Id="rId1212" Type="http://schemas.openxmlformats.org/officeDocument/2006/relationships/ctrlProp" Target="../ctrlProps/ctrlProp1211.xml"/><Relationship Id="rId1657" Type="http://schemas.openxmlformats.org/officeDocument/2006/relationships/ctrlProp" Target="../ctrlProps/ctrlProp1656.xml"/><Relationship Id="rId1864" Type="http://schemas.openxmlformats.org/officeDocument/2006/relationships/ctrlProp" Target="../ctrlProps/ctrlProp1863.xml"/><Relationship Id="rId2042" Type="http://schemas.openxmlformats.org/officeDocument/2006/relationships/ctrlProp" Target="../ctrlProps/ctrlProp2041.xml"/><Relationship Id="rId459" Type="http://schemas.openxmlformats.org/officeDocument/2006/relationships/ctrlProp" Target="../ctrlProps/ctrlProp458.xml"/><Relationship Id="rId666" Type="http://schemas.openxmlformats.org/officeDocument/2006/relationships/ctrlProp" Target="../ctrlProps/ctrlProp665.xml"/><Relationship Id="rId873" Type="http://schemas.openxmlformats.org/officeDocument/2006/relationships/ctrlProp" Target="../ctrlProps/ctrlProp872.xml"/><Relationship Id="rId1089" Type="http://schemas.openxmlformats.org/officeDocument/2006/relationships/ctrlProp" Target="../ctrlProps/ctrlProp1088.xml"/><Relationship Id="rId1296" Type="http://schemas.openxmlformats.org/officeDocument/2006/relationships/ctrlProp" Target="../ctrlProps/ctrlProp1295.xml"/><Relationship Id="rId1517" Type="http://schemas.openxmlformats.org/officeDocument/2006/relationships/ctrlProp" Target="../ctrlProps/ctrlProp1516.xml"/><Relationship Id="rId1724" Type="http://schemas.openxmlformats.org/officeDocument/2006/relationships/ctrlProp" Target="../ctrlProps/ctrlProp1723.xml"/><Relationship Id="rId16" Type="http://schemas.openxmlformats.org/officeDocument/2006/relationships/ctrlProp" Target="../ctrlProps/ctrlProp15.xml"/><Relationship Id="rId221" Type="http://schemas.openxmlformats.org/officeDocument/2006/relationships/ctrlProp" Target="../ctrlProps/ctrlProp220.xml"/><Relationship Id="rId319" Type="http://schemas.openxmlformats.org/officeDocument/2006/relationships/ctrlProp" Target="../ctrlProps/ctrlProp318.xml"/><Relationship Id="rId526" Type="http://schemas.openxmlformats.org/officeDocument/2006/relationships/ctrlProp" Target="../ctrlProps/ctrlProp525.xml"/><Relationship Id="rId1156" Type="http://schemas.openxmlformats.org/officeDocument/2006/relationships/ctrlProp" Target="../ctrlProps/ctrlProp1155.xml"/><Relationship Id="rId1363" Type="http://schemas.openxmlformats.org/officeDocument/2006/relationships/ctrlProp" Target="../ctrlProps/ctrlProp1362.xml"/><Relationship Id="rId1931" Type="http://schemas.openxmlformats.org/officeDocument/2006/relationships/ctrlProp" Target="../ctrlProps/ctrlProp1930.xml"/><Relationship Id="rId733" Type="http://schemas.openxmlformats.org/officeDocument/2006/relationships/ctrlProp" Target="../ctrlProps/ctrlProp732.xml"/><Relationship Id="rId940" Type="http://schemas.openxmlformats.org/officeDocument/2006/relationships/ctrlProp" Target="../ctrlProps/ctrlProp939.xml"/><Relationship Id="rId1016" Type="http://schemas.openxmlformats.org/officeDocument/2006/relationships/ctrlProp" Target="../ctrlProps/ctrlProp1015.xml"/><Relationship Id="rId1570" Type="http://schemas.openxmlformats.org/officeDocument/2006/relationships/ctrlProp" Target="../ctrlProps/ctrlProp1569.xml"/><Relationship Id="rId1668" Type="http://schemas.openxmlformats.org/officeDocument/2006/relationships/ctrlProp" Target="../ctrlProps/ctrlProp1667.xml"/><Relationship Id="rId1875" Type="http://schemas.openxmlformats.org/officeDocument/2006/relationships/ctrlProp" Target="../ctrlProps/ctrlProp1874.xml"/><Relationship Id="rId165" Type="http://schemas.openxmlformats.org/officeDocument/2006/relationships/ctrlProp" Target="../ctrlProps/ctrlProp164.xml"/><Relationship Id="rId372" Type="http://schemas.openxmlformats.org/officeDocument/2006/relationships/ctrlProp" Target="../ctrlProps/ctrlProp371.xml"/><Relationship Id="rId677" Type="http://schemas.openxmlformats.org/officeDocument/2006/relationships/ctrlProp" Target="../ctrlProps/ctrlProp676.xml"/><Relationship Id="rId800" Type="http://schemas.openxmlformats.org/officeDocument/2006/relationships/ctrlProp" Target="../ctrlProps/ctrlProp799.xml"/><Relationship Id="rId1223" Type="http://schemas.openxmlformats.org/officeDocument/2006/relationships/ctrlProp" Target="../ctrlProps/ctrlProp1222.xml"/><Relationship Id="rId1430" Type="http://schemas.openxmlformats.org/officeDocument/2006/relationships/ctrlProp" Target="../ctrlProps/ctrlProp1429.xml"/><Relationship Id="rId1528" Type="http://schemas.openxmlformats.org/officeDocument/2006/relationships/ctrlProp" Target="../ctrlProps/ctrlProp1527.xml"/><Relationship Id="rId232" Type="http://schemas.openxmlformats.org/officeDocument/2006/relationships/ctrlProp" Target="../ctrlProps/ctrlProp231.xml"/><Relationship Id="rId884" Type="http://schemas.openxmlformats.org/officeDocument/2006/relationships/ctrlProp" Target="../ctrlProps/ctrlProp883.xml"/><Relationship Id="rId1735" Type="http://schemas.openxmlformats.org/officeDocument/2006/relationships/ctrlProp" Target="../ctrlProps/ctrlProp1734.xml"/><Relationship Id="rId1942" Type="http://schemas.openxmlformats.org/officeDocument/2006/relationships/ctrlProp" Target="../ctrlProps/ctrlProp1941.xml"/><Relationship Id="rId27" Type="http://schemas.openxmlformats.org/officeDocument/2006/relationships/ctrlProp" Target="../ctrlProps/ctrlProp26.xml"/><Relationship Id="rId537" Type="http://schemas.openxmlformats.org/officeDocument/2006/relationships/ctrlProp" Target="../ctrlProps/ctrlProp536.xml"/><Relationship Id="rId744" Type="http://schemas.openxmlformats.org/officeDocument/2006/relationships/ctrlProp" Target="../ctrlProps/ctrlProp743.xml"/><Relationship Id="rId951" Type="http://schemas.openxmlformats.org/officeDocument/2006/relationships/ctrlProp" Target="../ctrlProps/ctrlProp950.xml"/><Relationship Id="rId1167" Type="http://schemas.openxmlformats.org/officeDocument/2006/relationships/ctrlProp" Target="../ctrlProps/ctrlProp1166.xml"/><Relationship Id="rId1374" Type="http://schemas.openxmlformats.org/officeDocument/2006/relationships/ctrlProp" Target="../ctrlProps/ctrlProp1373.xml"/><Relationship Id="rId1581" Type="http://schemas.openxmlformats.org/officeDocument/2006/relationships/ctrlProp" Target="../ctrlProps/ctrlProp1580.xml"/><Relationship Id="rId1679" Type="http://schemas.openxmlformats.org/officeDocument/2006/relationships/ctrlProp" Target="../ctrlProps/ctrlProp1678.xml"/><Relationship Id="rId1802" Type="http://schemas.openxmlformats.org/officeDocument/2006/relationships/ctrlProp" Target="../ctrlProps/ctrlProp1801.xml"/><Relationship Id="rId80" Type="http://schemas.openxmlformats.org/officeDocument/2006/relationships/ctrlProp" Target="../ctrlProps/ctrlProp79.xml"/><Relationship Id="rId176" Type="http://schemas.openxmlformats.org/officeDocument/2006/relationships/ctrlProp" Target="../ctrlProps/ctrlProp175.xml"/><Relationship Id="rId383" Type="http://schemas.openxmlformats.org/officeDocument/2006/relationships/ctrlProp" Target="../ctrlProps/ctrlProp382.xml"/><Relationship Id="rId590" Type="http://schemas.openxmlformats.org/officeDocument/2006/relationships/ctrlProp" Target="../ctrlProps/ctrlProp589.xml"/><Relationship Id="rId604" Type="http://schemas.openxmlformats.org/officeDocument/2006/relationships/ctrlProp" Target="../ctrlProps/ctrlProp603.xml"/><Relationship Id="rId811" Type="http://schemas.openxmlformats.org/officeDocument/2006/relationships/ctrlProp" Target="../ctrlProps/ctrlProp810.xml"/><Relationship Id="rId1027" Type="http://schemas.openxmlformats.org/officeDocument/2006/relationships/ctrlProp" Target="../ctrlProps/ctrlProp1026.xml"/><Relationship Id="rId1234" Type="http://schemas.openxmlformats.org/officeDocument/2006/relationships/ctrlProp" Target="../ctrlProps/ctrlProp1233.xml"/><Relationship Id="rId1441" Type="http://schemas.openxmlformats.org/officeDocument/2006/relationships/ctrlProp" Target="../ctrlProps/ctrlProp1440.xml"/><Relationship Id="rId1886" Type="http://schemas.openxmlformats.org/officeDocument/2006/relationships/ctrlProp" Target="../ctrlProps/ctrlProp1885.xml"/><Relationship Id="rId243" Type="http://schemas.openxmlformats.org/officeDocument/2006/relationships/ctrlProp" Target="../ctrlProps/ctrlProp242.xml"/><Relationship Id="rId450" Type="http://schemas.openxmlformats.org/officeDocument/2006/relationships/ctrlProp" Target="../ctrlProps/ctrlProp449.xml"/><Relationship Id="rId688" Type="http://schemas.openxmlformats.org/officeDocument/2006/relationships/ctrlProp" Target="../ctrlProps/ctrlProp687.xml"/><Relationship Id="rId895" Type="http://schemas.openxmlformats.org/officeDocument/2006/relationships/ctrlProp" Target="../ctrlProps/ctrlProp894.xml"/><Relationship Id="rId909" Type="http://schemas.openxmlformats.org/officeDocument/2006/relationships/ctrlProp" Target="../ctrlProps/ctrlProp908.xml"/><Relationship Id="rId1080" Type="http://schemas.openxmlformats.org/officeDocument/2006/relationships/ctrlProp" Target="../ctrlProps/ctrlProp1079.xml"/><Relationship Id="rId1301" Type="http://schemas.openxmlformats.org/officeDocument/2006/relationships/ctrlProp" Target="../ctrlProps/ctrlProp1300.xml"/><Relationship Id="rId1539" Type="http://schemas.openxmlformats.org/officeDocument/2006/relationships/ctrlProp" Target="../ctrlProps/ctrlProp1538.xml"/><Relationship Id="rId1746" Type="http://schemas.openxmlformats.org/officeDocument/2006/relationships/ctrlProp" Target="../ctrlProps/ctrlProp1745.xml"/><Relationship Id="rId1953" Type="http://schemas.openxmlformats.org/officeDocument/2006/relationships/ctrlProp" Target="../ctrlProps/ctrlProp1952.xml"/><Relationship Id="rId38" Type="http://schemas.openxmlformats.org/officeDocument/2006/relationships/ctrlProp" Target="../ctrlProps/ctrlProp37.xml"/><Relationship Id="rId103" Type="http://schemas.openxmlformats.org/officeDocument/2006/relationships/ctrlProp" Target="../ctrlProps/ctrlProp102.xml"/><Relationship Id="rId310" Type="http://schemas.openxmlformats.org/officeDocument/2006/relationships/ctrlProp" Target="../ctrlProps/ctrlProp309.xml"/><Relationship Id="rId548" Type="http://schemas.openxmlformats.org/officeDocument/2006/relationships/ctrlProp" Target="../ctrlProps/ctrlProp547.xml"/><Relationship Id="rId755" Type="http://schemas.openxmlformats.org/officeDocument/2006/relationships/ctrlProp" Target="../ctrlProps/ctrlProp754.xml"/><Relationship Id="rId962" Type="http://schemas.openxmlformats.org/officeDocument/2006/relationships/ctrlProp" Target="../ctrlProps/ctrlProp961.xml"/><Relationship Id="rId1178" Type="http://schemas.openxmlformats.org/officeDocument/2006/relationships/ctrlProp" Target="../ctrlProps/ctrlProp1177.xml"/><Relationship Id="rId1385" Type="http://schemas.openxmlformats.org/officeDocument/2006/relationships/ctrlProp" Target="../ctrlProps/ctrlProp1384.xml"/><Relationship Id="rId1592" Type="http://schemas.openxmlformats.org/officeDocument/2006/relationships/ctrlProp" Target="../ctrlProps/ctrlProp1591.xml"/><Relationship Id="rId1606" Type="http://schemas.openxmlformats.org/officeDocument/2006/relationships/ctrlProp" Target="../ctrlProps/ctrlProp1605.xml"/><Relationship Id="rId1813" Type="http://schemas.openxmlformats.org/officeDocument/2006/relationships/ctrlProp" Target="../ctrlProps/ctrlProp1812.xml"/><Relationship Id="rId91" Type="http://schemas.openxmlformats.org/officeDocument/2006/relationships/ctrlProp" Target="../ctrlProps/ctrlProp90.xml"/><Relationship Id="rId187" Type="http://schemas.openxmlformats.org/officeDocument/2006/relationships/ctrlProp" Target="../ctrlProps/ctrlProp186.xml"/><Relationship Id="rId394" Type="http://schemas.openxmlformats.org/officeDocument/2006/relationships/ctrlProp" Target="../ctrlProps/ctrlProp393.xml"/><Relationship Id="rId408" Type="http://schemas.openxmlformats.org/officeDocument/2006/relationships/ctrlProp" Target="../ctrlProps/ctrlProp407.xml"/><Relationship Id="rId615" Type="http://schemas.openxmlformats.org/officeDocument/2006/relationships/ctrlProp" Target="../ctrlProps/ctrlProp614.xml"/><Relationship Id="rId822" Type="http://schemas.openxmlformats.org/officeDocument/2006/relationships/ctrlProp" Target="../ctrlProps/ctrlProp821.xml"/><Relationship Id="rId1038" Type="http://schemas.openxmlformats.org/officeDocument/2006/relationships/ctrlProp" Target="../ctrlProps/ctrlProp1037.xml"/><Relationship Id="rId1245" Type="http://schemas.openxmlformats.org/officeDocument/2006/relationships/ctrlProp" Target="../ctrlProps/ctrlProp1244.xml"/><Relationship Id="rId1452" Type="http://schemas.openxmlformats.org/officeDocument/2006/relationships/ctrlProp" Target="../ctrlProps/ctrlProp1451.xml"/><Relationship Id="rId1897" Type="http://schemas.openxmlformats.org/officeDocument/2006/relationships/ctrlProp" Target="../ctrlProps/ctrlProp1896.xml"/><Relationship Id="rId254" Type="http://schemas.openxmlformats.org/officeDocument/2006/relationships/ctrlProp" Target="../ctrlProps/ctrlProp253.xml"/><Relationship Id="rId699" Type="http://schemas.openxmlformats.org/officeDocument/2006/relationships/ctrlProp" Target="../ctrlProps/ctrlProp698.xml"/><Relationship Id="rId1091" Type="http://schemas.openxmlformats.org/officeDocument/2006/relationships/ctrlProp" Target="../ctrlProps/ctrlProp1090.xml"/><Relationship Id="rId1105" Type="http://schemas.openxmlformats.org/officeDocument/2006/relationships/ctrlProp" Target="../ctrlProps/ctrlProp1104.xml"/><Relationship Id="rId1312" Type="http://schemas.openxmlformats.org/officeDocument/2006/relationships/ctrlProp" Target="../ctrlProps/ctrlProp1311.xml"/><Relationship Id="rId1757" Type="http://schemas.openxmlformats.org/officeDocument/2006/relationships/ctrlProp" Target="../ctrlProps/ctrlProp1756.xml"/><Relationship Id="rId1964" Type="http://schemas.openxmlformats.org/officeDocument/2006/relationships/ctrlProp" Target="../ctrlProps/ctrlProp1963.xml"/><Relationship Id="rId49" Type="http://schemas.openxmlformats.org/officeDocument/2006/relationships/ctrlProp" Target="../ctrlProps/ctrlProp48.xml"/><Relationship Id="rId114" Type="http://schemas.openxmlformats.org/officeDocument/2006/relationships/ctrlProp" Target="../ctrlProps/ctrlProp113.xml"/><Relationship Id="rId461" Type="http://schemas.openxmlformats.org/officeDocument/2006/relationships/ctrlProp" Target="../ctrlProps/ctrlProp460.xml"/><Relationship Id="rId559" Type="http://schemas.openxmlformats.org/officeDocument/2006/relationships/ctrlProp" Target="../ctrlProps/ctrlProp558.xml"/><Relationship Id="rId766" Type="http://schemas.openxmlformats.org/officeDocument/2006/relationships/ctrlProp" Target="../ctrlProps/ctrlProp765.xml"/><Relationship Id="rId1189" Type="http://schemas.openxmlformats.org/officeDocument/2006/relationships/ctrlProp" Target="../ctrlProps/ctrlProp1188.xml"/><Relationship Id="rId1396" Type="http://schemas.openxmlformats.org/officeDocument/2006/relationships/ctrlProp" Target="../ctrlProps/ctrlProp1395.xml"/><Relationship Id="rId1617" Type="http://schemas.openxmlformats.org/officeDocument/2006/relationships/ctrlProp" Target="../ctrlProps/ctrlProp1616.xml"/><Relationship Id="rId1824" Type="http://schemas.openxmlformats.org/officeDocument/2006/relationships/ctrlProp" Target="../ctrlProps/ctrlProp1823.xml"/><Relationship Id="rId198" Type="http://schemas.openxmlformats.org/officeDocument/2006/relationships/ctrlProp" Target="../ctrlProps/ctrlProp197.xml"/><Relationship Id="rId321" Type="http://schemas.openxmlformats.org/officeDocument/2006/relationships/ctrlProp" Target="../ctrlProps/ctrlProp320.xml"/><Relationship Id="rId419" Type="http://schemas.openxmlformats.org/officeDocument/2006/relationships/ctrlProp" Target="../ctrlProps/ctrlProp418.xml"/><Relationship Id="rId626" Type="http://schemas.openxmlformats.org/officeDocument/2006/relationships/ctrlProp" Target="../ctrlProps/ctrlProp625.xml"/><Relationship Id="rId973" Type="http://schemas.openxmlformats.org/officeDocument/2006/relationships/ctrlProp" Target="../ctrlProps/ctrlProp972.xml"/><Relationship Id="rId1049" Type="http://schemas.openxmlformats.org/officeDocument/2006/relationships/ctrlProp" Target="../ctrlProps/ctrlProp1048.xml"/><Relationship Id="rId1256" Type="http://schemas.openxmlformats.org/officeDocument/2006/relationships/ctrlProp" Target="../ctrlProps/ctrlProp1255.xml"/><Relationship Id="rId2002" Type="http://schemas.openxmlformats.org/officeDocument/2006/relationships/ctrlProp" Target="../ctrlProps/ctrlProp2001.xml"/><Relationship Id="rId833" Type="http://schemas.openxmlformats.org/officeDocument/2006/relationships/ctrlProp" Target="../ctrlProps/ctrlProp832.xml"/><Relationship Id="rId1116" Type="http://schemas.openxmlformats.org/officeDocument/2006/relationships/ctrlProp" Target="../ctrlProps/ctrlProp1115.xml"/><Relationship Id="rId1463" Type="http://schemas.openxmlformats.org/officeDocument/2006/relationships/ctrlProp" Target="../ctrlProps/ctrlProp1462.xml"/><Relationship Id="rId1670" Type="http://schemas.openxmlformats.org/officeDocument/2006/relationships/ctrlProp" Target="../ctrlProps/ctrlProp1669.xml"/><Relationship Id="rId1768" Type="http://schemas.openxmlformats.org/officeDocument/2006/relationships/ctrlProp" Target="../ctrlProps/ctrlProp1767.xml"/><Relationship Id="rId265" Type="http://schemas.openxmlformats.org/officeDocument/2006/relationships/ctrlProp" Target="../ctrlProps/ctrlProp264.xml"/><Relationship Id="rId472" Type="http://schemas.openxmlformats.org/officeDocument/2006/relationships/ctrlProp" Target="../ctrlProps/ctrlProp471.xml"/><Relationship Id="rId900" Type="http://schemas.openxmlformats.org/officeDocument/2006/relationships/ctrlProp" Target="../ctrlProps/ctrlProp899.xml"/><Relationship Id="rId1323" Type="http://schemas.openxmlformats.org/officeDocument/2006/relationships/ctrlProp" Target="../ctrlProps/ctrlProp1322.xml"/><Relationship Id="rId1530" Type="http://schemas.openxmlformats.org/officeDocument/2006/relationships/ctrlProp" Target="../ctrlProps/ctrlProp1529.xml"/><Relationship Id="rId1628" Type="http://schemas.openxmlformats.org/officeDocument/2006/relationships/ctrlProp" Target="../ctrlProps/ctrlProp1627.xml"/><Relationship Id="rId1975" Type="http://schemas.openxmlformats.org/officeDocument/2006/relationships/ctrlProp" Target="../ctrlProps/ctrlProp1974.xml"/><Relationship Id="rId125" Type="http://schemas.openxmlformats.org/officeDocument/2006/relationships/ctrlProp" Target="../ctrlProps/ctrlProp124.xml"/><Relationship Id="rId332" Type="http://schemas.openxmlformats.org/officeDocument/2006/relationships/ctrlProp" Target="../ctrlProps/ctrlProp331.xml"/><Relationship Id="rId777" Type="http://schemas.openxmlformats.org/officeDocument/2006/relationships/ctrlProp" Target="../ctrlProps/ctrlProp776.xml"/><Relationship Id="rId984" Type="http://schemas.openxmlformats.org/officeDocument/2006/relationships/ctrlProp" Target="../ctrlProps/ctrlProp983.xml"/><Relationship Id="rId1835" Type="http://schemas.openxmlformats.org/officeDocument/2006/relationships/ctrlProp" Target="../ctrlProps/ctrlProp1834.xml"/><Relationship Id="rId2013" Type="http://schemas.openxmlformats.org/officeDocument/2006/relationships/ctrlProp" Target="../ctrlProps/ctrlProp2012.xml"/><Relationship Id="rId637" Type="http://schemas.openxmlformats.org/officeDocument/2006/relationships/ctrlProp" Target="../ctrlProps/ctrlProp636.xml"/><Relationship Id="rId844" Type="http://schemas.openxmlformats.org/officeDocument/2006/relationships/ctrlProp" Target="../ctrlProps/ctrlProp843.xml"/><Relationship Id="rId1267" Type="http://schemas.openxmlformats.org/officeDocument/2006/relationships/ctrlProp" Target="../ctrlProps/ctrlProp1266.xml"/><Relationship Id="rId1474" Type="http://schemas.openxmlformats.org/officeDocument/2006/relationships/ctrlProp" Target="../ctrlProps/ctrlProp1473.xml"/><Relationship Id="rId1681" Type="http://schemas.openxmlformats.org/officeDocument/2006/relationships/ctrlProp" Target="../ctrlProps/ctrlProp1680.xml"/><Relationship Id="rId1902" Type="http://schemas.openxmlformats.org/officeDocument/2006/relationships/ctrlProp" Target="../ctrlProps/ctrlProp1901.xml"/><Relationship Id="rId276" Type="http://schemas.openxmlformats.org/officeDocument/2006/relationships/ctrlProp" Target="../ctrlProps/ctrlProp275.xml"/><Relationship Id="rId483" Type="http://schemas.openxmlformats.org/officeDocument/2006/relationships/ctrlProp" Target="../ctrlProps/ctrlProp482.xml"/><Relationship Id="rId690" Type="http://schemas.openxmlformats.org/officeDocument/2006/relationships/ctrlProp" Target="../ctrlProps/ctrlProp689.xml"/><Relationship Id="rId704" Type="http://schemas.openxmlformats.org/officeDocument/2006/relationships/ctrlProp" Target="../ctrlProps/ctrlProp703.xml"/><Relationship Id="rId911" Type="http://schemas.openxmlformats.org/officeDocument/2006/relationships/ctrlProp" Target="../ctrlProps/ctrlProp910.xml"/><Relationship Id="rId1127" Type="http://schemas.openxmlformats.org/officeDocument/2006/relationships/ctrlProp" Target="../ctrlProps/ctrlProp1126.xml"/><Relationship Id="rId1334" Type="http://schemas.openxmlformats.org/officeDocument/2006/relationships/ctrlProp" Target="../ctrlProps/ctrlProp1333.xml"/><Relationship Id="rId1541" Type="http://schemas.openxmlformats.org/officeDocument/2006/relationships/ctrlProp" Target="../ctrlProps/ctrlProp1540.xml"/><Relationship Id="rId1779" Type="http://schemas.openxmlformats.org/officeDocument/2006/relationships/ctrlProp" Target="../ctrlProps/ctrlProp1778.xml"/><Relationship Id="rId1986" Type="http://schemas.openxmlformats.org/officeDocument/2006/relationships/ctrlProp" Target="../ctrlProps/ctrlProp1985.xml"/><Relationship Id="rId40" Type="http://schemas.openxmlformats.org/officeDocument/2006/relationships/ctrlProp" Target="../ctrlProps/ctrlProp39.xml"/><Relationship Id="rId136" Type="http://schemas.openxmlformats.org/officeDocument/2006/relationships/ctrlProp" Target="../ctrlProps/ctrlProp135.xml"/><Relationship Id="rId343" Type="http://schemas.openxmlformats.org/officeDocument/2006/relationships/ctrlProp" Target="../ctrlProps/ctrlProp342.xml"/><Relationship Id="rId550" Type="http://schemas.openxmlformats.org/officeDocument/2006/relationships/ctrlProp" Target="../ctrlProps/ctrlProp549.xml"/><Relationship Id="rId788" Type="http://schemas.openxmlformats.org/officeDocument/2006/relationships/ctrlProp" Target="../ctrlProps/ctrlProp787.xml"/><Relationship Id="rId995" Type="http://schemas.openxmlformats.org/officeDocument/2006/relationships/ctrlProp" Target="../ctrlProps/ctrlProp994.xml"/><Relationship Id="rId1180" Type="http://schemas.openxmlformats.org/officeDocument/2006/relationships/ctrlProp" Target="../ctrlProps/ctrlProp1179.xml"/><Relationship Id="rId1401" Type="http://schemas.openxmlformats.org/officeDocument/2006/relationships/ctrlProp" Target="../ctrlProps/ctrlProp1400.xml"/><Relationship Id="rId1639" Type="http://schemas.openxmlformats.org/officeDocument/2006/relationships/ctrlProp" Target="../ctrlProps/ctrlProp1638.xml"/><Relationship Id="rId1846" Type="http://schemas.openxmlformats.org/officeDocument/2006/relationships/ctrlProp" Target="../ctrlProps/ctrlProp1845.xml"/><Relationship Id="rId2024" Type="http://schemas.openxmlformats.org/officeDocument/2006/relationships/ctrlProp" Target="../ctrlProps/ctrlProp2023.xml"/><Relationship Id="rId203" Type="http://schemas.openxmlformats.org/officeDocument/2006/relationships/ctrlProp" Target="../ctrlProps/ctrlProp202.xml"/><Relationship Id="rId648" Type="http://schemas.openxmlformats.org/officeDocument/2006/relationships/ctrlProp" Target="../ctrlProps/ctrlProp647.xml"/><Relationship Id="rId855" Type="http://schemas.openxmlformats.org/officeDocument/2006/relationships/ctrlProp" Target="../ctrlProps/ctrlProp854.xml"/><Relationship Id="rId1040" Type="http://schemas.openxmlformats.org/officeDocument/2006/relationships/ctrlProp" Target="../ctrlProps/ctrlProp1039.xml"/><Relationship Id="rId1278" Type="http://schemas.openxmlformats.org/officeDocument/2006/relationships/ctrlProp" Target="../ctrlProps/ctrlProp1277.xml"/><Relationship Id="rId1485" Type="http://schemas.openxmlformats.org/officeDocument/2006/relationships/ctrlProp" Target="../ctrlProps/ctrlProp1484.xml"/><Relationship Id="rId1692" Type="http://schemas.openxmlformats.org/officeDocument/2006/relationships/ctrlProp" Target="../ctrlProps/ctrlProp1691.xml"/><Relationship Id="rId1706" Type="http://schemas.openxmlformats.org/officeDocument/2006/relationships/ctrlProp" Target="../ctrlProps/ctrlProp1705.xml"/><Relationship Id="rId1913" Type="http://schemas.openxmlformats.org/officeDocument/2006/relationships/ctrlProp" Target="../ctrlProps/ctrlProp1912.xml"/><Relationship Id="rId287" Type="http://schemas.openxmlformats.org/officeDocument/2006/relationships/ctrlProp" Target="../ctrlProps/ctrlProp286.xml"/><Relationship Id="rId410" Type="http://schemas.openxmlformats.org/officeDocument/2006/relationships/ctrlProp" Target="../ctrlProps/ctrlProp409.xml"/><Relationship Id="rId494" Type="http://schemas.openxmlformats.org/officeDocument/2006/relationships/ctrlProp" Target="../ctrlProps/ctrlProp493.xml"/><Relationship Id="rId508" Type="http://schemas.openxmlformats.org/officeDocument/2006/relationships/ctrlProp" Target="../ctrlProps/ctrlProp507.xml"/><Relationship Id="rId715" Type="http://schemas.openxmlformats.org/officeDocument/2006/relationships/ctrlProp" Target="../ctrlProps/ctrlProp714.xml"/><Relationship Id="rId922" Type="http://schemas.openxmlformats.org/officeDocument/2006/relationships/ctrlProp" Target="../ctrlProps/ctrlProp921.xml"/><Relationship Id="rId1138" Type="http://schemas.openxmlformats.org/officeDocument/2006/relationships/ctrlProp" Target="../ctrlProps/ctrlProp1137.xml"/><Relationship Id="rId1345" Type="http://schemas.openxmlformats.org/officeDocument/2006/relationships/ctrlProp" Target="../ctrlProps/ctrlProp1344.xml"/><Relationship Id="rId1552" Type="http://schemas.openxmlformats.org/officeDocument/2006/relationships/ctrlProp" Target="../ctrlProps/ctrlProp1551.xml"/><Relationship Id="rId1997" Type="http://schemas.openxmlformats.org/officeDocument/2006/relationships/ctrlProp" Target="../ctrlProps/ctrlProp1996.xml"/><Relationship Id="rId147" Type="http://schemas.openxmlformats.org/officeDocument/2006/relationships/ctrlProp" Target="../ctrlProps/ctrlProp146.xml"/><Relationship Id="rId354" Type="http://schemas.openxmlformats.org/officeDocument/2006/relationships/ctrlProp" Target="../ctrlProps/ctrlProp353.xml"/><Relationship Id="rId799" Type="http://schemas.openxmlformats.org/officeDocument/2006/relationships/ctrlProp" Target="../ctrlProps/ctrlProp798.xml"/><Relationship Id="rId1191" Type="http://schemas.openxmlformats.org/officeDocument/2006/relationships/ctrlProp" Target="../ctrlProps/ctrlProp1190.xml"/><Relationship Id="rId1205" Type="http://schemas.openxmlformats.org/officeDocument/2006/relationships/ctrlProp" Target="../ctrlProps/ctrlProp1204.xml"/><Relationship Id="rId1857" Type="http://schemas.openxmlformats.org/officeDocument/2006/relationships/ctrlProp" Target="../ctrlProps/ctrlProp1856.xml"/><Relationship Id="rId2035" Type="http://schemas.openxmlformats.org/officeDocument/2006/relationships/ctrlProp" Target="../ctrlProps/ctrlProp2034.xml"/><Relationship Id="rId51" Type="http://schemas.openxmlformats.org/officeDocument/2006/relationships/ctrlProp" Target="../ctrlProps/ctrlProp50.xml"/><Relationship Id="rId561" Type="http://schemas.openxmlformats.org/officeDocument/2006/relationships/ctrlProp" Target="../ctrlProps/ctrlProp560.xml"/><Relationship Id="rId659" Type="http://schemas.openxmlformats.org/officeDocument/2006/relationships/ctrlProp" Target="../ctrlProps/ctrlProp658.xml"/><Relationship Id="rId866" Type="http://schemas.openxmlformats.org/officeDocument/2006/relationships/ctrlProp" Target="../ctrlProps/ctrlProp865.xml"/><Relationship Id="rId1289" Type="http://schemas.openxmlformats.org/officeDocument/2006/relationships/ctrlProp" Target="../ctrlProps/ctrlProp1288.xml"/><Relationship Id="rId1412" Type="http://schemas.openxmlformats.org/officeDocument/2006/relationships/ctrlProp" Target="../ctrlProps/ctrlProp1411.xml"/><Relationship Id="rId1496" Type="http://schemas.openxmlformats.org/officeDocument/2006/relationships/ctrlProp" Target="../ctrlProps/ctrlProp1495.xml"/><Relationship Id="rId1717" Type="http://schemas.openxmlformats.org/officeDocument/2006/relationships/ctrlProp" Target="../ctrlProps/ctrlProp1716.xml"/><Relationship Id="rId1924" Type="http://schemas.openxmlformats.org/officeDocument/2006/relationships/ctrlProp" Target="../ctrlProps/ctrlProp1923.xml"/><Relationship Id="rId214" Type="http://schemas.openxmlformats.org/officeDocument/2006/relationships/ctrlProp" Target="../ctrlProps/ctrlProp213.xml"/><Relationship Id="rId298" Type="http://schemas.openxmlformats.org/officeDocument/2006/relationships/ctrlProp" Target="../ctrlProps/ctrlProp297.xml"/><Relationship Id="rId421" Type="http://schemas.openxmlformats.org/officeDocument/2006/relationships/ctrlProp" Target="../ctrlProps/ctrlProp420.xml"/><Relationship Id="rId519" Type="http://schemas.openxmlformats.org/officeDocument/2006/relationships/ctrlProp" Target="../ctrlProps/ctrlProp518.xml"/><Relationship Id="rId1051" Type="http://schemas.openxmlformats.org/officeDocument/2006/relationships/ctrlProp" Target="../ctrlProps/ctrlProp1050.xml"/><Relationship Id="rId1149" Type="http://schemas.openxmlformats.org/officeDocument/2006/relationships/ctrlProp" Target="../ctrlProps/ctrlProp1148.xml"/><Relationship Id="rId1356" Type="http://schemas.openxmlformats.org/officeDocument/2006/relationships/ctrlProp" Target="../ctrlProps/ctrlProp1355.xml"/><Relationship Id="rId158" Type="http://schemas.openxmlformats.org/officeDocument/2006/relationships/ctrlProp" Target="../ctrlProps/ctrlProp157.xml"/><Relationship Id="rId726" Type="http://schemas.openxmlformats.org/officeDocument/2006/relationships/ctrlProp" Target="../ctrlProps/ctrlProp725.xml"/><Relationship Id="rId933" Type="http://schemas.openxmlformats.org/officeDocument/2006/relationships/ctrlProp" Target="../ctrlProps/ctrlProp932.xml"/><Relationship Id="rId1009" Type="http://schemas.openxmlformats.org/officeDocument/2006/relationships/ctrlProp" Target="../ctrlProps/ctrlProp1008.xml"/><Relationship Id="rId1563" Type="http://schemas.openxmlformats.org/officeDocument/2006/relationships/ctrlProp" Target="../ctrlProps/ctrlProp1562.xml"/><Relationship Id="rId1770" Type="http://schemas.openxmlformats.org/officeDocument/2006/relationships/ctrlProp" Target="../ctrlProps/ctrlProp1769.xml"/><Relationship Id="rId1868" Type="http://schemas.openxmlformats.org/officeDocument/2006/relationships/ctrlProp" Target="../ctrlProps/ctrlProp1867.xml"/><Relationship Id="rId62" Type="http://schemas.openxmlformats.org/officeDocument/2006/relationships/ctrlProp" Target="../ctrlProps/ctrlProp61.xml"/><Relationship Id="rId365" Type="http://schemas.openxmlformats.org/officeDocument/2006/relationships/ctrlProp" Target="../ctrlProps/ctrlProp364.xml"/><Relationship Id="rId572" Type="http://schemas.openxmlformats.org/officeDocument/2006/relationships/ctrlProp" Target="../ctrlProps/ctrlProp571.xml"/><Relationship Id="rId1216" Type="http://schemas.openxmlformats.org/officeDocument/2006/relationships/ctrlProp" Target="../ctrlProps/ctrlProp1215.xml"/><Relationship Id="rId1423" Type="http://schemas.openxmlformats.org/officeDocument/2006/relationships/ctrlProp" Target="../ctrlProps/ctrlProp1422.xml"/><Relationship Id="rId1630" Type="http://schemas.openxmlformats.org/officeDocument/2006/relationships/ctrlProp" Target="../ctrlProps/ctrlProp1629.xml"/><Relationship Id="rId2046" Type="http://schemas.openxmlformats.org/officeDocument/2006/relationships/ctrlProp" Target="../ctrlProps/ctrlProp2045.xml"/><Relationship Id="rId225" Type="http://schemas.openxmlformats.org/officeDocument/2006/relationships/ctrlProp" Target="../ctrlProps/ctrlProp224.xml"/><Relationship Id="rId432" Type="http://schemas.openxmlformats.org/officeDocument/2006/relationships/ctrlProp" Target="../ctrlProps/ctrlProp431.xml"/><Relationship Id="rId877" Type="http://schemas.openxmlformats.org/officeDocument/2006/relationships/ctrlProp" Target="../ctrlProps/ctrlProp876.xml"/><Relationship Id="rId1062" Type="http://schemas.openxmlformats.org/officeDocument/2006/relationships/ctrlProp" Target="../ctrlProps/ctrlProp1061.xml"/><Relationship Id="rId1728" Type="http://schemas.openxmlformats.org/officeDocument/2006/relationships/ctrlProp" Target="../ctrlProps/ctrlProp1727.xml"/><Relationship Id="rId1935" Type="http://schemas.openxmlformats.org/officeDocument/2006/relationships/ctrlProp" Target="../ctrlProps/ctrlProp1934.xml"/><Relationship Id="rId737" Type="http://schemas.openxmlformats.org/officeDocument/2006/relationships/ctrlProp" Target="../ctrlProps/ctrlProp736.xml"/><Relationship Id="rId944" Type="http://schemas.openxmlformats.org/officeDocument/2006/relationships/ctrlProp" Target="../ctrlProps/ctrlProp943.xml"/><Relationship Id="rId1367" Type="http://schemas.openxmlformats.org/officeDocument/2006/relationships/ctrlProp" Target="../ctrlProps/ctrlProp1366.xml"/><Relationship Id="rId1574" Type="http://schemas.openxmlformats.org/officeDocument/2006/relationships/ctrlProp" Target="../ctrlProps/ctrlProp1573.xml"/><Relationship Id="rId1781" Type="http://schemas.openxmlformats.org/officeDocument/2006/relationships/ctrlProp" Target="../ctrlProps/ctrlProp1780.xml"/><Relationship Id="rId73" Type="http://schemas.openxmlformats.org/officeDocument/2006/relationships/ctrlProp" Target="../ctrlProps/ctrlProp72.xml"/><Relationship Id="rId169" Type="http://schemas.openxmlformats.org/officeDocument/2006/relationships/ctrlProp" Target="../ctrlProps/ctrlProp168.xml"/><Relationship Id="rId376" Type="http://schemas.openxmlformats.org/officeDocument/2006/relationships/ctrlProp" Target="../ctrlProps/ctrlProp375.xml"/><Relationship Id="rId583" Type="http://schemas.openxmlformats.org/officeDocument/2006/relationships/ctrlProp" Target="../ctrlProps/ctrlProp582.xml"/><Relationship Id="rId790" Type="http://schemas.openxmlformats.org/officeDocument/2006/relationships/ctrlProp" Target="../ctrlProps/ctrlProp789.xml"/><Relationship Id="rId804" Type="http://schemas.openxmlformats.org/officeDocument/2006/relationships/ctrlProp" Target="../ctrlProps/ctrlProp803.xml"/><Relationship Id="rId1227" Type="http://schemas.openxmlformats.org/officeDocument/2006/relationships/ctrlProp" Target="../ctrlProps/ctrlProp1226.xml"/><Relationship Id="rId1434" Type="http://schemas.openxmlformats.org/officeDocument/2006/relationships/ctrlProp" Target="../ctrlProps/ctrlProp1433.xml"/><Relationship Id="rId1641" Type="http://schemas.openxmlformats.org/officeDocument/2006/relationships/ctrlProp" Target="../ctrlProps/ctrlProp1640.xml"/><Relationship Id="rId1879" Type="http://schemas.openxmlformats.org/officeDocument/2006/relationships/ctrlProp" Target="../ctrlProps/ctrlProp1878.xml"/><Relationship Id="rId4" Type="http://schemas.openxmlformats.org/officeDocument/2006/relationships/comments" Target="../comments4.xml"/><Relationship Id="rId236" Type="http://schemas.openxmlformats.org/officeDocument/2006/relationships/ctrlProp" Target="../ctrlProps/ctrlProp235.xml"/><Relationship Id="rId443" Type="http://schemas.openxmlformats.org/officeDocument/2006/relationships/ctrlProp" Target="../ctrlProps/ctrlProp442.xml"/><Relationship Id="rId650" Type="http://schemas.openxmlformats.org/officeDocument/2006/relationships/ctrlProp" Target="../ctrlProps/ctrlProp649.xml"/><Relationship Id="rId888" Type="http://schemas.openxmlformats.org/officeDocument/2006/relationships/ctrlProp" Target="../ctrlProps/ctrlProp887.xml"/><Relationship Id="rId1073" Type="http://schemas.openxmlformats.org/officeDocument/2006/relationships/ctrlProp" Target="../ctrlProps/ctrlProp1072.xml"/><Relationship Id="rId1280" Type="http://schemas.openxmlformats.org/officeDocument/2006/relationships/ctrlProp" Target="../ctrlProps/ctrlProp1279.xml"/><Relationship Id="rId1501" Type="http://schemas.openxmlformats.org/officeDocument/2006/relationships/ctrlProp" Target="../ctrlProps/ctrlProp1500.xml"/><Relationship Id="rId1739" Type="http://schemas.openxmlformats.org/officeDocument/2006/relationships/ctrlProp" Target="../ctrlProps/ctrlProp1738.xml"/><Relationship Id="rId1946" Type="http://schemas.openxmlformats.org/officeDocument/2006/relationships/ctrlProp" Target="../ctrlProps/ctrlProp1945.xml"/><Relationship Id="rId303" Type="http://schemas.openxmlformats.org/officeDocument/2006/relationships/ctrlProp" Target="../ctrlProps/ctrlProp302.xml"/><Relationship Id="rId748" Type="http://schemas.openxmlformats.org/officeDocument/2006/relationships/ctrlProp" Target="../ctrlProps/ctrlProp747.xml"/><Relationship Id="rId955" Type="http://schemas.openxmlformats.org/officeDocument/2006/relationships/ctrlProp" Target="../ctrlProps/ctrlProp954.xml"/><Relationship Id="rId1140" Type="http://schemas.openxmlformats.org/officeDocument/2006/relationships/ctrlProp" Target="../ctrlProps/ctrlProp1139.xml"/><Relationship Id="rId1378" Type="http://schemas.openxmlformats.org/officeDocument/2006/relationships/ctrlProp" Target="../ctrlProps/ctrlProp1377.xml"/><Relationship Id="rId1585" Type="http://schemas.openxmlformats.org/officeDocument/2006/relationships/ctrlProp" Target="../ctrlProps/ctrlProp1584.xml"/><Relationship Id="rId1792" Type="http://schemas.openxmlformats.org/officeDocument/2006/relationships/ctrlProp" Target="../ctrlProps/ctrlProp1791.xml"/><Relationship Id="rId1806" Type="http://schemas.openxmlformats.org/officeDocument/2006/relationships/ctrlProp" Target="../ctrlProps/ctrlProp1805.xml"/><Relationship Id="rId84" Type="http://schemas.openxmlformats.org/officeDocument/2006/relationships/ctrlProp" Target="../ctrlProps/ctrlProp83.xml"/><Relationship Id="rId387" Type="http://schemas.openxmlformats.org/officeDocument/2006/relationships/ctrlProp" Target="../ctrlProps/ctrlProp386.xml"/><Relationship Id="rId510" Type="http://schemas.openxmlformats.org/officeDocument/2006/relationships/ctrlProp" Target="../ctrlProps/ctrlProp509.xml"/><Relationship Id="rId594" Type="http://schemas.openxmlformats.org/officeDocument/2006/relationships/ctrlProp" Target="../ctrlProps/ctrlProp593.xml"/><Relationship Id="rId608" Type="http://schemas.openxmlformats.org/officeDocument/2006/relationships/ctrlProp" Target="../ctrlProps/ctrlProp607.xml"/><Relationship Id="rId815" Type="http://schemas.openxmlformats.org/officeDocument/2006/relationships/ctrlProp" Target="../ctrlProps/ctrlProp814.xml"/><Relationship Id="rId1238" Type="http://schemas.openxmlformats.org/officeDocument/2006/relationships/ctrlProp" Target="../ctrlProps/ctrlProp1237.xml"/><Relationship Id="rId1445" Type="http://schemas.openxmlformats.org/officeDocument/2006/relationships/ctrlProp" Target="../ctrlProps/ctrlProp1444.xml"/><Relationship Id="rId1652" Type="http://schemas.openxmlformats.org/officeDocument/2006/relationships/ctrlProp" Target="../ctrlProps/ctrlProp1651.xml"/><Relationship Id="rId247" Type="http://schemas.openxmlformats.org/officeDocument/2006/relationships/ctrlProp" Target="../ctrlProps/ctrlProp246.xml"/><Relationship Id="rId899" Type="http://schemas.openxmlformats.org/officeDocument/2006/relationships/ctrlProp" Target="../ctrlProps/ctrlProp898.xml"/><Relationship Id="rId1000" Type="http://schemas.openxmlformats.org/officeDocument/2006/relationships/ctrlProp" Target="../ctrlProps/ctrlProp999.xml"/><Relationship Id="rId1084" Type="http://schemas.openxmlformats.org/officeDocument/2006/relationships/ctrlProp" Target="../ctrlProps/ctrlProp1083.xml"/><Relationship Id="rId1305" Type="http://schemas.openxmlformats.org/officeDocument/2006/relationships/ctrlProp" Target="../ctrlProps/ctrlProp1304.xml"/><Relationship Id="rId1957" Type="http://schemas.openxmlformats.org/officeDocument/2006/relationships/ctrlProp" Target="../ctrlProps/ctrlProp1956.xml"/><Relationship Id="rId107" Type="http://schemas.openxmlformats.org/officeDocument/2006/relationships/ctrlProp" Target="../ctrlProps/ctrlProp106.xml"/><Relationship Id="rId454" Type="http://schemas.openxmlformats.org/officeDocument/2006/relationships/ctrlProp" Target="../ctrlProps/ctrlProp453.xml"/><Relationship Id="rId661" Type="http://schemas.openxmlformats.org/officeDocument/2006/relationships/ctrlProp" Target="../ctrlProps/ctrlProp660.xml"/><Relationship Id="rId759" Type="http://schemas.openxmlformats.org/officeDocument/2006/relationships/ctrlProp" Target="../ctrlProps/ctrlProp758.xml"/><Relationship Id="rId966" Type="http://schemas.openxmlformats.org/officeDocument/2006/relationships/ctrlProp" Target="../ctrlProps/ctrlProp965.xml"/><Relationship Id="rId1291" Type="http://schemas.openxmlformats.org/officeDocument/2006/relationships/ctrlProp" Target="../ctrlProps/ctrlProp1290.xml"/><Relationship Id="rId1389" Type="http://schemas.openxmlformats.org/officeDocument/2006/relationships/ctrlProp" Target="../ctrlProps/ctrlProp1388.xml"/><Relationship Id="rId1512" Type="http://schemas.openxmlformats.org/officeDocument/2006/relationships/ctrlProp" Target="../ctrlProps/ctrlProp1511.xml"/><Relationship Id="rId1596" Type="http://schemas.openxmlformats.org/officeDocument/2006/relationships/ctrlProp" Target="../ctrlProps/ctrlProp1595.xml"/><Relationship Id="rId1817" Type="http://schemas.openxmlformats.org/officeDocument/2006/relationships/ctrlProp" Target="../ctrlProps/ctrlProp1816.xml"/><Relationship Id="rId11" Type="http://schemas.openxmlformats.org/officeDocument/2006/relationships/ctrlProp" Target="../ctrlProps/ctrlProp10.xml"/><Relationship Id="rId314" Type="http://schemas.openxmlformats.org/officeDocument/2006/relationships/ctrlProp" Target="../ctrlProps/ctrlProp313.xml"/><Relationship Id="rId398" Type="http://schemas.openxmlformats.org/officeDocument/2006/relationships/ctrlProp" Target="../ctrlProps/ctrlProp397.xml"/><Relationship Id="rId521" Type="http://schemas.openxmlformats.org/officeDocument/2006/relationships/ctrlProp" Target="../ctrlProps/ctrlProp520.xml"/><Relationship Id="rId619" Type="http://schemas.openxmlformats.org/officeDocument/2006/relationships/ctrlProp" Target="../ctrlProps/ctrlProp618.xml"/><Relationship Id="rId1151" Type="http://schemas.openxmlformats.org/officeDocument/2006/relationships/ctrlProp" Target="../ctrlProps/ctrlProp1150.xml"/><Relationship Id="rId1249" Type="http://schemas.openxmlformats.org/officeDocument/2006/relationships/ctrlProp" Target="../ctrlProps/ctrlProp1248.xml"/><Relationship Id="rId95" Type="http://schemas.openxmlformats.org/officeDocument/2006/relationships/ctrlProp" Target="../ctrlProps/ctrlProp94.xml"/><Relationship Id="rId160" Type="http://schemas.openxmlformats.org/officeDocument/2006/relationships/ctrlProp" Target="../ctrlProps/ctrlProp159.xml"/><Relationship Id="rId826" Type="http://schemas.openxmlformats.org/officeDocument/2006/relationships/ctrlProp" Target="../ctrlProps/ctrlProp825.xml"/><Relationship Id="rId1011" Type="http://schemas.openxmlformats.org/officeDocument/2006/relationships/ctrlProp" Target="../ctrlProps/ctrlProp1010.xml"/><Relationship Id="rId1109" Type="http://schemas.openxmlformats.org/officeDocument/2006/relationships/ctrlProp" Target="../ctrlProps/ctrlProp1108.xml"/><Relationship Id="rId1456" Type="http://schemas.openxmlformats.org/officeDocument/2006/relationships/ctrlProp" Target="../ctrlProps/ctrlProp1455.xml"/><Relationship Id="rId1663" Type="http://schemas.openxmlformats.org/officeDocument/2006/relationships/ctrlProp" Target="../ctrlProps/ctrlProp1662.xml"/><Relationship Id="rId1870" Type="http://schemas.openxmlformats.org/officeDocument/2006/relationships/ctrlProp" Target="../ctrlProps/ctrlProp1869.xml"/><Relationship Id="rId1968" Type="http://schemas.openxmlformats.org/officeDocument/2006/relationships/ctrlProp" Target="../ctrlProps/ctrlProp1967.xml"/><Relationship Id="rId258" Type="http://schemas.openxmlformats.org/officeDocument/2006/relationships/ctrlProp" Target="../ctrlProps/ctrlProp257.xml"/><Relationship Id="rId465" Type="http://schemas.openxmlformats.org/officeDocument/2006/relationships/ctrlProp" Target="../ctrlProps/ctrlProp464.xml"/><Relationship Id="rId672" Type="http://schemas.openxmlformats.org/officeDocument/2006/relationships/ctrlProp" Target="../ctrlProps/ctrlProp671.xml"/><Relationship Id="rId1095" Type="http://schemas.openxmlformats.org/officeDocument/2006/relationships/ctrlProp" Target="../ctrlProps/ctrlProp1094.xml"/><Relationship Id="rId1316" Type="http://schemas.openxmlformats.org/officeDocument/2006/relationships/ctrlProp" Target="../ctrlProps/ctrlProp1315.xml"/><Relationship Id="rId1523" Type="http://schemas.openxmlformats.org/officeDocument/2006/relationships/ctrlProp" Target="../ctrlProps/ctrlProp1522.xml"/><Relationship Id="rId1730" Type="http://schemas.openxmlformats.org/officeDocument/2006/relationships/ctrlProp" Target="../ctrlProps/ctrlProp1729.xml"/><Relationship Id="rId22" Type="http://schemas.openxmlformats.org/officeDocument/2006/relationships/ctrlProp" Target="../ctrlProps/ctrlProp21.xml"/><Relationship Id="rId118" Type="http://schemas.openxmlformats.org/officeDocument/2006/relationships/ctrlProp" Target="../ctrlProps/ctrlProp117.xml"/><Relationship Id="rId325" Type="http://schemas.openxmlformats.org/officeDocument/2006/relationships/ctrlProp" Target="../ctrlProps/ctrlProp324.xml"/><Relationship Id="rId532" Type="http://schemas.openxmlformats.org/officeDocument/2006/relationships/ctrlProp" Target="../ctrlProps/ctrlProp531.xml"/><Relationship Id="rId977" Type="http://schemas.openxmlformats.org/officeDocument/2006/relationships/ctrlProp" Target="../ctrlProps/ctrlProp976.xml"/><Relationship Id="rId1162" Type="http://schemas.openxmlformats.org/officeDocument/2006/relationships/ctrlProp" Target="../ctrlProps/ctrlProp1161.xml"/><Relationship Id="rId1828" Type="http://schemas.openxmlformats.org/officeDocument/2006/relationships/ctrlProp" Target="../ctrlProps/ctrlProp1827.xml"/><Relationship Id="rId2006" Type="http://schemas.openxmlformats.org/officeDocument/2006/relationships/ctrlProp" Target="../ctrlProps/ctrlProp2005.xml"/><Relationship Id="rId171" Type="http://schemas.openxmlformats.org/officeDocument/2006/relationships/ctrlProp" Target="../ctrlProps/ctrlProp170.xml"/><Relationship Id="rId837" Type="http://schemas.openxmlformats.org/officeDocument/2006/relationships/ctrlProp" Target="../ctrlProps/ctrlProp836.xml"/><Relationship Id="rId1022" Type="http://schemas.openxmlformats.org/officeDocument/2006/relationships/ctrlProp" Target="../ctrlProps/ctrlProp1021.xml"/><Relationship Id="rId1467" Type="http://schemas.openxmlformats.org/officeDocument/2006/relationships/ctrlProp" Target="../ctrlProps/ctrlProp1466.xml"/><Relationship Id="rId1674" Type="http://schemas.openxmlformats.org/officeDocument/2006/relationships/ctrlProp" Target="../ctrlProps/ctrlProp1673.xml"/><Relationship Id="rId1881" Type="http://schemas.openxmlformats.org/officeDocument/2006/relationships/ctrlProp" Target="../ctrlProps/ctrlProp1880.xml"/><Relationship Id="rId269" Type="http://schemas.openxmlformats.org/officeDocument/2006/relationships/ctrlProp" Target="../ctrlProps/ctrlProp268.xml"/><Relationship Id="rId476" Type="http://schemas.openxmlformats.org/officeDocument/2006/relationships/ctrlProp" Target="../ctrlProps/ctrlProp475.xml"/><Relationship Id="rId683" Type="http://schemas.openxmlformats.org/officeDocument/2006/relationships/ctrlProp" Target="../ctrlProps/ctrlProp682.xml"/><Relationship Id="rId890" Type="http://schemas.openxmlformats.org/officeDocument/2006/relationships/ctrlProp" Target="../ctrlProps/ctrlProp889.xml"/><Relationship Id="rId904" Type="http://schemas.openxmlformats.org/officeDocument/2006/relationships/ctrlProp" Target="../ctrlProps/ctrlProp903.xml"/><Relationship Id="rId1327" Type="http://schemas.openxmlformats.org/officeDocument/2006/relationships/ctrlProp" Target="../ctrlProps/ctrlProp1326.xml"/><Relationship Id="rId1534" Type="http://schemas.openxmlformats.org/officeDocument/2006/relationships/ctrlProp" Target="../ctrlProps/ctrlProp1533.xml"/><Relationship Id="rId1741" Type="http://schemas.openxmlformats.org/officeDocument/2006/relationships/ctrlProp" Target="../ctrlProps/ctrlProp1740.xml"/><Relationship Id="rId1979" Type="http://schemas.openxmlformats.org/officeDocument/2006/relationships/ctrlProp" Target="../ctrlProps/ctrlProp1978.xml"/><Relationship Id="rId33" Type="http://schemas.openxmlformats.org/officeDocument/2006/relationships/ctrlProp" Target="../ctrlProps/ctrlProp32.xml"/><Relationship Id="rId129" Type="http://schemas.openxmlformats.org/officeDocument/2006/relationships/ctrlProp" Target="../ctrlProps/ctrlProp128.xml"/><Relationship Id="rId336" Type="http://schemas.openxmlformats.org/officeDocument/2006/relationships/ctrlProp" Target="../ctrlProps/ctrlProp335.xml"/><Relationship Id="rId543" Type="http://schemas.openxmlformats.org/officeDocument/2006/relationships/ctrlProp" Target="../ctrlProps/ctrlProp542.xml"/><Relationship Id="rId988" Type="http://schemas.openxmlformats.org/officeDocument/2006/relationships/ctrlProp" Target="../ctrlProps/ctrlProp987.xml"/><Relationship Id="rId1173" Type="http://schemas.openxmlformats.org/officeDocument/2006/relationships/ctrlProp" Target="../ctrlProps/ctrlProp1172.xml"/><Relationship Id="rId1380" Type="http://schemas.openxmlformats.org/officeDocument/2006/relationships/ctrlProp" Target="../ctrlProps/ctrlProp1379.xml"/><Relationship Id="rId1601" Type="http://schemas.openxmlformats.org/officeDocument/2006/relationships/ctrlProp" Target="../ctrlProps/ctrlProp1600.xml"/><Relationship Id="rId1839" Type="http://schemas.openxmlformats.org/officeDocument/2006/relationships/ctrlProp" Target="../ctrlProps/ctrlProp1838.xml"/><Relationship Id="rId2017" Type="http://schemas.openxmlformats.org/officeDocument/2006/relationships/ctrlProp" Target="../ctrlProps/ctrlProp2016.xml"/><Relationship Id="rId182" Type="http://schemas.openxmlformats.org/officeDocument/2006/relationships/ctrlProp" Target="../ctrlProps/ctrlProp181.xml"/><Relationship Id="rId403" Type="http://schemas.openxmlformats.org/officeDocument/2006/relationships/ctrlProp" Target="../ctrlProps/ctrlProp402.xml"/><Relationship Id="rId750" Type="http://schemas.openxmlformats.org/officeDocument/2006/relationships/ctrlProp" Target="../ctrlProps/ctrlProp749.xml"/><Relationship Id="rId848" Type="http://schemas.openxmlformats.org/officeDocument/2006/relationships/ctrlProp" Target="../ctrlProps/ctrlProp847.xml"/><Relationship Id="rId1033" Type="http://schemas.openxmlformats.org/officeDocument/2006/relationships/ctrlProp" Target="../ctrlProps/ctrlProp1032.xml"/><Relationship Id="rId1478" Type="http://schemas.openxmlformats.org/officeDocument/2006/relationships/ctrlProp" Target="../ctrlProps/ctrlProp1477.xml"/><Relationship Id="rId1685" Type="http://schemas.openxmlformats.org/officeDocument/2006/relationships/ctrlProp" Target="../ctrlProps/ctrlProp1684.xml"/><Relationship Id="rId1892" Type="http://schemas.openxmlformats.org/officeDocument/2006/relationships/ctrlProp" Target="../ctrlProps/ctrlProp1891.xml"/><Relationship Id="rId1906" Type="http://schemas.openxmlformats.org/officeDocument/2006/relationships/ctrlProp" Target="../ctrlProps/ctrlProp1905.xml"/><Relationship Id="rId487" Type="http://schemas.openxmlformats.org/officeDocument/2006/relationships/ctrlProp" Target="../ctrlProps/ctrlProp486.xml"/><Relationship Id="rId610" Type="http://schemas.openxmlformats.org/officeDocument/2006/relationships/ctrlProp" Target="../ctrlProps/ctrlProp609.xml"/><Relationship Id="rId694" Type="http://schemas.openxmlformats.org/officeDocument/2006/relationships/ctrlProp" Target="../ctrlProps/ctrlProp693.xml"/><Relationship Id="rId708" Type="http://schemas.openxmlformats.org/officeDocument/2006/relationships/ctrlProp" Target="../ctrlProps/ctrlProp707.xml"/><Relationship Id="rId915" Type="http://schemas.openxmlformats.org/officeDocument/2006/relationships/ctrlProp" Target="../ctrlProps/ctrlProp914.xml"/><Relationship Id="rId1240" Type="http://schemas.openxmlformats.org/officeDocument/2006/relationships/ctrlProp" Target="../ctrlProps/ctrlProp1239.xml"/><Relationship Id="rId1338" Type="http://schemas.openxmlformats.org/officeDocument/2006/relationships/ctrlProp" Target="../ctrlProps/ctrlProp1337.xml"/><Relationship Id="rId1545" Type="http://schemas.openxmlformats.org/officeDocument/2006/relationships/ctrlProp" Target="../ctrlProps/ctrlProp1544.xml"/><Relationship Id="rId347" Type="http://schemas.openxmlformats.org/officeDocument/2006/relationships/ctrlProp" Target="../ctrlProps/ctrlProp346.xml"/><Relationship Id="rId999" Type="http://schemas.openxmlformats.org/officeDocument/2006/relationships/ctrlProp" Target="../ctrlProps/ctrlProp998.xml"/><Relationship Id="rId1100" Type="http://schemas.openxmlformats.org/officeDocument/2006/relationships/ctrlProp" Target="../ctrlProps/ctrlProp1099.xml"/><Relationship Id="rId1184" Type="http://schemas.openxmlformats.org/officeDocument/2006/relationships/ctrlProp" Target="../ctrlProps/ctrlProp1183.xml"/><Relationship Id="rId1405" Type="http://schemas.openxmlformats.org/officeDocument/2006/relationships/ctrlProp" Target="../ctrlProps/ctrlProp1404.xml"/><Relationship Id="rId1752" Type="http://schemas.openxmlformats.org/officeDocument/2006/relationships/ctrlProp" Target="../ctrlProps/ctrlProp1751.xml"/><Relationship Id="rId2028" Type="http://schemas.openxmlformats.org/officeDocument/2006/relationships/ctrlProp" Target="../ctrlProps/ctrlProp2027.xml"/><Relationship Id="rId44" Type="http://schemas.openxmlformats.org/officeDocument/2006/relationships/ctrlProp" Target="../ctrlProps/ctrlProp43.xml"/><Relationship Id="rId554" Type="http://schemas.openxmlformats.org/officeDocument/2006/relationships/ctrlProp" Target="../ctrlProps/ctrlProp553.xml"/><Relationship Id="rId761" Type="http://schemas.openxmlformats.org/officeDocument/2006/relationships/ctrlProp" Target="../ctrlProps/ctrlProp760.xml"/><Relationship Id="rId859" Type="http://schemas.openxmlformats.org/officeDocument/2006/relationships/ctrlProp" Target="../ctrlProps/ctrlProp858.xml"/><Relationship Id="rId1391" Type="http://schemas.openxmlformats.org/officeDocument/2006/relationships/ctrlProp" Target="../ctrlProps/ctrlProp1390.xml"/><Relationship Id="rId1489" Type="http://schemas.openxmlformats.org/officeDocument/2006/relationships/ctrlProp" Target="../ctrlProps/ctrlProp1488.xml"/><Relationship Id="rId1612" Type="http://schemas.openxmlformats.org/officeDocument/2006/relationships/ctrlProp" Target="../ctrlProps/ctrlProp1611.xml"/><Relationship Id="rId1696" Type="http://schemas.openxmlformats.org/officeDocument/2006/relationships/ctrlProp" Target="../ctrlProps/ctrlProp1695.xml"/><Relationship Id="rId1917" Type="http://schemas.openxmlformats.org/officeDocument/2006/relationships/ctrlProp" Target="../ctrlProps/ctrlProp1916.xml"/><Relationship Id="rId193" Type="http://schemas.openxmlformats.org/officeDocument/2006/relationships/ctrlProp" Target="../ctrlProps/ctrlProp192.xml"/><Relationship Id="rId207" Type="http://schemas.openxmlformats.org/officeDocument/2006/relationships/ctrlProp" Target="../ctrlProps/ctrlProp206.xml"/><Relationship Id="rId414" Type="http://schemas.openxmlformats.org/officeDocument/2006/relationships/ctrlProp" Target="../ctrlProps/ctrlProp413.xml"/><Relationship Id="rId498" Type="http://schemas.openxmlformats.org/officeDocument/2006/relationships/ctrlProp" Target="../ctrlProps/ctrlProp497.xml"/><Relationship Id="rId621" Type="http://schemas.openxmlformats.org/officeDocument/2006/relationships/ctrlProp" Target="../ctrlProps/ctrlProp620.xml"/><Relationship Id="rId1044" Type="http://schemas.openxmlformats.org/officeDocument/2006/relationships/ctrlProp" Target="../ctrlProps/ctrlProp1043.xml"/><Relationship Id="rId1251" Type="http://schemas.openxmlformats.org/officeDocument/2006/relationships/ctrlProp" Target="../ctrlProps/ctrlProp1250.xml"/><Relationship Id="rId1349" Type="http://schemas.openxmlformats.org/officeDocument/2006/relationships/ctrlProp" Target="../ctrlProps/ctrlProp1348.xml"/><Relationship Id="rId260" Type="http://schemas.openxmlformats.org/officeDocument/2006/relationships/ctrlProp" Target="../ctrlProps/ctrlProp259.xml"/><Relationship Id="rId719" Type="http://schemas.openxmlformats.org/officeDocument/2006/relationships/ctrlProp" Target="../ctrlProps/ctrlProp718.xml"/><Relationship Id="rId926" Type="http://schemas.openxmlformats.org/officeDocument/2006/relationships/ctrlProp" Target="../ctrlProps/ctrlProp925.xml"/><Relationship Id="rId1111" Type="http://schemas.openxmlformats.org/officeDocument/2006/relationships/ctrlProp" Target="../ctrlProps/ctrlProp1110.xml"/><Relationship Id="rId1556" Type="http://schemas.openxmlformats.org/officeDocument/2006/relationships/ctrlProp" Target="../ctrlProps/ctrlProp1555.xml"/><Relationship Id="rId1763" Type="http://schemas.openxmlformats.org/officeDocument/2006/relationships/ctrlProp" Target="../ctrlProps/ctrlProp1762.xml"/><Relationship Id="rId1970" Type="http://schemas.openxmlformats.org/officeDocument/2006/relationships/ctrlProp" Target="../ctrlProps/ctrlProp1969.xml"/><Relationship Id="rId55" Type="http://schemas.openxmlformats.org/officeDocument/2006/relationships/ctrlProp" Target="../ctrlProps/ctrlProp54.xml"/><Relationship Id="rId120" Type="http://schemas.openxmlformats.org/officeDocument/2006/relationships/ctrlProp" Target="../ctrlProps/ctrlProp119.xml"/><Relationship Id="rId358" Type="http://schemas.openxmlformats.org/officeDocument/2006/relationships/ctrlProp" Target="../ctrlProps/ctrlProp357.xml"/><Relationship Id="rId565" Type="http://schemas.openxmlformats.org/officeDocument/2006/relationships/ctrlProp" Target="../ctrlProps/ctrlProp564.xml"/><Relationship Id="rId772" Type="http://schemas.openxmlformats.org/officeDocument/2006/relationships/ctrlProp" Target="../ctrlProps/ctrlProp771.xml"/><Relationship Id="rId1195" Type="http://schemas.openxmlformats.org/officeDocument/2006/relationships/ctrlProp" Target="../ctrlProps/ctrlProp1194.xml"/><Relationship Id="rId1209" Type="http://schemas.openxmlformats.org/officeDocument/2006/relationships/ctrlProp" Target="../ctrlProps/ctrlProp1208.xml"/><Relationship Id="rId1416" Type="http://schemas.openxmlformats.org/officeDocument/2006/relationships/ctrlProp" Target="../ctrlProps/ctrlProp1415.xml"/><Relationship Id="rId1623" Type="http://schemas.openxmlformats.org/officeDocument/2006/relationships/ctrlProp" Target="../ctrlProps/ctrlProp1622.xml"/><Relationship Id="rId1830" Type="http://schemas.openxmlformats.org/officeDocument/2006/relationships/ctrlProp" Target="../ctrlProps/ctrlProp1829.xml"/><Relationship Id="rId2039" Type="http://schemas.openxmlformats.org/officeDocument/2006/relationships/ctrlProp" Target="../ctrlProps/ctrlProp2038.xml"/><Relationship Id="rId218" Type="http://schemas.openxmlformats.org/officeDocument/2006/relationships/ctrlProp" Target="../ctrlProps/ctrlProp217.xml"/><Relationship Id="rId425" Type="http://schemas.openxmlformats.org/officeDocument/2006/relationships/ctrlProp" Target="../ctrlProps/ctrlProp424.xml"/><Relationship Id="rId632" Type="http://schemas.openxmlformats.org/officeDocument/2006/relationships/ctrlProp" Target="../ctrlProps/ctrlProp631.xml"/><Relationship Id="rId1055" Type="http://schemas.openxmlformats.org/officeDocument/2006/relationships/ctrlProp" Target="../ctrlProps/ctrlProp1054.xml"/><Relationship Id="rId1262" Type="http://schemas.openxmlformats.org/officeDocument/2006/relationships/ctrlProp" Target="../ctrlProps/ctrlProp1261.xml"/><Relationship Id="rId1928" Type="http://schemas.openxmlformats.org/officeDocument/2006/relationships/ctrlProp" Target="../ctrlProps/ctrlProp1927.xml"/><Relationship Id="rId271" Type="http://schemas.openxmlformats.org/officeDocument/2006/relationships/ctrlProp" Target="../ctrlProps/ctrlProp270.xml"/><Relationship Id="rId937" Type="http://schemas.openxmlformats.org/officeDocument/2006/relationships/ctrlProp" Target="../ctrlProps/ctrlProp936.xml"/><Relationship Id="rId1122" Type="http://schemas.openxmlformats.org/officeDocument/2006/relationships/ctrlProp" Target="../ctrlProps/ctrlProp1121.xml"/><Relationship Id="rId1567" Type="http://schemas.openxmlformats.org/officeDocument/2006/relationships/ctrlProp" Target="../ctrlProps/ctrlProp1566.xml"/><Relationship Id="rId1774" Type="http://schemas.openxmlformats.org/officeDocument/2006/relationships/ctrlProp" Target="../ctrlProps/ctrlProp1773.xml"/><Relationship Id="rId1981" Type="http://schemas.openxmlformats.org/officeDocument/2006/relationships/ctrlProp" Target="../ctrlProps/ctrlProp1980.xml"/><Relationship Id="rId66" Type="http://schemas.openxmlformats.org/officeDocument/2006/relationships/ctrlProp" Target="../ctrlProps/ctrlProp65.xml"/><Relationship Id="rId131" Type="http://schemas.openxmlformats.org/officeDocument/2006/relationships/ctrlProp" Target="../ctrlProps/ctrlProp130.xml"/><Relationship Id="rId369" Type="http://schemas.openxmlformats.org/officeDocument/2006/relationships/ctrlProp" Target="../ctrlProps/ctrlProp368.xml"/><Relationship Id="rId576" Type="http://schemas.openxmlformats.org/officeDocument/2006/relationships/ctrlProp" Target="../ctrlProps/ctrlProp575.xml"/><Relationship Id="rId783" Type="http://schemas.openxmlformats.org/officeDocument/2006/relationships/ctrlProp" Target="../ctrlProps/ctrlProp782.xml"/><Relationship Id="rId990" Type="http://schemas.openxmlformats.org/officeDocument/2006/relationships/ctrlProp" Target="../ctrlProps/ctrlProp989.xml"/><Relationship Id="rId1427" Type="http://schemas.openxmlformats.org/officeDocument/2006/relationships/ctrlProp" Target="../ctrlProps/ctrlProp1426.xml"/><Relationship Id="rId1634" Type="http://schemas.openxmlformats.org/officeDocument/2006/relationships/ctrlProp" Target="../ctrlProps/ctrlProp1633.xml"/><Relationship Id="rId1841" Type="http://schemas.openxmlformats.org/officeDocument/2006/relationships/ctrlProp" Target="../ctrlProps/ctrlProp1840.xml"/><Relationship Id="rId229" Type="http://schemas.openxmlformats.org/officeDocument/2006/relationships/ctrlProp" Target="../ctrlProps/ctrlProp228.xml"/><Relationship Id="rId436" Type="http://schemas.openxmlformats.org/officeDocument/2006/relationships/ctrlProp" Target="../ctrlProps/ctrlProp435.xml"/><Relationship Id="rId643" Type="http://schemas.openxmlformats.org/officeDocument/2006/relationships/ctrlProp" Target="../ctrlProps/ctrlProp642.xml"/><Relationship Id="rId1066" Type="http://schemas.openxmlformats.org/officeDocument/2006/relationships/ctrlProp" Target="../ctrlProps/ctrlProp1065.xml"/><Relationship Id="rId1273" Type="http://schemas.openxmlformats.org/officeDocument/2006/relationships/ctrlProp" Target="../ctrlProps/ctrlProp1272.xml"/><Relationship Id="rId1480" Type="http://schemas.openxmlformats.org/officeDocument/2006/relationships/ctrlProp" Target="../ctrlProps/ctrlProp1479.xml"/><Relationship Id="rId1939" Type="http://schemas.openxmlformats.org/officeDocument/2006/relationships/ctrlProp" Target="../ctrlProps/ctrlProp1938.xml"/><Relationship Id="rId850" Type="http://schemas.openxmlformats.org/officeDocument/2006/relationships/ctrlProp" Target="../ctrlProps/ctrlProp849.xml"/><Relationship Id="rId948" Type="http://schemas.openxmlformats.org/officeDocument/2006/relationships/ctrlProp" Target="../ctrlProps/ctrlProp947.xml"/><Relationship Id="rId1133" Type="http://schemas.openxmlformats.org/officeDocument/2006/relationships/ctrlProp" Target="../ctrlProps/ctrlProp1132.xml"/><Relationship Id="rId1578" Type="http://schemas.openxmlformats.org/officeDocument/2006/relationships/ctrlProp" Target="../ctrlProps/ctrlProp1577.xml"/><Relationship Id="rId1701" Type="http://schemas.openxmlformats.org/officeDocument/2006/relationships/ctrlProp" Target="../ctrlProps/ctrlProp1700.xml"/><Relationship Id="rId1785" Type="http://schemas.openxmlformats.org/officeDocument/2006/relationships/ctrlProp" Target="../ctrlProps/ctrlProp1784.xml"/><Relationship Id="rId1992" Type="http://schemas.openxmlformats.org/officeDocument/2006/relationships/ctrlProp" Target="../ctrlProps/ctrlProp1991.xml"/><Relationship Id="rId77" Type="http://schemas.openxmlformats.org/officeDocument/2006/relationships/ctrlProp" Target="../ctrlProps/ctrlProp76.xml"/><Relationship Id="rId282" Type="http://schemas.openxmlformats.org/officeDocument/2006/relationships/ctrlProp" Target="../ctrlProps/ctrlProp281.xml"/><Relationship Id="rId503" Type="http://schemas.openxmlformats.org/officeDocument/2006/relationships/ctrlProp" Target="../ctrlProps/ctrlProp502.xml"/><Relationship Id="rId587" Type="http://schemas.openxmlformats.org/officeDocument/2006/relationships/ctrlProp" Target="../ctrlProps/ctrlProp586.xml"/><Relationship Id="rId710" Type="http://schemas.openxmlformats.org/officeDocument/2006/relationships/ctrlProp" Target="../ctrlProps/ctrlProp709.xml"/><Relationship Id="rId808" Type="http://schemas.openxmlformats.org/officeDocument/2006/relationships/ctrlProp" Target="../ctrlProps/ctrlProp807.xml"/><Relationship Id="rId1340" Type="http://schemas.openxmlformats.org/officeDocument/2006/relationships/ctrlProp" Target="../ctrlProps/ctrlProp1339.xml"/><Relationship Id="rId1438" Type="http://schemas.openxmlformats.org/officeDocument/2006/relationships/ctrlProp" Target="../ctrlProps/ctrlProp1437.xml"/><Relationship Id="rId1645" Type="http://schemas.openxmlformats.org/officeDocument/2006/relationships/ctrlProp" Target="../ctrlProps/ctrlProp1644.xml"/><Relationship Id="rId8" Type="http://schemas.openxmlformats.org/officeDocument/2006/relationships/ctrlProp" Target="../ctrlProps/ctrlProp7.xml"/><Relationship Id="rId142" Type="http://schemas.openxmlformats.org/officeDocument/2006/relationships/ctrlProp" Target="../ctrlProps/ctrlProp141.xml"/><Relationship Id="rId447" Type="http://schemas.openxmlformats.org/officeDocument/2006/relationships/ctrlProp" Target="../ctrlProps/ctrlProp446.xml"/><Relationship Id="rId794" Type="http://schemas.openxmlformats.org/officeDocument/2006/relationships/ctrlProp" Target="../ctrlProps/ctrlProp793.xml"/><Relationship Id="rId1077" Type="http://schemas.openxmlformats.org/officeDocument/2006/relationships/ctrlProp" Target="../ctrlProps/ctrlProp1076.xml"/><Relationship Id="rId1200" Type="http://schemas.openxmlformats.org/officeDocument/2006/relationships/ctrlProp" Target="../ctrlProps/ctrlProp1199.xml"/><Relationship Id="rId1852" Type="http://schemas.openxmlformats.org/officeDocument/2006/relationships/ctrlProp" Target="../ctrlProps/ctrlProp1851.xml"/><Relationship Id="rId2030" Type="http://schemas.openxmlformats.org/officeDocument/2006/relationships/ctrlProp" Target="../ctrlProps/ctrlProp2029.xml"/><Relationship Id="rId654" Type="http://schemas.openxmlformats.org/officeDocument/2006/relationships/ctrlProp" Target="../ctrlProps/ctrlProp653.xml"/><Relationship Id="rId861" Type="http://schemas.openxmlformats.org/officeDocument/2006/relationships/ctrlProp" Target="../ctrlProps/ctrlProp860.xml"/><Relationship Id="rId959" Type="http://schemas.openxmlformats.org/officeDocument/2006/relationships/ctrlProp" Target="../ctrlProps/ctrlProp958.xml"/><Relationship Id="rId1284" Type="http://schemas.openxmlformats.org/officeDocument/2006/relationships/ctrlProp" Target="../ctrlProps/ctrlProp1283.xml"/><Relationship Id="rId1491" Type="http://schemas.openxmlformats.org/officeDocument/2006/relationships/ctrlProp" Target="../ctrlProps/ctrlProp1490.xml"/><Relationship Id="rId1505" Type="http://schemas.openxmlformats.org/officeDocument/2006/relationships/ctrlProp" Target="../ctrlProps/ctrlProp1504.xml"/><Relationship Id="rId1589" Type="http://schemas.openxmlformats.org/officeDocument/2006/relationships/ctrlProp" Target="../ctrlProps/ctrlProp1588.xml"/><Relationship Id="rId1712" Type="http://schemas.openxmlformats.org/officeDocument/2006/relationships/ctrlProp" Target="../ctrlProps/ctrlProp1711.xml"/><Relationship Id="rId293" Type="http://schemas.openxmlformats.org/officeDocument/2006/relationships/ctrlProp" Target="../ctrlProps/ctrlProp292.xml"/><Relationship Id="rId307" Type="http://schemas.openxmlformats.org/officeDocument/2006/relationships/ctrlProp" Target="../ctrlProps/ctrlProp306.xml"/><Relationship Id="rId514" Type="http://schemas.openxmlformats.org/officeDocument/2006/relationships/ctrlProp" Target="../ctrlProps/ctrlProp513.xml"/><Relationship Id="rId721" Type="http://schemas.openxmlformats.org/officeDocument/2006/relationships/ctrlProp" Target="../ctrlProps/ctrlProp720.xml"/><Relationship Id="rId1144" Type="http://schemas.openxmlformats.org/officeDocument/2006/relationships/ctrlProp" Target="../ctrlProps/ctrlProp1143.xml"/><Relationship Id="rId1351" Type="http://schemas.openxmlformats.org/officeDocument/2006/relationships/ctrlProp" Target="../ctrlProps/ctrlProp1350.xml"/><Relationship Id="rId1449" Type="http://schemas.openxmlformats.org/officeDocument/2006/relationships/ctrlProp" Target="../ctrlProps/ctrlProp1448.xml"/><Relationship Id="rId1796" Type="http://schemas.openxmlformats.org/officeDocument/2006/relationships/ctrlProp" Target="../ctrlProps/ctrlProp1795.xml"/><Relationship Id="rId88" Type="http://schemas.openxmlformats.org/officeDocument/2006/relationships/ctrlProp" Target="../ctrlProps/ctrlProp87.xml"/><Relationship Id="rId153" Type="http://schemas.openxmlformats.org/officeDocument/2006/relationships/ctrlProp" Target="../ctrlProps/ctrlProp152.xml"/><Relationship Id="rId360" Type="http://schemas.openxmlformats.org/officeDocument/2006/relationships/ctrlProp" Target="../ctrlProps/ctrlProp359.xml"/><Relationship Id="rId598" Type="http://schemas.openxmlformats.org/officeDocument/2006/relationships/ctrlProp" Target="../ctrlProps/ctrlProp597.xml"/><Relationship Id="rId819" Type="http://schemas.openxmlformats.org/officeDocument/2006/relationships/ctrlProp" Target="../ctrlProps/ctrlProp818.xml"/><Relationship Id="rId1004" Type="http://schemas.openxmlformats.org/officeDocument/2006/relationships/ctrlProp" Target="../ctrlProps/ctrlProp1003.xml"/><Relationship Id="rId1211" Type="http://schemas.openxmlformats.org/officeDocument/2006/relationships/ctrlProp" Target="../ctrlProps/ctrlProp1210.xml"/><Relationship Id="rId1656" Type="http://schemas.openxmlformats.org/officeDocument/2006/relationships/ctrlProp" Target="../ctrlProps/ctrlProp1655.xml"/><Relationship Id="rId1863" Type="http://schemas.openxmlformats.org/officeDocument/2006/relationships/ctrlProp" Target="../ctrlProps/ctrlProp1862.xml"/><Relationship Id="rId2041" Type="http://schemas.openxmlformats.org/officeDocument/2006/relationships/ctrlProp" Target="../ctrlProps/ctrlProp2040.xml"/><Relationship Id="rId220" Type="http://schemas.openxmlformats.org/officeDocument/2006/relationships/ctrlProp" Target="../ctrlProps/ctrlProp219.xml"/><Relationship Id="rId458" Type="http://schemas.openxmlformats.org/officeDocument/2006/relationships/ctrlProp" Target="../ctrlProps/ctrlProp457.xml"/><Relationship Id="rId665" Type="http://schemas.openxmlformats.org/officeDocument/2006/relationships/ctrlProp" Target="../ctrlProps/ctrlProp664.xml"/><Relationship Id="rId872" Type="http://schemas.openxmlformats.org/officeDocument/2006/relationships/ctrlProp" Target="../ctrlProps/ctrlProp871.xml"/><Relationship Id="rId1088" Type="http://schemas.openxmlformats.org/officeDocument/2006/relationships/ctrlProp" Target="../ctrlProps/ctrlProp1087.xml"/><Relationship Id="rId1295" Type="http://schemas.openxmlformats.org/officeDocument/2006/relationships/ctrlProp" Target="../ctrlProps/ctrlProp1294.xml"/><Relationship Id="rId1309" Type="http://schemas.openxmlformats.org/officeDocument/2006/relationships/ctrlProp" Target="../ctrlProps/ctrlProp1308.xml"/><Relationship Id="rId1516" Type="http://schemas.openxmlformats.org/officeDocument/2006/relationships/ctrlProp" Target="../ctrlProps/ctrlProp1515.xml"/><Relationship Id="rId1723" Type="http://schemas.openxmlformats.org/officeDocument/2006/relationships/ctrlProp" Target="../ctrlProps/ctrlProp1722.xml"/><Relationship Id="rId1930" Type="http://schemas.openxmlformats.org/officeDocument/2006/relationships/ctrlProp" Target="../ctrlProps/ctrlProp1929.xml"/><Relationship Id="rId15" Type="http://schemas.openxmlformats.org/officeDocument/2006/relationships/ctrlProp" Target="../ctrlProps/ctrlProp14.xml"/><Relationship Id="rId318" Type="http://schemas.openxmlformats.org/officeDocument/2006/relationships/ctrlProp" Target="../ctrlProps/ctrlProp317.xml"/><Relationship Id="rId525" Type="http://schemas.openxmlformats.org/officeDocument/2006/relationships/ctrlProp" Target="../ctrlProps/ctrlProp524.xml"/><Relationship Id="rId732" Type="http://schemas.openxmlformats.org/officeDocument/2006/relationships/ctrlProp" Target="../ctrlProps/ctrlProp731.xml"/><Relationship Id="rId1155" Type="http://schemas.openxmlformats.org/officeDocument/2006/relationships/ctrlProp" Target="../ctrlProps/ctrlProp1154.xml"/><Relationship Id="rId1362" Type="http://schemas.openxmlformats.org/officeDocument/2006/relationships/ctrlProp" Target="../ctrlProps/ctrlProp1361.xml"/><Relationship Id="rId2052" Type="http://schemas.openxmlformats.org/officeDocument/2006/relationships/ctrlProp" Target="../ctrlProps/ctrlProp3.xml"/><Relationship Id="rId99" Type="http://schemas.openxmlformats.org/officeDocument/2006/relationships/ctrlProp" Target="../ctrlProps/ctrlProp98.xml"/><Relationship Id="rId164" Type="http://schemas.openxmlformats.org/officeDocument/2006/relationships/ctrlProp" Target="../ctrlProps/ctrlProp163.xml"/><Relationship Id="rId371" Type="http://schemas.openxmlformats.org/officeDocument/2006/relationships/ctrlProp" Target="../ctrlProps/ctrlProp370.xml"/><Relationship Id="rId1015" Type="http://schemas.openxmlformats.org/officeDocument/2006/relationships/ctrlProp" Target="../ctrlProps/ctrlProp1014.xml"/><Relationship Id="rId1222" Type="http://schemas.openxmlformats.org/officeDocument/2006/relationships/ctrlProp" Target="../ctrlProps/ctrlProp1221.xml"/><Relationship Id="rId1667" Type="http://schemas.openxmlformats.org/officeDocument/2006/relationships/ctrlProp" Target="../ctrlProps/ctrlProp1666.xml"/><Relationship Id="rId1874" Type="http://schemas.openxmlformats.org/officeDocument/2006/relationships/ctrlProp" Target="../ctrlProps/ctrlProp1873.xml"/><Relationship Id="rId469" Type="http://schemas.openxmlformats.org/officeDocument/2006/relationships/ctrlProp" Target="../ctrlProps/ctrlProp468.xml"/><Relationship Id="rId676" Type="http://schemas.openxmlformats.org/officeDocument/2006/relationships/ctrlProp" Target="../ctrlProps/ctrlProp675.xml"/><Relationship Id="rId883" Type="http://schemas.openxmlformats.org/officeDocument/2006/relationships/ctrlProp" Target="../ctrlProps/ctrlProp882.xml"/><Relationship Id="rId1099" Type="http://schemas.openxmlformats.org/officeDocument/2006/relationships/ctrlProp" Target="../ctrlProps/ctrlProp1098.xml"/><Relationship Id="rId1527" Type="http://schemas.openxmlformats.org/officeDocument/2006/relationships/ctrlProp" Target="../ctrlProps/ctrlProp1526.xml"/><Relationship Id="rId1734" Type="http://schemas.openxmlformats.org/officeDocument/2006/relationships/ctrlProp" Target="../ctrlProps/ctrlProp1733.xml"/><Relationship Id="rId1941" Type="http://schemas.openxmlformats.org/officeDocument/2006/relationships/ctrlProp" Target="../ctrlProps/ctrlProp1940.xml"/><Relationship Id="rId26" Type="http://schemas.openxmlformats.org/officeDocument/2006/relationships/ctrlProp" Target="../ctrlProps/ctrlProp25.xml"/><Relationship Id="rId231" Type="http://schemas.openxmlformats.org/officeDocument/2006/relationships/ctrlProp" Target="../ctrlProps/ctrlProp230.xml"/><Relationship Id="rId329" Type="http://schemas.openxmlformats.org/officeDocument/2006/relationships/ctrlProp" Target="../ctrlProps/ctrlProp328.xml"/><Relationship Id="rId536" Type="http://schemas.openxmlformats.org/officeDocument/2006/relationships/ctrlProp" Target="../ctrlProps/ctrlProp535.xml"/><Relationship Id="rId1166" Type="http://schemas.openxmlformats.org/officeDocument/2006/relationships/ctrlProp" Target="../ctrlProps/ctrlProp1165.xml"/><Relationship Id="rId1373" Type="http://schemas.openxmlformats.org/officeDocument/2006/relationships/ctrlProp" Target="../ctrlProps/ctrlProp1372.xml"/><Relationship Id="rId175" Type="http://schemas.openxmlformats.org/officeDocument/2006/relationships/ctrlProp" Target="../ctrlProps/ctrlProp174.xml"/><Relationship Id="rId743" Type="http://schemas.openxmlformats.org/officeDocument/2006/relationships/ctrlProp" Target="../ctrlProps/ctrlProp742.xml"/><Relationship Id="rId950" Type="http://schemas.openxmlformats.org/officeDocument/2006/relationships/ctrlProp" Target="../ctrlProps/ctrlProp949.xml"/><Relationship Id="rId1026" Type="http://schemas.openxmlformats.org/officeDocument/2006/relationships/ctrlProp" Target="../ctrlProps/ctrlProp1025.xml"/><Relationship Id="rId1580" Type="http://schemas.openxmlformats.org/officeDocument/2006/relationships/ctrlProp" Target="../ctrlProps/ctrlProp1579.xml"/><Relationship Id="rId1678" Type="http://schemas.openxmlformats.org/officeDocument/2006/relationships/ctrlProp" Target="../ctrlProps/ctrlProp1677.xml"/><Relationship Id="rId1801" Type="http://schemas.openxmlformats.org/officeDocument/2006/relationships/ctrlProp" Target="../ctrlProps/ctrlProp1800.xml"/><Relationship Id="rId1885" Type="http://schemas.openxmlformats.org/officeDocument/2006/relationships/ctrlProp" Target="../ctrlProps/ctrlProp1884.xml"/><Relationship Id="rId382" Type="http://schemas.openxmlformats.org/officeDocument/2006/relationships/ctrlProp" Target="../ctrlProps/ctrlProp381.xml"/><Relationship Id="rId603" Type="http://schemas.openxmlformats.org/officeDocument/2006/relationships/ctrlProp" Target="../ctrlProps/ctrlProp602.xml"/><Relationship Id="rId687" Type="http://schemas.openxmlformats.org/officeDocument/2006/relationships/ctrlProp" Target="../ctrlProps/ctrlProp686.xml"/><Relationship Id="rId810" Type="http://schemas.openxmlformats.org/officeDocument/2006/relationships/ctrlProp" Target="../ctrlProps/ctrlProp809.xml"/><Relationship Id="rId908" Type="http://schemas.openxmlformats.org/officeDocument/2006/relationships/ctrlProp" Target="../ctrlProps/ctrlProp907.xml"/><Relationship Id="rId1233" Type="http://schemas.openxmlformats.org/officeDocument/2006/relationships/ctrlProp" Target="../ctrlProps/ctrlProp1232.xml"/><Relationship Id="rId1440" Type="http://schemas.openxmlformats.org/officeDocument/2006/relationships/ctrlProp" Target="../ctrlProps/ctrlProp1439.xml"/><Relationship Id="rId1538" Type="http://schemas.openxmlformats.org/officeDocument/2006/relationships/ctrlProp" Target="../ctrlProps/ctrlProp1537.xml"/><Relationship Id="rId242" Type="http://schemas.openxmlformats.org/officeDocument/2006/relationships/ctrlProp" Target="../ctrlProps/ctrlProp241.xml"/><Relationship Id="rId894" Type="http://schemas.openxmlformats.org/officeDocument/2006/relationships/ctrlProp" Target="../ctrlProps/ctrlProp893.xml"/><Relationship Id="rId1177" Type="http://schemas.openxmlformats.org/officeDocument/2006/relationships/ctrlProp" Target="../ctrlProps/ctrlProp1176.xml"/><Relationship Id="rId1300" Type="http://schemas.openxmlformats.org/officeDocument/2006/relationships/ctrlProp" Target="../ctrlProps/ctrlProp1299.xml"/><Relationship Id="rId1745" Type="http://schemas.openxmlformats.org/officeDocument/2006/relationships/ctrlProp" Target="../ctrlProps/ctrlProp1744.xml"/><Relationship Id="rId1952" Type="http://schemas.openxmlformats.org/officeDocument/2006/relationships/ctrlProp" Target="../ctrlProps/ctrlProp1951.xml"/><Relationship Id="rId37" Type="http://schemas.openxmlformats.org/officeDocument/2006/relationships/ctrlProp" Target="../ctrlProps/ctrlProp36.xml"/><Relationship Id="rId102" Type="http://schemas.openxmlformats.org/officeDocument/2006/relationships/ctrlProp" Target="../ctrlProps/ctrlProp101.xml"/><Relationship Id="rId547" Type="http://schemas.openxmlformats.org/officeDocument/2006/relationships/ctrlProp" Target="../ctrlProps/ctrlProp546.xml"/><Relationship Id="rId754" Type="http://schemas.openxmlformats.org/officeDocument/2006/relationships/ctrlProp" Target="../ctrlProps/ctrlProp753.xml"/><Relationship Id="rId961" Type="http://schemas.openxmlformats.org/officeDocument/2006/relationships/ctrlProp" Target="../ctrlProps/ctrlProp960.xml"/><Relationship Id="rId1384" Type="http://schemas.openxmlformats.org/officeDocument/2006/relationships/ctrlProp" Target="../ctrlProps/ctrlProp1383.xml"/><Relationship Id="rId1591" Type="http://schemas.openxmlformats.org/officeDocument/2006/relationships/ctrlProp" Target="../ctrlProps/ctrlProp1590.xml"/><Relationship Id="rId1605" Type="http://schemas.openxmlformats.org/officeDocument/2006/relationships/ctrlProp" Target="../ctrlProps/ctrlProp1604.xml"/><Relationship Id="rId1689" Type="http://schemas.openxmlformats.org/officeDocument/2006/relationships/ctrlProp" Target="../ctrlProps/ctrlProp1688.xml"/><Relationship Id="rId1812" Type="http://schemas.openxmlformats.org/officeDocument/2006/relationships/ctrlProp" Target="../ctrlProps/ctrlProp1811.xml"/><Relationship Id="rId90" Type="http://schemas.openxmlformats.org/officeDocument/2006/relationships/ctrlProp" Target="../ctrlProps/ctrlProp89.xml"/><Relationship Id="rId186" Type="http://schemas.openxmlformats.org/officeDocument/2006/relationships/ctrlProp" Target="../ctrlProps/ctrlProp185.xml"/><Relationship Id="rId393" Type="http://schemas.openxmlformats.org/officeDocument/2006/relationships/ctrlProp" Target="../ctrlProps/ctrlProp392.xml"/><Relationship Id="rId407" Type="http://schemas.openxmlformats.org/officeDocument/2006/relationships/ctrlProp" Target="../ctrlProps/ctrlProp406.xml"/><Relationship Id="rId614" Type="http://schemas.openxmlformats.org/officeDocument/2006/relationships/ctrlProp" Target="../ctrlProps/ctrlProp613.xml"/><Relationship Id="rId821" Type="http://schemas.openxmlformats.org/officeDocument/2006/relationships/ctrlProp" Target="../ctrlProps/ctrlProp820.xml"/><Relationship Id="rId1037" Type="http://schemas.openxmlformats.org/officeDocument/2006/relationships/ctrlProp" Target="../ctrlProps/ctrlProp1036.xml"/><Relationship Id="rId1244" Type="http://schemas.openxmlformats.org/officeDocument/2006/relationships/ctrlProp" Target="../ctrlProps/ctrlProp1243.xml"/><Relationship Id="rId1451" Type="http://schemas.openxmlformats.org/officeDocument/2006/relationships/ctrlProp" Target="../ctrlProps/ctrlProp1450.xml"/><Relationship Id="rId1896" Type="http://schemas.openxmlformats.org/officeDocument/2006/relationships/ctrlProp" Target="../ctrlProps/ctrlProp1895.xml"/><Relationship Id="rId253" Type="http://schemas.openxmlformats.org/officeDocument/2006/relationships/ctrlProp" Target="../ctrlProps/ctrlProp252.xml"/><Relationship Id="rId460" Type="http://schemas.openxmlformats.org/officeDocument/2006/relationships/ctrlProp" Target="../ctrlProps/ctrlProp459.xml"/><Relationship Id="rId698" Type="http://schemas.openxmlformats.org/officeDocument/2006/relationships/ctrlProp" Target="../ctrlProps/ctrlProp697.xml"/><Relationship Id="rId919" Type="http://schemas.openxmlformats.org/officeDocument/2006/relationships/ctrlProp" Target="../ctrlProps/ctrlProp918.xml"/><Relationship Id="rId1090" Type="http://schemas.openxmlformats.org/officeDocument/2006/relationships/ctrlProp" Target="../ctrlProps/ctrlProp1089.xml"/><Relationship Id="rId1104" Type="http://schemas.openxmlformats.org/officeDocument/2006/relationships/ctrlProp" Target="../ctrlProps/ctrlProp1103.xml"/><Relationship Id="rId1311" Type="http://schemas.openxmlformats.org/officeDocument/2006/relationships/ctrlProp" Target="../ctrlProps/ctrlProp1310.xml"/><Relationship Id="rId1549" Type="http://schemas.openxmlformats.org/officeDocument/2006/relationships/ctrlProp" Target="../ctrlProps/ctrlProp1548.xml"/><Relationship Id="rId1756" Type="http://schemas.openxmlformats.org/officeDocument/2006/relationships/ctrlProp" Target="../ctrlProps/ctrlProp1755.xml"/><Relationship Id="rId1963" Type="http://schemas.openxmlformats.org/officeDocument/2006/relationships/ctrlProp" Target="../ctrlProps/ctrlProp1962.xml"/><Relationship Id="rId48" Type="http://schemas.openxmlformats.org/officeDocument/2006/relationships/ctrlProp" Target="../ctrlProps/ctrlProp47.xml"/><Relationship Id="rId113" Type="http://schemas.openxmlformats.org/officeDocument/2006/relationships/ctrlProp" Target="../ctrlProps/ctrlProp112.xml"/><Relationship Id="rId320" Type="http://schemas.openxmlformats.org/officeDocument/2006/relationships/ctrlProp" Target="../ctrlProps/ctrlProp319.xml"/><Relationship Id="rId558" Type="http://schemas.openxmlformats.org/officeDocument/2006/relationships/ctrlProp" Target="../ctrlProps/ctrlProp557.xml"/><Relationship Id="rId765" Type="http://schemas.openxmlformats.org/officeDocument/2006/relationships/ctrlProp" Target="../ctrlProps/ctrlProp764.xml"/><Relationship Id="rId972" Type="http://schemas.openxmlformats.org/officeDocument/2006/relationships/ctrlProp" Target="../ctrlProps/ctrlProp971.xml"/><Relationship Id="rId1188" Type="http://schemas.openxmlformats.org/officeDocument/2006/relationships/ctrlProp" Target="../ctrlProps/ctrlProp1187.xml"/><Relationship Id="rId1395" Type="http://schemas.openxmlformats.org/officeDocument/2006/relationships/ctrlProp" Target="../ctrlProps/ctrlProp1394.xml"/><Relationship Id="rId1409" Type="http://schemas.openxmlformats.org/officeDocument/2006/relationships/ctrlProp" Target="../ctrlProps/ctrlProp1408.xml"/><Relationship Id="rId1616" Type="http://schemas.openxmlformats.org/officeDocument/2006/relationships/ctrlProp" Target="../ctrlProps/ctrlProp1615.xml"/><Relationship Id="rId1823" Type="http://schemas.openxmlformats.org/officeDocument/2006/relationships/ctrlProp" Target="../ctrlProps/ctrlProp1822.xml"/><Relationship Id="rId2001" Type="http://schemas.openxmlformats.org/officeDocument/2006/relationships/ctrlProp" Target="../ctrlProps/ctrlProp2000.xml"/><Relationship Id="rId197" Type="http://schemas.openxmlformats.org/officeDocument/2006/relationships/ctrlProp" Target="../ctrlProps/ctrlProp196.xml"/><Relationship Id="rId418" Type="http://schemas.openxmlformats.org/officeDocument/2006/relationships/ctrlProp" Target="../ctrlProps/ctrlProp417.xml"/><Relationship Id="rId625" Type="http://schemas.openxmlformats.org/officeDocument/2006/relationships/ctrlProp" Target="../ctrlProps/ctrlProp624.xml"/><Relationship Id="rId832" Type="http://schemas.openxmlformats.org/officeDocument/2006/relationships/ctrlProp" Target="../ctrlProps/ctrlProp831.xml"/><Relationship Id="rId1048" Type="http://schemas.openxmlformats.org/officeDocument/2006/relationships/ctrlProp" Target="../ctrlProps/ctrlProp1047.xml"/><Relationship Id="rId1255" Type="http://schemas.openxmlformats.org/officeDocument/2006/relationships/ctrlProp" Target="../ctrlProps/ctrlProp1254.xml"/><Relationship Id="rId1462" Type="http://schemas.openxmlformats.org/officeDocument/2006/relationships/ctrlProp" Target="../ctrlProps/ctrlProp1461.xml"/><Relationship Id="rId264" Type="http://schemas.openxmlformats.org/officeDocument/2006/relationships/ctrlProp" Target="../ctrlProps/ctrlProp263.xml"/><Relationship Id="rId471" Type="http://schemas.openxmlformats.org/officeDocument/2006/relationships/ctrlProp" Target="../ctrlProps/ctrlProp470.xml"/><Relationship Id="rId1115" Type="http://schemas.openxmlformats.org/officeDocument/2006/relationships/ctrlProp" Target="../ctrlProps/ctrlProp1114.xml"/><Relationship Id="rId1322" Type="http://schemas.openxmlformats.org/officeDocument/2006/relationships/ctrlProp" Target="../ctrlProps/ctrlProp1321.xml"/><Relationship Id="rId1767" Type="http://schemas.openxmlformats.org/officeDocument/2006/relationships/ctrlProp" Target="../ctrlProps/ctrlProp1766.xml"/><Relationship Id="rId1974" Type="http://schemas.openxmlformats.org/officeDocument/2006/relationships/ctrlProp" Target="../ctrlProps/ctrlProp1973.xml"/><Relationship Id="rId59" Type="http://schemas.openxmlformats.org/officeDocument/2006/relationships/ctrlProp" Target="../ctrlProps/ctrlProp58.xml"/><Relationship Id="rId124" Type="http://schemas.openxmlformats.org/officeDocument/2006/relationships/ctrlProp" Target="../ctrlProps/ctrlProp123.xml"/><Relationship Id="rId569" Type="http://schemas.openxmlformats.org/officeDocument/2006/relationships/ctrlProp" Target="../ctrlProps/ctrlProp568.xml"/><Relationship Id="rId776" Type="http://schemas.openxmlformats.org/officeDocument/2006/relationships/ctrlProp" Target="../ctrlProps/ctrlProp775.xml"/><Relationship Id="rId983" Type="http://schemas.openxmlformats.org/officeDocument/2006/relationships/ctrlProp" Target="../ctrlProps/ctrlProp982.xml"/><Relationship Id="rId1199" Type="http://schemas.openxmlformats.org/officeDocument/2006/relationships/ctrlProp" Target="../ctrlProps/ctrlProp1198.xml"/><Relationship Id="rId1627" Type="http://schemas.openxmlformats.org/officeDocument/2006/relationships/ctrlProp" Target="../ctrlProps/ctrlProp1626.xml"/><Relationship Id="rId1834" Type="http://schemas.openxmlformats.org/officeDocument/2006/relationships/ctrlProp" Target="../ctrlProps/ctrlProp1833.xml"/><Relationship Id="rId331" Type="http://schemas.openxmlformats.org/officeDocument/2006/relationships/ctrlProp" Target="../ctrlProps/ctrlProp330.xml"/><Relationship Id="rId429" Type="http://schemas.openxmlformats.org/officeDocument/2006/relationships/ctrlProp" Target="../ctrlProps/ctrlProp428.xml"/><Relationship Id="rId636" Type="http://schemas.openxmlformats.org/officeDocument/2006/relationships/ctrlProp" Target="../ctrlProps/ctrlProp635.xml"/><Relationship Id="rId1059" Type="http://schemas.openxmlformats.org/officeDocument/2006/relationships/ctrlProp" Target="../ctrlProps/ctrlProp1058.xml"/><Relationship Id="rId1266" Type="http://schemas.openxmlformats.org/officeDocument/2006/relationships/ctrlProp" Target="../ctrlProps/ctrlProp1265.xml"/><Relationship Id="rId1473" Type="http://schemas.openxmlformats.org/officeDocument/2006/relationships/ctrlProp" Target="../ctrlProps/ctrlProp1472.xml"/><Relationship Id="rId2012" Type="http://schemas.openxmlformats.org/officeDocument/2006/relationships/ctrlProp" Target="../ctrlProps/ctrlProp2011.xml"/><Relationship Id="rId843" Type="http://schemas.openxmlformats.org/officeDocument/2006/relationships/ctrlProp" Target="../ctrlProps/ctrlProp842.xml"/><Relationship Id="rId1126" Type="http://schemas.openxmlformats.org/officeDocument/2006/relationships/ctrlProp" Target="../ctrlProps/ctrlProp1125.xml"/><Relationship Id="rId1680" Type="http://schemas.openxmlformats.org/officeDocument/2006/relationships/ctrlProp" Target="../ctrlProps/ctrlProp1679.xml"/><Relationship Id="rId1778" Type="http://schemas.openxmlformats.org/officeDocument/2006/relationships/ctrlProp" Target="../ctrlProps/ctrlProp1777.xml"/><Relationship Id="rId1901" Type="http://schemas.openxmlformats.org/officeDocument/2006/relationships/ctrlProp" Target="../ctrlProps/ctrlProp1900.xml"/><Relationship Id="rId1985" Type="http://schemas.openxmlformats.org/officeDocument/2006/relationships/ctrlProp" Target="../ctrlProps/ctrlProp1984.xml"/><Relationship Id="rId275" Type="http://schemas.openxmlformats.org/officeDocument/2006/relationships/ctrlProp" Target="../ctrlProps/ctrlProp274.xml"/><Relationship Id="rId482" Type="http://schemas.openxmlformats.org/officeDocument/2006/relationships/ctrlProp" Target="../ctrlProps/ctrlProp481.xml"/><Relationship Id="rId703" Type="http://schemas.openxmlformats.org/officeDocument/2006/relationships/ctrlProp" Target="../ctrlProps/ctrlProp702.xml"/><Relationship Id="rId910" Type="http://schemas.openxmlformats.org/officeDocument/2006/relationships/ctrlProp" Target="../ctrlProps/ctrlProp909.xml"/><Relationship Id="rId1333" Type="http://schemas.openxmlformats.org/officeDocument/2006/relationships/ctrlProp" Target="../ctrlProps/ctrlProp1332.xml"/><Relationship Id="rId1540" Type="http://schemas.openxmlformats.org/officeDocument/2006/relationships/ctrlProp" Target="../ctrlProps/ctrlProp1539.xml"/><Relationship Id="rId1638" Type="http://schemas.openxmlformats.org/officeDocument/2006/relationships/ctrlProp" Target="../ctrlProps/ctrlProp1637.xml"/><Relationship Id="rId135" Type="http://schemas.openxmlformats.org/officeDocument/2006/relationships/ctrlProp" Target="../ctrlProps/ctrlProp134.xml"/><Relationship Id="rId342" Type="http://schemas.openxmlformats.org/officeDocument/2006/relationships/ctrlProp" Target="../ctrlProps/ctrlProp341.xml"/><Relationship Id="rId787" Type="http://schemas.openxmlformats.org/officeDocument/2006/relationships/ctrlProp" Target="../ctrlProps/ctrlProp786.xml"/><Relationship Id="rId994" Type="http://schemas.openxmlformats.org/officeDocument/2006/relationships/ctrlProp" Target="../ctrlProps/ctrlProp993.xml"/><Relationship Id="rId1400" Type="http://schemas.openxmlformats.org/officeDocument/2006/relationships/ctrlProp" Target="../ctrlProps/ctrlProp1399.xml"/><Relationship Id="rId1845" Type="http://schemas.openxmlformats.org/officeDocument/2006/relationships/ctrlProp" Target="../ctrlProps/ctrlProp1844.xml"/><Relationship Id="rId2023" Type="http://schemas.openxmlformats.org/officeDocument/2006/relationships/ctrlProp" Target="../ctrlProps/ctrlProp2022.xml"/><Relationship Id="rId202" Type="http://schemas.openxmlformats.org/officeDocument/2006/relationships/ctrlProp" Target="../ctrlProps/ctrlProp201.xml"/><Relationship Id="rId647" Type="http://schemas.openxmlformats.org/officeDocument/2006/relationships/ctrlProp" Target="../ctrlProps/ctrlProp646.xml"/><Relationship Id="rId854" Type="http://schemas.openxmlformats.org/officeDocument/2006/relationships/ctrlProp" Target="../ctrlProps/ctrlProp853.xml"/><Relationship Id="rId1277" Type="http://schemas.openxmlformats.org/officeDocument/2006/relationships/ctrlProp" Target="../ctrlProps/ctrlProp1276.xml"/><Relationship Id="rId1484" Type="http://schemas.openxmlformats.org/officeDocument/2006/relationships/ctrlProp" Target="../ctrlProps/ctrlProp1483.xml"/><Relationship Id="rId1691" Type="http://schemas.openxmlformats.org/officeDocument/2006/relationships/ctrlProp" Target="../ctrlProps/ctrlProp1690.xml"/><Relationship Id="rId1705" Type="http://schemas.openxmlformats.org/officeDocument/2006/relationships/ctrlProp" Target="../ctrlProps/ctrlProp1704.xml"/><Relationship Id="rId1912" Type="http://schemas.openxmlformats.org/officeDocument/2006/relationships/ctrlProp" Target="../ctrlProps/ctrlProp1911.xml"/><Relationship Id="rId286" Type="http://schemas.openxmlformats.org/officeDocument/2006/relationships/ctrlProp" Target="../ctrlProps/ctrlProp285.xml"/><Relationship Id="rId493" Type="http://schemas.openxmlformats.org/officeDocument/2006/relationships/ctrlProp" Target="../ctrlProps/ctrlProp492.xml"/><Relationship Id="rId507" Type="http://schemas.openxmlformats.org/officeDocument/2006/relationships/ctrlProp" Target="../ctrlProps/ctrlProp506.xml"/><Relationship Id="rId714" Type="http://schemas.openxmlformats.org/officeDocument/2006/relationships/ctrlProp" Target="../ctrlProps/ctrlProp713.xml"/><Relationship Id="rId921" Type="http://schemas.openxmlformats.org/officeDocument/2006/relationships/ctrlProp" Target="../ctrlProps/ctrlProp920.xml"/><Relationship Id="rId1137" Type="http://schemas.openxmlformats.org/officeDocument/2006/relationships/ctrlProp" Target="../ctrlProps/ctrlProp1136.xml"/><Relationship Id="rId1344" Type="http://schemas.openxmlformats.org/officeDocument/2006/relationships/ctrlProp" Target="../ctrlProps/ctrlProp1343.xml"/><Relationship Id="rId1551" Type="http://schemas.openxmlformats.org/officeDocument/2006/relationships/ctrlProp" Target="../ctrlProps/ctrlProp1550.xml"/><Relationship Id="rId1789" Type="http://schemas.openxmlformats.org/officeDocument/2006/relationships/ctrlProp" Target="../ctrlProps/ctrlProp1788.xml"/><Relationship Id="rId1996" Type="http://schemas.openxmlformats.org/officeDocument/2006/relationships/ctrlProp" Target="../ctrlProps/ctrlProp1995.xml"/><Relationship Id="rId50" Type="http://schemas.openxmlformats.org/officeDocument/2006/relationships/ctrlProp" Target="../ctrlProps/ctrlProp49.xml"/><Relationship Id="rId146" Type="http://schemas.openxmlformats.org/officeDocument/2006/relationships/ctrlProp" Target="../ctrlProps/ctrlProp145.xml"/><Relationship Id="rId353" Type="http://schemas.openxmlformats.org/officeDocument/2006/relationships/ctrlProp" Target="../ctrlProps/ctrlProp352.xml"/><Relationship Id="rId560" Type="http://schemas.openxmlformats.org/officeDocument/2006/relationships/ctrlProp" Target="../ctrlProps/ctrlProp559.xml"/><Relationship Id="rId798" Type="http://schemas.openxmlformats.org/officeDocument/2006/relationships/ctrlProp" Target="../ctrlProps/ctrlProp797.xml"/><Relationship Id="rId1190" Type="http://schemas.openxmlformats.org/officeDocument/2006/relationships/ctrlProp" Target="../ctrlProps/ctrlProp1189.xml"/><Relationship Id="rId1204" Type="http://schemas.openxmlformats.org/officeDocument/2006/relationships/ctrlProp" Target="../ctrlProps/ctrlProp1203.xml"/><Relationship Id="rId1411" Type="http://schemas.openxmlformats.org/officeDocument/2006/relationships/ctrlProp" Target="../ctrlProps/ctrlProp1410.xml"/><Relationship Id="rId1649" Type="http://schemas.openxmlformats.org/officeDocument/2006/relationships/ctrlProp" Target="../ctrlProps/ctrlProp1648.xml"/><Relationship Id="rId1856" Type="http://schemas.openxmlformats.org/officeDocument/2006/relationships/ctrlProp" Target="../ctrlProps/ctrlProp1855.xml"/><Relationship Id="rId2034" Type="http://schemas.openxmlformats.org/officeDocument/2006/relationships/ctrlProp" Target="../ctrlProps/ctrlProp2033.xml"/><Relationship Id="rId213" Type="http://schemas.openxmlformats.org/officeDocument/2006/relationships/ctrlProp" Target="../ctrlProps/ctrlProp212.xml"/><Relationship Id="rId420" Type="http://schemas.openxmlformats.org/officeDocument/2006/relationships/ctrlProp" Target="../ctrlProps/ctrlProp419.xml"/><Relationship Id="rId658" Type="http://schemas.openxmlformats.org/officeDocument/2006/relationships/ctrlProp" Target="../ctrlProps/ctrlProp657.xml"/><Relationship Id="rId865" Type="http://schemas.openxmlformats.org/officeDocument/2006/relationships/ctrlProp" Target="../ctrlProps/ctrlProp864.xml"/><Relationship Id="rId1050" Type="http://schemas.openxmlformats.org/officeDocument/2006/relationships/ctrlProp" Target="../ctrlProps/ctrlProp1049.xml"/><Relationship Id="rId1288" Type="http://schemas.openxmlformats.org/officeDocument/2006/relationships/ctrlProp" Target="../ctrlProps/ctrlProp1287.xml"/><Relationship Id="rId1495" Type="http://schemas.openxmlformats.org/officeDocument/2006/relationships/ctrlProp" Target="../ctrlProps/ctrlProp1494.xml"/><Relationship Id="rId1509" Type="http://schemas.openxmlformats.org/officeDocument/2006/relationships/ctrlProp" Target="../ctrlProps/ctrlProp1508.xml"/><Relationship Id="rId1716" Type="http://schemas.openxmlformats.org/officeDocument/2006/relationships/ctrlProp" Target="../ctrlProps/ctrlProp1715.xml"/><Relationship Id="rId1923" Type="http://schemas.openxmlformats.org/officeDocument/2006/relationships/ctrlProp" Target="../ctrlProps/ctrlProp1922.xml"/><Relationship Id="rId297" Type="http://schemas.openxmlformats.org/officeDocument/2006/relationships/ctrlProp" Target="../ctrlProps/ctrlProp296.xml"/><Relationship Id="rId518" Type="http://schemas.openxmlformats.org/officeDocument/2006/relationships/ctrlProp" Target="../ctrlProps/ctrlProp517.xml"/><Relationship Id="rId725" Type="http://schemas.openxmlformats.org/officeDocument/2006/relationships/ctrlProp" Target="../ctrlProps/ctrlProp724.xml"/><Relationship Id="rId932" Type="http://schemas.openxmlformats.org/officeDocument/2006/relationships/ctrlProp" Target="../ctrlProps/ctrlProp931.xml"/><Relationship Id="rId1148" Type="http://schemas.openxmlformats.org/officeDocument/2006/relationships/ctrlProp" Target="../ctrlProps/ctrlProp1147.xml"/><Relationship Id="rId1355" Type="http://schemas.openxmlformats.org/officeDocument/2006/relationships/ctrlProp" Target="../ctrlProps/ctrlProp1354.xml"/><Relationship Id="rId1562" Type="http://schemas.openxmlformats.org/officeDocument/2006/relationships/ctrlProp" Target="../ctrlProps/ctrlProp1561.xml"/><Relationship Id="rId157" Type="http://schemas.openxmlformats.org/officeDocument/2006/relationships/ctrlProp" Target="../ctrlProps/ctrlProp156.xml"/><Relationship Id="rId364" Type="http://schemas.openxmlformats.org/officeDocument/2006/relationships/ctrlProp" Target="../ctrlProps/ctrlProp363.xml"/><Relationship Id="rId1008" Type="http://schemas.openxmlformats.org/officeDocument/2006/relationships/ctrlProp" Target="../ctrlProps/ctrlProp1007.xml"/><Relationship Id="rId1215" Type="http://schemas.openxmlformats.org/officeDocument/2006/relationships/ctrlProp" Target="../ctrlProps/ctrlProp1214.xml"/><Relationship Id="rId1422" Type="http://schemas.openxmlformats.org/officeDocument/2006/relationships/ctrlProp" Target="../ctrlProps/ctrlProp1421.xml"/><Relationship Id="rId1867" Type="http://schemas.openxmlformats.org/officeDocument/2006/relationships/ctrlProp" Target="../ctrlProps/ctrlProp1866.xml"/><Relationship Id="rId2045" Type="http://schemas.openxmlformats.org/officeDocument/2006/relationships/ctrlProp" Target="../ctrlProps/ctrlProp2044.xml"/><Relationship Id="rId61" Type="http://schemas.openxmlformats.org/officeDocument/2006/relationships/ctrlProp" Target="../ctrlProps/ctrlProp60.xml"/><Relationship Id="rId571" Type="http://schemas.openxmlformats.org/officeDocument/2006/relationships/ctrlProp" Target="../ctrlProps/ctrlProp570.xml"/><Relationship Id="rId669" Type="http://schemas.openxmlformats.org/officeDocument/2006/relationships/ctrlProp" Target="../ctrlProps/ctrlProp668.xml"/><Relationship Id="rId876" Type="http://schemas.openxmlformats.org/officeDocument/2006/relationships/ctrlProp" Target="../ctrlProps/ctrlProp875.xml"/><Relationship Id="rId1299" Type="http://schemas.openxmlformats.org/officeDocument/2006/relationships/ctrlProp" Target="../ctrlProps/ctrlProp1298.xml"/><Relationship Id="rId1727" Type="http://schemas.openxmlformats.org/officeDocument/2006/relationships/ctrlProp" Target="../ctrlProps/ctrlProp1726.xml"/><Relationship Id="rId1934" Type="http://schemas.openxmlformats.org/officeDocument/2006/relationships/ctrlProp" Target="../ctrlProps/ctrlProp1933.xml"/><Relationship Id="rId19" Type="http://schemas.openxmlformats.org/officeDocument/2006/relationships/ctrlProp" Target="../ctrlProps/ctrlProp18.xml"/><Relationship Id="rId224" Type="http://schemas.openxmlformats.org/officeDocument/2006/relationships/ctrlProp" Target="../ctrlProps/ctrlProp223.xml"/><Relationship Id="rId431" Type="http://schemas.openxmlformats.org/officeDocument/2006/relationships/ctrlProp" Target="../ctrlProps/ctrlProp430.xml"/><Relationship Id="rId529" Type="http://schemas.openxmlformats.org/officeDocument/2006/relationships/ctrlProp" Target="../ctrlProps/ctrlProp528.xml"/><Relationship Id="rId736" Type="http://schemas.openxmlformats.org/officeDocument/2006/relationships/ctrlProp" Target="../ctrlProps/ctrlProp735.xml"/><Relationship Id="rId1061" Type="http://schemas.openxmlformats.org/officeDocument/2006/relationships/ctrlProp" Target="../ctrlProps/ctrlProp1060.xml"/><Relationship Id="rId1159" Type="http://schemas.openxmlformats.org/officeDocument/2006/relationships/ctrlProp" Target="../ctrlProps/ctrlProp1158.xml"/><Relationship Id="rId1366" Type="http://schemas.openxmlformats.org/officeDocument/2006/relationships/ctrlProp" Target="../ctrlProps/ctrlProp1365.xml"/><Relationship Id="rId168" Type="http://schemas.openxmlformats.org/officeDocument/2006/relationships/ctrlProp" Target="../ctrlProps/ctrlProp167.xml"/><Relationship Id="rId943" Type="http://schemas.openxmlformats.org/officeDocument/2006/relationships/ctrlProp" Target="../ctrlProps/ctrlProp942.xml"/><Relationship Id="rId1019" Type="http://schemas.openxmlformats.org/officeDocument/2006/relationships/ctrlProp" Target="../ctrlProps/ctrlProp1018.xml"/><Relationship Id="rId1573" Type="http://schemas.openxmlformats.org/officeDocument/2006/relationships/ctrlProp" Target="../ctrlProps/ctrlProp1572.xml"/><Relationship Id="rId1780" Type="http://schemas.openxmlformats.org/officeDocument/2006/relationships/ctrlProp" Target="../ctrlProps/ctrlProp1779.xml"/><Relationship Id="rId1878" Type="http://schemas.openxmlformats.org/officeDocument/2006/relationships/ctrlProp" Target="../ctrlProps/ctrlProp1877.xml"/><Relationship Id="rId72" Type="http://schemas.openxmlformats.org/officeDocument/2006/relationships/ctrlProp" Target="../ctrlProps/ctrlProp71.xml"/><Relationship Id="rId375" Type="http://schemas.openxmlformats.org/officeDocument/2006/relationships/ctrlProp" Target="../ctrlProps/ctrlProp374.xml"/><Relationship Id="rId582" Type="http://schemas.openxmlformats.org/officeDocument/2006/relationships/ctrlProp" Target="../ctrlProps/ctrlProp581.xml"/><Relationship Id="rId803" Type="http://schemas.openxmlformats.org/officeDocument/2006/relationships/ctrlProp" Target="../ctrlProps/ctrlProp802.xml"/><Relationship Id="rId1226" Type="http://schemas.openxmlformats.org/officeDocument/2006/relationships/ctrlProp" Target="../ctrlProps/ctrlProp1225.xml"/><Relationship Id="rId1433" Type="http://schemas.openxmlformats.org/officeDocument/2006/relationships/ctrlProp" Target="../ctrlProps/ctrlProp1432.xml"/><Relationship Id="rId1640" Type="http://schemas.openxmlformats.org/officeDocument/2006/relationships/ctrlProp" Target="../ctrlProps/ctrlProp1639.xml"/><Relationship Id="rId1738" Type="http://schemas.openxmlformats.org/officeDocument/2006/relationships/ctrlProp" Target="../ctrlProps/ctrlProp1737.xml"/><Relationship Id="rId3" Type="http://schemas.openxmlformats.org/officeDocument/2006/relationships/vmlDrawing" Target="../drawings/vmlDrawing4.vml"/><Relationship Id="rId235" Type="http://schemas.openxmlformats.org/officeDocument/2006/relationships/ctrlProp" Target="../ctrlProps/ctrlProp234.xml"/><Relationship Id="rId442" Type="http://schemas.openxmlformats.org/officeDocument/2006/relationships/ctrlProp" Target="../ctrlProps/ctrlProp441.xml"/><Relationship Id="rId887" Type="http://schemas.openxmlformats.org/officeDocument/2006/relationships/ctrlProp" Target="../ctrlProps/ctrlProp886.xml"/><Relationship Id="rId1072" Type="http://schemas.openxmlformats.org/officeDocument/2006/relationships/ctrlProp" Target="../ctrlProps/ctrlProp1071.xml"/><Relationship Id="rId1500" Type="http://schemas.openxmlformats.org/officeDocument/2006/relationships/ctrlProp" Target="../ctrlProps/ctrlProp1499.xml"/><Relationship Id="rId1945" Type="http://schemas.openxmlformats.org/officeDocument/2006/relationships/ctrlProp" Target="../ctrlProps/ctrlProp1944.xml"/><Relationship Id="rId302" Type="http://schemas.openxmlformats.org/officeDocument/2006/relationships/ctrlProp" Target="../ctrlProps/ctrlProp301.xml"/><Relationship Id="rId747" Type="http://schemas.openxmlformats.org/officeDocument/2006/relationships/ctrlProp" Target="../ctrlProps/ctrlProp746.xml"/><Relationship Id="rId954" Type="http://schemas.openxmlformats.org/officeDocument/2006/relationships/ctrlProp" Target="../ctrlProps/ctrlProp953.xml"/><Relationship Id="rId1377" Type="http://schemas.openxmlformats.org/officeDocument/2006/relationships/ctrlProp" Target="../ctrlProps/ctrlProp1376.xml"/><Relationship Id="rId1584" Type="http://schemas.openxmlformats.org/officeDocument/2006/relationships/ctrlProp" Target="../ctrlProps/ctrlProp1583.xml"/><Relationship Id="rId1791" Type="http://schemas.openxmlformats.org/officeDocument/2006/relationships/ctrlProp" Target="../ctrlProps/ctrlProp1790.xml"/><Relationship Id="rId1805" Type="http://schemas.openxmlformats.org/officeDocument/2006/relationships/ctrlProp" Target="../ctrlProps/ctrlProp1804.xml"/><Relationship Id="rId83" Type="http://schemas.openxmlformats.org/officeDocument/2006/relationships/ctrlProp" Target="../ctrlProps/ctrlProp82.xml"/><Relationship Id="rId179" Type="http://schemas.openxmlformats.org/officeDocument/2006/relationships/ctrlProp" Target="../ctrlProps/ctrlProp178.xml"/><Relationship Id="rId386" Type="http://schemas.openxmlformats.org/officeDocument/2006/relationships/ctrlProp" Target="../ctrlProps/ctrlProp385.xml"/><Relationship Id="rId593" Type="http://schemas.openxmlformats.org/officeDocument/2006/relationships/ctrlProp" Target="../ctrlProps/ctrlProp592.xml"/><Relationship Id="rId607" Type="http://schemas.openxmlformats.org/officeDocument/2006/relationships/ctrlProp" Target="../ctrlProps/ctrlProp606.xml"/><Relationship Id="rId814" Type="http://schemas.openxmlformats.org/officeDocument/2006/relationships/ctrlProp" Target="../ctrlProps/ctrlProp813.xml"/><Relationship Id="rId1237" Type="http://schemas.openxmlformats.org/officeDocument/2006/relationships/ctrlProp" Target="../ctrlProps/ctrlProp1236.xml"/><Relationship Id="rId1444" Type="http://schemas.openxmlformats.org/officeDocument/2006/relationships/ctrlProp" Target="../ctrlProps/ctrlProp1443.xml"/><Relationship Id="rId1651" Type="http://schemas.openxmlformats.org/officeDocument/2006/relationships/ctrlProp" Target="../ctrlProps/ctrlProp1650.xml"/><Relationship Id="rId1889" Type="http://schemas.openxmlformats.org/officeDocument/2006/relationships/ctrlProp" Target="../ctrlProps/ctrlProp1888.xml"/><Relationship Id="rId246" Type="http://schemas.openxmlformats.org/officeDocument/2006/relationships/ctrlProp" Target="../ctrlProps/ctrlProp245.xml"/><Relationship Id="rId453" Type="http://schemas.openxmlformats.org/officeDocument/2006/relationships/ctrlProp" Target="../ctrlProps/ctrlProp452.xml"/><Relationship Id="rId660" Type="http://schemas.openxmlformats.org/officeDocument/2006/relationships/ctrlProp" Target="../ctrlProps/ctrlProp659.xml"/><Relationship Id="rId898" Type="http://schemas.openxmlformats.org/officeDocument/2006/relationships/ctrlProp" Target="../ctrlProps/ctrlProp897.xml"/><Relationship Id="rId1083" Type="http://schemas.openxmlformats.org/officeDocument/2006/relationships/ctrlProp" Target="../ctrlProps/ctrlProp1082.xml"/><Relationship Id="rId1290" Type="http://schemas.openxmlformats.org/officeDocument/2006/relationships/ctrlProp" Target="../ctrlProps/ctrlProp1289.xml"/><Relationship Id="rId1304" Type="http://schemas.openxmlformats.org/officeDocument/2006/relationships/ctrlProp" Target="../ctrlProps/ctrlProp1303.xml"/><Relationship Id="rId1511" Type="http://schemas.openxmlformats.org/officeDocument/2006/relationships/ctrlProp" Target="../ctrlProps/ctrlProp1510.xml"/><Relationship Id="rId1749" Type="http://schemas.openxmlformats.org/officeDocument/2006/relationships/ctrlProp" Target="../ctrlProps/ctrlProp1748.xml"/><Relationship Id="rId1956" Type="http://schemas.openxmlformats.org/officeDocument/2006/relationships/ctrlProp" Target="../ctrlProps/ctrlProp1955.xml"/><Relationship Id="rId106" Type="http://schemas.openxmlformats.org/officeDocument/2006/relationships/ctrlProp" Target="../ctrlProps/ctrlProp105.xml"/><Relationship Id="rId313" Type="http://schemas.openxmlformats.org/officeDocument/2006/relationships/ctrlProp" Target="../ctrlProps/ctrlProp312.xml"/><Relationship Id="rId758" Type="http://schemas.openxmlformats.org/officeDocument/2006/relationships/ctrlProp" Target="../ctrlProps/ctrlProp757.xml"/><Relationship Id="rId965" Type="http://schemas.openxmlformats.org/officeDocument/2006/relationships/ctrlProp" Target="../ctrlProps/ctrlProp964.xml"/><Relationship Id="rId1150" Type="http://schemas.openxmlformats.org/officeDocument/2006/relationships/ctrlProp" Target="../ctrlProps/ctrlProp1149.xml"/><Relationship Id="rId1388" Type="http://schemas.openxmlformats.org/officeDocument/2006/relationships/ctrlProp" Target="../ctrlProps/ctrlProp1387.xml"/><Relationship Id="rId1595" Type="http://schemas.openxmlformats.org/officeDocument/2006/relationships/ctrlProp" Target="../ctrlProps/ctrlProp1594.xml"/><Relationship Id="rId1609" Type="http://schemas.openxmlformats.org/officeDocument/2006/relationships/ctrlProp" Target="../ctrlProps/ctrlProp1608.xml"/><Relationship Id="rId1816" Type="http://schemas.openxmlformats.org/officeDocument/2006/relationships/ctrlProp" Target="../ctrlProps/ctrlProp1815.xml"/><Relationship Id="rId10" Type="http://schemas.openxmlformats.org/officeDocument/2006/relationships/ctrlProp" Target="../ctrlProps/ctrlProp9.xml"/><Relationship Id="rId94" Type="http://schemas.openxmlformats.org/officeDocument/2006/relationships/ctrlProp" Target="../ctrlProps/ctrlProp93.xml"/><Relationship Id="rId397" Type="http://schemas.openxmlformats.org/officeDocument/2006/relationships/ctrlProp" Target="../ctrlProps/ctrlProp396.xml"/><Relationship Id="rId520" Type="http://schemas.openxmlformats.org/officeDocument/2006/relationships/ctrlProp" Target="../ctrlProps/ctrlProp519.xml"/><Relationship Id="rId618" Type="http://schemas.openxmlformats.org/officeDocument/2006/relationships/ctrlProp" Target="../ctrlProps/ctrlProp617.xml"/><Relationship Id="rId825" Type="http://schemas.openxmlformats.org/officeDocument/2006/relationships/ctrlProp" Target="../ctrlProps/ctrlProp824.xml"/><Relationship Id="rId1248" Type="http://schemas.openxmlformats.org/officeDocument/2006/relationships/ctrlProp" Target="../ctrlProps/ctrlProp1247.xml"/><Relationship Id="rId1455" Type="http://schemas.openxmlformats.org/officeDocument/2006/relationships/ctrlProp" Target="../ctrlProps/ctrlProp1454.xml"/><Relationship Id="rId1662" Type="http://schemas.openxmlformats.org/officeDocument/2006/relationships/ctrlProp" Target="../ctrlProps/ctrlProp1661.xml"/><Relationship Id="rId257" Type="http://schemas.openxmlformats.org/officeDocument/2006/relationships/ctrlProp" Target="../ctrlProps/ctrlProp256.xml"/><Relationship Id="rId464" Type="http://schemas.openxmlformats.org/officeDocument/2006/relationships/ctrlProp" Target="../ctrlProps/ctrlProp463.xml"/><Relationship Id="rId1010" Type="http://schemas.openxmlformats.org/officeDocument/2006/relationships/ctrlProp" Target="../ctrlProps/ctrlProp1009.xml"/><Relationship Id="rId1094" Type="http://schemas.openxmlformats.org/officeDocument/2006/relationships/ctrlProp" Target="../ctrlProps/ctrlProp1093.xml"/><Relationship Id="rId1108" Type="http://schemas.openxmlformats.org/officeDocument/2006/relationships/ctrlProp" Target="../ctrlProps/ctrlProp1107.xml"/><Relationship Id="rId1315" Type="http://schemas.openxmlformats.org/officeDocument/2006/relationships/ctrlProp" Target="../ctrlProps/ctrlProp1314.xml"/><Relationship Id="rId1967" Type="http://schemas.openxmlformats.org/officeDocument/2006/relationships/ctrlProp" Target="../ctrlProps/ctrlProp1966.xml"/><Relationship Id="rId117" Type="http://schemas.openxmlformats.org/officeDocument/2006/relationships/ctrlProp" Target="../ctrlProps/ctrlProp116.xml"/><Relationship Id="rId671" Type="http://schemas.openxmlformats.org/officeDocument/2006/relationships/ctrlProp" Target="../ctrlProps/ctrlProp670.xml"/><Relationship Id="rId769" Type="http://schemas.openxmlformats.org/officeDocument/2006/relationships/ctrlProp" Target="../ctrlProps/ctrlProp768.xml"/><Relationship Id="rId976" Type="http://schemas.openxmlformats.org/officeDocument/2006/relationships/ctrlProp" Target="../ctrlProps/ctrlProp975.xml"/><Relationship Id="rId1399" Type="http://schemas.openxmlformats.org/officeDocument/2006/relationships/ctrlProp" Target="../ctrlProps/ctrlProp1398.xml"/><Relationship Id="rId324" Type="http://schemas.openxmlformats.org/officeDocument/2006/relationships/ctrlProp" Target="../ctrlProps/ctrlProp323.xml"/><Relationship Id="rId531" Type="http://schemas.openxmlformats.org/officeDocument/2006/relationships/ctrlProp" Target="../ctrlProps/ctrlProp530.xml"/><Relationship Id="rId629" Type="http://schemas.openxmlformats.org/officeDocument/2006/relationships/ctrlProp" Target="../ctrlProps/ctrlProp628.xml"/><Relationship Id="rId1161" Type="http://schemas.openxmlformats.org/officeDocument/2006/relationships/ctrlProp" Target="../ctrlProps/ctrlProp1160.xml"/><Relationship Id="rId1259" Type="http://schemas.openxmlformats.org/officeDocument/2006/relationships/ctrlProp" Target="../ctrlProps/ctrlProp1258.xml"/><Relationship Id="rId1466" Type="http://schemas.openxmlformats.org/officeDocument/2006/relationships/ctrlProp" Target="../ctrlProps/ctrlProp1465.xml"/><Relationship Id="rId2005" Type="http://schemas.openxmlformats.org/officeDocument/2006/relationships/ctrlProp" Target="../ctrlProps/ctrlProp2004.xml"/><Relationship Id="rId836" Type="http://schemas.openxmlformats.org/officeDocument/2006/relationships/ctrlProp" Target="../ctrlProps/ctrlProp835.xml"/><Relationship Id="rId1021" Type="http://schemas.openxmlformats.org/officeDocument/2006/relationships/ctrlProp" Target="../ctrlProps/ctrlProp1020.xml"/><Relationship Id="rId1119" Type="http://schemas.openxmlformats.org/officeDocument/2006/relationships/ctrlProp" Target="../ctrlProps/ctrlProp1118.xml"/><Relationship Id="rId1673" Type="http://schemas.openxmlformats.org/officeDocument/2006/relationships/ctrlProp" Target="../ctrlProps/ctrlProp1672.xml"/><Relationship Id="rId1880" Type="http://schemas.openxmlformats.org/officeDocument/2006/relationships/ctrlProp" Target="../ctrlProps/ctrlProp1879.xml"/><Relationship Id="rId1978" Type="http://schemas.openxmlformats.org/officeDocument/2006/relationships/ctrlProp" Target="../ctrlProps/ctrlProp1977.xml"/><Relationship Id="rId903" Type="http://schemas.openxmlformats.org/officeDocument/2006/relationships/ctrlProp" Target="../ctrlProps/ctrlProp902.xml"/><Relationship Id="rId1326" Type="http://schemas.openxmlformats.org/officeDocument/2006/relationships/ctrlProp" Target="../ctrlProps/ctrlProp1325.xml"/><Relationship Id="rId1533" Type="http://schemas.openxmlformats.org/officeDocument/2006/relationships/ctrlProp" Target="../ctrlProps/ctrlProp1532.xml"/><Relationship Id="rId1740" Type="http://schemas.openxmlformats.org/officeDocument/2006/relationships/ctrlProp" Target="../ctrlProps/ctrlProp1739.xml"/><Relationship Id="rId32" Type="http://schemas.openxmlformats.org/officeDocument/2006/relationships/ctrlProp" Target="../ctrlProps/ctrlProp31.xml"/><Relationship Id="rId1600" Type="http://schemas.openxmlformats.org/officeDocument/2006/relationships/ctrlProp" Target="../ctrlProps/ctrlProp1599.xml"/><Relationship Id="rId1838" Type="http://schemas.openxmlformats.org/officeDocument/2006/relationships/ctrlProp" Target="../ctrlProps/ctrlProp1837.xml"/><Relationship Id="rId181" Type="http://schemas.openxmlformats.org/officeDocument/2006/relationships/ctrlProp" Target="../ctrlProps/ctrlProp180.xml"/><Relationship Id="rId1905" Type="http://schemas.openxmlformats.org/officeDocument/2006/relationships/ctrlProp" Target="../ctrlProps/ctrlProp1904.xml"/><Relationship Id="rId279" Type="http://schemas.openxmlformats.org/officeDocument/2006/relationships/ctrlProp" Target="../ctrlProps/ctrlProp278.xml"/><Relationship Id="rId486" Type="http://schemas.openxmlformats.org/officeDocument/2006/relationships/ctrlProp" Target="../ctrlProps/ctrlProp485.xml"/><Relationship Id="rId693" Type="http://schemas.openxmlformats.org/officeDocument/2006/relationships/ctrlProp" Target="../ctrlProps/ctrlProp692.xml"/><Relationship Id="rId139" Type="http://schemas.openxmlformats.org/officeDocument/2006/relationships/ctrlProp" Target="../ctrlProps/ctrlProp138.xml"/><Relationship Id="rId346" Type="http://schemas.openxmlformats.org/officeDocument/2006/relationships/ctrlProp" Target="../ctrlProps/ctrlProp345.xml"/><Relationship Id="rId553" Type="http://schemas.openxmlformats.org/officeDocument/2006/relationships/ctrlProp" Target="../ctrlProps/ctrlProp552.xml"/><Relationship Id="rId760" Type="http://schemas.openxmlformats.org/officeDocument/2006/relationships/ctrlProp" Target="../ctrlProps/ctrlProp759.xml"/><Relationship Id="rId998" Type="http://schemas.openxmlformats.org/officeDocument/2006/relationships/ctrlProp" Target="../ctrlProps/ctrlProp997.xml"/><Relationship Id="rId1183" Type="http://schemas.openxmlformats.org/officeDocument/2006/relationships/ctrlProp" Target="../ctrlProps/ctrlProp1182.xml"/><Relationship Id="rId1390" Type="http://schemas.openxmlformats.org/officeDocument/2006/relationships/ctrlProp" Target="../ctrlProps/ctrlProp1389.xml"/><Relationship Id="rId2027" Type="http://schemas.openxmlformats.org/officeDocument/2006/relationships/ctrlProp" Target="../ctrlProps/ctrlProp2026.xml"/><Relationship Id="rId206" Type="http://schemas.openxmlformats.org/officeDocument/2006/relationships/ctrlProp" Target="../ctrlProps/ctrlProp205.xml"/><Relationship Id="rId413" Type="http://schemas.openxmlformats.org/officeDocument/2006/relationships/ctrlProp" Target="../ctrlProps/ctrlProp412.xml"/><Relationship Id="rId858" Type="http://schemas.openxmlformats.org/officeDocument/2006/relationships/ctrlProp" Target="../ctrlProps/ctrlProp857.xml"/><Relationship Id="rId1043" Type="http://schemas.openxmlformats.org/officeDocument/2006/relationships/ctrlProp" Target="../ctrlProps/ctrlProp1042.xml"/><Relationship Id="rId1488" Type="http://schemas.openxmlformats.org/officeDocument/2006/relationships/ctrlProp" Target="../ctrlProps/ctrlProp1487.xml"/><Relationship Id="rId1695" Type="http://schemas.openxmlformats.org/officeDocument/2006/relationships/ctrlProp" Target="../ctrlProps/ctrlProp1694.xml"/><Relationship Id="rId620" Type="http://schemas.openxmlformats.org/officeDocument/2006/relationships/ctrlProp" Target="../ctrlProps/ctrlProp619.xml"/><Relationship Id="rId718" Type="http://schemas.openxmlformats.org/officeDocument/2006/relationships/ctrlProp" Target="../ctrlProps/ctrlProp717.xml"/><Relationship Id="rId925" Type="http://schemas.openxmlformats.org/officeDocument/2006/relationships/ctrlProp" Target="../ctrlProps/ctrlProp924.xml"/><Relationship Id="rId1250" Type="http://schemas.openxmlformats.org/officeDocument/2006/relationships/ctrlProp" Target="../ctrlProps/ctrlProp1249.xml"/><Relationship Id="rId1348" Type="http://schemas.openxmlformats.org/officeDocument/2006/relationships/ctrlProp" Target="../ctrlProps/ctrlProp1347.xml"/><Relationship Id="rId1555" Type="http://schemas.openxmlformats.org/officeDocument/2006/relationships/ctrlProp" Target="../ctrlProps/ctrlProp1554.xml"/><Relationship Id="rId1762" Type="http://schemas.openxmlformats.org/officeDocument/2006/relationships/ctrlProp" Target="../ctrlProps/ctrlProp1761.xml"/><Relationship Id="rId1110" Type="http://schemas.openxmlformats.org/officeDocument/2006/relationships/ctrlProp" Target="../ctrlProps/ctrlProp1109.xml"/><Relationship Id="rId1208" Type="http://schemas.openxmlformats.org/officeDocument/2006/relationships/ctrlProp" Target="../ctrlProps/ctrlProp1207.xml"/><Relationship Id="rId1415" Type="http://schemas.openxmlformats.org/officeDocument/2006/relationships/ctrlProp" Target="../ctrlProps/ctrlProp1414.xml"/><Relationship Id="rId54" Type="http://schemas.openxmlformats.org/officeDocument/2006/relationships/ctrlProp" Target="../ctrlProps/ctrlProp53.xml"/><Relationship Id="rId1622" Type="http://schemas.openxmlformats.org/officeDocument/2006/relationships/ctrlProp" Target="../ctrlProps/ctrlProp1621.xml"/><Relationship Id="rId1927" Type="http://schemas.openxmlformats.org/officeDocument/2006/relationships/ctrlProp" Target="../ctrlProps/ctrlProp1926.xml"/><Relationship Id="rId270" Type="http://schemas.openxmlformats.org/officeDocument/2006/relationships/ctrlProp" Target="../ctrlProps/ctrlProp269.xml"/><Relationship Id="rId130" Type="http://schemas.openxmlformats.org/officeDocument/2006/relationships/ctrlProp" Target="../ctrlProps/ctrlProp129.xml"/><Relationship Id="rId368" Type="http://schemas.openxmlformats.org/officeDocument/2006/relationships/ctrlProp" Target="../ctrlProps/ctrlProp367.xml"/><Relationship Id="rId575" Type="http://schemas.openxmlformats.org/officeDocument/2006/relationships/ctrlProp" Target="../ctrlProps/ctrlProp574.xml"/><Relationship Id="rId782" Type="http://schemas.openxmlformats.org/officeDocument/2006/relationships/ctrlProp" Target="../ctrlProps/ctrlProp781.xml"/><Relationship Id="rId2049" Type="http://schemas.openxmlformats.org/officeDocument/2006/relationships/ctrlProp" Target="../ctrlProps/ctrlProp2048.xml"/><Relationship Id="rId228" Type="http://schemas.openxmlformats.org/officeDocument/2006/relationships/ctrlProp" Target="../ctrlProps/ctrlProp227.xml"/><Relationship Id="rId435" Type="http://schemas.openxmlformats.org/officeDocument/2006/relationships/ctrlProp" Target="../ctrlProps/ctrlProp434.xml"/><Relationship Id="rId642" Type="http://schemas.openxmlformats.org/officeDocument/2006/relationships/ctrlProp" Target="../ctrlProps/ctrlProp641.xml"/><Relationship Id="rId1065" Type="http://schemas.openxmlformats.org/officeDocument/2006/relationships/ctrlProp" Target="../ctrlProps/ctrlProp1064.xml"/><Relationship Id="rId1272" Type="http://schemas.openxmlformats.org/officeDocument/2006/relationships/ctrlProp" Target="../ctrlProps/ctrlProp1271.xml"/><Relationship Id="rId502" Type="http://schemas.openxmlformats.org/officeDocument/2006/relationships/ctrlProp" Target="../ctrlProps/ctrlProp501.xml"/><Relationship Id="rId947" Type="http://schemas.openxmlformats.org/officeDocument/2006/relationships/ctrlProp" Target="../ctrlProps/ctrlProp946.xml"/><Relationship Id="rId1132" Type="http://schemas.openxmlformats.org/officeDocument/2006/relationships/ctrlProp" Target="../ctrlProps/ctrlProp1131.xml"/><Relationship Id="rId1577" Type="http://schemas.openxmlformats.org/officeDocument/2006/relationships/ctrlProp" Target="../ctrlProps/ctrlProp1576.xml"/><Relationship Id="rId1784" Type="http://schemas.openxmlformats.org/officeDocument/2006/relationships/ctrlProp" Target="../ctrlProps/ctrlProp1783.xml"/><Relationship Id="rId1991" Type="http://schemas.openxmlformats.org/officeDocument/2006/relationships/ctrlProp" Target="../ctrlProps/ctrlProp1990.xml"/><Relationship Id="rId76" Type="http://schemas.openxmlformats.org/officeDocument/2006/relationships/ctrlProp" Target="../ctrlProps/ctrlProp75.xml"/><Relationship Id="rId807" Type="http://schemas.openxmlformats.org/officeDocument/2006/relationships/ctrlProp" Target="../ctrlProps/ctrlProp806.xml"/><Relationship Id="rId1437" Type="http://schemas.openxmlformats.org/officeDocument/2006/relationships/ctrlProp" Target="../ctrlProps/ctrlProp1436.xml"/><Relationship Id="rId1644" Type="http://schemas.openxmlformats.org/officeDocument/2006/relationships/ctrlProp" Target="../ctrlProps/ctrlProp1643.xml"/><Relationship Id="rId1851" Type="http://schemas.openxmlformats.org/officeDocument/2006/relationships/ctrlProp" Target="../ctrlProps/ctrlProp1850.xml"/><Relationship Id="rId1504" Type="http://schemas.openxmlformats.org/officeDocument/2006/relationships/ctrlProp" Target="../ctrlProps/ctrlProp1503.xml"/><Relationship Id="rId1711" Type="http://schemas.openxmlformats.org/officeDocument/2006/relationships/ctrlProp" Target="../ctrlProps/ctrlProp1710.xml"/><Relationship Id="rId1949" Type="http://schemas.openxmlformats.org/officeDocument/2006/relationships/ctrlProp" Target="../ctrlProps/ctrlProp1948.xml"/><Relationship Id="rId292" Type="http://schemas.openxmlformats.org/officeDocument/2006/relationships/ctrlProp" Target="../ctrlProps/ctrlProp291.xml"/><Relationship Id="rId1809" Type="http://schemas.openxmlformats.org/officeDocument/2006/relationships/ctrlProp" Target="../ctrlProps/ctrlProp1808.xml"/><Relationship Id="rId597" Type="http://schemas.openxmlformats.org/officeDocument/2006/relationships/ctrlProp" Target="../ctrlProps/ctrlProp596.xml"/><Relationship Id="rId152" Type="http://schemas.openxmlformats.org/officeDocument/2006/relationships/ctrlProp" Target="../ctrlProps/ctrlProp151.xml"/><Relationship Id="rId457" Type="http://schemas.openxmlformats.org/officeDocument/2006/relationships/ctrlProp" Target="../ctrlProps/ctrlProp456.xml"/><Relationship Id="rId1087" Type="http://schemas.openxmlformats.org/officeDocument/2006/relationships/ctrlProp" Target="../ctrlProps/ctrlProp1086.xml"/><Relationship Id="rId1294" Type="http://schemas.openxmlformats.org/officeDocument/2006/relationships/ctrlProp" Target="../ctrlProps/ctrlProp1293.xml"/><Relationship Id="rId2040" Type="http://schemas.openxmlformats.org/officeDocument/2006/relationships/ctrlProp" Target="../ctrlProps/ctrlProp2039.xml"/><Relationship Id="rId664" Type="http://schemas.openxmlformats.org/officeDocument/2006/relationships/ctrlProp" Target="../ctrlProps/ctrlProp663.xml"/><Relationship Id="rId871" Type="http://schemas.openxmlformats.org/officeDocument/2006/relationships/ctrlProp" Target="../ctrlProps/ctrlProp870.xml"/><Relationship Id="rId969" Type="http://schemas.openxmlformats.org/officeDocument/2006/relationships/ctrlProp" Target="../ctrlProps/ctrlProp968.xml"/><Relationship Id="rId1599" Type="http://schemas.openxmlformats.org/officeDocument/2006/relationships/ctrlProp" Target="../ctrlProps/ctrlProp1598.xml"/><Relationship Id="rId317" Type="http://schemas.openxmlformats.org/officeDocument/2006/relationships/ctrlProp" Target="../ctrlProps/ctrlProp316.xml"/><Relationship Id="rId524" Type="http://schemas.openxmlformats.org/officeDocument/2006/relationships/ctrlProp" Target="../ctrlProps/ctrlProp523.xml"/><Relationship Id="rId731" Type="http://schemas.openxmlformats.org/officeDocument/2006/relationships/ctrlProp" Target="../ctrlProps/ctrlProp730.xml"/><Relationship Id="rId1154" Type="http://schemas.openxmlformats.org/officeDocument/2006/relationships/ctrlProp" Target="../ctrlProps/ctrlProp1153.xml"/><Relationship Id="rId1361" Type="http://schemas.openxmlformats.org/officeDocument/2006/relationships/ctrlProp" Target="../ctrlProps/ctrlProp1360.xml"/><Relationship Id="rId1459" Type="http://schemas.openxmlformats.org/officeDocument/2006/relationships/ctrlProp" Target="../ctrlProps/ctrlProp1458.xml"/><Relationship Id="rId98" Type="http://schemas.openxmlformats.org/officeDocument/2006/relationships/ctrlProp" Target="../ctrlProps/ctrlProp97.xml"/><Relationship Id="rId829" Type="http://schemas.openxmlformats.org/officeDocument/2006/relationships/ctrlProp" Target="../ctrlProps/ctrlProp828.xml"/><Relationship Id="rId1014" Type="http://schemas.openxmlformats.org/officeDocument/2006/relationships/ctrlProp" Target="../ctrlProps/ctrlProp1013.xml"/><Relationship Id="rId1221" Type="http://schemas.openxmlformats.org/officeDocument/2006/relationships/ctrlProp" Target="../ctrlProps/ctrlProp1220.xml"/><Relationship Id="rId1666" Type="http://schemas.openxmlformats.org/officeDocument/2006/relationships/ctrlProp" Target="../ctrlProps/ctrlProp1665.xml"/><Relationship Id="rId1873" Type="http://schemas.openxmlformats.org/officeDocument/2006/relationships/ctrlProp" Target="../ctrlProps/ctrlProp1872.xml"/><Relationship Id="rId1319" Type="http://schemas.openxmlformats.org/officeDocument/2006/relationships/ctrlProp" Target="../ctrlProps/ctrlProp1318.xml"/><Relationship Id="rId1526" Type="http://schemas.openxmlformats.org/officeDocument/2006/relationships/ctrlProp" Target="../ctrlProps/ctrlProp1525.xml"/><Relationship Id="rId1733" Type="http://schemas.openxmlformats.org/officeDocument/2006/relationships/ctrlProp" Target="../ctrlProps/ctrlProp1732.xml"/><Relationship Id="rId1940" Type="http://schemas.openxmlformats.org/officeDocument/2006/relationships/ctrlProp" Target="../ctrlProps/ctrlProp1939.xml"/><Relationship Id="rId25" Type="http://schemas.openxmlformats.org/officeDocument/2006/relationships/ctrlProp" Target="../ctrlProps/ctrlProp24.xml"/><Relationship Id="rId1800" Type="http://schemas.openxmlformats.org/officeDocument/2006/relationships/ctrlProp" Target="../ctrlProps/ctrlProp1799.xml"/><Relationship Id="rId174" Type="http://schemas.openxmlformats.org/officeDocument/2006/relationships/ctrlProp" Target="../ctrlProps/ctrlProp173.xml"/><Relationship Id="rId381" Type="http://schemas.openxmlformats.org/officeDocument/2006/relationships/ctrlProp" Target="../ctrlProps/ctrlProp380.xml"/><Relationship Id="rId241" Type="http://schemas.openxmlformats.org/officeDocument/2006/relationships/ctrlProp" Target="../ctrlProps/ctrlProp240.xml"/><Relationship Id="rId479" Type="http://schemas.openxmlformats.org/officeDocument/2006/relationships/ctrlProp" Target="../ctrlProps/ctrlProp478.xml"/><Relationship Id="rId686" Type="http://schemas.openxmlformats.org/officeDocument/2006/relationships/ctrlProp" Target="../ctrlProps/ctrlProp685.xml"/><Relationship Id="rId893" Type="http://schemas.openxmlformats.org/officeDocument/2006/relationships/ctrlProp" Target="../ctrlProps/ctrlProp892.xml"/><Relationship Id="rId339" Type="http://schemas.openxmlformats.org/officeDocument/2006/relationships/ctrlProp" Target="../ctrlProps/ctrlProp338.xml"/><Relationship Id="rId546" Type="http://schemas.openxmlformats.org/officeDocument/2006/relationships/ctrlProp" Target="../ctrlProps/ctrlProp545.xml"/><Relationship Id="rId753" Type="http://schemas.openxmlformats.org/officeDocument/2006/relationships/ctrlProp" Target="../ctrlProps/ctrlProp752.xml"/><Relationship Id="rId1176" Type="http://schemas.openxmlformats.org/officeDocument/2006/relationships/ctrlProp" Target="../ctrlProps/ctrlProp1175.xml"/><Relationship Id="rId1383" Type="http://schemas.openxmlformats.org/officeDocument/2006/relationships/ctrlProp" Target="../ctrlProps/ctrlProp1382.xml"/><Relationship Id="rId101" Type="http://schemas.openxmlformats.org/officeDocument/2006/relationships/ctrlProp" Target="../ctrlProps/ctrlProp100.xml"/><Relationship Id="rId406" Type="http://schemas.openxmlformats.org/officeDocument/2006/relationships/ctrlProp" Target="../ctrlProps/ctrlProp405.xml"/><Relationship Id="rId960" Type="http://schemas.openxmlformats.org/officeDocument/2006/relationships/ctrlProp" Target="../ctrlProps/ctrlProp959.xml"/><Relationship Id="rId1036" Type="http://schemas.openxmlformats.org/officeDocument/2006/relationships/ctrlProp" Target="../ctrlProps/ctrlProp1035.xml"/><Relationship Id="rId1243" Type="http://schemas.openxmlformats.org/officeDocument/2006/relationships/ctrlProp" Target="../ctrlProps/ctrlProp1242.xml"/><Relationship Id="rId1590" Type="http://schemas.openxmlformats.org/officeDocument/2006/relationships/ctrlProp" Target="../ctrlProps/ctrlProp1589.xml"/><Relationship Id="rId1688" Type="http://schemas.openxmlformats.org/officeDocument/2006/relationships/ctrlProp" Target="../ctrlProps/ctrlProp1687.xml"/><Relationship Id="rId1895" Type="http://schemas.openxmlformats.org/officeDocument/2006/relationships/ctrlProp" Target="../ctrlProps/ctrlProp1894.xml"/><Relationship Id="rId613" Type="http://schemas.openxmlformats.org/officeDocument/2006/relationships/ctrlProp" Target="../ctrlProps/ctrlProp612.xml"/><Relationship Id="rId820" Type="http://schemas.openxmlformats.org/officeDocument/2006/relationships/ctrlProp" Target="../ctrlProps/ctrlProp819.xml"/><Relationship Id="rId918" Type="http://schemas.openxmlformats.org/officeDocument/2006/relationships/ctrlProp" Target="../ctrlProps/ctrlProp917.xml"/><Relationship Id="rId1450" Type="http://schemas.openxmlformats.org/officeDocument/2006/relationships/ctrlProp" Target="../ctrlProps/ctrlProp1449.xml"/><Relationship Id="rId1548" Type="http://schemas.openxmlformats.org/officeDocument/2006/relationships/ctrlProp" Target="../ctrlProps/ctrlProp1547.xml"/><Relationship Id="rId1755" Type="http://schemas.openxmlformats.org/officeDocument/2006/relationships/ctrlProp" Target="../ctrlProps/ctrlProp1754.xml"/><Relationship Id="rId1103" Type="http://schemas.openxmlformats.org/officeDocument/2006/relationships/ctrlProp" Target="../ctrlProps/ctrlProp1102.xml"/><Relationship Id="rId1310" Type="http://schemas.openxmlformats.org/officeDocument/2006/relationships/ctrlProp" Target="../ctrlProps/ctrlProp1309.xml"/><Relationship Id="rId1408" Type="http://schemas.openxmlformats.org/officeDocument/2006/relationships/ctrlProp" Target="../ctrlProps/ctrlProp1407.xml"/><Relationship Id="rId1962" Type="http://schemas.openxmlformats.org/officeDocument/2006/relationships/ctrlProp" Target="../ctrlProps/ctrlProp1961.xml"/><Relationship Id="rId47" Type="http://schemas.openxmlformats.org/officeDocument/2006/relationships/ctrlProp" Target="../ctrlProps/ctrlProp46.xml"/><Relationship Id="rId1615" Type="http://schemas.openxmlformats.org/officeDocument/2006/relationships/ctrlProp" Target="../ctrlProps/ctrlProp1614.xml"/><Relationship Id="rId1822" Type="http://schemas.openxmlformats.org/officeDocument/2006/relationships/ctrlProp" Target="../ctrlProps/ctrlProp1821.xml"/><Relationship Id="rId196" Type="http://schemas.openxmlformats.org/officeDocument/2006/relationships/ctrlProp" Target="../ctrlProps/ctrlProp195.xml"/><Relationship Id="rId263" Type="http://schemas.openxmlformats.org/officeDocument/2006/relationships/ctrlProp" Target="../ctrlProps/ctrlProp262.xml"/><Relationship Id="rId470" Type="http://schemas.openxmlformats.org/officeDocument/2006/relationships/ctrlProp" Target="../ctrlProps/ctrlProp469.xml"/><Relationship Id="rId123" Type="http://schemas.openxmlformats.org/officeDocument/2006/relationships/ctrlProp" Target="../ctrlProps/ctrlProp122.xml"/><Relationship Id="rId330" Type="http://schemas.openxmlformats.org/officeDocument/2006/relationships/ctrlProp" Target="../ctrlProps/ctrlProp329.xml"/><Relationship Id="rId568" Type="http://schemas.openxmlformats.org/officeDocument/2006/relationships/ctrlProp" Target="../ctrlProps/ctrlProp567.xml"/><Relationship Id="rId775" Type="http://schemas.openxmlformats.org/officeDocument/2006/relationships/ctrlProp" Target="../ctrlProps/ctrlProp774.xml"/><Relationship Id="rId982" Type="http://schemas.openxmlformats.org/officeDocument/2006/relationships/ctrlProp" Target="../ctrlProps/ctrlProp981.xml"/><Relationship Id="rId1198" Type="http://schemas.openxmlformats.org/officeDocument/2006/relationships/ctrlProp" Target="../ctrlProps/ctrlProp1197.xml"/><Relationship Id="rId2011" Type="http://schemas.openxmlformats.org/officeDocument/2006/relationships/ctrlProp" Target="../ctrlProps/ctrlProp2010.xml"/><Relationship Id="rId428" Type="http://schemas.openxmlformats.org/officeDocument/2006/relationships/ctrlProp" Target="../ctrlProps/ctrlProp427.xml"/><Relationship Id="rId635" Type="http://schemas.openxmlformats.org/officeDocument/2006/relationships/ctrlProp" Target="../ctrlProps/ctrlProp634.xml"/><Relationship Id="rId842" Type="http://schemas.openxmlformats.org/officeDocument/2006/relationships/ctrlProp" Target="../ctrlProps/ctrlProp841.xml"/><Relationship Id="rId1058" Type="http://schemas.openxmlformats.org/officeDocument/2006/relationships/ctrlProp" Target="../ctrlProps/ctrlProp1057.xml"/><Relationship Id="rId1265" Type="http://schemas.openxmlformats.org/officeDocument/2006/relationships/ctrlProp" Target="../ctrlProps/ctrlProp1264.xml"/><Relationship Id="rId1472" Type="http://schemas.openxmlformats.org/officeDocument/2006/relationships/ctrlProp" Target="../ctrlProps/ctrlProp1471.xml"/><Relationship Id="rId702" Type="http://schemas.openxmlformats.org/officeDocument/2006/relationships/ctrlProp" Target="../ctrlProps/ctrlProp701.xml"/><Relationship Id="rId1125" Type="http://schemas.openxmlformats.org/officeDocument/2006/relationships/ctrlProp" Target="../ctrlProps/ctrlProp1124.xml"/><Relationship Id="rId1332" Type="http://schemas.openxmlformats.org/officeDocument/2006/relationships/ctrlProp" Target="../ctrlProps/ctrlProp1331.xml"/><Relationship Id="rId1777" Type="http://schemas.openxmlformats.org/officeDocument/2006/relationships/ctrlProp" Target="../ctrlProps/ctrlProp1776.xml"/><Relationship Id="rId1984" Type="http://schemas.openxmlformats.org/officeDocument/2006/relationships/ctrlProp" Target="../ctrlProps/ctrlProp1983.xml"/><Relationship Id="rId69" Type="http://schemas.openxmlformats.org/officeDocument/2006/relationships/ctrlProp" Target="../ctrlProps/ctrlProp68.xml"/><Relationship Id="rId1637" Type="http://schemas.openxmlformats.org/officeDocument/2006/relationships/ctrlProp" Target="../ctrlProps/ctrlProp1636.xml"/><Relationship Id="rId1844" Type="http://schemas.openxmlformats.org/officeDocument/2006/relationships/ctrlProp" Target="../ctrlProps/ctrlProp1843.xml"/><Relationship Id="rId1704" Type="http://schemas.openxmlformats.org/officeDocument/2006/relationships/ctrlProp" Target="../ctrlProps/ctrlProp1703.xml"/><Relationship Id="rId285" Type="http://schemas.openxmlformats.org/officeDocument/2006/relationships/ctrlProp" Target="../ctrlProps/ctrlProp284.xml"/><Relationship Id="rId1911" Type="http://schemas.openxmlformats.org/officeDocument/2006/relationships/ctrlProp" Target="../ctrlProps/ctrlProp1910.xml"/><Relationship Id="rId492" Type="http://schemas.openxmlformats.org/officeDocument/2006/relationships/ctrlProp" Target="../ctrlProps/ctrlProp491.xml"/><Relationship Id="rId797" Type="http://schemas.openxmlformats.org/officeDocument/2006/relationships/ctrlProp" Target="../ctrlProps/ctrlProp796.xml"/><Relationship Id="rId145" Type="http://schemas.openxmlformats.org/officeDocument/2006/relationships/ctrlProp" Target="../ctrlProps/ctrlProp144.xml"/><Relationship Id="rId352" Type="http://schemas.openxmlformats.org/officeDocument/2006/relationships/ctrlProp" Target="../ctrlProps/ctrlProp351.xml"/><Relationship Id="rId1287" Type="http://schemas.openxmlformats.org/officeDocument/2006/relationships/ctrlProp" Target="../ctrlProps/ctrlProp1286.xml"/><Relationship Id="rId2033" Type="http://schemas.openxmlformats.org/officeDocument/2006/relationships/ctrlProp" Target="../ctrlProps/ctrlProp2032.xml"/><Relationship Id="rId212" Type="http://schemas.openxmlformats.org/officeDocument/2006/relationships/ctrlProp" Target="../ctrlProps/ctrlProp211.xml"/><Relationship Id="rId657" Type="http://schemas.openxmlformats.org/officeDocument/2006/relationships/ctrlProp" Target="../ctrlProps/ctrlProp656.xml"/><Relationship Id="rId864" Type="http://schemas.openxmlformats.org/officeDocument/2006/relationships/ctrlProp" Target="../ctrlProps/ctrlProp863.xml"/><Relationship Id="rId1494" Type="http://schemas.openxmlformats.org/officeDocument/2006/relationships/ctrlProp" Target="../ctrlProps/ctrlProp1493.xml"/><Relationship Id="rId1799" Type="http://schemas.openxmlformats.org/officeDocument/2006/relationships/ctrlProp" Target="../ctrlProps/ctrlProp1798.xml"/><Relationship Id="rId517" Type="http://schemas.openxmlformats.org/officeDocument/2006/relationships/ctrlProp" Target="../ctrlProps/ctrlProp516.xml"/><Relationship Id="rId724" Type="http://schemas.openxmlformats.org/officeDocument/2006/relationships/ctrlProp" Target="../ctrlProps/ctrlProp723.xml"/><Relationship Id="rId931" Type="http://schemas.openxmlformats.org/officeDocument/2006/relationships/ctrlProp" Target="../ctrlProps/ctrlProp930.xml"/><Relationship Id="rId1147" Type="http://schemas.openxmlformats.org/officeDocument/2006/relationships/ctrlProp" Target="../ctrlProps/ctrlProp1146.xml"/><Relationship Id="rId1354" Type="http://schemas.openxmlformats.org/officeDocument/2006/relationships/ctrlProp" Target="../ctrlProps/ctrlProp1353.xml"/><Relationship Id="rId1561" Type="http://schemas.openxmlformats.org/officeDocument/2006/relationships/ctrlProp" Target="../ctrlProps/ctrlProp1560.xml"/><Relationship Id="rId60" Type="http://schemas.openxmlformats.org/officeDocument/2006/relationships/ctrlProp" Target="../ctrlProps/ctrlProp59.xml"/><Relationship Id="rId1007" Type="http://schemas.openxmlformats.org/officeDocument/2006/relationships/ctrlProp" Target="../ctrlProps/ctrlProp1006.xml"/><Relationship Id="rId1214" Type="http://schemas.openxmlformats.org/officeDocument/2006/relationships/ctrlProp" Target="../ctrlProps/ctrlProp1213.xml"/><Relationship Id="rId1421" Type="http://schemas.openxmlformats.org/officeDocument/2006/relationships/ctrlProp" Target="../ctrlProps/ctrlProp1420.xml"/><Relationship Id="rId1659" Type="http://schemas.openxmlformats.org/officeDocument/2006/relationships/ctrlProp" Target="../ctrlProps/ctrlProp1658.xml"/><Relationship Id="rId1866" Type="http://schemas.openxmlformats.org/officeDocument/2006/relationships/ctrlProp" Target="../ctrlProps/ctrlProp1865.xml"/><Relationship Id="rId1519" Type="http://schemas.openxmlformats.org/officeDocument/2006/relationships/ctrlProp" Target="../ctrlProps/ctrlProp1518.xml"/><Relationship Id="rId1726" Type="http://schemas.openxmlformats.org/officeDocument/2006/relationships/ctrlProp" Target="../ctrlProps/ctrlProp1725.xml"/><Relationship Id="rId1933" Type="http://schemas.openxmlformats.org/officeDocument/2006/relationships/ctrlProp" Target="../ctrlProps/ctrlProp1932.xml"/><Relationship Id="rId18" Type="http://schemas.openxmlformats.org/officeDocument/2006/relationships/ctrlProp" Target="../ctrlProps/ctrlProp17.xml"/><Relationship Id="rId167" Type="http://schemas.openxmlformats.org/officeDocument/2006/relationships/ctrlProp" Target="../ctrlProps/ctrlProp166.xml"/><Relationship Id="rId374" Type="http://schemas.openxmlformats.org/officeDocument/2006/relationships/ctrlProp" Target="../ctrlProps/ctrlProp373.xml"/><Relationship Id="rId581" Type="http://schemas.openxmlformats.org/officeDocument/2006/relationships/ctrlProp" Target="../ctrlProps/ctrlProp580.xml"/><Relationship Id="rId234" Type="http://schemas.openxmlformats.org/officeDocument/2006/relationships/ctrlProp" Target="../ctrlProps/ctrlProp233.xml"/><Relationship Id="rId679" Type="http://schemas.openxmlformats.org/officeDocument/2006/relationships/ctrlProp" Target="../ctrlProps/ctrlProp678.xml"/><Relationship Id="rId886" Type="http://schemas.openxmlformats.org/officeDocument/2006/relationships/ctrlProp" Target="../ctrlProps/ctrlProp885.xml"/><Relationship Id="rId2" Type="http://schemas.openxmlformats.org/officeDocument/2006/relationships/drawing" Target="../drawings/drawing14.xml"/><Relationship Id="rId441" Type="http://schemas.openxmlformats.org/officeDocument/2006/relationships/ctrlProp" Target="../ctrlProps/ctrlProp440.xml"/><Relationship Id="rId539" Type="http://schemas.openxmlformats.org/officeDocument/2006/relationships/ctrlProp" Target="../ctrlProps/ctrlProp538.xml"/><Relationship Id="rId746" Type="http://schemas.openxmlformats.org/officeDocument/2006/relationships/ctrlProp" Target="../ctrlProps/ctrlProp745.xml"/><Relationship Id="rId1071" Type="http://schemas.openxmlformats.org/officeDocument/2006/relationships/ctrlProp" Target="../ctrlProps/ctrlProp1070.xml"/><Relationship Id="rId1169" Type="http://schemas.openxmlformats.org/officeDocument/2006/relationships/ctrlProp" Target="../ctrlProps/ctrlProp1168.xml"/><Relationship Id="rId1376" Type="http://schemas.openxmlformats.org/officeDocument/2006/relationships/ctrlProp" Target="../ctrlProps/ctrlProp1375.xml"/><Relationship Id="rId1583" Type="http://schemas.openxmlformats.org/officeDocument/2006/relationships/ctrlProp" Target="../ctrlProps/ctrlProp1582.xml"/><Relationship Id="rId301" Type="http://schemas.openxmlformats.org/officeDocument/2006/relationships/ctrlProp" Target="../ctrlProps/ctrlProp300.xml"/><Relationship Id="rId953" Type="http://schemas.openxmlformats.org/officeDocument/2006/relationships/ctrlProp" Target="../ctrlProps/ctrlProp952.xml"/><Relationship Id="rId1029" Type="http://schemas.openxmlformats.org/officeDocument/2006/relationships/ctrlProp" Target="../ctrlProps/ctrlProp1028.xml"/><Relationship Id="rId1236" Type="http://schemas.openxmlformats.org/officeDocument/2006/relationships/ctrlProp" Target="../ctrlProps/ctrlProp1235.xml"/><Relationship Id="rId1790" Type="http://schemas.openxmlformats.org/officeDocument/2006/relationships/ctrlProp" Target="../ctrlProps/ctrlProp1789.xml"/><Relationship Id="rId1888" Type="http://schemas.openxmlformats.org/officeDocument/2006/relationships/ctrlProp" Target="../ctrlProps/ctrlProp1887.xml"/><Relationship Id="rId82" Type="http://schemas.openxmlformats.org/officeDocument/2006/relationships/ctrlProp" Target="../ctrlProps/ctrlProp81.xml"/><Relationship Id="rId606" Type="http://schemas.openxmlformats.org/officeDocument/2006/relationships/ctrlProp" Target="../ctrlProps/ctrlProp605.xml"/><Relationship Id="rId813" Type="http://schemas.openxmlformats.org/officeDocument/2006/relationships/ctrlProp" Target="../ctrlProps/ctrlProp812.xml"/><Relationship Id="rId1443" Type="http://schemas.openxmlformats.org/officeDocument/2006/relationships/ctrlProp" Target="../ctrlProps/ctrlProp1442.xml"/><Relationship Id="rId1650" Type="http://schemas.openxmlformats.org/officeDocument/2006/relationships/ctrlProp" Target="../ctrlProps/ctrlProp1649.xml"/><Relationship Id="rId1748" Type="http://schemas.openxmlformats.org/officeDocument/2006/relationships/ctrlProp" Target="../ctrlProps/ctrlProp1747.xml"/><Relationship Id="rId1303" Type="http://schemas.openxmlformats.org/officeDocument/2006/relationships/ctrlProp" Target="../ctrlProps/ctrlProp1302.xml"/><Relationship Id="rId1510" Type="http://schemas.openxmlformats.org/officeDocument/2006/relationships/ctrlProp" Target="../ctrlProps/ctrlProp1509.xml"/><Relationship Id="rId1955" Type="http://schemas.openxmlformats.org/officeDocument/2006/relationships/ctrlProp" Target="../ctrlProps/ctrlProp1954.xml"/><Relationship Id="rId1608" Type="http://schemas.openxmlformats.org/officeDocument/2006/relationships/ctrlProp" Target="../ctrlProps/ctrlProp1607.xml"/><Relationship Id="rId1815" Type="http://schemas.openxmlformats.org/officeDocument/2006/relationships/ctrlProp" Target="../ctrlProps/ctrlProp1814.xml"/><Relationship Id="rId189" Type="http://schemas.openxmlformats.org/officeDocument/2006/relationships/ctrlProp" Target="../ctrlProps/ctrlProp188.xml"/><Relationship Id="rId396" Type="http://schemas.openxmlformats.org/officeDocument/2006/relationships/ctrlProp" Target="../ctrlProps/ctrlProp395.xml"/><Relationship Id="rId256" Type="http://schemas.openxmlformats.org/officeDocument/2006/relationships/ctrlProp" Target="../ctrlProps/ctrlProp255.xml"/><Relationship Id="rId463" Type="http://schemas.openxmlformats.org/officeDocument/2006/relationships/ctrlProp" Target="../ctrlProps/ctrlProp462.xml"/><Relationship Id="rId670" Type="http://schemas.openxmlformats.org/officeDocument/2006/relationships/ctrlProp" Target="../ctrlProps/ctrlProp669.xml"/><Relationship Id="rId1093" Type="http://schemas.openxmlformats.org/officeDocument/2006/relationships/ctrlProp" Target="../ctrlProps/ctrlProp1092.xml"/><Relationship Id="rId116" Type="http://schemas.openxmlformats.org/officeDocument/2006/relationships/ctrlProp" Target="../ctrlProps/ctrlProp115.xml"/><Relationship Id="rId323" Type="http://schemas.openxmlformats.org/officeDocument/2006/relationships/ctrlProp" Target="../ctrlProps/ctrlProp322.xml"/><Relationship Id="rId530" Type="http://schemas.openxmlformats.org/officeDocument/2006/relationships/ctrlProp" Target="../ctrlProps/ctrlProp529.xml"/><Relationship Id="rId768" Type="http://schemas.openxmlformats.org/officeDocument/2006/relationships/ctrlProp" Target="../ctrlProps/ctrlProp767.xml"/><Relationship Id="rId975" Type="http://schemas.openxmlformats.org/officeDocument/2006/relationships/ctrlProp" Target="../ctrlProps/ctrlProp974.xml"/><Relationship Id="rId1160" Type="http://schemas.openxmlformats.org/officeDocument/2006/relationships/ctrlProp" Target="../ctrlProps/ctrlProp1159.xml"/><Relationship Id="rId1398" Type="http://schemas.openxmlformats.org/officeDocument/2006/relationships/ctrlProp" Target="../ctrlProps/ctrlProp1397.xml"/><Relationship Id="rId2004" Type="http://schemas.openxmlformats.org/officeDocument/2006/relationships/ctrlProp" Target="../ctrlProps/ctrlProp2003.xml"/><Relationship Id="rId628" Type="http://schemas.openxmlformats.org/officeDocument/2006/relationships/ctrlProp" Target="../ctrlProps/ctrlProp627.xml"/><Relationship Id="rId835" Type="http://schemas.openxmlformats.org/officeDocument/2006/relationships/ctrlProp" Target="../ctrlProps/ctrlProp834.xml"/><Relationship Id="rId1258" Type="http://schemas.openxmlformats.org/officeDocument/2006/relationships/ctrlProp" Target="../ctrlProps/ctrlProp1257.xml"/><Relationship Id="rId1465" Type="http://schemas.openxmlformats.org/officeDocument/2006/relationships/ctrlProp" Target="../ctrlProps/ctrlProp1464.xml"/><Relationship Id="rId1672" Type="http://schemas.openxmlformats.org/officeDocument/2006/relationships/ctrlProp" Target="../ctrlProps/ctrlProp1671.xml"/><Relationship Id="rId1020" Type="http://schemas.openxmlformats.org/officeDocument/2006/relationships/ctrlProp" Target="../ctrlProps/ctrlProp1019.xml"/><Relationship Id="rId1118" Type="http://schemas.openxmlformats.org/officeDocument/2006/relationships/ctrlProp" Target="../ctrlProps/ctrlProp1117.xml"/><Relationship Id="rId1325" Type="http://schemas.openxmlformats.org/officeDocument/2006/relationships/ctrlProp" Target="../ctrlProps/ctrlProp1324.xml"/><Relationship Id="rId1532" Type="http://schemas.openxmlformats.org/officeDocument/2006/relationships/ctrlProp" Target="../ctrlProps/ctrlProp1531.xml"/><Relationship Id="rId1977" Type="http://schemas.openxmlformats.org/officeDocument/2006/relationships/ctrlProp" Target="../ctrlProps/ctrlProp1976.xml"/><Relationship Id="rId902" Type="http://schemas.openxmlformats.org/officeDocument/2006/relationships/ctrlProp" Target="../ctrlProps/ctrlProp901.xml"/><Relationship Id="rId1837" Type="http://schemas.openxmlformats.org/officeDocument/2006/relationships/ctrlProp" Target="../ctrlProps/ctrlProp1836.xml"/><Relationship Id="rId31" Type="http://schemas.openxmlformats.org/officeDocument/2006/relationships/ctrlProp" Target="../ctrlProps/ctrlProp30.xml"/><Relationship Id="rId180" Type="http://schemas.openxmlformats.org/officeDocument/2006/relationships/ctrlProp" Target="../ctrlProps/ctrlProp179.xml"/><Relationship Id="rId278" Type="http://schemas.openxmlformats.org/officeDocument/2006/relationships/ctrlProp" Target="../ctrlProps/ctrlProp277.xml"/><Relationship Id="rId1904" Type="http://schemas.openxmlformats.org/officeDocument/2006/relationships/ctrlProp" Target="../ctrlProps/ctrlProp1903.xml"/><Relationship Id="rId485" Type="http://schemas.openxmlformats.org/officeDocument/2006/relationships/ctrlProp" Target="../ctrlProps/ctrlProp484.xml"/><Relationship Id="rId692" Type="http://schemas.openxmlformats.org/officeDocument/2006/relationships/ctrlProp" Target="../ctrlProps/ctrlProp691.xml"/><Relationship Id="rId138" Type="http://schemas.openxmlformats.org/officeDocument/2006/relationships/ctrlProp" Target="../ctrlProps/ctrlProp137.xml"/><Relationship Id="rId345" Type="http://schemas.openxmlformats.org/officeDocument/2006/relationships/ctrlProp" Target="../ctrlProps/ctrlProp344.xml"/><Relationship Id="rId552" Type="http://schemas.openxmlformats.org/officeDocument/2006/relationships/ctrlProp" Target="../ctrlProps/ctrlProp551.xml"/><Relationship Id="rId997" Type="http://schemas.openxmlformats.org/officeDocument/2006/relationships/ctrlProp" Target="../ctrlProps/ctrlProp996.xml"/><Relationship Id="rId1182" Type="http://schemas.openxmlformats.org/officeDocument/2006/relationships/ctrlProp" Target="../ctrlProps/ctrlProp1181.xml"/><Relationship Id="rId2026" Type="http://schemas.openxmlformats.org/officeDocument/2006/relationships/ctrlProp" Target="../ctrlProps/ctrlProp2025.xml"/><Relationship Id="rId205" Type="http://schemas.openxmlformats.org/officeDocument/2006/relationships/ctrlProp" Target="../ctrlProps/ctrlProp204.xml"/><Relationship Id="rId412" Type="http://schemas.openxmlformats.org/officeDocument/2006/relationships/ctrlProp" Target="../ctrlProps/ctrlProp411.xml"/><Relationship Id="rId857" Type="http://schemas.openxmlformats.org/officeDocument/2006/relationships/ctrlProp" Target="../ctrlProps/ctrlProp856.xml"/><Relationship Id="rId1042" Type="http://schemas.openxmlformats.org/officeDocument/2006/relationships/ctrlProp" Target="../ctrlProps/ctrlProp1041.xml"/><Relationship Id="rId1487" Type="http://schemas.openxmlformats.org/officeDocument/2006/relationships/ctrlProp" Target="../ctrlProps/ctrlProp1486.xml"/><Relationship Id="rId1694" Type="http://schemas.openxmlformats.org/officeDocument/2006/relationships/ctrlProp" Target="../ctrlProps/ctrlProp1693.xml"/><Relationship Id="rId717" Type="http://schemas.openxmlformats.org/officeDocument/2006/relationships/ctrlProp" Target="../ctrlProps/ctrlProp716.xml"/><Relationship Id="rId924" Type="http://schemas.openxmlformats.org/officeDocument/2006/relationships/ctrlProp" Target="../ctrlProps/ctrlProp923.xml"/><Relationship Id="rId1347" Type="http://schemas.openxmlformats.org/officeDocument/2006/relationships/ctrlProp" Target="../ctrlProps/ctrlProp1346.xml"/><Relationship Id="rId1554" Type="http://schemas.openxmlformats.org/officeDocument/2006/relationships/ctrlProp" Target="../ctrlProps/ctrlProp1553.xml"/><Relationship Id="rId1761" Type="http://schemas.openxmlformats.org/officeDocument/2006/relationships/ctrlProp" Target="../ctrlProps/ctrlProp1760.xml"/><Relationship Id="rId1999" Type="http://schemas.openxmlformats.org/officeDocument/2006/relationships/ctrlProp" Target="../ctrlProps/ctrlProp1998.xml"/><Relationship Id="rId53" Type="http://schemas.openxmlformats.org/officeDocument/2006/relationships/ctrlProp" Target="../ctrlProps/ctrlProp52.xml"/><Relationship Id="rId1207" Type="http://schemas.openxmlformats.org/officeDocument/2006/relationships/ctrlProp" Target="../ctrlProps/ctrlProp1206.xml"/><Relationship Id="rId1414" Type="http://schemas.openxmlformats.org/officeDocument/2006/relationships/ctrlProp" Target="../ctrlProps/ctrlProp1413.xml"/><Relationship Id="rId1621" Type="http://schemas.openxmlformats.org/officeDocument/2006/relationships/ctrlProp" Target="../ctrlProps/ctrlProp1620.xml"/><Relationship Id="rId1859" Type="http://schemas.openxmlformats.org/officeDocument/2006/relationships/ctrlProp" Target="../ctrlProps/ctrlProp1858.xml"/><Relationship Id="rId1719" Type="http://schemas.openxmlformats.org/officeDocument/2006/relationships/ctrlProp" Target="../ctrlProps/ctrlProp1718.xml"/><Relationship Id="rId1926" Type="http://schemas.openxmlformats.org/officeDocument/2006/relationships/ctrlProp" Target="../ctrlProps/ctrlProp1925.xml"/><Relationship Id="rId367" Type="http://schemas.openxmlformats.org/officeDocument/2006/relationships/ctrlProp" Target="../ctrlProps/ctrlProp366.xml"/><Relationship Id="rId574" Type="http://schemas.openxmlformats.org/officeDocument/2006/relationships/ctrlProp" Target="../ctrlProps/ctrlProp573.xml"/><Relationship Id="rId2048" Type="http://schemas.openxmlformats.org/officeDocument/2006/relationships/ctrlProp" Target="../ctrlProps/ctrlProp2047.xml"/><Relationship Id="rId227" Type="http://schemas.openxmlformats.org/officeDocument/2006/relationships/ctrlProp" Target="../ctrlProps/ctrlProp226.xml"/><Relationship Id="rId781" Type="http://schemas.openxmlformats.org/officeDocument/2006/relationships/ctrlProp" Target="../ctrlProps/ctrlProp780.xml"/><Relationship Id="rId879" Type="http://schemas.openxmlformats.org/officeDocument/2006/relationships/ctrlProp" Target="../ctrlProps/ctrlProp878.xml"/><Relationship Id="rId434" Type="http://schemas.openxmlformats.org/officeDocument/2006/relationships/ctrlProp" Target="../ctrlProps/ctrlProp433.xml"/><Relationship Id="rId641" Type="http://schemas.openxmlformats.org/officeDocument/2006/relationships/ctrlProp" Target="../ctrlProps/ctrlProp640.xml"/><Relationship Id="rId739" Type="http://schemas.openxmlformats.org/officeDocument/2006/relationships/ctrlProp" Target="../ctrlProps/ctrlProp738.xml"/><Relationship Id="rId1064" Type="http://schemas.openxmlformats.org/officeDocument/2006/relationships/ctrlProp" Target="../ctrlProps/ctrlProp1063.xml"/><Relationship Id="rId1271" Type="http://schemas.openxmlformats.org/officeDocument/2006/relationships/ctrlProp" Target="../ctrlProps/ctrlProp1270.xml"/><Relationship Id="rId1369" Type="http://schemas.openxmlformats.org/officeDocument/2006/relationships/ctrlProp" Target="../ctrlProps/ctrlProp1368.xml"/><Relationship Id="rId1576" Type="http://schemas.openxmlformats.org/officeDocument/2006/relationships/ctrlProp" Target="../ctrlProps/ctrlProp1575.xml"/><Relationship Id="rId501" Type="http://schemas.openxmlformats.org/officeDocument/2006/relationships/ctrlProp" Target="../ctrlProps/ctrlProp500.xml"/><Relationship Id="rId946" Type="http://schemas.openxmlformats.org/officeDocument/2006/relationships/ctrlProp" Target="../ctrlProps/ctrlProp945.xml"/><Relationship Id="rId1131" Type="http://schemas.openxmlformats.org/officeDocument/2006/relationships/ctrlProp" Target="../ctrlProps/ctrlProp1130.xml"/><Relationship Id="rId1229" Type="http://schemas.openxmlformats.org/officeDocument/2006/relationships/ctrlProp" Target="../ctrlProps/ctrlProp1228.xml"/><Relationship Id="rId1783" Type="http://schemas.openxmlformats.org/officeDocument/2006/relationships/ctrlProp" Target="../ctrlProps/ctrlProp1782.xml"/><Relationship Id="rId1990" Type="http://schemas.openxmlformats.org/officeDocument/2006/relationships/ctrlProp" Target="../ctrlProps/ctrlProp1989.xml"/><Relationship Id="rId75" Type="http://schemas.openxmlformats.org/officeDocument/2006/relationships/ctrlProp" Target="../ctrlProps/ctrlProp74.xml"/><Relationship Id="rId806" Type="http://schemas.openxmlformats.org/officeDocument/2006/relationships/ctrlProp" Target="../ctrlProps/ctrlProp805.xml"/><Relationship Id="rId1436" Type="http://schemas.openxmlformats.org/officeDocument/2006/relationships/ctrlProp" Target="../ctrlProps/ctrlProp1435.xml"/><Relationship Id="rId1643" Type="http://schemas.openxmlformats.org/officeDocument/2006/relationships/ctrlProp" Target="../ctrlProps/ctrlProp1642.xml"/><Relationship Id="rId1850" Type="http://schemas.openxmlformats.org/officeDocument/2006/relationships/ctrlProp" Target="../ctrlProps/ctrlProp1849.xml"/><Relationship Id="rId1503" Type="http://schemas.openxmlformats.org/officeDocument/2006/relationships/ctrlProp" Target="../ctrlProps/ctrlProp1502.xml"/><Relationship Id="rId1710" Type="http://schemas.openxmlformats.org/officeDocument/2006/relationships/ctrlProp" Target="../ctrlProps/ctrlProp1709.xml"/><Relationship Id="rId1948" Type="http://schemas.openxmlformats.org/officeDocument/2006/relationships/ctrlProp" Target="../ctrlProps/ctrlProp1947.xml"/><Relationship Id="rId291" Type="http://schemas.openxmlformats.org/officeDocument/2006/relationships/ctrlProp" Target="../ctrlProps/ctrlProp290.xml"/><Relationship Id="rId1808" Type="http://schemas.openxmlformats.org/officeDocument/2006/relationships/ctrlProp" Target="../ctrlProps/ctrlProp1807.xml"/><Relationship Id="rId151" Type="http://schemas.openxmlformats.org/officeDocument/2006/relationships/ctrlProp" Target="../ctrlProps/ctrlProp150.xml"/><Relationship Id="rId389" Type="http://schemas.openxmlformats.org/officeDocument/2006/relationships/ctrlProp" Target="../ctrlProps/ctrlProp388.xml"/><Relationship Id="rId596" Type="http://schemas.openxmlformats.org/officeDocument/2006/relationships/ctrlProp" Target="../ctrlProps/ctrlProp595.xml"/><Relationship Id="rId249" Type="http://schemas.openxmlformats.org/officeDocument/2006/relationships/ctrlProp" Target="../ctrlProps/ctrlProp248.xml"/><Relationship Id="rId456" Type="http://schemas.openxmlformats.org/officeDocument/2006/relationships/ctrlProp" Target="../ctrlProps/ctrlProp455.xml"/><Relationship Id="rId663" Type="http://schemas.openxmlformats.org/officeDocument/2006/relationships/ctrlProp" Target="../ctrlProps/ctrlProp662.xml"/><Relationship Id="rId870" Type="http://schemas.openxmlformats.org/officeDocument/2006/relationships/ctrlProp" Target="../ctrlProps/ctrlProp869.xml"/><Relationship Id="rId1086" Type="http://schemas.openxmlformats.org/officeDocument/2006/relationships/ctrlProp" Target="../ctrlProps/ctrlProp1085.xml"/><Relationship Id="rId1293" Type="http://schemas.openxmlformats.org/officeDocument/2006/relationships/ctrlProp" Target="../ctrlProps/ctrlProp1292.xml"/><Relationship Id="rId109" Type="http://schemas.openxmlformats.org/officeDocument/2006/relationships/ctrlProp" Target="../ctrlProps/ctrlProp108.xml"/><Relationship Id="rId316" Type="http://schemas.openxmlformats.org/officeDocument/2006/relationships/ctrlProp" Target="../ctrlProps/ctrlProp315.xml"/><Relationship Id="rId523" Type="http://schemas.openxmlformats.org/officeDocument/2006/relationships/ctrlProp" Target="../ctrlProps/ctrlProp522.xml"/><Relationship Id="rId968" Type="http://schemas.openxmlformats.org/officeDocument/2006/relationships/ctrlProp" Target="../ctrlProps/ctrlProp967.xml"/><Relationship Id="rId1153" Type="http://schemas.openxmlformats.org/officeDocument/2006/relationships/ctrlProp" Target="../ctrlProps/ctrlProp1152.xml"/><Relationship Id="rId1598" Type="http://schemas.openxmlformats.org/officeDocument/2006/relationships/ctrlProp" Target="../ctrlProps/ctrlProp1597.xml"/><Relationship Id="rId97" Type="http://schemas.openxmlformats.org/officeDocument/2006/relationships/ctrlProp" Target="../ctrlProps/ctrlProp96.xml"/><Relationship Id="rId730" Type="http://schemas.openxmlformats.org/officeDocument/2006/relationships/ctrlProp" Target="../ctrlProps/ctrlProp729.xml"/><Relationship Id="rId828" Type="http://schemas.openxmlformats.org/officeDocument/2006/relationships/ctrlProp" Target="../ctrlProps/ctrlProp827.xml"/><Relationship Id="rId1013" Type="http://schemas.openxmlformats.org/officeDocument/2006/relationships/ctrlProp" Target="../ctrlProps/ctrlProp1012.xml"/><Relationship Id="rId1360" Type="http://schemas.openxmlformats.org/officeDocument/2006/relationships/ctrlProp" Target="../ctrlProps/ctrlProp1359.xml"/><Relationship Id="rId1458" Type="http://schemas.openxmlformats.org/officeDocument/2006/relationships/ctrlProp" Target="../ctrlProps/ctrlProp1457.xml"/><Relationship Id="rId1665" Type="http://schemas.openxmlformats.org/officeDocument/2006/relationships/ctrlProp" Target="../ctrlProps/ctrlProp1664.xml"/><Relationship Id="rId1872" Type="http://schemas.openxmlformats.org/officeDocument/2006/relationships/ctrlProp" Target="../ctrlProps/ctrlProp1871.xml"/><Relationship Id="rId1220" Type="http://schemas.openxmlformats.org/officeDocument/2006/relationships/ctrlProp" Target="../ctrlProps/ctrlProp1219.xml"/><Relationship Id="rId1318" Type="http://schemas.openxmlformats.org/officeDocument/2006/relationships/ctrlProp" Target="../ctrlProps/ctrlProp1317.xml"/><Relationship Id="rId1525" Type="http://schemas.openxmlformats.org/officeDocument/2006/relationships/ctrlProp" Target="../ctrlProps/ctrlProp1524.xml"/><Relationship Id="rId1732" Type="http://schemas.openxmlformats.org/officeDocument/2006/relationships/ctrlProp" Target="../ctrlProps/ctrlProp1731.xml"/><Relationship Id="rId24" Type="http://schemas.openxmlformats.org/officeDocument/2006/relationships/ctrlProp" Target="../ctrlProps/ctrlProp23.xml"/><Relationship Id="rId173" Type="http://schemas.openxmlformats.org/officeDocument/2006/relationships/ctrlProp" Target="../ctrlProps/ctrlProp172.xml"/><Relationship Id="rId380" Type="http://schemas.openxmlformats.org/officeDocument/2006/relationships/ctrlProp" Target="../ctrlProps/ctrlProp37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pageSetUpPr fitToPage="1"/>
  </sheetPr>
  <dimension ref="A1:T71"/>
  <sheetViews>
    <sheetView topLeftCell="A39" zoomScale="70" zoomScaleNormal="70" workbookViewId="0">
      <selection activeCell="G59" sqref="G59"/>
    </sheetView>
  </sheetViews>
  <sheetFormatPr defaultRowHeight="12.75"/>
  <cols>
    <col min="1" max="1" width="15.42578125" style="883" customWidth="1"/>
    <col min="2" max="2" width="11.7109375" style="883" customWidth="1"/>
    <col min="3" max="3" width="12.5703125" style="883" customWidth="1"/>
    <col min="4" max="4" width="4.5703125" style="883" customWidth="1"/>
    <col min="5" max="5" width="11.28515625" style="883" customWidth="1"/>
    <col min="6" max="6" width="9.28515625" style="883" customWidth="1"/>
    <col min="7" max="7" width="9" style="883" customWidth="1"/>
    <col min="8" max="8" width="12" style="883" customWidth="1"/>
    <col min="9" max="9" width="9.140625" style="883"/>
    <col min="10" max="10" width="10.85546875" style="883" customWidth="1"/>
    <col min="11" max="11" width="13.140625" style="883" customWidth="1"/>
    <col min="12" max="12" width="7.85546875" style="883" customWidth="1"/>
    <col min="13" max="13" width="12.7109375" style="883" customWidth="1"/>
    <col min="14" max="14" width="16.7109375" style="883" customWidth="1"/>
    <col min="15" max="15" width="9.140625" style="883"/>
    <col min="16" max="16" width="0" style="883" hidden="1" customWidth="1"/>
    <col min="17" max="16384" width="9.140625" style="883"/>
  </cols>
  <sheetData>
    <row r="1" spans="1:20" ht="16.5" customHeight="1">
      <c r="A1" s="884"/>
      <c r="B1" s="884"/>
      <c r="C1" s="884"/>
      <c r="D1" s="884"/>
      <c r="E1" s="884"/>
      <c r="F1" s="884"/>
      <c r="G1" s="884"/>
      <c r="H1" s="884"/>
      <c r="I1" s="884"/>
      <c r="J1" s="884"/>
      <c r="K1" s="884"/>
      <c r="L1" s="884"/>
      <c r="M1" s="884"/>
      <c r="N1" s="884"/>
      <c r="O1" s="23"/>
      <c r="P1" s="749"/>
    </row>
    <row r="2" spans="1:20" ht="16.5" customHeight="1">
      <c r="A2" s="884"/>
      <c r="B2" s="884"/>
      <c r="C2" s="884"/>
      <c r="D2" s="884"/>
      <c r="E2" s="884"/>
      <c r="F2" s="884"/>
      <c r="G2" s="884"/>
      <c r="H2" s="884"/>
      <c r="I2" s="884"/>
      <c r="J2" s="884"/>
      <c r="K2" s="884"/>
      <c r="L2" s="884"/>
      <c r="M2" s="884"/>
      <c r="N2" s="884"/>
      <c r="O2" s="23"/>
      <c r="P2" s="749"/>
    </row>
    <row r="3" spans="1:20" ht="16.5" customHeight="1">
      <c r="A3" s="884"/>
      <c r="B3" s="884"/>
      <c r="C3" s="884"/>
      <c r="D3" s="884"/>
      <c r="E3" s="884"/>
      <c r="F3" s="884"/>
      <c r="G3" s="884"/>
      <c r="H3" s="884"/>
      <c r="I3" s="884"/>
      <c r="J3" s="884"/>
      <c r="K3" s="884"/>
      <c r="L3" s="884"/>
      <c r="M3" s="884"/>
      <c r="N3" s="884"/>
      <c r="O3" s="23"/>
      <c r="P3" s="749"/>
    </row>
    <row r="4" spans="1:20" ht="16.5" customHeight="1">
      <c r="A4" s="884"/>
      <c r="B4" s="884"/>
      <c r="C4" s="884"/>
      <c r="D4" s="884"/>
      <c r="E4" s="884"/>
      <c r="F4" s="884"/>
      <c r="G4" s="884"/>
      <c r="H4" s="884"/>
      <c r="I4" s="884"/>
      <c r="J4" s="884"/>
      <c r="K4" s="884"/>
      <c r="L4" s="884"/>
      <c r="M4" s="884"/>
      <c r="N4" s="884"/>
      <c r="O4" s="23"/>
      <c r="P4" s="749"/>
    </row>
    <row r="5" spans="1:20" ht="16.5" customHeight="1">
      <c r="A5" s="884"/>
      <c r="B5" s="884"/>
      <c r="C5" s="884"/>
      <c r="D5" s="884"/>
      <c r="E5" s="884"/>
      <c r="F5" s="884"/>
      <c r="G5" s="884"/>
      <c r="H5" s="884"/>
      <c r="I5" s="884"/>
      <c r="J5" s="884"/>
      <c r="K5" s="884"/>
      <c r="L5" s="884"/>
      <c r="M5" s="884"/>
      <c r="N5" s="884"/>
      <c r="O5" s="23"/>
      <c r="P5" s="749"/>
    </row>
    <row r="6" spans="1:20" ht="16.5" customHeight="1">
      <c r="A6" s="884"/>
      <c r="B6" s="884"/>
      <c r="C6" s="884"/>
      <c r="D6" s="884"/>
      <c r="E6" s="884"/>
      <c r="F6" s="884"/>
      <c r="G6" s="884"/>
      <c r="H6" s="884"/>
      <c r="I6" s="884"/>
      <c r="J6" s="884"/>
      <c r="K6" s="884"/>
      <c r="L6" s="884"/>
      <c r="M6" s="884"/>
      <c r="N6" s="884"/>
      <c r="O6" s="23"/>
      <c r="P6" s="749"/>
    </row>
    <row r="7" spans="1:20" ht="16.5" customHeight="1">
      <c r="A7" s="884"/>
      <c r="B7" s="884"/>
      <c r="C7" s="884"/>
      <c r="D7" s="884"/>
      <c r="E7" s="884"/>
      <c r="F7" s="884"/>
      <c r="G7" s="884"/>
      <c r="H7" s="884"/>
      <c r="I7" s="884"/>
      <c r="J7" s="884"/>
      <c r="K7" s="884"/>
      <c r="L7" s="884"/>
      <c r="M7" s="884"/>
      <c r="N7" s="884"/>
      <c r="O7" s="23"/>
      <c r="P7" s="749"/>
    </row>
    <row r="8" spans="1:20" ht="15">
      <c r="A8" s="884"/>
      <c r="B8" s="884"/>
      <c r="C8" s="884"/>
      <c r="D8" s="884"/>
      <c r="E8" s="884"/>
      <c r="F8" s="884"/>
      <c r="G8" s="884"/>
      <c r="H8" s="884"/>
      <c r="I8" s="884"/>
      <c r="J8" s="884"/>
      <c r="K8" s="884"/>
      <c r="L8" s="884"/>
      <c r="M8" s="884"/>
      <c r="N8" s="884"/>
      <c r="P8" s="885"/>
      <c r="Q8" s="23"/>
    </row>
    <row r="9" spans="1:20" ht="15">
      <c r="A9" s="884"/>
      <c r="B9" s="884"/>
      <c r="C9" s="884"/>
      <c r="D9" s="884"/>
      <c r="E9" s="884"/>
      <c r="F9" s="884"/>
      <c r="G9" s="884"/>
      <c r="H9" s="884"/>
      <c r="I9" s="884"/>
      <c r="J9" s="884"/>
      <c r="K9" s="884"/>
      <c r="L9" s="884"/>
      <c r="M9" s="884"/>
      <c r="N9" s="884"/>
      <c r="P9" s="885"/>
      <c r="Q9" s="23"/>
    </row>
    <row r="10" spans="1:20" ht="60">
      <c r="A10" s="884"/>
      <c r="B10" s="884"/>
      <c r="C10" s="884"/>
      <c r="D10" s="884"/>
      <c r="E10" s="988" t="s">
        <v>833</v>
      </c>
      <c r="F10" s="988"/>
      <c r="G10" s="988"/>
      <c r="H10" s="988"/>
      <c r="I10" s="988"/>
      <c r="J10" s="988"/>
      <c r="K10" s="988"/>
      <c r="L10" s="884"/>
      <c r="M10" s="884"/>
      <c r="N10" s="884"/>
      <c r="P10" s="748" t="s">
        <v>611</v>
      </c>
      <c r="Q10" s="23"/>
    </row>
    <row r="11" spans="1:20" s="67" customFormat="1" ht="10.5" customHeight="1">
      <c r="A11" s="884"/>
      <c r="B11" s="884"/>
      <c r="C11" s="884"/>
      <c r="D11" s="884"/>
      <c r="E11" s="884"/>
      <c r="F11" s="884"/>
      <c r="G11" s="884"/>
      <c r="H11" s="884"/>
      <c r="I11" s="884"/>
      <c r="J11" s="884"/>
      <c r="K11" s="884"/>
      <c r="L11" s="884"/>
      <c r="M11" s="884"/>
      <c r="N11" s="884"/>
      <c r="P11" s="814" t="s">
        <v>610</v>
      </c>
      <c r="Q11" s="68"/>
    </row>
    <row r="12" spans="1:20">
      <c r="A12" s="884"/>
      <c r="B12" s="884"/>
      <c r="C12" s="884"/>
      <c r="D12" s="884"/>
      <c r="E12" s="884"/>
      <c r="F12" s="884"/>
      <c r="G12" s="884"/>
      <c r="H12" s="884"/>
      <c r="I12" s="884"/>
      <c r="J12" s="884"/>
      <c r="K12" s="884"/>
      <c r="L12" s="884"/>
      <c r="M12" s="884"/>
      <c r="N12" s="884"/>
      <c r="P12" s="748" t="s">
        <v>614</v>
      </c>
      <c r="Q12" s="625"/>
      <c r="R12" s="626"/>
      <c r="S12" s="624"/>
      <c r="T12" s="624"/>
    </row>
    <row r="13" spans="1:20" ht="35.25">
      <c r="A13" s="886"/>
      <c r="B13" s="884"/>
      <c r="C13" s="884"/>
      <c r="D13" s="884"/>
      <c r="E13" s="887" t="s">
        <v>834</v>
      </c>
      <c r="F13" s="888"/>
      <c r="G13" s="888"/>
      <c r="H13" s="888"/>
      <c r="I13" s="888"/>
      <c r="J13" s="888"/>
      <c r="K13" s="888"/>
      <c r="L13" s="884"/>
      <c r="M13" s="884"/>
      <c r="N13" s="889"/>
      <c r="O13" s="23"/>
      <c r="P13" s="770" t="s">
        <v>619</v>
      </c>
      <c r="Q13" s="625"/>
      <c r="R13" s="626"/>
      <c r="S13" s="624"/>
      <c r="T13" s="624"/>
    </row>
    <row r="14" spans="1:20" ht="20.100000000000001" customHeight="1">
      <c r="A14" s="886"/>
      <c r="B14" s="884"/>
      <c r="C14" s="884"/>
      <c r="D14" s="884"/>
      <c r="E14" s="884"/>
      <c r="F14" s="884"/>
      <c r="G14" s="884"/>
      <c r="H14" s="884"/>
      <c r="I14" s="884"/>
      <c r="J14" s="884"/>
      <c r="K14" s="884"/>
      <c r="L14" s="884"/>
      <c r="M14" s="884"/>
      <c r="N14" s="889"/>
      <c r="O14" s="23"/>
      <c r="P14" s="771" t="s">
        <v>620</v>
      </c>
      <c r="Q14" s="625"/>
      <c r="R14" s="626"/>
      <c r="S14" s="624"/>
      <c r="T14" s="624"/>
    </row>
    <row r="15" spans="1:20" ht="20.100000000000001" customHeight="1">
      <c r="A15" s="886"/>
      <c r="B15" s="884"/>
      <c r="C15" s="884"/>
      <c r="D15" s="884"/>
      <c r="E15" s="884"/>
      <c r="F15" s="884"/>
      <c r="G15" s="884"/>
      <c r="H15" s="884"/>
      <c r="I15" s="884"/>
      <c r="J15" s="884"/>
      <c r="K15" s="884"/>
      <c r="L15" s="884"/>
      <c r="M15" s="884"/>
      <c r="N15" s="889"/>
      <c r="O15" s="23"/>
      <c r="P15" s="771"/>
      <c r="Q15" s="625"/>
      <c r="R15" s="626"/>
      <c r="S15" s="624"/>
      <c r="T15" s="624"/>
    </row>
    <row r="16" spans="1:20" ht="20.100000000000001" customHeight="1">
      <c r="A16" s="886"/>
      <c r="B16" s="884"/>
      <c r="C16" s="884"/>
      <c r="D16" s="884"/>
      <c r="E16" s="884"/>
      <c r="F16" s="884"/>
      <c r="G16" s="884"/>
      <c r="H16" s="884"/>
      <c r="I16" s="884"/>
      <c r="J16" s="884"/>
      <c r="K16" s="884"/>
      <c r="L16" s="884"/>
      <c r="M16" s="884"/>
      <c r="N16" s="889"/>
      <c r="O16" s="23"/>
      <c r="P16" s="771"/>
      <c r="Q16" s="625"/>
      <c r="R16" s="626"/>
      <c r="S16" s="624"/>
      <c r="T16" s="624"/>
    </row>
    <row r="17" spans="1:20" ht="20.100000000000001" customHeight="1">
      <c r="A17" s="886"/>
      <c r="B17" s="884"/>
      <c r="C17" s="884"/>
      <c r="D17" s="884"/>
      <c r="E17" s="884"/>
      <c r="F17" s="884"/>
      <c r="G17" s="884"/>
      <c r="H17" s="884"/>
      <c r="I17" s="884"/>
      <c r="J17" s="884"/>
      <c r="K17" s="884"/>
      <c r="L17" s="884"/>
      <c r="M17" s="884"/>
      <c r="N17" s="889"/>
      <c r="P17" s="771" t="s">
        <v>621</v>
      </c>
      <c r="Q17" s="625"/>
      <c r="R17" s="626"/>
      <c r="S17" s="624"/>
      <c r="T17" s="624"/>
    </row>
    <row r="18" spans="1:20" ht="11.25" customHeight="1">
      <c r="A18" s="886"/>
      <c r="B18" s="884"/>
      <c r="C18" s="884"/>
      <c r="D18" s="884"/>
      <c r="E18" s="884"/>
      <c r="F18" s="884"/>
      <c r="G18" s="884"/>
      <c r="H18" s="884"/>
      <c r="I18" s="884"/>
      <c r="J18" s="884"/>
      <c r="K18" s="884"/>
      <c r="L18" s="884"/>
      <c r="M18" s="884"/>
      <c r="N18" s="889"/>
      <c r="Q18" s="625"/>
      <c r="R18" s="626"/>
      <c r="S18" s="624"/>
      <c r="T18" s="624"/>
    </row>
    <row r="19" spans="1:20" ht="20.100000000000001" customHeight="1">
      <c r="A19" s="886"/>
      <c r="B19" s="884"/>
      <c r="C19" s="884"/>
      <c r="D19" s="884"/>
      <c r="E19" s="884"/>
      <c r="F19" s="884"/>
      <c r="G19" s="884"/>
      <c r="H19" s="890" t="s">
        <v>835</v>
      </c>
      <c r="I19" s="884"/>
      <c r="J19" s="884"/>
      <c r="K19" s="884"/>
      <c r="L19" s="884"/>
      <c r="M19" s="884"/>
      <c r="N19" s="889"/>
      <c r="Q19" s="626"/>
      <c r="R19" s="626"/>
      <c r="S19" s="624"/>
      <c r="T19" s="624"/>
    </row>
    <row r="20" spans="1:20" ht="11.25" customHeight="1">
      <c r="A20" s="886"/>
      <c r="B20" s="884"/>
      <c r="C20" s="884"/>
      <c r="D20" s="884"/>
      <c r="E20" s="884"/>
      <c r="F20" s="884"/>
      <c r="G20" s="884"/>
      <c r="H20" s="884"/>
      <c r="I20" s="884"/>
      <c r="J20" s="884"/>
      <c r="K20" s="884"/>
      <c r="L20" s="884"/>
      <c r="M20" s="884"/>
      <c r="N20" s="889"/>
    </row>
    <row r="21" spans="1:20" ht="20.100000000000001" customHeight="1">
      <c r="A21" s="886"/>
      <c r="B21" s="884"/>
      <c r="C21" s="884"/>
      <c r="D21" s="884"/>
      <c r="E21" s="884"/>
      <c r="F21" s="891"/>
      <c r="G21" s="987" t="str">
        <f>'Asset Worksheet'!D6</f>
        <v>Client 1</v>
      </c>
      <c r="H21" s="987"/>
      <c r="I21" s="987"/>
      <c r="J21" s="884"/>
      <c r="K21" s="884"/>
      <c r="L21" s="884"/>
      <c r="M21" s="884"/>
      <c r="N21" s="889"/>
    </row>
    <row r="22" spans="1:20" ht="11.25" customHeight="1">
      <c r="A22" s="886"/>
      <c r="B22" s="884"/>
      <c r="C22" s="884"/>
      <c r="D22" s="884"/>
      <c r="E22" s="884"/>
      <c r="F22" s="891"/>
      <c r="G22" s="891"/>
      <c r="H22" s="891"/>
      <c r="I22" s="891"/>
      <c r="J22" s="884"/>
      <c r="K22" s="884"/>
      <c r="L22" s="884"/>
      <c r="M22" s="884"/>
      <c r="N22" s="889"/>
    </row>
    <row r="23" spans="1:20" ht="20.100000000000001" customHeight="1">
      <c r="A23" s="886"/>
      <c r="B23" s="884"/>
      <c r="C23" s="884"/>
      <c r="D23" s="884"/>
      <c r="E23" s="884"/>
      <c r="F23" s="891"/>
      <c r="G23" s="987" t="str">
        <f>'Asset Worksheet'!K6</f>
        <v>Client 2</v>
      </c>
      <c r="H23" s="987"/>
      <c r="I23" s="987"/>
      <c r="J23" s="884"/>
      <c r="K23" s="884"/>
      <c r="L23" s="884"/>
      <c r="M23" s="884"/>
      <c r="N23" s="889"/>
    </row>
    <row r="24" spans="1:20" ht="11.25" customHeight="1">
      <c r="A24" s="886"/>
      <c r="B24" s="884"/>
      <c r="C24" s="884"/>
      <c r="D24" s="884"/>
      <c r="E24" s="884"/>
      <c r="F24" s="891"/>
      <c r="G24" s="891"/>
      <c r="H24" s="891"/>
      <c r="I24" s="891"/>
      <c r="J24" s="884"/>
      <c r="K24" s="884"/>
      <c r="L24" s="884"/>
      <c r="M24" s="884"/>
      <c r="N24" s="889"/>
    </row>
    <row r="25" spans="1:20" ht="30" customHeight="1">
      <c r="A25" s="886"/>
      <c r="B25" s="884"/>
      <c r="C25" s="884"/>
      <c r="D25" s="884"/>
      <c r="E25" s="884"/>
      <c r="F25" s="989" t="str">
        <f>'Asset Worksheet'!I12</f>
        <v>City</v>
      </c>
      <c r="G25" s="989"/>
      <c r="H25" s="989"/>
      <c r="I25" s="892" t="str">
        <f>'Asset Worksheet'!L12</f>
        <v>AB</v>
      </c>
      <c r="J25" s="893"/>
      <c r="K25" s="884"/>
      <c r="L25" s="884"/>
      <c r="M25" s="884"/>
      <c r="N25" s="889"/>
    </row>
    <row r="26" spans="1:20" ht="10.5" customHeight="1">
      <c r="A26" s="886"/>
      <c r="B26" s="884"/>
      <c r="C26" s="884"/>
      <c r="D26" s="884"/>
      <c r="E26" s="884"/>
      <c r="F26" s="884"/>
      <c r="G26" s="884"/>
      <c r="H26" s="884"/>
      <c r="I26" s="884"/>
      <c r="J26" s="884"/>
      <c r="K26" s="884"/>
      <c r="L26" s="884"/>
      <c r="M26" s="884"/>
      <c r="N26" s="889"/>
    </row>
    <row r="27" spans="1:20" ht="10.5" customHeight="1">
      <c r="A27" s="886"/>
      <c r="B27" s="884"/>
      <c r="C27" s="884"/>
      <c r="D27" s="884"/>
      <c r="E27" s="884"/>
      <c r="F27" s="884"/>
      <c r="G27" s="884"/>
      <c r="H27" s="884"/>
      <c r="I27" s="884"/>
      <c r="J27" s="884"/>
      <c r="K27" s="884"/>
      <c r="L27" s="884"/>
      <c r="M27" s="884"/>
      <c r="N27" s="889"/>
    </row>
    <row r="28" spans="1:20" ht="30.75" customHeight="1">
      <c r="A28" s="886"/>
      <c r="B28" s="884"/>
      <c r="C28" s="884"/>
      <c r="D28" s="884"/>
      <c r="E28" s="884"/>
      <c r="F28" s="884"/>
      <c r="G28" s="884"/>
      <c r="H28" s="884"/>
      <c r="I28" s="884"/>
      <c r="J28" s="884"/>
      <c r="K28" s="884"/>
      <c r="L28" s="884"/>
      <c r="M28" s="884"/>
      <c r="N28" s="889"/>
    </row>
    <row r="29" spans="1:20" ht="30.75" customHeight="1">
      <c r="A29" s="886"/>
      <c r="B29" s="884"/>
      <c r="C29" s="884"/>
      <c r="D29" s="884"/>
      <c r="E29" s="884"/>
      <c r="F29" s="884"/>
      <c r="G29" s="884"/>
      <c r="H29" s="884"/>
      <c r="I29" s="884"/>
      <c r="J29" s="884"/>
      <c r="K29" s="884"/>
      <c r="L29" s="884"/>
      <c r="M29" s="884"/>
      <c r="N29" s="889"/>
    </row>
    <row r="30" spans="1:20" ht="30.75" customHeight="1">
      <c r="A30" s="886"/>
      <c r="B30" s="884"/>
      <c r="C30" s="884"/>
      <c r="D30" s="884"/>
      <c r="E30" s="884"/>
      <c r="F30" s="884"/>
      <c r="G30" s="884"/>
      <c r="H30" s="884"/>
      <c r="I30" s="884"/>
      <c r="J30" s="884"/>
      <c r="K30" s="884"/>
      <c r="L30" s="884"/>
      <c r="M30" s="884"/>
      <c r="N30" s="889"/>
    </row>
    <row r="31" spans="1:20" ht="11.25" customHeight="1">
      <c r="A31" s="886"/>
      <c r="B31" s="884"/>
      <c r="C31" s="884"/>
      <c r="D31" s="884"/>
      <c r="E31" s="884"/>
      <c r="F31" s="884"/>
      <c r="G31" s="884"/>
      <c r="H31" s="884"/>
      <c r="I31" s="884"/>
      <c r="J31" s="884"/>
      <c r="K31" s="884"/>
      <c r="L31" s="884"/>
      <c r="M31" s="884"/>
      <c r="N31" s="889"/>
    </row>
    <row r="32" spans="1:20" ht="29.25" customHeight="1">
      <c r="A32" s="886"/>
      <c r="B32" s="884"/>
      <c r="C32" s="884"/>
      <c r="D32" s="884"/>
      <c r="E32" s="884"/>
      <c r="F32" s="884"/>
      <c r="G32" s="884"/>
      <c r="H32" s="884"/>
      <c r="I32" s="884"/>
      <c r="J32" s="884"/>
      <c r="K32" s="884"/>
      <c r="L32" s="884"/>
      <c r="M32" s="884"/>
      <c r="N32" s="889"/>
    </row>
    <row r="33" spans="1:16" ht="11.25" customHeight="1">
      <c r="A33" s="886"/>
      <c r="B33" s="884"/>
      <c r="C33" s="884"/>
      <c r="D33" s="884"/>
      <c r="E33" s="884"/>
      <c r="F33" s="884"/>
      <c r="G33" s="884"/>
      <c r="H33" s="884"/>
      <c r="I33" s="884"/>
      <c r="J33" s="884"/>
      <c r="K33" s="884"/>
      <c r="L33" s="884"/>
      <c r="M33" s="884"/>
      <c r="N33" s="889"/>
    </row>
    <row r="34" spans="1:16" ht="25.5" customHeight="1">
      <c r="A34" s="886"/>
      <c r="B34" s="884"/>
      <c r="C34" s="884"/>
      <c r="D34" s="884"/>
      <c r="E34" s="884"/>
      <c r="F34" s="884"/>
      <c r="G34" s="884"/>
      <c r="H34" s="884"/>
      <c r="I34" s="884"/>
      <c r="J34" s="884"/>
      <c r="K34" s="884"/>
      <c r="L34" s="884"/>
      <c r="M34" s="884"/>
      <c r="N34" s="889"/>
    </row>
    <row r="35" spans="1:16">
      <c r="A35" s="886"/>
      <c r="B35" s="884"/>
      <c r="C35" s="884"/>
      <c r="D35" s="884"/>
      <c r="E35" s="884"/>
      <c r="F35" s="884"/>
      <c r="G35" s="884"/>
      <c r="H35" s="884"/>
      <c r="I35" s="884"/>
      <c r="J35" s="884"/>
      <c r="K35" s="884"/>
      <c r="L35" s="884"/>
      <c r="M35" s="884"/>
      <c r="N35" s="889"/>
    </row>
    <row r="36" spans="1:16" s="829" customFormat="1" ht="17.25" customHeight="1">
      <c r="A36" s="886"/>
      <c r="B36" s="884"/>
      <c r="C36" s="884"/>
      <c r="D36" s="884"/>
      <c r="E36" s="884"/>
      <c r="F36" s="884"/>
      <c r="G36" s="884"/>
      <c r="H36" s="884"/>
      <c r="I36" s="884"/>
      <c r="J36" s="884"/>
      <c r="K36" s="884"/>
      <c r="L36" s="884"/>
      <c r="M36" s="884"/>
      <c r="N36" s="894"/>
    </row>
    <row r="37" spans="1:16" s="30" customFormat="1" ht="20.100000000000001" customHeight="1">
      <c r="A37" s="886"/>
      <c r="B37" s="884"/>
      <c r="C37" s="884"/>
      <c r="D37" s="884"/>
      <c r="E37" s="884"/>
      <c r="F37" s="884"/>
      <c r="G37" s="884"/>
      <c r="H37" s="884"/>
      <c r="I37" s="884"/>
      <c r="J37" s="884"/>
      <c r="K37" s="884"/>
      <c r="L37" s="884"/>
      <c r="M37" s="884"/>
      <c r="N37" s="895"/>
    </row>
    <row r="38" spans="1:16" s="30" customFormat="1" ht="20.100000000000001" customHeight="1">
      <c r="A38" s="886"/>
      <c r="B38" s="884"/>
      <c r="C38" s="884"/>
      <c r="D38" s="884"/>
      <c r="E38" s="884"/>
      <c r="F38" s="884"/>
      <c r="G38" s="884"/>
      <c r="H38" s="884"/>
      <c r="I38" s="884"/>
      <c r="J38" s="884"/>
      <c r="K38" s="884"/>
      <c r="L38" s="884"/>
      <c r="M38" s="884"/>
      <c r="N38" s="895"/>
    </row>
    <row r="39" spans="1:16" s="30" customFormat="1" ht="20.100000000000001" customHeight="1">
      <c r="A39" s="886"/>
      <c r="B39" s="884"/>
      <c r="C39" s="884"/>
      <c r="D39" s="884"/>
      <c r="E39" s="884"/>
      <c r="F39" s="884"/>
      <c r="G39" s="884"/>
      <c r="H39" s="884"/>
      <c r="I39" s="884"/>
      <c r="J39" s="884"/>
      <c r="K39" s="884"/>
      <c r="L39" s="884"/>
      <c r="M39" s="884"/>
      <c r="N39" s="895"/>
    </row>
    <row r="40" spans="1:16" s="30" customFormat="1" ht="20.100000000000001" customHeight="1">
      <c r="A40" s="886"/>
      <c r="B40" s="884"/>
      <c r="C40" s="884"/>
      <c r="D40" s="884"/>
      <c r="E40" s="884"/>
      <c r="F40" s="884"/>
      <c r="G40" s="884"/>
      <c r="H40" s="884"/>
      <c r="I40" s="884"/>
      <c r="J40" s="884"/>
      <c r="K40" s="884"/>
      <c r="L40" s="884"/>
      <c r="M40" s="884"/>
      <c r="N40" s="895"/>
    </row>
    <row r="41" spans="1:16" s="30" customFormat="1" ht="20.100000000000001" customHeight="1">
      <c r="A41" s="886"/>
      <c r="B41" s="884"/>
      <c r="C41" s="884"/>
      <c r="D41" s="884"/>
      <c r="E41" s="884"/>
      <c r="F41" s="884"/>
      <c r="G41" s="884"/>
      <c r="H41" s="884"/>
      <c r="I41" s="884"/>
      <c r="J41" s="884"/>
      <c r="K41" s="884"/>
      <c r="L41" s="884"/>
      <c r="M41" s="884"/>
      <c r="N41" s="895"/>
    </row>
    <row r="42" spans="1:16" s="748" customFormat="1">
      <c r="A42" s="886"/>
      <c r="B42" s="884"/>
      <c r="C42" s="884"/>
      <c r="D42" s="884"/>
      <c r="E42" s="884"/>
      <c r="F42" s="884"/>
      <c r="G42" s="884"/>
      <c r="H42" s="884"/>
      <c r="I42" s="884"/>
      <c r="J42" s="884"/>
      <c r="K42" s="884"/>
      <c r="L42" s="884"/>
      <c r="M42" s="884"/>
      <c r="N42" s="896"/>
    </row>
    <row r="43" spans="1:16" ht="18" customHeight="1">
      <c r="A43" s="886"/>
      <c r="B43" s="884"/>
      <c r="C43" s="884"/>
      <c r="D43" s="884"/>
      <c r="E43" s="884"/>
      <c r="F43" s="884"/>
      <c r="G43" s="884"/>
      <c r="H43" s="884"/>
      <c r="I43" s="884"/>
      <c r="J43" s="884"/>
      <c r="K43" s="884"/>
      <c r="L43" s="884"/>
      <c r="M43" s="884"/>
      <c r="N43" s="889"/>
    </row>
    <row r="44" spans="1:16" s="30" customFormat="1" ht="18" customHeight="1">
      <c r="A44" s="886"/>
      <c r="B44" s="884"/>
      <c r="C44" s="884"/>
      <c r="D44" s="884"/>
      <c r="E44" s="884"/>
      <c r="F44" s="884"/>
      <c r="G44" s="884"/>
      <c r="H44" s="884"/>
      <c r="I44" s="884"/>
      <c r="J44" s="884"/>
      <c r="K44" s="884"/>
      <c r="L44" s="884"/>
      <c r="M44" s="884"/>
      <c r="N44" s="895"/>
      <c r="P44" s="503"/>
    </row>
    <row r="45" spans="1:16" s="30" customFormat="1" ht="18" customHeight="1">
      <c r="A45" s="886"/>
      <c r="B45" s="884"/>
      <c r="C45" s="884"/>
      <c r="D45" s="884"/>
      <c r="E45" s="884"/>
      <c r="F45" s="884"/>
      <c r="G45" s="884"/>
      <c r="H45" s="890" t="s">
        <v>836</v>
      </c>
      <c r="I45" s="884"/>
      <c r="J45" s="884"/>
      <c r="K45" s="884"/>
      <c r="L45" s="884"/>
      <c r="M45" s="884"/>
      <c r="N45" s="895"/>
    </row>
    <row r="46" spans="1:16" s="30" customFormat="1" ht="18" customHeight="1">
      <c r="A46" s="886"/>
      <c r="B46" s="884"/>
      <c r="C46" s="884"/>
      <c r="D46" s="884"/>
      <c r="E46" s="884"/>
      <c r="F46" s="884"/>
      <c r="G46" s="884"/>
      <c r="H46" s="884"/>
      <c r="I46" s="884"/>
      <c r="J46" s="884"/>
      <c r="K46" s="884"/>
      <c r="L46" s="884"/>
      <c r="M46" s="884"/>
      <c r="N46" s="895"/>
    </row>
    <row r="47" spans="1:16" s="30" customFormat="1" ht="18" customHeight="1">
      <c r="A47" s="886"/>
      <c r="B47" s="884"/>
      <c r="C47" s="884"/>
      <c r="D47" s="884"/>
      <c r="E47" s="884"/>
      <c r="F47" s="891"/>
      <c r="G47" s="987">
        <f>'Asset Worksheet'!B2</f>
        <v>0</v>
      </c>
      <c r="H47" s="987"/>
      <c r="I47" s="987"/>
      <c r="J47" s="897"/>
      <c r="K47" s="884"/>
      <c r="L47" s="884"/>
      <c r="M47" s="884"/>
      <c r="N47" s="895"/>
    </row>
    <row r="48" spans="1:16" ht="18" customHeight="1">
      <c r="A48" s="886"/>
      <c r="B48" s="884"/>
      <c r="C48" s="884"/>
      <c r="D48" s="884"/>
      <c r="E48" s="884"/>
      <c r="F48" s="891"/>
      <c r="G48" s="891"/>
      <c r="H48" s="891"/>
      <c r="I48" s="891"/>
      <c r="J48" s="891"/>
      <c r="K48" s="884"/>
      <c r="L48" s="884"/>
      <c r="M48" s="884"/>
      <c r="N48" s="889"/>
    </row>
    <row r="49" spans="1:14" ht="18" customHeight="1">
      <c r="A49" s="886"/>
      <c r="B49" s="884"/>
      <c r="C49" s="884"/>
      <c r="D49" s="884"/>
      <c r="E49" s="884"/>
      <c r="F49" s="987" t="s">
        <v>837</v>
      </c>
      <c r="G49" s="987"/>
      <c r="H49" s="987"/>
      <c r="I49" s="987"/>
      <c r="J49" s="987"/>
      <c r="K49" s="884"/>
      <c r="L49" s="884"/>
      <c r="M49" s="884"/>
      <c r="N49" s="889"/>
    </row>
    <row r="50" spans="1:14" ht="18" customHeight="1">
      <c r="A50" s="886"/>
      <c r="B50" s="884"/>
      <c r="C50" s="884"/>
      <c r="D50" s="884"/>
      <c r="E50" s="884"/>
      <c r="F50" s="891"/>
      <c r="G50" s="891"/>
      <c r="H50" s="891"/>
      <c r="I50" s="891"/>
      <c r="J50" s="891"/>
      <c r="K50" s="884"/>
      <c r="L50" s="884"/>
      <c r="M50" s="884"/>
      <c r="N50" s="889"/>
    </row>
    <row r="51" spans="1:14" ht="18" customHeight="1">
      <c r="A51" s="886"/>
      <c r="B51" s="884"/>
      <c r="C51" s="884"/>
      <c r="D51" s="884"/>
      <c r="E51" s="884"/>
      <c r="F51" s="891"/>
      <c r="G51" s="986" t="s">
        <v>838</v>
      </c>
      <c r="H51" s="986"/>
      <c r="I51" s="986"/>
      <c r="J51" s="891"/>
      <c r="K51" s="884"/>
      <c r="L51" s="884"/>
      <c r="M51" s="884"/>
      <c r="N51" s="889"/>
    </row>
    <row r="52" spans="1:14" ht="12.75" customHeight="1">
      <c r="A52" s="886"/>
      <c r="B52" s="884"/>
      <c r="C52" s="884"/>
      <c r="D52" s="884"/>
      <c r="E52" s="884"/>
      <c r="F52" s="891"/>
      <c r="G52" s="898"/>
      <c r="H52" s="898"/>
      <c r="I52" s="898"/>
      <c r="J52" s="891"/>
      <c r="K52" s="884"/>
      <c r="L52" s="884"/>
      <c r="M52" s="884"/>
      <c r="N52" s="889"/>
    </row>
    <row r="53" spans="1:14" ht="18.75" customHeight="1">
      <c r="A53" s="886"/>
      <c r="B53" s="884"/>
      <c r="C53" s="884"/>
      <c r="D53" s="884"/>
      <c r="E53" s="884"/>
      <c r="F53" s="891"/>
      <c r="G53" s="986" t="s">
        <v>839</v>
      </c>
      <c r="H53" s="986"/>
      <c r="I53" s="986"/>
      <c r="J53" s="891"/>
      <c r="K53" s="884"/>
      <c r="L53" s="884"/>
      <c r="M53" s="884"/>
      <c r="N53" s="889"/>
    </row>
    <row r="54" spans="1:14" ht="11.25" customHeight="1">
      <c r="A54" s="886"/>
      <c r="B54" s="884"/>
      <c r="C54" s="884"/>
      <c r="D54" s="884"/>
      <c r="E54" s="884"/>
      <c r="F54" s="891"/>
      <c r="G54" s="891"/>
      <c r="H54" s="891"/>
      <c r="I54" s="891"/>
      <c r="J54" s="891"/>
      <c r="K54" s="884"/>
      <c r="L54" s="884"/>
      <c r="M54" s="884"/>
      <c r="N54" s="889"/>
    </row>
    <row r="55" spans="1:14" s="30" customFormat="1" ht="17.25" customHeight="1">
      <c r="A55" s="886"/>
      <c r="B55" s="884"/>
      <c r="C55" s="884"/>
      <c r="D55" s="884"/>
      <c r="E55" s="884"/>
      <c r="F55" s="891"/>
      <c r="G55" s="891"/>
      <c r="H55" s="891"/>
      <c r="I55" s="891"/>
      <c r="J55" s="891"/>
      <c r="K55" s="884"/>
      <c r="L55" s="884"/>
      <c r="M55" s="884"/>
      <c r="N55" s="899"/>
    </row>
    <row r="56" spans="1:14" ht="18" customHeight="1">
      <c r="A56" s="886"/>
      <c r="B56" s="884"/>
      <c r="C56" s="884"/>
      <c r="D56" s="884"/>
      <c r="E56" s="884"/>
      <c r="F56" s="891"/>
      <c r="G56" s="891"/>
      <c r="H56" s="891"/>
      <c r="I56" s="891"/>
      <c r="J56" s="891"/>
      <c r="K56" s="884"/>
      <c r="L56" s="884"/>
      <c r="M56" s="884"/>
      <c r="N56" s="889"/>
    </row>
    <row r="57" spans="1:14" ht="18" customHeight="1">
      <c r="A57" s="886"/>
      <c r="B57" s="884"/>
      <c r="C57" s="884"/>
      <c r="D57" s="884"/>
      <c r="E57" s="884"/>
      <c r="F57" s="891"/>
      <c r="G57" s="891"/>
      <c r="H57" s="891"/>
      <c r="I57" s="891"/>
      <c r="J57" s="891"/>
      <c r="K57" s="884"/>
      <c r="L57" s="884"/>
      <c r="M57" s="884"/>
      <c r="N57" s="889"/>
    </row>
    <row r="58" spans="1:14" ht="18" customHeight="1">
      <c r="A58" s="886"/>
      <c r="B58" s="884"/>
      <c r="C58" s="884"/>
      <c r="D58" s="884"/>
      <c r="E58" s="884"/>
      <c r="F58" s="891"/>
      <c r="G58" s="987">
        <f>'Asset Worksheet'!B3</f>
        <v>0</v>
      </c>
      <c r="H58" s="987"/>
      <c r="I58" s="987"/>
      <c r="J58" s="891"/>
      <c r="K58" s="884"/>
      <c r="L58" s="884"/>
      <c r="M58" s="884"/>
      <c r="N58" s="889"/>
    </row>
    <row r="59" spans="1:14" ht="18" customHeight="1">
      <c r="A59" s="886"/>
      <c r="B59" s="884"/>
      <c r="C59" s="884"/>
      <c r="D59" s="884"/>
      <c r="E59" s="884"/>
      <c r="F59" s="884"/>
      <c r="G59" s="884"/>
      <c r="H59" s="884"/>
      <c r="I59" s="884"/>
      <c r="J59" s="884"/>
      <c r="K59" s="884"/>
      <c r="L59" s="884"/>
      <c r="M59" s="884"/>
      <c r="N59" s="889"/>
    </row>
    <row r="60" spans="1:14" ht="18" customHeight="1">
      <c r="A60" s="886"/>
      <c r="B60" s="884"/>
      <c r="C60" s="884"/>
      <c r="D60" s="884"/>
      <c r="E60" s="884"/>
      <c r="F60" s="884"/>
      <c r="G60" s="884"/>
      <c r="H60" s="884"/>
      <c r="I60" s="884"/>
      <c r="J60" s="884"/>
      <c r="K60" s="884"/>
      <c r="L60" s="884"/>
      <c r="M60" s="884"/>
      <c r="N60" s="889"/>
    </row>
    <row r="61" spans="1:14" ht="18" customHeight="1">
      <c r="A61" s="886"/>
      <c r="B61" s="884"/>
      <c r="C61" s="884"/>
      <c r="D61" s="884"/>
      <c r="E61" s="884"/>
      <c r="F61" s="884"/>
      <c r="G61" s="884"/>
      <c r="H61" s="884"/>
      <c r="I61" s="884"/>
      <c r="J61" s="884"/>
      <c r="K61" s="884"/>
      <c r="L61" s="884"/>
      <c r="M61" s="884"/>
      <c r="N61" s="889"/>
    </row>
    <row r="62" spans="1:14" ht="18" customHeight="1">
      <c r="A62" s="886"/>
      <c r="B62" s="884"/>
      <c r="C62" s="884"/>
      <c r="D62" s="884"/>
      <c r="E62" s="884"/>
      <c r="F62" s="884"/>
      <c r="G62" s="884"/>
      <c r="H62" s="884"/>
      <c r="I62" s="884"/>
      <c r="J62" s="884"/>
      <c r="K62" s="884"/>
      <c r="L62" s="884"/>
      <c r="M62" s="884"/>
      <c r="N62" s="889"/>
    </row>
    <row r="63" spans="1:14" ht="18" customHeight="1">
      <c r="A63" s="886"/>
      <c r="B63" s="884"/>
      <c r="C63" s="884"/>
      <c r="D63" s="884"/>
      <c r="E63" s="884"/>
      <c r="F63" s="884"/>
      <c r="G63" s="884"/>
      <c r="H63" s="884"/>
      <c r="I63" s="884"/>
      <c r="J63" s="884"/>
      <c r="K63" s="884"/>
      <c r="L63" s="884"/>
      <c r="M63" s="884"/>
      <c r="N63" s="889"/>
    </row>
    <row r="64" spans="1:14" ht="18" customHeight="1">
      <c r="A64" s="886"/>
      <c r="B64" s="884"/>
      <c r="C64" s="884"/>
      <c r="D64" s="884"/>
      <c r="E64" s="884"/>
      <c r="F64" s="884"/>
      <c r="G64" s="884"/>
      <c r="H64" s="884"/>
      <c r="I64" s="884"/>
      <c r="J64" s="884"/>
      <c r="K64" s="884"/>
      <c r="L64" s="884"/>
      <c r="M64" s="884"/>
      <c r="N64" s="889"/>
    </row>
    <row r="65" spans="1:16" ht="18" customHeight="1">
      <c r="A65" s="886"/>
      <c r="B65" s="884"/>
      <c r="C65" s="884"/>
      <c r="D65" s="884"/>
      <c r="E65" s="884"/>
      <c r="F65" s="884"/>
      <c r="G65" s="884"/>
      <c r="H65" s="884"/>
      <c r="I65" s="884"/>
      <c r="J65" s="884"/>
      <c r="K65" s="884"/>
      <c r="L65" s="884"/>
      <c r="M65" s="884"/>
      <c r="N65" s="889"/>
    </row>
    <row r="66" spans="1:16" ht="11.25" customHeight="1">
      <c r="A66" s="886"/>
      <c r="B66" s="884"/>
      <c r="C66" s="884"/>
      <c r="D66" s="884"/>
      <c r="E66" s="884"/>
      <c r="F66" s="884"/>
      <c r="G66" s="884"/>
      <c r="H66" s="884"/>
      <c r="I66" s="884"/>
      <c r="J66" s="884"/>
      <c r="K66" s="884"/>
      <c r="L66" s="884"/>
      <c r="M66" s="884"/>
      <c r="N66" s="889"/>
    </row>
    <row r="68" spans="1:16">
      <c r="K68" s="23"/>
    </row>
    <row r="71" spans="1:16">
      <c r="P71" s="23"/>
    </row>
  </sheetData>
  <mergeCells count="9">
    <mergeCell ref="G51:I51"/>
    <mergeCell ref="G53:I53"/>
    <mergeCell ref="G58:I58"/>
    <mergeCell ref="E10:K10"/>
    <mergeCell ref="G21:I21"/>
    <mergeCell ref="G23:I23"/>
    <mergeCell ref="F25:H25"/>
    <mergeCell ref="G47:I47"/>
    <mergeCell ref="F49:J49"/>
  </mergeCells>
  <pageMargins left="0.66" right="0.54" top="0.42" bottom="0.44" header="0.3" footer="0.3"/>
  <pageSetup scale="58" orientation="portrait" r:id="rId1"/>
  <drawing r:id="rId2"/>
</worksheet>
</file>

<file path=xl/worksheets/sheet10.xml><?xml version="1.0" encoding="utf-8"?>
<worksheet xmlns="http://schemas.openxmlformats.org/spreadsheetml/2006/main" xmlns:r="http://schemas.openxmlformats.org/officeDocument/2006/relationships">
  <sheetPr>
    <tabColor rgb="FFC00000"/>
  </sheetPr>
  <dimension ref="A1:Y97"/>
  <sheetViews>
    <sheetView zoomScale="80" zoomScaleNormal="80" workbookViewId="0">
      <selection activeCell="A10" sqref="A10"/>
    </sheetView>
  </sheetViews>
  <sheetFormatPr defaultRowHeight="12.75"/>
  <cols>
    <col min="1" max="1" width="20" style="60" customWidth="1"/>
    <col min="2" max="2" width="55.7109375" style="60" customWidth="1"/>
    <col min="3" max="3" width="17.5703125" style="60" customWidth="1"/>
    <col min="4" max="4" width="48.85546875" style="60" customWidth="1"/>
    <col min="5" max="6" width="20" style="60" customWidth="1"/>
    <col min="7" max="7" width="41.28515625" style="60" customWidth="1"/>
    <col min="8" max="8" width="9.140625" style="60"/>
    <col min="9" max="9" width="41.5703125" style="60" customWidth="1"/>
    <col min="10" max="10" width="14.42578125" style="498" customWidth="1"/>
    <col min="11" max="16384" width="9.140625" style="60"/>
  </cols>
  <sheetData>
    <row r="1" spans="1:25" s="59" customFormat="1" ht="83.25" customHeight="1" thickBot="1">
      <c r="A1" s="1170" t="s">
        <v>572</v>
      </c>
      <c r="B1" s="1176"/>
      <c r="C1" s="1176"/>
      <c r="D1" s="1176"/>
      <c r="E1" s="1176"/>
      <c r="F1" s="1176"/>
      <c r="G1" s="1177"/>
      <c r="H1" s="1170" t="s">
        <v>572</v>
      </c>
      <c r="I1" s="1176"/>
      <c r="J1" s="1176"/>
      <c r="K1" s="1176"/>
      <c r="L1" s="1176"/>
      <c r="M1" s="1176"/>
      <c r="N1" s="1176"/>
      <c r="O1" s="1176"/>
      <c r="P1" s="1176"/>
      <c r="Q1" s="1176"/>
      <c r="R1" s="1176"/>
      <c r="S1" s="1176"/>
      <c r="T1" s="1176"/>
      <c r="U1" s="1176"/>
      <c r="V1" s="1176"/>
      <c r="W1" s="1176"/>
      <c r="X1" s="1176"/>
      <c r="Y1" s="1177"/>
    </row>
    <row r="2" spans="1:25">
      <c r="A2" s="89"/>
      <c r="B2" s="90"/>
      <c r="C2" s="90"/>
      <c r="D2" s="90"/>
      <c r="E2" s="90"/>
      <c r="F2" s="90"/>
      <c r="G2" s="117"/>
      <c r="H2" s="89"/>
      <c r="I2" s="90"/>
      <c r="J2" s="754"/>
      <c r="K2" s="90"/>
      <c r="L2" s="90"/>
      <c r="M2" s="90"/>
      <c r="N2" s="90"/>
      <c r="O2" s="90"/>
      <c r="P2" s="90"/>
      <c r="Q2" s="90"/>
      <c r="R2" s="90"/>
      <c r="S2" s="90"/>
      <c r="T2" s="90"/>
      <c r="U2" s="90"/>
      <c r="V2" s="90"/>
      <c r="W2" s="90"/>
      <c r="X2" s="90"/>
      <c r="Y2" s="117"/>
    </row>
    <row r="3" spans="1:25" ht="18">
      <c r="A3" s="464" t="s">
        <v>557</v>
      </c>
      <c r="B3" s="465"/>
      <c r="C3" s="466">
        <f>SUMIF(D43:D95, "Personal Living Expenses", C43:C95)</f>
        <v>0</v>
      </c>
      <c r="D3" s="90"/>
      <c r="E3" s="90"/>
      <c r="F3" s="466"/>
      <c r="G3" s="117"/>
      <c r="H3" s="89"/>
      <c r="I3" s="486" t="s">
        <v>573</v>
      </c>
      <c r="J3" s="755" t="s">
        <v>500</v>
      </c>
      <c r="K3" s="90"/>
      <c r="L3" s="90"/>
      <c r="M3" s="90"/>
      <c r="N3" s="90"/>
      <c r="O3" s="90"/>
      <c r="P3" s="90"/>
      <c r="Q3" s="90"/>
      <c r="R3" s="90"/>
      <c r="S3" s="90"/>
      <c r="T3" s="90"/>
      <c r="U3" s="90"/>
      <c r="V3" s="90"/>
      <c r="W3" s="90"/>
      <c r="X3" s="90"/>
      <c r="Y3" s="117"/>
    </row>
    <row r="4" spans="1:25" ht="18">
      <c r="A4" s="464" t="s">
        <v>558</v>
      </c>
      <c r="B4" s="465"/>
      <c r="C4" s="466">
        <f>SUMIF(D43:D95, "Personal Unsecured Debt", C43:C95)</f>
        <v>0</v>
      </c>
      <c r="D4" s="90"/>
      <c r="E4" s="90"/>
      <c r="F4" s="466"/>
      <c r="G4" s="117"/>
      <c r="H4" s="89"/>
      <c r="I4" s="487" t="s">
        <v>574</v>
      </c>
      <c r="J4" s="756">
        <f>C11</f>
        <v>0</v>
      </c>
      <c r="K4" s="90"/>
      <c r="L4" s="90"/>
      <c r="M4" s="90"/>
      <c r="N4" s="90"/>
      <c r="O4" s="90"/>
      <c r="P4" s="90"/>
      <c r="Q4" s="90"/>
      <c r="R4" s="90"/>
      <c r="S4" s="90"/>
      <c r="T4" s="90"/>
      <c r="U4" s="90"/>
      <c r="V4" s="90"/>
      <c r="W4" s="90"/>
      <c r="X4" s="90"/>
      <c r="Y4" s="117"/>
    </row>
    <row r="5" spans="1:25" ht="18">
      <c r="A5" s="464" t="s">
        <v>559</v>
      </c>
      <c r="B5" s="465"/>
      <c r="C5" s="466">
        <f>SUMIF(D43:D95, "Personal Taxes", C43:C95)</f>
        <v>0</v>
      </c>
      <c r="D5" s="90"/>
      <c r="E5" s="90"/>
      <c r="F5" s="466"/>
      <c r="G5" s="117"/>
      <c r="H5" s="89"/>
      <c r="I5" s="487" t="s">
        <v>575</v>
      </c>
      <c r="J5" s="756">
        <f>C12</f>
        <v>0</v>
      </c>
      <c r="K5" s="90"/>
      <c r="L5" s="90"/>
      <c r="M5" s="90"/>
      <c r="N5" s="90"/>
      <c r="O5" s="90"/>
      <c r="P5" s="90"/>
      <c r="Q5" s="90"/>
      <c r="R5" s="90"/>
      <c r="S5" s="90"/>
      <c r="T5" s="90"/>
      <c r="U5" s="90"/>
      <c r="V5" s="90"/>
      <c r="W5" s="90"/>
      <c r="X5" s="90"/>
      <c r="Y5" s="117"/>
    </row>
    <row r="6" spans="1:25" ht="18">
      <c r="A6" s="464" t="s">
        <v>560</v>
      </c>
      <c r="B6" s="465"/>
      <c r="C6" s="466">
        <f>SUMIF(D43:D95, "Personal Investments &amp; Insurance", C43:C95)</f>
        <v>0</v>
      </c>
      <c r="D6" s="90"/>
      <c r="E6" s="90"/>
      <c r="F6" s="466"/>
      <c r="G6" s="117"/>
      <c r="H6" s="89"/>
      <c r="I6" s="487" t="s">
        <v>576</v>
      </c>
      <c r="J6" s="756">
        <f>C13</f>
        <v>0</v>
      </c>
      <c r="K6" s="90"/>
      <c r="L6" s="90"/>
      <c r="M6" s="90"/>
      <c r="N6" s="90"/>
      <c r="O6" s="90"/>
      <c r="P6" s="90"/>
      <c r="Q6" s="90"/>
      <c r="R6" s="90"/>
      <c r="S6" s="90"/>
      <c r="T6" s="90"/>
      <c r="U6" s="90"/>
      <c r="V6" s="90"/>
      <c r="W6" s="90"/>
      <c r="X6" s="90"/>
      <c r="Y6" s="117"/>
    </row>
    <row r="7" spans="1:25" ht="18">
      <c r="A7" s="464" t="s">
        <v>561</v>
      </c>
      <c r="B7" s="465"/>
      <c r="C7" s="466">
        <f>SUMIF(D43:D95, "Personal Charity &amp; Donations", C43:C95)</f>
        <v>0</v>
      </c>
      <c r="D7" s="90"/>
      <c r="E7" s="90"/>
      <c r="F7" s="466"/>
      <c r="G7" s="117"/>
      <c r="H7" s="89"/>
      <c r="I7" s="487" t="s">
        <v>577</v>
      </c>
      <c r="J7" s="756">
        <f>SUM(C14:C20)</f>
        <v>0</v>
      </c>
      <c r="K7" s="90"/>
      <c r="L7" s="90"/>
      <c r="M7" s="90"/>
      <c r="N7" s="90"/>
      <c r="O7" s="90"/>
      <c r="P7" s="90"/>
      <c r="Q7" s="90"/>
      <c r="R7" s="90"/>
      <c r="S7" s="90"/>
      <c r="T7" s="90"/>
      <c r="U7" s="90"/>
      <c r="V7" s="90"/>
      <c r="W7" s="90"/>
      <c r="X7" s="90"/>
      <c r="Y7" s="117"/>
    </row>
    <row r="8" spans="1:25" ht="18">
      <c r="A8" s="464" t="s">
        <v>562</v>
      </c>
      <c r="B8" s="465"/>
      <c r="C8" s="466">
        <f>SUMIF(D43:D95, "Personal Savings", C43:C95)</f>
        <v>0</v>
      </c>
      <c r="D8" s="90"/>
      <c r="E8" s="90"/>
      <c r="F8" s="466"/>
      <c r="G8" s="117"/>
      <c r="H8" s="89"/>
      <c r="I8" s="487" t="s">
        <v>578</v>
      </c>
      <c r="J8" s="756">
        <f t="shared" ref="J8:J13" si="0">C21</f>
        <v>0</v>
      </c>
      <c r="K8" s="90"/>
      <c r="L8" s="90"/>
      <c r="M8" s="90"/>
      <c r="N8" s="90"/>
      <c r="O8" s="90"/>
      <c r="P8" s="90"/>
      <c r="Q8" s="90"/>
      <c r="R8" s="90"/>
      <c r="S8" s="90"/>
      <c r="T8" s="90"/>
      <c r="U8" s="90"/>
      <c r="V8" s="90"/>
      <c r="W8" s="90"/>
      <c r="X8" s="90"/>
      <c r="Y8" s="117"/>
    </row>
    <row r="9" spans="1:25" ht="18">
      <c r="A9" s="464" t="s">
        <v>563</v>
      </c>
      <c r="B9" s="465"/>
      <c r="C9" s="466">
        <f>SUMIF(D43:D95, "Personal Education", C43:C95)</f>
        <v>0</v>
      </c>
      <c r="D9" s="90"/>
      <c r="E9" s="90"/>
      <c r="F9" s="466"/>
      <c r="G9" s="117"/>
      <c r="H9" s="89"/>
      <c r="I9" s="487" t="s">
        <v>579</v>
      </c>
      <c r="J9" s="756">
        <f t="shared" si="0"/>
        <v>0</v>
      </c>
      <c r="K9" s="90"/>
      <c r="L9" s="90"/>
      <c r="M9" s="90"/>
      <c r="N9" s="90"/>
      <c r="O9" s="90"/>
      <c r="P9" s="90"/>
      <c r="Q9" s="90"/>
      <c r="R9" s="90"/>
      <c r="S9" s="90"/>
      <c r="T9" s="90"/>
      <c r="U9" s="90"/>
      <c r="V9" s="90"/>
      <c r="W9" s="90"/>
      <c r="X9" s="90"/>
      <c r="Y9" s="117"/>
    </row>
    <row r="10" spans="1:25" ht="18">
      <c r="A10" s="464" t="s">
        <v>564</v>
      </c>
      <c r="B10" s="465"/>
      <c r="C10" s="466">
        <f>SUMIF(D43:D95, "Personal Fun", C43:C95)</f>
        <v>0</v>
      </c>
      <c r="D10" s="90"/>
      <c r="E10" s="90"/>
      <c r="F10" s="466"/>
      <c r="G10" s="117"/>
      <c r="H10" s="89"/>
      <c r="I10" s="487" t="s">
        <v>580</v>
      </c>
      <c r="J10" s="756">
        <f t="shared" si="0"/>
        <v>0</v>
      </c>
      <c r="K10" s="90"/>
      <c r="L10" s="90"/>
      <c r="M10" s="90"/>
      <c r="N10" s="90"/>
      <c r="O10" s="90"/>
      <c r="P10" s="90"/>
      <c r="Q10" s="90"/>
      <c r="R10" s="90"/>
      <c r="S10" s="90"/>
      <c r="T10" s="90"/>
      <c r="U10" s="90"/>
      <c r="V10" s="90"/>
      <c r="W10" s="90"/>
      <c r="X10" s="90"/>
      <c r="Y10" s="117"/>
    </row>
    <row r="11" spans="1:25" ht="19.5" customHeight="1">
      <c r="A11" s="488" t="s">
        <v>574</v>
      </c>
      <c r="B11" s="487"/>
      <c r="C11" s="466">
        <f>SUMIF(D43:D95, "Business Advertising", C43:C95)</f>
        <v>0</v>
      </c>
      <c r="D11" s="90"/>
      <c r="E11" s="489"/>
      <c r="F11" s="489"/>
      <c r="G11" s="117"/>
      <c r="H11" s="89"/>
      <c r="I11" s="487" t="s">
        <v>581</v>
      </c>
      <c r="J11" s="756">
        <f t="shared" si="0"/>
        <v>0</v>
      </c>
      <c r="K11" s="90"/>
      <c r="L11" s="90"/>
      <c r="M11" s="90"/>
      <c r="N11" s="90"/>
      <c r="O11" s="90"/>
      <c r="P11" s="90"/>
      <c r="Q11" s="90"/>
      <c r="R11" s="90"/>
      <c r="S11" s="90"/>
      <c r="T11" s="90"/>
      <c r="U11" s="90"/>
      <c r="V11" s="90"/>
      <c r="W11" s="90"/>
      <c r="X11" s="90"/>
      <c r="Y11" s="117"/>
    </row>
    <row r="12" spans="1:25" ht="18">
      <c r="A12" s="488" t="s">
        <v>575</v>
      </c>
      <c r="B12" s="487"/>
      <c r="C12" s="466">
        <f>SUMIF(D43:D95, "Business Commissions Paid", C43:C95)</f>
        <v>0</v>
      </c>
      <c r="D12" s="90"/>
      <c r="E12" s="90"/>
      <c r="F12" s="90"/>
      <c r="G12" s="117"/>
      <c r="H12" s="89"/>
      <c r="I12" s="487" t="s">
        <v>582</v>
      </c>
      <c r="J12" s="756">
        <f t="shared" si="0"/>
        <v>0</v>
      </c>
      <c r="K12" s="90"/>
      <c r="L12" s="90"/>
      <c r="M12" s="90"/>
      <c r="N12" s="90"/>
      <c r="O12" s="90"/>
      <c r="P12" s="90"/>
      <c r="Q12" s="90"/>
      <c r="R12" s="90"/>
      <c r="S12" s="90"/>
      <c r="T12" s="90"/>
      <c r="U12" s="90"/>
      <c r="V12" s="90"/>
      <c r="W12" s="90"/>
      <c r="X12" s="90"/>
      <c r="Y12" s="117"/>
    </row>
    <row r="13" spans="1:25" ht="18">
      <c r="A13" s="488" t="s">
        <v>576</v>
      </c>
      <c r="B13" s="487"/>
      <c r="C13" s="466">
        <f>SUMIF(D43:D95, "Business Fees, Dues", C43:C95)</f>
        <v>0</v>
      </c>
      <c r="D13" s="90"/>
      <c r="E13" s="90"/>
      <c r="F13" s="90"/>
      <c r="G13" s="117"/>
      <c r="H13" s="89"/>
      <c r="I13" s="487" t="s">
        <v>583</v>
      </c>
      <c r="J13" s="756">
        <f t="shared" si="0"/>
        <v>0</v>
      </c>
      <c r="K13" s="90"/>
      <c r="L13" s="90"/>
      <c r="M13" s="90"/>
      <c r="N13" s="90"/>
      <c r="O13" s="90"/>
      <c r="P13" s="90"/>
      <c r="Q13" s="90"/>
      <c r="R13" s="90"/>
      <c r="S13" s="90"/>
      <c r="T13" s="90"/>
      <c r="U13" s="90"/>
      <c r="V13" s="90"/>
      <c r="W13" s="90"/>
      <c r="X13" s="90"/>
      <c r="Y13" s="117"/>
    </row>
    <row r="14" spans="1:25" ht="18">
      <c r="A14" s="488" t="s">
        <v>584</v>
      </c>
      <c r="B14" s="487"/>
      <c r="C14" s="466">
        <f>SUMIF(D43:D95, "Home Office  Condo Fees &amp; Maintenance", C43:C95)</f>
        <v>0</v>
      </c>
      <c r="D14" s="90"/>
      <c r="E14" s="90"/>
      <c r="F14" s="90"/>
      <c r="G14" s="117"/>
      <c r="H14" s="89"/>
      <c r="I14" s="487" t="s">
        <v>585</v>
      </c>
      <c r="J14" s="756">
        <f>SUM(C27:C33)</f>
        <v>0</v>
      </c>
      <c r="K14" s="90"/>
      <c r="L14" s="90"/>
      <c r="M14" s="90"/>
      <c r="N14" s="90"/>
      <c r="O14" s="90"/>
      <c r="P14" s="90"/>
      <c r="Q14" s="90"/>
      <c r="R14" s="90"/>
      <c r="S14" s="90"/>
      <c r="T14" s="90"/>
      <c r="U14" s="90"/>
      <c r="V14" s="90"/>
      <c r="W14" s="90"/>
      <c r="X14" s="90"/>
      <c r="Y14" s="117"/>
    </row>
    <row r="15" spans="1:25" ht="18">
      <c r="A15" s="488" t="s">
        <v>586</v>
      </c>
      <c r="B15" s="487"/>
      <c r="C15" s="466">
        <f>SUMIF(D43:D95, "Home Office - Electricity", C43:C95)</f>
        <v>0</v>
      </c>
      <c r="D15" s="90"/>
      <c r="E15" s="90"/>
      <c r="F15" s="90"/>
      <c r="G15" s="117"/>
      <c r="H15" s="89"/>
      <c r="I15" s="487" t="s">
        <v>587</v>
      </c>
      <c r="J15" s="756">
        <f t="shared" ref="J15:J21" si="1">C34</f>
        <v>0</v>
      </c>
      <c r="K15" s="90"/>
      <c r="L15" s="90"/>
      <c r="M15" s="90"/>
      <c r="N15" s="90"/>
      <c r="O15" s="90"/>
      <c r="P15" s="90"/>
      <c r="Q15" s="90"/>
      <c r="R15" s="90"/>
      <c r="S15" s="90"/>
      <c r="T15" s="90"/>
      <c r="U15" s="90"/>
      <c r="V15" s="90"/>
      <c r="W15" s="90"/>
      <c r="X15" s="90"/>
      <c r="Y15" s="117"/>
    </row>
    <row r="16" spans="1:25" ht="18">
      <c r="A16" s="488" t="s">
        <v>588</v>
      </c>
      <c r="B16" s="487"/>
      <c r="C16" s="466">
        <f>SUMIF(D43:D95, "Home Office - Heat", C43:C95)</f>
        <v>0</v>
      </c>
      <c r="D16" s="90"/>
      <c r="E16" s="90"/>
      <c r="F16" s="90"/>
      <c r="G16" s="117"/>
      <c r="H16" s="89"/>
      <c r="I16" s="487" t="s">
        <v>589</v>
      </c>
      <c r="J16" s="756">
        <f t="shared" si="1"/>
        <v>0</v>
      </c>
      <c r="K16" s="90"/>
      <c r="L16" s="90"/>
      <c r="M16" s="90"/>
      <c r="N16" s="90"/>
      <c r="O16" s="90"/>
      <c r="P16" s="90"/>
      <c r="Q16" s="90"/>
      <c r="R16" s="90"/>
      <c r="S16" s="90"/>
      <c r="T16" s="90"/>
      <c r="U16" s="90"/>
      <c r="V16" s="90"/>
      <c r="W16" s="90"/>
      <c r="X16" s="90"/>
      <c r="Y16" s="117"/>
    </row>
    <row r="17" spans="1:25" ht="18">
      <c r="A17" s="488" t="s">
        <v>590</v>
      </c>
      <c r="B17" s="487"/>
      <c r="C17" s="466">
        <f>SUMIF(D43:D95, "Home Office - Insurance", C43:C95)</f>
        <v>0</v>
      </c>
      <c r="D17" s="90"/>
      <c r="E17" s="90"/>
      <c r="F17" s="90"/>
      <c r="G17" s="117"/>
      <c r="H17" s="89"/>
      <c r="I17" s="487" t="s">
        <v>591</v>
      </c>
      <c r="J17" s="756">
        <f t="shared" si="1"/>
        <v>0</v>
      </c>
      <c r="K17" s="90"/>
      <c r="L17" s="90"/>
      <c r="M17" s="90"/>
      <c r="N17" s="90"/>
      <c r="O17" s="90"/>
      <c r="P17" s="90"/>
      <c r="Q17" s="90"/>
      <c r="R17" s="90"/>
      <c r="S17" s="90"/>
      <c r="T17" s="90"/>
      <c r="U17" s="90"/>
      <c r="V17" s="90"/>
      <c r="W17" s="90"/>
      <c r="X17" s="90"/>
      <c r="Y17" s="117"/>
    </row>
    <row r="18" spans="1:25" ht="18">
      <c r="A18" s="488" t="s">
        <v>592</v>
      </c>
      <c r="B18" s="487"/>
      <c r="C18" s="466">
        <f>SUMIF(D43:D95, "Home Office - Mortgage Interest", C43:C95)</f>
        <v>0</v>
      </c>
      <c r="D18" s="90"/>
      <c r="E18" s="90"/>
      <c r="F18" s="90"/>
      <c r="G18" s="117"/>
      <c r="H18" s="89"/>
      <c r="I18" s="487" t="s">
        <v>593</v>
      </c>
      <c r="J18" s="756">
        <f t="shared" si="1"/>
        <v>0</v>
      </c>
      <c r="K18" s="90"/>
      <c r="L18" s="90"/>
      <c r="M18" s="90"/>
      <c r="N18" s="90"/>
      <c r="O18" s="90"/>
      <c r="P18" s="90"/>
      <c r="Q18" s="90"/>
      <c r="R18" s="90"/>
      <c r="S18" s="90"/>
      <c r="T18" s="90"/>
      <c r="U18" s="90"/>
      <c r="V18" s="90"/>
      <c r="W18" s="90"/>
      <c r="X18" s="90"/>
      <c r="Y18" s="117"/>
    </row>
    <row r="19" spans="1:25" ht="18">
      <c r="A19" s="488" t="s">
        <v>594</v>
      </c>
      <c r="B19" s="487"/>
      <c r="C19" s="466">
        <f>SUMIF(D43:D95, "Home Office - Other (Water, Sewer, Telephone, Internet)", C43:C95)</f>
        <v>0</v>
      </c>
      <c r="D19" s="90"/>
      <c r="E19" s="90"/>
      <c r="F19" s="90"/>
      <c r="G19" s="117"/>
      <c r="H19" s="89"/>
      <c r="I19" s="487" t="s">
        <v>595</v>
      </c>
      <c r="J19" s="756">
        <f t="shared" si="1"/>
        <v>0</v>
      </c>
      <c r="K19" s="90"/>
      <c r="L19" s="90"/>
      <c r="M19" s="90"/>
      <c r="N19" s="90"/>
      <c r="O19" s="90"/>
      <c r="P19" s="90"/>
      <c r="Q19" s="90"/>
      <c r="R19" s="90"/>
      <c r="S19" s="90"/>
      <c r="T19" s="90"/>
      <c r="U19" s="90"/>
      <c r="V19" s="90"/>
      <c r="W19" s="90"/>
      <c r="X19" s="90"/>
      <c r="Y19" s="117"/>
    </row>
    <row r="20" spans="1:25" ht="18">
      <c r="A20" s="488" t="s">
        <v>596</v>
      </c>
      <c r="B20" s="487"/>
      <c r="C20" s="466">
        <f>SUMIF(D43:D95, "Home Office - Property Taxes", C43:C95)</f>
        <v>0</v>
      </c>
      <c r="D20" s="90"/>
      <c r="E20" s="90"/>
      <c r="F20" s="90"/>
      <c r="G20" s="117"/>
      <c r="H20" s="89"/>
      <c r="I20" s="487" t="s">
        <v>597</v>
      </c>
      <c r="J20" s="756">
        <f t="shared" si="1"/>
        <v>0</v>
      </c>
      <c r="K20" s="90"/>
      <c r="L20" s="90"/>
      <c r="M20" s="90"/>
      <c r="N20" s="90"/>
      <c r="O20" s="90"/>
      <c r="P20" s="90"/>
      <c r="Q20" s="90"/>
      <c r="R20" s="90"/>
      <c r="S20" s="90"/>
      <c r="T20" s="90"/>
      <c r="U20" s="90"/>
      <c r="V20" s="90"/>
      <c r="W20" s="90"/>
      <c r="X20" s="90"/>
      <c r="Y20" s="117"/>
    </row>
    <row r="21" spans="1:25" ht="18">
      <c r="A21" s="488" t="s">
        <v>578</v>
      </c>
      <c r="B21" s="487"/>
      <c r="C21" s="466">
        <f>SUMIF(D43:D95, "Business Insurance", C43:C95)</f>
        <v>0</v>
      </c>
      <c r="D21" s="90"/>
      <c r="E21" s="90"/>
      <c r="F21" s="90"/>
      <c r="G21" s="117"/>
      <c r="H21" s="89"/>
      <c r="I21" s="487" t="s">
        <v>598</v>
      </c>
      <c r="J21" s="756">
        <f t="shared" si="1"/>
        <v>0</v>
      </c>
      <c r="K21" s="90"/>
      <c r="L21" s="90"/>
      <c r="M21" s="90"/>
      <c r="N21" s="90"/>
      <c r="O21" s="90"/>
      <c r="P21" s="90"/>
      <c r="Q21" s="90"/>
      <c r="R21" s="90"/>
      <c r="S21" s="90"/>
      <c r="T21" s="90"/>
      <c r="U21" s="90"/>
      <c r="V21" s="90"/>
      <c r="W21" s="90"/>
      <c r="X21" s="90"/>
      <c r="Y21" s="117"/>
    </row>
    <row r="22" spans="1:25" ht="18">
      <c r="A22" s="488" t="s">
        <v>579</v>
      </c>
      <c r="B22" s="487"/>
      <c r="C22" s="466">
        <f>SUMIF(D43:D95, "Business Interest", C43:C95)</f>
        <v>0</v>
      </c>
      <c r="D22" s="90"/>
      <c r="E22" s="90"/>
      <c r="F22" s="90"/>
      <c r="G22" s="117"/>
      <c r="H22" s="89"/>
      <c r="I22" s="487"/>
      <c r="J22" s="756"/>
      <c r="K22" s="90"/>
      <c r="L22" s="90"/>
      <c r="M22" s="90"/>
      <c r="N22" s="90"/>
      <c r="O22" s="90"/>
      <c r="P22" s="90"/>
      <c r="Q22" s="90"/>
      <c r="R22" s="90"/>
      <c r="S22" s="90"/>
      <c r="T22" s="90"/>
      <c r="U22" s="90"/>
      <c r="V22" s="90"/>
      <c r="W22" s="90"/>
      <c r="X22" s="90"/>
      <c r="Y22" s="117"/>
    </row>
    <row r="23" spans="1:25" ht="18">
      <c r="A23" s="488" t="s">
        <v>580</v>
      </c>
      <c r="B23" s="487"/>
      <c r="C23" s="466">
        <f>SUMIF(D43:D95, "Business Mail", C43:C95)</f>
        <v>0</v>
      </c>
      <c r="D23" s="90"/>
      <c r="E23" s="90"/>
      <c r="F23" s="90"/>
      <c r="G23" s="117"/>
      <c r="H23" s="89"/>
      <c r="I23" s="487"/>
      <c r="J23" s="756"/>
      <c r="K23" s="90"/>
      <c r="L23" s="90"/>
      <c r="M23" s="90"/>
      <c r="N23" s="90"/>
      <c r="O23" s="90"/>
      <c r="P23" s="90"/>
      <c r="Q23" s="90"/>
      <c r="R23" s="90"/>
      <c r="S23" s="90"/>
      <c r="T23" s="90"/>
      <c r="U23" s="90"/>
      <c r="V23" s="90"/>
      <c r="W23" s="90"/>
      <c r="X23" s="90"/>
      <c r="Y23" s="117"/>
    </row>
    <row r="24" spans="1:25" ht="18">
      <c r="A24" s="488" t="s">
        <v>581</v>
      </c>
      <c r="B24" s="487"/>
      <c r="C24" s="466">
        <f>SUMIF(D43:D95, "Business Management/Admin Fees", C43:C95)</f>
        <v>0</v>
      </c>
      <c r="D24" s="90"/>
      <c r="E24" s="90"/>
      <c r="F24" s="90"/>
      <c r="G24" s="117"/>
      <c r="H24" s="89"/>
      <c r="I24" s="487"/>
      <c r="J24" s="756"/>
      <c r="K24" s="90"/>
      <c r="L24" s="90"/>
      <c r="M24" s="90"/>
      <c r="N24" s="90"/>
      <c r="O24" s="90"/>
      <c r="P24" s="90"/>
      <c r="Q24" s="90"/>
      <c r="R24" s="90"/>
      <c r="S24" s="90"/>
      <c r="T24" s="90"/>
      <c r="U24" s="90"/>
      <c r="V24" s="90"/>
      <c r="W24" s="90"/>
      <c r="X24" s="90"/>
      <c r="Y24" s="117"/>
    </row>
    <row r="25" spans="1:25" ht="18">
      <c r="A25" s="488" t="s">
        <v>582</v>
      </c>
      <c r="B25" s="487"/>
      <c r="C25" s="466">
        <f>SUMIF(D43:D95, "Business Meals &amp; Entertainment", C43:C95)</f>
        <v>0</v>
      </c>
      <c r="D25" s="90"/>
      <c r="E25" s="90"/>
      <c r="F25" s="90"/>
      <c r="G25" s="117"/>
      <c r="H25" s="89"/>
      <c r="I25" s="487"/>
      <c r="J25" s="756"/>
      <c r="K25" s="90"/>
      <c r="L25" s="90"/>
      <c r="M25" s="90"/>
      <c r="N25" s="90"/>
      <c r="O25" s="90"/>
      <c r="P25" s="90"/>
      <c r="Q25" s="90"/>
      <c r="R25" s="90"/>
      <c r="S25" s="90"/>
      <c r="T25" s="90"/>
      <c r="U25" s="90"/>
      <c r="V25" s="90"/>
      <c r="W25" s="90"/>
      <c r="X25" s="90"/>
      <c r="Y25" s="117"/>
    </row>
    <row r="26" spans="1:25" ht="18">
      <c r="A26" s="488" t="s">
        <v>583</v>
      </c>
      <c r="B26" s="487"/>
      <c r="C26" s="466">
        <f>SUMIF(D43:D95, "Medical Expenses", C43:C95)</f>
        <v>0</v>
      </c>
      <c r="D26" s="90"/>
      <c r="E26" s="90"/>
      <c r="F26" s="90"/>
      <c r="G26" s="117"/>
      <c r="H26" s="89"/>
      <c r="I26" s="487"/>
      <c r="J26" s="756"/>
      <c r="K26" s="90"/>
      <c r="L26" s="90"/>
      <c r="M26" s="90"/>
      <c r="N26" s="90"/>
      <c r="O26" s="90"/>
      <c r="P26" s="90"/>
      <c r="Q26" s="90"/>
      <c r="R26" s="90"/>
      <c r="S26" s="90"/>
      <c r="T26" s="90"/>
      <c r="U26" s="90"/>
      <c r="V26" s="90"/>
      <c r="W26" s="90"/>
      <c r="X26" s="90"/>
      <c r="Y26" s="117"/>
    </row>
    <row r="27" spans="1:25" ht="18">
      <c r="A27" s="488" t="s">
        <v>599</v>
      </c>
      <c r="B27" s="487"/>
      <c r="C27" s="466">
        <f>SUMIF(D43:D95, "MVE - Fuel and Oil", C43:C95)</f>
        <v>0</v>
      </c>
      <c r="D27" s="90"/>
      <c r="E27" s="90"/>
      <c r="F27" s="90"/>
      <c r="G27" s="117"/>
      <c r="H27" s="89"/>
      <c r="I27" s="487"/>
      <c r="J27" s="756"/>
      <c r="K27" s="90"/>
      <c r="L27" s="90"/>
      <c r="M27" s="90"/>
      <c r="N27" s="90"/>
      <c r="O27" s="90"/>
      <c r="P27" s="90"/>
      <c r="Q27" s="90"/>
      <c r="R27" s="90"/>
      <c r="S27" s="90"/>
      <c r="T27" s="90"/>
      <c r="U27" s="90"/>
      <c r="V27" s="90"/>
      <c r="W27" s="90"/>
      <c r="X27" s="90"/>
      <c r="Y27" s="117"/>
    </row>
    <row r="28" spans="1:25" ht="18">
      <c r="A28" s="488" t="s">
        <v>600</v>
      </c>
      <c r="B28" s="487"/>
      <c r="C28" s="466">
        <f>SUMIF(D43:D95, "MVE - Interest", C43:C95)</f>
        <v>0</v>
      </c>
      <c r="D28" s="90"/>
      <c r="E28" s="90"/>
      <c r="F28" s="90"/>
      <c r="G28" s="117"/>
      <c r="H28" s="89"/>
      <c r="I28" s="487"/>
      <c r="J28" s="756"/>
      <c r="K28" s="90"/>
      <c r="L28" s="90"/>
      <c r="M28" s="90"/>
      <c r="N28" s="90"/>
      <c r="O28" s="90"/>
      <c r="P28" s="90"/>
      <c r="Q28" s="90"/>
      <c r="R28" s="90"/>
      <c r="S28" s="90"/>
      <c r="T28" s="90"/>
      <c r="U28" s="90"/>
      <c r="V28" s="90"/>
      <c r="W28" s="90"/>
      <c r="X28" s="90"/>
      <c r="Y28" s="117"/>
    </row>
    <row r="29" spans="1:25" ht="18">
      <c r="A29" s="488" t="s">
        <v>601</v>
      </c>
      <c r="B29" s="487"/>
      <c r="C29" s="466">
        <f>SUMIF(D43:D95, "MVE - Licence &amp; Registration", C43:C95)</f>
        <v>0</v>
      </c>
      <c r="D29" s="90"/>
      <c r="E29" s="90"/>
      <c r="F29" s="90"/>
      <c r="G29" s="117"/>
      <c r="H29" s="89"/>
      <c r="I29" s="487"/>
      <c r="J29" s="756"/>
      <c r="K29" s="90"/>
      <c r="L29" s="90"/>
      <c r="M29" s="90"/>
      <c r="N29" s="90"/>
      <c r="O29" s="90"/>
      <c r="P29" s="90"/>
      <c r="Q29" s="90"/>
      <c r="R29" s="90"/>
      <c r="S29" s="90"/>
      <c r="T29" s="90"/>
      <c r="U29" s="90"/>
      <c r="V29" s="90"/>
      <c r="W29" s="90"/>
      <c r="X29" s="90"/>
      <c r="Y29" s="117"/>
    </row>
    <row r="30" spans="1:25" ht="18">
      <c r="A30" s="488" t="s">
        <v>602</v>
      </c>
      <c r="B30" s="487"/>
      <c r="C30" s="466">
        <f>SUMIF(D43:D95, "MVE - Maintenance and Repairs", C43:C95)</f>
        <v>0</v>
      </c>
      <c r="D30" s="90"/>
      <c r="E30" s="90"/>
      <c r="F30" s="90"/>
      <c r="G30" s="117"/>
      <c r="H30" s="89"/>
      <c r="I30" s="487"/>
      <c r="J30" s="756"/>
      <c r="K30" s="90"/>
      <c r="L30" s="90"/>
      <c r="M30" s="90"/>
      <c r="N30" s="90"/>
      <c r="O30" s="90"/>
      <c r="P30" s="90"/>
      <c r="Q30" s="90"/>
      <c r="R30" s="90"/>
      <c r="S30" s="90"/>
      <c r="T30" s="90"/>
      <c r="U30" s="90"/>
      <c r="V30" s="90"/>
      <c r="W30" s="90"/>
      <c r="X30" s="90"/>
      <c r="Y30" s="117"/>
    </row>
    <row r="31" spans="1:25" ht="18">
      <c r="A31" s="488" t="s">
        <v>603</v>
      </c>
      <c r="B31" s="487"/>
      <c r="C31" s="466">
        <f>SUMIF(D43:D95, "MVE - Other Expenses - CAA, deductible", C43:C95)</f>
        <v>0</v>
      </c>
      <c r="D31" s="90"/>
      <c r="E31" s="90"/>
      <c r="F31" s="90"/>
      <c r="G31" s="117"/>
      <c r="H31" s="89"/>
      <c r="I31" s="487"/>
      <c r="J31" s="756"/>
      <c r="K31" s="90"/>
      <c r="L31" s="90"/>
      <c r="M31" s="90"/>
      <c r="N31" s="90"/>
      <c r="O31" s="90"/>
      <c r="P31" s="90"/>
      <c r="Q31" s="90"/>
      <c r="R31" s="90"/>
      <c r="S31" s="90"/>
      <c r="T31" s="90"/>
      <c r="U31" s="90"/>
      <c r="V31" s="90"/>
      <c r="W31" s="90"/>
      <c r="X31" s="90"/>
      <c r="Y31" s="117"/>
    </row>
    <row r="32" spans="1:25" ht="18">
      <c r="A32" s="488" t="s">
        <v>604</v>
      </c>
      <c r="B32" s="487"/>
      <c r="C32" s="466">
        <f>SUMIF(D43:D95, "MVE - Parking Fees", C43:C95)</f>
        <v>0</v>
      </c>
      <c r="D32" s="90"/>
      <c r="E32" s="90"/>
      <c r="F32" s="90"/>
      <c r="G32" s="117"/>
      <c r="H32" s="89"/>
      <c r="I32" s="487"/>
      <c r="J32" s="756"/>
      <c r="K32" s="90"/>
      <c r="L32" s="90"/>
      <c r="M32" s="90"/>
      <c r="N32" s="90"/>
      <c r="O32" s="90"/>
      <c r="P32" s="90"/>
      <c r="Q32" s="90"/>
      <c r="R32" s="90"/>
      <c r="S32" s="90"/>
      <c r="T32" s="90"/>
      <c r="U32" s="90"/>
      <c r="V32" s="90"/>
      <c r="W32" s="90"/>
      <c r="X32" s="90"/>
      <c r="Y32" s="117"/>
    </row>
    <row r="33" spans="1:25" ht="18">
      <c r="A33" s="488" t="s">
        <v>605</v>
      </c>
      <c r="B33" s="487"/>
      <c r="C33" s="466">
        <f>SUMIF(D43:D95, "MVE - Vehicle Insurance - TD", C43:C95)</f>
        <v>0</v>
      </c>
      <c r="D33" s="90"/>
      <c r="E33" s="90"/>
      <c r="F33" s="90"/>
      <c r="G33" s="117"/>
      <c r="H33" s="89"/>
      <c r="I33" s="90"/>
      <c r="J33" s="754"/>
      <c r="K33" s="90"/>
      <c r="L33" s="90"/>
      <c r="M33" s="90"/>
      <c r="N33" s="90"/>
      <c r="O33" s="90"/>
      <c r="P33" s="90"/>
      <c r="Q33" s="90"/>
      <c r="R33" s="90"/>
      <c r="S33" s="90"/>
      <c r="T33" s="90"/>
      <c r="U33" s="90"/>
      <c r="V33" s="90"/>
      <c r="W33" s="90"/>
      <c r="X33" s="90"/>
      <c r="Y33" s="117"/>
    </row>
    <row r="34" spans="1:25" ht="18">
      <c r="A34" s="488" t="s">
        <v>587</v>
      </c>
      <c r="B34" s="487"/>
      <c r="C34" s="466">
        <f>SUMIF(D43:D95, "Business Office Expense", C43:C95)</f>
        <v>0</v>
      </c>
      <c r="D34" s="90"/>
      <c r="E34" s="90"/>
      <c r="F34" s="90"/>
      <c r="G34" s="117"/>
      <c r="H34" s="89"/>
      <c r="I34" s="90"/>
      <c r="J34" s="754"/>
      <c r="K34" s="90"/>
      <c r="L34" s="90"/>
      <c r="M34" s="90"/>
      <c r="N34" s="90"/>
      <c r="O34" s="90"/>
      <c r="P34" s="90"/>
      <c r="Q34" s="90"/>
      <c r="R34" s="90"/>
      <c r="S34" s="90"/>
      <c r="T34" s="90"/>
      <c r="U34" s="90"/>
      <c r="V34" s="90"/>
      <c r="W34" s="90"/>
      <c r="X34" s="90"/>
      <c r="Y34" s="117"/>
    </row>
    <row r="35" spans="1:25" ht="18">
      <c r="A35" s="488" t="s">
        <v>589</v>
      </c>
      <c r="B35" s="487"/>
      <c r="C35" s="466">
        <f>SUMIF(D43:D95, "Business Other", C43:C95)</f>
        <v>0</v>
      </c>
      <c r="D35" s="90"/>
      <c r="E35" s="90"/>
      <c r="F35" s="90"/>
      <c r="G35" s="117"/>
      <c r="H35" s="89"/>
      <c r="I35" s="90"/>
      <c r="J35" s="754"/>
      <c r="K35" s="90"/>
      <c r="L35" s="90"/>
      <c r="M35" s="90"/>
      <c r="N35" s="90"/>
      <c r="O35" s="90"/>
      <c r="P35" s="90"/>
      <c r="Q35" s="90"/>
      <c r="R35" s="90"/>
      <c r="S35" s="90"/>
      <c r="T35" s="90"/>
      <c r="U35" s="90"/>
      <c r="V35" s="90"/>
      <c r="W35" s="90"/>
      <c r="X35" s="90"/>
      <c r="Y35" s="117"/>
    </row>
    <row r="36" spans="1:25" ht="18">
      <c r="A36" s="488" t="s">
        <v>591</v>
      </c>
      <c r="B36" s="487"/>
      <c r="C36" s="466">
        <f>SUMIF(D43:D95, "Professional Fees", C43:C95)</f>
        <v>0</v>
      </c>
      <c r="D36" s="90"/>
      <c r="E36" s="90"/>
      <c r="F36" s="90"/>
      <c r="G36" s="117"/>
      <c r="H36" s="89"/>
      <c r="I36" s="90"/>
      <c r="J36" s="754"/>
      <c r="K36" s="90"/>
      <c r="L36" s="90"/>
      <c r="M36" s="90"/>
      <c r="N36" s="90"/>
      <c r="O36" s="90"/>
      <c r="P36" s="90"/>
      <c r="Q36" s="90"/>
      <c r="R36" s="90"/>
      <c r="S36" s="90"/>
      <c r="T36" s="90"/>
      <c r="U36" s="90"/>
      <c r="V36" s="90"/>
      <c r="W36" s="90"/>
      <c r="X36" s="90"/>
      <c r="Y36" s="117"/>
    </row>
    <row r="37" spans="1:25" ht="18">
      <c r="A37" s="488" t="s">
        <v>593</v>
      </c>
      <c r="B37" s="487"/>
      <c r="C37" s="466">
        <f>SUMIF(D43:D95, "Business Rent", C43:C95)</f>
        <v>0</v>
      </c>
      <c r="D37" s="90"/>
      <c r="E37" s="90"/>
      <c r="F37" s="90"/>
      <c r="G37" s="117"/>
      <c r="H37" s="89"/>
      <c r="I37" s="90"/>
      <c r="J37" s="754"/>
      <c r="K37" s="90"/>
      <c r="L37" s="90"/>
      <c r="M37" s="90"/>
      <c r="N37" s="90"/>
      <c r="O37" s="90"/>
      <c r="P37" s="90"/>
      <c r="Q37" s="90"/>
      <c r="R37" s="90"/>
      <c r="S37" s="90"/>
      <c r="T37" s="90"/>
      <c r="U37" s="90"/>
      <c r="V37" s="90"/>
      <c r="W37" s="90"/>
      <c r="X37" s="90"/>
      <c r="Y37" s="117"/>
    </row>
    <row r="38" spans="1:25" ht="18">
      <c r="A38" s="488" t="s">
        <v>595</v>
      </c>
      <c r="B38" s="487"/>
      <c r="C38" s="466">
        <f>SUMIF(D43:D95, "Business Supplies", C43:C95)</f>
        <v>0</v>
      </c>
      <c r="D38" s="90"/>
      <c r="E38" s="90"/>
      <c r="F38" s="90"/>
      <c r="G38" s="117"/>
      <c r="H38" s="89"/>
      <c r="I38" s="90"/>
      <c r="J38" s="754"/>
      <c r="K38" s="90"/>
      <c r="L38" s="90"/>
      <c r="M38" s="90"/>
      <c r="N38" s="90"/>
      <c r="O38" s="90"/>
      <c r="P38" s="90"/>
      <c r="Q38" s="90"/>
      <c r="R38" s="90"/>
      <c r="S38" s="90"/>
      <c r="T38" s="90"/>
      <c r="U38" s="90"/>
      <c r="V38" s="90"/>
      <c r="W38" s="90"/>
      <c r="X38" s="90"/>
      <c r="Y38" s="117"/>
    </row>
    <row r="39" spans="1:25" ht="18">
      <c r="A39" s="488" t="s">
        <v>597</v>
      </c>
      <c r="B39" s="487"/>
      <c r="C39" s="466">
        <f>SUMIF(D43:D95, "Business Telephone &amp; Utilities", C43:C95)</f>
        <v>0</v>
      </c>
      <c r="D39" s="90"/>
      <c r="E39" s="90"/>
      <c r="F39" s="90"/>
      <c r="G39" s="117"/>
      <c r="H39" s="89"/>
      <c r="I39" s="90"/>
      <c r="J39" s="754"/>
      <c r="K39" s="90"/>
      <c r="L39" s="90"/>
      <c r="M39" s="90"/>
      <c r="N39" s="90"/>
      <c r="O39" s="90"/>
      <c r="P39" s="90"/>
      <c r="Q39" s="90"/>
      <c r="R39" s="90"/>
      <c r="S39" s="90"/>
      <c r="T39" s="90"/>
      <c r="U39" s="90"/>
      <c r="V39" s="90"/>
      <c r="W39" s="90"/>
      <c r="X39" s="90"/>
      <c r="Y39" s="117"/>
    </row>
    <row r="40" spans="1:25" ht="18.75" thickBot="1">
      <c r="A40" s="490" t="s">
        <v>598</v>
      </c>
      <c r="B40" s="491"/>
      <c r="C40" s="492">
        <f>SUMIF(D43:D95, "Business Travel", C43:C95)</f>
        <v>0</v>
      </c>
      <c r="D40" s="118"/>
      <c r="E40" s="118"/>
      <c r="F40" s="118"/>
      <c r="G40" s="119"/>
      <c r="H40" s="89"/>
      <c r="I40" s="90"/>
      <c r="J40" s="754"/>
      <c r="K40" s="90"/>
      <c r="L40" s="90"/>
      <c r="M40" s="90"/>
      <c r="N40" s="90"/>
      <c r="O40" s="90"/>
      <c r="P40" s="90"/>
      <c r="Q40" s="90"/>
      <c r="R40" s="90"/>
      <c r="S40" s="90"/>
      <c r="T40" s="90"/>
      <c r="U40" s="90"/>
      <c r="V40" s="90"/>
      <c r="W40" s="90"/>
      <c r="X40" s="90"/>
      <c r="Y40" s="117"/>
    </row>
    <row r="41" spans="1:25" ht="13.5" thickBot="1">
      <c r="A41" s="391"/>
      <c r="B41" s="392"/>
      <c r="C41" s="392"/>
      <c r="D41" s="392"/>
      <c r="E41" s="392"/>
      <c r="F41" s="392"/>
      <c r="G41" s="393"/>
      <c r="H41" s="89"/>
      <c r="I41" s="90"/>
      <c r="J41" s="754"/>
      <c r="K41" s="90"/>
      <c r="L41" s="90"/>
      <c r="M41" s="90"/>
      <c r="N41" s="90"/>
      <c r="O41" s="90"/>
      <c r="P41" s="90"/>
      <c r="Q41" s="90"/>
      <c r="R41" s="90"/>
      <c r="S41" s="90"/>
      <c r="T41" s="90"/>
      <c r="U41" s="90"/>
      <c r="V41" s="90"/>
      <c r="W41" s="90"/>
      <c r="X41" s="90"/>
      <c r="Y41" s="117"/>
    </row>
    <row r="42" spans="1:25" s="389" customFormat="1" ht="57" customHeight="1">
      <c r="A42" s="399" t="s">
        <v>127</v>
      </c>
      <c r="B42" s="400" t="s">
        <v>565</v>
      </c>
      <c r="C42" s="400" t="s">
        <v>566</v>
      </c>
      <c r="D42" s="493" t="s">
        <v>567</v>
      </c>
      <c r="E42" s="470"/>
      <c r="F42" s="470"/>
      <c r="G42" s="471"/>
      <c r="H42" s="757"/>
      <c r="I42" s="470"/>
      <c r="J42" s="758"/>
      <c r="K42" s="470"/>
      <c r="L42" s="470"/>
      <c r="M42" s="470"/>
      <c r="N42" s="470"/>
      <c r="O42" s="470"/>
      <c r="P42" s="470"/>
      <c r="Q42" s="470"/>
      <c r="R42" s="470"/>
      <c r="S42" s="470"/>
      <c r="T42" s="470"/>
      <c r="U42" s="470"/>
      <c r="V42" s="470"/>
      <c r="W42" s="470"/>
      <c r="X42" s="470"/>
      <c r="Y42" s="471"/>
    </row>
    <row r="43" spans="1:25" s="70" customFormat="1" ht="15">
      <c r="A43" s="408"/>
      <c r="B43" s="463"/>
      <c r="C43" s="472"/>
      <c r="D43" s="473" t="s">
        <v>568</v>
      </c>
      <c r="E43" s="474"/>
      <c r="F43" s="474"/>
      <c r="G43" s="475"/>
      <c r="H43" s="759"/>
      <c r="I43" s="96"/>
      <c r="J43" s="760"/>
      <c r="K43" s="96"/>
      <c r="L43" s="96"/>
      <c r="M43" s="96"/>
      <c r="N43" s="96"/>
      <c r="O43" s="96"/>
      <c r="P43" s="96"/>
      <c r="Q43" s="96"/>
      <c r="R43" s="96"/>
      <c r="S43" s="96"/>
      <c r="T43" s="96"/>
      <c r="U43" s="96"/>
      <c r="V43" s="96"/>
      <c r="W43" s="96"/>
      <c r="X43" s="96"/>
      <c r="Y43" s="761"/>
    </row>
    <row r="44" spans="1:25" s="70" customFormat="1" ht="15">
      <c r="A44" s="408"/>
      <c r="B44" s="627"/>
      <c r="C44" s="472"/>
      <c r="D44" s="473" t="s">
        <v>568</v>
      </c>
      <c r="E44" s="474"/>
      <c r="F44" s="474"/>
      <c r="G44" s="475"/>
      <c r="H44" s="759"/>
      <c r="I44" s="96"/>
      <c r="J44" s="760"/>
      <c r="K44" s="96"/>
      <c r="L44" s="96"/>
      <c r="M44" s="96"/>
      <c r="N44" s="96"/>
      <c r="O44" s="96"/>
      <c r="P44" s="96"/>
      <c r="Q44" s="96"/>
      <c r="R44" s="96"/>
      <c r="S44" s="96"/>
      <c r="T44" s="96"/>
      <c r="U44" s="96"/>
      <c r="V44" s="96"/>
      <c r="W44" s="96"/>
      <c r="X44" s="96"/>
      <c r="Y44" s="761"/>
    </row>
    <row r="45" spans="1:25" s="70" customFormat="1" ht="15">
      <c r="A45" s="408"/>
      <c r="B45" s="627"/>
      <c r="C45" s="472"/>
      <c r="D45" s="473" t="s">
        <v>568</v>
      </c>
      <c r="E45" s="474"/>
      <c r="F45" s="474"/>
      <c r="G45" s="475"/>
      <c r="H45" s="759"/>
      <c r="I45" s="96"/>
      <c r="J45" s="760"/>
      <c r="K45" s="96"/>
      <c r="L45" s="96"/>
      <c r="M45" s="96"/>
      <c r="N45" s="96"/>
      <c r="O45" s="96"/>
      <c r="P45" s="96"/>
      <c r="Q45" s="96"/>
      <c r="R45" s="96"/>
      <c r="S45" s="96"/>
      <c r="T45" s="96"/>
      <c r="U45" s="96"/>
      <c r="V45" s="96"/>
      <c r="W45" s="96"/>
      <c r="X45" s="96"/>
      <c r="Y45" s="761"/>
    </row>
    <row r="46" spans="1:25" s="70" customFormat="1" ht="15">
      <c r="A46" s="408"/>
      <c r="B46" s="463"/>
      <c r="C46" s="472"/>
      <c r="D46" s="473" t="s">
        <v>568</v>
      </c>
      <c r="E46" s="474"/>
      <c r="F46" s="474"/>
      <c r="G46" s="475"/>
      <c r="H46" s="759"/>
      <c r="I46" s="96"/>
      <c r="J46" s="760"/>
      <c r="K46" s="96"/>
      <c r="L46" s="96"/>
      <c r="M46" s="96"/>
      <c r="N46" s="96"/>
      <c r="O46" s="96"/>
      <c r="P46" s="96"/>
      <c r="Q46" s="96"/>
      <c r="R46" s="96"/>
      <c r="S46" s="96"/>
      <c r="T46" s="96"/>
      <c r="U46" s="96"/>
      <c r="V46" s="96"/>
      <c r="W46" s="96"/>
      <c r="X46" s="96"/>
      <c r="Y46" s="761"/>
    </row>
    <row r="47" spans="1:25" s="70" customFormat="1" ht="15">
      <c r="A47" s="408"/>
      <c r="B47" s="463"/>
      <c r="C47" s="472"/>
      <c r="D47" s="473" t="s">
        <v>568</v>
      </c>
      <c r="E47" s="474"/>
      <c r="F47" s="474"/>
      <c r="G47" s="475"/>
      <c r="H47" s="759"/>
      <c r="I47" s="96"/>
      <c r="J47" s="760"/>
      <c r="K47" s="96"/>
      <c r="L47" s="96"/>
      <c r="M47" s="96"/>
      <c r="N47" s="96"/>
      <c r="O47" s="96"/>
      <c r="P47" s="96"/>
      <c r="Q47" s="96"/>
      <c r="R47" s="96"/>
      <c r="S47" s="96"/>
      <c r="T47" s="96"/>
      <c r="U47" s="96"/>
      <c r="V47" s="96"/>
      <c r="W47" s="96"/>
      <c r="X47" s="96"/>
      <c r="Y47" s="761"/>
    </row>
    <row r="48" spans="1:25" s="70" customFormat="1" ht="15">
      <c r="A48" s="408"/>
      <c r="B48" s="463"/>
      <c r="C48" s="472"/>
      <c r="D48" s="473" t="s">
        <v>568</v>
      </c>
      <c r="E48" s="474"/>
      <c r="F48" s="474"/>
      <c r="G48" s="475"/>
      <c r="H48" s="759"/>
      <c r="I48" s="96"/>
      <c r="J48" s="760"/>
      <c r="K48" s="96"/>
      <c r="L48" s="96"/>
      <c r="M48" s="96"/>
      <c r="N48" s="96"/>
      <c r="O48" s="96"/>
      <c r="P48" s="96"/>
      <c r="Q48" s="96"/>
      <c r="R48" s="96"/>
      <c r="S48" s="96"/>
      <c r="T48" s="96"/>
      <c r="U48" s="96"/>
      <c r="V48" s="96"/>
      <c r="W48" s="96"/>
      <c r="X48" s="96"/>
      <c r="Y48" s="761"/>
    </row>
    <row r="49" spans="1:25" s="70" customFormat="1" ht="15">
      <c r="A49" s="408"/>
      <c r="B49" s="463"/>
      <c r="C49" s="472"/>
      <c r="D49" s="473" t="s">
        <v>568</v>
      </c>
      <c r="E49" s="474"/>
      <c r="F49" s="474"/>
      <c r="G49" s="475"/>
      <c r="H49" s="759"/>
      <c r="I49" s="96"/>
      <c r="J49" s="760"/>
      <c r="K49" s="96"/>
      <c r="L49" s="96"/>
      <c r="M49" s="96"/>
      <c r="N49" s="96"/>
      <c r="O49" s="96"/>
      <c r="P49" s="96"/>
      <c r="Q49" s="96"/>
      <c r="R49" s="96"/>
      <c r="S49" s="96"/>
      <c r="T49" s="96"/>
      <c r="U49" s="96"/>
      <c r="V49" s="96"/>
      <c r="W49" s="96"/>
      <c r="X49" s="96"/>
      <c r="Y49" s="761"/>
    </row>
    <row r="50" spans="1:25" s="70" customFormat="1" ht="15">
      <c r="A50" s="408"/>
      <c r="B50" s="463"/>
      <c r="C50" s="472"/>
      <c r="D50" s="473" t="s">
        <v>568</v>
      </c>
      <c r="E50" s="474"/>
      <c r="F50" s="474"/>
      <c r="G50" s="475"/>
      <c r="H50" s="759"/>
      <c r="I50" s="96"/>
      <c r="J50" s="760"/>
      <c r="K50" s="96"/>
      <c r="L50" s="96"/>
      <c r="M50" s="96"/>
      <c r="N50" s="96"/>
      <c r="O50" s="96"/>
      <c r="P50" s="96"/>
      <c r="Q50" s="96"/>
      <c r="R50" s="96"/>
      <c r="S50" s="96"/>
      <c r="T50" s="96"/>
      <c r="U50" s="96"/>
      <c r="V50" s="96"/>
      <c r="W50" s="96"/>
      <c r="X50" s="96"/>
      <c r="Y50" s="761"/>
    </row>
    <row r="51" spans="1:25" s="70" customFormat="1" ht="15">
      <c r="A51" s="408"/>
      <c r="B51" s="463"/>
      <c r="C51" s="472"/>
      <c r="D51" s="473" t="s">
        <v>568</v>
      </c>
      <c r="E51" s="474"/>
      <c r="F51" s="474"/>
      <c r="G51" s="475"/>
      <c r="H51" s="759"/>
      <c r="I51" s="96"/>
      <c r="J51" s="760"/>
      <c r="K51" s="96"/>
      <c r="L51" s="96"/>
      <c r="M51" s="96"/>
      <c r="N51" s="96"/>
      <c r="O51" s="96"/>
      <c r="P51" s="96"/>
      <c r="Q51" s="96"/>
      <c r="R51" s="96"/>
      <c r="S51" s="96"/>
      <c r="T51" s="96"/>
      <c r="U51" s="96"/>
      <c r="V51" s="96"/>
      <c r="W51" s="96"/>
      <c r="X51" s="96"/>
      <c r="Y51" s="761"/>
    </row>
    <row r="52" spans="1:25" s="70" customFormat="1" ht="15">
      <c r="A52" s="408"/>
      <c r="B52" s="463"/>
      <c r="C52" s="472"/>
      <c r="D52" s="473" t="s">
        <v>568</v>
      </c>
      <c r="E52" s="474"/>
      <c r="F52" s="474"/>
      <c r="G52" s="475"/>
      <c r="H52" s="759"/>
      <c r="I52" s="96"/>
      <c r="J52" s="760"/>
      <c r="K52" s="96"/>
      <c r="L52" s="96"/>
      <c r="M52" s="96"/>
      <c r="N52" s="96"/>
      <c r="O52" s="96"/>
      <c r="P52" s="96"/>
      <c r="Q52" s="96"/>
      <c r="R52" s="96"/>
      <c r="S52" s="96"/>
      <c r="T52" s="96"/>
      <c r="U52" s="96"/>
      <c r="V52" s="96"/>
      <c r="W52" s="96"/>
      <c r="X52" s="96"/>
      <c r="Y52" s="761"/>
    </row>
    <row r="53" spans="1:25" s="70" customFormat="1" ht="15">
      <c r="A53" s="408"/>
      <c r="B53" s="463"/>
      <c r="C53" s="472"/>
      <c r="D53" s="473" t="s">
        <v>568</v>
      </c>
      <c r="E53" s="474"/>
      <c r="F53" s="474"/>
      <c r="G53" s="475"/>
      <c r="H53" s="759"/>
      <c r="I53" s="96"/>
      <c r="J53" s="760"/>
      <c r="K53" s="96"/>
      <c r="L53" s="96"/>
      <c r="M53" s="96"/>
      <c r="N53" s="96"/>
      <c r="O53" s="96"/>
      <c r="P53" s="96"/>
      <c r="Q53" s="96"/>
      <c r="R53" s="96"/>
      <c r="S53" s="96"/>
      <c r="T53" s="96"/>
      <c r="U53" s="96"/>
      <c r="V53" s="96"/>
      <c r="W53" s="96"/>
      <c r="X53" s="96"/>
      <c r="Y53" s="761"/>
    </row>
    <row r="54" spans="1:25" s="70" customFormat="1" ht="15">
      <c r="A54" s="408"/>
      <c r="B54" s="463"/>
      <c r="C54" s="472"/>
      <c r="D54" s="473" t="s">
        <v>568</v>
      </c>
      <c r="E54" s="474"/>
      <c r="F54" s="474"/>
      <c r="G54" s="475"/>
      <c r="H54" s="759"/>
      <c r="I54" s="96"/>
      <c r="J54" s="760"/>
      <c r="K54" s="96"/>
      <c r="L54" s="96"/>
      <c r="M54" s="96"/>
      <c r="N54" s="96"/>
      <c r="O54" s="96"/>
      <c r="P54" s="96"/>
      <c r="Q54" s="96"/>
      <c r="R54" s="96"/>
      <c r="S54" s="96"/>
      <c r="T54" s="96"/>
      <c r="U54" s="96"/>
      <c r="V54" s="96"/>
      <c r="W54" s="96"/>
      <c r="X54" s="96"/>
      <c r="Y54" s="761"/>
    </row>
    <row r="55" spans="1:25" s="70" customFormat="1" ht="15">
      <c r="A55" s="408"/>
      <c r="B55" s="463"/>
      <c r="C55" s="472"/>
      <c r="D55" s="473" t="s">
        <v>568</v>
      </c>
      <c r="E55" s="474"/>
      <c r="F55" s="474"/>
      <c r="G55" s="475"/>
      <c r="H55" s="759"/>
      <c r="I55" s="96"/>
      <c r="J55" s="760"/>
      <c r="K55" s="96"/>
      <c r="L55" s="96"/>
      <c r="M55" s="96"/>
      <c r="N55" s="96"/>
      <c r="O55" s="96"/>
      <c r="P55" s="96"/>
      <c r="Q55" s="96"/>
      <c r="R55" s="96"/>
      <c r="S55" s="96"/>
      <c r="T55" s="96"/>
      <c r="U55" s="96"/>
      <c r="V55" s="96"/>
      <c r="W55" s="96"/>
      <c r="X55" s="96"/>
      <c r="Y55" s="761"/>
    </row>
    <row r="56" spans="1:25" s="70" customFormat="1" ht="15">
      <c r="A56" s="408"/>
      <c r="B56" s="463"/>
      <c r="C56" s="472"/>
      <c r="D56" s="473" t="s">
        <v>568</v>
      </c>
      <c r="E56" s="474"/>
      <c r="F56" s="474"/>
      <c r="G56" s="475"/>
      <c r="H56" s="759"/>
      <c r="I56" s="96"/>
      <c r="J56" s="760"/>
      <c r="K56" s="96"/>
      <c r="L56" s="96"/>
      <c r="M56" s="96"/>
      <c r="N56" s="96"/>
      <c r="O56" s="96"/>
      <c r="P56" s="96"/>
      <c r="Q56" s="96"/>
      <c r="R56" s="96"/>
      <c r="S56" s="96"/>
      <c r="T56" s="96"/>
      <c r="U56" s="96"/>
      <c r="V56" s="96"/>
      <c r="W56" s="96"/>
      <c r="X56" s="96"/>
      <c r="Y56" s="761"/>
    </row>
    <row r="57" spans="1:25" s="70" customFormat="1" ht="15">
      <c r="A57" s="408"/>
      <c r="B57" s="463"/>
      <c r="C57" s="472"/>
      <c r="D57" s="473" t="s">
        <v>568</v>
      </c>
      <c r="E57" s="474"/>
      <c r="F57" s="474"/>
      <c r="G57" s="475"/>
      <c r="H57" s="759"/>
      <c r="I57" s="96"/>
      <c r="J57" s="760"/>
      <c r="K57" s="96"/>
      <c r="L57" s="96"/>
      <c r="M57" s="96"/>
      <c r="N57" s="96"/>
      <c r="O57" s="96"/>
      <c r="P57" s="96"/>
      <c r="Q57" s="96"/>
      <c r="R57" s="96"/>
      <c r="S57" s="96"/>
      <c r="T57" s="96"/>
      <c r="U57" s="96"/>
      <c r="V57" s="96"/>
      <c r="W57" s="96"/>
      <c r="X57" s="96"/>
      <c r="Y57" s="761"/>
    </row>
    <row r="58" spans="1:25" s="70" customFormat="1" ht="15">
      <c r="A58" s="408"/>
      <c r="B58" s="463"/>
      <c r="C58" s="472"/>
      <c r="D58" s="473" t="s">
        <v>568</v>
      </c>
      <c r="E58" s="474"/>
      <c r="F58" s="474"/>
      <c r="G58" s="475"/>
      <c r="H58" s="759"/>
      <c r="I58" s="96"/>
      <c r="J58" s="760"/>
      <c r="K58" s="96"/>
      <c r="L58" s="96"/>
      <c r="M58" s="96"/>
      <c r="N58" s="96"/>
      <c r="O58" s="96"/>
      <c r="P58" s="96"/>
      <c r="Q58" s="96"/>
      <c r="R58" s="96"/>
      <c r="S58" s="96"/>
      <c r="T58" s="96"/>
      <c r="U58" s="96"/>
      <c r="V58" s="96"/>
      <c r="W58" s="96"/>
      <c r="X58" s="96"/>
      <c r="Y58" s="761"/>
    </row>
    <row r="59" spans="1:25" s="70" customFormat="1" ht="15">
      <c r="A59" s="408"/>
      <c r="B59" s="463"/>
      <c r="C59" s="472"/>
      <c r="D59" s="473" t="s">
        <v>568</v>
      </c>
      <c r="E59" s="474"/>
      <c r="F59" s="474"/>
      <c r="G59" s="475"/>
      <c r="H59" s="759"/>
      <c r="I59" s="96"/>
      <c r="J59" s="760"/>
      <c r="K59" s="96"/>
      <c r="L59" s="96"/>
      <c r="M59" s="96"/>
      <c r="N59" s="96"/>
      <c r="O59" s="96"/>
      <c r="P59" s="96"/>
      <c r="Q59" s="96"/>
      <c r="R59" s="96"/>
      <c r="S59" s="96"/>
      <c r="T59" s="96"/>
      <c r="U59" s="96"/>
      <c r="V59" s="96"/>
      <c r="W59" s="96"/>
      <c r="X59" s="96"/>
      <c r="Y59" s="761"/>
    </row>
    <row r="60" spans="1:25" s="70" customFormat="1" ht="15">
      <c r="A60" s="408"/>
      <c r="B60" s="463"/>
      <c r="C60" s="472"/>
      <c r="D60" s="473" t="s">
        <v>568</v>
      </c>
      <c r="E60" s="474"/>
      <c r="F60" s="474"/>
      <c r="G60" s="475"/>
      <c r="H60" s="759"/>
      <c r="I60" s="96"/>
      <c r="J60" s="760"/>
      <c r="K60" s="96"/>
      <c r="L60" s="96"/>
      <c r="M60" s="96"/>
      <c r="N60" s="96"/>
      <c r="O60" s="96"/>
      <c r="P60" s="96"/>
      <c r="Q60" s="96"/>
      <c r="R60" s="96"/>
      <c r="S60" s="96"/>
      <c r="T60" s="96"/>
      <c r="U60" s="96"/>
      <c r="V60" s="96"/>
      <c r="W60" s="96"/>
      <c r="X60" s="96"/>
      <c r="Y60" s="761"/>
    </row>
    <row r="61" spans="1:25" s="70" customFormat="1" ht="15">
      <c r="A61" s="408"/>
      <c r="B61" s="463"/>
      <c r="C61" s="472"/>
      <c r="D61" s="473" t="s">
        <v>568</v>
      </c>
      <c r="E61" s="474"/>
      <c r="F61" s="474"/>
      <c r="G61" s="475"/>
      <c r="H61" s="759"/>
      <c r="I61" s="96"/>
      <c r="J61" s="760"/>
      <c r="K61" s="96"/>
      <c r="L61" s="96"/>
      <c r="M61" s="96"/>
      <c r="N61" s="96"/>
      <c r="O61" s="96"/>
      <c r="P61" s="96"/>
      <c r="Q61" s="96"/>
      <c r="R61" s="96"/>
      <c r="S61" s="96"/>
      <c r="T61" s="96"/>
      <c r="U61" s="96"/>
      <c r="V61" s="96"/>
      <c r="W61" s="96"/>
      <c r="X61" s="96"/>
      <c r="Y61" s="761"/>
    </row>
    <row r="62" spans="1:25" s="70" customFormat="1" ht="15">
      <c r="A62" s="408"/>
      <c r="B62" s="463"/>
      <c r="C62" s="472"/>
      <c r="D62" s="473" t="s">
        <v>568</v>
      </c>
      <c r="E62" s="474"/>
      <c r="F62" s="474"/>
      <c r="G62" s="475"/>
      <c r="H62" s="759"/>
      <c r="I62" s="96"/>
      <c r="J62" s="760"/>
      <c r="K62" s="96"/>
      <c r="L62" s="96"/>
      <c r="M62" s="96"/>
      <c r="N62" s="96"/>
      <c r="O62" s="96"/>
      <c r="P62" s="96"/>
      <c r="Q62" s="96"/>
      <c r="R62" s="96"/>
      <c r="S62" s="96"/>
      <c r="T62" s="96"/>
      <c r="U62" s="96"/>
      <c r="V62" s="96"/>
      <c r="W62" s="96"/>
      <c r="X62" s="96"/>
      <c r="Y62" s="761"/>
    </row>
    <row r="63" spans="1:25" s="70" customFormat="1" ht="15">
      <c r="A63" s="408"/>
      <c r="B63" s="463"/>
      <c r="C63" s="472"/>
      <c r="D63" s="473" t="s">
        <v>568</v>
      </c>
      <c r="E63" s="474"/>
      <c r="F63" s="474"/>
      <c r="G63" s="475"/>
      <c r="H63" s="759"/>
      <c r="I63" s="96"/>
      <c r="J63" s="760"/>
      <c r="K63" s="96"/>
      <c r="L63" s="96"/>
      <c r="M63" s="96"/>
      <c r="N63" s="96"/>
      <c r="O63" s="96"/>
      <c r="P63" s="96"/>
      <c r="Q63" s="96"/>
      <c r="R63" s="96"/>
      <c r="S63" s="96"/>
      <c r="T63" s="96"/>
      <c r="U63" s="96"/>
      <c r="V63" s="96"/>
      <c r="W63" s="96"/>
      <c r="X63" s="96"/>
      <c r="Y63" s="761"/>
    </row>
    <row r="64" spans="1:25" s="70" customFormat="1" ht="15">
      <c r="A64" s="408"/>
      <c r="B64" s="463"/>
      <c r="C64" s="472"/>
      <c r="D64" s="473" t="s">
        <v>568</v>
      </c>
      <c r="E64" s="474"/>
      <c r="F64" s="474"/>
      <c r="G64" s="475"/>
      <c r="H64" s="759"/>
      <c r="I64" s="96"/>
      <c r="J64" s="760"/>
      <c r="K64" s="96"/>
      <c r="L64" s="96"/>
      <c r="M64" s="96"/>
      <c r="N64" s="96"/>
      <c r="O64" s="96"/>
      <c r="P64" s="96"/>
      <c r="Q64" s="96"/>
      <c r="R64" s="96"/>
      <c r="S64" s="96"/>
      <c r="T64" s="96"/>
      <c r="U64" s="96"/>
      <c r="V64" s="96"/>
      <c r="W64" s="96"/>
      <c r="X64" s="96"/>
      <c r="Y64" s="761"/>
    </row>
    <row r="65" spans="1:25" s="70" customFormat="1" ht="15">
      <c r="A65" s="408"/>
      <c r="B65" s="463"/>
      <c r="C65" s="472"/>
      <c r="D65" s="473" t="s">
        <v>568</v>
      </c>
      <c r="E65" s="474"/>
      <c r="F65" s="474"/>
      <c r="G65" s="475"/>
      <c r="H65" s="759"/>
      <c r="I65" s="96"/>
      <c r="J65" s="760"/>
      <c r="K65" s="96"/>
      <c r="L65" s="96"/>
      <c r="M65" s="96"/>
      <c r="N65" s="96"/>
      <c r="O65" s="96"/>
      <c r="P65" s="96"/>
      <c r="Q65" s="96"/>
      <c r="R65" s="96"/>
      <c r="S65" s="96"/>
      <c r="T65" s="96"/>
      <c r="U65" s="96"/>
      <c r="V65" s="96"/>
      <c r="W65" s="96"/>
      <c r="X65" s="96"/>
      <c r="Y65" s="761"/>
    </row>
    <row r="66" spans="1:25" s="70" customFormat="1" ht="14.25">
      <c r="A66" s="408"/>
      <c r="B66" s="476"/>
      <c r="C66" s="472"/>
      <c r="D66" s="473" t="s">
        <v>568</v>
      </c>
      <c r="E66" s="474"/>
      <c r="F66" s="474"/>
      <c r="G66" s="475"/>
      <c r="H66" s="759"/>
      <c r="I66" s="96"/>
      <c r="J66" s="760"/>
      <c r="K66" s="96"/>
      <c r="L66" s="96"/>
      <c r="M66" s="96"/>
      <c r="N66" s="96"/>
      <c r="O66" s="96"/>
      <c r="P66" s="96"/>
      <c r="Q66" s="96"/>
      <c r="R66" s="96"/>
      <c r="S66" s="96"/>
      <c r="T66" s="96"/>
      <c r="U66" s="96"/>
      <c r="V66" s="96"/>
      <c r="W66" s="96"/>
      <c r="X66" s="96"/>
      <c r="Y66" s="761"/>
    </row>
    <row r="67" spans="1:25" s="70" customFormat="1" ht="14.25">
      <c r="A67" s="408"/>
      <c r="B67" s="476"/>
      <c r="C67" s="472"/>
      <c r="D67" s="473" t="s">
        <v>568</v>
      </c>
      <c r="E67" s="474"/>
      <c r="F67" s="474"/>
      <c r="G67" s="475"/>
      <c r="H67" s="759"/>
      <c r="I67" s="96"/>
      <c r="J67" s="760"/>
      <c r="K67" s="96"/>
      <c r="L67" s="96"/>
      <c r="M67" s="96"/>
      <c r="N67" s="96"/>
      <c r="O67" s="96"/>
      <c r="P67" s="96"/>
      <c r="Q67" s="96"/>
      <c r="R67" s="96"/>
      <c r="S67" s="96"/>
      <c r="T67" s="96"/>
      <c r="U67" s="96"/>
      <c r="V67" s="96"/>
      <c r="W67" s="96"/>
      <c r="X67" s="96"/>
      <c r="Y67" s="761"/>
    </row>
    <row r="68" spans="1:25" s="70" customFormat="1" ht="14.25">
      <c r="A68" s="408"/>
      <c r="B68" s="476"/>
      <c r="C68" s="472"/>
      <c r="D68" s="473" t="s">
        <v>568</v>
      </c>
      <c r="E68" s="474"/>
      <c r="F68" s="474"/>
      <c r="G68" s="475"/>
      <c r="H68" s="759"/>
      <c r="I68" s="96"/>
      <c r="J68" s="760"/>
      <c r="K68" s="96"/>
      <c r="L68" s="96"/>
      <c r="M68" s="96"/>
      <c r="N68" s="96"/>
      <c r="O68" s="96"/>
      <c r="P68" s="96"/>
      <c r="Q68" s="96"/>
      <c r="R68" s="96"/>
      <c r="S68" s="96"/>
      <c r="T68" s="96"/>
      <c r="U68" s="96"/>
      <c r="V68" s="96"/>
      <c r="W68" s="96"/>
      <c r="X68" s="96"/>
      <c r="Y68" s="761"/>
    </row>
    <row r="69" spans="1:25" s="70" customFormat="1" ht="14.25">
      <c r="A69" s="408"/>
      <c r="B69" s="476"/>
      <c r="C69" s="472"/>
      <c r="D69" s="473" t="s">
        <v>568</v>
      </c>
      <c r="E69" s="474"/>
      <c r="F69" s="474"/>
      <c r="G69" s="475"/>
      <c r="H69" s="759"/>
      <c r="I69" s="96"/>
      <c r="J69" s="760"/>
      <c r="K69" s="96"/>
      <c r="L69" s="96"/>
      <c r="M69" s="96"/>
      <c r="N69" s="96"/>
      <c r="O69" s="96"/>
      <c r="P69" s="96"/>
      <c r="Q69" s="96"/>
      <c r="R69" s="96"/>
      <c r="S69" s="96"/>
      <c r="T69" s="96"/>
      <c r="U69" s="96"/>
      <c r="V69" s="96"/>
      <c r="W69" s="96"/>
      <c r="X69" s="96"/>
      <c r="Y69" s="761"/>
    </row>
    <row r="70" spans="1:25" s="70" customFormat="1" ht="14.25">
      <c r="A70" s="408"/>
      <c r="B70" s="476"/>
      <c r="C70" s="472"/>
      <c r="D70" s="473" t="s">
        <v>568</v>
      </c>
      <c r="E70" s="474"/>
      <c r="F70" s="474"/>
      <c r="G70" s="475"/>
      <c r="H70" s="759"/>
      <c r="I70" s="96"/>
      <c r="J70" s="760"/>
      <c r="K70" s="96"/>
      <c r="L70" s="96"/>
      <c r="M70" s="96"/>
      <c r="N70" s="96"/>
      <c r="O70" s="96"/>
      <c r="P70" s="96"/>
      <c r="Q70" s="96"/>
      <c r="R70" s="96"/>
      <c r="S70" s="96"/>
      <c r="T70" s="96"/>
      <c r="U70" s="96"/>
      <c r="V70" s="96"/>
      <c r="W70" s="96"/>
      <c r="X70" s="96"/>
      <c r="Y70" s="761"/>
    </row>
    <row r="71" spans="1:25" s="70" customFormat="1" ht="14.25">
      <c r="A71" s="408"/>
      <c r="B71" s="476"/>
      <c r="C71" s="472"/>
      <c r="D71" s="473" t="s">
        <v>568</v>
      </c>
      <c r="E71" s="474"/>
      <c r="F71" s="474"/>
      <c r="G71" s="475"/>
      <c r="H71" s="759"/>
      <c r="I71" s="96"/>
      <c r="J71" s="760"/>
      <c r="K71" s="96"/>
      <c r="L71" s="96"/>
      <c r="M71" s="96"/>
      <c r="N71" s="96"/>
      <c r="O71" s="96"/>
      <c r="P71" s="96"/>
      <c r="Q71" s="96"/>
      <c r="R71" s="96"/>
      <c r="S71" s="96"/>
      <c r="T71" s="96"/>
      <c r="U71" s="96"/>
      <c r="V71" s="96"/>
      <c r="W71" s="96"/>
      <c r="X71" s="96"/>
      <c r="Y71" s="761"/>
    </row>
    <row r="72" spans="1:25" s="70" customFormat="1" ht="14.25">
      <c r="A72" s="408"/>
      <c r="B72" s="476"/>
      <c r="C72" s="472"/>
      <c r="D72" s="473" t="s">
        <v>568</v>
      </c>
      <c r="E72" s="474"/>
      <c r="F72" s="474"/>
      <c r="G72" s="475"/>
      <c r="H72" s="759"/>
      <c r="I72" s="96"/>
      <c r="J72" s="760"/>
      <c r="K72" s="96"/>
      <c r="L72" s="96"/>
      <c r="M72" s="96"/>
      <c r="N72" s="96"/>
      <c r="O72" s="96"/>
      <c r="P72" s="96"/>
      <c r="Q72" s="96"/>
      <c r="R72" s="96"/>
      <c r="S72" s="96"/>
      <c r="T72" s="96"/>
      <c r="U72" s="96"/>
      <c r="V72" s="96"/>
      <c r="W72" s="96"/>
      <c r="X72" s="96"/>
      <c r="Y72" s="761"/>
    </row>
    <row r="73" spans="1:25" s="70" customFormat="1" ht="14.25">
      <c r="A73" s="408"/>
      <c r="B73" s="476"/>
      <c r="C73" s="472"/>
      <c r="D73" s="473" t="s">
        <v>568</v>
      </c>
      <c r="E73" s="474"/>
      <c r="F73" s="474"/>
      <c r="G73" s="475"/>
      <c r="H73" s="759"/>
      <c r="I73" s="96"/>
      <c r="J73" s="760"/>
      <c r="K73" s="96"/>
      <c r="L73" s="96"/>
      <c r="M73" s="96"/>
      <c r="N73" s="96"/>
      <c r="O73" s="96"/>
      <c r="P73" s="96"/>
      <c r="Q73" s="96"/>
      <c r="R73" s="96"/>
      <c r="S73" s="96"/>
      <c r="T73" s="96"/>
      <c r="U73" s="96"/>
      <c r="V73" s="96"/>
      <c r="W73" s="96"/>
      <c r="X73" s="96"/>
      <c r="Y73" s="761"/>
    </row>
    <row r="74" spans="1:25" s="70" customFormat="1" ht="14.25">
      <c r="A74" s="408"/>
      <c r="B74" s="476"/>
      <c r="C74" s="472"/>
      <c r="D74" s="473" t="s">
        <v>568</v>
      </c>
      <c r="E74" s="474"/>
      <c r="F74" s="474"/>
      <c r="G74" s="475"/>
      <c r="H74" s="759"/>
      <c r="I74" s="96"/>
      <c r="J74" s="760"/>
      <c r="K74" s="96"/>
      <c r="L74" s="96"/>
      <c r="M74" s="96"/>
      <c r="N74" s="96"/>
      <c r="O74" s="96"/>
      <c r="P74" s="96"/>
      <c r="Q74" s="96"/>
      <c r="R74" s="96"/>
      <c r="S74" s="96"/>
      <c r="T74" s="96"/>
      <c r="U74" s="96"/>
      <c r="V74" s="96"/>
      <c r="W74" s="96"/>
      <c r="X74" s="96"/>
      <c r="Y74" s="761"/>
    </row>
    <row r="75" spans="1:25" s="70" customFormat="1" ht="15" customHeight="1">
      <c r="A75" s="408"/>
      <c r="B75" s="476"/>
      <c r="C75" s="472"/>
      <c r="D75" s="473" t="s">
        <v>568</v>
      </c>
      <c r="E75" s="474"/>
      <c r="F75" s="474"/>
      <c r="G75" s="475"/>
      <c r="H75" s="759"/>
      <c r="I75" s="96"/>
      <c r="J75" s="760"/>
      <c r="K75" s="96"/>
      <c r="L75" s="96"/>
      <c r="M75" s="96"/>
      <c r="N75" s="96"/>
      <c r="O75" s="96"/>
      <c r="P75" s="96"/>
      <c r="Q75" s="96"/>
      <c r="R75" s="96"/>
      <c r="S75" s="96"/>
      <c r="T75" s="96"/>
      <c r="U75" s="96"/>
      <c r="V75" s="96"/>
      <c r="W75" s="96"/>
      <c r="X75" s="96"/>
      <c r="Y75" s="761"/>
    </row>
    <row r="76" spans="1:25" s="70" customFormat="1" ht="14.25">
      <c r="A76" s="408"/>
      <c r="B76" s="476"/>
      <c r="C76" s="472"/>
      <c r="D76" s="473" t="s">
        <v>568</v>
      </c>
      <c r="E76" s="474"/>
      <c r="F76" s="474"/>
      <c r="G76" s="475"/>
      <c r="H76" s="759"/>
      <c r="I76" s="96"/>
      <c r="J76" s="760"/>
      <c r="K76" s="96"/>
      <c r="L76" s="96"/>
      <c r="M76" s="96"/>
      <c r="N76" s="96"/>
      <c r="O76" s="96"/>
      <c r="P76" s="96"/>
      <c r="Q76" s="96"/>
      <c r="R76" s="96"/>
      <c r="S76" s="96"/>
      <c r="T76" s="96"/>
      <c r="U76" s="96"/>
      <c r="V76" s="96"/>
      <c r="W76" s="96"/>
      <c r="X76" s="96"/>
      <c r="Y76" s="761"/>
    </row>
    <row r="77" spans="1:25" s="70" customFormat="1" ht="14.25">
      <c r="A77" s="408"/>
      <c r="B77" s="476"/>
      <c r="C77" s="472"/>
      <c r="D77" s="473" t="s">
        <v>568</v>
      </c>
      <c r="E77" s="474"/>
      <c r="F77" s="474"/>
      <c r="G77" s="475"/>
      <c r="H77" s="759"/>
      <c r="I77" s="96"/>
      <c r="J77" s="760"/>
      <c r="K77" s="96"/>
      <c r="L77" s="96"/>
      <c r="M77" s="96"/>
      <c r="N77" s="96"/>
      <c r="O77" s="96"/>
      <c r="P77" s="96"/>
      <c r="Q77" s="96"/>
      <c r="R77" s="96"/>
      <c r="S77" s="96"/>
      <c r="T77" s="96"/>
      <c r="U77" s="96"/>
      <c r="V77" s="96"/>
      <c r="W77" s="96"/>
      <c r="X77" s="96"/>
      <c r="Y77" s="761"/>
    </row>
    <row r="78" spans="1:25" s="70" customFormat="1" ht="14.25">
      <c r="A78" s="408"/>
      <c r="B78" s="476"/>
      <c r="C78" s="472"/>
      <c r="D78" s="473" t="s">
        <v>568</v>
      </c>
      <c r="E78" s="474"/>
      <c r="F78" s="474"/>
      <c r="G78" s="475"/>
      <c r="H78" s="759"/>
      <c r="I78" s="96"/>
      <c r="J78" s="760"/>
      <c r="K78" s="96"/>
      <c r="L78" s="96"/>
      <c r="M78" s="96"/>
      <c r="N78" s="96"/>
      <c r="O78" s="96"/>
      <c r="P78" s="96"/>
      <c r="Q78" s="96"/>
      <c r="R78" s="96"/>
      <c r="S78" s="96"/>
      <c r="T78" s="96"/>
      <c r="U78" s="96"/>
      <c r="V78" s="96"/>
      <c r="W78" s="96"/>
      <c r="X78" s="96"/>
      <c r="Y78" s="761"/>
    </row>
    <row r="79" spans="1:25" s="70" customFormat="1" ht="14.25">
      <c r="A79" s="408"/>
      <c r="B79" s="476"/>
      <c r="C79" s="472"/>
      <c r="D79" s="473" t="s">
        <v>568</v>
      </c>
      <c r="E79" s="474"/>
      <c r="F79" s="474"/>
      <c r="G79" s="475"/>
      <c r="H79" s="759"/>
      <c r="I79" s="96"/>
      <c r="J79" s="760"/>
      <c r="K79" s="96"/>
      <c r="L79" s="96"/>
      <c r="M79" s="96"/>
      <c r="N79" s="96"/>
      <c r="O79" s="96"/>
      <c r="P79" s="96"/>
      <c r="Q79" s="96"/>
      <c r="R79" s="96"/>
      <c r="S79" s="96"/>
      <c r="T79" s="96"/>
      <c r="U79" s="96"/>
      <c r="V79" s="96"/>
      <c r="W79" s="96"/>
      <c r="X79" s="96"/>
      <c r="Y79" s="761"/>
    </row>
    <row r="80" spans="1:25" s="70" customFormat="1" ht="14.25">
      <c r="A80" s="408"/>
      <c r="B80" s="476"/>
      <c r="C80" s="472"/>
      <c r="D80" s="473" t="s">
        <v>568</v>
      </c>
      <c r="E80" s="474"/>
      <c r="F80" s="474"/>
      <c r="G80" s="475"/>
      <c r="H80" s="759"/>
      <c r="I80" s="96"/>
      <c r="J80" s="760"/>
      <c r="K80" s="96"/>
      <c r="L80" s="96"/>
      <c r="M80" s="96"/>
      <c r="N80" s="96"/>
      <c r="O80" s="96"/>
      <c r="P80" s="96"/>
      <c r="Q80" s="96"/>
      <c r="R80" s="96"/>
      <c r="S80" s="96"/>
      <c r="T80" s="96"/>
      <c r="U80" s="96"/>
      <c r="V80" s="96"/>
      <c r="W80" s="96"/>
      <c r="X80" s="96"/>
      <c r="Y80" s="761"/>
    </row>
    <row r="81" spans="1:25" s="70" customFormat="1" ht="14.25">
      <c r="A81" s="408"/>
      <c r="B81" s="476"/>
      <c r="C81" s="472"/>
      <c r="D81" s="473" t="s">
        <v>568</v>
      </c>
      <c r="E81" s="474"/>
      <c r="F81" s="474"/>
      <c r="G81" s="475"/>
      <c r="H81" s="759"/>
      <c r="I81" s="96"/>
      <c r="J81" s="760"/>
      <c r="K81" s="96"/>
      <c r="L81" s="96"/>
      <c r="M81" s="96"/>
      <c r="N81" s="96"/>
      <c r="O81" s="96"/>
      <c r="P81" s="96"/>
      <c r="Q81" s="96"/>
      <c r="R81" s="96"/>
      <c r="S81" s="96"/>
      <c r="T81" s="96"/>
      <c r="U81" s="96"/>
      <c r="V81" s="96"/>
      <c r="W81" s="96"/>
      <c r="X81" s="96"/>
      <c r="Y81" s="761"/>
    </row>
    <row r="82" spans="1:25" s="70" customFormat="1" ht="14.25">
      <c r="A82" s="408"/>
      <c r="B82" s="476"/>
      <c r="C82" s="472"/>
      <c r="D82" s="473" t="s">
        <v>568</v>
      </c>
      <c r="E82" s="474"/>
      <c r="F82" s="474"/>
      <c r="G82" s="475"/>
      <c r="H82" s="759"/>
      <c r="I82" s="96"/>
      <c r="J82" s="760"/>
      <c r="K82" s="96"/>
      <c r="L82" s="96"/>
      <c r="M82" s="96"/>
      <c r="N82" s="96"/>
      <c r="O82" s="96"/>
      <c r="P82" s="96"/>
      <c r="Q82" s="96"/>
      <c r="R82" s="96"/>
      <c r="S82" s="96"/>
      <c r="T82" s="96"/>
      <c r="U82" s="96"/>
      <c r="V82" s="96"/>
      <c r="W82" s="96"/>
      <c r="X82" s="96"/>
      <c r="Y82" s="761"/>
    </row>
    <row r="83" spans="1:25" s="70" customFormat="1" ht="14.25">
      <c r="A83" s="408"/>
      <c r="B83" s="476"/>
      <c r="C83" s="472"/>
      <c r="D83" s="473" t="s">
        <v>568</v>
      </c>
      <c r="E83" s="474"/>
      <c r="F83" s="474"/>
      <c r="G83" s="475"/>
      <c r="H83" s="759"/>
      <c r="I83" s="96"/>
      <c r="J83" s="760"/>
      <c r="K83" s="96"/>
      <c r="L83" s="96"/>
      <c r="M83" s="96"/>
      <c r="N83" s="96"/>
      <c r="O83" s="96"/>
      <c r="P83" s="96"/>
      <c r="Q83" s="96"/>
      <c r="R83" s="96"/>
      <c r="S83" s="96"/>
      <c r="T83" s="96"/>
      <c r="U83" s="96"/>
      <c r="V83" s="96"/>
      <c r="W83" s="96"/>
      <c r="X83" s="96"/>
      <c r="Y83" s="761"/>
    </row>
    <row r="84" spans="1:25" s="70" customFormat="1" ht="14.25">
      <c r="A84" s="408"/>
      <c r="B84" s="476"/>
      <c r="C84" s="472"/>
      <c r="D84" s="473" t="s">
        <v>568</v>
      </c>
      <c r="E84" s="474"/>
      <c r="F84" s="474"/>
      <c r="G84" s="475"/>
      <c r="H84" s="759"/>
      <c r="I84" s="96"/>
      <c r="J84" s="760"/>
      <c r="K84" s="96"/>
      <c r="L84" s="96"/>
      <c r="M84" s="96"/>
      <c r="N84" s="96"/>
      <c r="O84" s="96"/>
      <c r="P84" s="96"/>
      <c r="Q84" s="96"/>
      <c r="R84" s="96"/>
      <c r="S84" s="96"/>
      <c r="T84" s="96"/>
      <c r="U84" s="96"/>
      <c r="V84" s="96"/>
      <c r="W84" s="96"/>
      <c r="X84" s="96"/>
      <c r="Y84" s="761"/>
    </row>
    <row r="85" spans="1:25" s="70" customFormat="1" ht="14.25">
      <c r="A85" s="408"/>
      <c r="B85" s="476"/>
      <c r="C85" s="472"/>
      <c r="D85" s="473" t="s">
        <v>568</v>
      </c>
      <c r="E85" s="474"/>
      <c r="F85" s="474"/>
      <c r="G85" s="475"/>
      <c r="H85" s="759"/>
      <c r="I85" s="96"/>
      <c r="J85" s="760"/>
      <c r="K85" s="96"/>
      <c r="L85" s="96"/>
      <c r="M85" s="96"/>
      <c r="N85" s="96"/>
      <c r="O85" s="96"/>
      <c r="P85" s="96"/>
      <c r="Q85" s="96"/>
      <c r="R85" s="96"/>
      <c r="S85" s="96"/>
      <c r="T85" s="96"/>
      <c r="U85" s="96"/>
      <c r="V85" s="96"/>
      <c r="W85" s="96"/>
      <c r="X85" s="96"/>
      <c r="Y85" s="761"/>
    </row>
    <row r="86" spans="1:25" s="70" customFormat="1" ht="14.25">
      <c r="A86" s="408"/>
      <c r="B86" s="476"/>
      <c r="C86" s="472"/>
      <c r="D86" s="473" t="s">
        <v>568</v>
      </c>
      <c r="E86" s="474"/>
      <c r="F86" s="474"/>
      <c r="G86" s="475"/>
      <c r="H86" s="759"/>
      <c r="I86" s="96"/>
      <c r="J86" s="760"/>
      <c r="K86" s="96"/>
      <c r="L86" s="96"/>
      <c r="M86" s="96"/>
      <c r="N86" s="96"/>
      <c r="O86" s="96"/>
      <c r="P86" s="96"/>
      <c r="Q86" s="96"/>
      <c r="R86" s="96"/>
      <c r="S86" s="96"/>
      <c r="T86" s="96"/>
      <c r="U86" s="96"/>
      <c r="V86" s="96"/>
      <c r="W86" s="96"/>
      <c r="X86" s="96"/>
      <c r="Y86" s="761"/>
    </row>
    <row r="87" spans="1:25" s="70" customFormat="1" ht="14.25">
      <c r="A87" s="408"/>
      <c r="B87" s="476"/>
      <c r="C87" s="472"/>
      <c r="D87" s="473" t="s">
        <v>568</v>
      </c>
      <c r="E87" s="474"/>
      <c r="F87" s="474"/>
      <c r="G87" s="475"/>
      <c r="H87" s="759"/>
      <c r="I87" s="96"/>
      <c r="J87" s="760"/>
      <c r="K87" s="96"/>
      <c r="L87" s="96"/>
      <c r="M87" s="96"/>
      <c r="N87" s="96"/>
      <c r="O87" s="96"/>
      <c r="P87" s="96"/>
      <c r="Q87" s="96"/>
      <c r="R87" s="96"/>
      <c r="S87" s="96"/>
      <c r="T87" s="96"/>
      <c r="U87" s="96"/>
      <c r="V87" s="96"/>
      <c r="W87" s="96"/>
      <c r="X87" s="96"/>
      <c r="Y87" s="761"/>
    </row>
    <row r="88" spans="1:25" s="70" customFormat="1" ht="14.25">
      <c r="A88" s="408"/>
      <c r="B88" s="476"/>
      <c r="C88" s="472"/>
      <c r="D88" s="473" t="s">
        <v>568</v>
      </c>
      <c r="E88" s="474"/>
      <c r="F88" s="474"/>
      <c r="G88" s="475"/>
      <c r="H88" s="759"/>
      <c r="I88" s="96"/>
      <c r="J88" s="760"/>
      <c r="K88" s="96"/>
      <c r="L88" s="96"/>
      <c r="M88" s="96"/>
      <c r="N88" s="96"/>
      <c r="O88" s="96"/>
      <c r="P88" s="96"/>
      <c r="Q88" s="96"/>
      <c r="R88" s="96"/>
      <c r="S88" s="96"/>
      <c r="T88" s="96"/>
      <c r="U88" s="96"/>
      <c r="V88" s="96"/>
      <c r="W88" s="96"/>
      <c r="X88" s="96"/>
      <c r="Y88" s="761"/>
    </row>
    <row r="89" spans="1:25" s="70" customFormat="1" ht="14.25">
      <c r="A89" s="408"/>
      <c r="B89" s="476"/>
      <c r="C89" s="472"/>
      <c r="D89" s="473" t="s">
        <v>568</v>
      </c>
      <c r="E89" s="474"/>
      <c r="F89" s="474"/>
      <c r="G89" s="475"/>
      <c r="H89" s="759"/>
      <c r="I89" s="96"/>
      <c r="J89" s="760"/>
      <c r="K89" s="96"/>
      <c r="L89" s="96"/>
      <c r="M89" s="96"/>
      <c r="N89" s="96"/>
      <c r="O89" s="96"/>
      <c r="P89" s="96"/>
      <c r="Q89" s="96"/>
      <c r="R89" s="96"/>
      <c r="S89" s="96"/>
      <c r="T89" s="96"/>
      <c r="U89" s="96"/>
      <c r="V89" s="96"/>
      <c r="W89" s="96"/>
      <c r="X89" s="96"/>
      <c r="Y89" s="761"/>
    </row>
    <row r="90" spans="1:25" s="70" customFormat="1" ht="14.25">
      <c r="A90" s="408"/>
      <c r="B90" s="476"/>
      <c r="C90" s="472"/>
      <c r="D90" s="473" t="s">
        <v>568</v>
      </c>
      <c r="E90" s="474"/>
      <c r="F90" s="474"/>
      <c r="G90" s="475"/>
      <c r="H90" s="759"/>
      <c r="I90" s="96"/>
      <c r="J90" s="760"/>
      <c r="K90" s="96"/>
      <c r="L90" s="96"/>
      <c r="M90" s="96"/>
      <c r="N90" s="96"/>
      <c r="O90" s="96"/>
      <c r="P90" s="96"/>
      <c r="Q90" s="96"/>
      <c r="R90" s="96"/>
      <c r="S90" s="96"/>
      <c r="T90" s="96"/>
      <c r="U90" s="96"/>
      <c r="V90" s="96"/>
      <c r="W90" s="96"/>
      <c r="X90" s="96"/>
      <c r="Y90" s="761"/>
    </row>
    <row r="91" spans="1:25" s="70" customFormat="1" ht="14.25">
      <c r="A91" s="408"/>
      <c r="B91" s="476"/>
      <c r="C91" s="472"/>
      <c r="D91" s="473" t="s">
        <v>568</v>
      </c>
      <c r="E91" s="474"/>
      <c r="F91" s="474"/>
      <c r="G91" s="475"/>
      <c r="H91" s="759"/>
      <c r="I91" s="96"/>
      <c r="J91" s="760"/>
      <c r="K91" s="96"/>
      <c r="L91" s="96"/>
      <c r="M91" s="96"/>
      <c r="N91" s="96"/>
      <c r="O91" s="96"/>
      <c r="P91" s="96"/>
      <c r="Q91" s="96"/>
      <c r="R91" s="96"/>
      <c r="S91" s="96"/>
      <c r="T91" s="96"/>
      <c r="U91" s="96"/>
      <c r="V91" s="96"/>
      <c r="W91" s="96"/>
      <c r="X91" s="96"/>
      <c r="Y91" s="761"/>
    </row>
    <row r="92" spans="1:25" s="70" customFormat="1" ht="14.25">
      <c r="A92" s="408"/>
      <c r="B92" s="476"/>
      <c r="C92" s="472"/>
      <c r="D92" s="473" t="s">
        <v>568</v>
      </c>
      <c r="E92" s="474"/>
      <c r="F92" s="474"/>
      <c r="G92" s="475"/>
      <c r="H92" s="759"/>
      <c r="I92" s="96"/>
      <c r="J92" s="760"/>
      <c r="K92" s="96"/>
      <c r="L92" s="96"/>
      <c r="M92" s="96"/>
      <c r="N92" s="96"/>
      <c r="O92" s="96"/>
      <c r="P92" s="96"/>
      <c r="Q92" s="96"/>
      <c r="R92" s="96"/>
      <c r="S92" s="96"/>
      <c r="T92" s="96"/>
      <c r="U92" s="96"/>
      <c r="V92" s="96"/>
      <c r="W92" s="96"/>
      <c r="X92" s="96"/>
      <c r="Y92" s="761"/>
    </row>
    <row r="93" spans="1:25" s="70" customFormat="1" ht="14.25">
      <c r="A93" s="408"/>
      <c r="B93" s="476"/>
      <c r="C93" s="472"/>
      <c r="D93" s="473" t="s">
        <v>568</v>
      </c>
      <c r="E93" s="474"/>
      <c r="F93" s="474"/>
      <c r="G93" s="475"/>
      <c r="H93" s="759"/>
      <c r="I93" s="96"/>
      <c r="J93" s="760"/>
      <c r="K93" s="96"/>
      <c r="L93" s="96"/>
      <c r="M93" s="96"/>
      <c r="N93" s="96"/>
      <c r="O93" s="96"/>
      <c r="P93" s="96"/>
      <c r="Q93" s="96"/>
      <c r="R93" s="96"/>
      <c r="S93" s="96"/>
      <c r="T93" s="96"/>
      <c r="U93" s="96"/>
      <c r="V93" s="96"/>
      <c r="W93" s="96"/>
      <c r="X93" s="96"/>
      <c r="Y93" s="761"/>
    </row>
    <row r="94" spans="1:25" s="70" customFormat="1" ht="14.25">
      <c r="A94" s="408"/>
      <c r="B94" s="476"/>
      <c r="C94" s="472"/>
      <c r="D94" s="473" t="s">
        <v>568</v>
      </c>
      <c r="E94" s="474"/>
      <c r="F94" s="474"/>
      <c r="G94" s="475"/>
      <c r="H94" s="759"/>
      <c r="I94" s="96"/>
      <c r="J94" s="760"/>
      <c r="K94" s="96"/>
      <c r="L94" s="96"/>
      <c r="M94" s="96"/>
      <c r="N94" s="96"/>
      <c r="O94" s="96"/>
      <c r="P94" s="96"/>
      <c r="Q94" s="96"/>
      <c r="R94" s="96"/>
      <c r="S94" s="96"/>
      <c r="T94" s="96"/>
      <c r="U94" s="96"/>
      <c r="V94" s="96"/>
      <c r="W94" s="96"/>
      <c r="X94" s="96"/>
      <c r="Y94" s="761"/>
    </row>
    <row r="95" spans="1:25" ht="15" thickBot="1">
      <c r="A95" s="477"/>
      <c r="B95" s="478"/>
      <c r="C95" s="479"/>
      <c r="D95" s="480" t="s">
        <v>568</v>
      </c>
      <c r="E95" s="474"/>
      <c r="F95" s="474"/>
      <c r="G95" s="475"/>
      <c r="H95" s="89"/>
      <c r="I95" s="90"/>
      <c r="J95" s="754"/>
      <c r="K95" s="90"/>
      <c r="L95" s="90"/>
      <c r="M95" s="90"/>
      <c r="N95" s="90"/>
      <c r="O95" s="90"/>
      <c r="P95" s="90"/>
      <c r="Q95" s="90"/>
      <c r="R95" s="90"/>
      <c r="S95" s="90"/>
      <c r="T95" s="90"/>
      <c r="U95" s="90"/>
      <c r="V95" s="90"/>
      <c r="W95" s="90"/>
      <c r="X95" s="90"/>
      <c r="Y95" s="117"/>
    </row>
    <row r="96" spans="1:25" s="84" customFormat="1" ht="15">
      <c r="A96" s="415" t="s">
        <v>499</v>
      </c>
      <c r="B96" s="494"/>
      <c r="C96" s="495">
        <f>SUM(C43:C95)</f>
        <v>0</v>
      </c>
      <c r="D96" s="496"/>
      <c r="E96" s="496"/>
      <c r="F96" s="496"/>
      <c r="G96" s="497"/>
      <c r="H96" s="762"/>
      <c r="I96" s="95"/>
      <c r="J96" s="763"/>
      <c r="K96" s="95"/>
      <c r="L96" s="95"/>
      <c r="M96" s="95"/>
      <c r="N96" s="95"/>
      <c r="O96" s="95"/>
      <c r="P96" s="95"/>
      <c r="Q96" s="95"/>
      <c r="R96" s="95"/>
      <c r="S96" s="95"/>
      <c r="T96" s="95"/>
      <c r="U96" s="95"/>
      <c r="V96" s="95"/>
      <c r="W96" s="95"/>
      <c r="X96" s="95"/>
      <c r="Y96" s="764"/>
    </row>
    <row r="97" spans="1:25" ht="13.5" thickBot="1">
      <c r="A97" s="123"/>
      <c r="B97" s="118"/>
      <c r="C97" s="118"/>
      <c r="D97" s="118"/>
      <c r="E97" s="118"/>
      <c r="F97" s="118"/>
      <c r="G97" s="119"/>
      <c r="H97" s="123"/>
      <c r="I97" s="118"/>
      <c r="J97" s="765"/>
      <c r="K97" s="118"/>
      <c r="L97" s="118"/>
      <c r="M97" s="118"/>
      <c r="N97" s="118"/>
      <c r="O97" s="118"/>
      <c r="P97" s="118"/>
      <c r="Q97" s="118"/>
      <c r="R97" s="118"/>
      <c r="S97" s="118"/>
      <c r="T97" s="118"/>
      <c r="U97" s="118"/>
      <c r="V97" s="118"/>
      <c r="W97" s="118"/>
      <c r="X97" s="118"/>
      <c r="Y97" s="119"/>
    </row>
  </sheetData>
  <mergeCells count="2">
    <mergeCell ref="A1:G1"/>
    <mergeCell ref="H1:Y1"/>
  </mergeCells>
  <dataValidations count="1">
    <dataValidation type="list" showInputMessage="1" showErrorMessage="1" sqref="D43:D95">
      <formula1>$A$3:$A$40</formula1>
    </dataValidation>
  </dataValidations>
  <pageMargins left="0.7" right="0.7" top="0.75" bottom="0.75" header="0.3" footer="0.3"/>
  <drawing r:id="rId1"/>
  <legacy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sheetPr>
    <tabColor rgb="FFC00000"/>
    <pageSetUpPr fitToPage="1"/>
  </sheetPr>
  <dimension ref="A1:P72"/>
  <sheetViews>
    <sheetView showGridLines="0" zoomScale="115" zoomScaleNormal="115" workbookViewId="0">
      <selection activeCell="F16" sqref="F16"/>
    </sheetView>
  </sheetViews>
  <sheetFormatPr defaultRowHeight="12.75"/>
  <cols>
    <col min="1" max="1" width="8.28515625" customWidth="1"/>
    <col min="2" max="2" width="14.42578125" customWidth="1"/>
    <col min="3" max="3" width="17.28515625" customWidth="1"/>
    <col min="4" max="4" width="15.7109375" customWidth="1"/>
    <col min="5" max="5" width="11.42578125" customWidth="1"/>
    <col min="6" max="6" width="12.42578125" customWidth="1"/>
    <col min="7" max="7" width="10.7109375" customWidth="1"/>
    <col min="8" max="8" width="5.7109375" customWidth="1"/>
    <col min="9" max="9" width="7" bestFit="1" customWidth="1"/>
    <col min="10" max="10" width="7.7109375" bestFit="1" customWidth="1"/>
    <col min="11" max="11" width="8.28515625" bestFit="1" customWidth="1"/>
    <col min="12" max="17" width="7.7109375" customWidth="1"/>
    <col min="18" max="18" width="11" customWidth="1"/>
    <col min="19" max="22" width="7.7109375" customWidth="1"/>
    <col min="23" max="23" width="8.28515625" bestFit="1" customWidth="1"/>
    <col min="24" max="24" width="8.28515625" customWidth="1"/>
    <col min="25" max="25" width="11.28515625" customWidth="1"/>
    <col min="26" max="30" width="8.28515625" bestFit="1" customWidth="1"/>
  </cols>
  <sheetData>
    <row r="1" spans="1:16" ht="24" customHeight="1">
      <c r="A1" s="255" t="s">
        <v>94</v>
      </c>
      <c r="B1" s="256"/>
      <c r="C1" s="256"/>
      <c r="D1" s="256"/>
      <c r="E1" s="256"/>
      <c r="F1" s="256"/>
      <c r="G1" s="256"/>
      <c r="I1" s="9" t="s">
        <v>58</v>
      </c>
      <c r="P1" s="40" t="s">
        <v>110</v>
      </c>
    </row>
    <row r="2" spans="1:16">
      <c r="A2" s="252" t="s">
        <v>95</v>
      </c>
      <c r="B2" s="246"/>
      <c r="C2" s="246"/>
      <c r="D2" s="246"/>
      <c r="E2" s="246"/>
      <c r="F2" s="246"/>
      <c r="G2" s="253" t="s">
        <v>109</v>
      </c>
      <c r="I2" s="32" t="s">
        <v>107</v>
      </c>
    </row>
    <row r="3" spans="1:16">
      <c r="A3" s="246"/>
      <c r="B3" s="246"/>
      <c r="C3" s="246"/>
      <c r="D3" s="246"/>
      <c r="E3" s="246"/>
      <c r="F3" s="246"/>
      <c r="G3" s="246"/>
      <c r="I3" s="32" t="s">
        <v>117</v>
      </c>
      <c r="L3">
        <v>1</v>
      </c>
    </row>
    <row r="4" spans="1:16" ht="16.5" customHeight="1">
      <c r="A4" s="246"/>
      <c r="B4" s="269" t="s">
        <v>96</v>
      </c>
      <c r="C4" s="257">
        <f>'Asset Worksheet'!B3</f>
        <v>0</v>
      </c>
      <c r="D4" s="246"/>
      <c r="E4" s="246"/>
      <c r="F4" s="246"/>
      <c r="G4" s="246"/>
      <c r="I4" s="32" t="s">
        <v>55</v>
      </c>
    </row>
    <row r="5" spans="1:16">
      <c r="A5" s="246"/>
      <c r="B5" s="246"/>
      <c r="C5" s="246"/>
      <c r="D5" s="246"/>
      <c r="E5" s="246"/>
      <c r="F5" s="246"/>
      <c r="G5" s="246"/>
      <c r="I5" s="32" t="s">
        <v>48</v>
      </c>
    </row>
    <row r="6" spans="1:16">
      <c r="A6" s="246"/>
      <c r="B6" s="1178" t="s">
        <v>59</v>
      </c>
      <c r="C6" s="1178"/>
      <c r="D6" s="1178"/>
      <c r="E6" s="1178"/>
      <c r="F6" s="1178"/>
      <c r="G6" s="246"/>
      <c r="I6" s="32" t="s">
        <v>98</v>
      </c>
    </row>
    <row r="7" spans="1:16">
      <c r="A7" s="254" t="s">
        <v>86</v>
      </c>
      <c r="B7" s="258" t="s">
        <v>24</v>
      </c>
      <c r="C7" s="259" t="s">
        <v>2</v>
      </c>
      <c r="D7" s="259" t="s">
        <v>5</v>
      </c>
      <c r="E7" s="259" t="s">
        <v>0</v>
      </c>
      <c r="F7" s="259" t="s">
        <v>97</v>
      </c>
      <c r="G7" s="260" t="s">
        <v>116</v>
      </c>
      <c r="I7" s="32" t="s">
        <v>99</v>
      </c>
    </row>
    <row r="8" spans="1:16">
      <c r="A8" s="246">
        <v>1</v>
      </c>
      <c r="B8" s="978" t="str">
        <f>'Asset Worksheet'!B42</f>
        <v>Mortgage</v>
      </c>
      <c r="C8" s="979">
        <f>'Asset Worksheet'!D42</f>
        <v>0</v>
      </c>
      <c r="D8" s="980">
        <f>'Asset Worksheet'!G42</f>
        <v>0</v>
      </c>
      <c r="E8" s="981">
        <f>'Asset Worksheet'!H42</f>
        <v>0</v>
      </c>
      <c r="F8" s="982"/>
      <c r="G8" s="261">
        <f ca="1">ROUNDUP(OFFSET($C$7,ROW()-ROW($C$7),0,1,1)*OFFSET($D$7,ROW()-ROW($D$7),0,1,1)/12,2)</f>
        <v>0</v>
      </c>
    </row>
    <row r="9" spans="1:16">
      <c r="A9" s="246">
        <f ca="1">OFFSET(A9,-1,0,1,1)+1</f>
        <v>2</v>
      </c>
      <c r="B9" s="978" t="str">
        <f>'Asset Worksheet'!B44</f>
        <v>HELOC - TD</v>
      </c>
      <c r="C9" s="983">
        <f>'Asset Worksheet'!D44</f>
        <v>0</v>
      </c>
      <c r="D9" s="984">
        <f>'Asset Worksheet'!G44</f>
        <v>0</v>
      </c>
      <c r="E9" s="981">
        <f>'Asset Worksheet'!H44</f>
        <v>0</v>
      </c>
      <c r="F9" s="985"/>
      <c r="G9" s="261">
        <f t="shared" ref="G9:G25" ca="1" si="0">ROUNDUP(OFFSET($C$7,ROW()-ROW($C$7),0,1,1)*OFFSET($D$7,ROW()-ROW($D$7),0,1,1)/12,2)</f>
        <v>0</v>
      </c>
      <c r="I9" s="35" t="s">
        <v>108</v>
      </c>
    </row>
    <row r="10" spans="1:16">
      <c r="A10" s="246">
        <f t="shared" ref="A10:A25" ca="1" si="1">OFFSET(A10,-1,0,1,1)+1</f>
        <v>3</v>
      </c>
      <c r="B10" s="978" t="str">
        <f>'Asset Worksheet'!B45</f>
        <v>Credit Card 1</v>
      </c>
      <c r="C10" s="979">
        <f>'Asset Worksheet'!D45</f>
        <v>0</v>
      </c>
      <c r="D10" s="984">
        <f>'Asset Worksheet'!G45</f>
        <v>0</v>
      </c>
      <c r="E10" s="981">
        <f>'Asset Worksheet'!H45</f>
        <v>0</v>
      </c>
      <c r="F10" s="985"/>
      <c r="G10" s="261">
        <f t="shared" ca="1" si="0"/>
        <v>0</v>
      </c>
      <c r="I10" t="s">
        <v>61</v>
      </c>
    </row>
    <row r="11" spans="1:16">
      <c r="A11" s="246">
        <f t="shared" ca="1" si="1"/>
        <v>4</v>
      </c>
      <c r="B11" s="978" t="str">
        <f>'Asset Worksheet'!B46</f>
        <v>Credit Card 2</v>
      </c>
      <c r="C11" s="979">
        <f>'Asset Worksheet'!D46</f>
        <v>0</v>
      </c>
      <c r="D11" s="984">
        <f>'Asset Worksheet'!G46</f>
        <v>0</v>
      </c>
      <c r="E11" s="981">
        <f>'Asset Worksheet'!H46</f>
        <v>0</v>
      </c>
      <c r="F11" s="985"/>
      <c r="G11" s="261">
        <f t="shared" ca="1" si="0"/>
        <v>0</v>
      </c>
      <c r="I11" t="s">
        <v>60</v>
      </c>
    </row>
    <row r="12" spans="1:16">
      <c r="A12" s="246">
        <f t="shared" ca="1" si="1"/>
        <v>5</v>
      </c>
      <c r="B12" s="978" t="str">
        <f>'Asset Worksheet'!B47</f>
        <v>Line of Credit 1</v>
      </c>
      <c r="C12" s="979">
        <f>'Asset Worksheet'!D47</f>
        <v>0</v>
      </c>
      <c r="D12" s="984">
        <f>'Asset Worksheet'!G47</f>
        <v>0</v>
      </c>
      <c r="E12" s="981">
        <f>'Asset Worksheet'!H47</f>
        <v>0</v>
      </c>
      <c r="F12" s="985"/>
      <c r="G12" s="261">
        <f ca="1">ROUNDUP(OFFSET($C$7,ROW()-ROW($C$7),0,1,1)*OFFSET($D$7,ROW()-ROW($D$7),0,1,1)/12,2)</f>
        <v>0</v>
      </c>
      <c r="I12" t="s">
        <v>469</v>
      </c>
    </row>
    <row r="13" spans="1:16">
      <c r="A13" s="246">
        <f t="shared" ca="1" si="1"/>
        <v>6</v>
      </c>
      <c r="B13" s="978" t="str">
        <f>'Asset Worksheet'!B48</f>
        <v>Line of Credit 2</v>
      </c>
      <c r="C13" s="979">
        <f>'Asset Worksheet'!D48</f>
        <v>0</v>
      </c>
      <c r="D13" s="980">
        <f>'Asset Worksheet'!G48</f>
        <v>0</v>
      </c>
      <c r="E13" s="981">
        <f>'Asset Worksheet'!H48</f>
        <v>0</v>
      </c>
      <c r="F13" s="982"/>
      <c r="G13" s="261">
        <f t="shared" ca="1" si="0"/>
        <v>0</v>
      </c>
    </row>
    <row r="14" spans="1:16">
      <c r="A14" s="246">
        <f t="shared" ca="1" si="1"/>
        <v>7</v>
      </c>
      <c r="B14" s="978" t="str">
        <f>'Asset Worksheet'!B49</f>
        <v>Car Loan/Lease</v>
      </c>
      <c r="C14" s="983">
        <f>'Asset Worksheet'!D49</f>
        <v>0</v>
      </c>
      <c r="D14" s="980">
        <f>'Asset Worksheet'!G49</f>
        <v>0</v>
      </c>
      <c r="E14" s="981">
        <f>'Asset Worksheet'!H49</f>
        <v>0</v>
      </c>
      <c r="F14" s="982"/>
      <c r="G14" s="261">
        <f t="shared" ca="1" si="0"/>
        <v>0</v>
      </c>
      <c r="I14" s="35" t="s">
        <v>79</v>
      </c>
    </row>
    <row r="15" spans="1:16">
      <c r="A15" s="246">
        <f t="shared" ca="1" si="1"/>
        <v>8</v>
      </c>
      <c r="B15" s="978" t="str">
        <f>'Asset Worksheet'!B50</f>
        <v>Student Loan</v>
      </c>
      <c r="C15" s="979">
        <f>'Asset Worksheet'!D50</f>
        <v>0</v>
      </c>
      <c r="D15" s="980">
        <f>'Asset Worksheet'!G50</f>
        <v>0</v>
      </c>
      <c r="E15" s="981">
        <f>'Asset Worksheet'!H50</f>
        <v>0</v>
      </c>
      <c r="F15" s="982"/>
      <c r="G15" s="261">
        <f t="shared" ca="1" si="0"/>
        <v>0</v>
      </c>
      <c r="I15" t="s">
        <v>62</v>
      </c>
    </row>
    <row r="16" spans="1:16">
      <c r="A16" s="246">
        <f t="shared" ca="1" si="1"/>
        <v>9</v>
      </c>
      <c r="B16" s="978" t="str">
        <f>'Asset Worksheet'!B51</f>
        <v>IBC Debt</v>
      </c>
      <c r="C16" s="979">
        <f>'Asset Worksheet'!D51</f>
        <v>0</v>
      </c>
      <c r="D16" s="980">
        <f>'Asset Worksheet'!G51</f>
        <v>0</v>
      </c>
      <c r="E16" s="981">
        <f>'Asset Worksheet'!H51</f>
        <v>0</v>
      </c>
      <c r="F16" s="982"/>
      <c r="G16" s="261">
        <f t="shared" ca="1" si="0"/>
        <v>0</v>
      </c>
      <c r="I16" t="s">
        <v>63</v>
      </c>
    </row>
    <row r="17" spans="1:9">
      <c r="A17" s="246">
        <f t="shared" ca="1" si="1"/>
        <v>10</v>
      </c>
      <c r="B17" s="28"/>
      <c r="C17" s="773"/>
      <c r="D17" s="3"/>
      <c r="E17" s="778"/>
      <c r="F17" s="36"/>
      <c r="G17" s="261">
        <f t="shared" ca="1" si="0"/>
        <v>0</v>
      </c>
      <c r="I17" t="s">
        <v>65</v>
      </c>
    </row>
    <row r="18" spans="1:9">
      <c r="A18" s="246">
        <f t="shared" ca="1" si="1"/>
        <v>11</v>
      </c>
      <c r="B18" s="28"/>
      <c r="C18" s="773"/>
      <c r="D18" s="3"/>
      <c r="E18" s="778"/>
      <c r="F18" s="36"/>
      <c r="G18" s="261">
        <f t="shared" ca="1" si="0"/>
        <v>0</v>
      </c>
      <c r="I18" s="32" t="s">
        <v>64</v>
      </c>
    </row>
    <row r="19" spans="1:9">
      <c r="A19" s="246">
        <f t="shared" ca="1" si="1"/>
        <v>12</v>
      </c>
      <c r="B19" s="28"/>
      <c r="C19" s="773"/>
      <c r="D19" s="3"/>
      <c r="E19" s="778"/>
      <c r="F19" s="36"/>
      <c r="G19" s="261">
        <f t="shared" ca="1" si="0"/>
        <v>0</v>
      </c>
    </row>
    <row r="20" spans="1:9">
      <c r="A20" s="246">
        <f t="shared" ca="1" si="1"/>
        <v>13</v>
      </c>
      <c r="B20" s="28"/>
      <c r="C20" s="773"/>
      <c r="D20" s="3"/>
      <c r="E20" s="778"/>
      <c r="F20" s="36"/>
      <c r="G20" s="261">
        <f t="shared" ca="1" si="0"/>
        <v>0</v>
      </c>
      <c r="I20" s="35" t="s">
        <v>115</v>
      </c>
    </row>
    <row r="21" spans="1:9">
      <c r="A21" s="246">
        <f t="shared" ca="1" si="1"/>
        <v>14</v>
      </c>
      <c r="B21" s="28"/>
      <c r="C21" s="773"/>
      <c r="D21" s="3"/>
      <c r="E21" s="778"/>
      <c r="F21" s="36"/>
      <c r="G21" s="261">
        <f t="shared" ca="1" si="0"/>
        <v>0</v>
      </c>
      <c r="I21" t="s">
        <v>66</v>
      </c>
    </row>
    <row r="22" spans="1:9">
      <c r="A22" s="246">
        <f t="shared" ca="1" si="1"/>
        <v>15</v>
      </c>
      <c r="B22" s="28"/>
      <c r="C22" s="773"/>
      <c r="D22" s="3"/>
      <c r="E22" s="778"/>
      <c r="F22" s="36"/>
      <c r="G22" s="261">
        <f t="shared" ca="1" si="0"/>
        <v>0</v>
      </c>
      <c r="I22" s="29" t="s">
        <v>67</v>
      </c>
    </row>
    <row r="23" spans="1:9">
      <c r="A23" s="246">
        <f t="shared" ca="1" si="1"/>
        <v>16</v>
      </c>
      <c r="B23" s="28"/>
      <c r="C23" s="773"/>
      <c r="D23" s="3"/>
      <c r="E23" s="778"/>
      <c r="F23" s="36"/>
      <c r="G23" s="261">
        <f t="shared" ca="1" si="0"/>
        <v>0</v>
      </c>
      <c r="I23" s="29" t="s">
        <v>113</v>
      </c>
    </row>
    <row r="24" spans="1:9">
      <c r="A24" s="246">
        <f t="shared" ca="1" si="1"/>
        <v>17</v>
      </c>
      <c r="B24" s="28"/>
      <c r="C24" s="773"/>
      <c r="D24" s="3"/>
      <c r="E24" s="778"/>
      <c r="F24" s="36"/>
      <c r="G24" s="261">
        <f t="shared" ca="1" si="0"/>
        <v>0</v>
      </c>
      <c r="I24" s="29" t="s">
        <v>68</v>
      </c>
    </row>
    <row r="25" spans="1:9">
      <c r="A25" s="246">
        <f t="shared" ca="1" si="1"/>
        <v>18</v>
      </c>
      <c r="B25" s="28"/>
      <c r="C25" s="773"/>
      <c r="D25" s="3"/>
      <c r="E25" s="778"/>
      <c r="F25" s="36"/>
      <c r="G25" s="261">
        <f t="shared" ca="1" si="0"/>
        <v>0</v>
      </c>
    </row>
    <row r="26" spans="1:9">
      <c r="A26" s="246"/>
      <c r="B26" s="262" t="s">
        <v>7</v>
      </c>
      <c r="C26" s="774">
        <f>SUM(C8:C25)</f>
        <v>0</v>
      </c>
      <c r="D26" s="262" t="s">
        <v>7</v>
      </c>
      <c r="E26" s="774">
        <f>SUM(E8:E25)</f>
        <v>0</v>
      </c>
      <c r="F26" s="262"/>
      <c r="G26" s="246"/>
      <c r="I26" s="32" t="s">
        <v>106</v>
      </c>
    </row>
    <row r="27" spans="1:9" ht="15">
      <c r="A27" s="246"/>
      <c r="B27" s="246"/>
      <c r="C27" s="775"/>
      <c r="D27" s="263"/>
      <c r="E27" s="263"/>
      <c r="F27" s="263"/>
      <c r="G27" s="246"/>
      <c r="I27" t="s">
        <v>78</v>
      </c>
    </row>
    <row r="28" spans="1:9" ht="15">
      <c r="A28" s="246"/>
      <c r="B28" s="265" t="s">
        <v>15</v>
      </c>
      <c r="C28" s="776">
        <v>2500</v>
      </c>
      <c r="D28" s="264" t="str">
        <f>IF(NOT(snowball),"Not Applicable (No Snowball)",IF(C28&lt;=E26,"Too Low"," . "))</f>
        <v xml:space="preserve"> . </v>
      </c>
      <c r="E28" s="246"/>
      <c r="F28" s="246"/>
      <c r="G28" s="246"/>
      <c r="I28" t="s">
        <v>114</v>
      </c>
    </row>
    <row r="29" spans="1:9" ht="15">
      <c r="A29" s="246"/>
      <c r="B29" s="266" t="s">
        <v>14</v>
      </c>
      <c r="C29" s="777">
        <f>IF(NOT(snowball),"n/a",C28-E26)</f>
        <v>2500</v>
      </c>
      <c r="D29" s="264" t="str">
        <f>IF(C29&lt;0,"Need to Increase Monthly Payment","")</f>
        <v/>
      </c>
      <c r="E29" s="246"/>
      <c r="F29" s="246"/>
      <c r="G29" s="246"/>
      <c r="I29" t="s">
        <v>112</v>
      </c>
    </row>
    <row r="30" spans="1:9" ht="18" customHeight="1">
      <c r="A30" s="246"/>
      <c r="B30" s="246"/>
      <c r="C30" s="246"/>
      <c r="D30" s="246"/>
      <c r="E30" s="246"/>
      <c r="F30" s="246"/>
      <c r="G30" s="246"/>
      <c r="I30" t="s">
        <v>111</v>
      </c>
    </row>
    <row r="31" spans="1:9" ht="15">
      <c r="A31" s="246"/>
      <c r="B31" s="267" t="s">
        <v>44</v>
      </c>
      <c r="C31" s="246">
        <v>1</v>
      </c>
      <c r="D31" s="246"/>
      <c r="E31" s="246"/>
      <c r="F31" s="246"/>
      <c r="G31" s="246"/>
    </row>
    <row r="32" spans="1:9">
      <c r="A32" s="246"/>
      <c r="B32" s="246"/>
      <c r="C32" s="246"/>
      <c r="D32" s="246"/>
      <c r="E32" s="246"/>
      <c r="F32" s="246"/>
      <c r="G32" s="246"/>
      <c r="I32" s="35" t="s">
        <v>80</v>
      </c>
    </row>
    <row r="33" spans="1:9">
      <c r="A33" s="246"/>
      <c r="B33" s="268" t="s">
        <v>69</v>
      </c>
      <c r="C33" s="268" t="s">
        <v>83</v>
      </c>
      <c r="D33" s="268" t="s">
        <v>47</v>
      </c>
      <c r="E33" s="268" t="s">
        <v>70</v>
      </c>
      <c r="F33" s="268" t="s">
        <v>71</v>
      </c>
      <c r="G33" s="175"/>
      <c r="I33" t="s">
        <v>75</v>
      </c>
    </row>
    <row r="34" spans="1:9">
      <c r="A34" s="246"/>
      <c r="B34" s="268" t="s">
        <v>93</v>
      </c>
      <c r="C34" s="268" t="s">
        <v>2</v>
      </c>
      <c r="D34" s="268" t="s">
        <v>72</v>
      </c>
      <c r="E34" s="268" t="s">
        <v>73</v>
      </c>
      <c r="F34" s="268" t="s">
        <v>74</v>
      </c>
      <c r="G34" s="175"/>
      <c r="I34" t="s">
        <v>76</v>
      </c>
    </row>
    <row r="35" spans="1:9">
      <c r="A35" s="246"/>
      <c r="B35" s="1308" t="str">
        <f t="array" aca="1" ref="B35:B54" ca="1">TRANSPOSE('Payment Schedule'!D7:W7)</f>
        <v/>
      </c>
      <c r="C35" s="1309">
        <f t="array" aca="1" ref="C35:C54" ca="1">TRANSPOSE('Payment Schedule'!D8:W8)</f>
        <v>0</v>
      </c>
      <c r="D35" s="1309">
        <f t="array" aca="1" ref="D35:D54" ca="1">TRANSPOSE('Payment Schedule'!D13:W13)</f>
        <v>0</v>
      </c>
      <c r="E35" s="1310">
        <f t="array" aca="1" ref="E35:E54" ca="1">TRANSPOSE('Payment Schedule'!D11:W11)</f>
        <v>0</v>
      </c>
      <c r="F35" s="1311" t="str">
        <f t="array" aca="1" ref="F35:F54" ca="1">TRANSPOSE('Payment Schedule'!D12:W12)</f>
        <v/>
      </c>
      <c r="G35" s="247" t="str">
        <f t="array" aca="1" ref="G35:G54" ca="1">TRANSPOSE('Payment Schedule'!D14:W14)</f>
        <v xml:space="preserve"> . </v>
      </c>
    </row>
    <row r="36" spans="1:9">
      <c r="A36" s="246"/>
      <c r="B36" s="1308" t="str">
        <f ca="1"/>
        <v/>
      </c>
      <c r="C36" s="1309">
        <f ca="1"/>
        <v>0</v>
      </c>
      <c r="D36" s="1309">
        <f ca="1"/>
        <v>0</v>
      </c>
      <c r="E36" s="1310">
        <f ca="1"/>
        <v>0</v>
      </c>
      <c r="F36" s="1311" t="str">
        <f ca="1"/>
        <v/>
      </c>
      <c r="G36" s="247" t="str">
        <f ca="1"/>
        <v xml:space="preserve"> . </v>
      </c>
      <c r="I36" s="35" t="s">
        <v>102</v>
      </c>
    </row>
    <row r="37" spans="1:9">
      <c r="A37" s="246"/>
      <c r="B37" s="1308" t="str">
        <f ca="1"/>
        <v/>
      </c>
      <c r="C37" s="1309">
        <f ca="1"/>
        <v>0</v>
      </c>
      <c r="D37" s="1309">
        <f ca="1"/>
        <v>0</v>
      </c>
      <c r="E37" s="1310">
        <f ca="1"/>
        <v>0</v>
      </c>
      <c r="F37" s="1311" t="str">
        <f ca="1"/>
        <v/>
      </c>
      <c r="G37" s="248" t="str">
        <f ca="1"/>
        <v xml:space="preserve"> . </v>
      </c>
      <c r="I37" t="s">
        <v>103</v>
      </c>
    </row>
    <row r="38" spans="1:9">
      <c r="A38" s="246"/>
      <c r="B38" s="1308" t="str">
        <f ca="1"/>
        <v/>
      </c>
      <c r="C38" s="1309">
        <f ca="1"/>
        <v>0</v>
      </c>
      <c r="D38" s="1309">
        <f ca="1"/>
        <v>0</v>
      </c>
      <c r="E38" s="1310">
        <f ca="1"/>
        <v>0</v>
      </c>
      <c r="F38" s="1311" t="str">
        <f ca="1"/>
        <v/>
      </c>
      <c r="G38" s="248" t="str">
        <f ca="1"/>
        <v xml:space="preserve"> . </v>
      </c>
      <c r="I38" t="s">
        <v>104</v>
      </c>
    </row>
    <row r="39" spans="1:9">
      <c r="A39" s="246"/>
      <c r="B39" s="1308" t="str">
        <f ca="1"/>
        <v/>
      </c>
      <c r="C39" s="1309">
        <f ca="1"/>
        <v>0</v>
      </c>
      <c r="D39" s="1309">
        <f ca="1"/>
        <v>0</v>
      </c>
      <c r="E39" s="1310">
        <f ca="1"/>
        <v>0</v>
      </c>
      <c r="F39" s="1311" t="str">
        <f ca="1"/>
        <v/>
      </c>
      <c r="G39" s="248" t="str">
        <f ca="1"/>
        <v xml:space="preserve"> . </v>
      </c>
      <c r="I39" t="s">
        <v>105</v>
      </c>
    </row>
    <row r="40" spans="1:9">
      <c r="A40" s="246"/>
      <c r="B40" s="1308" t="str">
        <f ca="1"/>
        <v/>
      </c>
      <c r="C40" s="1309">
        <f ca="1"/>
        <v>0</v>
      </c>
      <c r="D40" s="1309">
        <f ca="1"/>
        <v>0</v>
      </c>
      <c r="E40" s="1310">
        <f ca="1"/>
        <v>0</v>
      </c>
      <c r="F40" s="1311" t="str">
        <f ca="1"/>
        <v/>
      </c>
      <c r="G40" s="248" t="str">
        <f ca="1"/>
        <v xml:space="preserve"> . </v>
      </c>
    </row>
    <row r="41" spans="1:9">
      <c r="A41" s="246"/>
      <c r="B41" s="1308" t="str">
        <f ca="1"/>
        <v/>
      </c>
      <c r="C41" s="1309">
        <f ca="1"/>
        <v>0</v>
      </c>
      <c r="D41" s="1309">
        <f ca="1"/>
        <v>0</v>
      </c>
      <c r="E41" s="1310">
        <f ca="1"/>
        <v>0</v>
      </c>
      <c r="F41" s="1311" t="str">
        <f ca="1"/>
        <v/>
      </c>
      <c r="G41" s="248" t="str">
        <f ca="1"/>
        <v xml:space="preserve"> . </v>
      </c>
      <c r="I41" s="32" t="s">
        <v>77</v>
      </c>
    </row>
    <row r="42" spans="1:9">
      <c r="A42" s="246"/>
      <c r="B42" s="1308" t="str">
        <f ca="1"/>
        <v/>
      </c>
      <c r="C42" s="1309">
        <f ca="1"/>
        <v>0</v>
      </c>
      <c r="D42" s="1309">
        <f ca="1"/>
        <v>0</v>
      </c>
      <c r="E42" s="1310">
        <f ca="1"/>
        <v>0</v>
      </c>
      <c r="F42" s="1311" t="str">
        <f ca="1"/>
        <v/>
      </c>
      <c r="G42" s="248" t="str">
        <f ca="1"/>
        <v xml:space="preserve"> . </v>
      </c>
      <c r="I42" t="s">
        <v>92</v>
      </c>
    </row>
    <row r="43" spans="1:9">
      <c r="A43" s="246"/>
      <c r="B43" s="1308" t="str">
        <f ca="1"/>
        <v/>
      </c>
      <c r="C43" s="1309">
        <f ca="1"/>
        <v>0</v>
      </c>
      <c r="D43" s="1309">
        <f ca="1"/>
        <v>0</v>
      </c>
      <c r="E43" s="1310">
        <f ca="1"/>
        <v>0</v>
      </c>
      <c r="F43" s="1311" t="str">
        <f ca="1"/>
        <v/>
      </c>
      <c r="G43" s="248" t="str">
        <f ca="1"/>
        <v xml:space="preserve"> . </v>
      </c>
      <c r="I43" t="s">
        <v>118</v>
      </c>
    </row>
    <row r="44" spans="1:9">
      <c r="A44" s="246"/>
      <c r="B44" s="1308" t="str">
        <f ca="1"/>
        <v/>
      </c>
      <c r="C44" s="1309">
        <f ca="1"/>
        <v>0</v>
      </c>
      <c r="D44" s="1309">
        <f ca="1"/>
        <v>0</v>
      </c>
      <c r="E44" s="1310">
        <f ca="1"/>
        <v>0</v>
      </c>
      <c r="F44" s="1311" t="str">
        <f ca="1"/>
        <v/>
      </c>
      <c r="G44" s="248" t="str">
        <f ca="1"/>
        <v xml:space="preserve"> . </v>
      </c>
    </row>
    <row r="45" spans="1:9">
      <c r="A45" s="246"/>
      <c r="B45" s="1308" t="str">
        <f ca="1"/>
        <v/>
      </c>
      <c r="C45" s="1309">
        <f ca="1"/>
        <v>0</v>
      </c>
      <c r="D45" s="1309">
        <f ca="1"/>
        <v>0</v>
      </c>
      <c r="E45" s="1310">
        <f ca="1"/>
        <v>0</v>
      </c>
      <c r="F45" s="1311" t="str">
        <f ca="1"/>
        <v/>
      </c>
      <c r="G45" s="248" t="str">
        <f ca="1"/>
        <v xml:space="preserve"> . </v>
      </c>
      <c r="I45" s="9" t="s">
        <v>87</v>
      </c>
    </row>
    <row r="46" spans="1:9">
      <c r="A46" s="246"/>
      <c r="B46" s="1308" t="str">
        <f ca="1"/>
        <v/>
      </c>
      <c r="C46" s="1309">
        <f ca="1"/>
        <v>0</v>
      </c>
      <c r="D46" s="1309">
        <f ca="1"/>
        <v>0</v>
      </c>
      <c r="E46" s="1310">
        <f ca="1"/>
        <v>0</v>
      </c>
      <c r="F46" s="1311" t="str">
        <f ca="1"/>
        <v/>
      </c>
      <c r="G46" s="248" t="str">
        <f ca="1"/>
        <v xml:space="preserve"> . </v>
      </c>
      <c r="I46" t="s">
        <v>84</v>
      </c>
    </row>
    <row r="47" spans="1:9">
      <c r="A47" s="246"/>
      <c r="B47" s="1308" t="str">
        <f ca="1"/>
        <v/>
      </c>
      <c r="C47" s="1309">
        <f ca="1"/>
        <v>0</v>
      </c>
      <c r="D47" s="1309">
        <f ca="1"/>
        <v>0</v>
      </c>
      <c r="E47" s="1310">
        <f ca="1"/>
        <v>0</v>
      </c>
      <c r="F47" s="1311" t="str">
        <f ca="1"/>
        <v/>
      </c>
      <c r="G47" s="248" t="str">
        <f ca="1"/>
        <v xml:space="preserve"> . </v>
      </c>
      <c r="I47" t="s">
        <v>85</v>
      </c>
    </row>
    <row r="48" spans="1:9">
      <c r="A48" s="246"/>
      <c r="B48" s="1308" t="str">
        <f ca="1"/>
        <v/>
      </c>
      <c r="C48" s="1309">
        <f ca="1"/>
        <v>0</v>
      </c>
      <c r="D48" s="1309">
        <f ca="1"/>
        <v>0</v>
      </c>
      <c r="E48" s="1310">
        <f ca="1"/>
        <v>0</v>
      </c>
      <c r="F48" s="1311" t="str">
        <f ca="1"/>
        <v/>
      </c>
      <c r="G48" s="248" t="str">
        <f ca="1"/>
        <v xml:space="preserve"> . </v>
      </c>
      <c r="I48" t="s">
        <v>81</v>
      </c>
    </row>
    <row r="49" spans="1:9">
      <c r="A49" s="246"/>
      <c r="B49" s="1308" t="str">
        <f ca="1"/>
        <v/>
      </c>
      <c r="C49" s="1309">
        <f ca="1"/>
        <v>0</v>
      </c>
      <c r="D49" s="1309">
        <f ca="1"/>
        <v>0</v>
      </c>
      <c r="E49" s="1310">
        <f ca="1"/>
        <v>0</v>
      </c>
      <c r="F49" s="1311" t="str">
        <f ca="1"/>
        <v/>
      </c>
      <c r="G49" s="248" t="str">
        <f ca="1"/>
        <v xml:space="preserve"> . </v>
      </c>
      <c r="I49" s="32" t="s">
        <v>82</v>
      </c>
    </row>
    <row r="50" spans="1:9">
      <c r="A50" s="246"/>
      <c r="B50" s="1308" t="str">
        <f ca="1"/>
        <v/>
      </c>
      <c r="C50" s="1309">
        <f ca="1"/>
        <v>0</v>
      </c>
      <c r="D50" s="1309">
        <f ca="1"/>
        <v>0</v>
      </c>
      <c r="E50" s="1310">
        <f ca="1"/>
        <v>0</v>
      </c>
      <c r="F50" s="1311" t="str">
        <f ca="1"/>
        <v/>
      </c>
      <c r="G50" s="248" t="str">
        <f ca="1"/>
        <v xml:space="preserve"> . </v>
      </c>
    </row>
    <row r="51" spans="1:9">
      <c r="A51" s="246"/>
      <c r="B51" s="1308" t="str">
        <f ca="1"/>
        <v/>
      </c>
      <c r="C51" s="1309">
        <f ca="1"/>
        <v>0</v>
      </c>
      <c r="D51" s="1309">
        <f ca="1"/>
        <v>0</v>
      </c>
      <c r="E51" s="1310">
        <f ca="1"/>
        <v>0</v>
      </c>
      <c r="F51" s="1311" t="str">
        <f ca="1"/>
        <v/>
      </c>
      <c r="G51" s="248" t="str">
        <f ca="1"/>
        <v xml:space="preserve"> . </v>
      </c>
      <c r="I51" s="9" t="s">
        <v>91</v>
      </c>
    </row>
    <row r="52" spans="1:9">
      <c r="A52" s="246"/>
      <c r="B52" s="1308" t="str">
        <f ca="1"/>
        <v/>
      </c>
      <c r="C52" s="1309">
        <f ca="1"/>
        <v>0</v>
      </c>
      <c r="D52" s="1309">
        <f ca="1"/>
        <v>0</v>
      </c>
      <c r="E52" s="1310">
        <f ca="1"/>
        <v>0</v>
      </c>
      <c r="F52" s="1311" t="str">
        <f ca="1"/>
        <v/>
      </c>
      <c r="G52" s="248" t="str">
        <f ca="1"/>
        <v xml:space="preserve"> . </v>
      </c>
      <c r="I52" t="s">
        <v>88</v>
      </c>
    </row>
    <row r="53" spans="1:9">
      <c r="A53" s="246"/>
      <c r="B53" s="1308" t="str">
        <f ca="1"/>
        <v/>
      </c>
      <c r="C53" s="1309">
        <f ca="1"/>
        <v>0</v>
      </c>
      <c r="D53" s="1309">
        <f ca="1"/>
        <v>0</v>
      </c>
      <c r="E53" s="1310">
        <f ca="1"/>
        <v>0</v>
      </c>
      <c r="F53" s="1311" t="str">
        <f ca="1"/>
        <v/>
      </c>
      <c r="G53" s="248" t="str">
        <f ca="1"/>
        <v xml:space="preserve"> . </v>
      </c>
      <c r="I53" t="s">
        <v>89</v>
      </c>
    </row>
    <row r="54" spans="1:9">
      <c r="A54" s="246"/>
      <c r="B54" s="1308" t="str">
        <f ca="1"/>
        <v/>
      </c>
      <c r="C54" s="1309">
        <f ca="1"/>
        <v>0</v>
      </c>
      <c r="D54" s="1309">
        <f ca="1"/>
        <v>0</v>
      </c>
      <c r="E54" s="1310">
        <f ca="1"/>
        <v>0</v>
      </c>
      <c r="F54" s="1311" t="str">
        <f ca="1"/>
        <v/>
      </c>
      <c r="G54" s="248" t="str">
        <f ca="1"/>
        <v xml:space="preserve"> . </v>
      </c>
      <c r="I54" t="s">
        <v>90</v>
      </c>
    </row>
    <row r="55" spans="1:9" ht="14.25">
      <c r="A55" s="246"/>
      <c r="B55" s="175"/>
      <c r="C55" s="270" t="s">
        <v>56</v>
      </c>
      <c r="D55" s="249">
        <f ca="1">'Payment Schedule'!D16</f>
        <v>0</v>
      </c>
      <c r="E55" s="250" t="s">
        <v>57</v>
      </c>
      <c r="F55" s="175"/>
      <c r="G55" s="246"/>
    </row>
    <row r="56" spans="1:9">
      <c r="A56" s="246"/>
      <c r="B56" s="246"/>
      <c r="C56" s="246"/>
      <c r="D56" s="246"/>
      <c r="E56" s="246"/>
      <c r="F56" s="246"/>
      <c r="G56" s="246"/>
      <c r="I56" s="9" t="s">
        <v>119</v>
      </c>
    </row>
    <row r="57" spans="1:9" ht="16.5" customHeight="1">
      <c r="A57" s="251"/>
      <c r="B57" s="27"/>
      <c r="C57" s="27"/>
      <c r="D57" s="27"/>
      <c r="E57" s="27"/>
      <c r="F57" s="27"/>
      <c r="G57" s="27"/>
      <c r="I57" t="s">
        <v>120</v>
      </c>
    </row>
    <row r="58" spans="1:9">
      <c r="A58" s="251"/>
      <c r="B58" s="27"/>
      <c r="C58" s="27"/>
      <c r="D58" s="27"/>
      <c r="E58" s="27"/>
      <c r="F58" s="27"/>
      <c r="G58" s="27"/>
      <c r="I58" t="s">
        <v>121</v>
      </c>
    </row>
    <row r="59" spans="1:9">
      <c r="A59" s="27"/>
      <c r="B59" s="27"/>
      <c r="C59" s="27"/>
      <c r="D59" s="27"/>
      <c r="E59" s="27"/>
      <c r="F59" s="27"/>
      <c r="G59" s="27"/>
      <c r="I59" t="s">
        <v>122</v>
      </c>
    </row>
    <row r="60" spans="1:9">
      <c r="A60" s="40" t="s">
        <v>110</v>
      </c>
      <c r="B60" s="27"/>
      <c r="C60" s="27"/>
      <c r="D60" s="27"/>
      <c r="E60" s="27"/>
      <c r="F60" s="27"/>
      <c r="G60" s="27"/>
      <c r="I60" t="s">
        <v>123</v>
      </c>
    </row>
    <row r="61" spans="1:9">
      <c r="A61" s="27"/>
      <c r="B61" s="27"/>
      <c r="C61" s="27"/>
      <c r="D61" s="27"/>
      <c r="E61" s="27"/>
      <c r="F61" s="27"/>
      <c r="G61" s="27"/>
      <c r="I61" t="s">
        <v>124</v>
      </c>
    </row>
    <row r="62" spans="1:9">
      <c r="A62" s="27"/>
      <c r="B62" s="27"/>
      <c r="C62" s="27"/>
      <c r="D62" s="27"/>
      <c r="E62" s="27"/>
      <c r="F62" s="27"/>
      <c r="G62" s="27"/>
    </row>
    <row r="63" spans="1:9">
      <c r="A63" s="27"/>
      <c r="B63" s="27"/>
      <c r="C63" s="27"/>
      <c r="D63" s="27"/>
      <c r="E63" s="27"/>
      <c r="F63" s="27"/>
      <c r="G63" s="27"/>
    </row>
    <row r="64" spans="1:9">
      <c r="A64" s="27"/>
      <c r="B64" s="27"/>
      <c r="C64" s="27"/>
      <c r="D64" s="27"/>
      <c r="E64" s="27"/>
      <c r="F64" s="27"/>
      <c r="G64" s="27"/>
    </row>
    <row r="65" spans="1:7">
      <c r="A65" s="27"/>
      <c r="B65" s="27"/>
      <c r="C65" s="27"/>
      <c r="D65" s="27"/>
      <c r="E65" s="27"/>
      <c r="F65" s="27"/>
      <c r="G65" s="27"/>
    </row>
    <row r="66" spans="1:7">
      <c r="A66" s="27"/>
    </row>
    <row r="67" spans="1:7">
      <c r="A67" s="27"/>
    </row>
    <row r="68" spans="1:7">
      <c r="A68" s="27"/>
    </row>
    <row r="69" spans="1:7">
      <c r="A69" s="27"/>
    </row>
    <row r="70" spans="1:7">
      <c r="A70" s="27"/>
    </row>
    <row r="71" spans="1:7">
      <c r="A71" s="27"/>
    </row>
    <row r="72" spans="1:7">
      <c r="A72" s="27"/>
    </row>
  </sheetData>
  <mergeCells count="1">
    <mergeCell ref="B6:F6"/>
  </mergeCells>
  <phoneticPr fontId="4" type="noConversion"/>
  <conditionalFormatting sqref="C29">
    <cfRule type="cellIs" dxfId="7" priority="3" stopIfTrue="1" operator="lessThan">
      <formula>0</formula>
    </cfRule>
  </conditionalFormatting>
  <conditionalFormatting sqref="F8:F12 E9:E25">
    <cfRule type="expression" dxfId="6" priority="4" stopIfTrue="1">
      <formula>E8&lt;(ROUND(OFFSET($C$7,ROW()-ROW($C$7),0,1,1)*OFFSET($D$7,ROW()-ROW($D$7),0,1,1)/12,2))</formula>
    </cfRule>
  </conditionalFormatting>
  <conditionalFormatting sqref="E8">
    <cfRule type="expression" dxfId="5" priority="1" stopIfTrue="1">
      <formula>E8&lt;(ROUND(OFFSET($C$7,ROW()-ROW($C$7),0,1,1)*OFFSET($D$7,ROW()-ROW($D$7),0,1,1)/12,2))</formula>
    </cfRule>
  </conditionalFormatting>
  <hyperlinks>
    <hyperlink ref="A2" r:id="rId1"/>
  </hyperlinks>
  <pageMargins left="0.75" right="0.25" top="0.25" bottom="0.25" header="0.5" footer="0.5"/>
  <pageSetup scale="95" orientation="portrait"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sheetPr>
    <tabColor rgb="FFC00000"/>
    <pageSetUpPr fitToPage="1"/>
  </sheetPr>
  <dimension ref="A1:DE381"/>
  <sheetViews>
    <sheetView showGridLines="0" workbookViewId="0">
      <selection activeCell="A19" sqref="A19:XFD19"/>
    </sheetView>
  </sheetViews>
  <sheetFormatPr defaultRowHeight="12.75"/>
  <cols>
    <col min="1" max="1" width="4.140625" customWidth="1"/>
    <col min="2" max="2" width="6.5703125" customWidth="1"/>
    <col min="4" max="23" width="10.140625" customWidth="1"/>
    <col min="24" max="24" width="4" customWidth="1"/>
    <col min="25" max="44" width="8.42578125" hidden="1" customWidth="1"/>
    <col min="45" max="45" width="2.42578125" hidden="1" customWidth="1"/>
    <col min="46" max="65" width="7.140625" hidden="1" customWidth="1"/>
    <col min="66" max="66" width="7" hidden="1" customWidth="1"/>
    <col min="67" max="67" width="2.140625" hidden="1" customWidth="1"/>
    <col min="68" max="88" width="7" hidden="1" customWidth="1"/>
    <col min="89" max="89" width="4.28515625" hidden="1" customWidth="1"/>
    <col min="90" max="109" width="7" hidden="1" customWidth="1"/>
  </cols>
  <sheetData>
    <row r="1" spans="1:23" s="705" customFormat="1" ht="18">
      <c r="A1" s="701" t="s">
        <v>49</v>
      </c>
      <c r="B1" s="702"/>
      <c r="C1" s="703" t="s">
        <v>12</v>
      </c>
      <c r="D1" s="702"/>
      <c r="E1" s="702"/>
      <c r="F1" s="702"/>
      <c r="G1" s="702"/>
      <c r="H1" s="702"/>
      <c r="I1" s="702"/>
      <c r="J1" s="702"/>
      <c r="K1" s="702"/>
      <c r="L1" s="702"/>
      <c r="M1" s="702"/>
      <c r="N1" s="702"/>
      <c r="O1" s="702"/>
      <c r="P1" s="702"/>
      <c r="Q1" s="702"/>
      <c r="R1" s="702"/>
      <c r="S1" s="702"/>
      <c r="T1" s="702"/>
      <c r="U1" s="702"/>
      <c r="V1" s="702"/>
      <c r="W1" s="704" t="s">
        <v>109</v>
      </c>
    </row>
    <row r="2" spans="1:23" s="175" customFormat="1">
      <c r="A2" s="252" t="s">
        <v>95</v>
      </c>
    </row>
    <row r="3" spans="1:23" s="175" customFormat="1"/>
    <row r="4" spans="1:23" s="706" customFormat="1" ht="15">
      <c r="C4" s="707" t="s">
        <v>44</v>
      </c>
      <c r="D4" s="708" t="str">
        <f>INDEX('Debt Reduction Calculator'!I2:I7,strategy)</f>
        <v>Snowball (Lowest Balance First)</v>
      </c>
    </row>
    <row r="5" spans="1:23" s="706" customFormat="1" ht="15">
      <c r="C5" s="707" t="s">
        <v>22</v>
      </c>
      <c r="D5" s="1180">
        <f>IF(NOT(snowball),"Variable",'Debt Reduction Calculator'!C28)</f>
        <v>2500</v>
      </c>
      <c r="E5" s="1180"/>
    </row>
    <row r="6" spans="1:23" s="175" customFormat="1"/>
    <row r="7" spans="1:23" s="733" customFormat="1" ht="14.25" thickBot="1">
      <c r="A7" s="730"/>
      <c r="B7" s="730"/>
      <c r="C7" s="731" t="s">
        <v>8</v>
      </c>
      <c r="D7" s="732" t="str">
        <f ca="1">IF(ISERROR(Order!B66),"",IF(ISBLANK(INDEX('Debt Reduction Calculator'!$B$9:$B$25,Order!B66))," - ",INDEX('Debt Reduction Calculator'!$B$9:$B$25,Order!B66)))</f>
        <v/>
      </c>
      <c r="E7" s="732" t="str">
        <f ca="1">IF(ISERROR(Order!C66),"",IF(ISBLANK(INDEX('Debt Reduction Calculator'!$B$9:$B$25,Order!C66))," - ",INDEX('Debt Reduction Calculator'!$B$9:$B$25,Order!C66)))</f>
        <v/>
      </c>
      <c r="F7" s="732" t="str">
        <f ca="1">IF(ISERROR(Order!D66),"",IF(ISBLANK(INDEX('Debt Reduction Calculator'!$B$9:$B$25,Order!D66))," - ",INDEX('Debt Reduction Calculator'!$B$9:$B$25,Order!D66)))</f>
        <v/>
      </c>
      <c r="G7" s="732" t="str">
        <f ca="1">IF(ISERROR(Order!E66),"",IF(ISBLANK(INDEX('Debt Reduction Calculator'!$B$9:$B$25,Order!E66))," - ",INDEX('Debt Reduction Calculator'!$B$9:$B$25,Order!E66)))</f>
        <v/>
      </c>
      <c r="H7" s="732" t="str">
        <f ca="1">IF(ISERROR(Order!F66),"",IF(ISBLANK(INDEX('Debt Reduction Calculator'!$B$9:$B$25,Order!F66))," - ",INDEX('Debt Reduction Calculator'!$B$9:$B$25,Order!F66)))</f>
        <v/>
      </c>
      <c r="I7" s="732" t="str">
        <f ca="1">IF(ISERROR(Order!G66),"",IF(ISBLANK(INDEX('Debt Reduction Calculator'!$B$9:$B$25,Order!G66))," - ",INDEX('Debt Reduction Calculator'!$B$9:$B$25,Order!G66)))</f>
        <v/>
      </c>
      <c r="J7" s="732" t="str">
        <f ca="1">IF(ISERROR(Order!H66),"",IF(ISBLANK(INDEX('Debt Reduction Calculator'!$B$9:$B$25,Order!H66))," - ",INDEX('Debt Reduction Calculator'!$B$9:$B$25,Order!H66)))</f>
        <v/>
      </c>
      <c r="K7" s="732" t="str">
        <f ca="1">IF(ISERROR(Order!I66),"",IF(ISBLANK(INDEX('Debt Reduction Calculator'!$B$9:$B$25,Order!I66))," - ",INDEX('Debt Reduction Calculator'!$B$9:$B$25,Order!I66)))</f>
        <v/>
      </c>
      <c r="L7" s="732" t="str">
        <f ca="1">IF(ISERROR(Order!J66),"",IF(ISBLANK(INDEX('Debt Reduction Calculator'!$B$9:$B$25,Order!J66))," - ",INDEX('Debt Reduction Calculator'!$B$9:$B$25,Order!J66)))</f>
        <v/>
      </c>
      <c r="M7" s="732" t="str">
        <f ca="1">IF(ISERROR(Order!K66),"",IF(ISBLANK(INDEX('Debt Reduction Calculator'!$B$9:$B$25,Order!K66))," - ",INDEX('Debt Reduction Calculator'!$B$9:$B$25,Order!K66)))</f>
        <v/>
      </c>
      <c r="N7" s="732" t="str">
        <f ca="1">IF(ISERROR(Order!L66),"",IF(ISBLANK(INDEX('Debt Reduction Calculator'!$B$9:$B$25,Order!L66))," - ",INDEX('Debt Reduction Calculator'!$B$9:$B$25,Order!L66)))</f>
        <v/>
      </c>
      <c r="O7" s="732" t="str">
        <f ca="1">IF(ISERROR(Order!M66),"",IF(ISBLANK(INDEX('Debt Reduction Calculator'!$B$9:$B$25,Order!M66))," - ",INDEX('Debt Reduction Calculator'!$B$9:$B$25,Order!M66)))</f>
        <v/>
      </c>
      <c r="P7" s="732" t="str">
        <f ca="1">IF(ISERROR(Order!N66),"",IF(ISBLANK(INDEX('Debt Reduction Calculator'!$B$9:$B$25,Order!N66))," - ",INDEX('Debt Reduction Calculator'!$B$9:$B$25,Order!N66)))</f>
        <v/>
      </c>
      <c r="Q7" s="732" t="str">
        <f ca="1">IF(ISERROR(Order!O66),"",IF(ISBLANK(INDEX('Debt Reduction Calculator'!$B$9:$B$25,Order!O66))," - ",INDEX('Debt Reduction Calculator'!$B$9:$B$25,Order!O66)))</f>
        <v/>
      </c>
      <c r="R7" s="732" t="str">
        <f ca="1">IF(ISERROR(Order!P66),"",IF(ISBLANK(INDEX('Debt Reduction Calculator'!$B$9:$B$25,Order!P66))," - ",INDEX('Debt Reduction Calculator'!$B$9:$B$25,Order!P66)))</f>
        <v/>
      </c>
      <c r="S7" s="732" t="str">
        <f ca="1">IF(ISERROR(Order!Q66),"",IF(ISBLANK(INDEX('Debt Reduction Calculator'!$B$9:$B$25,Order!Q66))," - ",INDEX('Debt Reduction Calculator'!$B$9:$B$25,Order!Q66)))</f>
        <v/>
      </c>
      <c r="T7" s="732" t="str">
        <f ca="1">IF(ISERROR(Order!R66),"",IF(ISBLANK(INDEX('Debt Reduction Calculator'!$B$9:$B$25,Order!R66))," - ",INDEX('Debt Reduction Calculator'!$B$9:$B$25,Order!R66)))</f>
        <v/>
      </c>
      <c r="U7" s="732" t="str">
        <f ca="1">IF(ISERROR(Order!S66),"",IF(ISBLANK(INDEX('Debt Reduction Calculator'!$B$9:$B$25,Order!S66))," - ",INDEX('Debt Reduction Calculator'!$B$9:$B$25,Order!S66)))</f>
        <v/>
      </c>
      <c r="V7" s="732" t="str">
        <f ca="1">IF(ISERROR(Order!T66),"",IF(ISBLANK(INDEX('Debt Reduction Calculator'!$B$9:$B$25,Order!T66))," - ",INDEX('Debt Reduction Calculator'!$B$9:$B$25,Order!T66)))</f>
        <v/>
      </c>
      <c r="W7" s="732" t="str">
        <f ca="1">IF(ISERROR(Order!U66),"",IF(ISBLANK(INDEX('Debt Reduction Calculator'!$B$9:$B$25,Order!U66))," - ",INDEX('Debt Reduction Calculator'!$B$9:$B$25,Order!U66)))</f>
        <v/>
      </c>
    </row>
    <row r="8" spans="1:23" s="175" customFormat="1">
      <c r="A8" s="709"/>
      <c r="B8" s="710"/>
      <c r="C8" s="711" t="s">
        <v>9</v>
      </c>
      <c r="D8" s="712">
        <f ca="1">IF(ISERROR(Order!B66),0,INDEX('Debt Reduction Calculator'!$C$10:$C$25,Order!B66))</f>
        <v>0</v>
      </c>
      <c r="E8" s="712">
        <f ca="1">IF(ISERROR(Order!C66),0,INDEX('Debt Reduction Calculator'!$C$10:$C$25,Order!C66))</f>
        <v>0</v>
      </c>
      <c r="F8" s="712">
        <f ca="1">IF(ISERROR(Order!D66),0,INDEX('Debt Reduction Calculator'!$C$10:$C$25,Order!D66))</f>
        <v>0</v>
      </c>
      <c r="G8" s="712">
        <f ca="1">IF(ISERROR(Order!E66),0,INDEX('Debt Reduction Calculator'!$C$10:$C$25,Order!E66))</f>
        <v>0</v>
      </c>
      <c r="H8" s="712">
        <f ca="1">IF(ISERROR(Order!F66),0,INDEX('Debt Reduction Calculator'!$C$10:$C$25,Order!F66))</f>
        <v>0</v>
      </c>
      <c r="I8" s="712">
        <f ca="1">IF(ISERROR(Order!G66),0,INDEX('Debt Reduction Calculator'!$C$10:$C$25,Order!G66))</f>
        <v>0</v>
      </c>
      <c r="J8" s="712">
        <f ca="1">IF(ISERROR(Order!H66),0,INDEX('Debt Reduction Calculator'!$C$10:$C$25,Order!H66))</f>
        <v>0</v>
      </c>
      <c r="K8" s="712">
        <f ca="1">IF(ISERROR(Order!I66),0,INDEX('Debt Reduction Calculator'!$C$10:$C$25,Order!I66))</f>
        <v>0</v>
      </c>
      <c r="L8" s="712">
        <f ca="1">IF(ISERROR(Order!J66),0,INDEX('Debt Reduction Calculator'!$C$10:$C$25,Order!J66))</f>
        <v>0</v>
      </c>
      <c r="M8" s="712">
        <f ca="1">IF(ISERROR(Order!K66),0,INDEX('Debt Reduction Calculator'!$C$10:$C$25,Order!K66))</f>
        <v>0</v>
      </c>
      <c r="N8" s="712">
        <f ca="1">IF(ISERROR(Order!L66),0,INDEX('Debt Reduction Calculator'!$C$10:$C$25,Order!L66))</f>
        <v>0</v>
      </c>
      <c r="O8" s="712">
        <f ca="1">IF(ISERROR(Order!M66),0,INDEX('Debt Reduction Calculator'!$C$10:$C$25,Order!M66))</f>
        <v>0</v>
      </c>
      <c r="P8" s="712">
        <f ca="1">IF(ISERROR(Order!N66),0,INDEX('Debt Reduction Calculator'!$C$10:$C$25,Order!N66))</f>
        <v>0</v>
      </c>
      <c r="Q8" s="712">
        <f ca="1">IF(ISERROR(Order!O66),0,INDEX('Debt Reduction Calculator'!$C$10:$C$25,Order!O66))</f>
        <v>0</v>
      </c>
      <c r="R8" s="712">
        <f ca="1">IF(ISERROR(Order!P66),0,INDEX('Debt Reduction Calculator'!$C$10:$C$25,Order!P66))</f>
        <v>0</v>
      </c>
      <c r="S8" s="712">
        <f ca="1">IF(ISERROR(Order!Q66),0,INDEX('Debt Reduction Calculator'!$C$10:$C$25,Order!Q66))</f>
        <v>0</v>
      </c>
      <c r="T8" s="712">
        <f ca="1">IF(ISERROR(Order!R66),0,INDEX('Debt Reduction Calculator'!$C$10:$C$25,Order!R66))</f>
        <v>0</v>
      </c>
      <c r="U8" s="712">
        <f ca="1">IF(ISERROR(Order!S66),0,INDEX('Debt Reduction Calculator'!$C$10:$C$25,Order!S66))</f>
        <v>0</v>
      </c>
      <c r="V8" s="712">
        <f ca="1">IF(ISERROR(Order!T66),0,INDEX('Debt Reduction Calculator'!$C$10:$C$25,Order!T66))</f>
        <v>0</v>
      </c>
      <c r="W8" s="712">
        <f ca="1">IF(ISERROR(Order!U66),0,INDEX('Debt Reduction Calculator'!$C$10:$C$25,Order!U66))</f>
        <v>0</v>
      </c>
    </row>
    <row r="9" spans="1:23" s="175" customFormat="1">
      <c r="A9" s="713"/>
      <c r="B9" s="714"/>
      <c r="C9" s="715" t="s">
        <v>10</v>
      </c>
      <c r="D9" s="716">
        <f ca="1">IF(ISERROR(Order!B66),0,INDEX('Debt Reduction Calculator'!$D$9:$D$25,Order!B66))</f>
        <v>0</v>
      </c>
      <c r="E9" s="716">
        <f ca="1">IF(ISERROR(Order!C66),0,INDEX('Debt Reduction Calculator'!$D$9:$D$25,Order!C66))</f>
        <v>0</v>
      </c>
      <c r="F9" s="716">
        <f ca="1">IF(ISERROR(Order!D66),0,INDEX('Debt Reduction Calculator'!$D$9:$D$25,Order!D66))</f>
        <v>0</v>
      </c>
      <c r="G9" s="716">
        <f ca="1">IF(ISERROR(Order!E66),0,INDEX('Debt Reduction Calculator'!$D$9:$D$25,Order!E66))</f>
        <v>0</v>
      </c>
      <c r="H9" s="716">
        <f ca="1">IF(ISERROR(Order!F66),0,INDEX('Debt Reduction Calculator'!$D$9:$D$25,Order!F66))</f>
        <v>0</v>
      </c>
      <c r="I9" s="716">
        <f ca="1">IF(ISERROR(Order!G66),0,INDEX('Debt Reduction Calculator'!$D$9:$D$25,Order!G66))</f>
        <v>0</v>
      </c>
      <c r="J9" s="716">
        <f ca="1">IF(ISERROR(Order!H66),0,INDEX('Debt Reduction Calculator'!$D$9:$D$25,Order!H66))</f>
        <v>0</v>
      </c>
      <c r="K9" s="716">
        <f ca="1">IF(ISERROR(Order!I66),0,INDEX('Debt Reduction Calculator'!$D$9:$D$25,Order!I66))</f>
        <v>0</v>
      </c>
      <c r="L9" s="716">
        <f ca="1">IF(ISERROR(Order!J66),0,INDEX('Debt Reduction Calculator'!$D$9:$D$25,Order!J66))</f>
        <v>0</v>
      </c>
      <c r="M9" s="716">
        <f ca="1">IF(ISERROR(Order!K66),0,INDEX('Debt Reduction Calculator'!$D$9:$D$25,Order!K66))</f>
        <v>0</v>
      </c>
      <c r="N9" s="716">
        <f ca="1">IF(ISERROR(Order!L66),0,INDEX('Debt Reduction Calculator'!$D$9:$D$25,Order!L66))</f>
        <v>0</v>
      </c>
      <c r="O9" s="716">
        <f ca="1">IF(ISERROR(Order!M66),0,INDEX('Debt Reduction Calculator'!$D$9:$D$25,Order!M66))</f>
        <v>0</v>
      </c>
      <c r="P9" s="716">
        <f ca="1">IF(ISERROR(Order!N66),0,INDEX('Debt Reduction Calculator'!$D$9:$D$25,Order!N66))</f>
        <v>0</v>
      </c>
      <c r="Q9" s="716">
        <f ca="1">IF(ISERROR(Order!O66),0,INDEX('Debt Reduction Calculator'!$D$9:$D$25,Order!O66))</f>
        <v>0</v>
      </c>
      <c r="R9" s="716">
        <f ca="1">IF(ISERROR(Order!P66),0,INDEX('Debt Reduction Calculator'!$D$9:$D$25,Order!P66))</f>
        <v>0</v>
      </c>
      <c r="S9" s="716">
        <f ca="1">IF(ISERROR(Order!Q66),0,INDEX('Debt Reduction Calculator'!$D$9:$D$25,Order!Q66))</f>
        <v>0</v>
      </c>
      <c r="T9" s="716">
        <f ca="1">IF(ISERROR(Order!R66),0,INDEX('Debt Reduction Calculator'!$D$9:$D$25,Order!R66))</f>
        <v>0</v>
      </c>
      <c r="U9" s="716">
        <f ca="1">IF(ISERROR(Order!S66),0,INDEX('Debt Reduction Calculator'!$D$9:$D$25,Order!S66))</f>
        <v>0</v>
      </c>
      <c r="V9" s="716">
        <f ca="1">IF(ISERROR(Order!T66),0,INDEX('Debt Reduction Calculator'!$D$9:$D$25,Order!T66))</f>
        <v>0</v>
      </c>
      <c r="W9" s="716">
        <f ca="1">IF(ISERROR(Order!U66),0,INDEX('Debt Reduction Calculator'!$D$9:$D$25,Order!U66))</f>
        <v>0</v>
      </c>
    </row>
    <row r="10" spans="1:23" s="175" customFormat="1">
      <c r="A10" s="717"/>
      <c r="B10" s="718"/>
      <c r="C10" s="719" t="s">
        <v>13</v>
      </c>
      <c r="D10" s="720">
        <f ca="1">IF(ISERROR(Order!B66),0,INDEX('Debt Reduction Calculator'!$E$9:$E$25,Order!B66))</f>
        <v>0</v>
      </c>
      <c r="E10" s="720">
        <f ca="1">IF(ISERROR(Order!C66),0,INDEX('Debt Reduction Calculator'!$E$9:$E$25,Order!C66))</f>
        <v>0</v>
      </c>
      <c r="F10" s="720">
        <f ca="1">IF(ISERROR(Order!D66),0,INDEX('Debt Reduction Calculator'!$E$9:$E$25,Order!D66))</f>
        <v>0</v>
      </c>
      <c r="G10" s="720">
        <f ca="1">IF(ISERROR(Order!E66),0,INDEX('Debt Reduction Calculator'!$E$9:$E$25,Order!E66))</f>
        <v>0</v>
      </c>
      <c r="H10" s="720">
        <f ca="1">IF(ISERROR(Order!F66),0,INDEX('Debt Reduction Calculator'!$E$9:$E$25,Order!F66))</f>
        <v>0</v>
      </c>
      <c r="I10" s="720">
        <f ca="1">IF(ISERROR(Order!G66),0,INDEX('Debt Reduction Calculator'!$E$9:$E$25,Order!G66))</f>
        <v>0</v>
      </c>
      <c r="J10" s="720">
        <f ca="1">IF(ISERROR(Order!H66),0,INDEX('Debt Reduction Calculator'!$E$9:$E$25,Order!H66))</f>
        <v>0</v>
      </c>
      <c r="K10" s="720">
        <f ca="1">IF(ISERROR(Order!I66),0,INDEX('Debt Reduction Calculator'!$E$9:$E$25,Order!I66))</f>
        <v>0</v>
      </c>
      <c r="L10" s="720">
        <f ca="1">IF(ISERROR(Order!J66),0,INDEX('Debt Reduction Calculator'!$E$9:$E$25,Order!J66))</f>
        <v>0</v>
      </c>
      <c r="M10" s="720">
        <f ca="1">IF(ISERROR(Order!K66),0,INDEX('Debt Reduction Calculator'!$E$9:$E$25,Order!K66))</f>
        <v>0</v>
      </c>
      <c r="N10" s="720">
        <f ca="1">IF(ISERROR(Order!L66),0,INDEX('Debt Reduction Calculator'!$E$9:$E$25,Order!L66))</f>
        <v>0</v>
      </c>
      <c r="O10" s="720">
        <f ca="1">IF(ISERROR(Order!M66),0,INDEX('Debt Reduction Calculator'!$E$9:$E$25,Order!M66))</f>
        <v>0</v>
      </c>
      <c r="P10" s="720">
        <f ca="1">IF(ISERROR(Order!N66),0,INDEX('Debt Reduction Calculator'!$E$9:$E$25,Order!N66))</f>
        <v>0</v>
      </c>
      <c r="Q10" s="720">
        <f ca="1">IF(ISERROR(Order!O66),0,INDEX('Debt Reduction Calculator'!$E$9:$E$25,Order!O66))</f>
        <v>0</v>
      </c>
      <c r="R10" s="720">
        <f ca="1">IF(ISERROR(Order!P66),0,INDEX('Debt Reduction Calculator'!$E$9:$E$25,Order!P66))</f>
        <v>0</v>
      </c>
      <c r="S10" s="720">
        <f ca="1">IF(ISERROR(Order!Q66),0,INDEX('Debt Reduction Calculator'!$E$9:$E$25,Order!Q66))</f>
        <v>0</v>
      </c>
      <c r="T10" s="720">
        <f ca="1">IF(ISERROR(Order!R66),0,INDEX('Debt Reduction Calculator'!$E$9:$E$25,Order!R66))</f>
        <v>0</v>
      </c>
      <c r="U10" s="720">
        <f ca="1">IF(ISERROR(Order!S66),0,INDEX('Debt Reduction Calculator'!$E$9:$E$25,Order!S66))</f>
        <v>0</v>
      </c>
      <c r="V10" s="720">
        <f ca="1">IF(ISERROR(Order!T66),0,INDEX('Debt Reduction Calculator'!$E$9:$E$25,Order!T66))</f>
        <v>0</v>
      </c>
      <c r="W10" s="720">
        <f ca="1">IF(ISERROR(Order!U66),0,INDEX('Debt Reduction Calculator'!$E$9:$E$25,Order!U66))</f>
        <v>0</v>
      </c>
    </row>
    <row r="11" spans="1:23" s="175" customFormat="1">
      <c r="A11" s="717"/>
      <c r="B11" s="718"/>
      <c r="C11" s="721" t="s">
        <v>16</v>
      </c>
      <c r="D11" s="722">
        <f t="array" aca="1" ref="D11" ca="1">IF(D8&gt;0,1+MAX((ROW(D21:D525)-ROW(D$21))*(D21:D525&gt;0)),0)</f>
        <v>0</v>
      </c>
      <c r="E11" s="722">
        <f t="array" aca="1" ref="E11" ca="1">IF(E8&gt;0,1+MAX((ROW(E21:E525)-ROW(E$21))*(E21:E525&gt;0)),0)</f>
        <v>0</v>
      </c>
      <c r="F11" s="722">
        <f t="array" aca="1" ref="F11" ca="1">IF(F8&gt;0,1+MAX((ROW(F21:F525)-ROW(F$21))*(F21:F525&gt;0)),0)</f>
        <v>0</v>
      </c>
      <c r="G11" s="722">
        <f t="array" aca="1" ref="G11" ca="1">IF(G8&gt;0,1+MAX((ROW(G21:G525)-ROW(G$21))*(G21:G525&gt;0)),0)</f>
        <v>0</v>
      </c>
      <c r="H11" s="722">
        <f t="array" aca="1" ref="H11" ca="1">IF(H8&gt;0,1+MAX((ROW(H21:H525)-ROW(H$21))*(H21:H525&gt;0)),0)</f>
        <v>0</v>
      </c>
      <c r="I11" s="722">
        <f t="array" aca="1" ref="I11" ca="1">IF(I8&gt;0,1+MAX((ROW(I21:I525)-ROW(I$21))*(I21:I525&gt;0)),0)</f>
        <v>0</v>
      </c>
      <c r="J11" s="722">
        <f t="array" aca="1" ref="J11" ca="1">IF(J8&gt;0,1+MAX((ROW(J21:J525)-ROW(J$21))*(J21:J525&gt;0)),0)</f>
        <v>0</v>
      </c>
      <c r="K11" s="722">
        <f t="array" aca="1" ref="K11" ca="1">IF(K8&gt;0,1+MAX((ROW(K21:K525)-ROW(K$21))*(K21:K525&gt;0)),0)</f>
        <v>0</v>
      </c>
      <c r="L11" s="722">
        <f t="array" aca="1" ref="L11" ca="1">IF(L8&gt;0,1+MAX((ROW(L21:L525)-ROW(L$21))*(L21:L525&gt;0)),0)</f>
        <v>0</v>
      </c>
      <c r="M11" s="722">
        <f t="array" aca="1" ref="M11" ca="1">IF(M8&gt;0,1+MAX((ROW(M21:M525)-ROW(M$21))*(M21:M525&gt;0)),0)</f>
        <v>0</v>
      </c>
      <c r="N11" s="722">
        <f t="array" aca="1" ref="N11" ca="1">IF(N8&gt;0,1+MAX((ROW(N21:N525)-ROW(N$21))*(N21:N525&gt;0)),0)</f>
        <v>0</v>
      </c>
      <c r="O11" s="722">
        <f t="array" aca="1" ref="O11" ca="1">IF(O8&gt;0,1+MAX((ROW(O21:O525)-ROW(O$21))*(O21:O525&gt;0)),0)</f>
        <v>0</v>
      </c>
      <c r="P11" s="722">
        <f t="array" aca="1" ref="P11" ca="1">IF(P8&gt;0,1+MAX((ROW(P21:P525)-ROW(P$21))*(P21:P525&gt;0)),0)</f>
        <v>0</v>
      </c>
      <c r="Q11" s="722">
        <f t="array" aca="1" ref="Q11" ca="1">IF(Q8&gt;0,1+MAX((ROW(Q21:Q525)-ROW(Q$21))*(Q21:Q525&gt;0)),0)</f>
        <v>0</v>
      </c>
      <c r="R11" s="722">
        <f t="array" aca="1" ref="R11" ca="1">IF(R8&gt;0,1+MAX((ROW(R21:R525)-ROW(R$21))*(R21:R525&gt;0)),0)</f>
        <v>0</v>
      </c>
      <c r="S11" s="722">
        <f t="array" aca="1" ref="S11" ca="1">IF(S8&gt;0,1+MAX((ROW(S21:S525)-ROW(S$21))*(S21:S525&gt;0)),0)</f>
        <v>0</v>
      </c>
      <c r="T11" s="722">
        <f t="array" aca="1" ref="T11" ca="1">IF(T8&gt;0,1+MAX((ROW(T21:T525)-ROW(T$21))*(T21:T525&gt;0)),0)</f>
        <v>0</v>
      </c>
      <c r="U11" s="722">
        <f t="array" aca="1" ref="U11" ca="1">IF(U8&gt;0,1+MAX((ROW(U21:U525)-ROW(U$21))*(U21:U525&gt;0)),0)</f>
        <v>0</v>
      </c>
      <c r="V11" s="722">
        <f t="array" aca="1" ref="V11" ca="1">IF(V8&gt;0,1+MAX((ROW(V21:V525)-ROW(V$21))*(V21:V525&gt;0)),0)</f>
        <v>0</v>
      </c>
      <c r="W11" s="722">
        <f t="array" aca="1" ref="W11" ca="1">IF(W8&gt;0,1+MAX((ROW(W21:W525)-ROW(W$21))*(W21:W525&gt;0)),0)</f>
        <v>0</v>
      </c>
    </row>
    <row r="12" spans="1:23" s="175" customFormat="1">
      <c r="A12" s="717"/>
      <c r="B12" s="718"/>
      <c r="C12" s="721" t="s">
        <v>20</v>
      </c>
      <c r="D12" s="723" t="str">
        <f t="array" aca="1" ref="D12" ca="1">IF(D8&gt;0,INDEX($B$21:$B$525,D11),"")</f>
        <v/>
      </c>
      <c r="E12" s="723" t="str">
        <f t="array" aca="1" ref="E12" ca="1">IF(E8&gt;0,INDEX($B$21:$B$525,E11),"")</f>
        <v/>
      </c>
      <c r="F12" s="723" t="str">
        <f t="array" aca="1" ref="F12" ca="1">IF(F8&gt;0,INDEX($B$21:$B$525,F11),"")</f>
        <v/>
      </c>
      <c r="G12" s="723" t="str">
        <f t="array" aca="1" ref="G12" ca="1">IF(G8&gt;0,INDEX($B$21:$B$525,G11),"")</f>
        <v/>
      </c>
      <c r="H12" s="723" t="str">
        <f t="array" aca="1" ref="H12" ca="1">IF(H8&gt;0,INDEX($B$21:$B$525,H11),"")</f>
        <v/>
      </c>
      <c r="I12" s="723" t="str">
        <f t="array" aca="1" ref="I12" ca="1">IF(I8&gt;0,INDEX($B$21:$B$525,I11),"")</f>
        <v/>
      </c>
      <c r="J12" s="723" t="str">
        <f t="array" aca="1" ref="J12" ca="1">IF(J8&gt;0,INDEX($B$21:$B$525,J11),"")</f>
        <v/>
      </c>
      <c r="K12" s="723" t="str">
        <f t="array" aca="1" ref="K12" ca="1">IF(K8&gt;0,INDEX($B$21:$B$525,K11),"")</f>
        <v/>
      </c>
      <c r="L12" s="723" t="str">
        <f t="array" aca="1" ref="L12" ca="1">IF(L8&gt;0,INDEX($B$21:$B$525,L11),"")</f>
        <v/>
      </c>
      <c r="M12" s="723" t="str">
        <f t="array" aca="1" ref="M12" ca="1">IF(M8&gt;0,INDEX($B$21:$B$525,M11),"")</f>
        <v/>
      </c>
      <c r="N12" s="723" t="str">
        <f t="array" aca="1" ref="N12" ca="1">IF(N8&gt;0,INDEX($B$21:$B$525,N11),"")</f>
        <v/>
      </c>
      <c r="O12" s="723" t="str">
        <f t="array" aca="1" ref="O12" ca="1">IF(O8&gt;0,INDEX($B$21:$B$525,O11),"")</f>
        <v/>
      </c>
      <c r="P12" s="723" t="str">
        <f t="array" aca="1" ref="P12" ca="1">IF(P8&gt;0,INDEX($B$21:$B$525,P11),"")</f>
        <v/>
      </c>
      <c r="Q12" s="723" t="str">
        <f t="array" aca="1" ref="Q12" ca="1">IF(Q8&gt;0,INDEX($B$21:$B$525,Q11),"")</f>
        <v/>
      </c>
      <c r="R12" s="723" t="str">
        <f t="array" aca="1" ref="R12" ca="1">IF(R8&gt;0,INDEX($B$21:$B$525,R11),"")</f>
        <v/>
      </c>
      <c r="S12" s="723" t="str">
        <f t="array" aca="1" ref="S12" ca="1">IF(S8&gt;0,INDEX($B$21:$B$525,S11),"")</f>
        <v/>
      </c>
      <c r="T12" s="723" t="str">
        <f t="array" aca="1" ref="T12" ca="1">IF(T8&gt;0,INDEX($B$21:$B$525,T11),"")</f>
        <v/>
      </c>
      <c r="U12" s="723" t="str">
        <f t="array" aca="1" ref="U12" ca="1">IF(U8&gt;0,INDEX($B$21:$B$525,U11),"")</f>
        <v/>
      </c>
      <c r="V12" s="723" t="str">
        <f t="array" aca="1" ref="V12" ca="1">IF(V8&gt;0,INDEX($B$21:$B$525,V11),"")</f>
        <v/>
      </c>
      <c r="W12" s="723" t="str">
        <f t="array" aca="1" ref="W12" ca="1">IF(W8&gt;0,INDEX($B$21:$B$525,W11),"")</f>
        <v/>
      </c>
    </row>
    <row r="13" spans="1:23" s="175" customFormat="1">
      <c r="A13" s="717"/>
      <c r="B13" s="724"/>
      <c r="C13" s="721" t="s">
        <v>17</v>
      </c>
      <c r="D13" s="720">
        <f t="shared" ref="D13:W13" ca="1" si="0">IF(D380=0,SUM(AT21:AT380),NA())</f>
        <v>0</v>
      </c>
      <c r="E13" s="720">
        <f t="shared" ca="1" si="0"/>
        <v>0</v>
      </c>
      <c r="F13" s="720">
        <f t="shared" ca="1" si="0"/>
        <v>0</v>
      </c>
      <c r="G13" s="720">
        <f t="shared" ca="1" si="0"/>
        <v>0</v>
      </c>
      <c r="H13" s="720">
        <f t="shared" ca="1" si="0"/>
        <v>0</v>
      </c>
      <c r="I13" s="720">
        <f t="shared" ca="1" si="0"/>
        <v>0</v>
      </c>
      <c r="J13" s="720">
        <f t="shared" ca="1" si="0"/>
        <v>0</v>
      </c>
      <c r="K13" s="720">
        <f t="shared" ca="1" si="0"/>
        <v>0</v>
      </c>
      <c r="L13" s="720">
        <f t="shared" ca="1" si="0"/>
        <v>0</v>
      </c>
      <c r="M13" s="720">
        <f t="shared" ca="1" si="0"/>
        <v>0</v>
      </c>
      <c r="N13" s="720">
        <f t="shared" ca="1" si="0"/>
        <v>0</v>
      </c>
      <c r="O13" s="720">
        <f t="shared" ca="1" si="0"/>
        <v>0</v>
      </c>
      <c r="P13" s="720">
        <f t="shared" ca="1" si="0"/>
        <v>0</v>
      </c>
      <c r="Q13" s="720">
        <f t="shared" ca="1" si="0"/>
        <v>0</v>
      </c>
      <c r="R13" s="720">
        <f t="shared" ca="1" si="0"/>
        <v>0</v>
      </c>
      <c r="S13" s="720">
        <f t="shared" ca="1" si="0"/>
        <v>0</v>
      </c>
      <c r="T13" s="720">
        <f t="shared" ca="1" si="0"/>
        <v>0</v>
      </c>
      <c r="U13" s="720">
        <f t="shared" ca="1" si="0"/>
        <v>0</v>
      </c>
      <c r="V13" s="720">
        <f t="shared" ca="1" si="0"/>
        <v>0</v>
      </c>
      <c r="W13" s="720">
        <f t="shared" ca="1" si="0"/>
        <v>0</v>
      </c>
    </row>
    <row r="14" spans="1:23" s="175" customFormat="1">
      <c r="A14" s="718"/>
      <c r="B14" s="718"/>
      <c r="C14" s="721" t="s">
        <v>54</v>
      </c>
      <c r="D14" s="725" t="str">
        <f t="shared" ref="D14:J14" ca="1" si="1">IF(D380&gt;0,"&gt;"&amp;$A$380&amp;" Payments"," . ")</f>
        <v xml:space="preserve"> . </v>
      </c>
      <c r="E14" s="725" t="str">
        <f t="shared" ca="1" si="1"/>
        <v xml:space="preserve"> . </v>
      </c>
      <c r="F14" s="725" t="str">
        <f t="shared" ca="1" si="1"/>
        <v xml:space="preserve"> . </v>
      </c>
      <c r="G14" s="725" t="str">
        <f t="shared" ca="1" si="1"/>
        <v xml:space="preserve"> . </v>
      </c>
      <c r="H14" s="725" t="str">
        <f t="shared" ca="1" si="1"/>
        <v xml:space="preserve"> . </v>
      </c>
      <c r="I14" s="725" t="str">
        <f t="shared" ca="1" si="1"/>
        <v xml:space="preserve"> . </v>
      </c>
      <c r="J14" s="725" t="str">
        <f t="shared" ca="1" si="1"/>
        <v xml:space="preserve"> . </v>
      </c>
      <c r="K14" s="725" t="str">
        <f t="shared" ref="K14:V14" ca="1" si="2">IF(K380&gt;0,"&gt;"&amp;$A$380&amp;" Payments"," . ")</f>
        <v xml:space="preserve"> . </v>
      </c>
      <c r="L14" s="725" t="str">
        <f t="shared" ca="1" si="2"/>
        <v xml:space="preserve"> . </v>
      </c>
      <c r="M14" s="725" t="str">
        <f t="shared" ca="1" si="2"/>
        <v xml:space="preserve"> . </v>
      </c>
      <c r="N14" s="725" t="str">
        <f t="shared" ca="1" si="2"/>
        <v xml:space="preserve"> . </v>
      </c>
      <c r="O14" s="725" t="str">
        <f t="shared" ca="1" si="2"/>
        <v xml:space="preserve"> . </v>
      </c>
      <c r="P14" s="725" t="str">
        <f t="shared" ca="1" si="2"/>
        <v xml:space="preserve"> . </v>
      </c>
      <c r="Q14" s="725" t="str">
        <f t="shared" ca="1" si="2"/>
        <v xml:space="preserve"> . </v>
      </c>
      <c r="R14" s="725" t="str">
        <f t="shared" ca="1" si="2"/>
        <v xml:space="preserve"> . </v>
      </c>
      <c r="S14" s="725" t="str">
        <f t="shared" ca="1" si="2"/>
        <v xml:space="preserve"> . </v>
      </c>
      <c r="T14" s="725" t="str">
        <f t="shared" ca="1" si="2"/>
        <v xml:space="preserve"> . </v>
      </c>
      <c r="U14" s="725" t="str">
        <f t="shared" ca="1" si="2"/>
        <v xml:space="preserve"> . </v>
      </c>
      <c r="V14" s="725" t="str">
        <f t="shared" ca="1" si="2"/>
        <v xml:space="preserve"> . </v>
      </c>
      <c r="W14" s="725" t="str">
        <f ca="1">IF(W380&gt;0,"&gt;"&amp;$A$380&amp;" Payments"," . ")</f>
        <v xml:space="preserve"> . </v>
      </c>
    </row>
    <row r="15" spans="1:23" s="175" customFormat="1">
      <c r="B15" s="726"/>
      <c r="C15" s="726"/>
      <c r="E15" s="726"/>
      <c r="F15" s="726"/>
      <c r="G15" s="726"/>
      <c r="H15" s="726"/>
      <c r="I15" s="726"/>
      <c r="J15" s="726"/>
      <c r="K15" s="726"/>
      <c r="L15" s="726"/>
      <c r="M15" s="726"/>
      <c r="N15" s="726"/>
      <c r="O15" s="726"/>
      <c r="P15" s="726"/>
      <c r="Q15" s="726"/>
      <c r="R15" s="726"/>
      <c r="S15" s="726"/>
      <c r="T15" s="726"/>
      <c r="U15" s="726"/>
      <c r="V15" s="726"/>
      <c r="W15" s="726"/>
    </row>
    <row r="16" spans="1:23" s="175" customFormat="1" ht="15">
      <c r="C16" s="707" t="s">
        <v>17</v>
      </c>
      <c r="D16" s="1179">
        <f ca="1">SUM(D13:W13)</f>
        <v>0</v>
      </c>
      <c r="E16" s="1179"/>
    </row>
    <row r="17" spans="1:109" s="175" customFormat="1">
      <c r="B17" s="726"/>
      <c r="C17" s="726"/>
      <c r="E17" s="726"/>
      <c r="F17" s="726"/>
      <c r="G17" s="726"/>
      <c r="H17" s="726"/>
      <c r="I17" s="726"/>
      <c r="J17" s="726"/>
      <c r="K17" s="726"/>
      <c r="L17" s="726"/>
      <c r="M17" s="726"/>
      <c r="N17" s="726"/>
      <c r="O17" s="726"/>
      <c r="P17" s="726"/>
      <c r="Q17" s="726"/>
      <c r="R17" s="726"/>
      <c r="S17" s="726"/>
      <c r="T17" s="726"/>
      <c r="U17" s="726"/>
      <c r="V17" s="726"/>
      <c r="W17" s="726"/>
    </row>
    <row r="18" spans="1:109" s="175" customFormat="1" ht="15" customHeight="1">
      <c r="D18" s="727" t="s">
        <v>53</v>
      </c>
      <c r="Y18" s="727" t="s">
        <v>23</v>
      </c>
      <c r="AT18" s="727" t="s">
        <v>3</v>
      </c>
      <c r="BP18" s="727" t="s">
        <v>18</v>
      </c>
      <c r="CL18" s="727" t="s">
        <v>21</v>
      </c>
    </row>
    <row r="19" spans="1:109" s="733" customFormat="1" ht="14.25" thickBot="1">
      <c r="A19" s="734" t="s">
        <v>1</v>
      </c>
      <c r="B19" s="734" t="s">
        <v>4</v>
      </c>
      <c r="C19" s="734" t="s">
        <v>11</v>
      </c>
      <c r="D19" s="732" t="str">
        <f t="shared" ref="D19:J19" ca="1" si="3">D7</f>
        <v/>
      </c>
      <c r="E19" s="732" t="str">
        <f t="shared" ca="1" si="3"/>
        <v/>
      </c>
      <c r="F19" s="732" t="str">
        <f t="shared" ca="1" si="3"/>
        <v/>
      </c>
      <c r="G19" s="732" t="str">
        <f t="shared" ca="1" si="3"/>
        <v/>
      </c>
      <c r="H19" s="732" t="str">
        <f t="shared" ca="1" si="3"/>
        <v/>
      </c>
      <c r="I19" s="732" t="str">
        <f t="shared" ca="1" si="3"/>
        <v/>
      </c>
      <c r="J19" s="732" t="str">
        <f t="shared" ca="1" si="3"/>
        <v/>
      </c>
      <c r="K19" s="732" t="str">
        <f t="shared" ref="K19:V19" ca="1" si="4">K7</f>
        <v/>
      </c>
      <c r="L19" s="732" t="str">
        <f t="shared" ca="1" si="4"/>
        <v/>
      </c>
      <c r="M19" s="732" t="str">
        <f t="shared" ca="1" si="4"/>
        <v/>
      </c>
      <c r="N19" s="732" t="str">
        <f t="shared" ca="1" si="4"/>
        <v/>
      </c>
      <c r="O19" s="732" t="str">
        <f t="shared" ca="1" si="4"/>
        <v/>
      </c>
      <c r="P19" s="732" t="str">
        <f t="shared" ca="1" si="4"/>
        <v/>
      </c>
      <c r="Q19" s="732" t="str">
        <f t="shared" ca="1" si="4"/>
        <v/>
      </c>
      <c r="R19" s="732" t="str">
        <f t="shared" ca="1" si="4"/>
        <v/>
      </c>
      <c r="S19" s="732" t="str">
        <f t="shared" ca="1" si="4"/>
        <v/>
      </c>
      <c r="T19" s="732" t="str">
        <f t="shared" ca="1" si="4"/>
        <v/>
      </c>
      <c r="U19" s="732" t="str">
        <f t="shared" ca="1" si="4"/>
        <v/>
      </c>
      <c r="V19" s="732" t="str">
        <f t="shared" ca="1" si="4"/>
        <v/>
      </c>
      <c r="W19" s="732" t="str">
        <f ca="1">W7</f>
        <v/>
      </c>
      <c r="Y19" s="735" t="str">
        <f t="shared" ref="Y19:AD19" ca="1" si="5">D19</f>
        <v/>
      </c>
      <c r="Z19" s="735" t="str">
        <f t="shared" ca="1" si="5"/>
        <v/>
      </c>
      <c r="AA19" s="735" t="str">
        <f t="shared" ca="1" si="5"/>
        <v/>
      </c>
      <c r="AB19" s="735" t="str">
        <f t="shared" ca="1" si="5"/>
        <v/>
      </c>
      <c r="AC19" s="735" t="str">
        <f t="shared" ca="1" si="5"/>
        <v/>
      </c>
      <c r="AD19" s="735" t="str">
        <f t="shared" ca="1" si="5"/>
        <v/>
      </c>
      <c r="AE19" s="735" t="str">
        <f t="shared" ref="AE19:AR19" ca="1" si="6">J19</f>
        <v/>
      </c>
      <c r="AF19" s="735" t="str">
        <f t="shared" ca="1" si="6"/>
        <v/>
      </c>
      <c r="AG19" s="735" t="str">
        <f t="shared" ca="1" si="6"/>
        <v/>
      </c>
      <c r="AH19" s="735" t="str">
        <f t="shared" ca="1" si="6"/>
        <v/>
      </c>
      <c r="AI19" s="735" t="str">
        <f t="shared" ca="1" si="6"/>
        <v/>
      </c>
      <c r="AJ19" s="735" t="str">
        <f t="shared" ca="1" si="6"/>
        <v/>
      </c>
      <c r="AK19" s="735" t="str">
        <f t="shared" ca="1" si="6"/>
        <v/>
      </c>
      <c r="AL19" s="735" t="str">
        <f t="shared" ca="1" si="6"/>
        <v/>
      </c>
      <c r="AM19" s="735" t="str">
        <f t="shared" ca="1" si="6"/>
        <v/>
      </c>
      <c r="AN19" s="735" t="str">
        <f t="shared" ca="1" si="6"/>
        <v/>
      </c>
      <c r="AO19" s="735" t="str">
        <f t="shared" ca="1" si="6"/>
        <v/>
      </c>
      <c r="AP19" s="735" t="str">
        <f t="shared" ca="1" si="6"/>
        <v/>
      </c>
      <c r="AQ19" s="735" t="str">
        <f t="shared" ca="1" si="6"/>
        <v/>
      </c>
      <c r="AR19" s="735" t="str">
        <f t="shared" ca="1" si="6"/>
        <v/>
      </c>
      <c r="AT19" s="735" t="str">
        <f ca="1">D19</f>
        <v/>
      </c>
      <c r="AU19" s="735" t="str">
        <f ca="1">E19</f>
        <v/>
      </c>
      <c r="AV19" s="735" t="str">
        <f ca="1">F19</f>
        <v/>
      </c>
      <c r="AW19" s="735" t="str">
        <f t="shared" ref="AW19:BM19" ca="1" si="7">G19</f>
        <v/>
      </c>
      <c r="AX19" s="735" t="str">
        <f t="shared" ca="1" si="7"/>
        <v/>
      </c>
      <c r="AY19" s="735" t="str">
        <f t="shared" ca="1" si="7"/>
        <v/>
      </c>
      <c r="AZ19" s="735" t="str">
        <f t="shared" ca="1" si="7"/>
        <v/>
      </c>
      <c r="BA19" s="735" t="str">
        <f t="shared" ca="1" si="7"/>
        <v/>
      </c>
      <c r="BB19" s="735" t="str">
        <f t="shared" ca="1" si="7"/>
        <v/>
      </c>
      <c r="BC19" s="735" t="str">
        <f t="shared" ca="1" si="7"/>
        <v/>
      </c>
      <c r="BD19" s="735" t="str">
        <f t="shared" ca="1" si="7"/>
        <v/>
      </c>
      <c r="BE19" s="735" t="str">
        <f t="shared" ca="1" si="7"/>
        <v/>
      </c>
      <c r="BF19" s="735" t="str">
        <f t="shared" ca="1" si="7"/>
        <v/>
      </c>
      <c r="BG19" s="735" t="str">
        <f t="shared" ca="1" si="7"/>
        <v/>
      </c>
      <c r="BH19" s="735" t="str">
        <f t="shared" ca="1" si="7"/>
        <v/>
      </c>
      <c r="BI19" s="735" t="str">
        <f t="shared" ca="1" si="7"/>
        <v/>
      </c>
      <c r="BJ19" s="735" t="str">
        <f t="shared" ca="1" si="7"/>
        <v/>
      </c>
      <c r="BK19" s="735" t="str">
        <f t="shared" ca="1" si="7"/>
        <v/>
      </c>
      <c r="BL19" s="735" t="str">
        <f t="shared" ca="1" si="7"/>
        <v/>
      </c>
      <c r="BM19" s="735" t="str">
        <f t="shared" ca="1" si="7"/>
        <v/>
      </c>
      <c r="BN19" s="735" t="s">
        <v>125</v>
      </c>
      <c r="BP19" s="735" t="str">
        <f ca="1">D19</f>
        <v/>
      </c>
      <c r="BQ19" s="735" t="str">
        <f ca="1">E19</f>
        <v/>
      </c>
      <c r="BR19" s="735" t="str">
        <f ca="1">F19</f>
        <v/>
      </c>
      <c r="BS19" s="735" t="str">
        <f ca="1">G19</f>
        <v/>
      </c>
      <c r="BT19" s="735" t="str">
        <f ca="1">H19</f>
        <v/>
      </c>
      <c r="BU19" s="735" t="str">
        <f t="shared" ref="BU19:CI19" ca="1" si="8">I19</f>
        <v/>
      </c>
      <c r="BV19" s="735" t="str">
        <f t="shared" ca="1" si="8"/>
        <v/>
      </c>
      <c r="BW19" s="735" t="str">
        <f t="shared" ca="1" si="8"/>
        <v/>
      </c>
      <c r="BX19" s="735" t="str">
        <f t="shared" ca="1" si="8"/>
        <v/>
      </c>
      <c r="BY19" s="735" t="str">
        <f t="shared" ca="1" si="8"/>
        <v/>
      </c>
      <c r="BZ19" s="735" t="str">
        <f t="shared" ca="1" si="8"/>
        <v/>
      </c>
      <c r="CA19" s="735" t="str">
        <f t="shared" ca="1" si="8"/>
        <v/>
      </c>
      <c r="CB19" s="735" t="str">
        <f t="shared" ca="1" si="8"/>
        <v/>
      </c>
      <c r="CC19" s="735" t="str">
        <f t="shared" ca="1" si="8"/>
        <v/>
      </c>
      <c r="CD19" s="735" t="str">
        <f t="shared" ca="1" si="8"/>
        <v/>
      </c>
      <c r="CE19" s="735" t="str">
        <f t="shared" ca="1" si="8"/>
        <v/>
      </c>
      <c r="CF19" s="735" t="str">
        <f t="shared" ca="1" si="8"/>
        <v/>
      </c>
      <c r="CG19" s="735" t="str">
        <f t="shared" ca="1" si="8"/>
        <v/>
      </c>
      <c r="CH19" s="735" t="str">
        <f t="shared" ca="1" si="8"/>
        <v/>
      </c>
      <c r="CI19" s="735" t="str">
        <f t="shared" ca="1" si="8"/>
        <v/>
      </c>
      <c r="CJ19" s="735" t="s">
        <v>19</v>
      </c>
      <c r="CL19" s="735" t="str">
        <f ca="1">D7</f>
        <v/>
      </c>
      <c r="CM19" s="735" t="str">
        <f ca="1">E7</f>
        <v/>
      </c>
      <c r="CN19" s="735" t="str">
        <f ca="1">F7</f>
        <v/>
      </c>
      <c r="CO19" s="735" t="str">
        <f t="shared" ref="CO19:DE19" ca="1" si="9">G7</f>
        <v/>
      </c>
      <c r="CP19" s="735" t="str">
        <f t="shared" ca="1" si="9"/>
        <v/>
      </c>
      <c r="CQ19" s="735" t="str">
        <f t="shared" ca="1" si="9"/>
        <v/>
      </c>
      <c r="CR19" s="735" t="str">
        <f t="shared" ca="1" si="9"/>
        <v/>
      </c>
      <c r="CS19" s="735" t="str">
        <f t="shared" ca="1" si="9"/>
        <v/>
      </c>
      <c r="CT19" s="735" t="str">
        <f t="shared" ca="1" si="9"/>
        <v/>
      </c>
      <c r="CU19" s="735" t="str">
        <f t="shared" ca="1" si="9"/>
        <v/>
      </c>
      <c r="CV19" s="735" t="str">
        <f t="shared" ca="1" si="9"/>
        <v/>
      </c>
      <c r="CW19" s="735" t="str">
        <f t="shared" ca="1" si="9"/>
        <v/>
      </c>
      <c r="CX19" s="735" t="str">
        <f t="shared" ca="1" si="9"/>
        <v/>
      </c>
      <c r="CY19" s="735" t="str">
        <f t="shared" ca="1" si="9"/>
        <v/>
      </c>
      <c r="CZ19" s="735" t="str">
        <f t="shared" ca="1" si="9"/>
        <v/>
      </c>
      <c r="DA19" s="735" t="str">
        <f t="shared" ca="1" si="9"/>
        <v/>
      </c>
      <c r="DB19" s="735" t="str">
        <f t="shared" ca="1" si="9"/>
        <v/>
      </c>
      <c r="DC19" s="735" t="str">
        <f t="shared" ca="1" si="9"/>
        <v/>
      </c>
      <c r="DD19" s="735" t="str">
        <f t="shared" ca="1" si="9"/>
        <v/>
      </c>
      <c r="DE19" s="735" t="str">
        <f t="shared" ca="1" si="9"/>
        <v/>
      </c>
    </row>
    <row r="20" spans="1:109">
      <c r="A20" s="1"/>
      <c r="B20" s="12">
        <f>'Debt Reduction Calculator'!C4</f>
        <v>0</v>
      </c>
      <c r="C20" s="8"/>
      <c r="D20" s="1"/>
      <c r="E20" s="1"/>
      <c r="F20" s="1"/>
      <c r="G20" s="1"/>
      <c r="H20" s="1"/>
      <c r="I20" s="1"/>
      <c r="J20" s="1"/>
      <c r="K20" s="1"/>
      <c r="L20" s="1"/>
      <c r="M20" s="1"/>
      <c r="N20" s="1"/>
      <c r="O20" s="1"/>
      <c r="P20" s="1"/>
      <c r="Q20" s="1"/>
      <c r="R20" s="1"/>
      <c r="S20" s="1"/>
      <c r="T20" s="1"/>
      <c r="U20" s="1"/>
      <c r="V20" s="1"/>
      <c r="W20" s="1"/>
      <c r="Y20" s="4">
        <f t="shared" ref="Y20:AD20" ca="1" si="10">D8</f>
        <v>0</v>
      </c>
      <c r="Z20" s="4">
        <f t="shared" ca="1" si="10"/>
        <v>0</v>
      </c>
      <c r="AA20" s="4">
        <f t="shared" ca="1" si="10"/>
        <v>0</v>
      </c>
      <c r="AB20" s="4">
        <f t="shared" ca="1" si="10"/>
        <v>0</v>
      </c>
      <c r="AC20" s="4">
        <f t="shared" ca="1" si="10"/>
        <v>0</v>
      </c>
      <c r="AD20" s="4">
        <f t="shared" ca="1" si="10"/>
        <v>0</v>
      </c>
      <c r="AE20" s="4">
        <f t="shared" ref="AE20:AR20" ca="1" si="11">J8</f>
        <v>0</v>
      </c>
      <c r="AF20" s="4">
        <f t="shared" ca="1" si="11"/>
        <v>0</v>
      </c>
      <c r="AG20" s="4">
        <f t="shared" ca="1" si="11"/>
        <v>0</v>
      </c>
      <c r="AH20" s="4">
        <f t="shared" ca="1" si="11"/>
        <v>0</v>
      </c>
      <c r="AI20" s="4">
        <f t="shared" ca="1" si="11"/>
        <v>0</v>
      </c>
      <c r="AJ20" s="4">
        <f t="shared" ca="1" si="11"/>
        <v>0</v>
      </c>
      <c r="AK20" s="4">
        <f t="shared" ca="1" si="11"/>
        <v>0</v>
      </c>
      <c r="AL20" s="4">
        <f t="shared" ca="1" si="11"/>
        <v>0</v>
      </c>
      <c r="AM20" s="4">
        <f t="shared" ca="1" si="11"/>
        <v>0</v>
      </c>
      <c r="AN20" s="4">
        <f t="shared" ca="1" si="11"/>
        <v>0</v>
      </c>
      <c r="AO20" s="4">
        <f t="shared" ca="1" si="11"/>
        <v>0</v>
      </c>
      <c r="AP20" s="4">
        <f t="shared" ca="1" si="11"/>
        <v>0</v>
      </c>
      <c r="AQ20" s="4">
        <f t="shared" ca="1" si="11"/>
        <v>0</v>
      </c>
      <c r="AR20" s="4">
        <f t="shared" ca="1" si="11"/>
        <v>0</v>
      </c>
      <c r="AT20" s="4"/>
      <c r="AU20" s="4"/>
      <c r="AV20" s="4"/>
      <c r="AW20" s="4"/>
      <c r="AX20" s="4"/>
      <c r="AY20" s="4"/>
      <c r="AZ20" s="4"/>
      <c r="BA20" s="4"/>
      <c r="BB20" s="4"/>
      <c r="BC20" s="4"/>
      <c r="BD20" s="4"/>
      <c r="BE20" s="4"/>
      <c r="BF20" s="4"/>
      <c r="BG20" s="4"/>
      <c r="BH20" s="4"/>
      <c r="BI20" s="4"/>
      <c r="BJ20" s="4"/>
      <c r="BK20" s="4"/>
      <c r="BL20" s="4"/>
      <c r="BM20" s="4"/>
      <c r="BN20" s="4"/>
      <c r="BP20" s="4"/>
      <c r="BQ20" s="4"/>
      <c r="BR20" s="4"/>
      <c r="BS20" s="4"/>
      <c r="BT20" s="4"/>
      <c r="BU20" s="4"/>
      <c r="BV20" s="4"/>
      <c r="BW20" s="4"/>
      <c r="BX20" s="4"/>
      <c r="BY20" s="4"/>
      <c r="BZ20" s="4"/>
      <c r="CA20" s="4"/>
      <c r="CB20" s="4"/>
      <c r="CC20" s="4"/>
      <c r="CD20" s="4"/>
      <c r="CE20" s="4"/>
      <c r="CF20" s="4"/>
      <c r="CG20" s="4"/>
      <c r="CH20" s="4"/>
      <c r="CI20" s="4"/>
      <c r="CJ20" s="4"/>
      <c r="CL20" s="4"/>
      <c r="CM20" s="4"/>
      <c r="CN20" s="4"/>
      <c r="CO20" s="4"/>
      <c r="CP20" s="4"/>
      <c r="CQ20" s="4"/>
      <c r="CR20" s="4"/>
      <c r="CS20" s="4"/>
      <c r="CT20" s="4"/>
      <c r="CU20" s="4"/>
      <c r="CV20" s="4"/>
      <c r="CW20" s="4"/>
      <c r="CX20" s="4"/>
      <c r="CY20" s="4"/>
      <c r="CZ20" s="4"/>
      <c r="DA20" s="4"/>
      <c r="DB20" s="4"/>
      <c r="DC20" s="4"/>
      <c r="DD20" s="4"/>
      <c r="DE20" s="4"/>
    </row>
    <row r="21" spans="1:109" ht="11.1" customHeight="1">
      <c r="A21" s="11" t="str">
        <f ca="1">IF(SUM(Y20:AR20)&lt;=0,"",A20+1)</f>
        <v/>
      </c>
      <c r="B21" s="5" t="e">
        <f ca="1">IF(A21="",NA(),DATE(YEAR(B20),MONTH(B20)+1,1))</f>
        <v>#N/A</v>
      </c>
      <c r="C21" s="34" t="str">
        <f t="shared" ref="C21:C84" ca="1" si="12">IF(A21="","",IF(snowball,IF(($D$5-CJ21)&lt;0,0,$D$5-CJ21),"n/a"))</f>
        <v/>
      </c>
      <c r="D21" s="10">
        <f t="shared" ref="D21:D84" ca="1" si="13">BP21+CL21</f>
        <v>0</v>
      </c>
      <c r="E21" s="10">
        <f t="shared" ref="E21:E84" ca="1" si="14">BQ21+CM21</f>
        <v>0</v>
      </c>
      <c r="F21" s="10">
        <f t="shared" ref="F21:F84" ca="1" si="15">BR21+CN21</f>
        <v>0</v>
      </c>
      <c r="G21" s="10">
        <f t="shared" ref="G21:G84" ca="1" si="16">BS21+CO21</f>
        <v>0</v>
      </c>
      <c r="H21" s="10">
        <f t="shared" ref="H21:H84" ca="1" si="17">BT21+CP21</f>
        <v>0</v>
      </c>
      <c r="I21" s="10">
        <f t="shared" ref="I21:I84" ca="1" si="18">BU21+CQ21</f>
        <v>0</v>
      </c>
      <c r="J21" s="10">
        <f t="shared" ref="J21:J84" ca="1" si="19">BV21+CR21</f>
        <v>0</v>
      </c>
      <c r="K21" s="10">
        <f t="shared" ref="K21:K84" ca="1" si="20">BW21+CS21</f>
        <v>0</v>
      </c>
      <c r="L21" s="10">
        <f t="shared" ref="L21:L84" ca="1" si="21">BX21+CT21</f>
        <v>0</v>
      </c>
      <c r="M21" s="10">
        <f t="shared" ref="M21:M84" ca="1" si="22">BY21+CU21</f>
        <v>0</v>
      </c>
      <c r="N21" s="10">
        <f t="shared" ref="N21:N84" ca="1" si="23">BZ21+CV21</f>
        <v>0</v>
      </c>
      <c r="O21" s="10">
        <f t="shared" ref="O21:O84" ca="1" si="24">CA21+CW21</f>
        <v>0</v>
      </c>
      <c r="P21" s="10">
        <f t="shared" ref="P21:P84" ca="1" si="25">CB21+CX21</f>
        <v>0</v>
      </c>
      <c r="Q21" s="10">
        <f t="shared" ref="Q21:Q84" ca="1" si="26">CC21+CY21</f>
        <v>0</v>
      </c>
      <c r="R21" s="10">
        <f t="shared" ref="R21:R84" ca="1" si="27">CD21+CZ21</f>
        <v>0</v>
      </c>
      <c r="S21" s="10">
        <f t="shared" ref="S21:S84" ca="1" si="28">CE21+DA21</f>
        <v>0</v>
      </c>
      <c r="T21" s="10">
        <f t="shared" ref="T21:T84" ca="1" si="29">CF21+DB21</f>
        <v>0</v>
      </c>
      <c r="U21" s="10">
        <f t="shared" ref="U21:U84" ca="1" si="30">CG21+DC21</f>
        <v>0</v>
      </c>
      <c r="V21" s="10">
        <f t="shared" ref="V21:W84" ca="1" si="31">CH21+DD21</f>
        <v>0</v>
      </c>
      <c r="W21" s="10">
        <f t="shared" ca="1" si="31"/>
        <v>0</v>
      </c>
      <c r="X21" s="31"/>
      <c r="Y21" s="10">
        <f t="shared" ref="Y21:AD21" ca="1" si="32">IF(D$8=0,0,Y20-(D21-AT21))</f>
        <v>0</v>
      </c>
      <c r="Z21" s="10">
        <f t="shared" ca="1" si="32"/>
        <v>0</v>
      </c>
      <c r="AA21" s="10">
        <f t="shared" ca="1" si="32"/>
        <v>0</v>
      </c>
      <c r="AB21" s="10">
        <f t="shared" ca="1" si="32"/>
        <v>0</v>
      </c>
      <c r="AC21" s="10">
        <f t="shared" ca="1" si="32"/>
        <v>0</v>
      </c>
      <c r="AD21" s="10">
        <f t="shared" ca="1" si="32"/>
        <v>0</v>
      </c>
      <c r="AE21" s="10">
        <f t="shared" ref="AE21:AR36" ca="1" si="33">IF(J$8=0,0,AE20-(J21-AZ21))</f>
        <v>0</v>
      </c>
      <c r="AF21" s="10">
        <f t="shared" ca="1" si="33"/>
        <v>0</v>
      </c>
      <c r="AG21" s="10">
        <f t="shared" ca="1" si="33"/>
        <v>0</v>
      </c>
      <c r="AH21" s="10">
        <f t="shared" ca="1" si="33"/>
        <v>0</v>
      </c>
      <c r="AI21" s="10">
        <f t="shared" ca="1" si="33"/>
        <v>0</v>
      </c>
      <c r="AJ21" s="10">
        <f t="shared" ca="1" si="33"/>
        <v>0</v>
      </c>
      <c r="AK21" s="10">
        <f t="shared" ca="1" si="33"/>
        <v>0</v>
      </c>
      <c r="AL21" s="10">
        <f t="shared" ca="1" si="33"/>
        <v>0</v>
      </c>
      <c r="AM21" s="10">
        <f t="shared" ca="1" si="33"/>
        <v>0</v>
      </c>
      <c r="AN21" s="10">
        <f t="shared" ca="1" si="33"/>
        <v>0</v>
      </c>
      <c r="AO21" s="10">
        <f t="shared" ca="1" si="33"/>
        <v>0</v>
      </c>
      <c r="AP21" s="10">
        <f t="shared" ca="1" si="33"/>
        <v>0</v>
      </c>
      <c r="AQ21" s="10">
        <f t="shared" ca="1" si="33"/>
        <v>0</v>
      </c>
      <c r="AR21" s="10">
        <f t="shared" ca="1" si="33"/>
        <v>0</v>
      </c>
      <c r="AT21" s="10">
        <f t="shared" ref="AT21:AT44" ca="1" si="34">ROUND(Y20*D$9/12,2)</f>
        <v>0</v>
      </c>
      <c r="AU21" s="10">
        <f t="shared" ref="AU21:AU44" ca="1" si="35">ROUND(Z20*E$9/12,2)</f>
        <v>0</v>
      </c>
      <c r="AV21" s="10">
        <f t="shared" ref="AV21:AV44" ca="1" si="36">ROUND(AA20*F$9/12,2)</f>
        <v>0</v>
      </c>
      <c r="AW21" s="10">
        <f t="shared" ref="AW21:BM35" ca="1" si="37">ROUND(AB20*G$9/12,2)</f>
        <v>0</v>
      </c>
      <c r="AX21" s="10">
        <f t="shared" ca="1" si="37"/>
        <v>0</v>
      </c>
      <c r="AY21" s="10">
        <f t="shared" ca="1" si="37"/>
        <v>0</v>
      </c>
      <c r="AZ21" s="10">
        <f t="shared" ca="1" si="37"/>
        <v>0</v>
      </c>
      <c r="BA21" s="10">
        <f t="shared" ca="1" si="37"/>
        <v>0</v>
      </c>
      <c r="BB21" s="10">
        <f t="shared" ca="1" si="37"/>
        <v>0</v>
      </c>
      <c r="BC21" s="10">
        <f t="shared" ca="1" si="37"/>
        <v>0</v>
      </c>
      <c r="BD21" s="10">
        <f t="shared" ca="1" si="37"/>
        <v>0</v>
      </c>
      <c r="BE21" s="10">
        <f t="shared" ca="1" si="37"/>
        <v>0</v>
      </c>
      <c r="BF21" s="10">
        <f t="shared" ca="1" si="37"/>
        <v>0</v>
      </c>
      <c r="BG21" s="10">
        <f t="shared" ca="1" si="37"/>
        <v>0</v>
      </c>
      <c r="BH21" s="10">
        <f t="shared" ca="1" si="37"/>
        <v>0</v>
      </c>
      <c r="BI21" s="10">
        <f t="shared" ca="1" si="37"/>
        <v>0</v>
      </c>
      <c r="BJ21" s="10">
        <f t="shared" ca="1" si="37"/>
        <v>0</v>
      </c>
      <c r="BK21" s="10">
        <f t="shared" ca="1" si="37"/>
        <v>0</v>
      </c>
      <c r="BL21" s="10">
        <f t="shared" ca="1" si="37"/>
        <v>0</v>
      </c>
      <c r="BM21" s="10">
        <f t="shared" ca="1" si="37"/>
        <v>0</v>
      </c>
      <c r="BN21" s="13">
        <f ca="1">SUM(AT21:BM21)</f>
        <v>0</v>
      </c>
      <c r="BP21" s="10">
        <f ca="1">IF(Y20&gt;0,IF((Y20+AT21)&lt;D$10,Y20+AT21,D$10),0)</f>
        <v>0</v>
      </c>
      <c r="BQ21" s="10">
        <f ca="1">IF(Z20&gt;0,IF((Z20+AU21)&lt;E$10,Z20+AU21,E$10),0)</f>
        <v>0</v>
      </c>
      <c r="BR21" s="10">
        <f ca="1">IF(AA20&gt;0,IF((AA20+AV21)&lt;F$10,AA20+AV21,F$10),0)</f>
        <v>0</v>
      </c>
      <c r="BS21" s="10">
        <f ca="1">IF(AB20&gt;0,IF((AB20+AW21)&lt;G$10,AB20+AW21,G$10),0)</f>
        <v>0</v>
      </c>
      <c r="BT21" s="10">
        <f ca="1">IF(AC20&gt;0,IF((AC20+AX21)&lt;H$10,AC20+AX21,H$10),0)</f>
        <v>0</v>
      </c>
      <c r="BU21" s="10">
        <f t="shared" ref="BU21:CI36" ca="1" si="38">IF(AD20&gt;0,IF((AD20+AY21)&lt;I$10,AD20+AY21,I$10),0)</f>
        <v>0</v>
      </c>
      <c r="BV21" s="10">
        <f t="shared" ca="1" si="38"/>
        <v>0</v>
      </c>
      <c r="BW21" s="10">
        <f t="shared" ca="1" si="38"/>
        <v>0</v>
      </c>
      <c r="BX21" s="10">
        <f t="shared" ca="1" si="38"/>
        <v>0</v>
      </c>
      <c r="BY21" s="10">
        <f t="shared" ca="1" si="38"/>
        <v>0</v>
      </c>
      <c r="BZ21" s="10">
        <f t="shared" ca="1" si="38"/>
        <v>0</v>
      </c>
      <c r="CA21" s="10">
        <f t="shared" ca="1" si="38"/>
        <v>0</v>
      </c>
      <c r="CB21" s="10">
        <f t="shared" ca="1" si="38"/>
        <v>0</v>
      </c>
      <c r="CC21" s="10">
        <f t="shared" ca="1" si="38"/>
        <v>0</v>
      </c>
      <c r="CD21" s="10">
        <f t="shared" ca="1" si="38"/>
        <v>0</v>
      </c>
      <c r="CE21" s="10">
        <f t="shared" ca="1" si="38"/>
        <v>0</v>
      </c>
      <c r="CF21" s="10">
        <f t="shared" ca="1" si="38"/>
        <v>0</v>
      </c>
      <c r="CG21" s="10">
        <f t="shared" ca="1" si="38"/>
        <v>0</v>
      </c>
      <c r="CH21" s="10">
        <f t="shared" ca="1" si="38"/>
        <v>0</v>
      </c>
      <c r="CI21" s="10">
        <f t="shared" ca="1" si="38"/>
        <v>0</v>
      </c>
      <c r="CJ21" s="13">
        <f ca="1">SUM(BP21:CI21)</f>
        <v>0</v>
      </c>
      <c r="CL21" s="33">
        <f t="shared" ref="CL21:CL84" ca="1" si="39">IF(NOT(snowball),0,IF(Y20=0,0,IF(BP21+$C21&gt;Y20+AT21,Y20+AT21-BP21,$C21)))</f>
        <v>0</v>
      </c>
      <c r="CM21" s="10">
        <f ca="1">IF(NOT(snowball),0,IF(Z20=0,0,IF($C21&lt;=SUM($CL21:CL21),0,IF(BQ21+$C21-SUM($CL21:CL21)&gt;Z20+AU21,Z20+AU21-BQ21,$C21-SUM($CL21:CL21)))))</f>
        <v>0</v>
      </c>
      <c r="CN21" s="10">
        <f ca="1">IF(NOT(snowball),0,IF(AA20=0,0,IF($C21&lt;=SUM($CL21:CM21),0,IF(BR21+$C21-SUM($CL21:CM21)&gt;AA20+AV21,AA20+AV21-BR21,$C21-SUM($CL21:CM21)))))</f>
        <v>0</v>
      </c>
      <c r="CO21" s="10">
        <f ca="1">IF(NOT(snowball),0,IF(AB20=0,0,IF($C21&lt;=SUM($CL21:CN21),0,IF(BS21+$C21-SUM($CL21:CN21)&gt;AB20+AW21,AB20+AW21-BS21,$C21-SUM($CL21:CN21)))))</f>
        <v>0</v>
      </c>
      <c r="CP21" s="10">
        <f ca="1">IF(NOT(snowball),0,IF(AC20=0,0,IF($C21&lt;=SUM($CL21:CO21),0,IF(BT21+$C21-SUM($CL21:CO21)&gt;AC20+AX21,AC20+AX21-BT21,$C21-SUM($CL21:CO21)))))</f>
        <v>0</v>
      </c>
      <c r="CQ21" s="10">
        <f ca="1">IF(NOT(snowball),0,IF(AD20=0,0,IF($C21&lt;=SUM($CL21:CP21),0,IF(BU21+$C21-SUM($CL21:CP21)&gt;AD20+AY21,AD20+AY21-BU21,$C21-SUM($CL21:CP21)))))</f>
        <v>0</v>
      </c>
      <c r="CR21" s="10">
        <f ca="1">IF(NOT(snowball),0,IF(AE20=0,0,IF($C21&lt;=SUM($CL21:CQ21),0,IF(BV21+$C21-SUM($CL21:CQ21)&gt;AE20+AZ21,AE20+AZ21-BV21,$C21-SUM($CL21:CQ21)))))</f>
        <v>0</v>
      </c>
      <c r="CS21" s="10">
        <f ca="1">IF(NOT(snowball),0,IF(AF20=0,0,IF($C21&lt;=SUM($CL21:CR21),0,IF(BW21+$C21-SUM($CL21:CR21)&gt;AF20+BA21,AF20+BA21-BW21,$C21-SUM($CL21:CR21)))))</f>
        <v>0</v>
      </c>
      <c r="CT21" s="10">
        <f ca="1">IF(NOT(snowball),0,IF(AG20=0,0,IF($C21&lt;=SUM($CL21:CS21),0,IF(BX21+$C21-SUM($CL21:CS21)&gt;AG20+BB21,AG20+BB21-BX21,$C21-SUM($CL21:CS21)))))</f>
        <v>0</v>
      </c>
      <c r="CU21" s="10">
        <f ca="1">IF(NOT(snowball),0,IF(AH20=0,0,IF($C21&lt;=SUM($CL21:CT21),0,IF(BY21+$C21-SUM($CL21:CT21)&gt;AH20+BC21,AH20+BC21-BY21,$C21-SUM($CL21:CT21)))))</f>
        <v>0</v>
      </c>
      <c r="CV21" s="10">
        <f ca="1">IF(NOT(snowball),0,IF(AI20=0,0,IF($C21&lt;=SUM($CL21:CU21),0,IF(BZ21+$C21-SUM($CL21:CU21)&gt;AI20+BD21,AI20+BD21-BZ21,$C21-SUM($CL21:CU21)))))</f>
        <v>0</v>
      </c>
      <c r="CW21" s="10">
        <f ca="1">IF(NOT(snowball),0,IF(AJ20=0,0,IF($C21&lt;=SUM($CL21:CV21),0,IF(CA21+$C21-SUM($CL21:CV21)&gt;AJ20+BE21,AJ20+BE21-CA21,$C21-SUM($CL21:CV21)))))</f>
        <v>0</v>
      </c>
      <c r="CX21" s="10">
        <f ca="1">IF(NOT(snowball),0,IF(AK20=0,0,IF($C21&lt;=SUM($CL21:CW21),0,IF(CB21+$C21-SUM($CL21:CW21)&gt;AK20+BF21,AK20+BF21-CB21,$C21-SUM($CL21:CW21)))))</f>
        <v>0</v>
      </c>
      <c r="CY21" s="10">
        <f ca="1">IF(NOT(snowball),0,IF(AL20=0,0,IF($C21&lt;=SUM($CL21:CX21),0,IF(CC21+$C21-SUM($CL21:CX21)&gt;AL20+BG21,AL20+BG21-CC21,$C21-SUM($CL21:CX21)))))</f>
        <v>0</v>
      </c>
      <c r="CZ21" s="10">
        <f ca="1">IF(NOT(snowball),0,IF(AM20=0,0,IF($C21&lt;=SUM($CL21:CY21),0,IF(CD21+$C21-SUM($CL21:CY21)&gt;AM20+BH21,AM20+BH21-CD21,$C21-SUM($CL21:CY21)))))</f>
        <v>0</v>
      </c>
      <c r="DA21" s="10">
        <f ca="1">IF(NOT(snowball),0,IF(AN20=0,0,IF($C21&lt;=SUM($CL21:CZ21),0,IF(CE21+$C21-SUM($CL21:CZ21)&gt;AN20+BI21,AN20+BI21-CE21,$C21-SUM($CL21:CZ21)))))</f>
        <v>0</v>
      </c>
      <c r="DB21" s="10">
        <f ca="1">IF(NOT(snowball),0,IF(AO20=0,0,IF($C21&lt;=SUM($CL21:DA21),0,IF(CF21+$C21-SUM($CL21:DA21)&gt;AO20+BJ21,AO20+BJ21-CF21,$C21-SUM($CL21:DA21)))))</f>
        <v>0</v>
      </c>
      <c r="DC21" s="10">
        <f ca="1">IF(NOT(snowball),0,IF(AP20=0,0,IF($C21&lt;=SUM($CL21:DB21),0,IF(CG21+$C21-SUM($CL21:DB21)&gt;AP20+BK21,AP20+BK21-CG21,$C21-SUM($CL21:DB21)))))</f>
        <v>0</v>
      </c>
      <c r="DD21" s="10">
        <f ca="1">IF(NOT(snowball),0,IF(AQ20=0,0,IF($C21&lt;=SUM($CL21:DC21),0,IF(CH21+$C21-SUM($CL21:DC21)&gt;AQ20+BL21,AQ20+BL21-CH21,$C21-SUM($CL21:DC21)))))</f>
        <v>0</v>
      </c>
      <c r="DE21" s="10">
        <f ca="1">IF(NOT(snowball),0,IF(AR20=0,0,IF($C21&lt;=SUM($CL21:DD21),0,IF(CI21+$C21-SUM($CL21:DD21)&gt;AR20+BM21,AR20+BM21-CI21,$C21-SUM($CL21:DD21)))))</f>
        <v>0</v>
      </c>
    </row>
    <row r="22" spans="1:109" ht="11.1" customHeight="1">
      <c r="A22" s="11" t="str">
        <f ca="1">IF(SUM(Y21:AR21)&lt;=0,"",A21+1)</f>
        <v/>
      </c>
      <c r="B22" s="5" t="e">
        <f t="shared" ref="B22:B85" ca="1" si="40">IF(A22="",NA(),DATE(YEAR(B21),MONTH(B21)+1,1))</f>
        <v>#N/A</v>
      </c>
      <c r="C22" s="34" t="str">
        <f t="shared" ca="1" si="12"/>
        <v/>
      </c>
      <c r="D22" s="10">
        <f t="shared" ca="1" si="13"/>
        <v>0</v>
      </c>
      <c r="E22" s="10">
        <f t="shared" ca="1" si="14"/>
        <v>0</v>
      </c>
      <c r="F22" s="10">
        <f t="shared" ca="1" si="15"/>
        <v>0</v>
      </c>
      <c r="G22" s="10">
        <f t="shared" ca="1" si="16"/>
        <v>0</v>
      </c>
      <c r="H22" s="10">
        <f t="shared" ca="1" si="17"/>
        <v>0</v>
      </c>
      <c r="I22" s="10">
        <f t="shared" ca="1" si="18"/>
        <v>0</v>
      </c>
      <c r="J22" s="10">
        <f t="shared" ca="1" si="19"/>
        <v>0</v>
      </c>
      <c r="K22" s="10">
        <f t="shared" ca="1" si="20"/>
        <v>0</v>
      </c>
      <c r="L22" s="10">
        <f t="shared" ca="1" si="21"/>
        <v>0</v>
      </c>
      <c r="M22" s="10">
        <f t="shared" ca="1" si="22"/>
        <v>0</v>
      </c>
      <c r="N22" s="10">
        <f t="shared" ca="1" si="23"/>
        <v>0</v>
      </c>
      <c r="O22" s="10">
        <f t="shared" ca="1" si="24"/>
        <v>0</v>
      </c>
      <c r="P22" s="10">
        <f t="shared" ca="1" si="25"/>
        <v>0</v>
      </c>
      <c r="Q22" s="10">
        <f t="shared" ca="1" si="26"/>
        <v>0</v>
      </c>
      <c r="R22" s="10">
        <f t="shared" ca="1" si="27"/>
        <v>0</v>
      </c>
      <c r="S22" s="10">
        <f t="shared" ca="1" si="28"/>
        <v>0</v>
      </c>
      <c r="T22" s="10">
        <f t="shared" ca="1" si="29"/>
        <v>0</v>
      </c>
      <c r="U22" s="10">
        <f t="shared" ca="1" si="30"/>
        <v>0</v>
      </c>
      <c r="V22" s="10">
        <f t="shared" ca="1" si="31"/>
        <v>0</v>
      </c>
      <c r="W22" s="10">
        <f t="shared" ca="1" si="31"/>
        <v>0</v>
      </c>
      <c r="X22" s="31"/>
      <c r="Y22" s="10">
        <f t="shared" ref="Y22:Y85" ca="1" si="41">IF(D$8=0,0,Y21-(D22-AT22))</f>
        <v>0</v>
      </c>
      <c r="Z22" s="10">
        <f t="shared" ref="Z22:Z85" ca="1" si="42">IF(E$8=0,0,Z21-(E22-AU22))</f>
        <v>0</v>
      </c>
      <c r="AA22" s="10">
        <f t="shared" ref="AA22:AA85" ca="1" si="43">IF(F$8=0,0,AA21-(F22-AV22))</f>
        <v>0</v>
      </c>
      <c r="AB22" s="10">
        <f t="shared" ref="AB22:AB53" ca="1" si="44">IF(G$8=0,0,AB21-(G22-AW22))</f>
        <v>0</v>
      </c>
      <c r="AC22" s="10">
        <f t="shared" ref="AC22:AC53" ca="1" si="45">IF(H$8=0,0,AC21-(H22-AX22))</f>
        <v>0</v>
      </c>
      <c r="AD22" s="10">
        <f t="shared" ref="AD22:AD53" ca="1" si="46">IF(I$8=0,0,AD21-(I22-AY22))</f>
        <v>0</v>
      </c>
      <c r="AE22" s="10">
        <f t="shared" ca="1" si="33"/>
        <v>0</v>
      </c>
      <c r="AF22" s="10">
        <f t="shared" ca="1" si="33"/>
        <v>0</v>
      </c>
      <c r="AG22" s="10">
        <f t="shared" ca="1" si="33"/>
        <v>0</v>
      </c>
      <c r="AH22" s="10">
        <f t="shared" ca="1" si="33"/>
        <v>0</v>
      </c>
      <c r="AI22" s="10">
        <f t="shared" ca="1" si="33"/>
        <v>0</v>
      </c>
      <c r="AJ22" s="10">
        <f t="shared" ca="1" si="33"/>
        <v>0</v>
      </c>
      <c r="AK22" s="10">
        <f t="shared" ca="1" si="33"/>
        <v>0</v>
      </c>
      <c r="AL22" s="10">
        <f t="shared" ca="1" si="33"/>
        <v>0</v>
      </c>
      <c r="AM22" s="10">
        <f t="shared" ca="1" si="33"/>
        <v>0</v>
      </c>
      <c r="AN22" s="10">
        <f t="shared" ca="1" si="33"/>
        <v>0</v>
      </c>
      <c r="AO22" s="10">
        <f t="shared" ca="1" si="33"/>
        <v>0</v>
      </c>
      <c r="AP22" s="10">
        <f t="shared" ca="1" si="33"/>
        <v>0</v>
      </c>
      <c r="AQ22" s="10">
        <f t="shared" ca="1" si="33"/>
        <v>0</v>
      </c>
      <c r="AR22" s="10">
        <f t="shared" ca="1" si="33"/>
        <v>0</v>
      </c>
      <c r="AT22" s="10">
        <f t="shared" ca="1" si="34"/>
        <v>0</v>
      </c>
      <c r="AU22" s="10">
        <f t="shared" ca="1" si="35"/>
        <v>0</v>
      </c>
      <c r="AV22" s="10">
        <f t="shared" ca="1" si="36"/>
        <v>0</v>
      </c>
      <c r="AW22" s="10">
        <f t="shared" ca="1" si="37"/>
        <v>0</v>
      </c>
      <c r="AX22" s="10">
        <f t="shared" ca="1" si="37"/>
        <v>0</v>
      </c>
      <c r="AY22" s="10">
        <f t="shared" ca="1" si="37"/>
        <v>0</v>
      </c>
      <c r="AZ22" s="10">
        <f t="shared" ca="1" si="37"/>
        <v>0</v>
      </c>
      <c r="BA22" s="10">
        <f t="shared" ca="1" si="37"/>
        <v>0</v>
      </c>
      <c r="BB22" s="10">
        <f t="shared" ca="1" si="37"/>
        <v>0</v>
      </c>
      <c r="BC22" s="10">
        <f t="shared" ca="1" si="37"/>
        <v>0</v>
      </c>
      <c r="BD22" s="10">
        <f t="shared" ca="1" si="37"/>
        <v>0</v>
      </c>
      <c r="BE22" s="10">
        <f t="shared" ca="1" si="37"/>
        <v>0</v>
      </c>
      <c r="BF22" s="10">
        <f t="shared" ca="1" si="37"/>
        <v>0</v>
      </c>
      <c r="BG22" s="10">
        <f t="shared" ca="1" si="37"/>
        <v>0</v>
      </c>
      <c r="BH22" s="10">
        <f t="shared" ca="1" si="37"/>
        <v>0</v>
      </c>
      <c r="BI22" s="10">
        <f t="shared" ca="1" si="37"/>
        <v>0</v>
      </c>
      <c r="BJ22" s="10">
        <f t="shared" ca="1" si="37"/>
        <v>0</v>
      </c>
      <c r="BK22" s="10">
        <f t="shared" ca="1" si="37"/>
        <v>0</v>
      </c>
      <c r="BL22" s="10">
        <f t="shared" ca="1" si="37"/>
        <v>0</v>
      </c>
      <c r="BM22" s="10">
        <f t="shared" ca="1" si="37"/>
        <v>0</v>
      </c>
      <c r="BN22" s="13">
        <f t="shared" ref="BN22:BN85" ca="1" si="47">SUM(AT22:BM22)</f>
        <v>0</v>
      </c>
      <c r="BP22" s="10">
        <f t="shared" ref="BP22:BP85" ca="1" si="48">IF(Y21&gt;0,IF((Y21+AT22)&lt;D$10,Y21+AT22,D$10),0)</f>
        <v>0</v>
      </c>
      <c r="BQ22" s="10">
        <f t="shared" ref="BQ22:BQ85" ca="1" si="49">IF(Z21&gt;0,IF((Z21+AU22)&lt;E$10,Z21+AU22,E$10),0)</f>
        <v>0</v>
      </c>
      <c r="BR22" s="10">
        <f t="shared" ref="BR22:BR85" ca="1" si="50">IF(AA21&gt;0,IF((AA21+AV22)&lt;F$10,AA21+AV22,F$10),0)</f>
        <v>0</v>
      </c>
      <c r="BS22" s="10">
        <f t="shared" ref="BS22:BS85" ca="1" si="51">IF(AB21&gt;0,IF((AB21+AW22)&lt;G$10,AB21+AW22,G$10),0)</f>
        <v>0</v>
      </c>
      <c r="BT22" s="10">
        <f t="shared" ref="BT22:BT85" ca="1" si="52">IF(AC21&gt;0,IF((AC21+AX22)&lt;H$10,AC21+AX22,H$10),0)</f>
        <v>0</v>
      </c>
      <c r="BU22" s="10">
        <f t="shared" ca="1" si="38"/>
        <v>0</v>
      </c>
      <c r="BV22" s="10">
        <f t="shared" ca="1" si="38"/>
        <v>0</v>
      </c>
      <c r="BW22" s="10">
        <f t="shared" ca="1" si="38"/>
        <v>0</v>
      </c>
      <c r="BX22" s="10">
        <f t="shared" ca="1" si="38"/>
        <v>0</v>
      </c>
      <c r="BY22" s="10">
        <f t="shared" ca="1" si="38"/>
        <v>0</v>
      </c>
      <c r="BZ22" s="10">
        <f t="shared" ca="1" si="38"/>
        <v>0</v>
      </c>
      <c r="CA22" s="10">
        <f t="shared" ca="1" si="38"/>
        <v>0</v>
      </c>
      <c r="CB22" s="10">
        <f t="shared" ca="1" si="38"/>
        <v>0</v>
      </c>
      <c r="CC22" s="10">
        <f t="shared" ca="1" si="38"/>
        <v>0</v>
      </c>
      <c r="CD22" s="10">
        <f t="shared" ca="1" si="38"/>
        <v>0</v>
      </c>
      <c r="CE22" s="10">
        <f t="shared" ca="1" si="38"/>
        <v>0</v>
      </c>
      <c r="CF22" s="10">
        <f t="shared" ca="1" si="38"/>
        <v>0</v>
      </c>
      <c r="CG22" s="10">
        <f t="shared" ca="1" si="38"/>
        <v>0</v>
      </c>
      <c r="CH22" s="10">
        <f t="shared" ca="1" si="38"/>
        <v>0</v>
      </c>
      <c r="CI22" s="10">
        <f t="shared" ca="1" si="38"/>
        <v>0</v>
      </c>
      <c r="CJ22" s="13">
        <f t="shared" ref="CJ22:CJ85" ca="1" si="53">SUM(BP22:CI22)</f>
        <v>0</v>
      </c>
      <c r="CK22" s="13"/>
      <c r="CL22" s="33">
        <f t="shared" ca="1" si="39"/>
        <v>0</v>
      </c>
      <c r="CM22" s="10">
        <f ca="1">IF(NOT(snowball),0,IF(Z21=0,0,IF($C22&lt;=SUM($CL22:CL22),0,IF(BQ22+$C22-SUM($CL22:CL22)&gt;Z21+AU22,Z21+AU22-BQ22,$C22-SUM($CL22:CL22)))))</f>
        <v>0</v>
      </c>
      <c r="CN22" s="10">
        <f ca="1">IF(NOT(snowball),0,IF(AA21=0,0,IF($C22&lt;=SUM($CL22:CM22),0,IF(BR22+$C22-SUM($CL22:CM22)&gt;AA21+AV22,AA21+AV22-BR22,$C22-SUM($CL22:CM22)))))</f>
        <v>0</v>
      </c>
      <c r="CO22" s="10">
        <f ca="1">IF(NOT(snowball),0,IF(AB21=0,0,IF($C22&lt;=SUM($CL22:CN22),0,IF(BS22+$C22-SUM($CL22:CN22)&gt;AB21+AW22,AB21+AW22-BS22,$C22-SUM($CL22:CN22)))))</f>
        <v>0</v>
      </c>
      <c r="CP22" s="10">
        <f ca="1">IF(NOT(snowball),0,IF(AC21=0,0,IF($C22&lt;=SUM($CL22:CO22),0,IF(BT22+$C22-SUM($CL22:CO22)&gt;AC21+AX22,AC21+AX22-BT22,$C22-SUM($CL22:CO22)))))</f>
        <v>0</v>
      </c>
      <c r="CQ22" s="10">
        <f ca="1">IF(NOT(snowball),0,IF(AD21=0,0,IF($C22&lt;=SUM($CL22:CP22),0,IF(BU22+$C22-SUM($CL22:CP22)&gt;AD21+AY22,AD21+AY22-BU22,$C22-SUM($CL22:CP22)))))</f>
        <v>0</v>
      </c>
      <c r="CR22" s="10">
        <f ca="1">IF(NOT(snowball),0,IF(AE21=0,0,IF($C22&lt;=SUM($CL22:CQ22),0,IF(BV22+$C22-SUM($CL22:CQ22)&gt;AE21+AZ22,AE21+AZ22-BV22,$C22-SUM($CL22:CQ22)))))</f>
        <v>0</v>
      </c>
      <c r="CS22" s="10">
        <f ca="1">IF(NOT(snowball),0,IF(AF21=0,0,IF($C22&lt;=SUM($CL22:CR22),0,IF(BW22+$C22-SUM($CL22:CR22)&gt;AF21+BA22,AF21+BA22-BW22,$C22-SUM($CL22:CR22)))))</f>
        <v>0</v>
      </c>
      <c r="CT22" s="10">
        <f ca="1">IF(NOT(snowball),0,IF(AG21=0,0,IF($C22&lt;=SUM($CL22:CS22),0,IF(BX22+$C22-SUM($CL22:CS22)&gt;AG21+BB22,AG21+BB22-BX22,$C22-SUM($CL22:CS22)))))</f>
        <v>0</v>
      </c>
      <c r="CU22" s="10">
        <f ca="1">IF(NOT(snowball),0,IF(AH21=0,0,IF($C22&lt;=SUM($CL22:CT22),0,IF(BY22+$C22-SUM($CL22:CT22)&gt;AH21+BC22,AH21+BC22-BY22,$C22-SUM($CL22:CT22)))))</f>
        <v>0</v>
      </c>
      <c r="CV22" s="10">
        <f ca="1">IF(NOT(snowball),0,IF(AI21=0,0,IF($C22&lt;=SUM($CL22:CU22),0,IF(BZ22+$C22-SUM($CL22:CU22)&gt;AI21+BD22,AI21+BD22-BZ22,$C22-SUM($CL22:CU22)))))</f>
        <v>0</v>
      </c>
      <c r="CW22" s="10">
        <f ca="1">IF(NOT(snowball),0,IF(AJ21=0,0,IF($C22&lt;=SUM($CL22:CV22),0,IF(CA22+$C22-SUM($CL22:CV22)&gt;AJ21+BE22,AJ21+BE22-CA22,$C22-SUM($CL22:CV22)))))</f>
        <v>0</v>
      </c>
      <c r="CX22" s="10">
        <f ca="1">IF(NOT(snowball),0,IF(AK21=0,0,IF($C22&lt;=SUM($CL22:CW22),0,IF(CB22+$C22-SUM($CL22:CW22)&gt;AK21+BF22,AK21+BF22-CB22,$C22-SUM($CL22:CW22)))))</f>
        <v>0</v>
      </c>
      <c r="CY22" s="10">
        <f ca="1">IF(NOT(snowball),0,IF(AL21=0,0,IF($C22&lt;=SUM($CL22:CX22),0,IF(CC22+$C22-SUM($CL22:CX22)&gt;AL21+BG22,AL21+BG22-CC22,$C22-SUM($CL22:CX22)))))</f>
        <v>0</v>
      </c>
      <c r="CZ22" s="10">
        <f ca="1">IF(NOT(snowball),0,IF(AM21=0,0,IF($C22&lt;=SUM($CL22:CY22),0,IF(CD22+$C22-SUM($CL22:CY22)&gt;AM21+BH22,AM21+BH22-CD22,$C22-SUM($CL22:CY22)))))</f>
        <v>0</v>
      </c>
      <c r="DA22" s="10">
        <f ca="1">IF(NOT(snowball),0,IF(AN21=0,0,IF($C22&lt;=SUM($CL22:CZ22),0,IF(CE22+$C22-SUM($CL22:CZ22)&gt;AN21+BI22,AN21+BI22-CE22,$C22-SUM($CL22:CZ22)))))</f>
        <v>0</v>
      </c>
      <c r="DB22" s="10">
        <f ca="1">IF(NOT(snowball),0,IF(AO21=0,0,IF($C22&lt;=SUM($CL22:DA22),0,IF(CF22+$C22-SUM($CL22:DA22)&gt;AO21+BJ22,AO21+BJ22-CF22,$C22-SUM($CL22:DA22)))))</f>
        <v>0</v>
      </c>
      <c r="DC22" s="10">
        <f ca="1">IF(NOT(snowball),0,IF(AP21=0,0,IF($C22&lt;=SUM($CL22:DB22),0,IF(CG22+$C22-SUM($CL22:DB22)&gt;AP21+BK22,AP21+BK22-CG22,$C22-SUM($CL22:DB22)))))</f>
        <v>0</v>
      </c>
      <c r="DD22" s="10">
        <f ca="1">IF(NOT(snowball),0,IF(AQ21=0,0,IF($C22&lt;=SUM($CL22:DC22),0,IF(CH22+$C22-SUM($CL22:DC22)&gt;AQ21+BL22,AQ21+BL22-CH22,$C22-SUM($CL22:DC22)))))</f>
        <v>0</v>
      </c>
      <c r="DE22" s="10">
        <f ca="1">IF(NOT(snowball),0,IF(AR21=0,0,IF($C22&lt;=SUM($CL22:DD22),0,IF(CI22+$C22-SUM($CL22:DD22)&gt;AR21+BM22,AR21+BM22-CI22,$C22-SUM($CL22:DD22)))))</f>
        <v>0</v>
      </c>
    </row>
    <row r="23" spans="1:109" ht="11.1" customHeight="1">
      <c r="A23" s="11" t="str">
        <f t="shared" ref="A23:A86" ca="1" si="54">IF(SUM(Y22:AR22)&lt;=0,"",A22+1)</f>
        <v/>
      </c>
      <c r="B23" s="5" t="e">
        <f t="shared" ca="1" si="40"/>
        <v>#N/A</v>
      </c>
      <c r="C23" s="34" t="str">
        <f t="shared" ca="1" si="12"/>
        <v/>
      </c>
      <c r="D23" s="10">
        <f t="shared" ca="1" si="13"/>
        <v>0</v>
      </c>
      <c r="E23" s="10">
        <f t="shared" ca="1" si="14"/>
        <v>0</v>
      </c>
      <c r="F23" s="10">
        <f t="shared" ca="1" si="15"/>
        <v>0</v>
      </c>
      <c r="G23" s="10">
        <f t="shared" ca="1" si="16"/>
        <v>0</v>
      </c>
      <c r="H23" s="10">
        <f t="shared" ca="1" si="17"/>
        <v>0</v>
      </c>
      <c r="I23" s="10">
        <f t="shared" ca="1" si="18"/>
        <v>0</v>
      </c>
      <c r="J23" s="10">
        <f t="shared" ca="1" si="19"/>
        <v>0</v>
      </c>
      <c r="K23" s="10">
        <f t="shared" ca="1" si="20"/>
        <v>0</v>
      </c>
      <c r="L23" s="10">
        <f t="shared" ca="1" si="21"/>
        <v>0</v>
      </c>
      <c r="M23" s="10">
        <f t="shared" ca="1" si="22"/>
        <v>0</v>
      </c>
      <c r="N23" s="10">
        <f t="shared" ca="1" si="23"/>
        <v>0</v>
      </c>
      <c r="O23" s="10">
        <f t="shared" ca="1" si="24"/>
        <v>0</v>
      </c>
      <c r="P23" s="10">
        <f t="shared" ca="1" si="25"/>
        <v>0</v>
      </c>
      <c r="Q23" s="10">
        <f t="shared" ca="1" si="26"/>
        <v>0</v>
      </c>
      <c r="R23" s="10">
        <f t="shared" ca="1" si="27"/>
        <v>0</v>
      </c>
      <c r="S23" s="10">
        <f t="shared" ca="1" si="28"/>
        <v>0</v>
      </c>
      <c r="T23" s="10">
        <f t="shared" ca="1" si="29"/>
        <v>0</v>
      </c>
      <c r="U23" s="10">
        <f t="shared" ca="1" si="30"/>
        <v>0</v>
      </c>
      <c r="V23" s="10">
        <f t="shared" ca="1" si="31"/>
        <v>0</v>
      </c>
      <c r="W23" s="10">
        <f t="shared" ca="1" si="31"/>
        <v>0</v>
      </c>
      <c r="X23" s="31"/>
      <c r="Y23" s="10">
        <f t="shared" ca="1" si="41"/>
        <v>0</v>
      </c>
      <c r="Z23" s="10">
        <f t="shared" ca="1" si="42"/>
        <v>0</v>
      </c>
      <c r="AA23" s="10">
        <f t="shared" ca="1" si="43"/>
        <v>0</v>
      </c>
      <c r="AB23" s="10">
        <f t="shared" ca="1" si="44"/>
        <v>0</v>
      </c>
      <c r="AC23" s="10">
        <f t="shared" ca="1" si="45"/>
        <v>0</v>
      </c>
      <c r="AD23" s="10">
        <f t="shared" ca="1" si="46"/>
        <v>0</v>
      </c>
      <c r="AE23" s="10">
        <f t="shared" ca="1" si="33"/>
        <v>0</v>
      </c>
      <c r="AF23" s="10">
        <f t="shared" ca="1" si="33"/>
        <v>0</v>
      </c>
      <c r="AG23" s="10">
        <f t="shared" ca="1" si="33"/>
        <v>0</v>
      </c>
      <c r="AH23" s="10">
        <f t="shared" ca="1" si="33"/>
        <v>0</v>
      </c>
      <c r="AI23" s="10">
        <f t="shared" ca="1" si="33"/>
        <v>0</v>
      </c>
      <c r="AJ23" s="10">
        <f t="shared" ca="1" si="33"/>
        <v>0</v>
      </c>
      <c r="AK23" s="10">
        <f t="shared" ca="1" si="33"/>
        <v>0</v>
      </c>
      <c r="AL23" s="10">
        <f t="shared" ca="1" si="33"/>
        <v>0</v>
      </c>
      <c r="AM23" s="10">
        <f t="shared" ca="1" si="33"/>
        <v>0</v>
      </c>
      <c r="AN23" s="10">
        <f t="shared" ca="1" si="33"/>
        <v>0</v>
      </c>
      <c r="AO23" s="10">
        <f t="shared" ca="1" si="33"/>
        <v>0</v>
      </c>
      <c r="AP23" s="10">
        <f t="shared" ca="1" si="33"/>
        <v>0</v>
      </c>
      <c r="AQ23" s="10">
        <f t="shared" ca="1" si="33"/>
        <v>0</v>
      </c>
      <c r="AR23" s="10">
        <f t="shared" ca="1" si="33"/>
        <v>0</v>
      </c>
      <c r="AT23" s="10">
        <f t="shared" ca="1" si="34"/>
        <v>0</v>
      </c>
      <c r="AU23" s="10">
        <f t="shared" ca="1" si="35"/>
        <v>0</v>
      </c>
      <c r="AV23" s="10">
        <f t="shared" ca="1" si="36"/>
        <v>0</v>
      </c>
      <c r="AW23" s="10">
        <f t="shared" ca="1" si="37"/>
        <v>0</v>
      </c>
      <c r="AX23" s="10">
        <f t="shared" ca="1" si="37"/>
        <v>0</v>
      </c>
      <c r="AY23" s="10">
        <f t="shared" ca="1" si="37"/>
        <v>0</v>
      </c>
      <c r="AZ23" s="10">
        <f t="shared" ca="1" si="37"/>
        <v>0</v>
      </c>
      <c r="BA23" s="10">
        <f t="shared" ca="1" si="37"/>
        <v>0</v>
      </c>
      <c r="BB23" s="10">
        <f t="shared" ca="1" si="37"/>
        <v>0</v>
      </c>
      <c r="BC23" s="10">
        <f t="shared" ca="1" si="37"/>
        <v>0</v>
      </c>
      <c r="BD23" s="10">
        <f t="shared" ca="1" si="37"/>
        <v>0</v>
      </c>
      <c r="BE23" s="10">
        <f t="shared" ca="1" si="37"/>
        <v>0</v>
      </c>
      <c r="BF23" s="10">
        <f t="shared" ca="1" si="37"/>
        <v>0</v>
      </c>
      <c r="BG23" s="10">
        <f t="shared" ca="1" si="37"/>
        <v>0</v>
      </c>
      <c r="BH23" s="10">
        <f t="shared" ca="1" si="37"/>
        <v>0</v>
      </c>
      <c r="BI23" s="10">
        <f t="shared" ca="1" si="37"/>
        <v>0</v>
      </c>
      <c r="BJ23" s="10">
        <f t="shared" ca="1" si="37"/>
        <v>0</v>
      </c>
      <c r="BK23" s="10">
        <f t="shared" ca="1" si="37"/>
        <v>0</v>
      </c>
      <c r="BL23" s="10">
        <f t="shared" ca="1" si="37"/>
        <v>0</v>
      </c>
      <c r="BM23" s="10">
        <f t="shared" ca="1" si="37"/>
        <v>0</v>
      </c>
      <c r="BN23" s="13">
        <f t="shared" ca="1" si="47"/>
        <v>0</v>
      </c>
      <c r="BP23" s="10">
        <f t="shared" ca="1" si="48"/>
        <v>0</v>
      </c>
      <c r="BQ23" s="10">
        <f t="shared" ca="1" si="49"/>
        <v>0</v>
      </c>
      <c r="BR23" s="10">
        <f t="shared" ca="1" si="50"/>
        <v>0</v>
      </c>
      <c r="BS23" s="10">
        <f t="shared" ca="1" si="51"/>
        <v>0</v>
      </c>
      <c r="BT23" s="10">
        <f t="shared" ca="1" si="52"/>
        <v>0</v>
      </c>
      <c r="BU23" s="10">
        <f t="shared" ca="1" si="38"/>
        <v>0</v>
      </c>
      <c r="BV23" s="10">
        <f t="shared" ca="1" si="38"/>
        <v>0</v>
      </c>
      <c r="BW23" s="10">
        <f t="shared" ca="1" si="38"/>
        <v>0</v>
      </c>
      <c r="BX23" s="10">
        <f t="shared" ca="1" si="38"/>
        <v>0</v>
      </c>
      <c r="BY23" s="10">
        <f t="shared" ca="1" si="38"/>
        <v>0</v>
      </c>
      <c r="BZ23" s="10">
        <f t="shared" ca="1" si="38"/>
        <v>0</v>
      </c>
      <c r="CA23" s="10">
        <f t="shared" ca="1" si="38"/>
        <v>0</v>
      </c>
      <c r="CB23" s="10">
        <f t="shared" ca="1" si="38"/>
        <v>0</v>
      </c>
      <c r="CC23" s="10">
        <f t="shared" ca="1" si="38"/>
        <v>0</v>
      </c>
      <c r="CD23" s="10">
        <f t="shared" ca="1" si="38"/>
        <v>0</v>
      </c>
      <c r="CE23" s="10">
        <f t="shared" ca="1" si="38"/>
        <v>0</v>
      </c>
      <c r="CF23" s="10">
        <f t="shared" ca="1" si="38"/>
        <v>0</v>
      </c>
      <c r="CG23" s="10">
        <f t="shared" ca="1" si="38"/>
        <v>0</v>
      </c>
      <c r="CH23" s="10">
        <f t="shared" ca="1" si="38"/>
        <v>0</v>
      </c>
      <c r="CI23" s="10">
        <f t="shared" ca="1" si="38"/>
        <v>0</v>
      </c>
      <c r="CJ23" s="13">
        <f t="shared" ca="1" si="53"/>
        <v>0</v>
      </c>
      <c r="CK23" s="13"/>
      <c r="CL23" s="33">
        <f t="shared" ca="1" si="39"/>
        <v>0</v>
      </c>
      <c r="CM23" s="10">
        <f ca="1">IF(NOT(snowball),0,IF(Z22=0,0,IF($C23&lt;=SUM($CL23:CL23),0,IF(BQ23+$C23-SUM($CL23:CL23)&gt;Z22+AU23,Z22+AU23-BQ23,$C23-SUM($CL23:CL23)))))</f>
        <v>0</v>
      </c>
      <c r="CN23" s="10">
        <f ca="1">IF(NOT(snowball),0,IF(AA22=0,0,IF($C23&lt;=SUM($CL23:CM23),0,IF(BR23+$C23-SUM($CL23:CM23)&gt;AA22+AV23,AA22+AV23-BR23,$C23-SUM($CL23:CM23)))))</f>
        <v>0</v>
      </c>
      <c r="CO23" s="10">
        <f ca="1">IF(NOT(snowball),0,IF(AB22=0,0,IF($C23&lt;=SUM($CL23:CN23),0,IF(BS23+$C23-SUM($CL23:CN23)&gt;AB22+AW23,AB22+AW23-BS23,$C23-SUM($CL23:CN23)))))</f>
        <v>0</v>
      </c>
      <c r="CP23" s="10">
        <f ca="1">IF(NOT(snowball),0,IF(AC22=0,0,IF($C23&lt;=SUM($CL23:CO23),0,IF(BT23+$C23-SUM($CL23:CO23)&gt;AC22+AX23,AC22+AX23-BT23,$C23-SUM($CL23:CO23)))))</f>
        <v>0</v>
      </c>
      <c r="CQ23" s="10">
        <f ca="1">IF(NOT(snowball),0,IF(AD22=0,0,IF($C23&lt;=SUM($CL23:CP23),0,IF(BU23+$C23-SUM($CL23:CP23)&gt;AD22+AY23,AD22+AY23-BU23,$C23-SUM($CL23:CP23)))))</f>
        <v>0</v>
      </c>
      <c r="CR23" s="10">
        <f ca="1">IF(NOT(snowball),0,IF(AE22=0,0,IF($C23&lt;=SUM($CL23:CQ23),0,IF(BV23+$C23-SUM($CL23:CQ23)&gt;AE22+AZ23,AE22+AZ23-BV23,$C23-SUM($CL23:CQ23)))))</f>
        <v>0</v>
      </c>
      <c r="CS23" s="10">
        <f ca="1">IF(NOT(snowball),0,IF(AF22=0,0,IF($C23&lt;=SUM($CL23:CR23),0,IF(BW23+$C23-SUM($CL23:CR23)&gt;AF22+BA23,AF22+BA23-BW23,$C23-SUM($CL23:CR23)))))</f>
        <v>0</v>
      </c>
      <c r="CT23" s="10">
        <f ca="1">IF(NOT(snowball),0,IF(AG22=0,0,IF($C23&lt;=SUM($CL23:CS23),0,IF(BX23+$C23-SUM($CL23:CS23)&gt;AG22+BB23,AG22+BB23-BX23,$C23-SUM($CL23:CS23)))))</f>
        <v>0</v>
      </c>
      <c r="CU23" s="10">
        <f ca="1">IF(NOT(snowball),0,IF(AH22=0,0,IF($C23&lt;=SUM($CL23:CT23),0,IF(BY23+$C23-SUM($CL23:CT23)&gt;AH22+BC23,AH22+BC23-BY23,$C23-SUM($CL23:CT23)))))</f>
        <v>0</v>
      </c>
      <c r="CV23" s="10">
        <f ca="1">IF(NOT(snowball),0,IF(AI22=0,0,IF($C23&lt;=SUM($CL23:CU23),0,IF(BZ23+$C23-SUM($CL23:CU23)&gt;AI22+BD23,AI22+BD23-BZ23,$C23-SUM($CL23:CU23)))))</f>
        <v>0</v>
      </c>
      <c r="CW23" s="10">
        <f ca="1">IF(NOT(snowball),0,IF(AJ22=0,0,IF($C23&lt;=SUM($CL23:CV23),0,IF(CA23+$C23-SUM($CL23:CV23)&gt;AJ22+BE23,AJ22+BE23-CA23,$C23-SUM($CL23:CV23)))))</f>
        <v>0</v>
      </c>
      <c r="CX23" s="10">
        <f ca="1">IF(NOT(snowball),0,IF(AK22=0,0,IF($C23&lt;=SUM($CL23:CW23),0,IF(CB23+$C23-SUM($CL23:CW23)&gt;AK22+BF23,AK22+BF23-CB23,$C23-SUM($CL23:CW23)))))</f>
        <v>0</v>
      </c>
      <c r="CY23" s="10">
        <f ca="1">IF(NOT(snowball),0,IF(AL22=0,0,IF($C23&lt;=SUM($CL23:CX23),0,IF(CC23+$C23-SUM($CL23:CX23)&gt;AL22+BG23,AL22+BG23-CC23,$C23-SUM($CL23:CX23)))))</f>
        <v>0</v>
      </c>
      <c r="CZ23" s="10">
        <f ca="1">IF(NOT(snowball),0,IF(AM22=0,0,IF($C23&lt;=SUM($CL23:CY23),0,IF(CD23+$C23-SUM($CL23:CY23)&gt;AM22+BH23,AM22+BH23-CD23,$C23-SUM($CL23:CY23)))))</f>
        <v>0</v>
      </c>
      <c r="DA23" s="10">
        <f ca="1">IF(NOT(snowball),0,IF(AN22=0,0,IF($C23&lt;=SUM($CL23:CZ23),0,IF(CE23+$C23-SUM($CL23:CZ23)&gt;AN22+BI23,AN22+BI23-CE23,$C23-SUM($CL23:CZ23)))))</f>
        <v>0</v>
      </c>
      <c r="DB23" s="10">
        <f ca="1">IF(NOT(snowball),0,IF(AO22=0,0,IF($C23&lt;=SUM($CL23:DA23),0,IF(CF23+$C23-SUM($CL23:DA23)&gt;AO22+BJ23,AO22+BJ23-CF23,$C23-SUM($CL23:DA23)))))</f>
        <v>0</v>
      </c>
      <c r="DC23" s="10">
        <f ca="1">IF(NOT(snowball),0,IF(AP22=0,0,IF($C23&lt;=SUM($CL23:DB23),0,IF(CG23+$C23-SUM($CL23:DB23)&gt;AP22+BK23,AP22+BK23-CG23,$C23-SUM($CL23:DB23)))))</f>
        <v>0</v>
      </c>
      <c r="DD23" s="10">
        <f ca="1">IF(NOT(snowball),0,IF(AQ22=0,0,IF($C23&lt;=SUM($CL23:DC23),0,IF(CH23+$C23-SUM($CL23:DC23)&gt;AQ22+BL23,AQ22+BL23-CH23,$C23-SUM($CL23:DC23)))))</f>
        <v>0</v>
      </c>
      <c r="DE23" s="10">
        <f ca="1">IF(NOT(snowball),0,IF(AR22=0,0,IF($C23&lt;=SUM($CL23:DD23),0,IF(CI23+$C23-SUM($CL23:DD23)&gt;AR22+BM23,AR22+BM23-CI23,$C23-SUM($CL23:DD23)))))</f>
        <v>0</v>
      </c>
    </row>
    <row r="24" spans="1:109" ht="11.1" customHeight="1">
      <c r="A24" s="11" t="str">
        <f t="shared" ca="1" si="54"/>
        <v/>
      </c>
      <c r="B24" s="5" t="e">
        <f t="shared" ca="1" si="40"/>
        <v>#N/A</v>
      </c>
      <c r="C24" s="34" t="str">
        <f t="shared" ca="1" si="12"/>
        <v/>
      </c>
      <c r="D24" s="10">
        <f t="shared" ca="1" si="13"/>
        <v>0</v>
      </c>
      <c r="E24" s="10">
        <f t="shared" ca="1" si="14"/>
        <v>0</v>
      </c>
      <c r="F24" s="10">
        <f t="shared" ca="1" si="15"/>
        <v>0</v>
      </c>
      <c r="G24" s="10">
        <f t="shared" ca="1" si="16"/>
        <v>0</v>
      </c>
      <c r="H24" s="10">
        <f t="shared" ca="1" si="17"/>
        <v>0</v>
      </c>
      <c r="I24" s="10">
        <f t="shared" ca="1" si="18"/>
        <v>0</v>
      </c>
      <c r="J24" s="10">
        <f t="shared" ca="1" si="19"/>
        <v>0</v>
      </c>
      <c r="K24" s="10">
        <f t="shared" ca="1" si="20"/>
        <v>0</v>
      </c>
      <c r="L24" s="10">
        <f t="shared" ca="1" si="21"/>
        <v>0</v>
      </c>
      <c r="M24" s="10">
        <f t="shared" ca="1" si="22"/>
        <v>0</v>
      </c>
      <c r="N24" s="10">
        <f t="shared" ca="1" si="23"/>
        <v>0</v>
      </c>
      <c r="O24" s="10">
        <f t="shared" ca="1" si="24"/>
        <v>0</v>
      </c>
      <c r="P24" s="10">
        <f t="shared" ca="1" si="25"/>
        <v>0</v>
      </c>
      <c r="Q24" s="10">
        <f t="shared" ca="1" si="26"/>
        <v>0</v>
      </c>
      <c r="R24" s="10">
        <f t="shared" ca="1" si="27"/>
        <v>0</v>
      </c>
      <c r="S24" s="10">
        <f t="shared" ca="1" si="28"/>
        <v>0</v>
      </c>
      <c r="T24" s="10">
        <f t="shared" ca="1" si="29"/>
        <v>0</v>
      </c>
      <c r="U24" s="10">
        <f t="shared" ca="1" si="30"/>
        <v>0</v>
      </c>
      <c r="V24" s="10">
        <f t="shared" ca="1" si="31"/>
        <v>0</v>
      </c>
      <c r="W24" s="10">
        <f t="shared" ca="1" si="31"/>
        <v>0</v>
      </c>
      <c r="X24" s="31"/>
      <c r="Y24" s="10">
        <f t="shared" ca="1" si="41"/>
        <v>0</v>
      </c>
      <c r="Z24" s="10">
        <f t="shared" ca="1" si="42"/>
        <v>0</v>
      </c>
      <c r="AA24" s="10">
        <f t="shared" ca="1" si="43"/>
        <v>0</v>
      </c>
      <c r="AB24" s="10">
        <f t="shared" ca="1" si="44"/>
        <v>0</v>
      </c>
      <c r="AC24" s="10">
        <f t="shared" ca="1" si="45"/>
        <v>0</v>
      </c>
      <c r="AD24" s="10">
        <f t="shared" ca="1" si="46"/>
        <v>0</v>
      </c>
      <c r="AE24" s="10">
        <f t="shared" ca="1" si="33"/>
        <v>0</v>
      </c>
      <c r="AF24" s="10">
        <f t="shared" ca="1" si="33"/>
        <v>0</v>
      </c>
      <c r="AG24" s="10">
        <f t="shared" ca="1" si="33"/>
        <v>0</v>
      </c>
      <c r="AH24" s="10">
        <f t="shared" ca="1" si="33"/>
        <v>0</v>
      </c>
      <c r="AI24" s="10">
        <f t="shared" ca="1" si="33"/>
        <v>0</v>
      </c>
      <c r="AJ24" s="10">
        <f t="shared" ca="1" si="33"/>
        <v>0</v>
      </c>
      <c r="AK24" s="10">
        <f t="shared" ca="1" si="33"/>
        <v>0</v>
      </c>
      <c r="AL24" s="10">
        <f t="shared" ca="1" si="33"/>
        <v>0</v>
      </c>
      <c r="AM24" s="10">
        <f t="shared" ca="1" si="33"/>
        <v>0</v>
      </c>
      <c r="AN24" s="10">
        <f t="shared" ca="1" si="33"/>
        <v>0</v>
      </c>
      <c r="AO24" s="10">
        <f t="shared" ca="1" si="33"/>
        <v>0</v>
      </c>
      <c r="AP24" s="10">
        <f t="shared" ca="1" si="33"/>
        <v>0</v>
      </c>
      <c r="AQ24" s="10">
        <f t="shared" ca="1" si="33"/>
        <v>0</v>
      </c>
      <c r="AR24" s="10">
        <f t="shared" ca="1" si="33"/>
        <v>0</v>
      </c>
      <c r="AS24" s="2"/>
      <c r="AT24" s="10">
        <f t="shared" ca="1" si="34"/>
        <v>0</v>
      </c>
      <c r="AU24" s="10">
        <f t="shared" ca="1" si="35"/>
        <v>0</v>
      </c>
      <c r="AV24" s="10">
        <f t="shared" ca="1" si="36"/>
        <v>0</v>
      </c>
      <c r="AW24" s="10">
        <f t="shared" ca="1" si="37"/>
        <v>0</v>
      </c>
      <c r="AX24" s="10">
        <f t="shared" ca="1" si="37"/>
        <v>0</v>
      </c>
      <c r="AY24" s="10">
        <f t="shared" ca="1" si="37"/>
        <v>0</v>
      </c>
      <c r="AZ24" s="10">
        <f t="shared" ca="1" si="37"/>
        <v>0</v>
      </c>
      <c r="BA24" s="10">
        <f t="shared" ca="1" si="37"/>
        <v>0</v>
      </c>
      <c r="BB24" s="10">
        <f t="shared" ca="1" si="37"/>
        <v>0</v>
      </c>
      <c r="BC24" s="10">
        <f t="shared" ca="1" si="37"/>
        <v>0</v>
      </c>
      <c r="BD24" s="10">
        <f t="shared" ca="1" si="37"/>
        <v>0</v>
      </c>
      <c r="BE24" s="10">
        <f t="shared" ca="1" si="37"/>
        <v>0</v>
      </c>
      <c r="BF24" s="10">
        <f t="shared" ca="1" si="37"/>
        <v>0</v>
      </c>
      <c r="BG24" s="10">
        <f t="shared" ca="1" si="37"/>
        <v>0</v>
      </c>
      <c r="BH24" s="10">
        <f t="shared" ca="1" si="37"/>
        <v>0</v>
      </c>
      <c r="BI24" s="10">
        <f t="shared" ca="1" si="37"/>
        <v>0</v>
      </c>
      <c r="BJ24" s="10">
        <f t="shared" ca="1" si="37"/>
        <v>0</v>
      </c>
      <c r="BK24" s="10">
        <f t="shared" ca="1" si="37"/>
        <v>0</v>
      </c>
      <c r="BL24" s="10">
        <f t="shared" ca="1" si="37"/>
        <v>0</v>
      </c>
      <c r="BM24" s="10">
        <f t="shared" ca="1" si="37"/>
        <v>0</v>
      </c>
      <c r="BN24" s="13">
        <f t="shared" ca="1" si="47"/>
        <v>0</v>
      </c>
      <c r="BO24" s="7"/>
      <c r="BP24" s="10">
        <f t="shared" ca="1" si="48"/>
        <v>0</v>
      </c>
      <c r="BQ24" s="10">
        <f t="shared" ca="1" si="49"/>
        <v>0</v>
      </c>
      <c r="BR24" s="10">
        <f t="shared" ca="1" si="50"/>
        <v>0</v>
      </c>
      <c r="BS24" s="10">
        <f t="shared" ca="1" si="51"/>
        <v>0</v>
      </c>
      <c r="BT24" s="10">
        <f t="shared" ca="1" si="52"/>
        <v>0</v>
      </c>
      <c r="BU24" s="10">
        <f t="shared" ca="1" si="38"/>
        <v>0</v>
      </c>
      <c r="BV24" s="10">
        <f t="shared" ca="1" si="38"/>
        <v>0</v>
      </c>
      <c r="BW24" s="10">
        <f t="shared" ca="1" si="38"/>
        <v>0</v>
      </c>
      <c r="BX24" s="10">
        <f t="shared" ca="1" si="38"/>
        <v>0</v>
      </c>
      <c r="BY24" s="10">
        <f t="shared" ca="1" si="38"/>
        <v>0</v>
      </c>
      <c r="BZ24" s="10">
        <f t="shared" ca="1" si="38"/>
        <v>0</v>
      </c>
      <c r="CA24" s="10">
        <f t="shared" ca="1" si="38"/>
        <v>0</v>
      </c>
      <c r="CB24" s="10">
        <f t="shared" ca="1" si="38"/>
        <v>0</v>
      </c>
      <c r="CC24" s="10">
        <f t="shared" ca="1" si="38"/>
        <v>0</v>
      </c>
      <c r="CD24" s="10">
        <f t="shared" ca="1" si="38"/>
        <v>0</v>
      </c>
      <c r="CE24" s="10">
        <f t="shared" ca="1" si="38"/>
        <v>0</v>
      </c>
      <c r="CF24" s="10">
        <f t="shared" ca="1" si="38"/>
        <v>0</v>
      </c>
      <c r="CG24" s="10">
        <f t="shared" ca="1" si="38"/>
        <v>0</v>
      </c>
      <c r="CH24" s="10">
        <f t="shared" ca="1" si="38"/>
        <v>0</v>
      </c>
      <c r="CI24" s="10">
        <f t="shared" ca="1" si="38"/>
        <v>0</v>
      </c>
      <c r="CJ24" s="13">
        <f t="shared" ca="1" si="53"/>
        <v>0</v>
      </c>
      <c r="CK24" s="13"/>
      <c r="CL24" s="33">
        <f t="shared" ca="1" si="39"/>
        <v>0</v>
      </c>
      <c r="CM24" s="10">
        <f ca="1">IF(NOT(snowball),0,IF(Z23=0,0,IF($C24&lt;=SUM($CL24:CL24),0,IF(BQ24+$C24-SUM($CL24:CL24)&gt;Z23+AU24,Z23+AU24-BQ24,$C24-SUM($CL24:CL24)))))</f>
        <v>0</v>
      </c>
      <c r="CN24" s="10">
        <f ca="1">IF(NOT(snowball),0,IF(AA23=0,0,IF($C24&lt;=SUM($CL24:CM24),0,IF(BR24+$C24-SUM($CL24:CM24)&gt;AA23+AV24,AA23+AV24-BR24,$C24-SUM($CL24:CM24)))))</f>
        <v>0</v>
      </c>
      <c r="CO24" s="10">
        <f ca="1">IF(NOT(snowball),0,IF(AB23=0,0,IF($C24&lt;=SUM($CL24:CN24),0,IF(BS24+$C24-SUM($CL24:CN24)&gt;AB23+AW24,AB23+AW24-BS24,$C24-SUM($CL24:CN24)))))</f>
        <v>0</v>
      </c>
      <c r="CP24" s="10">
        <f ca="1">IF(NOT(snowball),0,IF(AC23=0,0,IF($C24&lt;=SUM($CL24:CO24),0,IF(BT24+$C24-SUM($CL24:CO24)&gt;AC23+AX24,AC23+AX24-BT24,$C24-SUM($CL24:CO24)))))</f>
        <v>0</v>
      </c>
      <c r="CQ24" s="10">
        <f ca="1">IF(NOT(snowball),0,IF(AD23=0,0,IF($C24&lt;=SUM($CL24:CP24),0,IF(BU24+$C24-SUM($CL24:CP24)&gt;AD23+AY24,AD23+AY24-BU24,$C24-SUM($CL24:CP24)))))</f>
        <v>0</v>
      </c>
      <c r="CR24" s="10">
        <f ca="1">IF(NOT(snowball),0,IF(AE23=0,0,IF($C24&lt;=SUM($CL24:CQ24),0,IF(BV24+$C24-SUM($CL24:CQ24)&gt;AE23+AZ24,AE23+AZ24-BV24,$C24-SUM($CL24:CQ24)))))</f>
        <v>0</v>
      </c>
      <c r="CS24" s="10">
        <f ca="1">IF(NOT(snowball),0,IF(AF23=0,0,IF($C24&lt;=SUM($CL24:CR24),0,IF(BW24+$C24-SUM($CL24:CR24)&gt;AF23+BA24,AF23+BA24-BW24,$C24-SUM($CL24:CR24)))))</f>
        <v>0</v>
      </c>
      <c r="CT24" s="10">
        <f ca="1">IF(NOT(snowball),0,IF(AG23=0,0,IF($C24&lt;=SUM($CL24:CS24),0,IF(BX24+$C24-SUM($CL24:CS24)&gt;AG23+BB24,AG23+BB24-BX24,$C24-SUM($CL24:CS24)))))</f>
        <v>0</v>
      </c>
      <c r="CU24" s="10">
        <f ca="1">IF(NOT(snowball),0,IF(AH23=0,0,IF($C24&lt;=SUM($CL24:CT24),0,IF(BY24+$C24-SUM($CL24:CT24)&gt;AH23+BC24,AH23+BC24-BY24,$C24-SUM($CL24:CT24)))))</f>
        <v>0</v>
      </c>
      <c r="CV24" s="10">
        <f ca="1">IF(NOT(snowball),0,IF(AI23=0,0,IF($C24&lt;=SUM($CL24:CU24),0,IF(BZ24+$C24-SUM($CL24:CU24)&gt;AI23+BD24,AI23+BD24-BZ24,$C24-SUM($CL24:CU24)))))</f>
        <v>0</v>
      </c>
      <c r="CW24" s="10">
        <f ca="1">IF(NOT(snowball),0,IF(AJ23=0,0,IF($C24&lt;=SUM($CL24:CV24),0,IF(CA24+$C24-SUM($CL24:CV24)&gt;AJ23+BE24,AJ23+BE24-CA24,$C24-SUM($CL24:CV24)))))</f>
        <v>0</v>
      </c>
      <c r="CX24" s="10">
        <f ca="1">IF(NOT(snowball),0,IF(AK23=0,0,IF($C24&lt;=SUM($CL24:CW24),0,IF(CB24+$C24-SUM($CL24:CW24)&gt;AK23+BF24,AK23+BF24-CB24,$C24-SUM($CL24:CW24)))))</f>
        <v>0</v>
      </c>
      <c r="CY24" s="10">
        <f ca="1">IF(NOT(snowball),0,IF(AL23=0,0,IF($C24&lt;=SUM($CL24:CX24),0,IF(CC24+$C24-SUM($CL24:CX24)&gt;AL23+BG24,AL23+BG24-CC24,$C24-SUM($CL24:CX24)))))</f>
        <v>0</v>
      </c>
      <c r="CZ24" s="10">
        <f ca="1">IF(NOT(snowball),0,IF(AM23=0,0,IF($C24&lt;=SUM($CL24:CY24),0,IF(CD24+$C24-SUM($CL24:CY24)&gt;AM23+BH24,AM23+BH24-CD24,$C24-SUM($CL24:CY24)))))</f>
        <v>0</v>
      </c>
      <c r="DA24" s="10">
        <f ca="1">IF(NOT(snowball),0,IF(AN23=0,0,IF($C24&lt;=SUM($CL24:CZ24),0,IF(CE24+$C24-SUM($CL24:CZ24)&gt;AN23+BI24,AN23+BI24-CE24,$C24-SUM($CL24:CZ24)))))</f>
        <v>0</v>
      </c>
      <c r="DB24" s="10">
        <f ca="1">IF(NOT(snowball),0,IF(AO23=0,0,IF($C24&lt;=SUM($CL24:DA24),0,IF(CF24+$C24-SUM($CL24:DA24)&gt;AO23+BJ24,AO23+BJ24-CF24,$C24-SUM($CL24:DA24)))))</f>
        <v>0</v>
      </c>
      <c r="DC24" s="10">
        <f ca="1">IF(NOT(snowball),0,IF(AP23=0,0,IF($C24&lt;=SUM($CL24:DB24),0,IF(CG24+$C24-SUM($CL24:DB24)&gt;AP23+BK24,AP23+BK24-CG24,$C24-SUM($CL24:DB24)))))</f>
        <v>0</v>
      </c>
      <c r="DD24" s="10">
        <f ca="1">IF(NOT(snowball),0,IF(AQ23=0,0,IF($C24&lt;=SUM($CL24:DC24),0,IF(CH24+$C24-SUM($CL24:DC24)&gt;AQ23+BL24,AQ23+BL24-CH24,$C24-SUM($CL24:DC24)))))</f>
        <v>0</v>
      </c>
      <c r="DE24" s="10">
        <f ca="1">IF(NOT(snowball),0,IF(AR23=0,0,IF($C24&lt;=SUM($CL24:DD24),0,IF(CI24+$C24-SUM($CL24:DD24)&gt;AR23+BM24,AR23+BM24-CI24,$C24-SUM($CL24:DD24)))))</f>
        <v>0</v>
      </c>
    </row>
    <row r="25" spans="1:109" ht="11.1" customHeight="1">
      <c r="A25" s="11" t="str">
        <f t="shared" ca="1" si="54"/>
        <v/>
      </c>
      <c r="B25" s="5" t="e">
        <f t="shared" ca="1" si="40"/>
        <v>#N/A</v>
      </c>
      <c r="C25" s="34" t="str">
        <f t="shared" ca="1" si="12"/>
        <v/>
      </c>
      <c r="D25" s="10">
        <f t="shared" ca="1" si="13"/>
        <v>0</v>
      </c>
      <c r="E25" s="10">
        <f t="shared" ca="1" si="14"/>
        <v>0</v>
      </c>
      <c r="F25" s="10">
        <f t="shared" ca="1" si="15"/>
        <v>0</v>
      </c>
      <c r="G25" s="10">
        <f t="shared" ca="1" si="16"/>
        <v>0</v>
      </c>
      <c r="H25" s="10">
        <f t="shared" ca="1" si="17"/>
        <v>0</v>
      </c>
      <c r="I25" s="10">
        <f t="shared" ca="1" si="18"/>
        <v>0</v>
      </c>
      <c r="J25" s="10">
        <f t="shared" ca="1" si="19"/>
        <v>0</v>
      </c>
      <c r="K25" s="10">
        <f t="shared" ca="1" si="20"/>
        <v>0</v>
      </c>
      <c r="L25" s="10">
        <f t="shared" ca="1" si="21"/>
        <v>0</v>
      </c>
      <c r="M25" s="10">
        <f t="shared" ca="1" si="22"/>
        <v>0</v>
      </c>
      <c r="N25" s="10">
        <f t="shared" ca="1" si="23"/>
        <v>0</v>
      </c>
      <c r="O25" s="10">
        <f t="shared" ca="1" si="24"/>
        <v>0</v>
      </c>
      <c r="P25" s="10">
        <f t="shared" ca="1" si="25"/>
        <v>0</v>
      </c>
      <c r="Q25" s="10">
        <f t="shared" ca="1" si="26"/>
        <v>0</v>
      </c>
      <c r="R25" s="10">
        <f t="shared" ca="1" si="27"/>
        <v>0</v>
      </c>
      <c r="S25" s="10">
        <f t="shared" ca="1" si="28"/>
        <v>0</v>
      </c>
      <c r="T25" s="10">
        <f t="shared" ca="1" si="29"/>
        <v>0</v>
      </c>
      <c r="U25" s="10">
        <f t="shared" ca="1" si="30"/>
        <v>0</v>
      </c>
      <c r="V25" s="10">
        <f t="shared" ca="1" si="31"/>
        <v>0</v>
      </c>
      <c r="W25" s="10">
        <f t="shared" ca="1" si="31"/>
        <v>0</v>
      </c>
      <c r="X25" s="31"/>
      <c r="Y25" s="10">
        <f t="shared" ca="1" si="41"/>
        <v>0</v>
      </c>
      <c r="Z25" s="10">
        <f t="shared" ca="1" si="42"/>
        <v>0</v>
      </c>
      <c r="AA25" s="10">
        <f t="shared" ca="1" si="43"/>
        <v>0</v>
      </c>
      <c r="AB25" s="10">
        <f t="shared" ca="1" si="44"/>
        <v>0</v>
      </c>
      <c r="AC25" s="10">
        <f t="shared" ca="1" si="45"/>
        <v>0</v>
      </c>
      <c r="AD25" s="10">
        <f t="shared" ca="1" si="46"/>
        <v>0</v>
      </c>
      <c r="AE25" s="10">
        <f t="shared" ca="1" si="33"/>
        <v>0</v>
      </c>
      <c r="AF25" s="10">
        <f t="shared" ca="1" si="33"/>
        <v>0</v>
      </c>
      <c r="AG25" s="10">
        <f t="shared" ca="1" si="33"/>
        <v>0</v>
      </c>
      <c r="AH25" s="10">
        <f t="shared" ca="1" si="33"/>
        <v>0</v>
      </c>
      <c r="AI25" s="10">
        <f t="shared" ca="1" si="33"/>
        <v>0</v>
      </c>
      <c r="AJ25" s="10">
        <f t="shared" ca="1" si="33"/>
        <v>0</v>
      </c>
      <c r="AK25" s="10">
        <f t="shared" ca="1" si="33"/>
        <v>0</v>
      </c>
      <c r="AL25" s="10">
        <f t="shared" ca="1" si="33"/>
        <v>0</v>
      </c>
      <c r="AM25" s="10">
        <f t="shared" ca="1" si="33"/>
        <v>0</v>
      </c>
      <c r="AN25" s="10">
        <f t="shared" ca="1" si="33"/>
        <v>0</v>
      </c>
      <c r="AO25" s="10">
        <f t="shared" ca="1" si="33"/>
        <v>0</v>
      </c>
      <c r="AP25" s="10">
        <f t="shared" ca="1" si="33"/>
        <v>0</v>
      </c>
      <c r="AQ25" s="10">
        <f t="shared" ca="1" si="33"/>
        <v>0</v>
      </c>
      <c r="AR25" s="10">
        <f t="shared" ca="1" si="33"/>
        <v>0</v>
      </c>
      <c r="AS25" s="2"/>
      <c r="AT25" s="10">
        <f t="shared" ca="1" si="34"/>
        <v>0</v>
      </c>
      <c r="AU25" s="10">
        <f t="shared" ca="1" si="35"/>
        <v>0</v>
      </c>
      <c r="AV25" s="10">
        <f t="shared" ca="1" si="36"/>
        <v>0</v>
      </c>
      <c r="AW25" s="10">
        <f t="shared" ca="1" si="37"/>
        <v>0</v>
      </c>
      <c r="AX25" s="10">
        <f t="shared" ca="1" si="37"/>
        <v>0</v>
      </c>
      <c r="AY25" s="10">
        <f t="shared" ca="1" si="37"/>
        <v>0</v>
      </c>
      <c r="AZ25" s="10">
        <f t="shared" ca="1" si="37"/>
        <v>0</v>
      </c>
      <c r="BA25" s="10">
        <f t="shared" ca="1" si="37"/>
        <v>0</v>
      </c>
      <c r="BB25" s="10">
        <f t="shared" ca="1" si="37"/>
        <v>0</v>
      </c>
      <c r="BC25" s="10">
        <f t="shared" ca="1" si="37"/>
        <v>0</v>
      </c>
      <c r="BD25" s="10">
        <f t="shared" ca="1" si="37"/>
        <v>0</v>
      </c>
      <c r="BE25" s="10">
        <f t="shared" ca="1" si="37"/>
        <v>0</v>
      </c>
      <c r="BF25" s="10">
        <f t="shared" ca="1" si="37"/>
        <v>0</v>
      </c>
      <c r="BG25" s="10">
        <f t="shared" ca="1" si="37"/>
        <v>0</v>
      </c>
      <c r="BH25" s="10">
        <f t="shared" ca="1" si="37"/>
        <v>0</v>
      </c>
      <c r="BI25" s="10">
        <f t="shared" ca="1" si="37"/>
        <v>0</v>
      </c>
      <c r="BJ25" s="10">
        <f t="shared" ca="1" si="37"/>
        <v>0</v>
      </c>
      <c r="BK25" s="10">
        <f t="shared" ca="1" si="37"/>
        <v>0</v>
      </c>
      <c r="BL25" s="10">
        <f t="shared" ca="1" si="37"/>
        <v>0</v>
      </c>
      <c r="BM25" s="10">
        <f t="shared" ca="1" si="37"/>
        <v>0</v>
      </c>
      <c r="BN25" s="13">
        <f t="shared" ca="1" si="47"/>
        <v>0</v>
      </c>
      <c r="BO25" s="7"/>
      <c r="BP25" s="10">
        <f t="shared" ca="1" si="48"/>
        <v>0</v>
      </c>
      <c r="BQ25" s="10">
        <f t="shared" ca="1" si="49"/>
        <v>0</v>
      </c>
      <c r="BR25" s="10">
        <f t="shared" ca="1" si="50"/>
        <v>0</v>
      </c>
      <c r="BS25" s="10">
        <f t="shared" ca="1" si="51"/>
        <v>0</v>
      </c>
      <c r="BT25" s="10">
        <f t="shared" ca="1" si="52"/>
        <v>0</v>
      </c>
      <c r="BU25" s="10">
        <f t="shared" ca="1" si="38"/>
        <v>0</v>
      </c>
      <c r="BV25" s="10">
        <f t="shared" ca="1" si="38"/>
        <v>0</v>
      </c>
      <c r="BW25" s="10">
        <f t="shared" ca="1" si="38"/>
        <v>0</v>
      </c>
      <c r="BX25" s="10">
        <f t="shared" ca="1" si="38"/>
        <v>0</v>
      </c>
      <c r="BY25" s="10">
        <f t="shared" ca="1" si="38"/>
        <v>0</v>
      </c>
      <c r="BZ25" s="10">
        <f t="shared" ca="1" si="38"/>
        <v>0</v>
      </c>
      <c r="CA25" s="10">
        <f t="shared" ca="1" si="38"/>
        <v>0</v>
      </c>
      <c r="CB25" s="10">
        <f t="shared" ca="1" si="38"/>
        <v>0</v>
      </c>
      <c r="CC25" s="10">
        <f t="shared" ca="1" si="38"/>
        <v>0</v>
      </c>
      <c r="CD25" s="10">
        <f t="shared" ca="1" si="38"/>
        <v>0</v>
      </c>
      <c r="CE25" s="10">
        <f t="shared" ca="1" si="38"/>
        <v>0</v>
      </c>
      <c r="CF25" s="10">
        <f t="shared" ca="1" si="38"/>
        <v>0</v>
      </c>
      <c r="CG25" s="10">
        <f t="shared" ca="1" si="38"/>
        <v>0</v>
      </c>
      <c r="CH25" s="10">
        <f t="shared" ca="1" si="38"/>
        <v>0</v>
      </c>
      <c r="CI25" s="10">
        <f t="shared" ca="1" si="38"/>
        <v>0</v>
      </c>
      <c r="CJ25" s="13">
        <f t="shared" ca="1" si="53"/>
        <v>0</v>
      </c>
      <c r="CK25" s="13"/>
      <c r="CL25" s="33">
        <f t="shared" ca="1" si="39"/>
        <v>0</v>
      </c>
      <c r="CM25" s="10">
        <f ca="1">IF(NOT(snowball),0,IF(Z24=0,0,IF($C25&lt;=SUM($CL25:CL25),0,IF(BQ25+$C25-SUM($CL25:CL25)&gt;Z24+AU25,Z24+AU25-BQ25,$C25-SUM($CL25:CL25)))))</f>
        <v>0</v>
      </c>
      <c r="CN25" s="10">
        <f ca="1">IF(NOT(snowball),0,IF(AA24=0,0,IF($C25&lt;=SUM($CL25:CM25),0,IF(BR25+$C25-SUM($CL25:CM25)&gt;AA24+AV25,AA24+AV25-BR25,$C25-SUM($CL25:CM25)))))</f>
        <v>0</v>
      </c>
      <c r="CO25" s="10">
        <f ca="1">IF(NOT(snowball),0,IF(AB24=0,0,IF($C25&lt;=SUM($CL25:CN25),0,IF(BS25+$C25-SUM($CL25:CN25)&gt;AB24+AW25,AB24+AW25-BS25,$C25-SUM($CL25:CN25)))))</f>
        <v>0</v>
      </c>
      <c r="CP25" s="10">
        <f ca="1">IF(NOT(snowball),0,IF(AC24=0,0,IF($C25&lt;=SUM($CL25:CO25),0,IF(BT25+$C25-SUM($CL25:CO25)&gt;AC24+AX25,AC24+AX25-BT25,$C25-SUM($CL25:CO25)))))</f>
        <v>0</v>
      </c>
      <c r="CQ25" s="10">
        <f ca="1">IF(NOT(snowball),0,IF(AD24=0,0,IF($C25&lt;=SUM($CL25:CP25),0,IF(BU25+$C25-SUM($CL25:CP25)&gt;AD24+AY25,AD24+AY25-BU25,$C25-SUM($CL25:CP25)))))</f>
        <v>0</v>
      </c>
      <c r="CR25" s="10">
        <f ca="1">IF(NOT(snowball),0,IF(AE24=0,0,IF($C25&lt;=SUM($CL25:CQ25),0,IF(BV25+$C25-SUM($CL25:CQ25)&gt;AE24+AZ25,AE24+AZ25-BV25,$C25-SUM($CL25:CQ25)))))</f>
        <v>0</v>
      </c>
      <c r="CS25" s="10">
        <f ca="1">IF(NOT(snowball),0,IF(AF24=0,0,IF($C25&lt;=SUM($CL25:CR25),0,IF(BW25+$C25-SUM($CL25:CR25)&gt;AF24+BA25,AF24+BA25-BW25,$C25-SUM($CL25:CR25)))))</f>
        <v>0</v>
      </c>
      <c r="CT25" s="10">
        <f ca="1">IF(NOT(snowball),0,IF(AG24=0,0,IF($C25&lt;=SUM($CL25:CS25),0,IF(BX25+$C25-SUM($CL25:CS25)&gt;AG24+BB25,AG24+BB25-BX25,$C25-SUM($CL25:CS25)))))</f>
        <v>0</v>
      </c>
      <c r="CU25" s="10">
        <f ca="1">IF(NOT(snowball),0,IF(AH24=0,0,IF($C25&lt;=SUM($CL25:CT25),0,IF(BY25+$C25-SUM($CL25:CT25)&gt;AH24+BC25,AH24+BC25-BY25,$C25-SUM($CL25:CT25)))))</f>
        <v>0</v>
      </c>
      <c r="CV25" s="10">
        <f ca="1">IF(NOT(snowball),0,IF(AI24=0,0,IF($C25&lt;=SUM($CL25:CU25),0,IF(BZ25+$C25-SUM($CL25:CU25)&gt;AI24+BD25,AI24+BD25-BZ25,$C25-SUM($CL25:CU25)))))</f>
        <v>0</v>
      </c>
      <c r="CW25" s="10">
        <f ca="1">IF(NOT(snowball),0,IF(AJ24=0,0,IF($C25&lt;=SUM($CL25:CV25),0,IF(CA25+$C25-SUM($CL25:CV25)&gt;AJ24+BE25,AJ24+BE25-CA25,$C25-SUM($CL25:CV25)))))</f>
        <v>0</v>
      </c>
      <c r="CX25" s="10">
        <f ca="1">IF(NOT(snowball),0,IF(AK24=0,0,IF($C25&lt;=SUM($CL25:CW25),0,IF(CB25+$C25-SUM($CL25:CW25)&gt;AK24+BF25,AK24+BF25-CB25,$C25-SUM($CL25:CW25)))))</f>
        <v>0</v>
      </c>
      <c r="CY25" s="10">
        <f ca="1">IF(NOT(snowball),0,IF(AL24=0,0,IF($C25&lt;=SUM($CL25:CX25),0,IF(CC25+$C25-SUM($CL25:CX25)&gt;AL24+BG25,AL24+BG25-CC25,$C25-SUM($CL25:CX25)))))</f>
        <v>0</v>
      </c>
      <c r="CZ25" s="10">
        <f ca="1">IF(NOT(snowball),0,IF(AM24=0,0,IF($C25&lt;=SUM($CL25:CY25),0,IF(CD25+$C25-SUM($CL25:CY25)&gt;AM24+BH25,AM24+BH25-CD25,$C25-SUM($CL25:CY25)))))</f>
        <v>0</v>
      </c>
      <c r="DA25" s="10">
        <f ca="1">IF(NOT(snowball),0,IF(AN24=0,0,IF($C25&lt;=SUM($CL25:CZ25),0,IF(CE25+$C25-SUM($CL25:CZ25)&gt;AN24+BI25,AN24+BI25-CE25,$C25-SUM($CL25:CZ25)))))</f>
        <v>0</v>
      </c>
      <c r="DB25" s="10">
        <f ca="1">IF(NOT(snowball),0,IF(AO24=0,0,IF($C25&lt;=SUM($CL25:DA25),0,IF(CF25+$C25-SUM($CL25:DA25)&gt;AO24+BJ25,AO24+BJ25-CF25,$C25-SUM($CL25:DA25)))))</f>
        <v>0</v>
      </c>
      <c r="DC25" s="10">
        <f ca="1">IF(NOT(snowball),0,IF(AP24=0,0,IF($C25&lt;=SUM($CL25:DB25),0,IF(CG25+$C25-SUM($CL25:DB25)&gt;AP24+BK25,AP24+BK25-CG25,$C25-SUM($CL25:DB25)))))</f>
        <v>0</v>
      </c>
      <c r="DD25" s="10">
        <f ca="1">IF(NOT(snowball),0,IF(AQ24=0,0,IF($C25&lt;=SUM($CL25:DC25),0,IF(CH25+$C25-SUM($CL25:DC25)&gt;AQ24+BL25,AQ24+BL25-CH25,$C25-SUM($CL25:DC25)))))</f>
        <v>0</v>
      </c>
      <c r="DE25" s="10">
        <f ca="1">IF(NOT(snowball),0,IF(AR24=0,0,IF($C25&lt;=SUM($CL25:DD25),0,IF(CI25+$C25-SUM($CL25:DD25)&gt;AR24+BM25,AR24+BM25-CI25,$C25-SUM($CL25:DD25)))))</f>
        <v>0</v>
      </c>
    </row>
    <row r="26" spans="1:109" ht="11.1" customHeight="1">
      <c r="A26" s="11" t="str">
        <f t="shared" ca="1" si="54"/>
        <v/>
      </c>
      <c r="B26" s="5" t="e">
        <f t="shared" ca="1" si="40"/>
        <v>#N/A</v>
      </c>
      <c r="C26" s="34" t="str">
        <f t="shared" ca="1" si="12"/>
        <v/>
      </c>
      <c r="D26" s="10">
        <f t="shared" ca="1" si="13"/>
        <v>0</v>
      </c>
      <c r="E26" s="10">
        <f t="shared" ca="1" si="14"/>
        <v>0</v>
      </c>
      <c r="F26" s="10">
        <f t="shared" ca="1" si="15"/>
        <v>0</v>
      </c>
      <c r="G26" s="10">
        <f t="shared" ca="1" si="16"/>
        <v>0</v>
      </c>
      <c r="H26" s="10">
        <f t="shared" ca="1" si="17"/>
        <v>0</v>
      </c>
      <c r="I26" s="10">
        <f t="shared" ca="1" si="18"/>
        <v>0</v>
      </c>
      <c r="J26" s="10">
        <f t="shared" ca="1" si="19"/>
        <v>0</v>
      </c>
      <c r="K26" s="10">
        <f t="shared" ca="1" si="20"/>
        <v>0</v>
      </c>
      <c r="L26" s="10">
        <f t="shared" ca="1" si="21"/>
        <v>0</v>
      </c>
      <c r="M26" s="10">
        <f t="shared" ca="1" si="22"/>
        <v>0</v>
      </c>
      <c r="N26" s="10">
        <f t="shared" ca="1" si="23"/>
        <v>0</v>
      </c>
      <c r="O26" s="10">
        <f t="shared" ca="1" si="24"/>
        <v>0</v>
      </c>
      <c r="P26" s="10">
        <f t="shared" ca="1" si="25"/>
        <v>0</v>
      </c>
      <c r="Q26" s="10">
        <f t="shared" ca="1" si="26"/>
        <v>0</v>
      </c>
      <c r="R26" s="10">
        <f t="shared" ca="1" si="27"/>
        <v>0</v>
      </c>
      <c r="S26" s="10">
        <f t="shared" ca="1" si="28"/>
        <v>0</v>
      </c>
      <c r="T26" s="10">
        <f t="shared" ca="1" si="29"/>
        <v>0</v>
      </c>
      <c r="U26" s="10">
        <f t="shared" ca="1" si="30"/>
        <v>0</v>
      </c>
      <c r="V26" s="10">
        <f t="shared" ca="1" si="31"/>
        <v>0</v>
      </c>
      <c r="W26" s="10">
        <f t="shared" ca="1" si="31"/>
        <v>0</v>
      </c>
      <c r="X26" s="31"/>
      <c r="Y26" s="10">
        <f t="shared" ca="1" si="41"/>
        <v>0</v>
      </c>
      <c r="Z26" s="10">
        <f t="shared" ca="1" si="42"/>
        <v>0</v>
      </c>
      <c r="AA26" s="10">
        <f t="shared" ca="1" si="43"/>
        <v>0</v>
      </c>
      <c r="AB26" s="10">
        <f t="shared" ca="1" si="44"/>
        <v>0</v>
      </c>
      <c r="AC26" s="10">
        <f t="shared" ca="1" si="45"/>
        <v>0</v>
      </c>
      <c r="AD26" s="10">
        <f t="shared" ca="1" si="46"/>
        <v>0</v>
      </c>
      <c r="AE26" s="10">
        <f t="shared" ca="1" si="33"/>
        <v>0</v>
      </c>
      <c r="AF26" s="10">
        <f t="shared" ca="1" si="33"/>
        <v>0</v>
      </c>
      <c r="AG26" s="10">
        <f t="shared" ca="1" si="33"/>
        <v>0</v>
      </c>
      <c r="AH26" s="10">
        <f t="shared" ca="1" si="33"/>
        <v>0</v>
      </c>
      <c r="AI26" s="10">
        <f t="shared" ca="1" si="33"/>
        <v>0</v>
      </c>
      <c r="AJ26" s="10">
        <f t="shared" ca="1" si="33"/>
        <v>0</v>
      </c>
      <c r="AK26" s="10">
        <f t="shared" ca="1" si="33"/>
        <v>0</v>
      </c>
      <c r="AL26" s="10">
        <f t="shared" ca="1" si="33"/>
        <v>0</v>
      </c>
      <c r="AM26" s="10">
        <f t="shared" ca="1" si="33"/>
        <v>0</v>
      </c>
      <c r="AN26" s="10">
        <f t="shared" ca="1" si="33"/>
        <v>0</v>
      </c>
      <c r="AO26" s="10">
        <f t="shared" ca="1" si="33"/>
        <v>0</v>
      </c>
      <c r="AP26" s="10">
        <f t="shared" ca="1" si="33"/>
        <v>0</v>
      </c>
      <c r="AQ26" s="10">
        <f t="shared" ca="1" si="33"/>
        <v>0</v>
      </c>
      <c r="AR26" s="10">
        <f t="shared" ca="1" si="33"/>
        <v>0</v>
      </c>
      <c r="AS26" s="2"/>
      <c r="AT26" s="10">
        <f t="shared" ca="1" si="34"/>
        <v>0</v>
      </c>
      <c r="AU26" s="10">
        <f t="shared" ca="1" si="35"/>
        <v>0</v>
      </c>
      <c r="AV26" s="10">
        <f t="shared" ca="1" si="36"/>
        <v>0</v>
      </c>
      <c r="AW26" s="10">
        <f t="shared" ca="1" si="37"/>
        <v>0</v>
      </c>
      <c r="AX26" s="10">
        <f t="shared" ca="1" si="37"/>
        <v>0</v>
      </c>
      <c r="AY26" s="10">
        <f t="shared" ca="1" si="37"/>
        <v>0</v>
      </c>
      <c r="AZ26" s="10">
        <f t="shared" ca="1" si="37"/>
        <v>0</v>
      </c>
      <c r="BA26" s="10">
        <f t="shared" ca="1" si="37"/>
        <v>0</v>
      </c>
      <c r="BB26" s="10">
        <f t="shared" ca="1" si="37"/>
        <v>0</v>
      </c>
      <c r="BC26" s="10">
        <f t="shared" ca="1" si="37"/>
        <v>0</v>
      </c>
      <c r="BD26" s="10">
        <f t="shared" ca="1" si="37"/>
        <v>0</v>
      </c>
      <c r="BE26" s="10">
        <f t="shared" ca="1" si="37"/>
        <v>0</v>
      </c>
      <c r="BF26" s="10">
        <f t="shared" ca="1" si="37"/>
        <v>0</v>
      </c>
      <c r="BG26" s="10">
        <f t="shared" ca="1" si="37"/>
        <v>0</v>
      </c>
      <c r="BH26" s="10">
        <f t="shared" ca="1" si="37"/>
        <v>0</v>
      </c>
      <c r="BI26" s="10">
        <f t="shared" ca="1" si="37"/>
        <v>0</v>
      </c>
      <c r="BJ26" s="10">
        <f t="shared" ca="1" si="37"/>
        <v>0</v>
      </c>
      <c r="BK26" s="10">
        <f t="shared" ca="1" si="37"/>
        <v>0</v>
      </c>
      <c r="BL26" s="10">
        <f t="shared" ca="1" si="37"/>
        <v>0</v>
      </c>
      <c r="BM26" s="10">
        <f t="shared" ca="1" si="37"/>
        <v>0</v>
      </c>
      <c r="BN26" s="13">
        <f t="shared" ca="1" si="47"/>
        <v>0</v>
      </c>
      <c r="BO26" s="7"/>
      <c r="BP26" s="10">
        <f t="shared" ca="1" si="48"/>
        <v>0</v>
      </c>
      <c r="BQ26" s="10">
        <f t="shared" ca="1" si="49"/>
        <v>0</v>
      </c>
      <c r="BR26" s="10">
        <f t="shared" ca="1" si="50"/>
        <v>0</v>
      </c>
      <c r="BS26" s="10">
        <f t="shared" ca="1" si="51"/>
        <v>0</v>
      </c>
      <c r="BT26" s="10">
        <f t="shared" ca="1" si="52"/>
        <v>0</v>
      </c>
      <c r="BU26" s="10">
        <f t="shared" ca="1" si="38"/>
        <v>0</v>
      </c>
      <c r="BV26" s="10">
        <f t="shared" ca="1" si="38"/>
        <v>0</v>
      </c>
      <c r="BW26" s="10">
        <f t="shared" ca="1" si="38"/>
        <v>0</v>
      </c>
      <c r="BX26" s="10">
        <f t="shared" ca="1" si="38"/>
        <v>0</v>
      </c>
      <c r="BY26" s="10">
        <f t="shared" ca="1" si="38"/>
        <v>0</v>
      </c>
      <c r="BZ26" s="10">
        <f t="shared" ca="1" si="38"/>
        <v>0</v>
      </c>
      <c r="CA26" s="10">
        <f t="shared" ca="1" si="38"/>
        <v>0</v>
      </c>
      <c r="CB26" s="10">
        <f t="shared" ca="1" si="38"/>
        <v>0</v>
      </c>
      <c r="CC26" s="10">
        <f t="shared" ca="1" si="38"/>
        <v>0</v>
      </c>
      <c r="CD26" s="10">
        <f t="shared" ca="1" si="38"/>
        <v>0</v>
      </c>
      <c r="CE26" s="10">
        <f t="shared" ca="1" si="38"/>
        <v>0</v>
      </c>
      <c r="CF26" s="10">
        <f t="shared" ca="1" si="38"/>
        <v>0</v>
      </c>
      <c r="CG26" s="10">
        <f t="shared" ca="1" si="38"/>
        <v>0</v>
      </c>
      <c r="CH26" s="10">
        <f t="shared" ca="1" si="38"/>
        <v>0</v>
      </c>
      <c r="CI26" s="10">
        <f t="shared" ca="1" si="38"/>
        <v>0</v>
      </c>
      <c r="CJ26" s="13">
        <f t="shared" ca="1" si="53"/>
        <v>0</v>
      </c>
      <c r="CK26" s="13"/>
      <c r="CL26" s="33">
        <f t="shared" ca="1" si="39"/>
        <v>0</v>
      </c>
      <c r="CM26" s="10">
        <f ca="1">IF(NOT(snowball),0,IF(Z25=0,0,IF($C26&lt;=SUM($CL26:CL26),0,IF(BQ26+$C26-SUM($CL26:CL26)&gt;Z25+AU26,Z25+AU26-BQ26,$C26-SUM($CL26:CL26)))))</f>
        <v>0</v>
      </c>
      <c r="CN26" s="10">
        <f ca="1">IF(NOT(snowball),0,IF(AA25=0,0,IF($C26&lt;=SUM($CL26:CM26),0,IF(BR26+$C26-SUM($CL26:CM26)&gt;AA25+AV26,AA25+AV26-BR26,$C26-SUM($CL26:CM26)))))</f>
        <v>0</v>
      </c>
      <c r="CO26" s="10">
        <f ca="1">IF(NOT(snowball),0,IF(AB25=0,0,IF($C26&lt;=SUM($CL26:CN26),0,IF(BS26+$C26-SUM($CL26:CN26)&gt;AB25+AW26,AB25+AW26-BS26,$C26-SUM($CL26:CN26)))))</f>
        <v>0</v>
      </c>
      <c r="CP26" s="10">
        <f ca="1">IF(NOT(snowball),0,IF(AC25=0,0,IF($C26&lt;=SUM($CL26:CO26),0,IF(BT26+$C26-SUM($CL26:CO26)&gt;AC25+AX26,AC25+AX26-BT26,$C26-SUM($CL26:CO26)))))</f>
        <v>0</v>
      </c>
      <c r="CQ26" s="10">
        <f ca="1">IF(NOT(snowball),0,IF(AD25=0,0,IF($C26&lt;=SUM($CL26:CP26),0,IF(BU26+$C26-SUM($CL26:CP26)&gt;AD25+AY26,AD25+AY26-BU26,$C26-SUM($CL26:CP26)))))</f>
        <v>0</v>
      </c>
      <c r="CR26" s="10">
        <f ca="1">IF(NOT(snowball),0,IF(AE25=0,0,IF($C26&lt;=SUM($CL26:CQ26),0,IF(BV26+$C26-SUM($CL26:CQ26)&gt;AE25+AZ26,AE25+AZ26-BV26,$C26-SUM($CL26:CQ26)))))</f>
        <v>0</v>
      </c>
      <c r="CS26" s="10">
        <f ca="1">IF(NOT(snowball),0,IF(AF25=0,0,IF($C26&lt;=SUM($CL26:CR26),0,IF(BW26+$C26-SUM($CL26:CR26)&gt;AF25+BA26,AF25+BA26-BW26,$C26-SUM($CL26:CR26)))))</f>
        <v>0</v>
      </c>
      <c r="CT26" s="10">
        <f ca="1">IF(NOT(snowball),0,IF(AG25=0,0,IF($C26&lt;=SUM($CL26:CS26),0,IF(BX26+$C26-SUM($CL26:CS26)&gt;AG25+BB26,AG25+BB26-BX26,$C26-SUM($CL26:CS26)))))</f>
        <v>0</v>
      </c>
      <c r="CU26" s="10">
        <f ca="1">IF(NOT(snowball),0,IF(AH25=0,0,IF($C26&lt;=SUM($CL26:CT26),0,IF(BY26+$C26-SUM($CL26:CT26)&gt;AH25+BC26,AH25+BC26-BY26,$C26-SUM($CL26:CT26)))))</f>
        <v>0</v>
      </c>
      <c r="CV26" s="10">
        <f ca="1">IF(NOT(snowball),0,IF(AI25=0,0,IF($C26&lt;=SUM($CL26:CU26),0,IF(BZ26+$C26-SUM($CL26:CU26)&gt;AI25+BD26,AI25+BD26-BZ26,$C26-SUM($CL26:CU26)))))</f>
        <v>0</v>
      </c>
      <c r="CW26" s="10">
        <f ca="1">IF(NOT(snowball),0,IF(AJ25=0,0,IF($C26&lt;=SUM($CL26:CV26),0,IF(CA26+$C26-SUM($CL26:CV26)&gt;AJ25+BE26,AJ25+BE26-CA26,$C26-SUM($CL26:CV26)))))</f>
        <v>0</v>
      </c>
      <c r="CX26" s="10">
        <f ca="1">IF(NOT(snowball),0,IF(AK25=0,0,IF($C26&lt;=SUM($CL26:CW26),0,IF(CB26+$C26-SUM($CL26:CW26)&gt;AK25+BF26,AK25+BF26-CB26,$C26-SUM($CL26:CW26)))))</f>
        <v>0</v>
      </c>
      <c r="CY26" s="10">
        <f ca="1">IF(NOT(snowball),0,IF(AL25=0,0,IF($C26&lt;=SUM($CL26:CX26),0,IF(CC26+$C26-SUM($CL26:CX26)&gt;AL25+BG26,AL25+BG26-CC26,$C26-SUM($CL26:CX26)))))</f>
        <v>0</v>
      </c>
      <c r="CZ26" s="10">
        <f ca="1">IF(NOT(snowball),0,IF(AM25=0,0,IF($C26&lt;=SUM($CL26:CY26),0,IF(CD26+$C26-SUM($CL26:CY26)&gt;AM25+BH26,AM25+BH26-CD26,$C26-SUM($CL26:CY26)))))</f>
        <v>0</v>
      </c>
      <c r="DA26" s="10">
        <f ca="1">IF(NOT(snowball),0,IF(AN25=0,0,IF($C26&lt;=SUM($CL26:CZ26),0,IF(CE26+$C26-SUM($CL26:CZ26)&gt;AN25+BI26,AN25+BI26-CE26,$C26-SUM($CL26:CZ26)))))</f>
        <v>0</v>
      </c>
      <c r="DB26" s="10">
        <f ca="1">IF(NOT(snowball),0,IF(AO25=0,0,IF($C26&lt;=SUM($CL26:DA26),0,IF(CF26+$C26-SUM($CL26:DA26)&gt;AO25+BJ26,AO25+BJ26-CF26,$C26-SUM($CL26:DA26)))))</f>
        <v>0</v>
      </c>
      <c r="DC26" s="10">
        <f ca="1">IF(NOT(snowball),0,IF(AP25=0,0,IF($C26&lt;=SUM($CL26:DB26),0,IF(CG26+$C26-SUM($CL26:DB26)&gt;AP25+BK26,AP25+BK26-CG26,$C26-SUM($CL26:DB26)))))</f>
        <v>0</v>
      </c>
      <c r="DD26" s="10">
        <f ca="1">IF(NOT(snowball),0,IF(AQ25=0,0,IF($C26&lt;=SUM($CL26:DC26),0,IF(CH26+$C26-SUM($CL26:DC26)&gt;AQ25+BL26,AQ25+BL26-CH26,$C26-SUM($CL26:DC26)))))</f>
        <v>0</v>
      </c>
      <c r="DE26" s="10">
        <f ca="1">IF(NOT(snowball),0,IF(AR25=0,0,IF($C26&lt;=SUM($CL26:DD26),0,IF(CI26+$C26-SUM($CL26:DD26)&gt;AR25+BM26,AR25+BM26-CI26,$C26-SUM($CL26:DD26)))))</f>
        <v>0</v>
      </c>
    </row>
    <row r="27" spans="1:109" ht="11.1" customHeight="1">
      <c r="A27" s="11" t="str">
        <f t="shared" ca="1" si="54"/>
        <v/>
      </c>
      <c r="B27" s="5" t="e">
        <f t="shared" ca="1" si="40"/>
        <v>#N/A</v>
      </c>
      <c r="C27" s="34" t="str">
        <f t="shared" ca="1" si="12"/>
        <v/>
      </c>
      <c r="D27" s="10">
        <f t="shared" ca="1" si="13"/>
        <v>0</v>
      </c>
      <c r="E27" s="10">
        <f t="shared" ca="1" si="14"/>
        <v>0</v>
      </c>
      <c r="F27" s="10">
        <f t="shared" ca="1" si="15"/>
        <v>0</v>
      </c>
      <c r="G27" s="10">
        <f t="shared" ca="1" si="16"/>
        <v>0</v>
      </c>
      <c r="H27" s="10">
        <f t="shared" ca="1" si="17"/>
        <v>0</v>
      </c>
      <c r="I27" s="10">
        <f t="shared" ca="1" si="18"/>
        <v>0</v>
      </c>
      <c r="J27" s="10">
        <f t="shared" ca="1" si="19"/>
        <v>0</v>
      </c>
      <c r="K27" s="10">
        <f t="shared" ca="1" si="20"/>
        <v>0</v>
      </c>
      <c r="L27" s="10">
        <f t="shared" ca="1" si="21"/>
        <v>0</v>
      </c>
      <c r="M27" s="10">
        <f t="shared" ca="1" si="22"/>
        <v>0</v>
      </c>
      <c r="N27" s="10">
        <f t="shared" ca="1" si="23"/>
        <v>0</v>
      </c>
      <c r="O27" s="10">
        <f t="shared" ca="1" si="24"/>
        <v>0</v>
      </c>
      <c r="P27" s="10">
        <f t="shared" ca="1" si="25"/>
        <v>0</v>
      </c>
      <c r="Q27" s="10">
        <f t="shared" ca="1" si="26"/>
        <v>0</v>
      </c>
      <c r="R27" s="10">
        <f t="shared" ca="1" si="27"/>
        <v>0</v>
      </c>
      <c r="S27" s="10">
        <f t="shared" ca="1" si="28"/>
        <v>0</v>
      </c>
      <c r="T27" s="10">
        <f t="shared" ca="1" si="29"/>
        <v>0</v>
      </c>
      <c r="U27" s="10">
        <f t="shared" ca="1" si="30"/>
        <v>0</v>
      </c>
      <c r="V27" s="10">
        <f t="shared" ca="1" si="31"/>
        <v>0</v>
      </c>
      <c r="W27" s="10">
        <f t="shared" ca="1" si="31"/>
        <v>0</v>
      </c>
      <c r="X27" s="31"/>
      <c r="Y27" s="10">
        <f t="shared" ca="1" si="41"/>
        <v>0</v>
      </c>
      <c r="Z27" s="10">
        <f t="shared" ca="1" si="42"/>
        <v>0</v>
      </c>
      <c r="AA27" s="10">
        <f t="shared" ca="1" si="43"/>
        <v>0</v>
      </c>
      <c r="AB27" s="10">
        <f t="shared" ca="1" si="44"/>
        <v>0</v>
      </c>
      <c r="AC27" s="10">
        <f t="shared" ca="1" si="45"/>
        <v>0</v>
      </c>
      <c r="AD27" s="10">
        <f t="shared" ca="1" si="46"/>
        <v>0</v>
      </c>
      <c r="AE27" s="10">
        <f t="shared" ca="1" si="33"/>
        <v>0</v>
      </c>
      <c r="AF27" s="10">
        <f t="shared" ca="1" si="33"/>
        <v>0</v>
      </c>
      <c r="AG27" s="10">
        <f t="shared" ca="1" si="33"/>
        <v>0</v>
      </c>
      <c r="AH27" s="10">
        <f t="shared" ca="1" si="33"/>
        <v>0</v>
      </c>
      <c r="AI27" s="10">
        <f t="shared" ca="1" si="33"/>
        <v>0</v>
      </c>
      <c r="AJ27" s="10">
        <f t="shared" ca="1" si="33"/>
        <v>0</v>
      </c>
      <c r="AK27" s="10">
        <f t="shared" ca="1" si="33"/>
        <v>0</v>
      </c>
      <c r="AL27" s="10">
        <f t="shared" ca="1" si="33"/>
        <v>0</v>
      </c>
      <c r="AM27" s="10">
        <f t="shared" ca="1" si="33"/>
        <v>0</v>
      </c>
      <c r="AN27" s="10">
        <f t="shared" ca="1" si="33"/>
        <v>0</v>
      </c>
      <c r="AO27" s="10">
        <f t="shared" ca="1" si="33"/>
        <v>0</v>
      </c>
      <c r="AP27" s="10">
        <f t="shared" ca="1" si="33"/>
        <v>0</v>
      </c>
      <c r="AQ27" s="10">
        <f t="shared" ca="1" si="33"/>
        <v>0</v>
      </c>
      <c r="AR27" s="10">
        <f t="shared" ca="1" si="33"/>
        <v>0</v>
      </c>
      <c r="AS27" s="2"/>
      <c r="AT27" s="10">
        <f t="shared" ca="1" si="34"/>
        <v>0</v>
      </c>
      <c r="AU27" s="10">
        <f t="shared" ca="1" si="35"/>
        <v>0</v>
      </c>
      <c r="AV27" s="10">
        <f t="shared" ca="1" si="36"/>
        <v>0</v>
      </c>
      <c r="AW27" s="10">
        <f t="shared" ca="1" si="37"/>
        <v>0</v>
      </c>
      <c r="AX27" s="10">
        <f t="shared" ca="1" si="37"/>
        <v>0</v>
      </c>
      <c r="AY27" s="10">
        <f t="shared" ca="1" si="37"/>
        <v>0</v>
      </c>
      <c r="AZ27" s="10">
        <f t="shared" ca="1" si="37"/>
        <v>0</v>
      </c>
      <c r="BA27" s="10">
        <f t="shared" ca="1" si="37"/>
        <v>0</v>
      </c>
      <c r="BB27" s="10">
        <f t="shared" ca="1" si="37"/>
        <v>0</v>
      </c>
      <c r="BC27" s="10">
        <f t="shared" ca="1" si="37"/>
        <v>0</v>
      </c>
      <c r="BD27" s="10">
        <f t="shared" ca="1" si="37"/>
        <v>0</v>
      </c>
      <c r="BE27" s="10">
        <f t="shared" ca="1" si="37"/>
        <v>0</v>
      </c>
      <c r="BF27" s="10">
        <f t="shared" ca="1" si="37"/>
        <v>0</v>
      </c>
      <c r="BG27" s="10">
        <f t="shared" ca="1" si="37"/>
        <v>0</v>
      </c>
      <c r="BH27" s="10">
        <f t="shared" ca="1" si="37"/>
        <v>0</v>
      </c>
      <c r="BI27" s="10">
        <f t="shared" ca="1" si="37"/>
        <v>0</v>
      </c>
      <c r="BJ27" s="10">
        <f t="shared" ca="1" si="37"/>
        <v>0</v>
      </c>
      <c r="BK27" s="10">
        <f t="shared" ca="1" si="37"/>
        <v>0</v>
      </c>
      <c r="BL27" s="10">
        <f t="shared" ca="1" si="37"/>
        <v>0</v>
      </c>
      <c r="BM27" s="10">
        <f t="shared" ca="1" si="37"/>
        <v>0</v>
      </c>
      <c r="BN27" s="13">
        <f t="shared" ca="1" si="47"/>
        <v>0</v>
      </c>
      <c r="BO27" s="7"/>
      <c r="BP27" s="10">
        <f t="shared" ca="1" si="48"/>
        <v>0</v>
      </c>
      <c r="BQ27" s="10">
        <f t="shared" ca="1" si="49"/>
        <v>0</v>
      </c>
      <c r="BR27" s="10">
        <f t="shared" ca="1" si="50"/>
        <v>0</v>
      </c>
      <c r="BS27" s="10">
        <f t="shared" ca="1" si="51"/>
        <v>0</v>
      </c>
      <c r="BT27" s="10">
        <f t="shared" ca="1" si="52"/>
        <v>0</v>
      </c>
      <c r="BU27" s="10">
        <f t="shared" ca="1" si="38"/>
        <v>0</v>
      </c>
      <c r="BV27" s="10">
        <f t="shared" ca="1" si="38"/>
        <v>0</v>
      </c>
      <c r="BW27" s="10">
        <f t="shared" ca="1" si="38"/>
        <v>0</v>
      </c>
      <c r="BX27" s="10">
        <f t="shared" ca="1" si="38"/>
        <v>0</v>
      </c>
      <c r="BY27" s="10">
        <f t="shared" ca="1" si="38"/>
        <v>0</v>
      </c>
      <c r="BZ27" s="10">
        <f t="shared" ca="1" si="38"/>
        <v>0</v>
      </c>
      <c r="CA27" s="10">
        <f t="shared" ca="1" si="38"/>
        <v>0</v>
      </c>
      <c r="CB27" s="10">
        <f t="shared" ca="1" si="38"/>
        <v>0</v>
      </c>
      <c r="CC27" s="10">
        <f t="shared" ca="1" si="38"/>
        <v>0</v>
      </c>
      <c r="CD27" s="10">
        <f t="shared" ca="1" si="38"/>
        <v>0</v>
      </c>
      <c r="CE27" s="10">
        <f t="shared" ca="1" si="38"/>
        <v>0</v>
      </c>
      <c r="CF27" s="10">
        <f t="shared" ca="1" si="38"/>
        <v>0</v>
      </c>
      <c r="CG27" s="10">
        <f t="shared" ca="1" si="38"/>
        <v>0</v>
      </c>
      <c r="CH27" s="10">
        <f t="shared" ca="1" si="38"/>
        <v>0</v>
      </c>
      <c r="CI27" s="10">
        <f t="shared" ca="1" si="38"/>
        <v>0</v>
      </c>
      <c r="CJ27" s="13">
        <f t="shared" ca="1" si="53"/>
        <v>0</v>
      </c>
      <c r="CK27" s="13"/>
      <c r="CL27" s="33">
        <f t="shared" ca="1" si="39"/>
        <v>0</v>
      </c>
      <c r="CM27" s="10">
        <f ca="1">IF(NOT(snowball),0,IF(Z26=0,0,IF($C27&lt;=SUM($CL27:CL27),0,IF(BQ27+$C27-SUM($CL27:CL27)&gt;Z26+AU27,Z26+AU27-BQ27,$C27-SUM($CL27:CL27)))))</f>
        <v>0</v>
      </c>
      <c r="CN27" s="10">
        <f ca="1">IF(NOT(snowball),0,IF(AA26=0,0,IF($C27&lt;=SUM($CL27:CM27),0,IF(BR27+$C27-SUM($CL27:CM27)&gt;AA26+AV27,AA26+AV27-BR27,$C27-SUM($CL27:CM27)))))</f>
        <v>0</v>
      </c>
      <c r="CO27" s="10">
        <f ca="1">IF(NOT(snowball),0,IF(AB26=0,0,IF($C27&lt;=SUM($CL27:CN27),0,IF(BS27+$C27-SUM($CL27:CN27)&gt;AB26+AW27,AB26+AW27-BS27,$C27-SUM($CL27:CN27)))))</f>
        <v>0</v>
      </c>
      <c r="CP27" s="10">
        <f ca="1">IF(NOT(snowball),0,IF(AC26=0,0,IF($C27&lt;=SUM($CL27:CO27),0,IF(BT27+$C27-SUM($CL27:CO27)&gt;AC26+AX27,AC26+AX27-BT27,$C27-SUM($CL27:CO27)))))</f>
        <v>0</v>
      </c>
      <c r="CQ27" s="10">
        <f ca="1">IF(NOT(snowball),0,IF(AD26=0,0,IF($C27&lt;=SUM($CL27:CP27),0,IF(BU27+$C27-SUM($CL27:CP27)&gt;AD26+AY27,AD26+AY27-BU27,$C27-SUM($CL27:CP27)))))</f>
        <v>0</v>
      </c>
      <c r="CR27" s="10">
        <f ca="1">IF(NOT(snowball),0,IF(AE26=0,0,IF($C27&lt;=SUM($CL27:CQ27),0,IF(BV27+$C27-SUM($CL27:CQ27)&gt;AE26+AZ27,AE26+AZ27-BV27,$C27-SUM($CL27:CQ27)))))</f>
        <v>0</v>
      </c>
      <c r="CS27" s="10">
        <f ca="1">IF(NOT(snowball),0,IF(AF26=0,0,IF($C27&lt;=SUM($CL27:CR27),0,IF(BW27+$C27-SUM($CL27:CR27)&gt;AF26+BA27,AF26+BA27-BW27,$C27-SUM($CL27:CR27)))))</f>
        <v>0</v>
      </c>
      <c r="CT27" s="10">
        <f ca="1">IF(NOT(snowball),0,IF(AG26=0,0,IF($C27&lt;=SUM($CL27:CS27),0,IF(BX27+$C27-SUM($CL27:CS27)&gt;AG26+BB27,AG26+BB27-BX27,$C27-SUM($CL27:CS27)))))</f>
        <v>0</v>
      </c>
      <c r="CU27" s="10">
        <f ca="1">IF(NOT(snowball),0,IF(AH26=0,0,IF($C27&lt;=SUM($CL27:CT27),0,IF(BY27+$C27-SUM($CL27:CT27)&gt;AH26+BC27,AH26+BC27-BY27,$C27-SUM($CL27:CT27)))))</f>
        <v>0</v>
      </c>
      <c r="CV27" s="10">
        <f ca="1">IF(NOT(snowball),0,IF(AI26=0,0,IF($C27&lt;=SUM($CL27:CU27),0,IF(BZ27+$C27-SUM($CL27:CU27)&gt;AI26+BD27,AI26+BD27-BZ27,$C27-SUM($CL27:CU27)))))</f>
        <v>0</v>
      </c>
      <c r="CW27" s="10">
        <f ca="1">IF(NOT(snowball),0,IF(AJ26=0,0,IF($C27&lt;=SUM($CL27:CV27),0,IF(CA27+$C27-SUM($CL27:CV27)&gt;AJ26+BE27,AJ26+BE27-CA27,$C27-SUM($CL27:CV27)))))</f>
        <v>0</v>
      </c>
      <c r="CX27" s="10">
        <f ca="1">IF(NOT(snowball),0,IF(AK26=0,0,IF($C27&lt;=SUM($CL27:CW27),0,IF(CB27+$C27-SUM($CL27:CW27)&gt;AK26+BF27,AK26+BF27-CB27,$C27-SUM($CL27:CW27)))))</f>
        <v>0</v>
      </c>
      <c r="CY27" s="10">
        <f ca="1">IF(NOT(snowball),0,IF(AL26=0,0,IF($C27&lt;=SUM($CL27:CX27),0,IF(CC27+$C27-SUM($CL27:CX27)&gt;AL26+BG27,AL26+BG27-CC27,$C27-SUM($CL27:CX27)))))</f>
        <v>0</v>
      </c>
      <c r="CZ27" s="10">
        <f ca="1">IF(NOT(snowball),0,IF(AM26=0,0,IF($C27&lt;=SUM($CL27:CY27),0,IF(CD27+$C27-SUM($CL27:CY27)&gt;AM26+BH27,AM26+BH27-CD27,$C27-SUM($CL27:CY27)))))</f>
        <v>0</v>
      </c>
      <c r="DA27" s="10">
        <f ca="1">IF(NOT(snowball),0,IF(AN26=0,0,IF($C27&lt;=SUM($CL27:CZ27),0,IF(CE27+$C27-SUM($CL27:CZ27)&gt;AN26+BI27,AN26+BI27-CE27,$C27-SUM($CL27:CZ27)))))</f>
        <v>0</v>
      </c>
      <c r="DB27" s="10">
        <f ca="1">IF(NOT(snowball),0,IF(AO26=0,0,IF($C27&lt;=SUM($CL27:DA27),0,IF(CF27+$C27-SUM($CL27:DA27)&gt;AO26+BJ27,AO26+BJ27-CF27,$C27-SUM($CL27:DA27)))))</f>
        <v>0</v>
      </c>
      <c r="DC27" s="10">
        <f ca="1">IF(NOT(snowball),0,IF(AP26=0,0,IF($C27&lt;=SUM($CL27:DB27),0,IF(CG27+$C27-SUM($CL27:DB27)&gt;AP26+BK27,AP26+BK27-CG27,$C27-SUM($CL27:DB27)))))</f>
        <v>0</v>
      </c>
      <c r="DD27" s="10">
        <f ca="1">IF(NOT(snowball),0,IF(AQ26=0,0,IF($C27&lt;=SUM($CL27:DC27),0,IF(CH27+$C27-SUM($CL27:DC27)&gt;AQ26+BL27,AQ26+BL27-CH27,$C27-SUM($CL27:DC27)))))</f>
        <v>0</v>
      </c>
      <c r="DE27" s="10">
        <f ca="1">IF(NOT(snowball),0,IF(AR26=0,0,IF($C27&lt;=SUM($CL27:DD27),0,IF(CI27+$C27-SUM($CL27:DD27)&gt;AR26+BM27,AR26+BM27-CI27,$C27-SUM($CL27:DD27)))))</f>
        <v>0</v>
      </c>
    </row>
    <row r="28" spans="1:109" ht="11.1" customHeight="1">
      <c r="A28" s="11" t="str">
        <f t="shared" ca="1" si="54"/>
        <v/>
      </c>
      <c r="B28" s="5" t="e">
        <f t="shared" ca="1" si="40"/>
        <v>#N/A</v>
      </c>
      <c r="C28" s="34" t="str">
        <f t="shared" ca="1" si="12"/>
        <v/>
      </c>
      <c r="D28" s="10">
        <f t="shared" ca="1" si="13"/>
        <v>0</v>
      </c>
      <c r="E28" s="10">
        <f t="shared" ca="1" si="14"/>
        <v>0</v>
      </c>
      <c r="F28" s="10">
        <f t="shared" ca="1" si="15"/>
        <v>0</v>
      </c>
      <c r="G28" s="10">
        <f t="shared" ca="1" si="16"/>
        <v>0</v>
      </c>
      <c r="H28" s="10">
        <f t="shared" ca="1" si="17"/>
        <v>0</v>
      </c>
      <c r="I28" s="10">
        <f t="shared" ca="1" si="18"/>
        <v>0</v>
      </c>
      <c r="J28" s="10">
        <f t="shared" ca="1" si="19"/>
        <v>0</v>
      </c>
      <c r="K28" s="10">
        <f t="shared" ca="1" si="20"/>
        <v>0</v>
      </c>
      <c r="L28" s="10">
        <f t="shared" ca="1" si="21"/>
        <v>0</v>
      </c>
      <c r="M28" s="10">
        <f t="shared" ca="1" si="22"/>
        <v>0</v>
      </c>
      <c r="N28" s="10">
        <f t="shared" ca="1" si="23"/>
        <v>0</v>
      </c>
      <c r="O28" s="10">
        <f t="shared" ca="1" si="24"/>
        <v>0</v>
      </c>
      <c r="P28" s="10">
        <f t="shared" ca="1" si="25"/>
        <v>0</v>
      </c>
      <c r="Q28" s="10">
        <f t="shared" ca="1" si="26"/>
        <v>0</v>
      </c>
      <c r="R28" s="10">
        <f t="shared" ca="1" si="27"/>
        <v>0</v>
      </c>
      <c r="S28" s="10">
        <f t="shared" ca="1" si="28"/>
        <v>0</v>
      </c>
      <c r="T28" s="10">
        <f t="shared" ca="1" si="29"/>
        <v>0</v>
      </c>
      <c r="U28" s="10">
        <f t="shared" ca="1" si="30"/>
        <v>0</v>
      </c>
      <c r="V28" s="10">
        <f t="shared" ca="1" si="31"/>
        <v>0</v>
      </c>
      <c r="W28" s="10">
        <f t="shared" ca="1" si="31"/>
        <v>0</v>
      </c>
      <c r="X28" s="31"/>
      <c r="Y28" s="10">
        <f t="shared" ca="1" si="41"/>
        <v>0</v>
      </c>
      <c r="Z28" s="10">
        <f t="shared" ca="1" si="42"/>
        <v>0</v>
      </c>
      <c r="AA28" s="10">
        <f t="shared" ca="1" si="43"/>
        <v>0</v>
      </c>
      <c r="AB28" s="10">
        <f t="shared" ca="1" si="44"/>
        <v>0</v>
      </c>
      <c r="AC28" s="10">
        <f t="shared" ca="1" si="45"/>
        <v>0</v>
      </c>
      <c r="AD28" s="10">
        <f t="shared" ca="1" si="46"/>
        <v>0</v>
      </c>
      <c r="AE28" s="10">
        <f t="shared" ca="1" si="33"/>
        <v>0</v>
      </c>
      <c r="AF28" s="10">
        <f t="shared" ca="1" si="33"/>
        <v>0</v>
      </c>
      <c r="AG28" s="10">
        <f t="shared" ca="1" si="33"/>
        <v>0</v>
      </c>
      <c r="AH28" s="10">
        <f t="shared" ca="1" si="33"/>
        <v>0</v>
      </c>
      <c r="AI28" s="10">
        <f t="shared" ca="1" si="33"/>
        <v>0</v>
      </c>
      <c r="AJ28" s="10">
        <f t="shared" ca="1" si="33"/>
        <v>0</v>
      </c>
      <c r="AK28" s="10">
        <f t="shared" ca="1" si="33"/>
        <v>0</v>
      </c>
      <c r="AL28" s="10">
        <f t="shared" ca="1" si="33"/>
        <v>0</v>
      </c>
      <c r="AM28" s="10">
        <f t="shared" ca="1" si="33"/>
        <v>0</v>
      </c>
      <c r="AN28" s="10">
        <f t="shared" ca="1" si="33"/>
        <v>0</v>
      </c>
      <c r="AO28" s="10">
        <f t="shared" ca="1" si="33"/>
        <v>0</v>
      </c>
      <c r="AP28" s="10">
        <f t="shared" ca="1" si="33"/>
        <v>0</v>
      </c>
      <c r="AQ28" s="10">
        <f t="shared" ca="1" si="33"/>
        <v>0</v>
      </c>
      <c r="AR28" s="10">
        <f t="shared" ca="1" si="33"/>
        <v>0</v>
      </c>
      <c r="AS28" s="2"/>
      <c r="AT28" s="10">
        <f t="shared" ca="1" si="34"/>
        <v>0</v>
      </c>
      <c r="AU28" s="10">
        <f t="shared" ca="1" si="35"/>
        <v>0</v>
      </c>
      <c r="AV28" s="10">
        <f t="shared" ca="1" si="36"/>
        <v>0</v>
      </c>
      <c r="AW28" s="10">
        <f t="shared" ca="1" si="37"/>
        <v>0</v>
      </c>
      <c r="AX28" s="10">
        <f t="shared" ca="1" si="37"/>
        <v>0</v>
      </c>
      <c r="AY28" s="10">
        <f t="shared" ca="1" si="37"/>
        <v>0</v>
      </c>
      <c r="AZ28" s="10">
        <f t="shared" ca="1" si="37"/>
        <v>0</v>
      </c>
      <c r="BA28" s="10">
        <f t="shared" ca="1" si="37"/>
        <v>0</v>
      </c>
      <c r="BB28" s="10">
        <f t="shared" ca="1" si="37"/>
        <v>0</v>
      </c>
      <c r="BC28" s="10">
        <f t="shared" ca="1" si="37"/>
        <v>0</v>
      </c>
      <c r="BD28" s="10">
        <f t="shared" ca="1" si="37"/>
        <v>0</v>
      </c>
      <c r="BE28" s="10">
        <f t="shared" ca="1" si="37"/>
        <v>0</v>
      </c>
      <c r="BF28" s="10">
        <f t="shared" ca="1" si="37"/>
        <v>0</v>
      </c>
      <c r="BG28" s="10">
        <f t="shared" ca="1" si="37"/>
        <v>0</v>
      </c>
      <c r="BH28" s="10">
        <f t="shared" ca="1" si="37"/>
        <v>0</v>
      </c>
      <c r="BI28" s="10">
        <f t="shared" ca="1" si="37"/>
        <v>0</v>
      </c>
      <c r="BJ28" s="10">
        <f t="shared" ca="1" si="37"/>
        <v>0</v>
      </c>
      <c r="BK28" s="10">
        <f t="shared" ca="1" si="37"/>
        <v>0</v>
      </c>
      <c r="BL28" s="10">
        <f t="shared" ca="1" si="37"/>
        <v>0</v>
      </c>
      <c r="BM28" s="10">
        <f t="shared" ca="1" si="37"/>
        <v>0</v>
      </c>
      <c r="BN28" s="13">
        <f t="shared" ca="1" si="47"/>
        <v>0</v>
      </c>
      <c r="BO28" s="7"/>
      <c r="BP28" s="10">
        <f t="shared" ca="1" si="48"/>
        <v>0</v>
      </c>
      <c r="BQ28" s="10">
        <f t="shared" ca="1" si="49"/>
        <v>0</v>
      </c>
      <c r="BR28" s="10">
        <f t="shared" ca="1" si="50"/>
        <v>0</v>
      </c>
      <c r="BS28" s="10">
        <f t="shared" ca="1" si="51"/>
        <v>0</v>
      </c>
      <c r="BT28" s="10">
        <f t="shared" ca="1" si="52"/>
        <v>0</v>
      </c>
      <c r="BU28" s="10">
        <f t="shared" ca="1" si="38"/>
        <v>0</v>
      </c>
      <c r="BV28" s="10">
        <f t="shared" ca="1" si="38"/>
        <v>0</v>
      </c>
      <c r="BW28" s="10">
        <f t="shared" ca="1" si="38"/>
        <v>0</v>
      </c>
      <c r="BX28" s="10">
        <f t="shared" ca="1" si="38"/>
        <v>0</v>
      </c>
      <c r="BY28" s="10">
        <f t="shared" ca="1" si="38"/>
        <v>0</v>
      </c>
      <c r="BZ28" s="10">
        <f t="shared" ca="1" si="38"/>
        <v>0</v>
      </c>
      <c r="CA28" s="10">
        <f t="shared" ca="1" si="38"/>
        <v>0</v>
      </c>
      <c r="CB28" s="10">
        <f t="shared" ca="1" si="38"/>
        <v>0</v>
      </c>
      <c r="CC28" s="10">
        <f t="shared" ca="1" si="38"/>
        <v>0</v>
      </c>
      <c r="CD28" s="10">
        <f t="shared" ca="1" si="38"/>
        <v>0</v>
      </c>
      <c r="CE28" s="10">
        <f t="shared" ca="1" si="38"/>
        <v>0</v>
      </c>
      <c r="CF28" s="10">
        <f t="shared" ca="1" si="38"/>
        <v>0</v>
      </c>
      <c r="CG28" s="10">
        <f t="shared" ca="1" si="38"/>
        <v>0</v>
      </c>
      <c r="CH28" s="10">
        <f t="shared" ca="1" si="38"/>
        <v>0</v>
      </c>
      <c r="CI28" s="10">
        <f t="shared" ca="1" si="38"/>
        <v>0</v>
      </c>
      <c r="CJ28" s="13">
        <f t="shared" ca="1" si="53"/>
        <v>0</v>
      </c>
      <c r="CK28" s="13"/>
      <c r="CL28" s="33">
        <f t="shared" ca="1" si="39"/>
        <v>0</v>
      </c>
      <c r="CM28" s="10">
        <f ca="1">IF(NOT(snowball),0,IF(Z27=0,0,IF($C28&lt;=SUM($CL28:CL28),0,IF(BQ28+$C28-SUM($CL28:CL28)&gt;Z27+AU28,Z27+AU28-BQ28,$C28-SUM($CL28:CL28)))))</f>
        <v>0</v>
      </c>
      <c r="CN28" s="10">
        <f ca="1">IF(NOT(snowball),0,IF(AA27=0,0,IF($C28&lt;=SUM($CL28:CM28),0,IF(BR28+$C28-SUM($CL28:CM28)&gt;AA27+AV28,AA27+AV28-BR28,$C28-SUM($CL28:CM28)))))</f>
        <v>0</v>
      </c>
      <c r="CO28" s="10">
        <f ca="1">IF(NOT(snowball),0,IF(AB27=0,0,IF($C28&lt;=SUM($CL28:CN28),0,IF(BS28+$C28-SUM($CL28:CN28)&gt;AB27+AW28,AB27+AW28-BS28,$C28-SUM($CL28:CN28)))))</f>
        <v>0</v>
      </c>
      <c r="CP28" s="10">
        <f ca="1">IF(NOT(snowball),0,IF(AC27=0,0,IF($C28&lt;=SUM($CL28:CO28),0,IF(BT28+$C28-SUM($CL28:CO28)&gt;AC27+AX28,AC27+AX28-BT28,$C28-SUM($CL28:CO28)))))</f>
        <v>0</v>
      </c>
      <c r="CQ28" s="10">
        <f ca="1">IF(NOT(snowball),0,IF(AD27=0,0,IF($C28&lt;=SUM($CL28:CP28),0,IF(BU28+$C28-SUM($CL28:CP28)&gt;AD27+AY28,AD27+AY28-BU28,$C28-SUM($CL28:CP28)))))</f>
        <v>0</v>
      </c>
      <c r="CR28" s="10">
        <f ca="1">IF(NOT(snowball),0,IF(AE27=0,0,IF($C28&lt;=SUM($CL28:CQ28),0,IF(BV28+$C28-SUM($CL28:CQ28)&gt;AE27+AZ28,AE27+AZ28-BV28,$C28-SUM($CL28:CQ28)))))</f>
        <v>0</v>
      </c>
      <c r="CS28" s="10">
        <f ca="1">IF(NOT(snowball),0,IF(AF27=0,0,IF($C28&lt;=SUM($CL28:CR28),0,IF(BW28+$C28-SUM($CL28:CR28)&gt;AF27+BA28,AF27+BA28-BW28,$C28-SUM($CL28:CR28)))))</f>
        <v>0</v>
      </c>
      <c r="CT28" s="10">
        <f ca="1">IF(NOT(snowball),0,IF(AG27=0,0,IF($C28&lt;=SUM($CL28:CS28),0,IF(BX28+$C28-SUM($CL28:CS28)&gt;AG27+BB28,AG27+BB28-BX28,$C28-SUM($CL28:CS28)))))</f>
        <v>0</v>
      </c>
      <c r="CU28" s="10">
        <f ca="1">IF(NOT(snowball),0,IF(AH27=0,0,IF($C28&lt;=SUM($CL28:CT28),0,IF(BY28+$C28-SUM($CL28:CT28)&gt;AH27+BC28,AH27+BC28-BY28,$C28-SUM($CL28:CT28)))))</f>
        <v>0</v>
      </c>
      <c r="CV28" s="10">
        <f ca="1">IF(NOT(snowball),0,IF(AI27=0,0,IF($C28&lt;=SUM($CL28:CU28),0,IF(BZ28+$C28-SUM($CL28:CU28)&gt;AI27+BD28,AI27+BD28-BZ28,$C28-SUM($CL28:CU28)))))</f>
        <v>0</v>
      </c>
      <c r="CW28" s="10">
        <f ca="1">IF(NOT(snowball),0,IF(AJ27=0,0,IF($C28&lt;=SUM($CL28:CV28),0,IF(CA28+$C28-SUM($CL28:CV28)&gt;AJ27+BE28,AJ27+BE28-CA28,$C28-SUM($CL28:CV28)))))</f>
        <v>0</v>
      </c>
      <c r="CX28" s="10">
        <f ca="1">IF(NOT(snowball),0,IF(AK27=0,0,IF($C28&lt;=SUM($CL28:CW28),0,IF(CB28+$C28-SUM($CL28:CW28)&gt;AK27+BF28,AK27+BF28-CB28,$C28-SUM($CL28:CW28)))))</f>
        <v>0</v>
      </c>
      <c r="CY28" s="10">
        <f ca="1">IF(NOT(snowball),0,IF(AL27=0,0,IF($C28&lt;=SUM($CL28:CX28),0,IF(CC28+$C28-SUM($CL28:CX28)&gt;AL27+BG28,AL27+BG28-CC28,$C28-SUM($CL28:CX28)))))</f>
        <v>0</v>
      </c>
      <c r="CZ28" s="10">
        <f ca="1">IF(NOT(snowball),0,IF(AM27=0,0,IF($C28&lt;=SUM($CL28:CY28),0,IF(CD28+$C28-SUM($CL28:CY28)&gt;AM27+BH28,AM27+BH28-CD28,$C28-SUM($CL28:CY28)))))</f>
        <v>0</v>
      </c>
      <c r="DA28" s="10">
        <f ca="1">IF(NOT(snowball),0,IF(AN27=0,0,IF($C28&lt;=SUM($CL28:CZ28),0,IF(CE28+$C28-SUM($CL28:CZ28)&gt;AN27+BI28,AN27+BI28-CE28,$C28-SUM($CL28:CZ28)))))</f>
        <v>0</v>
      </c>
      <c r="DB28" s="10">
        <f ca="1">IF(NOT(snowball),0,IF(AO27=0,0,IF($C28&lt;=SUM($CL28:DA28),0,IF(CF28+$C28-SUM($CL28:DA28)&gt;AO27+BJ28,AO27+BJ28-CF28,$C28-SUM($CL28:DA28)))))</f>
        <v>0</v>
      </c>
      <c r="DC28" s="10">
        <f ca="1">IF(NOT(snowball),0,IF(AP27=0,0,IF($C28&lt;=SUM($CL28:DB28),0,IF(CG28+$C28-SUM($CL28:DB28)&gt;AP27+BK28,AP27+BK28-CG28,$C28-SUM($CL28:DB28)))))</f>
        <v>0</v>
      </c>
      <c r="DD28" s="10">
        <f ca="1">IF(NOT(snowball),0,IF(AQ27=0,0,IF($C28&lt;=SUM($CL28:DC28),0,IF(CH28+$C28-SUM($CL28:DC28)&gt;AQ27+BL28,AQ27+BL28-CH28,$C28-SUM($CL28:DC28)))))</f>
        <v>0</v>
      </c>
      <c r="DE28" s="10">
        <f ca="1">IF(NOT(snowball),0,IF(AR27=0,0,IF($C28&lt;=SUM($CL28:DD28),0,IF(CI28+$C28-SUM($CL28:DD28)&gt;AR27+BM28,AR27+BM28-CI28,$C28-SUM($CL28:DD28)))))</f>
        <v>0</v>
      </c>
    </row>
    <row r="29" spans="1:109" ht="11.1" customHeight="1">
      <c r="A29" s="11" t="str">
        <f t="shared" ca="1" si="54"/>
        <v/>
      </c>
      <c r="B29" s="5" t="e">
        <f t="shared" ca="1" si="40"/>
        <v>#N/A</v>
      </c>
      <c r="C29" s="34" t="str">
        <f t="shared" ca="1" si="12"/>
        <v/>
      </c>
      <c r="D29" s="10">
        <f t="shared" ca="1" si="13"/>
        <v>0</v>
      </c>
      <c r="E29" s="10">
        <f t="shared" ca="1" si="14"/>
        <v>0</v>
      </c>
      <c r="F29" s="10">
        <f t="shared" ca="1" si="15"/>
        <v>0</v>
      </c>
      <c r="G29" s="10">
        <f t="shared" ca="1" si="16"/>
        <v>0</v>
      </c>
      <c r="H29" s="10">
        <f t="shared" ca="1" si="17"/>
        <v>0</v>
      </c>
      <c r="I29" s="10">
        <f t="shared" ca="1" si="18"/>
        <v>0</v>
      </c>
      <c r="J29" s="10">
        <f t="shared" ca="1" si="19"/>
        <v>0</v>
      </c>
      <c r="K29" s="10">
        <f t="shared" ca="1" si="20"/>
        <v>0</v>
      </c>
      <c r="L29" s="10">
        <f t="shared" ca="1" si="21"/>
        <v>0</v>
      </c>
      <c r="M29" s="10">
        <f t="shared" ca="1" si="22"/>
        <v>0</v>
      </c>
      <c r="N29" s="10">
        <f t="shared" ca="1" si="23"/>
        <v>0</v>
      </c>
      <c r="O29" s="10">
        <f t="shared" ca="1" si="24"/>
        <v>0</v>
      </c>
      <c r="P29" s="10">
        <f t="shared" ca="1" si="25"/>
        <v>0</v>
      </c>
      <c r="Q29" s="10">
        <f t="shared" ca="1" si="26"/>
        <v>0</v>
      </c>
      <c r="R29" s="10">
        <f t="shared" ca="1" si="27"/>
        <v>0</v>
      </c>
      <c r="S29" s="10">
        <f t="shared" ca="1" si="28"/>
        <v>0</v>
      </c>
      <c r="T29" s="10">
        <f t="shared" ca="1" si="29"/>
        <v>0</v>
      </c>
      <c r="U29" s="10">
        <f t="shared" ca="1" si="30"/>
        <v>0</v>
      </c>
      <c r="V29" s="10">
        <f t="shared" ca="1" si="31"/>
        <v>0</v>
      </c>
      <c r="W29" s="10">
        <f t="shared" ca="1" si="31"/>
        <v>0</v>
      </c>
      <c r="X29" s="31"/>
      <c r="Y29" s="10">
        <f t="shared" ca="1" si="41"/>
        <v>0</v>
      </c>
      <c r="Z29" s="10">
        <f t="shared" ca="1" si="42"/>
        <v>0</v>
      </c>
      <c r="AA29" s="10">
        <f t="shared" ca="1" si="43"/>
        <v>0</v>
      </c>
      <c r="AB29" s="10">
        <f t="shared" ca="1" si="44"/>
        <v>0</v>
      </c>
      <c r="AC29" s="10">
        <f t="shared" ca="1" si="45"/>
        <v>0</v>
      </c>
      <c r="AD29" s="10">
        <f t="shared" ca="1" si="46"/>
        <v>0</v>
      </c>
      <c r="AE29" s="10">
        <f t="shared" ca="1" si="33"/>
        <v>0</v>
      </c>
      <c r="AF29" s="10">
        <f t="shared" ca="1" si="33"/>
        <v>0</v>
      </c>
      <c r="AG29" s="10">
        <f t="shared" ca="1" si="33"/>
        <v>0</v>
      </c>
      <c r="AH29" s="10">
        <f t="shared" ca="1" si="33"/>
        <v>0</v>
      </c>
      <c r="AI29" s="10">
        <f t="shared" ca="1" si="33"/>
        <v>0</v>
      </c>
      <c r="AJ29" s="10">
        <f t="shared" ca="1" si="33"/>
        <v>0</v>
      </c>
      <c r="AK29" s="10">
        <f t="shared" ca="1" si="33"/>
        <v>0</v>
      </c>
      <c r="AL29" s="10">
        <f t="shared" ca="1" si="33"/>
        <v>0</v>
      </c>
      <c r="AM29" s="10">
        <f t="shared" ca="1" si="33"/>
        <v>0</v>
      </c>
      <c r="AN29" s="10">
        <f t="shared" ca="1" si="33"/>
        <v>0</v>
      </c>
      <c r="AO29" s="10">
        <f t="shared" ca="1" si="33"/>
        <v>0</v>
      </c>
      <c r="AP29" s="10">
        <f t="shared" ca="1" si="33"/>
        <v>0</v>
      </c>
      <c r="AQ29" s="10">
        <f t="shared" ca="1" si="33"/>
        <v>0</v>
      </c>
      <c r="AR29" s="10">
        <f t="shared" ca="1" si="33"/>
        <v>0</v>
      </c>
      <c r="AS29" s="2"/>
      <c r="AT29" s="10">
        <f t="shared" ca="1" si="34"/>
        <v>0</v>
      </c>
      <c r="AU29" s="10">
        <f t="shared" ca="1" si="35"/>
        <v>0</v>
      </c>
      <c r="AV29" s="10">
        <f t="shared" ca="1" si="36"/>
        <v>0</v>
      </c>
      <c r="AW29" s="10">
        <f t="shared" ca="1" si="37"/>
        <v>0</v>
      </c>
      <c r="AX29" s="10">
        <f t="shared" ca="1" si="37"/>
        <v>0</v>
      </c>
      <c r="AY29" s="10">
        <f t="shared" ca="1" si="37"/>
        <v>0</v>
      </c>
      <c r="AZ29" s="10">
        <f t="shared" ca="1" si="37"/>
        <v>0</v>
      </c>
      <c r="BA29" s="10">
        <f t="shared" ca="1" si="37"/>
        <v>0</v>
      </c>
      <c r="BB29" s="10">
        <f t="shared" ca="1" si="37"/>
        <v>0</v>
      </c>
      <c r="BC29" s="10">
        <f t="shared" ca="1" si="37"/>
        <v>0</v>
      </c>
      <c r="BD29" s="10">
        <f t="shared" ca="1" si="37"/>
        <v>0</v>
      </c>
      <c r="BE29" s="10">
        <f t="shared" ca="1" si="37"/>
        <v>0</v>
      </c>
      <c r="BF29" s="10">
        <f t="shared" ca="1" si="37"/>
        <v>0</v>
      </c>
      <c r="BG29" s="10">
        <f t="shared" ca="1" si="37"/>
        <v>0</v>
      </c>
      <c r="BH29" s="10">
        <f t="shared" ca="1" si="37"/>
        <v>0</v>
      </c>
      <c r="BI29" s="10">
        <f t="shared" ca="1" si="37"/>
        <v>0</v>
      </c>
      <c r="BJ29" s="10">
        <f t="shared" ca="1" si="37"/>
        <v>0</v>
      </c>
      <c r="BK29" s="10">
        <f t="shared" ca="1" si="37"/>
        <v>0</v>
      </c>
      <c r="BL29" s="10">
        <f t="shared" ca="1" si="37"/>
        <v>0</v>
      </c>
      <c r="BM29" s="10">
        <f t="shared" ca="1" si="37"/>
        <v>0</v>
      </c>
      <c r="BN29" s="13">
        <f t="shared" ca="1" si="47"/>
        <v>0</v>
      </c>
      <c r="BO29" s="7"/>
      <c r="BP29" s="10">
        <f t="shared" ca="1" si="48"/>
        <v>0</v>
      </c>
      <c r="BQ29" s="10">
        <f t="shared" ca="1" si="49"/>
        <v>0</v>
      </c>
      <c r="BR29" s="10">
        <f t="shared" ca="1" si="50"/>
        <v>0</v>
      </c>
      <c r="BS29" s="10">
        <f t="shared" ca="1" si="51"/>
        <v>0</v>
      </c>
      <c r="BT29" s="10">
        <f t="shared" ca="1" si="52"/>
        <v>0</v>
      </c>
      <c r="BU29" s="10">
        <f t="shared" ca="1" si="38"/>
        <v>0</v>
      </c>
      <c r="BV29" s="10">
        <f t="shared" ca="1" si="38"/>
        <v>0</v>
      </c>
      <c r="BW29" s="10">
        <f t="shared" ca="1" si="38"/>
        <v>0</v>
      </c>
      <c r="BX29" s="10">
        <f t="shared" ca="1" si="38"/>
        <v>0</v>
      </c>
      <c r="BY29" s="10">
        <f t="shared" ca="1" si="38"/>
        <v>0</v>
      </c>
      <c r="BZ29" s="10">
        <f t="shared" ca="1" si="38"/>
        <v>0</v>
      </c>
      <c r="CA29" s="10">
        <f t="shared" ca="1" si="38"/>
        <v>0</v>
      </c>
      <c r="CB29" s="10">
        <f t="shared" ca="1" si="38"/>
        <v>0</v>
      </c>
      <c r="CC29" s="10">
        <f t="shared" ca="1" si="38"/>
        <v>0</v>
      </c>
      <c r="CD29" s="10">
        <f t="shared" ca="1" si="38"/>
        <v>0</v>
      </c>
      <c r="CE29" s="10">
        <f t="shared" ca="1" si="38"/>
        <v>0</v>
      </c>
      <c r="CF29" s="10">
        <f t="shared" ca="1" si="38"/>
        <v>0</v>
      </c>
      <c r="CG29" s="10">
        <f t="shared" ca="1" si="38"/>
        <v>0</v>
      </c>
      <c r="CH29" s="10">
        <f t="shared" ca="1" si="38"/>
        <v>0</v>
      </c>
      <c r="CI29" s="10">
        <f t="shared" ca="1" si="38"/>
        <v>0</v>
      </c>
      <c r="CJ29" s="13">
        <f t="shared" ca="1" si="53"/>
        <v>0</v>
      </c>
      <c r="CK29" s="13"/>
      <c r="CL29" s="33">
        <f t="shared" ca="1" si="39"/>
        <v>0</v>
      </c>
      <c r="CM29" s="10">
        <f ca="1">IF(NOT(snowball),0,IF(Z28=0,0,IF($C29&lt;=SUM($CL29:CL29),0,IF(BQ29+$C29-SUM($CL29:CL29)&gt;Z28+AU29,Z28+AU29-BQ29,$C29-SUM($CL29:CL29)))))</f>
        <v>0</v>
      </c>
      <c r="CN29" s="10">
        <f ca="1">IF(NOT(snowball),0,IF(AA28=0,0,IF($C29&lt;=SUM($CL29:CM29),0,IF(BR29+$C29-SUM($CL29:CM29)&gt;AA28+AV29,AA28+AV29-BR29,$C29-SUM($CL29:CM29)))))</f>
        <v>0</v>
      </c>
      <c r="CO29" s="10">
        <f ca="1">IF(NOT(snowball),0,IF(AB28=0,0,IF($C29&lt;=SUM($CL29:CN29),0,IF(BS29+$C29-SUM($CL29:CN29)&gt;AB28+AW29,AB28+AW29-BS29,$C29-SUM($CL29:CN29)))))</f>
        <v>0</v>
      </c>
      <c r="CP29" s="10">
        <f ca="1">IF(NOT(snowball),0,IF(AC28=0,0,IF($C29&lt;=SUM($CL29:CO29),0,IF(BT29+$C29-SUM($CL29:CO29)&gt;AC28+AX29,AC28+AX29-BT29,$C29-SUM($CL29:CO29)))))</f>
        <v>0</v>
      </c>
      <c r="CQ29" s="10">
        <f ca="1">IF(NOT(snowball),0,IF(AD28=0,0,IF($C29&lt;=SUM($CL29:CP29),0,IF(BU29+$C29-SUM($CL29:CP29)&gt;AD28+AY29,AD28+AY29-BU29,$C29-SUM($CL29:CP29)))))</f>
        <v>0</v>
      </c>
      <c r="CR29" s="10">
        <f ca="1">IF(NOT(snowball),0,IF(AE28=0,0,IF($C29&lt;=SUM($CL29:CQ29),0,IF(BV29+$C29-SUM($CL29:CQ29)&gt;AE28+AZ29,AE28+AZ29-BV29,$C29-SUM($CL29:CQ29)))))</f>
        <v>0</v>
      </c>
      <c r="CS29" s="10">
        <f ca="1">IF(NOT(snowball),0,IF(AF28=0,0,IF($C29&lt;=SUM($CL29:CR29),0,IF(BW29+$C29-SUM($CL29:CR29)&gt;AF28+BA29,AF28+BA29-BW29,$C29-SUM($CL29:CR29)))))</f>
        <v>0</v>
      </c>
      <c r="CT29" s="10">
        <f ca="1">IF(NOT(snowball),0,IF(AG28=0,0,IF($C29&lt;=SUM($CL29:CS29),0,IF(BX29+$C29-SUM($CL29:CS29)&gt;AG28+BB29,AG28+BB29-BX29,$C29-SUM($CL29:CS29)))))</f>
        <v>0</v>
      </c>
      <c r="CU29" s="10">
        <f ca="1">IF(NOT(snowball),0,IF(AH28=0,0,IF($C29&lt;=SUM($CL29:CT29),0,IF(BY29+$C29-SUM($CL29:CT29)&gt;AH28+BC29,AH28+BC29-BY29,$C29-SUM($CL29:CT29)))))</f>
        <v>0</v>
      </c>
      <c r="CV29" s="10">
        <f ca="1">IF(NOT(snowball),0,IF(AI28=0,0,IF($C29&lt;=SUM($CL29:CU29),0,IF(BZ29+$C29-SUM($CL29:CU29)&gt;AI28+BD29,AI28+BD29-BZ29,$C29-SUM($CL29:CU29)))))</f>
        <v>0</v>
      </c>
      <c r="CW29" s="10">
        <f ca="1">IF(NOT(snowball),0,IF(AJ28=0,0,IF($C29&lt;=SUM($CL29:CV29),0,IF(CA29+$C29-SUM($CL29:CV29)&gt;AJ28+BE29,AJ28+BE29-CA29,$C29-SUM($CL29:CV29)))))</f>
        <v>0</v>
      </c>
      <c r="CX29" s="10">
        <f ca="1">IF(NOT(snowball),0,IF(AK28=0,0,IF($C29&lt;=SUM($CL29:CW29),0,IF(CB29+$C29-SUM($CL29:CW29)&gt;AK28+BF29,AK28+BF29-CB29,$C29-SUM($CL29:CW29)))))</f>
        <v>0</v>
      </c>
      <c r="CY29" s="10">
        <f ca="1">IF(NOT(snowball),0,IF(AL28=0,0,IF($C29&lt;=SUM($CL29:CX29),0,IF(CC29+$C29-SUM($CL29:CX29)&gt;AL28+BG29,AL28+BG29-CC29,$C29-SUM($CL29:CX29)))))</f>
        <v>0</v>
      </c>
      <c r="CZ29" s="10">
        <f ca="1">IF(NOT(snowball),0,IF(AM28=0,0,IF($C29&lt;=SUM($CL29:CY29),0,IF(CD29+$C29-SUM($CL29:CY29)&gt;AM28+BH29,AM28+BH29-CD29,$C29-SUM($CL29:CY29)))))</f>
        <v>0</v>
      </c>
      <c r="DA29" s="10">
        <f ca="1">IF(NOT(snowball),0,IF(AN28=0,0,IF($C29&lt;=SUM($CL29:CZ29),0,IF(CE29+$C29-SUM($CL29:CZ29)&gt;AN28+BI29,AN28+BI29-CE29,$C29-SUM($CL29:CZ29)))))</f>
        <v>0</v>
      </c>
      <c r="DB29" s="10">
        <f ca="1">IF(NOT(snowball),0,IF(AO28=0,0,IF($C29&lt;=SUM($CL29:DA29),0,IF(CF29+$C29-SUM($CL29:DA29)&gt;AO28+BJ29,AO28+BJ29-CF29,$C29-SUM($CL29:DA29)))))</f>
        <v>0</v>
      </c>
      <c r="DC29" s="10">
        <f ca="1">IF(NOT(snowball),0,IF(AP28=0,0,IF($C29&lt;=SUM($CL29:DB29),0,IF(CG29+$C29-SUM($CL29:DB29)&gt;AP28+BK29,AP28+BK29-CG29,$C29-SUM($CL29:DB29)))))</f>
        <v>0</v>
      </c>
      <c r="DD29" s="10">
        <f ca="1">IF(NOT(snowball),0,IF(AQ28=0,0,IF($C29&lt;=SUM($CL29:DC29),0,IF(CH29+$C29-SUM($CL29:DC29)&gt;AQ28+BL29,AQ28+BL29-CH29,$C29-SUM($CL29:DC29)))))</f>
        <v>0</v>
      </c>
      <c r="DE29" s="10">
        <f ca="1">IF(NOT(snowball),0,IF(AR28=0,0,IF($C29&lt;=SUM($CL29:DD29),0,IF(CI29+$C29-SUM($CL29:DD29)&gt;AR28+BM29,AR28+BM29-CI29,$C29-SUM($CL29:DD29)))))</f>
        <v>0</v>
      </c>
    </row>
    <row r="30" spans="1:109" ht="11.1" customHeight="1">
      <c r="A30" s="11" t="str">
        <f t="shared" ca="1" si="54"/>
        <v/>
      </c>
      <c r="B30" s="5" t="e">
        <f t="shared" ca="1" si="40"/>
        <v>#N/A</v>
      </c>
      <c r="C30" s="34" t="str">
        <f t="shared" ca="1" si="12"/>
        <v/>
      </c>
      <c r="D30" s="10">
        <f t="shared" ca="1" si="13"/>
        <v>0</v>
      </c>
      <c r="E30" s="10">
        <f t="shared" ca="1" si="14"/>
        <v>0</v>
      </c>
      <c r="F30" s="10">
        <f t="shared" ca="1" si="15"/>
        <v>0</v>
      </c>
      <c r="G30" s="10">
        <f t="shared" ca="1" si="16"/>
        <v>0</v>
      </c>
      <c r="H30" s="10">
        <f t="shared" ca="1" si="17"/>
        <v>0</v>
      </c>
      <c r="I30" s="10">
        <f t="shared" ca="1" si="18"/>
        <v>0</v>
      </c>
      <c r="J30" s="10">
        <f t="shared" ca="1" si="19"/>
        <v>0</v>
      </c>
      <c r="K30" s="10">
        <f t="shared" ca="1" si="20"/>
        <v>0</v>
      </c>
      <c r="L30" s="10">
        <f t="shared" ca="1" si="21"/>
        <v>0</v>
      </c>
      <c r="M30" s="10">
        <f t="shared" ca="1" si="22"/>
        <v>0</v>
      </c>
      <c r="N30" s="10">
        <f t="shared" ca="1" si="23"/>
        <v>0</v>
      </c>
      <c r="O30" s="10">
        <f t="shared" ca="1" si="24"/>
        <v>0</v>
      </c>
      <c r="P30" s="10">
        <f t="shared" ca="1" si="25"/>
        <v>0</v>
      </c>
      <c r="Q30" s="10">
        <f t="shared" ca="1" si="26"/>
        <v>0</v>
      </c>
      <c r="R30" s="10">
        <f t="shared" ca="1" si="27"/>
        <v>0</v>
      </c>
      <c r="S30" s="10">
        <f t="shared" ca="1" si="28"/>
        <v>0</v>
      </c>
      <c r="T30" s="10">
        <f t="shared" ca="1" si="29"/>
        <v>0</v>
      </c>
      <c r="U30" s="10">
        <f t="shared" ca="1" si="30"/>
        <v>0</v>
      </c>
      <c r="V30" s="10">
        <f t="shared" ca="1" si="31"/>
        <v>0</v>
      </c>
      <c r="W30" s="10">
        <f t="shared" ca="1" si="31"/>
        <v>0</v>
      </c>
      <c r="X30" s="31"/>
      <c r="Y30" s="10">
        <f t="shared" ca="1" si="41"/>
        <v>0</v>
      </c>
      <c r="Z30" s="10">
        <f t="shared" ca="1" si="42"/>
        <v>0</v>
      </c>
      <c r="AA30" s="10">
        <f t="shared" ca="1" si="43"/>
        <v>0</v>
      </c>
      <c r="AB30" s="10">
        <f t="shared" ca="1" si="44"/>
        <v>0</v>
      </c>
      <c r="AC30" s="10">
        <f t="shared" ca="1" si="45"/>
        <v>0</v>
      </c>
      <c r="AD30" s="10">
        <f t="shared" ca="1" si="46"/>
        <v>0</v>
      </c>
      <c r="AE30" s="10">
        <f t="shared" ca="1" si="33"/>
        <v>0</v>
      </c>
      <c r="AF30" s="10">
        <f t="shared" ca="1" si="33"/>
        <v>0</v>
      </c>
      <c r="AG30" s="10">
        <f t="shared" ca="1" si="33"/>
        <v>0</v>
      </c>
      <c r="AH30" s="10">
        <f t="shared" ca="1" si="33"/>
        <v>0</v>
      </c>
      <c r="AI30" s="10">
        <f t="shared" ca="1" si="33"/>
        <v>0</v>
      </c>
      <c r="AJ30" s="10">
        <f t="shared" ca="1" si="33"/>
        <v>0</v>
      </c>
      <c r="AK30" s="10">
        <f t="shared" ca="1" si="33"/>
        <v>0</v>
      </c>
      <c r="AL30" s="10">
        <f t="shared" ca="1" si="33"/>
        <v>0</v>
      </c>
      <c r="AM30" s="10">
        <f t="shared" ca="1" si="33"/>
        <v>0</v>
      </c>
      <c r="AN30" s="10">
        <f t="shared" ca="1" si="33"/>
        <v>0</v>
      </c>
      <c r="AO30" s="10">
        <f t="shared" ca="1" si="33"/>
        <v>0</v>
      </c>
      <c r="AP30" s="10">
        <f t="shared" ca="1" si="33"/>
        <v>0</v>
      </c>
      <c r="AQ30" s="10">
        <f t="shared" ca="1" si="33"/>
        <v>0</v>
      </c>
      <c r="AR30" s="10">
        <f t="shared" ca="1" si="33"/>
        <v>0</v>
      </c>
      <c r="AS30" s="2"/>
      <c r="AT30" s="10">
        <f t="shared" ca="1" si="34"/>
        <v>0</v>
      </c>
      <c r="AU30" s="10">
        <f t="shared" ca="1" si="35"/>
        <v>0</v>
      </c>
      <c r="AV30" s="10">
        <f t="shared" ca="1" si="36"/>
        <v>0</v>
      </c>
      <c r="AW30" s="10">
        <f t="shared" ca="1" si="37"/>
        <v>0</v>
      </c>
      <c r="AX30" s="10">
        <f t="shared" ca="1" si="37"/>
        <v>0</v>
      </c>
      <c r="AY30" s="10">
        <f t="shared" ca="1" si="37"/>
        <v>0</v>
      </c>
      <c r="AZ30" s="10">
        <f t="shared" ca="1" si="37"/>
        <v>0</v>
      </c>
      <c r="BA30" s="10">
        <f t="shared" ca="1" si="37"/>
        <v>0</v>
      </c>
      <c r="BB30" s="10">
        <f t="shared" ca="1" si="37"/>
        <v>0</v>
      </c>
      <c r="BC30" s="10">
        <f t="shared" ca="1" si="37"/>
        <v>0</v>
      </c>
      <c r="BD30" s="10">
        <f t="shared" ca="1" si="37"/>
        <v>0</v>
      </c>
      <c r="BE30" s="10">
        <f t="shared" ca="1" si="37"/>
        <v>0</v>
      </c>
      <c r="BF30" s="10">
        <f t="shared" ca="1" si="37"/>
        <v>0</v>
      </c>
      <c r="BG30" s="10">
        <f t="shared" ca="1" si="37"/>
        <v>0</v>
      </c>
      <c r="BH30" s="10">
        <f t="shared" ca="1" si="37"/>
        <v>0</v>
      </c>
      <c r="BI30" s="10">
        <f t="shared" ca="1" si="37"/>
        <v>0</v>
      </c>
      <c r="BJ30" s="10">
        <f t="shared" ca="1" si="37"/>
        <v>0</v>
      </c>
      <c r="BK30" s="10">
        <f t="shared" ca="1" si="37"/>
        <v>0</v>
      </c>
      <c r="BL30" s="10">
        <f t="shared" ca="1" si="37"/>
        <v>0</v>
      </c>
      <c r="BM30" s="10">
        <f t="shared" ca="1" si="37"/>
        <v>0</v>
      </c>
      <c r="BN30" s="13">
        <f t="shared" ca="1" si="47"/>
        <v>0</v>
      </c>
      <c r="BO30" s="7"/>
      <c r="BP30" s="10">
        <f t="shared" ca="1" si="48"/>
        <v>0</v>
      </c>
      <c r="BQ30" s="10">
        <f t="shared" ca="1" si="49"/>
        <v>0</v>
      </c>
      <c r="BR30" s="10">
        <f t="shared" ca="1" si="50"/>
        <v>0</v>
      </c>
      <c r="BS30" s="10">
        <f t="shared" ca="1" si="51"/>
        <v>0</v>
      </c>
      <c r="BT30" s="10">
        <f t="shared" ca="1" si="52"/>
        <v>0</v>
      </c>
      <c r="BU30" s="10">
        <f t="shared" ca="1" si="38"/>
        <v>0</v>
      </c>
      <c r="BV30" s="10">
        <f t="shared" ca="1" si="38"/>
        <v>0</v>
      </c>
      <c r="BW30" s="10">
        <f t="shared" ca="1" si="38"/>
        <v>0</v>
      </c>
      <c r="BX30" s="10">
        <f t="shared" ca="1" si="38"/>
        <v>0</v>
      </c>
      <c r="BY30" s="10">
        <f t="shared" ca="1" si="38"/>
        <v>0</v>
      </c>
      <c r="BZ30" s="10">
        <f t="shared" ca="1" si="38"/>
        <v>0</v>
      </c>
      <c r="CA30" s="10">
        <f t="shared" ca="1" si="38"/>
        <v>0</v>
      </c>
      <c r="CB30" s="10">
        <f t="shared" ca="1" si="38"/>
        <v>0</v>
      </c>
      <c r="CC30" s="10">
        <f t="shared" ca="1" si="38"/>
        <v>0</v>
      </c>
      <c r="CD30" s="10">
        <f t="shared" ca="1" si="38"/>
        <v>0</v>
      </c>
      <c r="CE30" s="10">
        <f t="shared" ca="1" si="38"/>
        <v>0</v>
      </c>
      <c r="CF30" s="10">
        <f t="shared" ca="1" si="38"/>
        <v>0</v>
      </c>
      <c r="CG30" s="10">
        <f t="shared" ca="1" si="38"/>
        <v>0</v>
      </c>
      <c r="CH30" s="10">
        <f t="shared" ca="1" si="38"/>
        <v>0</v>
      </c>
      <c r="CI30" s="10">
        <f t="shared" ca="1" si="38"/>
        <v>0</v>
      </c>
      <c r="CJ30" s="13">
        <f t="shared" ca="1" si="53"/>
        <v>0</v>
      </c>
      <c r="CK30" s="13"/>
      <c r="CL30" s="33">
        <f t="shared" ca="1" si="39"/>
        <v>0</v>
      </c>
      <c r="CM30" s="10">
        <f ca="1">IF(NOT(snowball),0,IF(Z29=0,0,IF($C30&lt;=SUM($CL30:CL30),0,IF(BQ30+$C30-SUM($CL30:CL30)&gt;Z29+AU30,Z29+AU30-BQ30,$C30-SUM($CL30:CL30)))))</f>
        <v>0</v>
      </c>
      <c r="CN30" s="10">
        <f ca="1">IF(NOT(snowball),0,IF(AA29=0,0,IF($C30&lt;=SUM($CL30:CM30),0,IF(BR30+$C30-SUM($CL30:CM30)&gt;AA29+AV30,AA29+AV30-BR30,$C30-SUM($CL30:CM30)))))</f>
        <v>0</v>
      </c>
      <c r="CO30" s="10">
        <f ca="1">IF(NOT(snowball),0,IF(AB29=0,0,IF($C30&lt;=SUM($CL30:CN30),0,IF(BS30+$C30-SUM($CL30:CN30)&gt;AB29+AW30,AB29+AW30-BS30,$C30-SUM($CL30:CN30)))))</f>
        <v>0</v>
      </c>
      <c r="CP30" s="10">
        <f ca="1">IF(NOT(snowball),0,IF(AC29=0,0,IF($C30&lt;=SUM($CL30:CO30),0,IF(BT30+$C30-SUM($CL30:CO30)&gt;AC29+AX30,AC29+AX30-BT30,$C30-SUM($CL30:CO30)))))</f>
        <v>0</v>
      </c>
      <c r="CQ30" s="10">
        <f ca="1">IF(NOT(snowball),0,IF(AD29=0,0,IF($C30&lt;=SUM($CL30:CP30),0,IF(BU30+$C30-SUM($CL30:CP30)&gt;AD29+AY30,AD29+AY30-BU30,$C30-SUM($CL30:CP30)))))</f>
        <v>0</v>
      </c>
      <c r="CR30" s="10">
        <f ca="1">IF(NOT(snowball),0,IF(AE29=0,0,IF($C30&lt;=SUM($CL30:CQ30),0,IF(BV30+$C30-SUM($CL30:CQ30)&gt;AE29+AZ30,AE29+AZ30-BV30,$C30-SUM($CL30:CQ30)))))</f>
        <v>0</v>
      </c>
      <c r="CS30" s="10">
        <f ca="1">IF(NOT(snowball),0,IF(AF29=0,0,IF($C30&lt;=SUM($CL30:CR30),0,IF(BW30+$C30-SUM($CL30:CR30)&gt;AF29+BA30,AF29+BA30-BW30,$C30-SUM($CL30:CR30)))))</f>
        <v>0</v>
      </c>
      <c r="CT30" s="10">
        <f ca="1">IF(NOT(snowball),0,IF(AG29=0,0,IF($C30&lt;=SUM($CL30:CS30),0,IF(BX30+$C30-SUM($CL30:CS30)&gt;AG29+BB30,AG29+BB30-BX30,$C30-SUM($CL30:CS30)))))</f>
        <v>0</v>
      </c>
      <c r="CU30" s="10">
        <f ca="1">IF(NOT(snowball),0,IF(AH29=0,0,IF($C30&lt;=SUM($CL30:CT30),0,IF(BY30+$C30-SUM($CL30:CT30)&gt;AH29+BC30,AH29+BC30-BY30,$C30-SUM($CL30:CT30)))))</f>
        <v>0</v>
      </c>
      <c r="CV30" s="10">
        <f ca="1">IF(NOT(snowball),0,IF(AI29=0,0,IF($C30&lt;=SUM($CL30:CU30),0,IF(BZ30+$C30-SUM($CL30:CU30)&gt;AI29+BD30,AI29+BD30-BZ30,$C30-SUM($CL30:CU30)))))</f>
        <v>0</v>
      </c>
      <c r="CW30" s="10">
        <f ca="1">IF(NOT(snowball),0,IF(AJ29=0,0,IF($C30&lt;=SUM($CL30:CV30),0,IF(CA30+$C30-SUM($CL30:CV30)&gt;AJ29+BE30,AJ29+BE30-CA30,$C30-SUM($CL30:CV30)))))</f>
        <v>0</v>
      </c>
      <c r="CX30" s="10">
        <f ca="1">IF(NOT(snowball),0,IF(AK29=0,0,IF($C30&lt;=SUM($CL30:CW30),0,IF(CB30+$C30-SUM($CL30:CW30)&gt;AK29+BF30,AK29+BF30-CB30,$C30-SUM($CL30:CW30)))))</f>
        <v>0</v>
      </c>
      <c r="CY30" s="10">
        <f ca="1">IF(NOT(snowball),0,IF(AL29=0,0,IF($C30&lt;=SUM($CL30:CX30),0,IF(CC30+$C30-SUM($CL30:CX30)&gt;AL29+BG30,AL29+BG30-CC30,$C30-SUM($CL30:CX30)))))</f>
        <v>0</v>
      </c>
      <c r="CZ30" s="10">
        <f ca="1">IF(NOT(snowball),0,IF(AM29=0,0,IF($C30&lt;=SUM($CL30:CY30),0,IF(CD30+$C30-SUM($CL30:CY30)&gt;AM29+BH30,AM29+BH30-CD30,$C30-SUM($CL30:CY30)))))</f>
        <v>0</v>
      </c>
      <c r="DA30" s="10">
        <f ca="1">IF(NOT(snowball),0,IF(AN29=0,0,IF($C30&lt;=SUM($CL30:CZ30),0,IF(CE30+$C30-SUM($CL30:CZ30)&gt;AN29+BI30,AN29+BI30-CE30,$C30-SUM($CL30:CZ30)))))</f>
        <v>0</v>
      </c>
      <c r="DB30" s="10">
        <f ca="1">IF(NOT(snowball),0,IF(AO29=0,0,IF($C30&lt;=SUM($CL30:DA30),0,IF(CF30+$C30-SUM($CL30:DA30)&gt;AO29+BJ30,AO29+BJ30-CF30,$C30-SUM($CL30:DA30)))))</f>
        <v>0</v>
      </c>
      <c r="DC30" s="10">
        <f ca="1">IF(NOT(snowball),0,IF(AP29=0,0,IF($C30&lt;=SUM($CL30:DB30),0,IF(CG30+$C30-SUM($CL30:DB30)&gt;AP29+BK30,AP29+BK30-CG30,$C30-SUM($CL30:DB30)))))</f>
        <v>0</v>
      </c>
      <c r="DD30" s="10">
        <f ca="1">IF(NOT(snowball),0,IF(AQ29=0,0,IF($C30&lt;=SUM($CL30:DC30),0,IF(CH30+$C30-SUM($CL30:DC30)&gt;AQ29+BL30,AQ29+BL30-CH30,$C30-SUM($CL30:DC30)))))</f>
        <v>0</v>
      </c>
      <c r="DE30" s="10">
        <f ca="1">IF(NOT(snowball),0,IF(AR29=0,0,IF($C30&lt;=SUM($CL30:DD30),0,IF(CI30+$C30-SUM($CL30:DD30)&gt;AR29+BM30,AR29+BM30-CI30,$C30-SUM($CL30:DD30)))))</f>
        <v>0</v>
      </c>
    </row>
    <row r="31" spans="1:109" ht="11.1" customHeight="1">
      <c r="A31" s="11" t="str">
        <f t="shared" ca="1" si="54"/>
        <v/>
      </c>
      <c r="B31" s="5" t="e">
        <f t="shared" ca="1" si="40"/>
        <v>#N/A</v>
      </c>
      <c r="C31" s="34" t="str">
        <f t="shared" ca="1" si="12"/>
        <v/>
      </c>
      <c r="D31" s="10">
        <f t="shared" ca="1" si="13"/>
        <v>0</v>
      </c>
      <c r="E31" s="10">
        <f t="shared" ca="1" si="14"/>
        <v>0</v>
      </c>
      <c r="F31" s="10">
        <f t="shared" ca="1" si="15"/>
        <v>0</v>
      </c>
      <c r="G31" s="10">
        <f t="shared" ca="1" si="16"/>
        <v>0</v>
      </c>
      <c r="H31" s="10">
        <f t="shared" ca="1" si="17"/>
        <v>0</v>
      </c>
      <c r="I31" s="10">
        <f t="shared" ca="1" si="18"/>
        <v>0</v>
      </c>
      <c r="J31" s="10">
        <f t="shared" ca="1" si="19"/>
        <v>0</v>
      </c>
      <c r="K31" s="10">
        <f t="shared" ca="1" si="20"/>
        <v>0</v>
      </c>
      <c r="L31" s="10">
        <f t="shared" ca="1" si="21"/>
        <v>0</v>
      </c>
      <c r="M31" s="10">
        <f t="shared" ca="1" si="22"/>
        <v>0</v>
      </c>
      <c r="N31" s="10">
        <f t="shared" ca="1" si="23"/>
        <v>0</v>
      </c>
      <c r="O31" s="10">
        <f t="shared" ca="1" si="24"/>
        <v>0</v>
      </c>
      <c r="P31" s="10">
        <f t="shared" ca="1" si="25"/>
        <v>0</v>
      </c>
      <c r="Q31" s="10">
        <f t="shared" ca="1" si="26"/>
        <v>0</v>
      </c>
      <c r="R31" s="10">
        <f t="shared" ca="1" si="27"/>
        <v>0</v>
      </c>
      <c r="S31" s="10">
        <f t="shared" ca="1" si="28"/>
        <v>0</v>
      </c>
      <c r="T31" s="10">
        <f t="shared" ca="1" si="29"/>
        <v>0</v>
      </c>
      <c r="U31" s="10">
        <f t="shared" ca="1" si="30"/>
        <v>0</v>
      </c>
      <c r="V31" s="10">
        <f t="shared" ca="1" si="31"/>
        <v>0</v>
      </c>
      <c r="W31" s="10">
        <f t="shared" ca="1" si="31"/>
        <v>0</v>
      </c>
      <c r="X31" s="31"/>
      <c r="Y31" s="10">
        <f t="shared" ca="1" si="41"/>
        <v>0</v>
      </c>
      <c r="Z31" s="10">
        <f t="shared" ca="1" si="42"/>
        <v>0</v>
      </c>
      <c r="AA31" s="10">
        <f t="shared" ca="1" si="43"/>
        <v>0</v>
      </c>
      <c r="AB31" s="10">
        <f t="shared" ca="1" si="44"/>
        <v>0</v>
      </c>
      <c r="AC31" s="10">
        <f t="shared" ca="1" si="45"/>
        <v>0</v>
      </c>
      <c r="AD31" s="10">
        <f t="shared" ca="1" si="46"/>
        <v>0</v>
      </c>
      <c r="AE31" s="10">
        <f t="shared" ca="1" si="33"/>
        <v>0</v>
      </c>
      <c r="AF31" s="10">
        <f t="shared" ca="1" si="33"/>
        <v>0</v>
      </c>
      <c r="AG31" s="10">
        <f t="shared" ca="1" si="33"/>
        <v>0</v>
      </c>
      <c r="AH31" s="10">
        <f t="shared" ca="1" si="33"/>
        <v>0</v>
      </c>
      <c r="AI31" s="10">
        <f t="shared" ca="1" si="33"/>
        <v>0</v>
      </c>
      <c r="AJ31" s="10">
        <f t="shared" ca="1" si="33"/>
        <v>0</v>
      </c>
      <c r="AK31" s="10">
        <f t="shared" ca="1" si="33"/>
        <v>0</v>
      </c>
      <c r="AL31" s="10">
        <f t="shared" ca="1" si="33"/>
        <v>0</v>
      </c>
      <c r="AM31" s="10">
        <f t="shared" ca="1" si="33"/>
        <v>0</v>
      </c>
      <c r="AN31" s="10">
        <f t="shared" ca="1" si="33"/>
        <v>0</v>
      </c>
      <c r="AO31" s="10">
        <f t="shared" ca="1" si="33"/>
        <v>0</v>
      </c>
      <c r="AP31" s="10">
        <f t="shared" ca="1" si="33"/>
        <v>0</v>
      </c>
      <c r="AQ31" s="10">
        <f t="shared" ca="1" si="33"/>
        <v>0</v>
      </c>
      <c r="AR31" s="10">
        <f t="shared" ca="1" si="33"/>
        <v>0</v>
      </c>
      <c r="AS31" s="2"/>
      <c r="AT31" s="10">
        <f t="shared" ca="1" si="34"/>
        <v>0</v>
      </c>
      <c r="AU31" s="10">
        <f t="shared" ca="1" si="35"/>
        <v>0</v>
      </c>
      <c r="AV31" s="10">
        <f t="shared" ca="1" si="36"/>
        <v>0</v>
      </c>
      <c r="AW31" s="10">
        <f t="shared" ca="1" si="37"/>
        <v>0</v>
      </c>
      <c r="AX31" s="10">
        <f t="shared" ca="1" si="37"/>
        <v>0</v>
      </c>
      <c r="AY31" s="10">
        <f t="shared" ca="1" si="37"/>
        <v>0</v>
      </c>
      <c r="AZ31" s="10">
        <f t="shared" ca="1" si="37"/>
        <v>0</v>
      </c>
      <c r="BA31" s="10">
        <f t="shared" ca="1" si="37"/>
        <v>0</v>
      </c>
      <c r="BB31" s="10">
        <f t="shared" ca="1" si="37"/>
        <v>0</v>
      </c>
      <c r="BC31" s="10">
        <f t="shared" ca="1" si="37"/>
        <v>0</v>
      </c>
      <c r="BD31" s="10">
        <f t="shared" ca="1" si="37"/>
        <v>0</v>
      </c>
      <c r="BE31" s="10">
        <f t="shared" ca="1" si="37"/>
        <v>0</v>
      </c>
      <c r="BF31" s="10">
        <f t="shared" ca="1" si="37"/>
        <v>0</v>
      </c>
      <c r="BG31" s="10">
        <f t="shared" ca="1" si="37"/>
        <v>0</v>
      </c>
      <c r="BH31" s="10">
        <f t="shared" ca="1" si="37"/>
        <v>0</v>
      </c>
      <c r="BI31" s="10">
        <f t="shared" ca="1" si="37"/>
        <v>0</v>
      </c>
      <c r="BJ31" s="10">
        <f t="shared" ca="1" si="37"/>
        <v>0</v>
      </c>
      <c r="BK31" s="10">
        <f t="shared" ca="1" si="37"/>
        <v>0</v>
      </c>
      <c r="BL31" s="10">
        <f t="shared" ca="1" si="37"/>
        <v>0</v>
      </c>
      <c r="BM31" s="10">
        <f t="shared" ca="1" si="37"/>
        <v>0</v>
      </c>
      <c r="BN31" s="13">
        <f t="shared" ca="1" si="47"/>
        <v>0</v>
      </c>
      <c r="BO31" s="7"/>
      <c r="BP31" s="10">
        <f t="shared" ca="1" si="48"/>
        <v>0</v>
      </c>
      <c r="BQ31" s="10">
        <f t="shared" ca="1" si="49"/>
        <v>0</v>
      </c>
      <c r="BR31" s="10">
        <f t="shared" ca="1" si="50"/>
        <v>0</v>
      </c>
      <c r="BS31" s="10">
        <f t="shared" ca="1" si="51"/>
        <v>0</v>
      </c>
      <c r="BT31" s="10">
        <f t="shared" ca="1" si="52"/>
        <v>0</v>
      </c>
      <c r="BU31" s="10">
        <f t="shared" ca="1" si="38"/>
        <v>0</v>
      </c>
      <c r="BV31" s="10">
        <f t="shared" ca="1" si="38"/>
        <v>0</v>
      </c>
      <c r="BW31" s="10">
        <f t="shared" ca="1" si="38"/>
        <v>0</v>
      </c>
      <c r="BX31" s="10">
        <f t="shared" ca="1" si="38"/>
        <v>0</v>
      </c>
      <c r="BY31" s="10">
        <f t="shared" ca="1" si="38"/>
        <v>0</v>
      </c>
      <c r="BZ31" s="10">
        <f t="shared" ca="1" si="38"/>
        <v>0</v>
      </c>
      <c r="CA31" s="10">
        <f t="shared" ca="1" si="38"/>
        <v>0</v>
      </c>
      <c r="CB31" s="10">
        <f t="shared" ca="1" si="38"/>
        <v>0</v>
      </c>
      <c r="CC31" s="10">
        <f t="shared" ca="1" si="38"/>
        <v>0</v>
      </c>
      <c r="CD31" s="10">
        <f t="shared" ca="1" si="38"/>
        <v>0</v>
      </c>
      <c r="CE31" s="10">
        <f t="shared" ca="1" si="38"/>
        <v>0</v>
      </c>
      <c r="CF31" s="10">
        <f t="shared" ca="1" si="38"/>
        <v>0</v>
      </c>
      <c r="CG31" s="10">
        <f t="shared" ca="1" si="38"/>
        <v>0</v>
      </c>
      <c r="CH31" s="10">
        <f t="shared" ca="1" si="38"/>
        <v>0</v>
      </c>
      <c r="CI31" s="10">
        <f t="shared" ca="1" si="38"/>
        <v>0</v>
      </c>
      <c r="CJ31" s="13">
        <f t="shared" ca="1" si="53"/>
        <v>0</v>
      </c>
      <c r="CK31" s="13"/>
      <c r="CL31" s="33">
        <f t="shared" ca="1" si="39"/>
        <v>0</v>
      </c>
      <c r="CM31" s="10">
        <f ca="1">IF(NOT(snowball),0,IF(Z30=0,0,IF($C31&lt;=SUM($CL31:CL31),0,IF(BQ31+$C31-SUM($CL31:CL31)&gt;Z30+AU31,Z30+AU31-BQ31,$C31-SUM($CL31:CL31)))))</f>
        <v>0</v>
      </c>
      <c r="CN31" s="10">
        <f ca="1">IF(NOT(snowball),0,IF(AA30=0,0,IF($C31&lt;=SUM($CL31:CM31),0,IF(BR31+$C31-SUM($CL31:CM31)&gt;AA30+AV31,AA30+AV31-BR31,$C31-SUM($CL31:CM31)))))</f>
        <v>0</v>
      </c>
      <c r="CO31" s="10">
        <f ca="1">IF(NOT(snowball),0,IF(AB30=0,0,IF($C31&lt;=SUM($CL31:CN31),0,IF(BS31+$C31-SUM($CL31:CN31)&gt;AB30+AW31,AB30+AW31-BS31,$C31-SUM($CL31:CN31)))))</f>
        <v>0</v>
      </c>
      <c r="CP31" s="10">
        <f ca="1">IF(NOT(snowball),0,IF(AC30=0,0,IF($C31&lt;=SUM($CL31:CO31),0,IF(BT31+$C31-SUM($CL31:CO31)&gt;AC30+AX31,AC30+AX31-BT31,$C31-SUM($CL31:CO31)))))</f>
        <v>0</v>
      </c>
      <c r="CQ31" s="10">
        <f ca="1">IF(NOT(snowball),0,IF(AD30=0,0,IF($C31&lt;=SUM($CL31:CP31),0,IF(BU31+$C31-SUM($CL31:CP31)&gt;AD30+AY31,AD30+AY31-BU31,$C31-SUM($CL31:CP31)))))</f>
        <v>0</v>
      </c>
      <c r="CR31" s="10">
        <f ca="1">IF(NOT(snowball),0,IF(AE30=0,0,IF($C31&lt;=SUM($CL31:CQ31),0,IF(BV31+$C31-SUM($CL31:CQ31)&gt;AE30+AZ31,AE30+AZ31-BV31,$C31-SUM($CL31:CQ31)))))</f>
        <v>0</v>
      </c>
      <c r="CS31" s="10">
        <f ca="1">IF(NOT(snowball),0,IF(AF30=0,0,IF($C31&lt;=SUM($CL31:CR31),0,IF(BW31+$C31-SUM($CL31:CR31)&gt;AF30+BA31,AF30+BA31-BW31,$C31-SUM($CL31:CR31)))))</f>
        <v>0</v>
      </c>
      <c r="CT31" s="10">
        <f ca="1">IF(NOT(snowball),0,IF(AG30=0,0,IF($C31&lt;=SUM($CL31:CS31),0,IF(BX31+$C31-SUM($CL31:CS31)&gt;AG30+BB31,AG30+BB31-BX31,$C31-SUM($CL31:CS31)))))</f>
        <v>0</v>
      </c>
      <c r="CU31" s="10">
        <f ca="1">IF(NOT(snowball),0,IF(AH30=0,0,IF($C31&lt;=SUM($CL31:CT31),0,IF(BY31+$C31-SUM($CL31:CT31)&gt;AH30+BC31,AH30+BC31-BY31,$C31-SUM($CL31:CT31)))))</f>
        <v>0</v>
      </c>
      <c r="CV31" s="10">
        <f ca="1">IF(NOT(snowball),0,IF(AI30=0,0,IF($C31&lt;=SUM($CL31:CU31),0,IF(BZ31+$C31-SUM($CL31:CU31)&gt;AI30+BD31,AI30+BD31-BZ31,$C31-SUM($CL31:CU31)))))</f>
        <v>0</v>
      </c>
      <c r="CW31" s="10">
        <f ca="1">IF(NOT(snowball),0,IF(AJ30=0,0,IF($C31&lt;=SUM($CL31:CV31),0,IF(CA31+$C31-SUM($CL31:CV31)&gt;AJ30+BE31,AJ30+BE31-CA31,$C31-SUM($CL31:CV31)))))</f>
        <v>0</v>
      </c>
      <c r="CX31" s="10">
        <f ca="1">IF(NOT(snowball),0,IF(AK30=0,0,IF($C31&lt;=SUM($CL31:CW31),0,IF(CB31+$C31-SUM($CL31:CW31)&gt;AK30+BF31,AK30+BF31-CB31,$C31-SUM($CL31:CW31)))))</f>
        <v>0</v>
      </c>
      <c r="CY31" s="10">
        <f ca="1">IF(NOT(snowball),0,IF(AL30=0,0,IF($C31&lt;=SUM($CL31:CX31),0,IF(CC31+$C31-SUM($CL31:CX31)&gt;AL30+BG31,AL30+BG31-CC31,$C31-SUM($CL31:CX31)))))</f>
        <v>0</v>
      </c>
      <c r="CZ31" s="10">
        <f ca="1">IF(NOT(snowball),0,IF(AM30=0,0,IF($C31&lt;=SUM($CL31:CY31),0,IF(CD31+$C31-SUM($CL31:CY31)&gt;AM30+BH31,AM30+BH31-CD31,$C31-SUM($CL31:CY31)))))</f>
        <v>0</v>
      </c>
      <c r="DA31" s="10">
        <f ca="1">IF(NOT(snowball),0,IF(AN30=0,0,IF($C31&lt;=SUM($CL31:CZ31),0,IF(CE31+$C31-SUM($CL31:CZ31)&gt;AN30+BI31,AN30+BI31-CE31,$C31-SUM($CL31:CZ31)))))</f>
        <v>0</v>
      </c>
      <c r="DB31" s="10">
        <f ca="1">IF(NOT(snowball),0,IF(AO30=0,0,IF($C31&lt;=SUM($CL31:DA31),0,IF(CF31+$C31-SUM($CL31:DA31)&gt;AO30+BJ31,AO30+BJ31-CF31,$C31-SUM($CL31:DA31)))))</f>
        <v>0</v>
      </c>
      <c r="DC31" s="10">
        <f ca="1">IF(NOT(snowball),0,IF(AP30=0,0,IF($C31&lt;=SUM($CL31:DB31),0,IF(CG31+$C31-SUM($CL31:DB31)&gt;AP30+BK31,AP30+BK31-CG31,$C31-SUM($CL31:DB31)))))</f>
        <v>0</v>
      </c>
      <c r="DD31" s="10">
        <f ca="1">IF(NOT(snowball),0,IF(AQ30=0,0,IF($C31&lt;=SUM($CL31:DC31),0,IF(CH31+$C31-SUM($CL31:DC31)&gt;AQ30+BL31,AQ30+BL31-CH31,$C31-SUM($CL31:DC31)))))</f>
        <v>0</v>
      </c>
      <c r="DE31" s="10">
        <f ca="1">IF(NOT(snowball),0,IF(AR30=0,0,IF($C31&lt;=SUM($CL31:DD31),0,IF(CI31+$C31-SUM($CL31:DD31)&gt;AR30+BM31,AR30+BM31-CI31,$C31-SUM($CL31:DD31)))))</f>
        <v>0</v>
      </c>
    </row>
    <row r="32" spans="1:109" ht="11.1" customHeight="1">
      <c r="A32" s="11" t="str">
        <f t="shared" ca="1" si="54"/>
        <v/>
      </c>
      <c r="B32" s="5" t="e">
        <f t="shared" ca="1" si="40"/>
        <v>#N/A</v>
      </c>
      <c r="C32" s="34" t="str">
        <f t="shared" ca="1" si="12"/>
        <v/>
      </c>
      <c r="D32" s="10">
        <f t="shared" ca="1" si="13"/>
        <v>0</v>
      </c>
      <c r="E32" s="10">
        <f t="shared" ca="1" si="14"/>
        <v>0</v>
      </c>
      <c r="F32" s="10">
        <f t="shared" ca="1" si="15"/>
        <v>0</v>
      </c>
      <c r="G32" s="10">
        <f t="shared" ca="1" si="16"/>
        <v>0</v>
      </c>
      <c r="H32" s="10">
        <f t="shared" ca="1" si="17"/>
        <v>0</v>
      </c>
      <c r="I32" s="10">
        <f t="shared" ca="1" si="18"/>
        <v>0</v>
      </c>
      <c r="J32" s="10">
        <f t="shared" ca="1" si="19"/>
        <v>0</v>
      </c>
      <c r="K32" s="10">
        <f t="shared" ca="1" si="20"/>
        <v>0</v>
      </c>
      <c r="L32" s="10">
        <f t="shared" ca="1" si="21"/>
        <v>0</v>
      </c>
      <c r="M32" s="10">
        <f t="shared" ca="1" si="22"/>
        <v>0</v>
      </c>
      <c r="N32" s="10">
        <f t="shared" ca="1" si="23"/>
        <v>0</v>
      </c>
      <c r="O32" s="10">
        <f t="shared" ca="1" si="24"/>
        <v>0</v>
      </c>
      <c r="P32" s="10">
        <f t="shared" ca="1" si="25"/>
        <v>0</v>
      </c>
      <c r="Q32" s="10">
        <f t="shared" ca="1" si="26"/>
        <v>0</v>
      </c>
      <c r="R32" s="10">
        <f t="shared" ca="1" si="27"/>
        <v>0</v>
      </c>
      <c r="S32" s="10">
        <f t="shared" ca="1" si="28"/>
        <v>0</v>
      </c>
      <c r="T32" s="10">
        <f t="shared" ca="1" si="29"/>
        <v>0</v>
      </c>
      <c r="U32" s="10">
        <f t="shared" ca="1" si="30"/>
        <v>0</v>
      </c>
      <c r="V32" s="10">
        <f t="shared" ca="1" si="31"/>
        <v>0</v>
      </c>
      <c r="W32" s="10">
        <f t="shared" ca="1" si="31"/>
        <v>0</v>
      </c>
      <c r="X32" s="31"/>
      <c r="Y32" s="10">
        <f t="shared" ca="1" si="41"/>
        <v>0</v>
      </c>
      <c r="Z32" s="10">
        <f t="shared" ca="1" si="42"/>
        <v>0</v>
      </c>
      <c r="AA32" s="10">
        <f t="shared" ca="1" si="43"/>
        <v>0</v>
      </c>
      <c r="AB32" s="10">
        <f t="shared" ca="1" si="44"/>
        <v>0</v>
      </c>
      <c r="AC32" s="10">
        <f t="shared" ca="1" si="45"/>
        <v>0</v>
      </c>
      <c r="AD32" s="10">
        <f t="shared" ca="1" si="46"/>
        <v>0</v>
      </c>
      <c r="AE32" s="10">
        <f t="shared" ca="1" si="33"/>
        <v>0</v>
      </c>
      <c r="AF32" s="10">
        <f t="shared" ca="1" si="33"/>
        <v>0</v>
      </c>
      <c r="AG32" s="10">
        <f t="shared" ca="1" si="33"/>
        <v>0</v>
      </c>
      <c r="AH32" s="10">
        <f t="shared" ca="1" si="33"/>
        <v>0</v>
      </c>
      <c r="AI32" s="10">
        <f t="shared" ca="1" si="33"/>
        <v>0</v>
      </c>
      <c r="AJ32" s="10">
        <f t="shared" ca="1" si="33"/>
        <v>0</v>
      </c>
      <c r="AK32" s="10">
        <f t="shared" ca="1" si="33"/>
        <v>0</v>
      </c>
      <c r="AL32" s="10">
        <f t="shared" ca="1" si="33"/>
        <v>0</v>
      </c>
      <c r="AM32" s="10">
        <f t="shared" ca="1" si="33"/>
        <v>0</v>
      </c>
      <c r="AN32" s="10">
        <f t="shared" ca="1" si="33"/>
        <v>0</v>
      </c>
      <c r="AO32" s="10">
        <f t="shared" ca="1" si="33"/>
        <v>0</v>
      </c>
      <c r="AP32" s="10">
        <f t="shared" ca="1" si="33"/>
        <v>0</v>
      </c>
      <c r="AQ32" s="10">
        <f t="shared" ca="1" si="33"/>
        <v>0</v>
      </c>
      <c r="AR32" s="10">
        <f t="shared" ca="1" si="33"/>
        <v>0</v>
      </c>
      <c r="AS32" s="2"/>
      <c r="AT32" s="10">
        <f t="shared" ca="1" si="34"/>
        <v>0</v>
      </c>
      <c r="AU32" s="10">
        <f t="shared" ca="1" si="35"/>
        <v>0</v>
      </c>
      <c r="AV32" s="10">
        <f t="shared" ca="1" si="36"/>
        <v>0</v>
      </c>
      <c r="AW32" s="10">
        <f t="shared" ca="1" si="37"/>
        <v>0</v>
      </c>
      <c r="AX32" s="10">
        <f t="shared" ca="1" si="37"/>
        <v>0</v>
      </c>
      <c r="AY32" s="10">
        <f t="shared" ca="1" si="37"/>
        <v>0</v>
      </c>
      <c r="AZ32" s="10">
        <f t="shared" ca="1" si="37"/>
        <v>0</v>
      </c>
      <c r="BA32" s="10">
        <f t="shared" ca="1" si="37"/>
        <v>0</v>
      </c>
      <c r="BB32" s="10">
        <f t="shared" ca="1" si="37"/>
        <v>0</v>
      </c>
      <c r="BC32" s="10">
        <f t="shared" ca="1" si="37"/>
        <v>0</v>
      </c>
      <c r="BD32" s="10">
        <f t="shared" ca="1" si="37"/>
        <v>0</v>
      </c>
      <c r="BE32" s="10">
        <f t="shared" ca="1" si="37"/>
        <v>0</v>
      </c>
      <c r="BF32" s="10">
        <f t="shared" ca="1" si="37"/>
        <v>0</v>
      </c>
      <c r="BG32" s="10">
        <f t="shared" ca="1" si="37"/>
        <v>0</v>
      </c>
      <c r="BH32" s="10">
        <f t="shared" ca="1" si="37"/>
        <v>0</v>
      </c>
      <c r="BI32" s="10">
        <f t="shared" ca="1" si="37"/>
        <v>0</v>
      </c>
      <c r="BJ32" s="10">
        <f t="shared" ca="1" si="37"/>
        <v>0</v>
      </c>
      <c r="BK32" s="10">
        <f t="shared" ca="1" si="37"/>
        <v>0</v>
      </c>
      <c r="BL32" s="10">
        <f t="shared" ca="1" si="37"/>
        <v>0</v>
      </c>
      <c r="BM32" s="10">
        <f t="shared" ca="1" si="37"/>
        <v>0</v>
      </c>
      <c r="BN32" s="13">
        <f t="shared" ca="1" si="47"/>
        <v>0</v>
      </c>
      <c r="BO32" s="7"/>
      <c r="BP32" s="10">
        <f t="shared" ca="1" si="48"/>
        <v>0</v>
      </c>
      <c r="BQ32" s="10">
        <f t="shared" ca="1" si="49"/>
        <v>0</v>
      </c>
      <c r="BR32" s="10">
        <f t="shared" ca="1" si="50"/>
        <v>0</v>
      </c>
      <c r="BS32" s="10">
        <f t="shared" ca="1" si="51"/>
        <v>0</v>
      </c>
      <c r="BT32" s="10">
        <f t="shared" ca="1" si="52"/>
        <v>0</v>
      </c>
      <c r="BU32" s="10">
        <f t="shared" ca="1" si="38"/>
        <v>0</v>
      </c>
      <c r="BV32" s="10">
        <f t="shared" ca="1" si="38"/>
        <v>0</v>
      </c>
      <c r="BW32" s="10">
        <f t="shared" ca="1" si="38"/>
        <v>0</v>
      </c>
      <c r="BX32" s="10">
        <f t="shared" ca="1" si="38"/>
        <v>0</v>
      </c>
      <c r="BY32" s="10">
        <f t="shared" ca="1" si="38"/>
        <v>0</v>
      </c>
      <c r="BZ32" s="10">
        <f t="shared" ca="1" si="38"/>
        <v>0</v>
      </c>
      <c r="CA32" s="10">
        <f t="shared" ca="1" si="38"/>
        <v>0</v>
      </c>
      <c r="CB32" s="10">
        <f t="shared" ca="1" si="38"/>
        <v>0</v>
      </c>
      <c r="CC32" s="10">
        <f t="shared" ca="1" si="38"/>
        <v>0</v>
      </c>
      <c r="CD32" s="10">
        <f t="shared" ca="1" si="38"/>
        <v>0</v>
      </c>
      <c r="CE32" s="10">
        <f t="shared" ca="1" si="38"/>
        <v>0</v>
      </c>
      <c r="CF32" s="10">
        <f t="shared" ca="1" si="38"/>
        <v>0</v>
      </c>
      <c r="CG32" s="10">
        <f t="shared" ca="1" si="38"/>
        <v>0</v>
      </c>
      <c r="CH32" s="10">
        <f t="shared" ca="1" si="38"/>
        <v>0</v>
      </c>
      <c r="CI32" s="10">
        <f t="shared" ca="1" si="38"/>
        <v>0</v>
      </c>
      <c r="CJ32" s="13">
        <f t="shared" ca="1" si="53"/>
        <v>0</v>
      </c>
      <c r="CK32" s="13"/>
      <c r="CL32" s="33">
        <f t="shared" ca="1" si="39"/>
        <v>0</v>
      </c>
      <c r="CM32" s="10">
        <f ca="1">IF(NOT(snowball),0,IF(Z31=0,0,IF($C32&lt;=SUM($CL32:CL32),0,IF(BQ32+$C32-SUM($CL32:CL32)&gt;Z31+AU32,Z31+AU32-BQ32,$C32-SUM($CL32:CL32)))))</f>
        <v>0</v>
      </c>
      <c r="CN32" s="10">
        <f ca="1">IF(NOT(snowball),0,IF(AA31=0,0,IF($C32&lt;=SUM($CL32:CM32),0,IF(BR32+$C32-SUM($CL32:CM32)&gt;AA31+AV32,AA31+AV32-BR32,$C32-SUM($CL32:CM32)))))</f>
        <v>0</v>
      </c>
      <c r="CO32" s="10">
        <f ca="1">IF(NOT(snowball),0,IF(AB31=0,0,IF($C32&lt;=SUM($CL32:CN32),0,IF(BS32+$C32-SUM($CL32:CN32)&gt;AB31+AW32,AB31+AW32-BS32,$C32-SUM($CL32:CN32)))))</f>
        <v>0</v>
      </c>
      <c r="CP32" s="10">
        <f ca="1">IF(NOT(snowball),0,IF(AC31=0,0,IF($C32&lt;=SUM($CL32:CO32),0,IF(BT32+$C32-SUM($CL32:CO32)&gt;AC31+AX32,AC31+AX32-BT32,$C32-SUM($CL32:CO32)))))</f>
        <v>0</v>
      </c>
      <c r="CQ32" s="10">
        <f ca="1">IF(NOT(snowball),0,IF(AD31=0,0,IF($C32&lt;=SUM($CL32:CP32),0,IF(BU32+$C32-SUM($CL32:CP32)&gt;AD31+AY32,AD31+AY32-BU32,$C32-SUM($CL32:CP32)))))</f>
        <v>0</v>
      </c>
      <c r="CR32" s="10">
        <f ca="1">IF(NOT(snowball),0,IF(AE31=0,0,IF($C32&lt;=SUM($CL32:CQ32),0,IF(BV32+$C32-SUM($CL32:CQ32)&gt;AE31+AZ32,AE31+AZ32-BV32,$C32-SUM($CL32:CQ32)))))</f>
        <v>0</v>
      </c>
      <c r="CS32" s="10">
        <f ca="1">IF(NOT(snowball),0,IF(AF31=0,0,IF($C32&lt;=SUM($CL32:CR32),0,IF(BW32+$C32-SUM($CL32:CR32)&gt;AF31+BA32,AF31+BA32-BW32,$C32-SUM($CL32:CR32)))))</f>
        <v>0</v>
      </c>
      <c r="CT32" s="10">
        <f ca="1">IF(NOT(snowball),0,IF(AG31=0,0,IF($C32&lt;=SUM($CL32:CS32),0,IF(BX32+$C32-SUM($CL32:CS32)&gt;AG31+BB32,AG31+BB32-BX32,$C32-SUM($CL32:CS32)))))</f>
        <v>0</v>
      </c>
      <c r="CU32" s="10">
        <f ca="1">IF(NOT(snowball),0,IF(AH31=0,0,IF($C32&lt;=SUM($CL32:CT32),0,IF(BY32+$C32-SUM($CL32:CT32)&gt;AH31+BC32,AH31+BC32-BY32,$C32-SUM($CL32:CT32)))))</f>
        <v>0</v>
      </c>
      <c r="CV32" s="10">
        <f ca="1">IF(NOT(snowball),0,IF(AI31=0,0,IF($C32&lt;=SUM($CL32:CU32),0,IF(BZ32+$C32-SUM($CL32:CU32)&gt;AI31+BD32,AI31+BD32-BZ32,$C32-SUM($CL32:CU32)))))</f>
        <v>0</v>
      </c>
      <c r="CW32" s="10">
        <f ca="1">IF(NOT(snowball),0,IF(AJ31=0,0,IF($C32&lt;=SUM($CL32:CV32),0,IF(CA32+$C32-SUM($CL32:CV32)&gt;AJ31+BE32,AJ31+BE32-CA32,$C32-SUM($CL32:CV32)))))</f>
        <v>0</v>
      </c>
      <c r="CX32" s="10">
        <f ca="1">IF(NOT(snowball),0,IF(AK31=0,0,IF($C32&lt;=SUM($CL32:CW32),0,IF(CB32+$C32-SUM($CL32:CW32)&gt;AK31+BF32,AK31+BF32-CB32,$C32-SUM($CL32:CW32)))))</f>
        <v>0</v>
      </c>
      <c r="CY32" s="10">
        <f ca="1">IF(NOT(snowball),0,IF(AL31=0,0,IF($C32&lt;=SUM($CL32:CX32),0,IF(CC32+$C32-SUM($CL32:CX32)&gt;AL31+BG32,AL31+BG32-CC32,$C32-SUM($CL32:CX32)))))</f>
        <v>0</v>
      </c>
      <c r="CZ32" s="10">
        <f ca="1">IF(NOT(snowball),0,IF(AM31=0,0,IF($C32&lt;=SUM($CL32:CY32),0,IF(CD32+$C32-SUM($CL32:CY32)&gt;AM31+BH32,AM31+BH32-CD32,$C32-SUM($CL32:CY32)))))</f>
        <v>0</v>
      </c>
      <c r="DA32" s="10">
        <f ca="1">IF(NOT(snowball),0,IF(AN31=0,0,IF($C32&lt;=SUM($CL32:CZ32),0,IF(CE32+$C32-SUM($CL32:CZ32)&gt;AN31+BI32,AN31+BI32-CE32,$C32-SUM($CL32:CZ32)))))</f>
        <v>0</v>
      </c>
      <c r="DB32" s="10">
        <f ca="1">IF(NOT(snowball),0,IF(AO31=0,0,IF($C32&lt;=SUM($CL32:DA32),0,IF(CF32+$C32-SUM($CL32:DA32)&gt;AO31+BJ32,AO31+BJ32-CF32,$C32-SUM($CL32:DA32)))))</f>
        <v>0</v>
      </c>
      <c r="DC32" s="10">
        <f ca="1">IF(NOT(snowball),0,IF(AP31=0,0,IF($C32&lt;=SUM($CL32:DB32),0,IF(CG32+$C32-SUM($CL32:DB32)&gt;AP31+BK32,AP31+BK32-CG32,$C32-SUM($CL32:DB32)))))</f>
        <v>0</v>
      </c>
      <c r="DD32" s="10">
        <f ca="1">IF(NOT(snowball),0,IF(AQ31=0,0,IF($C32&lt;=SUM($CL32:DC32),0,IF(CH32+$C32-SUM($CL32:DC32)&gt;AQ31+BL32,AQ31+BL32-CH32,$C32-SUM($CL32:DC32)))))</f>
        <v>0</v>
      </c>
      <c r="DE32" s="10">
        <f ca="1">IF(NOT(snowball),0,IF(AR31=0,0,IF($C32&lt;=SUM($CL32:DD32),0,IF(CI32+$C32-SUM($CL32:DD32)&gt;AR31+BM32,AR31+BM32-CI32,$C32-SUM($CL32:DD32)))))</f>
        <v>0</v>
      </c>
    </row>
    <row r="33" spans="1:109" ht="11.1" customHeight="1">
      <c r="A33" s="11" t="str">
        <f t="shared" ca="1" si="54"/>
        <v/>
      </c>
      <c r="B33" s="5" t="e">
        <f t="shared" ca="1" si="40"/>
        <v>#N/A</v>
      </c>
      <c r="C33" s="34" t="str">
        <f t="shared" ca="1" si="12"/>
        <v/>
      </c>
      <c r="D33" s="10">
        <f t="shared" ca="1" si="13"/>
        <v>0</v>
      </c>
      <c r="E33" s="10">
        <f t="shared" ca="1" si="14"/>
        <v>0</v>
      </c>
      <c r="F33" s="10">
        <f t="shared" ca="1" si="15"/>
        <v>0</v>
      </c>
      <c r="G33" s="10">
        <f t="shared" ca="1" si="16"/>
        <v>0</v>
      </c>
      <c r="H33" s="10">
        <f t="shared" ca="1" si="17"/>
        <v>0</v>
      </c>
      <c r="I33" s="10">
        <f t="shared" ca="1" si="18"/>
        <v>0</v>
      </c>
      <c r="J33" s="10">
        <f t="shared" ca="1" si="19"/>
        <v>0</v>
      </c>
      <c r="K33" s="10">
        <f t="shared" ca="1" si="20"/>
        <v>0</v>
      </c>
      <c r="L33" s="10">
        <f t="shared" ca="1" si="21"/>
        <v>0</v>
      </c>
      <c r="M33" s="10">
        <f t="shared" ca="1" si="22"/>
        <v>0</v>
      </c>
      <c r="N33" s="10">
        <f t="shared" ca="1" si="23"/>
        <v>0</v>
      </c>
      <c r="O33" s="10">
        <f t="shared" ca="1" si="24"/>
        <v>0</v>
      </c>
      <c r="P33" s="10">
        <f t="shared" ca="1" si="25"/>
        <v>0</v>
      </c>
      <c r="Q33" s="10">
        <f t="shared" ca="1" si="26"/>
        <v>0</v>
      </c>
      <c r="R33" s="10">
        <f t="shared" ca="1" si="27"/>
        <v>0</v>
      </c>
      <c r="S33" s="10">
        <f t="shared" ca="1" si="28"/>
        <v>0</v>
      </c>
      <c r="T33" s="10">
        <f t="shared" ca="1" si="29"/>
        <v>0</v>
      </c>
      <c r="U33" s="10">
        <f t="shared" ca="1" si="30"/>
        <v>0</v>
      </c>
      <c r="V33" s="10">
        <f t="shared" ca="1" si="31"/>
        <v>0</v>
      </c>
      <c r="W33" s="10">
        <f t="shared" ca="1" si="31"/>
        <v>0</v>
      </c>
      <c r="X33" s="31"/>
      <c r="Y33" s="10">
        <f t="shared" ca="1" si="41"/>
        <v>0</v>
      </c>
      <c r="Z33" s="10">
        <f t="shared" ca="1" si="42"/>
        <v>0</v>
      </c>
      <c r="AA33" s="10">
        <f t="shared" ca="1" si="43"/>
        <v>0</v>
      </c>
      <c r="AB33" s="10">
        <f t="shared" ca="1" si="44"/>
        <v>0</v>
      </c>
      <c r="AC33" s="10">
        <f t="shared" ca="1" si="45"/>
        <v>0</v>
      </c>
      <c r="AD33" s="10">
        <f t="shared" ca="1" si="46"/>
        <v>0</v>
      </c>
      <c r="AE33" s="10">
        <f t="shared" ca="1" si="33"/>
        <v>0</v>
      </c>
      <c r="AF33" s="10">
        <f t="shared" ca="1" si="33"/>
        <v>0</v>
      </c>
      <c r="AG33" s="10">
        <f t="shared" ca="1" si="33"/>
        <v>0</v>
      </c>
      <c r="AH33" s="10">
        <f t="shared" ca="1" si="33"/>
        <v>0</v>
      </c>
      <c r="AI33" s="10">
        <f t="shared" ca="1" si="33"/>
        <v>0</v>
      </c>
      <c r="AJ33" s="10">
        <f t="shared" ca="1" si="33"/>
        <v>0</v>
      </c>
      <c r="AK33" s="10">
        <f t="shared" ca="1" si="33"/>
        <v>0</v>
      </c>
      <c r="AL33" s="10">
        <f t="shared" ca="1" si="33"/>
        <v>0</v>
      </c>
      <c r="AM33" s="10">
        <f t="shared" ca="1" si="33"/>
        <v>0</v>
      </c>
      <c r="AN33" s="10">
        <f t="shared" ca="1" si="33"/>
        <v>0</v>
      </c>
      <c r="AO33" s="10">
        <f t="shared" ca="1" si="33"/>
        <v>0</v>
      </c>
      <c r="AP33" s="10">
        <f t="shared" ca="1" si="33"/>
        <v>0</v>
      </c>
      <c r="AQ33" s="10">
        <f t="shared" ca="1" si="33"/>
        <v>0</v>
      </c>
      <c r="AR33" s="10">
        <f t="shared" ca="1" si="33"/>
        <v>0</v>
      </c>
      <c r="AS33" s="2"/>
      <c r="AT33" s="10">
        <f t="shared" ca="1" si="34"/>
        <v>0</v>
      </c>
      <c r="AU33" s="10">
        <f t="shared" ca="1" si="35"/>
        <v>0</v>
      </c>
      <c r="AV33" s="10">
        <f t="shared" ca="1" si="36"/>
        <v>0</v>
      </c>
      <c r="AW33" s="10">
        <f t="shared" ca="1" si="37"/>
        <v>0</v>
      </c>
      <c r="AX33" s="10">
        <f t="shared" ca="1" si="37"/>
        <v>0</v>
      </c>
      <c r="AY33" s="10">
        <f t="shared" ca="1" si="37"/>
        <v>0</v>
      </c>
      <c r="AZ33" s="10">
        <f t="shared" ca="1" si="37"/>
        <v>0</v>
      </c>
      <c r="BA33" s="10">
        <f t="shared" ca="1" si="37"/>
        <v>0</v>
      </c>
      <c r="BB33" s="10">
        <f t="shared" ca="1" si="37"/>
        <v>0</v>
      </c>
      <c r="BC33" s="10">
        <f t="shared" ca="1" si="37"/>
        <v>0</v>
      </c>
      <c r="BD33" s="10">
        <f t="shared" ca="1" si="37"/>
        <v>0</v>
      </c>
      <c r="BE33" s="10">
        <f t="shared" ca="1" si="37"/>
        <v>0</v>
      </c>
      <c r="BF33" s="10">
        <f t="shared" ca="1" si="37"/>
        <v>0</v>
      </c>
      <c r="BG33" s="10">
        <f t="shared" ca="1" si="37"/>
        <v>0</v>
      </c>
      <c r="BH33" s="10">
        <f t="shared" ca="1" si="37"/>
        <v>0</v>
      </c>
      <c r="BI33" s="10">
        <f t="shared" ca="1" si="37"/>
        <v>0</v>
      </c>
      <c r="BJ33" s="10">
        <f t="shared" ca="1" si="37"/>
        <v>0</v>
      </c>
      <c r="BK33" s="10">
        <f t="shared" ca="1" si="37"/>
        <v>0</v>
      </c>
      <c r="BL33" s="10">
        <f t="shared" ca="1" si="37"/>
        <v>0</v>
      </c>
      <c r="BM33" s="10">
        <f t="shared" ca="1" si="37"/>
        <v>0</v>
      </c>
      <c r="BN33" s="13">
        <f t="shared" ca="1" si="47"/>
        <v>0</v>
      </c>
      <c r="BO33" s="7"/>
      <c r="BP33" s="10">
        <f t="shared" ca="1" si="48"/>
        <v>0</v>
      </c>
      <c r="BQ33" s="10">
        <f t="shared" ca="1" si="49"/>
        <v>0</v>
      </c>
      <c r="BR33" s="10">
        <f t="shared" ca="1" si="50"/>
        <v>0</v>
      </c>
      <c r="BS33" s="10">
        <f t="shared" ca="1" si="51"/>
        <v>0</v>
      </c>
      <c r="BT33" s="10">
        <f t="shared" ca="1" si="52"/>
        <v>0</v>
      </c>
      <c r="BU33" s="10">
        <f t="shared" ca="1" si="38"/>
        <v>0</v>
      </c>
      <c r="BV33" s="10">
        <f t="shared" ca="1" si="38"/>
        <v>0</v>
      </c>
      <c r="BW33" s="10">
        <f t="shared" ca="1" si="38"/>
        <v>0</v>
      </c>
      <c r="BX33" s="10">
        <f t="shared" ca="1" si="38"/>
        <v>0</v>
      </c>
      <c r="BY33" s="10">
        <f t="shared" ca="1" si="38"/>
        <v>0</v>
      </c>
      <c r="BZ33" s="10">
        <f t="shared" ca="1" si="38"/>
        <v>0</v>
      </c>
      <c r="CA33" s="10">
        <f t="shared" ca="1" si="38"/>
        <v>0</v>
      </c>
      <c r="CB33" s="10">
        <f t="shared" ca="1" si="38"/>
        <v>0</v>
      </c>
      <c r="CC33" s="10">
        <f t="shared" ca="1" si="38"/>
        <v>0</v>
      </c>
      <c r="CD33" s="10">
        <f t="shared" ca="1" si="38"/>
        <v>0</v>
      </c>
      <c r="CE33" s="10">
        <f t="shared" ca="1" si="38"/>
        <v>0</v>
      </c>
      <c r="CF33" s="10">
        <f t="shared" ca="1" si="38"/>
        <v>0</v>
      </c>
      <c r="CG33" s="10">
        <f t="shared" ca="1" si="38"/>
        <v>0</v>
      </c>
      <c r="CH33" s="10">
        <f t="shared" ca="1" si="38"/>
        <v>0</v>
      </c>
      <c r="CI33" s="10">
        <f t="shared" ca="1" si="38"/>
        <v>0</v>
      </c>
      <c r="CJ33" s="13">
        <f t="shared" ca="1" si="53"/>
        <v>0</v>
      </c>
      <c r="CK33" s="13"/>
      <c r="CL33" s="33">
        <f t="shared" ca="1" si="39"/>
        <v>0</v>
      </c>
      <c r="CM33" s="10">
        <f ca="1">IF(NOT(snowball),0,IF(Z32=0,0,IF($C33&lt;=SUM($CL33:CL33),0,IF(BQ33+$C33-SUM($CL33:CL33)&gt;Z32+AU33,Z32+AU33-BQ33,$C33-SUM($CL33:CL33)))))</f>
        <v>0</v>
      </c>
      <c r="CN33" s="10">
        <f ca="1">IF(NOT(snowball),0,IF(AA32=0,0,IF($C33&lt;=SUM($CL33:CM33),0,IF(BR33+$C33-SUM($CL33:CM33)&gt;AA32+AV33,AA32+AV33-BR33,$C33-SUM($CL33:CM33)))))</f>
        <v>0</v>
      </c>
      <c r="CO33" s="10">
        <f ca="1">IF(NOT(snowball),0,IF(AB32=0,0,IF($C33&lt;=SUM($CL33:CN33),0,IF(BS33+$C33-SUM($CL33:CN33)&gt;AB32+AW33,AB32+AW33-BS33,$C33-SUM($CL33:CN33)))))</f>
        <v>0</v>
      </c>
      <c r="CP33" s="10">
        <f ca="1">IF(NOT(snowball),0,IF(AC32=0,0,IF($C33&lt;=SUM($CL33:CO33),0,IF(BT33+$C33-SUM($CL33:CO33)&gt;AC32+AX33,AC32+AX33-BT33,$C33-SUM($CL33:CO33)))))</f>
        <v>0</v>
      </c>
      <c r="CQ33" s="10">
        <f ca="1">IF(NOT(snowball),0,IF(AD32=0,0,IF($C33&lt;=SUM($CL33:CP33),0,IF(BU33+$C33-SUM($CL33:CP33)&gt;AD32+AY33,AD32+AY33-BU33,$C33-SUM($CL33:CP33)))))</f>
        <v>0</v>
      </c>
      <c r="CR33" s="10">
        <f ca="1">IF(NOT(snowball),0,IF(AE32=0,0,IF($C33&lt;=SUM($CL33:CQ33),0,IF(BV33+$C33-SUM($CL33:CQ33)&gt;AE32+AZ33,AE32+AZ33-BV33,$C33-SUM($CL33:CQ33)))))</f>
        <v>0</v>
      </c>
      <c r="CS33" s="10">
        <f ca="1">IF(NOT(snowball),0,IF(AF32=0,0,IF($C33&lt;=SUM($CL33:CR33),0,IF(BW33+$C33-SUM($CL33:CR33)&gt;AF32+BA33,AF32+BA33-BW33,$C33-SUM($CL33:CR33)))))</f>
        <v>0</v>
      </c>
      <c r="CT33" s="10">
        <f ca="1">IF(NOT(snowball),0,IF(AG32=0,0,IF($C33&lt;=SUM($CL33:CS33),0,IF(BX33+$C33-SUM($CL33:CS33)&gt;AG32+BB33,AG32+BB33-BX33,$C33-SUM($CL33:CS33)))))</f>
        <v>0</v>
      </c>
      <c r="CU33" s="10">
        <f ca="1">IF(NOT(snowball),0,IF(AH32=0,0,IF($C33&lt;=SUM($CL33:CT33),0,IF(BY33+$C33-SUM($CL33:CT33)&gt;AH32+BC33,AH32+BC33-BY33,$C33-SUM($CL33:CT33)))))</f>
        <v>0</v>
      </c>
      <c r="CV33" s="10">
        <f ca="1">IF(NOT(snowball),0,IF(AI32=0,0,IF($C33&lt;=SUM($CL33:CU33),0,IF(BZ33+$C33-SUM($CL33:CU33)&gt;AI32+BD33,AI32+BD33-BZ33,$C33-SUM($CL33:CU33)))))</f>
        <v>0</v>
      </c>
      <c r="CW33" s="10">
        <f ca="1">IF(NOT(snowball),0,IF(AJ32=0,0,IF($C33&lt;=SUM($CL33:CV33),0,IF(CA33+$C33-SUM($CL33:CV33)&gt;AJ32+BE33,AJ32+BE33-CA33,$C33-SUM($CL33:CV33)))))</f>
        <v>0</v>
      </c>
      <c r="CX33" s="10">
        <f ca="1">IF(NOT(snowball),0,IF(AK32=0,0,IF($C33&lt;=SUM($CL33:CW33),0,IF(CB33+$C33-SUM($CL33:CW33)&gt;AK32+BF33,AK32+BF33-CB33,$C33-SUM($CL33:CW33)))))</f>
        <v>0</v>
      </c>
      <c r="CY33" s="10">
        <f ca="1">IF(NOT(snowball),0,IF(AL32=0,0,IF($C33&lt;=SUM($CL33:CX33),0,IF(CC33+$C33-SUM($CL33:CX33)&gt;AL32+BG33,AL32+BG33-CC33,$C33-SUM($CL33:CX33)))))</f>
        <v>0</v>
      </c>
      <c r="CZ33" s="10">
        <f ca="1">IF(NOT(snowball),0,IF(AM32=0,0,IF($C33&lt;=SUM($CL33:CY33),0,IF(CD33+$C33-SUM($CL33:CY33)&gt;AM32+BH33,AM32+BH33-CD33,$C33-SUM($CL33:CY33)))))</f>
        <v>0</v>
      </c>
      <c r="DA33" s="10">
        <f ca="1">IF(NOT(snowball),0,IF(AN32=0,0,IF($C33&lt;=SUM($CL33:CZ33),0,IF(CE33+$C33-SUM($CL33:CZ33)&gt;AN32+BI33,AN32+BI33-CE33,$C33-SUM($CL33:CZ33)))))</f>
        <v>0</v>
      </c>
      <c r="DB33" s="10">
        <f ca="1">IF(NOT(snowball),0,IF(AO32=0,0,IF($C33&lt;=SUM($CL33:DA33),0,IF(CF33+$C33-SUM($CL33:DA33)&gt;AO32+BJ33,AO32+BJ33-CF33,$C33-SUM($CL33:DA33)))))</f>
        <v>0</v>
      </c>
      <c r="DC33" s="10">
        <f ca="1">IF(NOT(snowball),0,IF(AP32=0,0,IF($C33&lt;=SUM($CL33:DB33),0,IF(CG33+$C33-SUM($CL33:DB33)&gt;AP32+BK33,AP32+BK33-CG33,$C33-SUM($CL33:DB33)))))</f>
        <v>0</v>
      </c>
      <c r="DD33" s="10">
        <f ca="1">IF(NOT(snowball),0,IF(AQ32=0,0,IF($C33&lt;=SUM($CL33:DC33),0,IF(CH33+$C33-SUM($CL33:DC33)&gt;AQ32+BL33,AQ32+BL33-CH33,$C33-SUM($CL33:DC33)))))</f>
        <v>0</v>
      </c>
      <c r="DE33" s="10">
        <f ca="1">IF(NOT(snowball),0,IF(AR32=0,0,IF($C33&lt;=SUM($CL33:DD33),0,IF(CI33+$C33-SUM($CL33:DD33)&gt;AR32+BM33,AR32+BM33-CI33,$C33-SUM($CL33:DD33)))))</f>
        <v>0</v>
      </c>
    </row>
    <row r="34" spans="1:109" ht="11.1" customHeight="1">
      <c r="A34" s="11" t="str">
        <f t="shared" ca="1" si="54"/>
        <v/>
      </c>
      <c r="B34" s="5" t="e">
        <f t="shared" ca="1" si="40"/>
        <v>#N/A</v>
      </c>
      <c r="C34" s="34" t="str">
        <f t="shared" ca="1" si="12"/>
        <v/>
      </c>
      <c r="D34" s="10">
        <f t="shared" ca="1" si="13"/>
        <v>0</v>
      </c>
      <c r="E34" s="10">
        <f t="shared" ca="1" si="14"/>
        <v>0</v>
      </c>
      <c r="F34" s="10">
        <f t="shared" ca="1" si="15"/>
        <v>0</v>
      </c>
      <c r="G34" s="10">
        <f t="shared" ca="1" si="16"/>
        <v>0</v>
      </c>
      <c r="H34" s="10">
        <f t="shared" ca="1" si="17"/>
        <v>0</v>
      </c>
      <c r="I34" s="10">
        <f t="shared" ca="1" si="18"/>
        <v>0</v>
      </c>
      <c r="J34" s="10">
        <f t="shared" ca="1" si="19"/>
        <v>0</v>
      </c>
      <c r="K34" s="10">
        <f t="shared" ca="1" si="20"/>
        <v>0</v>
      </c>
      <c r="L34" s="10">
        <f t="shared" ca="1" si="21"/>
        <v>0</v>
      </c>
      <c r="M34" s="10">
        <f t="shared" ca="1" si="22"/>
        <v>0</v>
      </c>
      <c r="N34" s="10">
        <f t="shared" ca="1" si="23"/>
        <v>0</v>
      </c>
      <c r="O34" s="10">
        <f t="shared" ca="1" si="24"/>
        <v>0</v>
      </c>
      <c r="P34" s="10">
        <f t="shared" ca="1" si="25"/>
        <v>0</v>
      </c>
      <c r="Q34" s="10">
        <f t="shared" ca="1" si="26"/>
        <v>0</v>
      </c>
      <c r="R34" s="10">
        <f t="shared" ca="1" si="27"/>
        <v>0</v>
      </c>
      <c r="S34" s="10">
        <f t="shared" ca="1" si="28"/>
        <v>0</v>
      </c>
      <c r="T34" s="10">
        <f t="shared" ca="1" si="29"/>
        <v>0</v>
      </c>
      <c r="U34" s="10">
        <f t="shared" ca="1" si="30"/>
        <v>0</v>
      </c>
      <c r="V34" s="10">
        <f t="shared" ca="1" si="31"/>
        <v>0</v>
      </c>
      <c r="W34" s="10">
        <f t="shared" ca="1" si="31"/>
        <v>0</v>
      </c>
      <c r="X34" s="31"/>
      <c r="Y34" s="10">
        <f t="shared" ca="1" si="41"/>
        <v>0</v>
      </c>
      <c r="Z34" s="10">
        <f t="shared" ca="1" si="42"/>
        <v>0</v>
      </c>
      <c r="AA34" s="10">
        <f t="shared" ca="1" si="43"/>
        <v>0</v>
      </c>
      <c r="AB34" s="10">
        <f t="shared" ca="1" si="44"/>
        <v>0</v>
      </c>
      <c r="AC34" s="10">
        <f t="shared" ca="1" si="45"/>
        <v>0</v>
      </c>
      <c r="AD34" s="10">
        <f t="shared" ca="1" si="46"/>
        <v>0</v>
      </c>
      <c r="AE34" s="10">
        <f t="shared" ca="1" si="33"/>
        <v>0</v>
      </c>
      <c r="AF34" s="10">
        <f t="shared" ca="1" si="33"/>
        <v>0</v>
      </c>
      <c r="AG34" s="10">
        <f t="shared" ca="1" si="33"/>
        <v>0</v>
      </c>
      <c r="AH34" s="10">
        <f t="shared" ca="1" si="33"/>
        <v>0</v>
      </c>
      <c r="AI34" s="10">
        <f t="shared" ca="1" si="33"/>
        <v>0</v>
      </c>
      <c r="AJ34" s="10">
        <f t="shared" ca="1" si="33"/>
        <v>0</v>
      </c>
      <c r="AK34" s="10">
        <f t="shared" ca="1" si="33"/>
        <v>0</v>
      </c>
      <c r="AL34" s="10">
        <f t="shared" ca="1" si="33"/>
        <v>0</v>
      </c>
      <c r="AM34" s="10">
        <f t="shared" ca="1" si="33"/>
        <v>0</v>
      </c>
      <c r="AN34" s="10">
        <f t="shared" ca="1" si="33"/>
        <v>0</v>
      </c>
      <c r="AO34" s="10">
        <f t="shared" ca="1" si="33"/>
        <v>0</v>
      </c>
      <c r="AP34" s="10">
        <f t="shared" ca="1" si="33"/>
        <v>0</v>
      </c>
      <c r="AQ34" s="10">
        <f t="shared" ca="1" si="33"/>
        <v>0</v>
      </c>
      <c r="AR34" s="10">
        <f t="shared" ca="1" si="33"/>
        <v>0</v>
      </c>
      <c r="AS34" s="2"/>
      <c r="AT34" s="10">
        <f t="shared" ca="1" si="34"/>
        <v>0</v>
      </c>
      <c r="AU34" s="10">
        <f t="shared" ca="1" si="35"/>
        <v>0</v>
      </c>
      <c r="AV34" s="10">
        <f t="shared" ca="1" si="36"/>
        <v>0</v>
      </c>
      <c r="AW34" s="10">
        <f t="shared" ca="1" si="37"/>
        <v>0</v>
      </c>
      <c r="AX34" s="10">
        <f t="shared" ca="1" si="37"/>
        <v>0</v>
      </c>
      <c r="AY34" s="10">
        <f t="shared" ca="1" si="37"/>
        <v>0</v>
      </c>
      <c r="AZ34" s="10">
        <f t="shared" ca="1" si="37"/>
        <v>0</v>
      </c>
      <c r="BA34" s="10">
        <f t="shared" ca="1" si="37"/>
        <v>0</v>
      </c>
      <c r="BB34" s="10">
        <f t="shared" ca="1" si="37"/>
        <v>0</v>
      </c>
      <c r="BC34" s="10">
        <f t="shared" ca="1" si="37"/>
        <v>0</v>
      </c>
      <c r="BD34" s="10">
        <f t="shared" ca="1" si="37"/>
        <v>0</v>
      </c>
      <c r="BE34" s="10">
        <f t="shared" ca="1" si="37"/>
        <v>0</v>
      </c>
      <c r="BF34" s="10">
        <f t="shared" ca="1" si="37"/>
        <v>0</v>
      </c>
      <c r="BG34" s="10">
        <f t="shared" ca="1" si="37"/>
        <v>0</v>
      </c>
      <c r="BH34" s="10">
        <f t="shared" ca="1" si="37"/>
        <v>0</v>
      </c>
      <c r="BI34" s="10">
        <f t="shared" ca="1" si="37"/>
        <v>0</v>
      </c>
      <c r="BJ34" s="10">
        <f t="shared" ca="1" si="37"/>
        <v>0</v>
      </c>
      <c r="BK34" s="10">
        <f t="shared" ca="1" si="37"/>
        <v>0</v>
      </c>
      <c r="BL34" s="10">
        <f t="shared" ca="1" si="37"/>
        <v>0</v>
      </c>
      <c r="BM34" s="10">
        <f t="shared" ca="1" si="37"/>
        <v>0</v>
      </c>
      <c r="BN34" s="13">
        <f t="shared" ca="1" si="47"/>
        <v>0</v>
      </c>
      <c r="BO34" s="7"/>
      <c r="BP34" s="10">
        <f t="shared" ca="1" si="48"/>
        <v>0</v>
      </c>
      <c r="BQ34" s="10">
        <f t="shared" ca="1" si="49"/>
        <v>0</v>
      </c>
      <c r="BR34" s="10">
        <f t="shared" ca="1" si="50"/>
        <v>0</v>
      </c>
      <c r="BS34" s="10">
        <f t="shared" ca="1" si="51"/>
        <v>0</v>
      </c>
      <c r="BT34" s="10">
        <f t="shared" ca="1" si="52"/>
        <v>0</v>
      </c>
      <c r="BU34" s="10">
        <f t="shared" ca="1" si="38"/>
        <v>0</v>
      </c>
      <c r="BV34" s="10">
        <f t="shared" ca="1" si="38"/>
        <v>0</v>
      </c>
      <c r="BW34" s="10">
        <f t="shared" ca="1" si="38"/>
        <v>0</v>
      </c>
      <c r="BX34" s="10">
        <f t="shared" ca="1" si="38"/>
        <v>0</v>
      </c>
      <c r="BY34" s="10">
        <f t="shared" ca="1" si="38"/>
        <v>0</v>
      </c>
      <c r="BZ34" s="10">
        <f t="shared" ca="1" si="38"/>
        <v>0</v>
      </c>
      <c r="CA34" s="10">
        <f t="shared" ca="1" si="38"/>
        <v>0</v>
      </c>
      <c r="CB34" s="10">
        <f t="shared" ca="1" si="38"/>
        <v>0</v>
      </c>
      <c r="CC34" s="10">
        <f t="shared" ca="1" si="38"/>
        <v>0</v>
      </c>
      <c r="CD34" s="10">
        <f t="shared" ca="1" si="38"/>
        <v>0</v>
      </c>
      <c r="CE34" s="10">
        <f t="shared" ca="1" si="38"/>
        <v>0</v>
      </c>
      <c r="CF34" s="10">
        <f t="shared" ca="1" si="38"/>
        <v>0</v>
      </c>
      <c r="CG34" s="10">
        <f t="shared" ca="1" si="38"/>
        <v>0</v>
      </c>
      <c r="CH34" s="10">
        <f t="shared" ca="1" si="38"/>
        <v>0</v>
      </c>
      <c r="CI34" s="10">
        <f t="shared" ca="1" si="38"/>
        <v>0</v>
      </c>
      <c r="CJ34" s="13">
        <f t="shared" ca="1" si="53"/>
        <v>0</v>
      </c>
      <c r="CK34" s="13"/>
      <c r="CL34" s="33">
        <f t="shared" ca="1" si="39"/>
        <v>0</v>
      </c>
      <c r="CM34" s="10">
        <f ca="1">IF(NOT(snowball),0,IF(Z33=0,0,IF($C34&lt;=SUM($CL34:CL34),0,IF(BQ34+$C34-SUM($CL34:CL34)&gt;Z33+AU34,Z33+AU34-BQ34,$C34-SUM($CL34:CL34)))))</f>
        <v>0</v>
      </c>
      <c r="CN34" s="10">
        <f ca="1">IF(NOT(snowball),0,IF(AA33=0,0,IF($C34&lt;=SUM($CL34:CM34),0,IF(BR34+$C34-SUM($CL34:CM34)&gt;AA33+AV34,AA33+AV34-BR34,$C34-SUM($CL34:CM34)))))</f>
        <v>0</v>
      </c>
      <c r="CO34" s="10">
        <f ca="1">IF(NOT(snowball),0,IF(AB33=0,0,IF($C34&lt;=SUM($CL34:CN34),0,IF(BS34+$C34-SUM($CL34:CN34)&gt;AB33+AW34,AB33+AW34-BS34,$C34-SUM($CL34:CN34)))))</f>
        <v>0</v>
      </c>
      <c r="CP34" s="10">
        <f ca="1">IF(NOT(snowball),0,IF(AC33=0,0,IF($C34&lt;=SUM($CL34:CO34),0,IF(BT34+$C34-SUM($CL34:CO34)&gt;AC33+AX34,AC33+AX34-BT34,$C34-SUM($CL34:CO34)))))</f>
        <v>0</v>
      </c>
      <c r="CQ34" s="10">
        <f ca="1">IF(NOT(snowball),0,IF(AD33=0,0,IF($C34&lt;=SUM($CL34:CP34),0,IF(BU34+$C34-SUM($CL34:CP34)&gt;AD33+AY34,AD33+AY34-BU34,$C34-SUM($CL34:CP34)))))</f>
        <v>0</v>
      </c>
      <c r="CR34" s="10">
        <f ca="1">IF(NOT(snowball),0,IF(AE33=0,0,IF($C34&lt;=SUM($CL34:CQ34),0,IF(BV34+$C34-SUM($CL34:CQ34)&gt;AE33+AZ34,AE33+AZ34-BV34,$C34-SUM($CL34:CQ34)))))</f>
        <v>0</v>
      </c>
      <c r="CS34" s="10">
        <f ca="1">IF(NOT(snowball),0,IF(AF33=0,0,IF($C34&lt;=SUM($CL34:CR34),0,IF(BW34+$C34-SUM($CL34:CR34)&gt;AF33+BA34,AF33+BA34-BW34,$C34-SUM($CL34:CR34)))))</f>
        <v>0</v>
      </c>
      <c r="CT34" s="10">
        <f ca="1">IF(NOT(snowball),0,IF(AG33=0,0,IF($C34&lt;=SUM($CL34:CS34),0,IF(BX34+$C34-SUM($CL34:CS34)&gt;AG33+BB34,AG33+BB34-BX34,$C34-SUM($CL34:CS34)))))</f>
        <v>0</v>
      </c>
      <c r="CU34" s="10">
        <f ca="1">IF(NOT(snowball),0,IF(AH33=0,0,IF($C34&lt;=SUM($CL34:CT34),0,IF(BY34+$C34-SUM($CL34:CT34)&gt;AH33+BC34,AH33+BC34-BY34,$C34-SUM($CL34:CT34)))))</f>
        <v>0</v>
      </c>
      <c r="CV34" s="10">
        <f ca="1">IF(NOT(snowball),0,IF(AI33=0,0,IF($C34&lt;=SUM($CL34:CU34),0,IF(BZ34+$C34-SUM($CL34:CU34)&gt;AI33+BD34,AI33+BD34-BZ34,$C34-SUM($CL34:CU34)))))</f>
        <v>0</v>
      </c>
      <c r="CW34" s="10">
        <f ca="1">IF(NOT(snowball),0,IF(AJ33=0,0,IF($C34&lt;=SUM($CL34:CV34),0,IF(CA34+$C34-SUM($CL34:CV34)&gt;AJ33+BE34,AJ33+BE34-CA34,$C34-SUM($CL34:CV34)))))</f>
        <v>0</v>
      </c>
      <c r="CX34" s="10">
        <f ca="1">IF(NOT(snowball),0,IF(AK33=0,0,IF($C34&lt;=SUM($CL34:CW34),0,IF(CB34+$C34-SUM($CL34:CW34)&gt;AK33+BF34,AK33+BF34-CB34,$C34-SUM($CL34:CW34)))))</f>
        <v>0</v>
      </c>
      <c r="CY34" s="10">
        <f ca="1">IF(NOT(snowball),0,IF(AL33=0,0,IF($C34&lt;=SUM($CL34:CX34),0,IF(CC34+$C34-SUM($CL34:CX34)&gt;AL33+BG34,AL33+BG34-CC34,$C34-SUM($CL34:CX34)))))</f>
        <v>0</v>
      </c>
      <c r="CZ34" s="10">
        <f ca="1">IF(NOT(snowball),0,IF(AM33=0,0,IF($C34&lt;=SUM($CL34:CY34),0,IF(CD34+$C34-SUM($CL34:CY34)&gt;AM33+BH34,AM33+BH34-CD34,$C34-SUM($CL34:CY34)))))</f>
        <v>0</v>
      </c>
      <c r="DA34" s="10">
        <f ca="1">IF(NOT(snowball),0,IF(AN33=0,0,IF($C34&lt;=SUM($CL34:CZ34),0,IF(CE34+$C34-SUM($CL34:CZ34)&gt;AN33+BI34,AN33+BI34-CE34,$C34-SUM($CL34:CZ34)))))</f>
        <v>0</v>
      </c>
      <c r="DB34" s="10">
        <f ca="1">IF(NOT(snowball),0,IF(AO33=0,0,IF($C34&lt;=SUM($CL34:DA34),0,IF(CF34+$C34-SUM($CL34:DA34)&gt;AO33+BJ34,AO33+BJ34-CF34,$C34-SUM($CL34:DA34)))))</f>
        <v>0</v>
      </c>
      <c r="DC34" s="10">
        <f ca="1">IF(NOT(snowball),0,IF(AP33=0,0,IF($C34&lt;=SUM($CL34:DB34),0,IF(CG34+$C34-SUM($CL34:DB34)&gt;AP33+BK34,AP33+BK34-CG34,$C34-SUM($CL34:DB34)))))</f>
        <v>0</v>
      </c>
      <c r="DD34" s="10">
        <f ca="1">IF(NOT(snowball),0,IF(AQ33=0,0,IF($C34&lt;=SUM($CL34:DC34),0,IF(CH34+$C34-SUM($CL34:DC34)&gt;AQ33+BL34,AQ33+BL34-CH34,$C34-SUM($CL34:DC34)))))</f>
        <v>0</v>
      </c>
      <c r="DE34" s="10">
        <f ca="1">IF(NOT(snowball),0,IF(AR33=0,0,IF($C34&lt;=SUM($CL34:DD34),0,IF(CI34+$C34-SUM($CL34:DD34)&gt;AR33+BM34,AR33+BM34-CI34,$C34-SUM($CL34:DD34)))))</f>
        <v>0</v>
      </c>
    </row>
    <row r="35" spans="1:109" ht="11.1" customHeight="1">
      <c r="A35" s="11" t="str">
        <f t="shared" ca="1" si="54"/>
        <v/>
      </c>
      <c r="B35" s="5" t="e">
        <f t="shared" ca="1" si="40"/>
        <v>#N/A</v>
      </c>
      <c r="C35" s="34" t="str">
        <f t="shared" ca="1" si="12"/>
        <v/>
      </c>
      <c r="D35" s="10">
        <f t="shared" ca="1" si="13"/>
        <v>0</v>
      </c>
      <c r="E35" s="10">
        <f t="shared" ca="1" si="14"/>
        <v>0</v>
      </c>
      <c r="F35" s="10">
        <f t="shared" ca="1" si="15"/>
        <v>0</v>
      </c>
      <c r="G35" s="10">
        <f t="shared" ca="1" si="16"/>
        <v>0</v>
      </c>
      <c r="H35" s="10">
        <f t="shared" ca="1" si="17"/>
        <v>0</v>
      </c>
      <c r="I35" s="10">
        <f t="shared" ca="1" si="18"/>
        <v>0</v>
      </c>
      <c r="J35" s="10">
        <f t="shared" ca="1" si="19"/>
        <v>0</v>
      </c>
      <c r="K35" s="10">
        <f t="shared" ca="1" si="20"/>
        <v>0</v>
      </c>
      <c r="L35" s="10">
        <f t="shared" ca="1" si="21"/>
        <v>0</v>
      </c>
      <c r="M35" s="10">
        <f t="shared" ca="1" si="22"/>
        <v>0</v>
      </c>
      <c r="N35" s="10">
        <f t="shared" ca="1" si="23"/>
        <v>0</v>
      </c>
      <c r="O35" s="10">
        <f t="shared" ca="1" si="24"/>
        <v>0</v>
      </c>
      <c r="P35" s="10">
        <f t="shared" ca="1" si="25"/>
        <v>0</v>
      </c>
      <c r="Q35" s="10">
        <f t="shared" ca="1" si="26"/>
        <v>0</v>
      </c>
      <c r="R35" s="10">
        <f t="shared" ca="1" si="27"/>
        <v>0</v>
      </c>
      <c r="S35" s="10">
        <f t="shared" ca="1" si="28"/>
        <v>0</v>
      </c>
      <c r="T35" s="10">
        <f t="shared" ca="1" si="29"/>
        <v>0</v>
      </c>
      <c r="U35" s="10">
        <f t="shared" ca="1" si="30"/>
        <v>0</v>
      </c>
      <c r="V35" s="10">
        <f t="shared" ca="1" si="31"/>
        <v>0</v>
      </c>
      <c r="W35" s="10">
        <f t="shared" ca="1" si="31"/>
        <v>0</v>
      </c>
      <c r="X35" s="31"/>
      <c r="Y35" s="10">
        <f t="shared" ca="1" si="41"/>
        <v>0</v>
      </c>
      <c r="Z35" s="10">
        <f t="shared" ca="1" si="42"/>
        <v>0</v>
      </c>
      <c r="AA35" s="10">
        <f t="shared" ca="1" si="43"/>
        <v>0</v>
      </c>
      <c r="AB35" s="10">
        <f t="shared" ca="1" si="44"/>
        <v>0</v>
      </c>
      <c r="AC35" s="10">
        <f t="shared" ca="1" si="45"/>
        <v>0</v>
      </c>
      <c r="AD35" s="10">
        <f t="shared" ca="1" si="46"/>
        <v>0</v>
      </c>
      <c r="AE35" s="10">
        <f t="shared" ca="1" si="33"/>
        <v>0</v>
      </c>
      <c r="AF35" s="10">
        <f t="shared" ca="1" si="33"/>
        <v>0</v>
      </c>
      <c r="AG35" s="10">
        <f t="shared" ca="1" si="33"/>
        <v>0</v>
      </c>
      <c r="AH35" s="10">
        <f t="shared" ca="1" si="33"/>
        <v>0</v>
      </c>
      <c r="AI35" s="10">
        <f t="shared" ca="1" si="33"/>
        <v>0</v>
      </c>
      <c r="AJ35" s="10">
        <f t="shared" ca="1" si="33"/>
        <v>0</v>
      </c>
      <c r="AK35" s="10">
        <f t="shared" ca="1" si="33"/>
        <v>0</v>
      </c>
      <c r="AL35" s="10">
        <f t="shared" ca="1" si="33"/>
        <v>0</v>
      </c>
      <c r="AM35" s="10">
        <f t="shared" ca="1" si="33"/>
        <v>0</v>
      </c>
      <c r="AN35" s="10">
        <f t="shared" ca="1" si="33"/>
        <v>0</v>
      </c>
      <c r="AO35" s="10">
        <f t="shared" ca="1" si="33"/>
        <v>0</v>
      </c>
      <c r="AP35" s="10">
        <f t="shared" ca="1" si="33"/>
        <v>0</v>
      </c>
      <c r="AQ35" s="10">
        <f t="shared" ca="1" si="33"/>
        <v>0</v>
      </c>
      <c r="AR35" s="10">
        <f t="shared" ca="1" si="33"/>
        <v>0</v>
      </c>
      <c r="AS35" s="2"/>
      <c r="AT35" s="10">
        <f t="shared" ca="1" si="34"/>
        <v>0</v>
      </c>
      <c r="AU35" s="10">
        <f t="shared" ca="1" si="35"/>
        <v>0</v>
      </c>
      <c r="AV35" s="10">
        <f t="shared" ca="1" si="36"/>
        <v>0</v>
      </c>
      <c r="AW35" s="10">
        <f t="shared" ca="1" si="37"/>
        <v>0</v>
      </c>
      <c r="AX35" s="10">
        <f t="shared" ca="1" si="37"/>
        <v>0</v>
      </c>
      <c r="AY35" s="10">
        <f t="shared" ca="1" si="37"/>
        <v>0</v>
      </c>
      <c r="AZ35" s="10">
        <f t="shared" ca="1" si="37"/>
        <v>0</v>
      </c>
      <c r="BA35" s="10">
        <f t="shared" ca="1" si="37"/>
        <v>0</v>
      </c>
      <c r="BB35" s="10">
        <f t="shared" ca="1" si="37"/>
        <v>0</v>
      </c>
      <c r="BC35" s="10">
        <f t="shared" ca="1" si="37"/>
        <v>0</v>
      </c>
      <c r="BD35" s="10">
        <f t="shared" ca="1" si="37"/>
        <v>0</v>
      </c>
      <c r="BE35" s="10">
        <f t="shared" ca="1" si="37"/>
        <v>0</v>
      </c>
      <c r="BF35" s="10">
        <f t="shared" ca="1" si="37"/>
        <v>0</v>
      </c>
      <c r="BG35" s="10">
        <f t="shared" ca="1" si="37"/>
        <v>0</v>
      </c>
      <c r="BH35" s="10">
        <f t="shared" ca="1" si="37"/>
        <v>0</v>
      </c>
      <c r="BI35" s="10">
        <f t="shared" ca="1" si="37"/>
        <v>0</v>
      </c>
      <c r="BJ35" s="10">
        <f t="shared" ca="1" si="37"/>
        <v>0</v>
      </c>
      <c r="BK35" s="10">
        <f t="shared" ca="1" si="37"/>
        <v>0</v>
      </c>
      <c r="BL35" s="10">
        <f t="shared" ca="1" si="37"/>
        <v>0</v>
      </c>
      <c r="BM35" s="10">
        <f t="shared" ca="1" si="37"/>
        <v>0</v>
      </c>
      <c r="BN35" s="13">
        <f t="shared" ca="1" si="47"/>
        <v>0</v>
      </c>
      <c r="BO35" s="7"/>
      <c r="BP35" s="10">
        <f t="shared" ca="1" si="48"/>
        <v>0</v>
      </c>
      <c r="BQ35" s="10">
        <f t="shared" ca="1" si="49"/>
        <v>0</v>
      </c>
      <c r="BR35" s="10">
        <f t="shared" ca="1" si="50"/>
        <v>0</v>
      </c>
      <c r="BS35" s="10">
        <f t="shared" ca="1" si="51"/>
        <v>0</v>
      </c>
      <c r="BT35" s="10">
        <f t="shared" ca="1" si="52"/>
        <v>0</v>
      </c>
      <c r="BU35" s="10">
        <f t="shared" ca="1" si="38"/>
        <v>0</v>
      </c>
      <c r="BV35" s="10">
        <f t="shared" ca="1" si="38"/>
        <v>0</v>
      </c>
      <c r="BW35" s="10">
        <f t="shared" ca="1" si="38"/>
        <v>0</v>
      </c>
      <c r="BX35" s="10">
        <f t="shared" ca="1" si="38"/>
        <v>0</v>
      </c>
      <c r="BY35" s="10">
        <f t="shared" ca="1" si="38"/>
        <v>0</v>
      </c>
      <c r="BZ35" s="10">
        <f t="shared" ca="1" si="38"/>
        <v>0</v>
      </c>
      <c r="CA35" s="10">
        <f t="shared" ca="1" si="38"/>
        <v>0</v>
      </c>
      <c r="CB35" s="10">
        <f t="shared" ca="1" si="38"/>
        <v>0</v>
      </c>
      <c r="CC35" s="10">
        <f t="shared" ca="1" si="38"/>
        <v>0</v>
      </c>
      <c r="CD35" s="10">
        <f t="shared" ca="1" si="38"/>
        <v>0</v>
      </c>
      <c r="CE35" s="10">
        <f t="shared" ca="1" si="38"/>
        <v>0</v>
      </c>
      <c r="CF35" s="10">
        <f t="shared" ca="1" si="38"/>
        <v>0</v>
      </c>
      <c r="CG35" s="10">
        <f t="shared" ca="1" si="38"/>
        <v>0</v>
      </c>
      <c r="CH35" s="10">
        <f t="shared" ca="1" si="38"/>
        <v>0</v>
      </c>
      <c r="CI35" s="10">
        <f t="shared" ca="1" si="38"/>
        <v>0</v>
      </c>
      <c r="CJ35" s="13">
        <f t="shared" ca="1" si="53"/>
        <v>0</v>
      </c>
      <c r="CK35" s="13"/>
      <c r="CL35" s="33">
        <f t="shared" ca="1" si="39"/>
        <v>0</v>
      </c>
      <c r="CM35" s="10">
        <f ca="1">IF(NOT(snowball),0,IF(Z34=0,0,IF($C35&lt;=SUM($CL35:CL35),0,IF(BQ35+$C35-SUM($CL35:CL35)&gt;Z34+AU35,Z34+AU35-BQ35,$C35-SUM($CL35:CL35)))))</f>
        <v>0</v>
      </c>
      <c r="CN35" s="10">
        <f ca="1">IF(NOT(snowball),0,IF(AA34=0,0,IF($C35&lt;=SUM($CL35:CM35),0,IF(BR35+$C35-SUM($CL35:CM35)&gt;AA34+AV35,AA34+AV35-BR35,$C35-SUM($CL35:CM35)))))</f>
        <v>0</v>
      </c>
      <c r="CO35" s="10">
        <f ca="1">IF(NOT(snowball),0,IF(AB34=0,0,IF($C35&lt;=SUM($CL35:CN35),0,IF(BS35+$C35-SUM($CL35:CN35)&gt;AB34+AW35,AB34+AW35-BS35,$C35-SUM($CL35:CN35)))))</f>
        <v>0</v>
      </c>
      <c r="CP35" s="10">
        <f ca="1">IF(NOT(snowball),0,IF(AC34=0,0,IF($C35&lt;=SUM($CL35:CO35),0,IF(BT35+$C35-SUM($CL35:CO35)&gt;AC34+AX35,AC34+AX35-BT35,$C35-SUM($CL35:CO35)))))</f>
        <v>0</v>
      </c>
      <c r="CQ35" s="10">
        <f ca="1">IF(NOT(snowball),0,IF(AD34=0,0,IF($C35&lt;=SUM($CL35:CP35),0,IF(BU35+$C35-SUM($CL35:CP35)&gt;AD34+AY35,AD34+AY35-BU35,$C35-SUM($CL35:CP35)))))</f>
        <v>0</v>
      </c>
      <c r="CR35" s="10">
        <f ca="1">IF(NOT(snowball),0,IF(AE34=0,0,IF($C35&lt;=SUM($CL35:CQ35),0,IF(BV35+$C35-SUM($CL35:CQ35)&gt;AE34+AZ35,AE34+AZ35-BV35,$C35-SUM($CL35:CQ35)))))</f>
        <v>0</v>
      </c>
      <c r="CS35" s="10">
        <f ca="1">IF(NOT(snowball),0,IF(AF34=0,0,IF($C35&lt;=SUM($CL35:CR35),0,IF(BW35+$C35-SUM($CL35:CR35)&gt;AF34+BA35,AF34+BA35-BW35,$C35-SUM($CL35:CR35)))))</f>
        <v>0</v>
      </c>
      <c r="CT35" s="10">
        <f ca="1">IF(NOT(snowball),0,IF(AG34=0,0,IF($C35&lt;=SUM($CL35:CS35),0,IF(BX35+$C35-SUM($CL35:CS35)&gt;AG34+BB35,AG34+BB35-BX35,$C35-SUM($CL35:CS35)))))</f>
        <v>0</v>
      </c>
      <c r="CU35" s="10">
        <f ca="1">IF(NOT(snowball),0,IF(AH34=0,0,IF($C35&lt;=SUM($CL35:CT35),0,IF(BY35+$C35-SUM($CL35:CT35)&gt;AH34+BC35,AH34+BC35-BY35,$C35-SUM($CL35:CT35)))))</f>
        <v>0</v>
      </c>
      <c r="CV35" s="10">
        <f ca="1">IF(NOT(snowball),0,IF(AI34=0,0,IF($C35&lt;=SUM($CL35:CU35),0,IF(BZ35+$C35-SUM($CL35:CU35)&gt;AI34+BD35,AI34+BD35-BZ35,$C35-SUM($CL35:CU35)))))</f>
        <v>0</v>
      </c>
      <c r="CW35" s="10">
        <f ca="1">IF(NOT(snowball),0,IF(AJ34=0,0,IF($C35&lt;=SUM($CL35:CV35),0,IF(CA35+$C35-SUM($CL35:CV35)&gt;AJ34+BE35,AJ34+BE35-CA35,$C35-SUM($CL35:CV35)))))</f>
        <v>0</v>
      </c>
      <c r="CX35" s="10">
        <f ca="1">IF(NOT(snowball),0,IF(AK34=0,0,IF($C35&lt;=SUM($CL35:CW35),0,IF(CB35+$C35-SUM($CL35:CW35)&gt;AK34+BF35,AK34+BF35-CB35,$C35-SUM($CL35:CW35)))))</f>
        <v>0</v>
      </c>
      <c r="CY35" s="10">
        <f ca="1">IF(NOT(snowball),0,IF(AL34=0,0,IF($C35&lt;=SUM($CL35:CX35),0,IF(CC35+$C35-SUM($CL35:CX35)&gt;AL34+BG35,AL34+BG35-CC35,$C35-SUM($CL35:CX35)))))</f>
        <v>0</v>
      </c>
      <c r="CZ35" s="10">
        <f ca="1">IF(NOT(snowball),0,IF(AM34=0,0,IF($C35&lt;=SUM($CL35:CY35),0,IF(CD35+$C35-SUM($CL35:CY35)&gt;AM34+BH35,AM34+BH35-CD35,$C35-SUM($CL35:CY35)))))</f>
        <v>0</v>
      </c>
      <c r="DA35" s="10">
        <f ca="1">IF(NOT(snowball),0,IF(AN34=0,0,IF($C35&lt;=SUM($CL35:CZ35),0,IF(CE35+$C35-SUM($CL35:CZ35)&gt;AN34+BI35,AN34+BI35-CE35,$C35-SUM($CL35:CZ35)))))</f>
        <v>0</v>
      </c>
      <c r="DB35" s="10">
        <f ca="1">IF(NOT(snowball),0,IF(AO34=0,0,IF($C35&lt;=SUM($CL35:DA35),0,IF(CF35+$C35-SUM($CL35:DA35)&gt;AO34+BJ35,AO34+BJ35-CF35,$C35-SUM($CL35:DA35)))))</f>
        <v>0</v>
      </c>
      <c r="DC35" s="10">
        <f ca="1">IF(NOT(snowball),0,IF(AP34=0,0,IF($C35&lt;=SUM($CL35:DB35),0,IF(CG35+$C35-SUM($CL35:DB35)&gt;AP34+BK35,AP34+BK35-CG35,$C35-SUM($CL35:DB35)))))</f>
        <v>0</v>
      </c>
      <c r="DD35" s="10">
        <f ca="1">IF(NOT(snowball),0,IF(AQ34=0,0,IF($C35&lt;=SUM($CL35:DC35),0,IF(CH35+$C35-SUM($CL35:DC35)&gt;AQ34+BL35,AQ34+BL35-CH35,$C35-SUM($CL35:DC35)))))</f>
        <v>0</v>
      </c>
      <c r="DE35" s="10">
        <f ca="1">IF(NOT(snowball),0,IF(AR34=0,0,IF($C35&lt;=SUM($CL35:DD35),0,IF(CI35+$C35-SUM($CL35:DD35)&gt;AR34+BM35,AR34+BM35-CI35,$C35-SUM($CL35:DD35)))))</f>
        <v>0</v>
      </c>
    </row>
    <row r="36" spans="1:109" ht="11.1" customHeight="1">
      <c r="A36" s="11" t="str">
        <f t="shared" ca="1" si="54"/>
        <v/>
      </c>
      <c r="B36" s="5" t="e">
        <f t="shared" ca="1" si="40"/>
        <v>#N/A</v>
      </c>
      <c r="C36" s="34" t="str">
        <f t="shared" ca="1" si="12"/>
        <v/>
      </c>
      <c r="D36" s="10">
        <f t="shared" ca="1" si="13"/>
        <v>0</v>
      </c>
      <c r="E36" s="10">
        <f t="shared" ca="1" si="14"/>
        <v>0</v>
      </c>
      <c r="F36" s="10">
        <f t="shared" ca="1" si="15"/>
        <v>0</v>
      </c>
      <c r="G36" s="10">
        <f t="shared" ca="1" si="16"/>
        <v>0</v>
      </c>
      <c r="H36" s="10">
        <f t="shared" ca="1" si="17"/>
        <v>0</v>
      </c>
      <c r="I36" s="10">
        <f t="shared" ca="1" si="18"/>
        <v>0</v>
      </c>
      <c r="J36" s="10">
        <f t="shared" ca="1" si="19"/>
        <v>0</v>
      </c>
      <c r="K36" s="10">
        <f t="shared" ca="1" si="20"/>
        <v>0</v>
      </c>
      <c r="L36" s="10">
        <f t="shared" ca="1" si="21"/>
        <v>0</v>
      </c>
      <c r="M36" s="10">
        <f t="shared" ca="1" si="22"/>
        <v>0</v>
      </c>
      <c r="N36" s="10">
        <f t="shared" ca="1" si="23"/>
        <v>0</v>
      </c>
      <c r="O36" s="10">
        <f t="shared" ca="1" si="24"/>
        <v>0</v>
      </c>
      <c r="P36" s="10">
        <f t="shared" ca="1" si="25"/>
        <v>0</v>
      </c>
      <c r="Q36" s="10">
        <f t="shared" ca="1" si="26"/>
        <v>0</v>
      </c>
      <c r="R36" s="10">
        <f t="shared" ca="1" si="27"/>
        <v>0</v>
      </c>
      <c r="S36" s="10">
        <f t="shared" ca="1" si="28"/>
        <v>0</v>
      </c>
      <c r="T36" s="10">
        <f t="shared" ca="1" si="29"/>
        <v>0</v>
      </c>
      <c r="U36" s="10">
        <f t="shared" ca="1" si="30"/>
        <v>0</v>
      </c>
      <c r="V36" s="10">
        <f t="shared" ca="1" si="31"/>
        <v>0</v>
      </c>
      <c r="W36" s="10">
        <f t="shared" ca="1" si="31"/>
        <v>0</v>
      </c>
      <c r="X36" s="31"/>
      <c r="Y36" s="10">
        <f t="shared" ca="1" si="41"/>
        <v>0</v>
      </c>
      <c r="Z36" s="10">
        <f t="shared" ca="1" si="42"/>
        <v>0</v>
      </c>
      <c r="AA36" s="10">
        <f t="shared" ca="1" si="43"/>
        <v>0</v>
      </c>
      <c r="AB36" s="10">
        <f t="shared" ca="1" si="44"/>
        <v>0</v>
      </c>
      <c r="AC36" s="10">
        <f t="shared" ca="1" si="45"/>
        <v>0</v>
      </c>
      <c r="AD36" s="10">
        <f t="shared" ca="1" si="46"/>
        <v>0</v>
      </c>
      <c r="AE36" s="10">
        <f t="shared" ca="1" si="33"/>
        <v>0</v>
      </c>
      <c r="AF36" s="10">
        <f t="shared" ca="1" si="33"/>
        <v>0</v>
      </c>
      <c r="AG36" s="10">
        <f t="shared" ca="1" si="33"/>
        <v>0</v>
      </c>
      <c r="AH36" s="10">
        <f t="shared" ca="1" si="33"/>
        <v>0</v>
      </c>
      <c r="AI36" s="10">
        <f t="shared" ca="1" si="33"/>
        <v>0</v>
      </c>
      <c r="AJ36" s="10">
        <f t="shared" ca="1" si="33"/>
        <v>0</v>
      </c>
      <c r="AK36" s="10">
        <f t="shared" ca="1" si="33"/>
        <v>0</v>
      </c>
      <c r="AL36" s="10">
        <f t="shared" ca="1" si="33"/>
        <v>0</v>
      </c>
      <c r="AM36" s="10">
        <f t="shared" ca="1" si="33"/>
        <v>0</v>
      </c>
      <c r="AN36" s="10">
        <f t="shared" ca="1" si="33"/>
        <v>0</v>
      </c>
      <c r="AO36" s="10">
        <f t="shared" ca="1" si="33"/>
        <v>0</v>
      </c>
      <c r="AP36" s="10">
        <f t="shared" ca="1" si="33"/>
        <v>0</v>
      </c>
      <c r="AQ36" s="10">
        <f t="shared" ca="1" si="33"/>
        <v>0</v>
      </c>
      <c r="AR36" s="10">
        <f t="shared" ca="1" si="33"/>
        <v>0</v>
      </c>
      <c r="AS36" s="2"/>
      <c r="AT36" s="10">
        <f t="shared" ca="1" si="34"/>
        <v>0</v>
      </c>
      <c r="AU36" s="10">
        <f t="shared" ca="1" si="35"/>
        <v>0</v>
      </c>
      <c r="AV36" s="10">
        <f t="shared" ca="1" si="36"/>
        <v>0</v>
      </c>
      <c r="AW36" s="10">
        <f t="shared" ref="AW36:BM50" ca="1" si="55">ROUND(AB35*G$9/12,2)</f>
        <v>0</v>
      </c>
      <c r="AX36" s="10">
        <f t="shared" ca="1" si="55"/>
        <v>0</v>
      </c>
      <c r="AY36" s="10">
        <f t="shared" ca="1" si="55"/>
        <v>0</v>
      </c>
      <c r="AZ36" s="10">
        <f t="shared" ca="1" si="55"/>
        <v>0</v>
      </c>
      <c r="BA36" s="10">
        <f t="shared" ca="1" si="55"/>
        <v>0</v>
      </c>
      <c r="BB36" s="10">
        <f t="shared" ca="1" si="55"/>
        <v>0</v>
      </c>
      <c r="BC36" s="10">
        <f t="shared" ca="1" si="55"/>
        <v>0</v>
      </c>
      <c r="BD36" s="10">
        <f t="shared" ca="1" si="55"/>
        <v>0</v>
      </c>
      <c r="BE36" s="10">
        <f t="shared" ca="1" si="55"/>
        <v>0</v>
      </c>
      <c r="BF36" s="10">
        <f t="shared" ca="1" si="55"/>
        <v>0</v>
      </c>
      <c r="BG36" s="10">
        <f t="shared" ca="1" si="55"/>
        <v>0</v>
      </c>
      <c r="BH36" s="10">
        <f t="shared" ca="1" si="55"/>
        <v>0</v>
      </c>
      <c r="BI36" s="10">
        <f t="shared" ca="1" si="55"/>
        <v>0</v>
      </c>
      <c r="BJ36" s="10">
        <f t="shared" ca="1" si="55"/>
        <v>0</v>
      </c>
      <c r="BK36" s="10">
        <f t="shared" ca="1" si="55"/>
        <v>0</v>
      </c>
      <c r="BL36" s="10">
        <f t="shared" ca="1" si="55"/>
        <v>0</v>
      </c>
      <c r="BM36" s="10">
        <f t="shared" ca="1" si="55"/>
        <v>0</v>
      </c>
      <c r="BN36" s="13">
        <f t="shared" ca="1" si="47"/>
        <v>0</v>
      </c>
      <c r="BO36" s="7"/>
      <c r="BP36" s="10">
        <f t="shared" ca="1" si="48"/>
        <v>0</v>
      </c>
      <c r="BQ36" s="10">
        <f t="shared" ca="1" si="49"/>
        <v>0</v>
      </c>
      <c r="BR36" s="10">
        <f t="shared" ca="1" si="50"/>
        <v>0</v>
      </c>
      <c r="BS36" s="10">
        <f t="shared" ca="1" si="51"/>
        <v>0</v>
      </c>
      <c r="BT36" s="10">
        <f t="shared" ca="1" si="52"/>
        <v>0</v>
      </c>
      <c r="BU36" s="10">
        <f t="shared" ca="1" si="38"/>
        <v>0</v>
      </c>
      <c r="BV36" s="10">
        <f t="shared" ca="1" si="38"/>
        <v>0</v>
      </c>
      <c r="BW36" s="10">
        <f t="shared" ca="1" si="38"/>
        <v>0</v>
      </c>
      <c r="BX36" s="10">
        <f t="shared" ca="1" si="38"/>
        <v>0</v>
      </c>
      <c r="BY36" s="10">
        <f t="shared" ca="1" si="38"/>
        <v>0</v>
      </c>
      <c r="BZ36" s="10">
        <f t="shared" ca="1" si="38"/>
        <v>0</v>
      </c>
      <c r="CA36" s="10">
        <f t="shared" ca="1" si="38"/>
        <v>0</v>
      </c>
      <c r="CB36" s="10">
        <f t="shared" ca="1" si="38"/>
        <v>0</v>
      </c>
      <c r="CC36" s="10">
        <f t="shared" ca="1" si="38"/>
        <v>0</v>
      </c>
      <c r="CD36" s="10">
        <f t="shared" ca="1" si="38"/>
        <v>0</v>
      </c>
      <c r="CE36" s="10">
        <f t="shared" ca="1" si="38"/>
        <v>0</v>
      </c>
      <c r="CF36" s="10">
        <f t="shared" ca="1" si="38"/>
        <v>0</v>
      </c>
      <c r="CG36" s="10">
        <f t="shared" ca="1" si="38"/>
        <v>0</v>
      </c>
      <c r="CH36" s="10">
        <f t="shared" ca="1" si="38"/>
        <v>0</v>
      </c>
      <c r="CI36" s="10">
        <f t="shared" ca="1" si="38"/>
        <v>0</v>
      </c>
      <c r="CJ36" s="13">
        <f t="shared" ca="1" si="53"/>
        <v>0</v>
      </c>
      <c r="CK36" s="13"/>
      <c r="CL36" s="33">
        <f t="shared" ca="1" si="39"/>
        <v>0</v>
      </c>
      <c r="CM36" s="10">
        <f ca="1">IF(NOT(snowball),0,IF(Z35=0,0,IF($C36&lt;=SUM($CL36:CL36),0,IF(BQ36+$C36-SUM($CL36:CL36)&gt;Z35+AU36,Z35+AU36-BQ36,$C36-SUM($CL36:CL36)))))</f>
        <v>0</v>
      </c>
      <c r="CN36" s="10">
        <f ca="1">IF(NOT(snowball),0,IF(AA35=0,0,IF($C36&lt;=SUM($CL36:CM36),0,IF(BR36+$C36-SUM($CL36:CM36)&gt;AA35+AV36,AA35+AV36-BR36,$C36-SUM($CL36:CM36)))))</f>
        <v>0</v>
      </c>
      <c r="CO36" s="10">
        <f ca="1">IF(NOT(snowball),0,IF(AB35=0,0,IF($C36&lt;=SUM($CL36:CN36),0,IF(BS36+$C36-SUM($CL36:CN36)&gt;AB35+AW36,AB35+AW36-BS36,$C36-SUM($CL36:CN36)))))</f>
        <v>0</v>
      </c>
      <c r="CP36" s="10">
        <f ca="1">IF(NOT(snowball),0,IF(AC35=0,0,IF($C36&lt;=SUM($CL36:CO36),0,IF(BT36+$C36-SUM($CL36:CO36)&gt;AC35+AX36,AC35+AX36-BT36,$C36-SUM($CL36:CO36)))))</f>
        <v>0</v>
      </c>
      <c r="CQ36" s="10">
        <f ca="1">IF(NOT(snowball),0,IF(AD35=0,0,IF($C36&lt;=SUM($CL36:CP36),0,IF(BU36+$C36-SUM($CL36:CP36)&gt;AD35+AY36,AD35+AY36-BU36,$C36-SUM($CL36:CP36)))))</f>
        <v>0</v>
      </c>
      <c r="CR36" s="10">
        <f ca="1">IF(NOT(snowball),0,IF(AE35=0,0,IF($C36&lt;=SUM($CL36:CQ36),0,IF(BV36+$C36-SUM($CL36:CQ36)&gt;AE35+AZ36,AE35+AZ36-BV36,$C36-SUM($CL36:CQ36)))))</f>
        <v>0</v>
      </c>
      <c r="CS36" s="10">
        <f ca="1">IF(NOT(snowball),0,IF(AF35=0,0,IF($C36&lt;=SUM($CL36:CR36),0,IF(BW36+$C36-SUM($CL36:CR36)&gt;AF35+BA36,AF35+BA36-BW36,$C36-SUM($CL36:CR36)))))</f>
        <v>0</v>
      </c>
      <c r="CT36" s="10">
        <f ca="1">IF(NOT(snowball),0,IF(AG35=0,0,IF($C36&lt;=SUM($CL36:CS36),0,IF(BX36+$C36-SUM($CL36:CS36)&gt;AG35+BB36,AG35+BB36-BX36,$C36-SUM($CL36:CS36)))))</f>
        <v>0</v>
      </c>
      <c r="CU36" s="10">
        <f ca="1">IF(NOT(snowball),0,IF(AH35=0,0,IF($C36&lt;=SUM($CL36:CT36),0,IF(BY36+$C36-SUM($CL36:CT36)&gt;AH35+BC36,AH35+BC36-BY36,$C36-SUM($CL36:CT36)))))</f>
        <v>0</v>
      </c>
      <c r="CV36" s="10">
        <f ca="1">IF(NOT(snowball),0,IF(AI35=0,0,IF($C36&lt;=SUM($CL36:CU36),0,IF(BZ36+$C36-SUM($CL36:CU36)&gt;AI35+BD36,AI35+BD36-BZ36,$C36-SUM($CL36:CU36)))))</f>
        <v>0</v>
      </c>
      <c r="CW36" s="10">
        <f ca="1">IF(NOT(snowball),0,IF(AJ35=0,0,IF($C36&lt;=SUM($CL36:CV36),0,IF(CA36+$C36-SUM($CL36:CV36)&gt;AJ35+BE36,AJ35+BE36-CA36,$C36-SUM($CL36:CV36)))))</f>
        <v>0</v>
      </c>
      <c r="CX36" s="10">
        <f ca="1">IF(NOT(snowball),0,IF(AK35=0,0,IF($C36&lt;=SUM($CL36:CW36),0,IF(CB36+$C36-SUM($CL36:CW36)&gt;AK35+BF36,AK35+BF36-CB36,$C36-SUM($CL36:CW36)))))</f>
        <v>0</v>
      </c>
      <c r="CY36" s="10">
        <f ca="1">IF(NOT(snowball),0,IF(AL35=0,0,IF($C36&lt;=SUM($CL36:CX36),0,IF(CC36+$C36-SUM($CL36:CX36)&gt;AL35+BG36,AL35+BG36-CC36,$C36-SUM($CL36:CX36)))))</f>
        <v>0</v>
      </c>
      <c r="CZ36" s="10">
        <f ca="1">IF(NOT(snowball),0,IF(AM35=0,0,IF($C36&lt;=SUM($CL36:CY36),0,IF(CD36+$C36-SUM($CL36:CY36)&gt;AM35+BH36,AM35+BH36-CD36,$C36-SUM($CL36:CY36)))))</f>
        <v>0</v>
      </c>
      <c r="DA36" s="10">
        <f ca="1">IF(NOT(snowball),0,IF(AN35=0,0,IF($C36&lt;=SUM($CL36:CZ36),0,IF(CE36+$C36-SUM($CL36:CZ36)&gt;AN35+BI36,AN35+BI36-CE36,$C36-SUM($CL36:CZ36)))))</f>
        <v>0</v>
      </c>
      <c r="DB36" s="10">
        <f ca="1">IF(NOT(snowball),0,IF(AO35=0,0,IF($C36&lt;=SUM($CL36:DA36),0,IF(CF36+$C36-SUM($CL36:DA36)&gt;AO35+BJ36,AO35+BJ36-CF36,$C36-SUM($CL36:DA36)))))</f>
        <v>0</v>
      </c>
      <c r="DC36" s="10">
        <f ca="1">IF(NOT(snowball),0,IF(AP35=0,0,IF($C36&lt;=SUM($CL36:DB36),0,IF(CG36+$C36-SUM($CL36:DB36)&gt;AP35+BK36,AP35+BK36-CG36,$C36-SUM($CL36:DB36)))))</f>
        <v>0</v>
      </c>
      <c r="DD36" s="10">
        <f ca="1">IF(NOT(snowball),0,IF(AQ35=0,0,IF($C36&lt;=SUM($CL36:DC36),0,IF(CH36+$C36-SUM($CL36:DC36)&gt;AQ35+BL36,AQ35+BL36-CH36,$C36-SUM($CL36:DC36)))))</f>
        <v>0</v>
      </c>
      <c r="DE36" s="10">
        <f ca="1">IF(NOT(snowball),0,IF(AR35=0,0,IF($C36&lt;=SUM($CL36:DD36),0,IF(CI36+$C36-SUM($CL36:DD36)&gt;AR35+BM36,AR35+BM36-CI36,$C36-SUM($CL36:DD36)))))</f>
        <v>0</v>
      </c>
    </row>
    <row r="37" spans="1:109" ht="11.1" customHeight="1">
      <c r="A37" s="11" t="str">
        <f t="shared" ca="1" si="54"/>
        <v/>
      </c>
      <c r="B37" s="5" t="e">
        <f t="shared" ca="1" si="40"/>
        <v>#N/A</v>
      </c>
      <c r="C37" s="34" t="str">
        <f t="shared" ca="1" si="12"/>
        <v/>
      </c>
      <c r="D37" s="10">
        <f t="shared" ca="1" si="13"/>
        <v>0</v>
      </c>
      <c r="E37" s="10">
        <f t="shared" ca="1" si="14"/>
        <v>0</v>
      </c>
      <c r="F37" s="10">
        <f t="shared" ca="1" si="15"/>
        <v>0</v>
      </c>
      <c r="G37" s="10">
        <f t="shared" ca="1" si="16"/>
        <v>0</v>
      </c>
      <c r="H37" s="10">
        <f t="shared" ca="1" si="17"/>
        <v>0</v>
      </c>
      <c r="I37" s="10">
        <f t="shared" ca="1" si="18"/>
        <v>0</v>
      </c>
      <c r="J37" s="10">
        <f t="shared" ca="1" si="19"/>
        <v>0</v>
      </c>
      <c r="K37" s="10">
        <f t="shared" ca="1" si="20"/>
        <v>0</v>
      </c>
      <c r="L37" s="10">
        <f t="shared" ca="1" si="21"/>
        <v>0</v>
      </c>
      <c r="M37" s="10">
        <f t="shared" ca="1" si="22"/>
        <v>0</v>
      </c>
      <c r="N37" s="10">
        <f t="shared" ca="1" si="23"/>
        <v>0</v>
      </c>
      <c r="O37" s="10">
        <f t="shared" ca="1" si="24"/>
        <v>0</v>
      </c>
      <c r="P37" s="10">
        <f t="shared" ca="1" si="25"/>
        <v>0</v>
      </c>
      <c r="Q37" s="10">
        <f t="shared" ca="1" si="26"/>
        <v>0</v>
      </c>
      <c r="R37" s="10">
        <f t="shared" ca="1" si="27"/>
        <v>0</v>
      </c>
      <c r="S37" s="10">
        <f t="shared" ca="1" si="28"/>
        <v>0</v>
      </c>
      <c r="T37" s="10">
        <f t="shared" ca="1" si="29"/>
        <v>0</v>
      </c>
      <c r="U37" s="10">
        <f t="shared" ca="1" si="30"/>
        <v>0</v>
      </c>
      <c r="V37" s="10">
        <f t="shared" ca="1" si="31"/>
        <v>0</v>
      </c>
      <c r="W37" s="10">
        <f t="shared" ca="1" si="31"/>
        <v>0</v>
      </c>
      <c r="X37" s="31"/>
      <c r="Y37" s="10">
        <f t="shared" ca="1" si="41"/>
        <v>0</v>
      </c>
      <c r="Z37" s="10">
        <f t="shared" ca="1" si="42"/>
        <v>0</v>
      </c>
      <c r="AA37" s="10">
        <f t="shared" ca="1" si="43"/>
        <v>0</v>
      </c>
      <c r="AB37" s="10">
        <f t="shared" ca="1" si="44"/>
        <v>0</v>
      </c>
      <c r="AC37" s="10">
        <f t="shared" ca="1" si="45"/>
        <v>0</v>
      </c>
      <c r="AD37" s="10">
        <f t="shared" ca="1" si="46"/>
        <v>0</v>
      </c>
      <c r="AE37" s="10">
        <f t="shared" ref="AE37:AR52" ca="1" si="56">IF(J$8=0,0,AE36-(J37-AZ37))</f>
        <v>0</v>
      </c>
      <c r="AF37" s="10">
        <f t="shared" ca="1" si="56"/>
        <v>0</v>
      </c>
      <c r="AG37" s="10">
        <f t="shared" ca="1" si="56"/>
        <v>0</v>
      </c>
      <c r="AH37" s="10">
        <f t="shared" ca="1" si="56"/>
        <v>0</v>
      </c>
      <c r="AI37" s="10">
        <f t="shared" ca="1" si="56"/>
        <v>0</v>
      </c>
      <c r="AJ37" s="10">
        <f t="shared" ca="1" si="56"/>
        <v>0</v>
      </c>
      <c r="AK37" s="10">
        <f t="shared" ca="1" si="56"/>
        <v>0</v>
      </c>
      <c r="AL37" s="10">
        <f t="shared" ca="1" si="56"/>
        <v>0</v>
      </c>
      <c r="AM37" s="10">
        <f t="shared" ca="1" si="56"/>
        <v>0</v>
      </c>
      <c r="AN37" s="10">
        <f t="shared" ca="1" si="56"/>
        <v>0</v>
      </c>
      <c r="AO37" s="10">
        <f t="shared" ca="1" si="56"/>
        <v>0</v>
      </c>
      <c r="AP37" s="10">
        <f t="shared" ca="1" si="56"/>
        <v>0</v>
      </c>
      <c r="AQ37" s="10">
        <f t="shared" ca="1" si="56"/>
        <v>0</v>
      </c>
      <c r="AR37" s="10">
        <f t="shared" ca="1" si="56"/>
        <v>0</v>
      </c>
      <c r="AS37" s="2"/>
      <c r="AT37" s="10">
        <f t="shared" ca="1" si="34"/>
        <v>0</v>
      </c>
      <c r="AU37" s="10">
        <f t="shared" ca="1" si="35"/>
        <v>0</v>
      </c>
      <c r="AV37" s="10">
        <f t="shared" ca="1" si="36"/>
        <v>0</v>
      </c>
      <c r="AW37" s="10">
        <f t="shared" ca="1" si="55"/>
        <v>0</v>
      </c>
      <c r="AX37" s="10">
        <f t="shared" ca="1" si="55"/>
        <v>0</v>
      </c>
      <c r="AY37" s="10">
        <f t="shared" ca="1" si="55"/>
        <v>0</v>
      </c>
      <c r="AZ37" s="10">
        <f t="shared" ca="1" si="55"/>
        <v>0</v>
      </c>
      <c r="BA37" s="10">
        <f t="shared" ca="1" si="55"/>
        <v>0</v>
      </c>
      <c r="BB37" s="10">
        <f t="shared" ca="1" si="55"/>
        <v>0</v>
      </c>
      <c r="BC37" s="10">
        <f t="shared" ca="1" si="55"/>
        <v>0</v>
      </c>
      <c r="BD37" s="10">
        <f t="shared" ca="1" si="55"/>
        <v>0</v>
      </c>
      <c r="BE37" s="10">
        <f t="shared" ca="1" si="55"/>
        <v>0</v>
      </c>
      <c r="BF37" s="10">
        <f t="shared" ca="1" si="55"/>
        <v>0</v>
      </c>
      <c r="BG37" s="10">
        <f t="shared" ca="1" si="55"/>
        <v>0</v>
      </c>
      <c r="BH37" s="10">
        <f t="shared" ca="1" si="55"/>
        <v>0</v>
      </c>
      <c r="BI37" s="10">
        <f t="shared" ca="1" si="55"/>
        <v>0</v>
      </c>
      <c r="BJ37" s="10">
        <f t="shared" ca="1" si="55"/>
        <v>0</v>
      </c>
      <c r="BK37" s="10">
        <f t="shared" ca="1" si="55"/>
        <v>0</v>
      </c>
      <c r="BL37" s="10">
        <f t="shared" ca="1" si="55"/>
        <v>0</v>
      </c>
      <c r="BM37" s="10">
        <f t="shared" ca="1" si="55"/>
        <v>0</v>
      </c>
      <c r="BN37" s="13">
        <f t="shared" ca="1" si="47"/>
        <v>0</v>
      </c>
      <c r="BO37" s="7"/>
      <c r="BP37" s="10">
        <f t="shared" ca="1" si="48"/>
        <v>0</v>
      </c>
      <c r="BQ37" s="10">
        <f t="shared" ca="1" si="49"/>
        <v>0</v>
      </c>
      <c r="BR37" s="10">
        <f t="shared" ca="1" si="50"/>
        <v>0</v>
      </c>
      <c r="BS37" s="10">
        <f t="shared" ca="1" si="51"/>
        <v>0</v>
      </c>
      <c r="BT37" s="10">
        <f t="shared" ca="1" si="52"/>
        <v>0</v>
      </c>
      <c r="BU37" s="10">
        <f t="shared" ref="BU37:BU100" ca="1" si="57">IF(AD36&gt;0,IF((AD36+AY37)&lt;I$10,AD36+AY37,I$10),0)</f>
        <v>0</v>
      </c>
      <c r="BV37" s="10">
        <f t="shared" ref="BV37:BV100" ca="1" si="58">IF(AE36&gt;0,IF((AE36+AZ37)&lt;J$10,AE36+AZ37,J$10),0)</f>
        <v>0</v>
      </c>
      <c r="BW37" s="10">
        <f t="shared" ref="BW37:BW100" ca="1" si="59">IF(AF36&gt;0,IF((AF36+BA37)&lt;K$10,AF36+BA37,K$10),0)</f>
        <v>0</v>
      </c>
      <c r="BX37" s="10">
        <f t="shared" ref="BX37:BX100" ca="1" si="60">IF(AG36&gt;0,IF((AG36+BB37)&lt;L$10,AG36+BB37,L$10),0)</f>
        <v>0</v>
      </c>
      <c r="BY37" s="10">
        <f t="shared" ref="BY37:BY100" ca="1" si="61">IF(AH36&gt;0,IF((AH36+BC37)&lt;M$10,AH36+BC37,M$10),0)</f>
        <v>0</v>
      </c>
      <c r="BZ37" s="10">
        <f t="shared" ref="BZ37:BZ100" ca="1" si="62">IF(AI36&gt;0,IF((AI36+BD37)&lt;N$10,AI36+BD37,N$10),0)</f>
        <v>0</v>
      </c>
      <c r="CA37" s="10">
        <f t="shared" ref="CA37:CA100" ca="1" si="63">IF(AJ36&gt;0,IF((AJ36+BE37)&lt;O$10,AJ36+BE37,O$10),0)</f>
        <v>0</v>
      </c>
      <c r="CB37" s="10">
        <f t="shared" ref="CB37:CB100" ca="1" si="64">IF(AK36&gt;0,IF((AK36+BF37)&lt;P$10,AK36+BF37,P$10),0)</f>
        <v>0</v>
      </c>
      <c r="CC37" s="10">
        <f t="shared" ref="CC37:CC100" ca="1" si="65">IF(AL36&gt;0,IF((AL36+BG37)&lt;Q$10,AL36+BG37,Q$10),0)</f>
        <v>0</v>
      </c>
      <c r="CD37" s="10">
        <f t="shared" ref="CD37:CD100" ca="1" si="66">IF(AM36&gt;0,IF((AM36+BH37)&lt;R$10,AM36+BH37,R$10),0)</f>
        <v>0</v>
      </c>
      <c r="CE37" s="10">
        <f t="shared" ref="CE37:CE100" ca="1" si="67">IF(AN36&gt;0,IF((AN36+BI37)&lt;S$10,AN36+BI37,S$10),0)</f>
        <v>0</v>
      </c>
      <c r="CF37" s="10">
        <f t="shared" ref="CF37:CF100" ca="1" si="68">IF(AO36&gt;0,IF((AO36+BJ37)&lt;T$10,AO36+BJ37,T$10),0)</f>
        <v>0</v>
      </c>
      <c r="CG37" s="10">
        <f t="shared" ref="CG37:CG100" ca="1" si="69">IF(AP36&gt;0,IF((AP36+BK37)&lt;U$10,AP36+BK37,U$10),0)</f>
        <v>0</v>
      </c>
      <c r="CH37" s="10">
        <f t="shared" ref="CH37:CH100" ca="1" si="70">IF(AQ36&gt;0,IF((AQ36+BL37)&lt;V$10,AQ36+BL37,V$10),0)</f>
        <v>0</v>
      </c>
      <c r="CI37" s="10">
        <f t="shared" ref="CI37:CI100" ca="1" si="71">IF(AR36&gt;0,IF((AR36+BM37)&lt;W$10,AR36+BM37,W$10),0)</f>
        <v>0</v>
      </c>
      <c r="CJ37" s="13">
        <f t="shared" ca="1" si="53"/>
        <v>0</v>
      </c>
      <c r="CK37" s="13"/>
      <c r="CL37" s="33">
        <f t="shared" ca="1" si="39"/>
        <v>0</v>
      </c>
      <c r="CM37" s="10">
        <f ca="1">IF(NOT(snowball),0,IF(Z36=0,0,IF($C37&lt;=SUM($CL37:CL37),0,IF(BQ37+$C37-SUM($CL37:CL37)&gt;Z36+AU37,Z36+AU37-BQ37,$C37-SUM($CL37:CL37)))))</f>
        <v>0</v>
      </c>
      <c r="CN37" s="10">
        <f ca="1">IF(NOT(snowball),0,IF(AA36=0,0,IF($C37&lt;=SUM($CL37:CM37),0,IF(BR37+$C37-SUM($CL37:CM37)&gt;AA36+AV37,AA36+AV37-BR37,$C37-SUM($CL37:CM37)))))</f>
        <v>0</v>
      </c>
      <c r="CO37" s="10">
        <f ca="1">IF(NOT(snowball),0,IF(AB36=0,0,IF($C37&lt;=SUM($CL37:CN37),0,IF(BS37+$C37-SUM($CL37:CN37)&gt;AB36+AW37,AB36+AW37-BS37,$C37-SUM($CL37:CN37)))))</f>
        <v>0</v>
      </c>
      <c r="CP37" s="10">
        <f ca="1">IF(NOT(snowball),0,IF(AC36=0,0,IF($C37&lt;=SUM($CL37:CO37),0,IF(BT37+$C37-SUM($CL37:CO37)&gt;AC36+AX37,AC36+AX37-BT37,$C37-SUM($CL37:CO37)))))</f>
        <v>0</v>
      </c>
      <c r="CQ37" s="10">
        <f ca="1">IF(NOT(snowball),0,IF(AD36=0,0,IF($C37&lt;=SUM($CL37:CP37),0,IF(BU37+$C37-SUM($CL37:CP37)&gt;AD36+AY37,AD36+AY37-BU37,$C37-SUM($CL37:CP37)))))</f>
        <v>0</v>
      </c>
      <c r="CR37" s="10">
        <f ca="1">IF(NOT(snowball),0,IF(AE36=0,0,IF($C37&lt;=SUM($CL37:CQ37),0,IF(BV37+$C37-SUM($CL37:CQ37)&gt;AE36+AZ37,AE36+AZ37-BV37,$C37-SUM($CL37:CQ37)))))</f>
        <v>0</v>
      </c>
      <c r="CS37" s="10">
        <f ca="1">IF(NOT(snowball),0,IF(AF36=0,0,IF($C37&lt;=SUM($CL37:CR37),0,IF(BW37+$C37-SUM($CL37:CR37)&gt;AF36+BA37,AF36+BA37-BW37,$C37-SUM($CL37:CR37)))))</f>
        <v>0</v>
      </c>
      <c r="CT37" s="10">
        <f ca="1">IF(NOT(snowball),0,IF(AG36=0,0,IF($C37&lt;=SUM($CL37:CS37),0,IF(BX37+$C37-SUM($CL37:CS37)&gt;AG36+BB37,AG36+BB37-BX37,$C37-SUM($CL37:CS37)))))</f>
        <v>0</v>
      </c>
      <c r="CU37" s="10">
        <f ca="1">IF(NOT(snowball),0,IF(AH36=0,0,IF($C37&lt;=SUM($CL37:CT37),0,IF(BY37+$C37-SUM($CL37:CT37)&gt;AH36+BC37,AH36+BC37-BY37,$C37-SUM($CL37:CT37)))))</f>
        <v>0</v>
      </c>
      <c r="CV37" s="10">
        <f ca="1">IF(NOT(snowball),0,IF(AI36=0,0,IF($C37&lt;=SUM($CL37:CU37),0,IF(BZ37+$C37-SUM($CL37:CU37)&gt;AI36+BD37,AI36+BD37-BZ37,$C37-SUM($CL37:CU37)))))</f>
        <v>0</v>
      </c>
      <c r="CW37" s="10">
        <f ca="1">IF(NOT(snowball),0,IF(AJ36=0,0,IF($C37&lt;=SUM($CL37:CV37),0,IF(CA37+$C37-SUM($CL37:CV37)&gt;AJ36+BE37,AJ36+BE37-CA37,$C37-SUM($CL37:CV37)))))</f>
        <v>0</v>
      </c>
      <c r="CX37" s="10">
        <f ca="1">IF(NOT(snowball),0,IF(AK36=0,0,IF($C37&lt;=SUM($CL37:CW37),0,IF(CB37+$C37-SUM($CL37:CW37)&gt;AK36+BF37,AK36+BF37-CB37,$C37-SUM($CL37:CW37)))))</f>
        <v>0</v>
      </c>
      <c r="CY37" s="10">
        <f ca="1">IF(NOT(snowball),0,IF(AL36=0,0,IF($C37&lt;=SUM($CL37:CX37),0,IF(CC37+$C37-SUM($CL37:CX37)&gt;AL36+BG37,AL36+BG37-CC37,$C37-SUM($CL37:CX37)))))</f>
        <v>0</v>
      </c>
      <c r="CZ37" s="10">
        <f ca="1">IF(NOT(snowball),0,IF(AM36=0,0,IF($C37&lt;=SUM($CL37:CY37),0,IF(CD37+$C37-SUM($CL37:CY37)&gt;AM36+BH37,AM36+BH37-CD37,$C37-SUM($CL37:CY37)))))</f>
        <v>0</v>
      </c>
      <c r="DA37" s="10">
        <f ca="1">IF(NOT(snowball),0,IF(AN36=0,0,IF($C37&lt;=SUM($CL37:CZ37),0,IF(CE37+$C37-SUM($CL37:CZ37)&gt;AN36+BI37,AN36+BI37-CE37,$C37-SUM($CL37:CZ37)))))</f>
        <v>0</v>
      </c>
      <c r="DB37" s="10">
        <f ca="1">IF(NOT(snowball),0,IF(AO36=0,0,IF($C37&lt;=SUM($CL37:DA37),0,IF(CF37+$C37-SUM($CL37:DA37)&gt;AO36+BJ37,AO36+BJ37-CF37,$C37-SUM($CL37:DA37)))))</f>
        <v>0</v>
      </c>
      <c r="DC37" s="10">
        <f ca="1">IF(NOT(snowball),0,IF(AP36=0,0,IF($C37&lt;=SUM($CL37:DB37),0,IF(CG37+$C37-SUM($CL37:DB37)&gt;AP36+BK37,AP36+BK37-CG37,$C37-SUM($CL37:DB37)))))</f>
        <v>0</v>
      </c>
      <c r="DD37" s="10">
        <f ca="1">IF(NOT(snowball),0,IF(AQ36=0,0,IF($C37&lt;=SUM($CL37:DC37),0,IF(CH37+$C37-SUM($CL37:DC37)&gt;AQ36+BL37,AQ36+BL37-CH37,$C37-SUM($CL37:DC37)))))</f>
        <v>0</v>
      </c>
      <c r="DE37" s="10">
        <f ca="1">IF(NOT(snowball),0,IF(AR36=0,0,IF($C37&lt;=SUM($CL37:DD37),0,IF(CI37+$C37-SUM($CL37:DD37)&gt;AR36+BM37,AR36+BM37-CI37,$C37-SUM($CL37:DD37)))))</f>
        <v>0</v>
      </c>
    </row>
    <row r="38" spans="1:109" ht="11.1" customHeight="1">
      <c r="A38" s="11" t="str">
        <f t="shared" ca="1" si="54"/>
        <v/>
      </c>
      <c r="B38" s="5" t="e">
        <f t="shared" ca="1" si="40"/>
        <v>#N/A</v>
      </c>
      <c r="C38" s="34" t="str">
        <f t="shared" ca="1" si="12"/>
        <v/>
      </c>
      <c r="D38" s="10">
        <f t="shared" ca="1" si="13"/>
        <v>0</v>
      </c>
      <c r="E38" s="10">
        <f t="shared" ca="1" si="14"/>
        <v>0</v>
      </c>
      <c r="F38" s="10">
        <f t="shared" ca="1" si="15"/>
        <v>0</v>
      </c>
      <c r="G38" s="10">
        <f t="shared" ca="1" si="16"/>
        <v>0</v>
      </c>
      <c r="H38" s="10">
        <f t="shared" ca="1" si="17"/>
        <v>0</v>
      </c>
      <c r="I38" s="10">
        <f t="shared" ca="1" si="18"/>
        <v>0</v>
      </c>
      <c r="J38" s="10">
        <f t="shared" ca="1" si="19"/>
        <v>0</v>
      </c>
      <c r="K38" s="10">
        <f t="shared" ca="1" si="20"/>
        <v>0</v>
      </c>
      <c r="L38" s="10">
        <f t="shared" ca="1" si="21"/>
        <v>0</v>
      </c>
      <c r="M38" s="10">
        <f t="shared" ca="1" si="22"/>
        <v>0</v>
      </c>
      <c r="N38" s="10">
        <f t="shared" ca="1" si="23"/>
        <v>0</v>
      </c>
      <c r="O38" s="10">
        <f t="shared" ca="1" si="24"/>
        <v>0</v>
      </c>
      <c r="P38" s="10">
        <f t="shared" ca="1" si="25"/>
        <v>0</v>
      </c>
      <c r="Q38" s="10">
        <f t="shared" ca="1" si="26"/>
        <v>0</v>
      </c>
      <c r="R38" s="10">
        <f t="shared" ca="1" si="27"/>
        <v>0</v>
      </c>
      <c r="S38" s="10">
        <f t="shared" ca="1" si="28"/>
        <v>0</v>
      </c>
      <c r="T38" s="10">
        <f t="shared" ca="1" si="29"/>
        <v>0</v>
      </c>
      <c r="U38" s="10">
        <f t="shared" ca="1" si="30"/>
        <v>0</v>
      </c>
      <c r="V38" s="10">
        <f t="shared" ca="1" si="31"/>
        <v>0</v>
      </c>
      <c r="W38" s="10">
        <f t="shared" ca="1" si="31"/>
        <v>0</v>
      </c>
      <c r="X38" s="31"/>
      <c r="Y38" s="10">
        <f t="shared" ca="1" si="41"/>
        <v>0</v>
      </c>
      <c r="Z38" s="10">
        <f t="shared" ca="1" si="42"/>
        <v>0</v>
      </c>
      <c r="AA38" s="10">
        <f t="shared" ca="1" si="43"/>
        <v>0</v>
      </c>
      <c r="AB38" s="10">
        <f t="shared" ca="1" si="44"/>
        <v>0</v>
      </c>
      <c r="AC38" s="10">
        <f t="shared" ca="1" si="45"/>
        <v>0</v>
      </c>
      <c r="AD38" s="10">
        <f t="shared" ca="1" si="46"/>
        <v>0</v>
      </c>
      <c r="AE38" s="10">
        <f t="shared" ca="1" si="56"/>
        <v>0</v>
      </c>
      <c r="AF38" s="10">
        <f t="shared" ca="1" si="56"/>
        <v>0</v>
      </c>
      <c r="AG38" s="10">
        <f t="shared" ca="1" si="56"/>
        <v>0</v>
      </c>
      <c r="AH38" s="10">
        <f t="shared" ca="1" si="56"/>
        <v>0</v>
      </c>
      <c r="AI38" s="10">
        <f t="shared" ca="1" si="56"/>
        <v>0</v>
      </c>
      <c r="AJ38" s="10">
        <f t="shared" ca="1" si="56"/>
        <v>0</v>
      </c>
      <c r="AK38" s="10">
        <f t="shared" ca="1" si="56"/>
        <v>0</v>
      </c>
      <c r="AL38" s="10">
        <f t="shared" ca="1" si="56"/>
        <v>0</v>
      </c>
      <c r="AM38" s="10">
        <f t="shared" ca="1" si="56"/>
        <v>0</v>
      </c>
      <c r="AN38" s="10">
        <f t="shared" ca="1" si="56"/>
        <v>0</v>
      </c>
      <c r="AO38" s="10">
        <f t="shared" ca="1" si="56"/>
        <v>0</v>
      </c>
      <c r="AP38" s="10">
        <f t="shared" ca="1" si="56"/>
        <v>0</v>
      </c>
      <c r="AQ38" s="10">
        <f t="shared" ca="1" si="56"/>
        <v>0</v>
      </c>
      <c r="AR38" s="10">
        <f t="shared" ca="1" si="56"/>
        <v>0</v>
      </c>
      <c r="AS38" s="2"/>
      <c r="AT38" s="10">
        <f t="shared" ca="1" si="34"/>
        <v>0</v>
      </c>
      <c r="AU38" s="10">
        <f t="shared" ca="1" si="35"/>
        <v>0</v>
      </c>
      <c r="AV38" s="10">
        <f t="shared" ca="1" si="36"/>
        <v>0</v>
      </c>
      <c r="AW38" s="10">
        <f t="shared" ca="1" si="55"/>
        <v>0</v>
      </c>
      <c r="AX38" s="10">
        <f t="shared" ca="1" si="55"/>
        <v>0</v>
      </c>
      <c r="AY38" s="10">
        <f t="shared" ca="1" si="55"/>
        <v>0</v>
      </c>
      <c r="AZ38" s="10">
        <f t="shared" ca="1" si="55"/>
        <v>0</v>
      </c>
      <c r="BA38" s="10">
        <f t="shared" ca="1" si="55"/>
        <v>0</v>
      </c>
      <c r="BB38" s="10">
        <f t="shared" ca="1" si="55"/>
        <v>0</v>
      </c>
      <c r="BC38" s="10">
        <f t="shared" ca="1" si="55"/>
        <v>0</v>
      </c>
      <c r="BD38" s="10">
        <f t="shared" ca="1" si="55"/>
        <v>0</v>
      </c>
      <c r="BE38" s="10">
        <f t="shared" ca="1" si="55"/>
        <v>0</v>
      </c>
      <c r="BF38" s="10">
        <f t="shared" ca="1" si="55"/>
        <v>0</v>
      </c>
      <c r="BG38" s="10">
        <f t="shared" ca="1" si="55"/>
        <v>0</v>
      </c>
      <c r="BH38" s="10">
        <f t="shared" ca="1" si="55"/>
        <v>0</v>
      </c>
      <c r="BI38" s="10">
        <f t="shared" ca="1" si="55"/>
        <v>0</v>
      </c>
      <c r="BJ38" s="10">
        <f t="shared" ca="1" si="55"/>
        <v>0</v>
      </c>
      <c r="BK38" s="10">
        <f t="shared" ca="1" si="55"/>
        <v>0</v>
      </c>
      <c r="BL38" s="10">
        <f t="shared" ca="1" si="55"/>
        <v>0</v>
      </c>
      <c r="BM38" s="10">
        <f t="shared" ca="1" si="55"/>
        <v>0</v>
      </c>
      <c r="BN38" s="13">
        <f t="shared" ca="1" si="47"/>
        <v>0</v>
      </c>
      <c r="BO38" s="7"/>
      <c r="BP38" s="10">
        <f t="shared" ca="1" si="48"/>
        <v>0</v>
      </c>
      <c r="BQ38" s="10">
        <f t="shared" ca="1" si="49"/>
        <v>0</v>
      </c>
      <c r="BR38" s="10">
        <f t="shared" ca="1" si="50"/>
        <v>0</v>
      </c>
      <c r="BS38" s="10">
        <f t="shared" ca="1" si="51"/>
        <v>0</v>
      </c>
      <c r="BT38" s="10">
        <f t="shared" ca="1" si="52"/>
        <v>0</v>
      </c>
      <c r="BU38" s="10">
        <f t="shared" ca="1" si="57"/>
        <v>0</v>
      </c>
      <c r="BV38" s="10">
        <f t="shared" ca="1" si="58"/>
        <v>0</v>
      </c>
      <c r="BW38" s="10">
        <f t="shared" ca="1" si="59"/>
        <v>0</v>
      </c>
      <c r="BX38" s="10">
        <f t="shared" ca="1" si="60"/>
        <v>0</v>
      </c>
      <c r="BY38" s="10">
        <f t="shared" ca="1" si="61"/>
        <v>0</v>
      </c>
      <c r="BZ38" s="10">
        <f t="shared" ca="1" si="62"/>
        <v>0</v>
      </c>
      <c r="CA38" s="10">
        <f t="shared" ca="1" si="63"/>
        <v>0</v>
      </c>
      <c r="CB38" s="10">
        <f t="shared" ca="1" si="64"/>
        <v>0</v>
      </c>
      <c r="CC38" s="10">
        <f t="shared" ca="1" si="65"/>
        <v>0</v>
      </c>
      <c r="CD38" s="10">
        <f t="shared" ca="1" si="66"/>
        <v>0</v>
      </c>
      <c r="CE38" s="10">
        <f t="shared" ca="1" si="67"/>
        <v>0</v>
      </c>
      <c r="CF38" s="10">
        <f t="shared" ca="1" si="68"/>
        <v>0</v>
      </c>
      <c r="CG38" s="10">
        <f t="shared" ca="1" si="69"/>
        <v>0</v>
      </c>
      <c r="CH38" s="10">
        <f t="shared" ca="1" si="70"/>
        <v>0</v>
      </c>
      <c r="CI38" s="10">
        <f t="shared" ca="1" si="71"/>
        <v>0</v>
      </c>
      <c r="CJ38" s="13">
        <f t="shared" ca="1" si="53"/>
        <v>0</v>
      </c>
      <c r="CK38" s="13"/>
      <c r="CL38" s="33">
        <f t="shared" ca="1" si="39"/>
        <v>0</v>
      </c>
      <c r="CM38" s="10">
        <f ca="1">IF(NOT(snowball),0,IF(Z37=0,0,IF($C38&lt;=SUM($CL38:CL38),0,IF(BQ38+$C38-SUM($CL38:CL38)&gt;Z37+AU38,Z37+AU38-BQ38,$C38-SUM($CL38:CL38)))))</f>
        <v>0</v>
      </c>
      <c r="CN38" s="10">
        <f ca="1">IF(NOT(snowball),0,IF(AA37=0,0,IF($C38&lt;=SUM($CL38:CM38),0,IF(BR38+$C38-SUM($CL38:CM38)&gt;AA37+AV38,AA37+AV38-BR38,$C38-SUM($CL38:CM38)))))</f>
        <v>0</v>
      </c>
      <c r="CO38" s="10">
        <f ca="1">IF(NOT(snowball),0,IF(AB37=0,0,IF($C38&lt;=SUM($CL38:CN38),0,IF(BS38+$C38-SUM($CL38:CN38)&gt;AB37+AW38,AB37+AW38-BS38,$C38-SUM($CL38:CN38)))))</f>
        <v>0</v>
      </c>
      <c r="CP38" s="10">
        <f ca="1">IF(NOT(snowball),0,IF(AC37=0,0,IF($C38&lt;=SUM($CL38:CO38),0,IF(BT38+$C38-SUM($CL38:CO38)&gt;AC37+AX38,AC37+AX38-BT38,$C38-SUM($CL38:CO38)))))</f>
        <v>0</v>
      </c>
      <c r="CQ38" s="10">
        <f ca="1">IF(NOT(snowball),0,IF(AD37=0,0,IF($C38&lt;=SUM($CL38:CP38),0,IF(BU38+$C38-SUM($CL38:CP38)&gt;AD37+AY38,AD37+AY38-BU38,$C38-SUM($CL38:CP38)))))</f>
        <v>0</v>
      </c>
      <c r="CR38" s="10">
        <f ca="1">IF(NOT(snowball),0,IF(AE37=0,0,IF($C38&lt;=SUM($CL38:CQ38),0,IF(BV38+$C38-SUM($CL38:CQ38)&gt;AE37+AZ38,AE37+AZ38-BV38,$C38-SUM($CL38:CQ38)))))</f>
        <v>0</v>
      </c>
      <c r="CS38" s="10">
        <f ca="1">IF(NOT(snowball),0,IF(AF37=0,0,IF($C38&lt;=SUM($CL38:CR38),0,IF(BW38+$C38-SUM($CL38:CR38)&gt;AF37+BA38,AF37+BA38-BW38,$C38-SUM($CL38:CR38)))))</f>
        <v>0</v>
      </c>
      <c r="CT38" s="10">
        <f ca="1">IF(NOT(snowball),0,IF(AG37=0,0,IF($C38&lt;=SUM($CL38:CS38),0,IF(BX38+$C38-SUM($CL38:CS38)&gt;AG37+BB38,AG37+BB38-BX38,$C38-SUM($CL38:CS38)))))</f>
        <v>0</v>
      </c>
      <c r="CU38" s="10">
        <f ca="1">IF(NOT(snowball),0,IF(AH37=0,0,IF($C38&lt;=SUM($CL38:CT38),0,IF(BY38+$C38-SUM($CL38:CT38)&gt;AH37+BC38,AH37+BC38-BY38,$C38-SUM($CL38:CT38)))))</f>
        <v>0</v>
      </c>
      <c r="CV38" s="10">
        <f ca="1">IF(NOT(snowball),0,IF(AI37=0,0,IF($C38&lt;=SUM($CL38:CU38),0,IF(BZ38+$C38-SUM($CL38:CU38)&gt;AI37+BD38,AI37+BD38-BZ38,$C38-SUM($CL38:CU38)))))</f>
        <v>0</v>
      </c>
      <c r="CW38" s="10">
        <f ca="1">IF(NOT(snowball),0,IF(AJ37=0,0,IF($C38&lt;=SUM($CL38:CV38),0,IF(CA38+$C38-SUM($CL38:CV38)&gt;AJ37+BE38,AJ37+BE38-CA38,$C38-SUM($CL38:CV38)))))</f>
        <v>0</v>
      </c>
      <c r="CX38" s="10">
        <f ca="1">IF(NOT(snowball),0,IF(AK37=0,0,IF($C38&lt;=SUM($CL38:CW38),0,IF(CB38+$C38-SUM($CL38:CW38)&gt;AK37+BF38,AK37+BF38-CB38,$C38-SUM($CL38:CW38)))))</f>
        <v>0</v>
      </c>
      <c r="CY38" s="10">
        <f ca="1">IF(NOT(snowball),0,IF(AL37=0,0,IF($C38&lt;=SUM($CL38:CX38),0,IF(CC38+$C38-SUM($CL38:CX38)&gt;AL37+BG38,AL37+BG38-CC38,$C38-SUM($CL38:CX38)))))</f>
        <v>0</v>
      </c>
      <c r="CZ38" s="10">
        <f ca="1">IF(NOT(snowball),0,IF(AM37=0,0,IF($C38&lt;=SUM($CL38:CY38),0,IF(CD38+$C38-SUM($CL38:CY38)&gt;AM37+BH38,AM37+BH38-CD38,$C38-SUM($CL38:CY38)))))</f>
        <v>0</v>
      </c>
      <c r="DA38" s="10">
        <f ca="1">IF(NOT(snowball),0,IF(AN37=0,0,IF($C38&lt;=SUM($CL38:CZ38),0,IF(CE38+$C38-SUM($CL38:CZ38)&gt;AN37+BI38,AN37+BI38-CE38,$C38-SUM($CL38:CZ38)))))</f>
        <v>0</v>
      </c>
      <c r="DB38" s="10">
        <f ca="1">IF(NOT(snowball),0,IF(AO37=0,0,IF($C38&lt;=SUM($CL38:DA38),0,IF(CF38+$C38-SUM($CL38:DA38)&gt;AO37+BJ38,AO37+BJ38-CF38,$C38-SUM($CL38:DA38)))))</f>
        <v>0</v>
      </c>
      <c r="DC38" s="10">
        <f ca="1">IF(NOT(snowball),0,IF(AP37=0,0,IF($C38&lt;=SUM($CL38:DB38),0,IF(CG38+$C38-SUM($CL38:DB38)&gt;AP37+BK38,AP37+BK38-CG38,$C38-SUM($CL38:DB38)))))</f>
        <v>0</v>
      </c>
      <c r="DD38" s="10">
        <f ca="1">IF(NOT(snowball),0,IF(AQ37=0,0,IF($C38&lt;=SUM($CL38:DC38),0,IF(CH38+$C38-SUM($CL38:DC38)&gt;AQ37+BL38,AQ37+BL38-CH38,$C38-SUM($CL38:DC38)))))</f>
        <v>0</v>
      </c>
      <c r="DE38" s="10">
        <f ca="1">IF(NOT(snowball),0,IF(AR37=0,0,IF($C38&lt;=SUM($CL38:DD38),0,IF(CI38+$C38-SUM($CL38:DD38)&gt;AR37+BM38,AR37+BM38-CI38,$C38-SUM($CL38:DD38)))))</f>
        <v>0</v>
      </c>
    </row>
    <row r="39" spans="1:109" ht="11.1" customHeight="1">
      <c r="A39" s="11" t="str">
        <f t="shared" ca="1" si="54"/>
        <v/>
      </c>
      <c r="B39" s="5" t="e">
        <f t="shared" ca="1" si="40"/>
        <v>#N/A</v>
      </c>
      <c r="C39" s="34" t="str">
        <f t="shared" ca="1" si="12"/>
        <v/>
      </c>
      <c r="D39" s="10">
        <f t="shared" ca="1" si="13"/>
        <v>0</v>
      </c>
      <c r="E39" s="10">
        <f t="shared" ca="1" si="14"/>
        <v>0</v>
      </c>
      <c r="F39" s="10">
        <f t="shared" ca="1" si="15"/>
        <v>0</v>
      </c>
      <c r="G39" s="10">
        <f t="shared" ca="1" si="16"/>
        <v>0</v>
      </c>
      <c r="H39" s="10">
        <f t="shared" ca="1" si="17"/>
        <v>0</v>
      </c>
      <c r="I39" s="10">
        <f t="shared" ca="1" si="18"/>
        <v>0</v>
      </c>
      <c r="J39" s="10">
        <f t="shared" ca="1" si="19"/>
        <v>0</v>
      </c>
      <c r="K39" s="10">
        <f t="shared" ca="1" si="20"/>
        <v>0</v>
      </c>
      <c r="L39" s="10">
        <f t="shared" ca="1" si="21"/>
        <v>0</v>
      </c>
      <c r="M39" s="10">
        <f t="shared" ca="1" si="22"/>
        <v>0</v>
      </c>
      <c r="N39" s="10">
        <f t="shared" ca="1" si="23"/>
        <v>0</v>
      </c>
      <c r="O39" s="10">
        <f t="shared" ca="1" si="24"/>
        <v>0</v>
      </c>
      <c r="P39" s="10">
        <f t="shared" ca="1" si="25"/>
        <v>0</v>
      </c>
      <c r="Q39" s="10">
        <f t="shared" ca="1" si="26"/>
        <v>0</v>
      </c>
      <c r="R39" s="10">
        <f t="shared" ca="1" si="27"/>
        <v>0</v>
      </c>
      <c r="S39" s="10">
        <f t="shared" ca="1" si="28"/>
        <v>0</v>
      </c>
      <c r="T39" s="10">
        <f t="shared" ca="1" si="29"/>
        <v>0</v>
      </c>
      <c r="U39" s="10">
        <f t="shared" ca="1" si="30"/>
        <v>0</v>
      </c>
      <c r="V39" s="10">
        <f t="shared" ca="1" si="31"/>
        <v>0</v>
      </c>
      <c r="W39" s="10">
        <f t="shared" ca="1" si="31"/>
        <v>0</v>
      </c>
      <c r="X39" s="31"/>
      <c r="Y39" s="10">
        <f t="shared" ca="1" si="41"/>
        <v>0</v>
      </c>
      <c r="Z39" s="10">
        <f t="shared" ca="1" si="42"/>
        <v>0</v>
      </c>
      <c r="AA39" s="10">
        <f t="shared" ca="1" si="43"/>
        <v>0</v>
      </c>
      <c r="AB39" s="10">
        <f t="shared" ca="1" si="44"/>
        <v>0</v>
      </c>
      <c r="AC39" s="10">
        <f t="shared" ca="1" si="45"/>
        <v>0</v>
      </c>
      <c r="AD39" s="10">
        <f t="shared" ca="1" si="46"/>
        <v>0</v>
      </c>
      <c r="AE39" s="10">
        <f t="shared" ca="1" si="56"/>
        <v>0</v>
      </c>
      <c r="AF39" s="10">
        <f t="shared" ca="1" si="56"/>
        <v>0</v>
      </c>
      <c r="AG39" s="10">
        <f t="shared" ca="1" si="56"/>
        <v>0</v>
      </c>
      <c r="AH39" s="10">
        <f t="shared" ca="1" si="56"/>
        <v>0</v>
      </c>
      <c r="AI39" s="10">
        <f t="shared" ca="1" si="56"/>
        <v>0</v>
      </c>
      <c r="AJ39" s="10">
        <f t="shared" ca="1" si="56"/>
        <v>0</v>
      </c>
      <c r="AK39" s="10">
        <f t="shared" ca="1" si="56"/>
        <v>0</v>
      </c>
      <c r="AL39" s="10">
        <f t="shared" ca="1" si="56"/>
        <v>0</v>
      </c>
      <c r="AM39" s="10">
        <f t="shared" ca="1" si="56"/>
        <v>0</v>
      </c>
      <c r="AN39" s="10">
        <f t="shared" ca="1" si="56"/>
        <v>0</v>
      </c>
      <c r="AO39" s="10">
        <f t="shared" ca="1" si="56"/>
        <v>0</v>
      </c>
      <c r="AP39" s="10">
        <f t="shared" ca="1" si="56"/>
        <v>0</v>
      </c>
      <c r="AQ39" s="10">
        <f t="shared" ca="1" si="56"/>
        <v>0</v>
      </c>
      <c r="AR39" s="10">
        <f t="shared" ca="1" si="56"/>
        <v>0</v>
      </c>
      <c r="AS39" s="2"/>
      <c r="AT39" s="10">
        <f t="shared" ca="1" si="34"/>
        <v>0</v>
      </c>
      <c r="AU39" s="10">
        <f t="shared" ca="1" si="35"/>
        <v>0</v>
      </c>
      <c r="AV39" s="10">
        <f t="shared" ca="1" si="36"/>
        <v>0</v>
      </c>
      <c r="AW39" s="10">
        <f t="shared" ca="1" si="55"/>
        <v>0</v>
      </c>
      <c r="AX39" s="10">
        <f t="shared" ca="1" si="55"/>
        <v>0</v>
      </c>
      <c r="AY39" s="10">
        <f t="shared" ca="1" si="55"/>
        <v>0</v>
      </c>
      <c r="AZ39" s="10">
        <f t="shared" ca="1" si="55"/>
        <v>0</v>
      </c>
      <c r="BA39" s="10">
        <f t="shared" ca="1" si="55"/>
        <v>0</v>
      </c>
      <c r="BB39" s="10">
        <f t="shared" ca="1" si="55"/>
        <v>0</v>
      </c>
      <c r="BC39" s="10">
        <f t="shared" ca="1" si="55"/>
        <v>0</v>
      </c>
      <c r="BD39" s="10">
        <f t="shared" ca="1" si="55"/>
        <v>0</v>
      </c>
      <c r="BE39" s="10">
        <f t="shared" ca="1" si="55"/>
        <v>0</v>
      </c>
      <c r="BF39" s="10">
        <f t="shared" ca="1" si="55"/>
        <v>0</v>
      </c>
      <c r="BG39" s="10">
        <f t="shared" ca="1" si="55"/>
        <v>0</v>
      </c>
      <c r="BH39" s="10">
        <f t="shared" ca="1" si="55"/>
        <v>0</v>
      </c>
      <c r="BI39" s="10">
        <f t="shared" ca="1" si="55"/>
        <v>0</v>
      </c>
      <c r="BJ39" s="10">
        <f t="shared" ca="1" si="55"/>
        <v>0</v>
      </c>
      <c r="BK39" s="10">
        <f t="shared" ca="1" si="55"/>
        <v>0</v>
      </c>
      <c r="BL39" s="10">
        <f t="shared" ca="1" si="55"/>
        <v>0</v>
      </c>
      <c r="BM39" s="10">
        <f t="shared" ca="1" si="55"/>
        <v>0</v>
      </c>
      <c r="BN39" s="13">
        <f t="shared" ca="1" si="47"/>
        <v>0</v>
      </c>
      <c r="BO39" s="7"/>
      <c r="BP39" s="10">
        <f t="shared" ca="1" si="48"/>
        <v>0</v>
      </c>
      <c r="BQ39" s="10">
        <f t="shared" ca="1" si="49"/>
        <v>0</v>
      </c>
      <c r="BR39" s="10">
        <f t="shared" ca="1" si="50"/>
        <v>0</v>
      </c>
      <c r="BS39" s="10">
        <f t="shared" ca="1" si="51"/>
        <v>0</v>
      </c>
      <c r="BT39" s="10">
        <f t="shared" ca="1" si="52"/>
        <v>0</v>
      </c>
      <c r="BU39" s="10">
        <f t="shared" ca="1" si="57"/>
        <v>0</v>
      </c>
      <c r="BV39" s="10">
        <f t="shared" ca="1" si="58"/>
        <v>0</v>
      </c>
      <c r="BW39" s="10">
        <f t="shared" ca="1" si="59"/>
        <v>0</v>
      </c>
      <c r="BX39" s="10">
        <f t="shared" ca="1" si="60"/>
        <v>0</v>
      </c>
      <c r="BY39" s="10">
        <f t="shared" ca="1" si="61"/>
        <v>0</v>
      </c>
      <c r="BZ39" s="10">
        <f t="shared" ca="1" si="62"/>
        <v>0</v>
      </c>
      <c r="CA39" s="10">
        <f t="shared" ca="1" si="63"/>
        <v>0</v>
      </c>
      <c r="CB39" s="10">
        <f t="shared" ca="1" si="64"/>
        <v>0</v>
      </c>
      <c r="CC39" s="10">
        <f t="shared" ca="1" si="65"/>
        <v>0</v>
      </c>
      <c r="CD39" s="10">
        <f t="shared" ca="1" si="66"/>
        <v>0</v>
      </c>
      <c r="CE39" s="10">
        <f t="shared" ca="1" si="67"/>
        <v>0</v>
      </c>
      <c r="CF39" s="10">
        <f t="shared" ca="1" si="68"/>
        <v>0</v>
      </c>
      <c r="CG39" s="10">
        <f t="shared" ca="1" si="69"/>
        <v>0</v>
      </c>
      <c r="CH39" s="10">
        <f t="shared" ca="1" si="70"/>
        <v>0</v>
      </c>
      <c r="CI39" s="10">
        <f t="shared" ca="1" si="71"/>
        <v>0</v>
      </c>
      <c r="CJ39" s="13">
        <f t="shared" ca="1" si="53"/>
        <v>0</v>
      </c>
      <c r="CK39" s="13"/>
      <c r="CL39" s="33">
        <f t="shared" ca="1" si="39"/>
        <v>0</v>
      </c>
      <c r="CM39" s="10">
        <f ca="1">IF(NOT(snowball),0,IF(Z38=0,0,IF($C39&lt;=SUM($CL39:CL39),0,IF(BQ39+$C39-SUM($CL39:CL39)&gt;Z38+AU39,Z38+AU39-BQ39,$C39-SUM($CL39:CL39)))))</f>
        <v>0</v>
      </c>
      <c r="CN39" s="10">
        <f ca="1">IF(NOT(snowball),0,IF(AA38=0,0,IF($C39&lt;=SUM($CL39:CM39),0,IF(BR39+$C39-SUM($CL39:CM39)&gt;AA38+AV39,AA38+AV39-BR39,$C39-SUM($CL39:CM39)))))</f>
        <v>0</v>
      </c>
      <c r="CO39" s="10">
        <f ca="1">IF(NOT(snowball),0,IF(AB38=0,0,IF($C39&lt;=SUM($CL39:CN39),0,IF(BS39+$C39-SUM($CL39:CN39)&gt;AB38+AW39,AB38+AW39-BS39,$C39-SUM($CL39:CN39)))))</f>
        <v>0</v>
      </c>
      <c r="CP39" s="10">
        <f ca="1">IF(NOT(snowball),0,IF(AC38=0,0,IF($C39&lt;=SUM($CL39:CO39),0,IF(BT39+$C39-SUM($CL39:CO39)&gt;AC38+AX39,AC38+AX39-BT39,$C39-SUM($CL39:CO39)))))</f>
        <v>0</v>
      </c>
      <c r="CQ39" s="10">
        <f ca="1">IF(NOT(snowball),0,IF(AD38=0,0,IF($C39&lt;=SUM($CL39:CP39),0,IF(BU39+$C39-SUM($CL39:CP39)&gt;AD38+AY39,AD38+AY39-BU39,$C39-SUM($CL39:CP39)))))</f>
        <v>0</v>
      </c>
      <c r="CR39" s="10">
        <f ca="1">IF(NOT(snowball),0,IF(AE38=0,0,IF($C39&lt;=SUM($CL39:CQ39),0,IF(BV39+$C39-SUM($CL39:CQ39)&gt;AE38+AZ39,AE38+AZ39-BV39,$C39-SUM($CL39:CQ39)))))</f>
        <v>0</v>
      </c>
      <c r="CS39" s="10">
        <f ca="1">IF(NOT(snowball),0,IF(AF38=0,0,IF($C39&lt;=SUM($CL39:CR39),0,IF(BW39+$C39-SUM($CL39:CR39)&gt;AF38+BA39,AF38+BA39-BW39,$C39-SUM($CL39:CR39)))))</f>
        <v>0</v>
      </c>
      <c r="CT39" s="10">
        <f ca="1">IF(NOT(snowball),0,IF(AG38=0,0,IF($C39&lt;=SUM($CL39:CS39),0,IF(BX39+$C39-SUM($CL39:CS39)&gt;AG38+BB39,AG38+BB39-BX39,$C39-SUM($CL39:CS39)))))</f>
        <v>0</v>
      </c>
      <c r="CU39" s="10">
        <f ca="1">IF(NOT(snowball),0,IF(AH38=0,0,IF($C39&lt;=SUM($CL39:CT39),0,IF(BY39+$C39-SUM($CL39:CT39)&gt;AH38+BC39,AH38+BC39-BY39,$C39-SUM($CL39:CT39)))))</f>
        <v>0</v>
      </c>
      <c r="CV39" s="10">
        <f ca="1">IF(NOT(snowball),0,IF(AI38=0,0,IF($C39&lt;=SUM($CL39:CU39),0,IF(BZ39+$C39-SUM($CL39:CU39)&gt;AI38+BD39,AI38+BD39-BZ39,$C39-SUM($CL39:CU39)))))</f>
        <v>0</v>
      </c>
      <c r="CW39" s="10">
        <f ca="1">IF(NOT(snowball),0,IF(AJ38=0,0,IF($C39&lt;=SUM($CL39:CV39),0,IF(CA39+$C39-SUM($CL39:CV39)&gt;AJ38+BE39,AJ38+BE39-CA39,$C39-SUM($CL39:CV39)))))</f>
        <v>0</v>
      </c>
      <c r="CX39" s="10">
        <f ca="1">IF(NOT(snowball),0,IF(AK38=0,0,IF($C39&lt;=SUM($CL39:CW39),0,IF(CB39+$C39-SUM($CL39:CW39)&gt;AK38+BF39,AK38+BF39-CB39,$C39-SUM($CL39:CW39)))))</f>
        <v>0</v>
      </c>
      <c r="CY39" s="10">
        <f ca="1">IF(NOT(snowball),0,IF(AL38=0,0,IF($C39&lt;=SUM($CL39:CX39),0,IF(CC39+$C39-SUM($CL39:CX39)&gt;AL38+BG39,AL38+BG39-CC39,$C39-SUM($CL39:CX39)))))</f>
        <v>0</v>
      </c>
      <c r="CZ39" s="10">
        <f ca="1">IF(NOT(snowball),0,IF(AM38=0,0,IF($C39&lt;=SUM($CL39:CY39),0,IF(CD39+$C39-SUM($CL39:CY39)&gt;AM38+BH39,AM38+BH39-CD39,$C39-SUM($CL39:CY39)))))</f>
        <v>0</v>
      </c>
      <c r="DA39" s="10">
        <f ca="1">IF(NOT(snowball),0,IF(AN38=0,0,IF($C39&lt;=SUM($CL39:CZ39),0,IF(CE39+$C39-SUM($CL39:CZ39)&gt;AN38+BI39,AN38+BI39-CE39,$C39-SUM($CL39:CZ39)))))</f>
        <v>0</v>
      </c>
      <c r="DB39" s="10">
        <f ca="1">IF(NOT(snowball),0,IF(AO38=0,0,IF($C39&lt;=SUM($CL39:DA39),0,IF(CF39+$C39-SUM($CL39:DA39)&gt;AO38+BJ39,AO38+BJ39-CF39,$C39-SUM($CL39:DA39)))))</f>
        <v>0</v>
      </c>
      <c r="DC39" s="10">
        <f ca="1">IF(NOT(snowball),0,IF(AP38=0,0,IF($C39&lt;=SUM($CL39:DB39),0,IF(CG39+$C39-SUM($CL39:DB39)&gt;AP38+BK39,AP38+BK39-CG39,$C39-SUM($CL39:DB39)))))</f>
        <v>0</v>
      </c>
      <c r="DD39" s="10">
        <f ca="1">IF(NOT(snowball),0,IF(AQ38=0,0,IF($C39&lt;=SUM($CL39:DC39),0,IF(CH39+$C39-SUM($CL39:DC39)&gt;AQ38+BL39,AQ38+BL39-CH39,$C39-SUM($CL39:DC39)))))</f>
        <v>0</v>
      </c>
      <c r="DE39" s="10">
        <f ca="1">IF(NOT(snowball),0,IF(AR38=0,0,IF($C39&lt;=SUM($CL39:DD39),0,IF(CI39+$C39-SUM($CL39:DD39)&gt;AR38+BM39,AR38+BM39-CI39,$C39-SUM($CL39:DD39)))))</f>
        <v>0</v>
      </c>
    </row>
    <row r="40" spans="1:109" ht="11.1" customHeight="1">
      <c r="A40" s="11" t="str">
        <f t="shared" ca="1" si="54"/>
        <v/>
      </c>
      <c r="B40" s="5" t="e">
        <f t="shared" ca="1" si="40"/>
        <v>#N/A</v>
      </c>
      <c r="C40" s="34" t="str">
        <f t="shared" ca="1" si="12"/>
        <v/>
      </c>
      <c r="D40" s="10">
        <f t="shared" ca="1" si="13"/>
        <v>0</v>
      </c>
      <c r="E40" s="10">
        <f t="shared" ca="1" si="14"/>
        <v>0</v>
      </c>
      <c r="F40" s="10">
        <f t="shared" ca="1" si="15"/>
        <v>0</v>
      </c>
      <c r="G40" s="10">
        <f t="shared" ca="1" si="16"/>
        <v>0</v>
      </c>
      <c r="H40" s="10">
        <f t="shared" ca="1" si="17"/>
        <v>0</v>
      </c>
      <c r="I40" s="10">
        <f t="shared" ca="1" si="18"/>
        <v>0</v>
      </c>
      <c r="J40" s="10">
        <f t="shared" ca="1" si="19"/>
        <v>0</v>
      </c>
      <c r="K40" s="10">
        <f t="shared" ca="1" si="20"/>
        <v>0</v>
      </c>
      <c r="L40" s="10">
        <f t="shared" ca="1" si="21"/>
        <v>0</v>
      </c>
      <c r="M40" s="10">
        <f t="shared" ca="1" si="22"/>
        <v>0</v>
      </c>
      <c r="N40" s="10">
        <f t="shared" ca="1" si="23"/>
        <v>0</v>
      </c>
      <c r="O40" s="10">
        <f t="shared" ca="1" si="24"/>
        <v>0</v>
      </c>
      <c r="P40" s="10">
        <f t="shared" ca="1" si="25"/>
        <v>0</v>
      </c>
      <c r="Q40" s="10">
        <f t="shared" ca="1" si="26"/>
        <v>0</v>
      </c>
      <c r="R40" s="10">
        <f t="shared" ca="1" si="27"/>
        <v>0</v>
      </c>
      <c r="S40" s="10">
        <f t="shared" ca="1" si="28"/>
        <v>0</v>
      </c>
      <c r="T40" s="10">
        <f t="shared" ca="1" si="29"/>
        <v>0</v>
      </c>
      <c r="U40" s="10">
        <f t="shared" ca="1" si="30"/>
        <v>0</v>
      </c>
      <c r="V40" s="10">
        <f t="shared" ca="1" si="31"/>
        <v>0</v>
      </c>
      <c r="W40" s="10">
        <f t="shared" ca="1" si="31"/>
        <v>0</v>
      </c>
      <c r="X40" s="31"/>
      <c r="Y40" s="10">
        <f t="shared" ca="1" si="41"/>
        <v>0</v>
      </c>
      <c r="Z40" s="10">
        <f t="shared" ca="1" si="42"/>
        <v>0</v>
      </c>
      <c r="AA40" s="10">
        <f t="shared" ca="1" si="43"/>
        <v>0</v>
      </c>
      <c r="AB40" s="10">
        <f t="shared" ca="1" si="44"/>
        <v>0</v>
      </c>
      <c r="AC40" s="10">
        <f t="shared" ca="1" si="45"/>
        <v>0</v>
      </c>
      <c r="AD40" s="10">
        <f t="shared" ca="1" si="46"/>
        <v>0</v>
      </c>
      <c r="AE40" s="10">
        <f t="shared" ca="1" si="56"/>
        <v>0</v>
      </c>
      <c r="AF40" s="10">
        <f t="shared" ca="1" si="56"/>
        <v>0</v>
      </c>
      <c r="AG40" s="10">
        <f t="shared" ca="1" si="56"/>
        <v>0</v>
      </c>
      <c r="AH40" s="10">
        <f t="shared" ca="1" si="56"/>
        <v>0</v>
      </c>
      <c r="AI40" s="10">
        <f t="shared" ca="1" si="56"/>
        <v>0</v>
      </c>
      <c r="AJ40" s="10">
        <f t="shared" ca="1" si="56"/>
        <v>0</v>
      </c>
      <c r="AK40" s="10">
        <f t="shared" ca="1" si="56"/>
        <v>0</v>
      </c>
      <c r="AL40" s="10">
        <f t="shared" ca="1" si="56"/>
        <v>0</v>
      </c>
      <c r="AM40" s="10">
        <f t="shared" ca="1" si="56"/>
        <v>0</v>
      </c>
      <c r="AN40" s="10">
        <f t="shared" ca="1" si="56"/>
        <v>0</v>
      </c>
      <c r="AO40" s="10">
        <f t="shared" ca="1" si="56"/>
        <v>0</v>
      </c>
      <c r="AP40" s="10">
        <f t="shared" ca="1" si="56"/>
        <v>0</v>
      </c>
      <c r="AQ40" s="10">
        <f t="shared" ca="1" si="56"/>
        <v>0</v>
      </c>
      <c r="AR40" s="10">
        <f t="shared" ca="1" si="56"/>
        <v>0</v>
      </c>
      <c r="AS40" s="2"/>
      <c r="AT40" s="10">
        <f t="shared" ca="1" si="34"/>
        <v>0</v>
      </c>
      <c r="AU40" s="10">
        <f t="shared" ca="1" si="35"/>
        <v>0</v>
      </c>
      <c r="AV40" s="10">
        <f t="shared" ca="1" si="36"/>
        <v>0</v>
      </c>
      <c r="AW40" s="10">
        <f t="shared" ca="1" si="55"/>
        <v>0</v>
      </c>
      <c r="AX40" s="10">
        <f t="shared" ca="1" si="55"/>
        <v>0</v>
      </c>
      <c r="AY40" s="10">
        <f t="shared" ca="1" si="55"/>
        <v>0</v>
      </c>
      <c r="AZ40" s="10">
        <f t="shared" ca="1" si="55"/>
        <v>0</v>
      </c>
      <c r="BA40" s="10">
        <f t="shared" ca="1" si="55"/>
        <v>0</v>
      </c>
      <c r="BB40" s="10">
        <f t="shared" ca="1" si="55"/>
        <v>0</v>
      </c>
      <c r="BC40" s="10">
        <f t="shared" ca="1" si="55"/>
        <v>0</v>
      </c>
      <c r="BD40" s="10">
        <f t="shared" ca="1" si="55"/>
        <v>0</v>
      </c>
      <c r="BE40" s="10">
        <f t="shared" ca="1" si="55"/>
        <v>0</v>
      </c>
      <c r="BF40" s="10">
        <f t="shared" ca="1" si="55"/>
        <v>0</v>
      </c>
      <c r="BG40" s="10">
        <f t="shared" ca="1" si="55"/>
        <v>0</v>
      </c>
      <c r="BH40" s="10">
        <f t="shared" ca="1" si="55"/>
        <v>0</v>
      </c>
      <c r="BI40" s="10">
        <f t="shared" ca="1" si="55"/>
        <v>0</v>
      </c>
      <c r="BJ40" s="10">
        <f t="shared" ca="1" si="55"/>
        <v>0</v>
      </c>
      <c r="BK40" s="10">
        <f t="shared" ca="1" si="55"/>
        <v>0</v>
      </c>
      <c r="BL40" s="10">
        <f t="shared" ca="1" si="55"/>
        <v>0</v>
      </c>
      <c r="BM40" s="10">
        <f t="shared" ca="1" si="55"/>
        <v>0</v>
      </c>
      <c r="BN40" s="13">
        <f t="shared" ca="1" si="47"/>
        <v>0</v>
      </c>
      <c r="BO40" s="7"/>
      <c r="BP40" s="10">
        <f t="shared" ca="1" si="48"/>
        <v>0</v>
      </c>
      <c r="BQ40" s="10">
        <f t="shared" ca="1" si="49"/>
        <v>0</v>
      </c>
      <c r="BR40" s="10">
        <f t="shared" ca="1" si="50"/>
        <v>0</v>
      </c>
      <c r="BS40" s="10">
        <f t="shared" ca="1" si="51"/>
        <v>0</v>
      </c>
      <c r="BT40" s="10">
        <f t="shared" ca="1" si="52"/>
        <v>0</v>
      </c>
      <c r="BU40" s="10">
        <f t="shared" ca="1" si="57"/>
        <v>0</v>
      </c>
      <c r="BV40" s="10">
        <f t="shared" ca="1" si="58"/>
        <v>0</v>
      </c>
      <c r="BW40" s="10">
        <f t="shared" ca="1" si="59"/>
        <v>0</v>
      </c>
      <c r="BX40" s="10">
        <f t="shared" ca="1" si="60"/>
        <v>0</v>
      </c>
      <c r="BY40" s="10">
        <f t="shared" ca="1" si="61"/>
        <v>0</v>
      </c>
      <c r="BZ40" s="10">
        <f t="shared" ca="1" si="62"/>
        <v>0</v>
      </c>
      <c r="CA40" s="10">
        <f t="shared" ca="1" si="63"/>
        <v>0</v>
      </c>
      <c r="CB40" s="10">
        <f t="shared" ca="1" si="64"/>
        <v>0</v>
      </c>
      <c r="CC40" s="10">
        <f t="shared" ca="1" si="65"/>
        <v>0</v>
      </c>
      <c r="CD40" s="10">
        <f t="shared" ca="1" si="66"/>
        <v>0</v>
      </c>
      <c r="CE40" s="10">
        <f t="shared" ca="1" si="67"/>
        <v>0</v>
      </c>
      <c r="CF40" s="10">
        <f t="shared" ca="1" si="68"/>
        <v>0</v>
      </c>
      <c r="CG40" s="10">
        <f t="shared" ca="1" si="69"/>
        <v>0</v>
      </c>
      <c r="CH40" s="10">
        <f t="shared" ca="1" si="70"/>
        <v>0</v>
      </c>
      <c r="CI40" s="10">
        <f t="shared" ca="1" si="71"/>
        <v>0</v>
      </c>
      <c r="CJ40" s="13">
        <f t="shared" ca="1" si="53"/>
        <v>0</v>
      </c>
      <c r="CK40" s="13"/>
      <c r="CL40" s="33">
        <f t="shared" ca="1" si="39"/>
        <v>0</v>
      </c>
      <c r="CM40" s="10">
        <f ca="1">IF(NOT(snowball),0,IF(Z39=0,0,IF($C40&lt;=SUM($CL40:CL40),0,IF(BQ40+$C40-SUM($CL40:CL40)&gt;Z39+AU40,Z39+AU40-BQ40,$C40-SUM($CL40:CL40)))))</f>
        <v>0</v>
      </c>
      <c r="CN40" s="10">
        <f ca="1">IF(NOT(snowball),0,IF(AA39=0,0,IF($C40&lt;=SUM($CL40:CM40),0,IF(BR40+$C40-SUM($CL40:CM40)&gt;AA39+AV40,AA39+AV40-BR40,$C40-SUM($CL40:CM40)))))</f>
        <v>0</v>
      </c>
      <c r="CO40" s="10">
        <f ca="1">IF(NOT(snowball),0,IF(AB39=0,0,IF($C40&lt;=SUM($CL40:CN40),0,IF(BS40+$C40-SUM($CL40:CN40)&gt;AB39+AW40,AB39+AW40-BS40,$C40-SUM($CL40:CN40)))))</f>
        <v>0</v>
      </c>
      <c r="CP40" s="10">
        <f ca="1">IF(NOT(snowball),0,IF(AC39=0,0,IF($C40&lt;=SUM($CL40:CO40),0,IF(BT40+$C40-SUM($CL40:CO40)&gt;AC39+AX40,AC39+AX40-BT40,$C40-SUM($CL40:CO40)))))</f>
        <v>0</v>
      </c>
      <c r="CQ40" s="10">
        <f ca="1">IF(NOT(snowball),0,IF(AD39=0,0,IF($C40&lt;=SUM($CL40:CP40),0,IF(BU40+$C40-SUM($CL40:CP40)&gt;AD39+AY40,AD39+AY40-BU40,$C40-SUM($CL40:CP40)))))</f>
        <v>0</v>
      </c>
      <c r="CR40" s="10">
        <f ca="1">IF(NOT(snowball),0,IF(AE39=0,0,IF($C40&lt;=SUM($CL40:CQ40),0,IF(BV40+$C40-SUM($CL40:CQ40)&gt;AE39+AZ40,AE39+AZ40-BV40,$C40-SUM($CL40:CQ40)))))</f>
        <v>0</v>
      </c>
      <c r="CS40" s="10">
        <f ca="1">IF(NOT(snowball),0,IF(AF39=0,0,IF($C40&lt;=SUM($CL40:CR40),0,IF(BW40+$C40-SUM($CL40:CR40)&gt;AF39+BA40,AF39+BA40-BW40,$C40-SUM($CL40:CR40)))))</f>
        <v>0</v>
      </c>
      <c r="CT40" s="10">
        <f ca="1">IF(NOT(snowball),0,IF(AG39=0,0,IF($C40&lt;=SUM($CL40:CS40),0,IF(BX40+$C40-SUM($CL40:CS40)&gt;AG39+BB40,AG39+BB40-BX40,$C40-SUM($CL40:CS40)))))</f>
        <v>0</v>
      </c>
      <c r="CU40" s="10">
        <f ca="1">IF(NOT(snowball),0,IF(AH39=0,0,IF($C40&lt;=SUM($CL40:CT40),0,IF(BY40+$C40-SUM($CL40:CT40)&gt;AH39+BC40,AH39+BC40-BY40,$C40-SUM($CL40:CT40)))))</f>
        <v>0</v>
      </c>
      <c r="CV40" s="10">
        <f ca="1">IF(NOT(snowball),0,IF(AI39=0,0,IF($C40&lt;=SUM($CL40:CU40),0,IF(BZ40+$C40-SUM($CL40:CU40)&gt;AI39+BD40,AI39+BD40-BZ40,$C40-SUM($CL40:CU40)))))</f>
        <v>0</v>
      </c>
      <c r="CW40" s="10">
        <f ca="1">IF(NOT(snowball),0,IF(AJ39=0,0,IF($C40&lt;=SUM($CL40:CV40),0,IF(CA40+$C40-SUM($CL40:CV40)&gt;AJ39+BE40,AJ39+BE40-CA40,$C40-SUM($CL40:CV40)))))</f>
        <v>0</v>
      </c>
      <c r="CX40" s="10">
        <f ca="1">IF(NOT(snowball),0,IF(AK39=0,0,IF($C40&lt;=SUM($CL40:CW40),0,IF(CB40+$C40-SUM($CL40:CW40)&gt;AK39+BF40,AK39+BF40-CB40,$C40-SUM($CL40:CW40)))))</f>
        <v>0</v>
      </c>
      <c r="CY40" s="10">
        <f ca="1">IF(NOT(snowball),0,IF(AL39=0,0,IF($C40&lt;=SUM($CL40:CX40),0,IF(CC40+$C40-SUM($CL40:CX40)&gt;AL39+BG40,AL39+BG40-CC40,$C40-SUM($CL40:CX40)))))</f>
        <v>0</v>
      </c>
      <c r="CZ40" s="10">
        <f ca="1">IF(NOT(snowball),0,IF(AM39=0,0,IF($C40&lt;=SUM($CL40:CY40),0,IF(CD40+$C40-SUM($CL40:CY40)&gt;AM39+BH40,AM39+BH40-CD40,$C40-SUM($CL40:CY40)))))</f>
        <v>0</v>
      </c>
      <c r="DA40" s="10">
        <f ca="1">IF(NOT(snowball),0,IF(AN39=0,0,IF($C40&lt;=SUM($CL40:CZ40),0,IF(CE40+$C40-SUM($CL40:CZ40)&gt;AN39+BI40,AN39+BI40-CE40,$C40-SUM($CL40:CZ40)))))</f>
        <v>0</v>
      </c>
      <c r="DB40" s="10">
        <f ca="1">IF(NOT(snowball),0,IF(AO39=0,0,IF($C40&lt;=SUM($CL40:DA40),0,IF(CF40+$C40-SUM($CL40:DA40)&gt;AO39+BJ40,AO39+BJ40-CF40,$C40-SUM($CL40:DA40)))))</f>
        <v>0</v>
      </c>
      <c r="DC40" s="10">
        <f ca="1">IF(NOT(snowball),0,IF(AP39=0,0,IF($C40&lt;=SUM($CL40:DB40),0,IF(CG40+$C40-SUM($CL40:DB40)&gt;AP39+BK40,AP39+BK40-CG40,$C40-SUM($CL40:DB40)))))</f>
        <v>0</v>
      </c>
      <c r="DD40" s="10">
        <f ca="1">IF(NOT(snowball),0,IF(AQ39=0,0,IF($C40&lt;=SUM($CL40:DC40),0,IF(CH40+$C40-SUM($CL40:DC40)&gt;AQ39+BL40,AQ39+BL40-CH40,$C40-SUM($CL40:DC40)))))</f>
        <v>0</v>
      </c>
      <c r="DE40" s="10">
        <f ca="1">IF(NOT(snowball),0,IF(AR39=0,0,IF($C40&lt;=SUM($CL40:DD40),0,IF(CI40+$C40-SUM($CL40:DD40)&gt;AR39+BM40,AR39+BM40-CI40,$C40-SUM($CL40:DD40)))))</f>
        <v>0</v>
      </c>
    </row>
    <row r="41" spans="1:109" ht="11.1" customHeight="1">
      <c r="A41" s="11" t="str">
        <f t="shared" ca="1" si="54"/>
        <v/>
      </c>
      <c r="B41" s="5" t="e">
        <f t="shared" ca="1" si="40"/>
        <v>#N/A</v>
      </c>
      <c r="C41" s="34" t="str">
        <f t="shared" ca="1" si="12"/>
        <v/>
      </c>
      <c r="D41" s="10">
        <f t="shared" ca="1" si="13"/>
        <v>0</v>
      </c>
      <c r="E41" s="10">
        <f t="shared" ca="1" si="14"/>
        <v>0</v>
      </c>
      <c r="F41" s="10">
        <f t="shared" ca="1" si="15"/>
        <v>0</v>
      </c>
      <c r="G41" s="10">
        <f t="shared" ca="1" si="16"/>
        <v>0</v>
      </c>
      <c r="H41" s="10">
        <f t="shared" ca="1" si="17"/>
        <v>0</v>
      </c>
      <c r="I41" s="10">
        <f t="shared" ca="1" si="18"/>
        <v>0</v>
      </c>
      <c r="J41" s="10">
        <f t="shared" ca="1" si="19"/>
        <v>0</v>
      </c>
      <c r="K41" s="10">
        <f t="shared" ca="1" si="20"/>
        <v>0</v>
      </c>
      <c r="L41" s="10">
        <f t="shared" ca="1" si="21"/>
        <v>0</v>
      </c>
      <c r="M41" s="10">
        <f t="shared" ca="1" si="22"/>
        <v>0</v>
      </c>
      <c r="N41" s="10">
        <f t="shared" ca="1" si="23"/>
        <v>0</v>
      </c>
      <c r="O41" s="10">
        <f t="shared" ca="1" si="24"/>
        <v>0</v>
      </c>
      <c r="P41" s="10">
        <f t="shared" ca="1" si="25"/>
        <v>0</v>
      </c>
      <c r="Q41" s="10">
        <f t="shared" ca="1" si="26"/>
        <v>0</v>
      </c>
      <c r="R41" s="10">
        <f t="shared" ca="1" si="27"/>
        <v>0</v>
      </c>
      <c r="S41" s="10">
        <f t="shared" ca="1" si="28"/>
        <v>0</v>
      </c>
      <c r="T41" s="10">
        <f t="shared" ca="1" si="29"/>
        <v>0</v>
      </c>
      <c r="U41" s="10">
        <f t="shared" ca="1" si="30"/>
        <v>0</v>
      </c>
      <c r="V41" s="10">
        <f t="shared" ca="1" si="31"/>
        <v>0</v>
      </c>
      <c r="W41" s="10">
        <f t="shared" ca="1" si="31"/>
        <v>0</v>
      </c>
      <c r="X41" s="31"/>
      <c r="Y41" s="10">
        <f t="shared" ca="1" si="41"/>
        <v>0</v>
      </c>
      <c r="Z41" s="10">
        <f t="shared" ca="1" si="42"/>
        <v>0</v>
      </c>
      <c r="AA41" s="10">
        <f t="shared" ca="1" si="43"/>
        <v>0</v>
      </c>
      <c r="AB41" s="10">
        <f t="shared" ca="1" si="44"/>
        <v>0</v>
      </c>
      <c r="AC41" s="10">
        <f t="shared" ca="1" si="45"/>
        <v>0</v>
      </c>
      <c r="AD41" s="10">
        <f t="shared" ca="1" si="46"/>
        <v>0</v>
      </c>
      <c r="AE41" s="10">
        <f t="shared" ca="1" si="56"/>
        <v>0</v>
      </c>
      <c r="AF41" s="10">
        <f t="shared" ca="1" si="56"/>
        <v>0</v>
      </c>
      <c r="AG41" s="10">
        <f t="shared" ca="1" si="56"/>
        <v>0</v>
      </c>
      <c r="AH41" s="10">
        <f t="shared" ca="1" si="56"/>
        <v>0</v>
      </c>
      <c r="AI41" s="10">
        <f t="shared" ca="1" si="56"/>
        <v>0</v>
      </c>
      <c r="AJ41" s="10">
        <f t="shared" ca="1" si="56"/>
        <v>0</v>
      </c>
      <c r="AK41" s="10">
        <f t="shared" ca="1" si="56"/>
        <v>0</v>
      </c>
      <c r="AL41" s="10">
        <f t="shared" ca="1" si="56"/>
        <v>0</v>
      </c>
      <c r="AM41" s="10">
        <f t="shared" ca="1" si="56"/>
        <v>0</v>
      </c>
      <c r="AN41" s="10">
        <f t="shared" ca="1" si="56"/>
        <v>0</v>
      </c>
      <c r="AO41" s="10">
        <f t="shared" ca="1" si="56"/>
        <v>0</v>
      </c>
      <c r="AP41" s="10">
        <f t="shared" ca="1" si="56"/>
        <v>0</v>
      </c>
      <c r="AQ41" s="10">
        <f t="shared" ca="1" si="56"/>
        <v>0</v>
      </c>
      <c r="AR41" s="10">
        <f t="shared" ca="1" si="56"/>
        <v>0</v>
      </c>
      <c r="AS41" s="2"/>
      <c r="AT41" s="10">
        <f t="shared" ca="1" si="34"/>
        <v>0</v>
      </c>
      <c r="AU41" s="10">
        <f t="shared" ca="1" si="35"/>
        <v>0</v>
      </c>
      <c r="AV41" s="10">
        <f t="shared" ca="1" si="36"/>
        <v>0</v>
      </c>
      <c r="AW41" s="10">
        <f t="shared" ca="1" si="55"/>
        <v>0</v>
      </c>
      <c r="AX41" s="10">
        <f t="shared" ca="1" si="55"/>
        <v>0</v>
      </c>
      <c r="AY41" s="10">
        <f t="shared" ca="1" si="55"/>
        <v>0</v>
      </c>
      <c r="AZ41" s="10">
        <f t="shared" ca="1" si="55"/>
        <v>0</v>
      </c>
      <c r="BA41" s="10">
        <f t="shared" ca="1" si="55"/>
        <v>0</v>
      </c>
      <c r="BB41" s="10">
        <f t="shared" ca="1" si="55"/>
        <v>0</v>
      </c>
      <c r="BC41" s="10">
        <f t="shared" ca="1" si="55"/>
        <v>0</v>
      </c>
      <c r="BD41" s="10">
        <f t="shared" ca="1" si="55"/>
        <v>0</v>
      </c>
      <c r="BE41" s="10">
        <f t="shared" ca="1" si="55"/>
        <v>0</v>
      </c>
      <c r="BF41" s="10">
        <f t="shared" ca="1" si="55"/>
        <v>0</v>
      </c>
      <c r="BG41" s="10">
        <f t="shared" ca="1" si="55"/>
        <v>0</v>
      </c>
      <c r="BH41" s="10">
        <f t="shared" ca="1" si="55"/>
        <v>0</v>
      </c>
      <c r="BI41" s="10">
        <f t="shared" ca="1" si="55"/>
        <v>0</v>
      </c>
      <c r="BJ41" s="10">
        <f t="shared" ca="1" si="55"/>
        <v>0</v>
      </c>
      <c r="BK41" s="10">
        <f t="shared" ca="1" si="55"/>
        <v>0</v>
      </c>
      <c r="BL41" s="10">
        <f t="shared" ca="1" si="55"/>
        <v>0</v>
      </c>
      <c r="BM41" s="10">
        <f t="shared" ca="1" si="55"/>
        <v>0</v>
      </c>
      <c r="BN41" s="13">
        <f t="shared" ca="1" si="47"/>
        <v>0</v>
      </c>
      <c r="BO41" s="7"/>
      <c r="BP41" s="10">
        <f t="shared" ca="1" si="48"/>
        <v>0</v>
      </c>
      <c r="BQ41" s="10">
        <f t="shared" ca="1" si="49"/>
        <v>0</v>
      </c>
      <c r="BR41" s="10">
        <f t="shared" ca="1" si="50"/>
        <v>0</v>
      </c>
      <c r="BS41" s="10">
        <f t="shared" ca="1" si="51"/>
        <v>0</v>
      </c>
      <c r="BT41" s="10">
        <f t="shared" ca="1" si="52"/>
        <v>0</v>
      </c>
      <c r="BU41" s="10">
        <f t="shared" ca="1" si="57"/>
        <v>0</v>
      </c>
      <c r="BV41" s="10">
        <f t="shared" ca="1" si="58"/>
        <v>0</v>
      </c>
      <c r="BW41" s="10">
        <f t="shared" ca="1" si="59"/>
        <v>0</v>
      </c>
      <c r="BX41" s="10">
        <f t="shared" ca="1" si="60"/>
        <v>0</v>
      </c>
      <c r="BY41" s="10">
        <f t="shared" ca="1" si="61"/>
        <v>0</v>
      </c>
      <c r="BZ41" s="10">
        <f t="shared" ca="1" si="62"/>
        <v>0</v>
      </c>
      <c r="CA41" s="10">
        <f t="shared" ca="1" si="63"/>
        <v>0</v>
      </c>
      <c r="CB41" s="10">
        <f t="shared" ca="1" si="64"/>
        <v>0</v>
      </c>
      <c r="CC41" s="10">
        <f t="shared" ca="1" si="65"/>
        <v>0</v>
      </c>
      <c r="CD41" s="10">
        <f t="shared" ca="1" si="66"/>
        <v>0</v>
      </c>
      <c r="CE41" s="10">
        <f t="shared" ca="1" si="67"/>
        <v>0</v>
      </c>
      <c r="CF41" s="10">
        <f t="shared" ca="1" si="68"/>
        <v>0</v>
      </c>
      <c r="CG41" s="10">
        <f t="shared" ca="1" si="69"/>
        <v>0</v>
      </c>
      <c r="CH41" s="10">
        <f t="shared" ca="1" si="70"/>
        <v>0</v>
      </c>
      <c r="CI41" s="10">
        <f t="shared" ca="1" si="71"/>
        <v>0</v>
      </c>
      <c r="CJ41" s="13">
        <f t="shared" ca="1" si="53"/>
        <v>0</v>
      </c>
      <c r="CK41" s="13"/>
      <c r="CL41" s="33">
        <f t="shared" ca="1" si="39"/>
        <v>0</v>
      </c>
      <c r="CM41" s="10">
        <f ca="1">IF(NOT(snowball),0,IF(Z40=0,0,IF($C41&lt;=SUM($CL41:CL41),0,IF(BQ41+$C41-SUM($CL41:CL41)&gt;Z40+AU41,Z40+AU41-BQ41,$C41-SUM($CL41:CL41)))))</f>
        <v>0</v>
      </c>
      <c r="CN41" s="10">
        <f ca="1">IF(NOT(snowball),0,IF(AA40=0,0,IF($C41&lt;=SUM($CL41:CM41),0,IF(BR41+$C41-SUM($CL41:CM41)&gt;AA40+AV41,AA40+AV41-BR41,$C41-SUM($CL41:CM41)))))</f>
        <v>0</v>
      </c>
      <c r="CO41" s="10">
        <f ca="1">IF(NOT(snowball),0,IF(AB40=0,0,IF($C41&lt;=SUM($CL41:CN41),0,IF(BS41+$C41-SUM($CL41:CN41)&gt;AB40+AW41,AB40+AW41-BS41,$C41-SUM($CL41:CN41)))))</f>
        <v>0</v>
      </c>
      <c r="CP41" s="10">
        <f ca="1">IF(NOT(snowball),0,IF(AC40=0,0,IF($C41&lt;=SUM($CL41:CO41),0,IF(BT41+$C41-SUM($CL41:CO41)&gt;AC40+AX41,AC40+AX41-BT41,$C41-SUM($CL41:CO41)))))</f>
        <v>0</v>
      </c>
      <c r="CQ41" s="10">
        <f ca="1">IF(NOT(snowball),0,IF(AD40=0,0,IF($C41&lt;=SUM($CL41:CP41),0,IF(BU41+$C41-SUM($CL41:CP41)&gt;AD40+AY41,AD40+AY41-BU41,$C41-SUM($CL41:CP41)))))</f>
        <v>0</v>
      </c>
      <c r="CR41" s="10">
        <f ca="1">IF(NOT(snowball),0,IF(AE40=0,0,IF($C41&lt;=SUM($CL41:CQ41),0,IF(BV41+$C41-SUM($CL41:CQ41)&gt;AE40+AZ41,AE40+AZ41-BV41,$C41-SUM($CL41:CQ41)))))</f>
        <v>0</v>
      </c>
      <c r="CS41" s="10">
        <f ca="1">IF(NOT(snowball),0,IF(AF40=0,0,IF($C41&lt;=SUM($CL41:CR41),0,IF(BW41+$C41-SUM($CL41:CR41)&gt;AF40+BA41,AF40+BA41-BW41,$C41-SUM($CL41:CR41)))))</f>
        <v>0</v>
      </c>
      <c r="CT41" s="10">
        <f ca="1">IF(NOT(snowball),0,IF(AG40=0,0,IF($C41&lt;=SUM($CL41:CS41),0,IF(BX41+$C41-SUM($CL41:CS41)&gt;AG40+BB41,AG40+BB41-BX41,$C41-SUM($CL41:CS41)))))</f>
        <v>0</v>
      </c>
      <c r="CU41" s="10">
        <f ca="1">IF(NOT(snowball),0,IF(AH40=0,0,IF($C41&lt;=SUM($CL41:CT41),0,IF(BY41+$C41-SUM($CL41:CT41)&gt;AH40+BC41,AH40+BC41-BY41,$C41-SUM($CL41:CT41)))))</f>
        <v>0</v>
      </c>
      <c r="CV41" s="10">
        <f ca="1">IF(NOT(snowball),0,IF(AI40=0,0,IF($C41&lt;=SUM($CL41:CU41),0,IF(BZ41+$C41-SUM($CL41:CU41)&gt;AI40+BD41,AI40+BD41-BZ41,$C41-SUM($CL41:CU41)))))</f>
        <v>0</v>
      </c>
      <c r="CW41" s="10">
        <f ca="1">IF(NOT(snowball),0,IF(AJ40=0,0,IF($C41&lt;=SUM($CL41:CV41),0,IF(CA41+$C41-SUM($CL41:CV41)&gt;AJ40+BE41,AJ40+BE41-CA41,$C41-SUM($CL41:CV41)))))</f>
        <v>0</v>
      </c>
      <c r="CX41" s="10">
        <f ca="1">IF(NOT(snowball),0,IF(AK40=0,0,IF($C41&lt;=SUM($CL41:CW41),0,IF(CB41+$C41-SUM($CL41:CW41)&gt;AK40+BF41,AK40+BF41-CB41,$C41-SUM($CL41:CW41)))))</f>
        <v>0</v>
      </c>
      <c r="CY41" s="10">
        <f ca="1">IF(NOT(snowball),0,IF(AL40=0,0,IF($C41&lt;=SUM($CL41:CX41),0,IF(CC41+$C41-SUM($CL41:CX41)&gt;AL40+BG41,AL40+BG41-CC41,$C41-SUM($CL41:CX41)))))</f>
        <v>0</v>
      </c>
      <c r="CZ41" s="10">
        <f ca="1">IF(NOT(snowball),0,IF(AM40=0,0,IF($C41&lt;=SUM($CL41:CY41),0,IF(CD41+$C41-SUM($CL41:CY41)&gt;AM40+BH41,AM40+BH41-CD41,$C41-SUM($CL41:CY41)))))</f>
        <v>0</v>
      </c>
      <c r="DA41" s="10">
        <f ca="1">IF(NOT(snowball),0,IF(AN40=0,0,IF($C41&lt;=SUM($CL41:CZ41),0,IF(CE41+$C41-SUM($CL41:CZ41)&gt;AN40+BI41,AN40+BI41-CE41,$C41-SUM($CL41:CZ41)))))</f>
        <v>0</v>
      </c>
      <c r="DB41" s="10">
        <f ca="1">IF(NOT(snowball),0,IF(AO40=0,0,IF($C41&lt;=SUM($CL41:DA41),0,IF(CF41+$C41-SUM($CL41:DA41)&gt;AO40+BJ41,AO40+BJ41-CF41,$C41-SUM($CL41:DA41)))))</f>
        <v>0</v>
      </c>
      <c r="DC41" s="10">
        <f ca="1">IF(NOT(snowball),0,IF(AP40=0,0,IF($C41&lt;=SUM($CL41:DB41),0,IF(CG41+$C41-SUM($CL41:DB41)&gt;AP40+BK41,AP40+BK41-CG41,$C41-SUM($CL41:DB41)))))</f>
        <v>0</v>
      </c>
      <c r="DD41" s="10">
        <f ca="1">IF(NOT(snowball),0,IF(AQ40=0,0,IF($C41&lt;=SUM($CL41:DC41),0,IF(CH41+$C41-SUM($CL41:DC41)&gt;AQ40+BL41,AQ40+BL41-CH41,$C41-SUM($CL41:DC41)))))</f>
        <v>0</v>
      </c>
      <c r="DE41" s="10">
        <f ca="1">IF(NOT(snowball),0,IF(AR40=0,0,IF($C41&lt;=SUM($CL41:DD41),0,IF(CI41+$C41-SUM($CL41:DD41)&gt;AR40+BM41,AR40+BM41-CI41,$C41-SUM($CL41:DD41)))))</f>
        <v>0</v>
      </c>
    </row>
    <row r="42" spans="1:109" ht="11.1" customHeight="1">
      <c r="A42" s="11" t="str">
        <f t="shared" ca="1" si="54"/>
        <v/>
      </c>
      <c r="B42" s="5" t="e">
        <f t="shared" ca="1" si="40"/>
        <v>#N/A</v>
      </c>
      <c r="C42" s="34" t="str">
        <f t="shared" ca="1" si="12"/>
        <v/>
      </c>
      <c r="D42" s="10">
        <f t="shared" ca="1" si="13"/>
        <v>0</v>
      </c>
      <c r="E42" s="10">
        <f t="shared" ca="1" si="14"/>
        <v>0</v>
      </c>
      <c r="F42" s="10">
        <f t="shared" ca="1" si="15"/>
        <v>0</v>
      </c>
      <c r="G42" s="10">
        <f t="shared" ca="1" si="16"/>
        <v>0</v>
      </c>
      <c r="H42" s="10">
        <f t="shared" ca="1" si="17"/>
        <v>0</v>
      </c>
      <c r="I42" s="10">
        <f t="shared" ca="1" si="18"/>
        <v>0</v>
      </c>
      <c r="J42" s="10">
        <f t="shared" ca="1" si="19"/>
        <v>0</v>
      </c>
      <c r="K42" s="10">
        <f t="shared" ca="1" si="20"/>
        <v>0</v>
      </c>
      <c r="L42" s="10">
        <f t="shared" ca="1" si="21"/>
        <v>0</v>
      </c>
      <c r="M42" s="10">
        <f t="shared" ca="1" si="22"/>
        <v>0</v>
      </c>
      <c r="N42" s="10">
        <f t="shared" ca="1" si="23"/>
        <v>0</v>
      </c>
      <c r="O42" s="10">
        <f t="shared" ca="1" si="24"/>
        <v>0</v>
      </c>
      <c r="P42" s="10">
        <f t="shared" ca="1" si="25"/>
        <v>0</v>
      </c>
      <c r="Q42" s="10">
        <f t="shared" ca="1" si="26"/>
        <v>0</v>
      </c>
      <c r="R42" s="10">
        <f t="shared" ca="1" si="27"/>
        <v>0</v>
      </c>
      <c r="S42" s="10">
        <f t="shared" ca="1" si="28"/>
        <v>0</v>
      </c>
      <c r="T42" s="10">
        <f t="shared" ca="1" si="29"/>
        <v>0</v>
      </c>
      <c r="U42" s="10">
        <f t="shared" ca="1" si="30"/>
        <v>0</v>
      </c>
      <c r="V42" s="10">
        <f t="shared" ca="1" si="31"/>
        <v>0</v>
      </c>
      <c r="W42" s="10">
        <f t="shared" ca="1" si="31"/>
        <v>0</v>
      </c>
      <c r="X42" s="31"/>
      <c r="Y42" s="10">
        <f t="shared" ca="1" si="41"/>
        <v>0</v>
      </c>
      <c r="Z42" s="10">
        <f t="shared" ca="1" si="42"/>
        <v>0</v>
      </c>
      <c r="AA42" s="10">
        <f t="shared" ca="1" si="43"/>
        <v>0</v>
      </c>
      <c r="AB42" s="10">
        <f t="shared" ca="1" si="44"/>
        <v>0</v>
      </c>
      <c r="AC42" s="10">
        <f t="shared" ca="1" si="45"/>
        <v>0</v>
      </c>
      <c r="AD42" s="10">
        <f t="shared" ca="1" si="46"/>
        <v>0</v>
      </c>
      <c r="AE42" s="10">
        <f t="shared" ca="1" si="56"/>
        <v>0</v>
      </c>
      <c r="AF42" s="10">
        <f t="shared" ca="1" si="56"/>
        <v>0</v>
      </c>
      <c r="AG42" s="10">
        <f t="shared" ca="1" si="56"/>
        <v>0</v>
      </c>
      <c r="AH42" s="10">
        <f t="shared" ca="1" si="56"/>
        <v>0</v>
      </c>
      <c r="AI42" s="10">
        <f t="shared" ca="1" si="56"/>
        <v>0</v>
      </c>
      <c r="AJ42" s="10">
        <f t="shared" ca="1" si="56"/>
        <v>0</v>
      </c>
      <c r="AK42" s="10">
        <f t="shared" ca="1" si="56"/>
        <v>0</v>
      </c>
      <c r="AL42" s="10">
        <f t="shared" ca="1" si="56"/>
        <v>0</v>
      </c>
      <c r="AM42" s="10">
        <f t="shared" ca="1" si="56"/>
        <v>0</v>
      </c>
      <c r="AN42" s="10">
        <f t="shared" ca="1" si="56"/>
        <v>0</v>
      </c>
      <c r="AO42" s="10">
        <f t="shared" ca="1" si="56"/>
        <v>0</v>
      </c>
      <c r="AP42" s="10">
        <f t="shared" ca="1" si="56"/>
        <v>0</v>
      </c>
      <c r="AQ42" s="10">
        <f t="shared" ca="1" si="56"/>
        <v>0</v>
      </c>
      <c r="AR42" s="10">
        <f t="shared" ca="1" si="56"/>
        <v>0</v>
      </c>
      <c r="AS42" s="2"/>
      <c r="AT42" s="10">
        <f t="shared" ca="1" si="34"/>
        <v>0</v>
      </c>
      <c r="AU42" s="10">
        <f t="shared" ca="1" si="35"/>
        <v>0</v>
      </c>
      <c r="AV42" s="10">
        <f t="shared" ca="1" si="36"/>
        <v>0</v>
      </c>
      <c r="AW42" s="10">
        <f t="shared" ca="1" si="55"/>
        <v>0</v>
      </c>
      <c r="AX42" s="10">
        <f t="shared" ca="1" si="55"/>
        <v>0</v>
      </c>
      <c r="AY42" s="10">
        <f t="shared" ca="1" si="55"/>
        <v>0</v>
      </c>
      <c r="AZ42" s="10">
        <f t="shared" ca="1" si="55"/>
        <v>0</v>
      </c>
      <c r="BA42" s="10">
        <f t="shared" ca="1" si="55"/>
        <v>0</v>
      </c>
      <c r="BB42" s="10">
        <f t="shared" ca="1" si="55"/>
        <v>0</v>
      </c>
      <c r="BC42" s="10">
        <f t="shared" ca="1" si="55"/>
        <v>0</v>
      </c>
      <c r="BD42" s="10">
        <f t="shared" ca="1" si="55"/>
        <v>0</v>
      </c>
      <c r="BE42" s="10">
        <f t="shared" ca="1" si="55"/>
        <v>0</v>
      </c>
      <c r="BF42" s="10">
        <f t="shared" ca="1" si="55"/>
        <v>0</v>
      </c>
      <c r="BG42" s="10">
        <f t="shared" ca="1" si="55"/>
        <v>0</v>
      </c>
      <c r="BH42" s="10">
        <f t="shared" ca="1" si="55"/>
        <v>0</v>
      </c>
      <c r="BI42" s="10">
        <f t="shared" ca="1" si="55"/>
        <v>0</v>
      </c>
      <c r="BJ42" s="10">
        <f t="shared" ca="1" si="55"/>
        <v>0</v>
      </c>
      <c r="BK42" s="10">
        <f t="shared" ca="1" si="55"/>
        <v>0</v>
      </c>
      <c r="BL42" s="10">
        <f t="shared" ca="1" si="55"/>
        <v>0</v>
      </c>
      <c r="BM42" s="10">
        <f t="shared" ca="1" si="55"/>
        <v>0</v>
      </c>
      <c r="BN42" s="13">
        <f t="shared" ca="1" si="47"/>
        <v>0</v>
      </c>
      <c r="BO42" s="7"/>
      <c r="BP42" s="10">
        <f t="shared" ca="1" si="48"/>
        <v>0</v>
      </c>
      <c r="BQ42" s="10">
        <f t="shared" ca="1" si="49"/>
        <v>0</v>
      </c>
      <c r="BR42" s="10">
        <f t="shared" ca="1" si="50"/>
        <v>0</v>
      </c>
      <c r="BS42" s="10">
        <f t="shared" ca="1" si="51"/>
        <v>0</v>
      </c>
      <c r="BT42" s="10">
        <f t="shared" ca="1" si="52"/>
        <v>0</v>
      </c>
      <c r="BU42" s="10">
        <f t="shared" ca="1" si="57"/>
        <v>0</v>
      </c>
      <c r="BV42" s="10">
        <f t="shared" ca="1" si="58"/>
        <v>0</v>
      </c>
      <c r="BW42" s="10">
        <f t="shared" ca="1" si="59"/>
        <v>0</v>
      </c>
      <c r="BX42" s="10">
        <f t="shared" ca="1" si="60"/>
        <v>0</v>
      </c>
      <c r="BY42" s="10">
        <f t="shared" ca="1" si="61"/>
        <v>0</v>
      </c>
      <c r="BZ42" s="10">
        <f t="shared" ca="1" si="62"/>
        <v>0</v>
      </c>
      <c r="CA42" s="10">
        <f t="shared" ca="1" si="63"/>
        <v>0</v>
      </c>
      <c r="CB42" s="10">
        <f t="shared" ca="1" si="64"/>
        <v>0</v>
      </c>
      <c r="CC42" s="10">
        <f t="shared" ca="1" si="65"/>
        <v>0</v>
      </c>
      <c r="CD42" s="10">
        <f t="shared" ca="1" si="66"/>
        <v>0</v>
      </c>
      <c r="CE42" s="10">
        <f t="shared" ca="1" si="67"/>
        <v>0</v>
      </c>
      <c r="CF42" s="10">
        <f t="shared" ca="1" si="68"/>
        <v>0</v>
      </c>
      <c r="CG42" s="10">
        <f t="shared" ca="1" si="69"/>
        <v>0</v>
      </c>
      <c r="CH42" s="10">
        <f t="shared" ca="1" si="70"/>
        <v>0</v>
      </c>
      <c r="CI42" s="10">
        <f t="shared" ca="1" si="71"/>
        <v>0</v>
      </c>
      <c r="CJ42" s="13">
        <f t="shared" ca="1" si="53"/>
        <v>0</v>
      </c>
      <c r="CK42" s="13"/>
      <c r="CL42" s="33">
        <f t="shared" ca="1" si="39"/>
        <v>0</v>
      </c>
      <c r="CM42" s="10">
        <f ca="1">IF(NOT(snowball),0,IF(Z41=0,0,IF($C42&lt;=SUM($CL42:CL42),0,IF(BQ42+$C42-SUM($CL42:CL42)&gt;Z41+AU42,Z41+AU42-BQ42,$C42-SUM($CL42:CL42)))))</f>
        <v>0</v>
      </c>
      <c r="CN42" s="10">
        <f ca="1">IF(NOT(snowball),0,IF(AA41=0,0,IF($C42&lt;=SUM($CL42:CM42),0,IF(BR42+$C42-SUM($CL42:CM42)&gt;AA41+AV42,AA41+AV42-BR42,$C42-SUM($CL42:CM42)))))</f>
        <v>0</v>
      </c>
      <c r="CO42" s="10">
        <f ca="1">IF(NOT(snowball),0,IF(AB41=0,0,IF($C42&lt;=SUM($CL42:CN42),0,IF(BS42+$C42-SUM($CL42:CN42)&gt;AB41+AW42,AB41+AW42-BS42,$C42-SUM($CL42:CN42)))))</f>
        <v>0</v>
      </c>
      <c r="CP42" s="10">
        <f ca="1">IF(NOT(snowball),0,IF(AC41=0,0,IF($C42&lt;=SUM($CL42:CO42),0,IF(BT42+$C42-SUM($CL42:CO42)&gt;AC41+AX42,AC41+AX42-BT42,$C42-SUM($CL42:CO42)))))</f>
        <v>0</v>
      </c>
      <c r="CQ42" s="10">
        <f ca="1">IF(NOT(snowball),0,IF(AD41=0,0,IF($C42&lt;=SUM($CL42:CP42),0,IF(BU42+$C42-SUM($CL42:CP42)&gt;AD41+AY42,AD41+AY42-BU42,$C42-SUM($CL42:CP42)))))</f>
        <v>0</v>
      </c>
      <c r="CR42" s="10">
        <f ca="1">IF(NOT(snowball),0,IF(AE41=0,0,IF($C42&lt;=SUM($CL42:CQ42),0,IF(BV42+$C42-SUM($CL42:CQ42)&gt;AE41+AZ42,AE41+AZ42-BV42,$C42-SUM($CL42:CQ42)))))</f>
        <v>0</v>
      </c>
      <c r="CS42" s="10">
        <f ca="1">IF(NOT(snowball),0,IF(AF41=0,0,IF($C42&lt;=SUM($CL42:CR42),0,IF(BW42+$C42-SUM($CL42:CR42)&gt;AF41+BA42,AF41+BA42-BW42,$C42-SUM($CL42:CR42)))))</f>
        <v>0</v>
      </c>
      <c r="CT42" s="10">
        <f ca="1">IF(NOT(snowball),0,IF(AG41=0,0,IF($C42&lt;=SUM($CL42:CS42),0,IF(BX42+$C42-SUM($CL42:CS42)&gt;AG41+BB42,AG41+BB42-BX42,$C42-SUM($CL42:CS42)))))</f>
        <v>0</v>
      </c>
      <c r="CU42" s="10">
        <f ca="1">IF(NOT(snowball),0,IF(AH41=0,0,IF($C42&lt;=SUM($CL42:CT42),0,IF(BY42+$C42-SUM($CL42:CT42)&gt;AH41+BC42,AH41+BC42-BY42,$C42-SUM($CL42:CT42)))))</f>
        <v>0</v>
      </c>
      <c r="CV42" s="10">
        <f ca="1">IF(NOT(snowball),0,IF(AI41=0,0,IF($C42&lt;=SUM($CL42:CU42),0,IF(BZ42+$C42-SUM($CL42:CU42)&gt;AI41+BD42,AI41+BD42-BZ42,$C42-SUM($CL42:CU42)))))</f>
        <v>0</v>
      </c>
      <c r="CW42" s="10">
        <f ca="1">IF(NOT(snowball),0,IF(AJ41=0,0,IF($C42&lt;=SUM($CL42:CV42),0,IF(CA42+$C42-SUM($CL42:CV42)&gt;AJ41+BE42,AJ41+BE42-CA42,$C42-SUM($CL42:CV42)))))</f>
        <v>0</v>
      </c>
      <c r="CX42" s="10">
        <f ca="1">IF(NOT(snowball),0,IF(AK41=0,0,IF($C42&lt;=SUM($CL42:CW42),0,IF(CB42+$C42-SUM($CL42:CW42)&gt;AK41+BF42,AK41+BF42-CB42,$C42-SUM($CL42:CW42)))))</f>
        <v>0</v>
      </c>
      <c r="CY42" s="10">
        <f ca="1">IF(NOT(snowball),0,IF(AL41=0,0,IF($C42&lt;=SUM($CL42:CX42),0,IF(CC42+$C42-SUM($CL42:CX42)&gt;AL41+BG42,AL41+BG42-CC42,$C42-SUM($CL42:CX42)))))</f>
        <v>0</v>
      </c>
      <c r="CZ42" s="10">
        <f ca="1">IF(NOT(snowball),0,IF(AM41=0,0,IF($C42&lt;=SUM($CL42:CY42),0,IF(CD42+$C42-SUM($CL42:CY42)&gt;AM41+BH42,AM41+BH42-CD42,$C42-SUM($CL42:CY42)))))</f>
        <v>0</v>
      </c>
      <c r="DA42" s="10">
        <f ca="1">IF(NOT(snowball),0,IF(AN41=0,0,IF($C42&lt;=SUM($CL42:CZ42),0,IF(CE42+$C42-SUM($CL42:CZ42)&gt;AN41+BI42,AN41+BI42-CE42,$C42-SUM($CL42:CZ42)))))</f>
        <v>0</v>
      </c>
      <c r="DB42" s="10">
        <f ca="1">IF(NOT(snowball),0,IF(AO41=0,0,IF($C42&lt;=SUM($CL42:DA42),0,IF(CF42+$C42-SUM($CL42:DA42)&gt;AO41+BJ42,AO41+BJ42-CF42,$C42-SUM($CL42:DA42)))))</f>
        <v>0</v>
      </c>
      <c r="DC42" s="10">
        <f ca="1">IF(NOT(snowball),0,IF(AP41=0,0,IF($C42&lt;=SUM($CL42:DB42),0,IF(CG42+$C42-SUM($CL42:DB42)&gt;AP41+BK42,AP41+BK42-CG42,$C42-SUM($CL42:DB42)))))</f>
        <v>0</v>
      </c>
      <c r="DD42" s="10">
        <f ca="1">IF(NOT(snowball),0,IF(AQ41=0,0,IF($C42&lt;=SUM($CL42:DC42),0,IF(CH42+$C42-SUM($CL42:DC42)&gt;AQ41+BL42,AQ41+BL42-CH42,$C42-SUM($CL42:DC42)))))</f>
        <v>0</v>
      </c>
      <c r="DE42" s="10">
        <f ca="1">IF(NOT(snowball),0,IF(AR41=0,0,IF($C42&lt;=SUM($CL42:DD42),0,IF(CI42+$C42-SUM($CL42:DD42)&gt;AR41+BM42,AR41+BM42-CI42,$C42-SUM($CL42:DD42)))))</f>
        <v>0</v>
      </c>
    </row>
    <row r="43" spans="1:109" ht="11.1" customHeight="1">
      <c r="A43" s="11" t="str">
        <f t="shared" ca="1" si="54"/>
        <v/>
      </c>
      <c r="B43" s="5" t="e">
        <f t="shared" ca="1" si="40"/>
        <v>#N/A</v>
      </c>
      <c r="C43" s="34" t="str">
        <f t="shared" ca="1" si="12"/>
        <v/>
      </c>
      <c r="D43" s="10">
        <f t="shared" ca="1" si="13"/>
        <v>0</v>
      </c>
      <c r="E43" s="10">
        <f t="shared" ca="1" si="14"/>
        <v>0</v>
      </c>
      <c r="F43" s="10">
        <f t="shared" ca="1" si="15"/>
        <v>0</v>
      </c>
      <c r="G43" s="10">
        <f t="shared" ca="1" si="16"/>
        <v>0</v>
      </c>
      <c r="H43" s="10">
        <f t="shared" ca="1" si="17"/>
        <v>0</v>
      </c>
      <c r="I43" s="10">
        <f t="shared" ca="1" si="18"/>
        <v>0</v>
      </c>
      <c r="J43" s="10">
        <f t="shared" ca="1" si="19"/>
        <v>0</v>
      </c>
      <c r="K43" s="10">
        <f t="shared" ca="1" si="20"/>
        <v>0</v>
      </c>
      <c r="L43" s="10">
        <f t="shared" ca="1" si="21"/>
        <v>0</v>
      </c>
      <c r="M43" s="10">
        <f t="shared" ca="1" si="22"/>
        <v>0</v>
      </c>
      <c r="N43" s="10">
        <f t="shared" ca="1" si="23"/>
        <v>0</v>
      </c>
      <c r="O43" s="10">
        <f t="shared" ca="1" si="24"/>
        <v>0</v>
      </c>
      <c r="P43" s="10">
        <f t="shared" ca="1" si="25"/>
        <v>0</v>
      </c>
      <c r="Q43" s="10">
        <f t="shared" ca="1" si="26"/>
        <v>0</v>
      </c>
      <c r="R43" s="10">
        <f t="shared" ca="1" si="27"/>
        <v>0</v>
      </c>
      <c r="S43" s="10">
        <f t="shared" ca="1" si="28"/>
        <v>0</v>
      </c>
      <c r="T43" s="10">
        <f t="shared" ca="1" si="29"/>
        <v>0</v>
      </c>
      <c r="U43" s="10">
        <f t="shared" ca="1" si="30"/>
        <v>0</v>
      </c>
      <c r="V43" s="10">
        <f t="shared" ca="1" si="31"/>
        <v>0</v>
      </c>
      <c r="W43" s="10">
        <f t="shared" ca="1" si="31"/>
        <v>0</v>
      </c>
      <c r="X43" s="31"/>
      <c r="Y43" s="10">
        <f t="shared" ca="1" si="41"/>
        <v>0</v>
      </c>
      <c r="Z43" s="10">
        <f t="shared" ca="1" si="42"/>
        <v>0</v>
      </c>
      <c r="AA43" s="10">
        <f t="shared" ca="1" si="43"/>
        <v>0</v>
      </c>
      <c r="AB43" s="10">
        <f t="shared" ca="1" si="44"/>
        <v>0</v>
      </c>
      <c r="AC43" s="10">
        <f t="shared" ca="1" si="45"/>
        <v>0</v>
      </c>
      <c r="AD43" s="10">
        <f t="shared" ca="1" si="46"/>
        <v>0</v>
      </c>
      <c r="AE43" s="10">
        <f t="shared" ca="1" si="56"/>
        <v>0</v>
      </c>
      <c r="AF43" s="10">
        <f t="shared" ca="1" si="56"/>
        <v>0</v>
      </c>
      <c r="AG43" s="10">
        <f t="shared" ca="1" si="56"/>
        <v>0</v>
      </c>
      <c r="AH43" s="10">
        <f t="shared" ca="1" si="56"/>
        <v>0</v>
      </c>
      <c r="AI43" s="10">
        <f t="shared" ca="1" si="56"/>
        <v>0</v>
      </c>
      <c r="AJ43" s="10">
        <f t="shared" ca="1" si="56"/>
        <v>0</v>
      </c>
      <c r="AK43" s="10">
        <f t="shared" ca="1" si="56"/>
        <v>0</v>
      </c>
      <c r="AL43" s="10">
        <f t="shared" ca="1" si="56"/>
        <v>0</v>
      </c>
      <c r="AM43" s="10">
        <f t="shared" ca="1" si="56"/>
        <v>0</v>
      </c>
      <c r="AN43" s="10">
        <f t="shared" ca="1" si="56"/>
        <v>0</v>
      </c>
      <c r="AO43" s="10">
        <f t="shared" ca="1" si="56"/>
        <v>0</v>
      </c>
      <c r="AP43" s="10">
        <f t="shared" ca="1" si="56"/>
        <v>0</v>
      </c>
      <c r="AQ43" s="10">
        <f t="shared" ca="1" si="56"/>
        <v>0</v>
      </c>
      <c r="AR43" s="10">
        <f t="shared" ca="1" si="56"/>
        <v>0</v>
      </c>
      <c r="AS43" s="2"/>
      <c r="AT43" s="10">
        <f t="shared" ca="1" si="34"/>
        <v>0</v>
      </c>
      <c r="AU43" s="10">
        <f t="shared" ca="1" si="35"/>
        <v>0</v>
      </c>
      <c r="AV43" s="10">
        <f t="shared" ca="1" si="36"/>
        <v>0</v>
      </c>
      <c r="AW43" s="10">
        <f t="shared" ca="1" si="55"/>
        <v>0</v>
      </c>
      <c r="AX43" s="10">
        <f t="shared" ca="1" si="55"/>
        <v>0</v>
      </c>
      <c r="AY43" s="10">
        <f t="shared" ca="1" si="55"/>
        <v>0</v>
      </c>
      <c r="AZ43" s="10">
        <f t="shared" ca="1" si="55"/>
        <v>0</v>
      </c>
      <c r="BA43" s="10">
        <f t="shared" ca="1" si="55"/>
        <v>0</v>
      </c>
      <c r="BB43" s="10">
        <f t="shared" ca="1" si="55"/>
        <v>0</v>
      </c>
      <c r="BC43" s="10">
        <f t="shared" ca="1" si="55"/>
        <v>0</v>
      </c>
      <c r="BD43" s="10">
        <f t="shared" ca="1" si="55"/>
        <v>0</v>
      </c>
      <c r="BE43" s="10">
        <f t="shared" ca="1" si="55"/>
        <v>0</v>
      </c>
      <c r="BF43" s="10">
        <f t="shared" ca="1" si="55"/>
        <v>0</v>
      </c>
      <c r="BG43" s="10">
        <f t="shared" ca="1" si="55"/>
        <v>0</v>
      </c>
      <c r="BH43" s="10">
        <f t="shared" ca="1" si="55"/>
        <v>0</v>
      </c>
      <c r="BI43" s="10">
        <f t="shared" ca="1" si="55"/>
        <v>0</v>
      </c>
      <c r="BJ43" s="10">
        <f t="shared" ca="1" si="55"/>
        <v>0</v>
      </c>
      <c r="BK43" s="10">
        <f t="shared" ca="1" si="55"/>
        <v>0</v>
      </c>
      <c r="BL43" s="10">
        <f t="shared" ca="1" si="55"/>
        <v>0</v>
      </c>
      <c r="BM43" s="10">
        <f t="shared" ca="1" si="55"/>
        <v>0</v>
      </c>
      <c r="BN43" s="13">
        <f t="shared" ca="1" si="47"/>
        <v>0</v>
      </c>
      <c r="BO43" s="7"/>
      <c r="BP43" s="10">
        <f t="shared" ca="1" si="48"/>
        <v>0</v>
      </c>
      <c r="BQ43" s="10">
        <f t="shared" ca="1" si="49"/>
        <v>0</v>
      </c>
      <c r="BR43" s="10">
        <f t="shared" ca="1" si="50"/>
        <v>0</v>
      </c>
      <c r="BS43" s="10">
        <f t="shared" ca="1" si="51"/>
        <v>0</v>
      </c>
      <c r="BT43" s="10">
        <f t="shared" ca="1" si="52"/>
        <v>0</v>
      </c>
      <c r="BU43" s="10">
        <f t="shared" ca="1" si="57"/>
        <v>0</v>
      </c>
      <c r="BV43" s="10">
        <f t="shared" ca="1" si="58"/>
        <v>0</v>
      </c>
      <c r="BW43" s="10">
        <f t="shared" ca="1" si="59"/>
        <v>0</v>
      </c>
      <c r="BX43" s="10">
        <f t="shared" ca="1" si="60"/>
        <v>0</v>
      </c>
      <c r="BY43" s="10">
        <f t="shared" ca="1" si="61"/>
        <v>0</v>
      </c>
      <c r="BZ43" s="10">
        <f t="shared" ca="1" si="62"/>
        <v>0</v>
      </c>
      <c r="CA43" s="10">
        <f t="shared" ca="1" si="63"/>
        <v>0</v>
      </c>
      <c r="CB43" s="10">
        <f t="shared" ca="1" si="64"/>
        <v>0</v>
      </c>
      <c r="CC43" s="10">
        <f t="shared" ca="1" si="65"/>
        <v>0</v>
      </c>
      <c r="CD43" s="10">
        <f t="shared" ca="1" si="66"/>
        <v>0</v>
      </c>
      <c r="CE43" s="10">
        <f t="shared" ca="1" si="67"/>
        <v>0</v>
      </c>
      <c r="CF43" s="10">
        <f t="shared" ca="1" si="68"/>
        <v>0</v>
      </c>
      <c r="CG43" s="10">
        <f t="shared" ca="1" si="69"/>
        <v>0</v>
      </c>
      <c r="CH43" s="10">
        <f t="shared" ca="1" si="70"/>
        <v>0</v>
      </c>
      <c r="CI43" s="10">
        <f t="shared" ca="1" si="71"/>
        <v>0</v>
      </c>
      <c r="CJ43" s="13">
        <f t="shared" ca="1" si="53"/>
        <v>0</v>
      </c>
      <c r="CK43" s="13"/>
      <c r="CL43" s="33">
        <f t="shared" ca="1" si="39"/>
        <v>0</v>
      </c>
      <c r="CM43" s="10">
        <f ca="1">IF(NOT(snowball),0,IF(Z42=0,0,IF($C43&lt;=SUM($CL43:CL43),0,IF(BQ43+$C43-SUM($CL43:CL43)&gt;Z42+AU43,Z42+AU43-BQ43,$C43-SUM($CL43:CL43)))))</f>
        <v>0</v>
      </c>
      <c r="CN43" s="10">
        <f ca="1">IF(NOT(snowball),0,IF(AA42=0,0,IF($C43&lt;=SUM($CL43:CM43),0,IF(BR43+$C43-SUM($CL43:CM43)&gt;AA42+AV43,AA42+AV43-BR43,$C43-SUM($CL43:CM43)))))</f>
        <v>0</v>
      </c>
      <c r="CO43" s="10">
        <f ca="1">IF(NOT(snowball),0,IF(AB42=0,0,IF($C43&lt;=SUM($CL43:CN43),0,IF(BS43+$C43-SUM($CL43:CN43)&gt;AB42+AW43,AB42+AW43-BS43,$C43-SUM($CL43:CN43)))))</f>
        <v>0</v>
      </c>
      <c r="CP43" s="10">
        <f ca="1">IF(NOT(snowball),0,IF(AC42=0,0,IF($C43&lt;=SUM($CL43:CO43),0,IF(BT43+$C43-SUM($CL43:CO43)&gt;AC42+AX43,AC42+AX43-BT43,$C43-SUM($CL43:CO43)))))</f>
        <v>0</v>
      </c>
      <c r="CQ43" s="10">
        <f ca="1">IF(NOT(snowball),0,IF(AD42=0,0,IF($C43&lt;=SUM($CL43:CP43),0,IF(BU43+$C43-SUM($CL43:CP43)&gt;AD42+AY43,AD42+AY43-BU43,$C43-SUM($CL43:CP43)))))</f>
        <v>0</v>
      </c>
      <c r="CR43" s="10">
        <f ca="1">IF(NOT(snowball),0,IF(AE42=0,0,IF($C43&lt;=SUM($CL43:CQ43),0,IF(BV43+$C43-SUM($CL43:CQ43)&gt;AE42+AZ43,AE42+AZ43-BV43,$C43-SUM($CL43:CQ43)))))</f>
        <v>0</v>
      </c>
      <c r="CS43" s="10">
        <f ca="1">IF(NOT(snowball),0,IF(AF42=0,0,IF($C43&lt;=SUM($CL43:CR43),0,IF(BW43+$C43-SUM($CL43:CR43)&gt;AF42+BA43,AF42+BA43-BW43,$C43-SUM($CL43:CR43)))))</f>
        <v>0</v>
      </c>
      <c r="CT43" s="10">
        <f ca="1">IF(NOT(snowball),0,IF(AG42=0,0,IF($C43&lt;=SUM($CL43:CS43),0,IF(BX43+$C43-SUM($CL43:CS43)&gt;AG42+BB43,AG42+BB43-BX43,$C43-SUM($CL43:CS43)))))</f>
        <v>0</v>
      </c>
      <c r="CU43" s="10">
        <f ca="1">IF(NOT(snowball),0,IF(AH42=0,0,IF($C43&lt;=SUM($CL43:CT43),0,IF(BY43+$C43-SUM($CL43:CT43)&gt;AH42+BC43,AH42+BC43-BY43,$C43-SUM($CL43:CT43)))))</f>
        <v>0</v>
      </c>
      <c r="CV43" s="10">
        <f ca="1">IF(NOT(snowball),0,IF(AI42=0,0,IF($C43&lt;=SUM($CL43:CU43),0,IF(BZ43+$C43-SUM($CL43:CU43)&gt;AI42+BD43,AI42+BD43-BZ43,$C43-SUM($CL43:CU43)))))</f>
        <v>0</v>
      </c>
      <c r="CW43" s="10">
        <f ca="1">IF(NOT(snowball),0,IF(AJ42=0,0,IF($C43&lt;=SUM($CL43:CV43),0,IF(CA43+$C43-SUM($CL43:CV43)&gt;AJ42+BE43,AJ42+BE43-CA43,$C43-SUM($CL43:CV43)))))</f>
        <v>0</v>
      </c>
      <c r="CX43" s="10">
        <f ca="1">IF(NOT(snowball),0,IF(AK42=0,0,IF($C43&lt;=SUM($CL43:CW43),0,IF(CB43+$C43-SUM($CL43:CW43)&gt;AK42+BF43,AK42+BF43-CB43,$C43-SUM($CL43:CW43)))))</f>
        <v>0</v>
      </c>
      <c r="CY43" s="10">
        <f ca="1">IF(NOT(snowball),0,IF(AL42=0,0,IF($C43&lt;=SUM($CL43:CX43),0,IF(CC43+$C43-SUM($CL43:CX43)&gt;AL42+BG43,AL42+BG43-CC43,$C43-SUM($CL43:CX43)))))</f>
        <v>0</v>
      </c>
      <c r="CZ43" s="10">
        <f ca="1">IF(NOT(snowball),0,IF(AM42=0,0,IF($C43&lt;=SUM($CL43:CY43),0,IF(CD43+$C43-SUM($CL43:CY43)&gt;AM42+BH43,AM42+BH43-CD43,$C43-SUM($CL43:CY43)))))</f>
        <v>0</v>
      </c>
      <c r="DA43" s="10">
        <f ca="1">IF(NOT(snowball),0,IF(AN42=0,0,IF($C43&lt;=SUM($CL43:CZ43),0,IF(CE43+$C43-SUM($CL43:CZ43)&gt;AN42+BI43,AN42+BI43-CE43,$C43-SUM($CL43:CZ43)))))</f>
        <v>0</v>
      </c>
      <c r="DB43" s="10">
        <f ca="1">IF(NOT(snowball),0,IF(AO42=0,0,IF($C43&lt;=SUM($CL43:DA43),0,IF(CF43+$C43-SUM($CL43:DA43)&gt;AO42+BJ43,AO42+BJ43-CF43,$C43-SUM($CL43:DA43)))))</f>
        <v>0</v>
      </c>
      <c r="DC43" s="10">
        <f ca="1">IF(NOT(snowball),0,IF(AP42=0,0,IF($C43&lt;=SUM($CL43:DB43),0,IF(CG43+$C43-SUM($CL43:DB43)&gt;AP42+BK43,AP42+BK43-CG43,$C43-SUM($CL43:DB43)))))</f>
        <v>0</v>
      </c>
      <c r="DD43" s="10">
        <f ca="1">IF(NOT(snowball),0,IF(AQ42=0,0,IF($C43&lt;=SUM($CL43:DC43),0,IF(CH43+$C43-SUM($CL43:DC43)&gt;AQ42+BL43,AQ42+BL43-CH43,$C43-SUM($CL43:DC43)))))</f>
        <v>0</v>
      </c>
      <c r="DE43" s="10">
        <f ca="1">IF(NOT(snowball),0,IF(AR42=0,0,IF($C43&lt;=SUM($CL43:DD43),0,IF(CI43+$C43-SUM($CL43:DD43)&gt;AR42+BM43,AR42+BM43-CI43,$C43-SUM($CL43:DD43)))))</f>
        <v>0</v>
      </c>
    </row>
    <row r="44" spans="1:109" ht="11.1" customHeight="1">
      <c r="A44" s="11" t="str">
        <f t="shared" ca="1" si="54"/>
        <v/>
      </c>
      <c r="B44" s="5" t="e">
        <f t="shared" ca="1" si="40"/>
        <v>#N/A</v>
      </c>
      <c r="C44" s="34" t="str">
        <f t="shared" ca="1" si="12"/>
        <v/>
      </c>
      <c r="D44" s="10">
        <f t="shared" ca="1" si="13"/>
        <v>0</v>
      </c>
      <c r="E44" s="10">
        <f t="shared" ca="1" si="14"/>
        <v>0</v>
      </c>
      <c r="F44" s="10">
        <f t="shared" ca="1" si="15"/>
        <v>0</v>
      </c>
      <c r="G44" s="10">
        <f t="shared" ca="1" si="16"/>
        <v>0</v>
      </c>
      <c r="H44" s="10">
        <f t="shared" ca="1" si="17"/>
        <v>0</v>
      </c>
      <c r="I44" s="10">
        <f t="shared" ca="1" si="18"/>
        <v>0</v>
      </c>
      <c r="J44" s="10">
        <f t="shared" ca="1" si="19"/>
        <v>0</v>
      </c>
      <c r="K44" s="10">
        <f t="shared" ca="1" si="20"/>
        <v>0</v>
      </c>
      <c r="L44" s="10">
        <f t="shared" ca="1" si="21"/>
        <v>0</v>
      </c>
      <c r="M44" s="10">
        <f t="shared" ca="1" si="22"/>
        <v>0</v>
      </c>
      <c r="N44" s="10">
        <f t="shared" ca="1" si="23"/>
        <v>0</v>
      </c>
      <c r="O44" s="10">
        <f t="shared" ca="1" si="24"/>
        <v>0</v>
      </c>
      <c r="P44" s="10">
        <f t="shared" ca="1" si="25"/>
        <v>0</v>
      </c>
      <c r="Q44" s="10">
        <f t="shared" ca="1" si="26"/>
        <v>0</v>
      </c>
      <c r="R44" s="10">
        <f t="shared" ca="1" si="27"/>
        <v>0</v>
      </c>
      <c r="S44" s="10">
        <f t="shared" ca="1" si="28"/>
        <v>0</v>
      </c>
      <c r="T44" s="10">
        <f t="shared" ca="1" si="29"/>
        <v>0</v>
      </c>
      <c r="U44" s="10">
        <f t="shared" ca="1" si="30"/>
        <v>0</v>
      </c>
      <c r="V44" s="10">
        <f t="shared" ca="1" si="31"/>
        <v>0</v>
      </c>
      <c r="W44" s="10">
        <f t="shared" ca="1" si="31"/>
        <v>0</v>
      </c>
      <c r="X44" s="31"/>
      <c r="Y44" s="10">
        <f t="shared" ca="1" si="41"/>
        <v>0</v>
      </c>
      <c r="Z44" s="10">
        <f t="shared" ca="1" si="42"/>
        <v>0</v>
      </c>
      <c r="AA44" s="10">
        <f t="shared" ca="1" si="43"/>
        <v>0</v>
      </c>
      <c r="AB44" s="10">
        <f t="shared" ca="1" si="44"/>
        <v>0</v>
      </c>
      <c r="AC44" s="10">
        <f t="shared" ca="1" si="45"/>
        <v>0</v>
      </c>
      <c r="AD44" s="10">
        <f t="shared" ca="1" si="46"/>
        <v>0</v>
      </c>
      <c r="AE44" s="10">
        <f t="shared" ca="1" si="56"/>
        <v>0</v>
      </c>
      <c r="AF44" s="10">
        <f t="shared" ca="1" si="56"/>
        <v>0</v>
      </c>
      <c r="AG44" s="10">
        <f t="shared" ca="1" si="56"/>
        <v>0</v>
      </c>
      <c r="AH44" s="10">
        <f t="shared" ca="1" si="56"/>
        <v>0</v>
      </c>
      <c r="AI44" s="10">
        <f t="shared" ca="1" si="56"/>
        <v>0</v>
      </c>
      <c r="AJ44" s="10">
        <f t="shared" ca="1" si="56"/>
        <v>0</v>
      </c>
      <c r="AK44" s="10">
        <f t="shared" ca="1" si="56"/>
        <v>0</v>
      </c>
      <c r="AL44" s="10">
        <f t="shared" ca="1" si="56"/>
        <v>0</v>
      </c>
      <c r="AM44" s="10">
        <f t="shared" ca="1" si="56"/>
        <v>0</v>
      </c>
      <c r="AN44" s="10">
        <f t="shared" ca="1" si="56"/>
        <v>0</v>
      </c>
      <c r="AO44" s="10">
        <f t="shared" ca="1" si="56"/>
        <v>0</v>
      </c>
      <c r="AP44" s="10">
        <f t="shared" ca="1" si="56"/>
        <v>0</v>
      </c>
      <c r="AQ44" s="10">
        <f t="shared" ca="1" si="56"/>
        <v>0</v>
      </c>
      <c r="AR44" s="10">
        <f t="shared" ca="1" si="56"/>
        <v>0</v>
      </c>
      <c r="AS44" s="2"/>
      <c r="AT44" s="10">
        <f t="shared" ca="1" si="34"/>
        <v>0</v>
      </c>
      <c r="AU44" s="10">
        <f t="shared" ca="1" si="35"/>
        <v>0</v>
      </c>
      <c r="AV44" s="10">
        <f t="shared" ca="1" si="36"/>
        <v>0</v>
      </c>
      <c r="AW44" s="10">
        <f t="shared" ca="1" si="55"/>
        <v>0</v>
      </c>
      <c r="AX44" s="10">
        <f t="shared" ca="1" si="55"/>
        <v>0</v>
      </c>
      <c r="AY44" s="10">
        <f t="shared" ca="1" si="55"/>
        <v>0</v>
      </c>
      <c r="AZ44" s="10">
        <f t="shared" ca="1" si="55"/>
        <v>0</v>
      </c>
      <c r="BA44" s="10">
        <f t="shared" ca="1" si="55"/>
        <v>0</v>
      </c>
      <c r="BB44" s="10">
        <f t="shared" ca="1" si="55"/>
        <v>0</v>
      </c>
      <c r="BC44" s="10">
        <f t="shared" ca="1" si="55"/>
        <v>0</v>
      </c>
      <c r="BD44" s="10">
        <f t="shared" ca="1" si="55"/>
        <v>0</v>
      </c>
      <c r="BE44" s="10">
        <f t="shared" ca="1" si="55"/>
        <v>0</v>
      </c>
      <c r="BF44" s="10">
        <f t="shared" ca="1" si="55"/>
        <v>0</v>
      </c>
      <c r="BG44" s="10">
        <f t="shared" ca="1" si="55"/>
        <v>0</v>
      </c>
      <c r="BH44" s="10">
        <f t="shared" ca="1" si="55"/>
        <v>0</v>
      </c>
      <c r="BI44" s="10">
        <f t="shared" ca="1" si="55"/>
        <v>0</v>
      </c>
      <c r="BJ44" s="10">
        <f t="shared" ca="1" si="55"/>
        <v>0</v>
      </c>
      <c r="BK44" s="10">
        <f t="shared" ca="1" si="55"/>
        <v>0</v>
      </c>
      <c r="BL44" s="10">
        <f t="shared" ca="1" si="55"/>
        <v>0</v>
      </c>
      <c r="BM44" s="10">
        <f t="shared" ca="1" si="55"/>
        <v>0</v>
      </c>
      <c r="BN44" s="13">
        <f t="shared" ca="1" si="47"/>
        <v>0</v>
      </c>
      <c r="BO44" s="7"/>
      <c r="BP44" s="10">
        <f t="shared" ca="1" si="48"/>
        <v>0</v>
      </c>
      <c r="BQ44" s="10">
        <f t="shared" ca="1" si="49"/>
        <v>0</v>
      </c>
      <c r="BR44" s="10">
        <f t="shared" ca="1" si="50"/>
        <v>0</v>
      </c>
      <c r="BS44" s="10">
        <f t="shared" ca="1" si="51"/>
        <v>0</v>
      </c>
      <c r="BT44" s="10">
        <f t="shared" ca="1" si="52"/>
        <v>0</v>
      </c>
      <c r="BU44" s="10">
        <f t="shared" ca="1" si="57"/>
        <v>0</v>
      </c>
      <c r="BV44" s="10">
        <f t="shared" ca="1" si="58"/>
        <v>0</v>
      </c>
      <c r="BW44" s="10">
        <f t="shared" ca="1" si="59"/>
        <v>0</v>
      </c>
      <c r="BX44" s="10">
        <f t="shared" ca="1" si="60"/>
        <v>0</v>
      </c>
      <c r="BY44" s="10">
        <f t="shared" ca="1" si="61"/>
        <v>0</v>
      </c>
      <c r="BZ44" s="10">
        <f t="shared" ca="1" si="62"/>
        <v>0</v>
      </c>
      <c r="CA44" s="10">
        <f t="shared" ca="1" si="63"/>
        <v>0</v>
      </c>
      <c r="CB44" s="10">
        <f t="shared" ca="1" si="64"/>
        <v>0</v>
      </c>
      <c r="CC44" s="10">
        <f t="shared" ca="1" si="65"/>
        <v>0</v>
      </c>
      <c r="CD44" s="10">
        <f t="shared" ca="1" si="66"/>
        <v>0</v>
      </c>
      <c r="CE44" s="10">
        <f t="shared" ca="1" si="67"/>
        <v>0</v>
      </c>
      <c r="CF44" s="10">
        <f t="shared" ca="1" si="68"/>
        <v>0</v>
      </c>
      <c r="CG44" s="10">
        <f t="shared" ca="1" si="69"/>
        <v>0</v>
      </c>
      <c r="CH44" s="10">
        <f t="shared" ca="1" si="70"/>
        <v>0</v>
      </c>
      <c r="CI44" s="10">
        <f t="shared" ca="1" si="71"/>
        <v>0</v>
      </c>
      <c r="CJ44" s="13">
        <f t="shared" ca="1" si="53"/>
        <v>0</v>
      </c>
      <c r="CK44" s="13"/>
      <c r="CL44" s="33">
        <f t="shared" ca="1" si="39"/>
        <v>0</v>
      </c>
      <c r="CM44" s="10">
        <f ca="1">IF(NOT(snowball),0,IF(Z43=0,0,IF($C44&lt;=SUM($CL44:CL44),0,IF(BQ44+$C44-SUM($CL44:CL44)&gt;Z43+AU44,Z43+AU44-BQ44,$C44-SUM($CL44:CL44)))))</f>
        <v>0</v>
      </c>
      <c r="CN44" s="10">
        <f ca="1">IF(NOT(snowball),0,IF(AA43=0,0,IF($C44&lt;=SUM($CL44:CM44),0,IF(BR44+$C44-SUM($CL44:CM44)&gt;AA43+AV44,AA43+AV44-BR44,$C44-SUM($CL44:CM44)))))</f>
        <v>0</v>
      </c>
      <c r="CO44" s="10">
        <f ca="1">IF(NOT(snowball),0,IF(AB43=0,0,IF($C44&lt;=SUM($CL44:CN44),0,IF(BS44+$C44-SUM($CL44:CN44)&gt;AB43+AW44,AB43+AW44-BS44,$C44-SUM($CL44:CN44)))))</f>
        <v>0</v>
      </c>
      <c r="CP44" s="10">
        <f ca="1">IF(NOT(snowball),0,IF(AC43=0,0,IF($C44&lt;=SUM($CL44:CO44),0,IF(BT44+$C44-SUM($CL44:CO44)&gt;AC43+AX44,AC43+AX44-BT44,$C44-SUM($CL44:CO44)))))</f>
        <v>0</v>
      </c>
      <c r="CQ44" s="10">
        <f ca="1">IF(NOT(snowball),0,IF(AD43=0,0,IF($C44&lt;=SUM($CL44:CP44),0,IF(BU44+$C44-SUM($CL44:CP44)&gt;AD43+AY44,AD43+AY44-BU44,$C44-SUM($CL44:CP44)))))</f>
        <v>0</v>
      </c>
      <c r="CR44" s="10">
        <f ca="1">IF(NOT(snowball),0,IF(AE43=0,0,IF($C44&lt;=SUM($CL44:CQ44),0,IF(BV44+$C44-SUM($CL44:CQ44)&gt;AE43+AZ44,AE43+AZ44-BV44,$C44-SUM($CL44:CQ44)))))</f>
        <v>0</v>
      </c>
      <c r="CS44" s="10">
        <f ca="1">IF(NOT(snowball),0,IF(AF43=0,0,IF($C44&lt;=SUM($CL44:CR44),0,IF(BW44+$C44-SUM($CL44:CR44)&gt;AF43+BA44,AF43+BA44-BW44,$C44-SUM($CL44:CR44)))))</f>
        <v>0</v>
      </c>
      <c r="CT44" s="10">
        <f ca="1">IF(NOT(snowball),0,IF(AG43=0,0,IF($C44&lt;=SUM($CL44:CS44),0,IF(BX44+$C44-SUM($CL44:CS44)&gt;AG43+BB44,AG43+BB44-BX44,$C44-SUM($CL44:CS44)))))</f>
        <v>0</v>
      </c>
      <c r="CU44" s="10">
        <f ca="1">IF(NOT(snowball),0,IF(AH43=0,0,IF($C44&lt;=SUM($CL44:CT44),0,IF(BY44+$C44-SUM($CL44:CT44)&gt;AH43+BC44,AH43+BC44-BY44,$C44-SUM($CL44:CT44)))))</f>
        <v>0</v>
      </c>
      <c r="CV44" s="10">
        <f ca="1">IF(NOT(snowball),0,IF(AI43=0,0,IF($C44&lt;=SUM($CL44:CU44),0,IF(BZ44+$C44-SUM($CL44:CU44)&gt;AI43+BD44,AI43+BD44-BZ44,$C44-SUM($CL44:CU44)))))</f>
        <v>0</v>
      </c>
      <c r="CW44" s="10">
        <f ca="1">IF(NOT(snowball),0,IF(AJ43=0,0,IF($C44&lt;=SUM($CL44:CV44),0,IF(CA44+$C44-SUM($CL44:CV44)&gt;AJ43+BE44,AJ43+BE44-CA44,$C44-SUM($CL44:CV44)))))</f>
        <v>0</v>
      </c>
      <c r="CX44" s="10">
        <f ca="1">IF(NOT(snowball),0,IF(AK43=0,0,IF($C44&lt;=SUM($CL44:CW44),0,IF(CB44+$C44-SUM($CL44:CW44)&gt;AK43+BF44,AK43+BF44-CB44,$C44-SUM($CL44:CW44)))))</f>
        <v>0</v>
      </c>
      <c r="CY44" s="10">
        <f ca="1">IF(NOT(snowball),0,IF(AL43=0,0,IF($C44&lt;=SUM($CL44:CX44),0,IF(CC44+$C44-SUM($CL44:CX44)&gt;AL43+BG44,AL43+BG44-CC44,$C44-SUM($CL44:CX44)))))</f>
        <v>0</v>
      </c>
      <c r="CZ44" s="10">
        <f ca="1">IF(NOT(snowball),0,IF(AM43=0,0,IF($C44&lt;=SUM($CL44:CY44),0,IF(CD44+$C44-SUM($CL44:CY44)&gt;AM43+BH44,AM43+BH44-CD44,$C44-SUM($CL44:CY44)))))</f>
        <v>0</v>
      </c>
      <c r="DA44" s="10">
        <f ca="1">IF(NOT(snowball),0,IF(AN43=0,0,IF($C44&lt;=SUM($CL44:CZ44),0,IF(CE44+$C44-SUM($CL44:CZ44)&gt;AN43+BI44,AN43+BI44-CE44,$C44-SUM($CL44:CZ44)))))</f>
        <v>0</v>
      </c>
      <c r="DB44" s="10">
        <f ca="1">IF(NOT(snowball),0,IF(AO43=0,0,IF($C44&lt;=SUM($CL44:DA44),0,IF(CF44+$C44-SUM($CL44:DA44)&gt;AO43+BJ44,AO43+BJ44-CF44,$C44-SUM($CL44:DA44)))))</f>
        <v>0</v>
      </c>
      <c r="DC44" s="10">
        <f ca="1">IF(NOT(snowball),0,IF(AP43=0,0,IF($C44&lt;=SUM($CL44:DB44),0,IF(CG44+$C44-SUM($CL44:DB44)&gt;AP43+BK44,AP43+BK44-CG44,$C44-SUM($CL44:DB44)))))</f>
        <v>0</v>
      </c>
      <c r="DD44" s="10">
        <f ca="1">IF(NOT(snowball),0,IF(AQ43=0,0,IF($C44&lt;=SUM($CL44:DC44),0,IF(CH44+$C44-SUM($CL44:DC44)&gt;AQ43+BL44,AQ43+BL44-CH44,$C44-SUM($CL44:DC44)))))</f>
        <v>0</v>
      </c>
      <c r="DE44" s="10">
        <f ca="1">IF(NOT(snowball),0,IF(AR43=0,0,IF($C44&lt;=SUM($CL44:DD44),0,IF(CI44+$C44-SUM($CL44:DD44)&gt;AR43+BM44,AR43+BM44-CI44,$C44-SUM($CL44:DD44)))))</f>
        <v>0</v>
      </c>
    </row>
    <row r="45" spans="1:109" ht="11.1" customHeight="1">
      <c r="A45" s="11" t="str">
        <f t="shared" ca="1" si="54"/>
        <v/>
      </c>
      <c r="B45" s="5" t="e">
        <f t="shared" ca="1" si="40"/>
        <v>#N/A</v>
      </c>
      <c r="C45" s="34" t="str">
        <f t="shared" ca="1" si="12"/>
        <v/>
      </c>
      <c r="D45" s="10">
        <f t="shared" ca="1" si="13"/>
        <v>0</v>
      </c>
      <c r="E45" s="10">
        <f t="shared" ca="1" si="14"/>
        <v>0</v>
      </c>
      <c r="F45" s="10">
        <f t="shared" ca="1" si="15"/>
        <v>0</v>
      </c>
      <c r="G45" s="10">
        <f t="shared" ca="1" si="16"/>
        <v>0</v>
      </c>
      <c r="H45" s="10">
        <f t="shared" ca="1" si="17"/>
        <v>0</v>
      </c>
      <c r="I45" s="10">
        <f t="shared" ca="1" si="18"/>
        <v>0</v>
      </c>
      <c r="J45" s="10">
        <f t="shared" ca="1" si="19"/>
        <v>0</v>
      </c>
      <c r="K45" s="10">
        <f t="shared" ca="1" si="20"/>
        <v>0</v>
      </c>
      <c r="L45" s="10">
        <f t="shared" ca="1" si="21"/>
        <v>0</v>
      </c>
      <c r="M45" s="10">
        <f t="shared" ca="1" si="22"/>
        <v>0</v>
      </c>
      <c r="N45" s="10">
        <f t="shared" ca="1" si="23"/>
        <v>0</v>
      </c>
      <c r="O45" s="10">
        <f t="shared" ca="1" si="24"/>
        <v>0</v>
      </c>
      <c r="P45" s="10">
        <f t="shared" ca="1" si="25"/>
        <v>0</v>
      </c>
      <c r="Q45" s="10">
        <f t="shared" ca="1" si="26"/>
        <v>0</v>
      </c>
      <c r="R45" s="10">
        <f t="shared" ca="1" si="27"/>
        <v>0</v>
      </c>
      <c r="S45" s="10">
        <f t="shared" ca="1" si="28"/>
        <v>0</v>
      </c>
      <c r="T45" s="10">
        <f t="shared" ca="1" si="29"/>
        <v>0</v>
      </c>
      <c r="U45" s="10">
        <f t="shared" ca="1" si="30"/>
        <v>0</v>
      </c>
      <c r="V45" s="10">
        <f t="shared" ca="1" si="31"/>
        <v>0</v>
      </c>
      <c r="W45" s="10">
        <f t="shared" ca="1" si="31"/>
        <v>0</v>
      </c>
      <c r="X45" s="31"/>
      <c r="Y45" s="10">
        <f t="shared" ca="1" si="41"/>
        <v>0</v>
      </c>
      <c r="Z45" s="10">
        <f t="shared" ca="1" si="42"/>
        <v>0</v>
      </c>
      <c r="AA45" s="10">
        <f t="shared" ca="1" si="43"/>
        <v>0</v>
      </c>
      <c r="AB45" s="10">
        <f t="shared" ca="1" si="44"/>
        <v>0</v>
      </c>
      <c r="AC45" s="10">
        <f t="shared" ca="1" si="45"/>
        <v>0</v>
      </c>
      <c r="AD45" s="10">
        <f t="shared" ca="1" si="46"/>
        <v>0</v>
      </c>
      <c r="AE45" s="10">
        <f t="shared" ca="1" si="56"/>
        <v>0</v>
      </c>
      <c r="AF45" s="10">
        <f t="shared" ca="1" si="56"/>
        <v>0</v>
      </c>
      <c r="AG45" s="10">
        <f t="shared" ca="1" si="56"/>
        <v>0</v>
      </c>
      <c r="AH45" s="10">
        <f t="shared" ca="1" si="56"/>
        <v>0</v>
      </c>
      <c r="AI45" s="10">
        <f t="shared" ca="1" si="56"/>
        <v>0</v>
      </c>
      <c r="AJ45" s="10">
        <f t="shared" ca="1" si="56"/>
        <v>0</v>
      </c>
      <c r="AK45" s="10">
        <f t="shared" ca="1" si="56"/>
        <v>0</v>
      </c>
      <c r="AL45" s="10">
        <f t="shared" ca="1" si="56"/>
        <v>0</v>
      </c>
      <c r="AM45" s="10">
        <f t="shared" ca="1" si="56"/>
        <v>0</v>
      </c>
      <c r="AN45" s="10">
        <f t="shared" ca="1" si="56"/>
        <v>0</v>
      </c>
      <c r="AO45" s="10">
        <f t="shared" ca="1" si="56"/>
        <v>0</v>
      </c>
      <c r="AP45" s="10">
        <f t="shared" ca="1" si="56"/>
        <v>0</v>
      </c>
      <c r="AQ45" s="10">
        <f t="shared" ca="1" si="56"/>
        <v>0</v>
      </c>
      <c r="AR45" s="10">
        <f t="shared" ca="1" si="56"/>
        <v>0</v>
      </c>
      <c r="AS45" s="2"/>
      <c r="AT45" s="10">
        <f t="shared" ref="AT45:AT55" ca="1" si="72">ROUND(Y44*D$9/12,2)</f>
        <v>0</v>
      </c>
      <c r="AU45" s="10">
        <f t="shared" ref="AU45:AU74" ca="1" si="73">ROUND(Z44*E$9/12,2)</f>
        <v>0</v>
      </c>
      <c r="AV45" s="10">
        <f t="shared" ref="AV45:AV74" ca="1" si="74">ROUND(AA44*F$9/12,2)</f>
        <v>0</v>
      </c>
      <c r="AW45" s="10">
        <f t="shared" ca="1" si="55"/>
        <v>0</v>
      </c>
      <c r="AX45" s="10">
        <f t="shared" ca="1" si="55"/>
        <v>0</v>
      </c>
      <c r="AY45" s="10">
        <f t="shared" ca="1" si="55"/>
        <v>0</v>
      </c>
      <c r="AZ45" s="10">
        <f t="shared" ca="1" si="55"/>
        <v>0</v>
      </c>
      <c r="BA45" s="10">
        <f t="shared" ca="1" si="55"/>
        <v>0</v>
      </c>
      <c r="BB45" s="10">
        <f t="shared" ca="1" si="55"/>
        <v>0</v>
      </c>
      <c r="BC45" s="10">
        <f t="shared" ca="1" si="55"/>
        <v>0</v>
      </c>
      <c r="BD45" s="10">
        <f t="shared" ca="1" si="55"/>
        <v>0</v>
      </c>
      <c r="BE45" s="10">
        <f t="shared" ca="1" si="55"/>
        <v>0</v>
      </c>
      <c r="BF45" s="10">
        <f t="shared" ca="1" si="55"/>
        <v>0</v>
      </c>
      <c r="BG45" s="10">
        <f t="shared" ca="1" si="55"/>
        <v>0</v>
      </c>
      <c r="BH45" s="10">
        <f t="shared" ca="1" si="55"/>
        <v>0</v>
      </c>
      <c r="BI45" s="10">
        <f t="shared" ca="1" si="55"/>
        <v>0</v>
      </c>
      <c r="BJ45" s="10">
        <f t="shared" ca="1" si="55"/>
        <v>0</v>
      </c>
      <c r="BK45" s="10">
        <f t="shared" ca="1" si="55"/>
        <v>0</v>
      </c>
      <c r="BL45" s="10">
        <f t="shared" ca="1" si="55"/>
        <v>0</v>
      </c>
      <c r="BM45" s="10">
        <f t="shared" ca="1" si="55"/>
        <v>0</v>
      </c>
      <c r="BN45" s="13">
        <f t="shared" ca="1" si="47"/>
        <v>0</v>
      </c>
      <c r="BO45" s="7"/>
      <c r="BP45" s="10">
        <f t="shared" ca="1" si="48"/>
        <v>0</v>
      </c>
      <c r="BQ45" s="10">
        <f t="shared" ca="1" si="49"/>
        <v>0</v>
      </c>
      <c r="BR45" s="10">
        <f t="shared" ca="1" si="50"/>
        <v>0</v>
      </c>
      <c r="BS45" s="10">
        <f t="shared" ca="1" si="51"/>
        <v>0</v>
      </c>
      <c r="BT45" s="10">
        <f t="shared" ca="1" si="52"/>
        <v>0</v>
      </c>
      <c r="BU45" s="10">
        <f t="shared" ca="1" si="57"/>
        <v>0</v>
      </c>
      <c r="BV45" s="10">
        <f t="shared" ca="1" si="58"/>
        <v>0</v>
      </c>
      <c r="BW45" s="10">
        <f t="shared" ca="1" si="59"/>
        <v>0</v>
      </c>
      <c r="BX45" s="10">
        <f t="shared" ca="1" si="60"/>
        <v>0</v>
      </c>
      <c r="BY45" s="10">
        <f t="shared" ca="1" si="61"/>
        <v>0</v>
      </c>
      <c r="BZ45" s="10">
        <f t="shared" ca="1" si="62"/>
        <v>0</v>
      </c>
      <c r="CA45" s="10">
        <f t="shared" ca="1" si="63"/>
        <v>0</v>
      </c>
      <c r="CB45" s="10">
        <f t="shared" ca="1" si="64"/>
        <v>0</v>
      </c>
      <c r="CC45" s="10">
        <f t="shared" ca="1" si="65"/>
        <v>0</v>
      </c>
      <c r="CD45" s="10">
        <f t="shared" ca="1" si="66"/>
        <v>0</v>
      </c>
      <c r="CE45" s="10">
        <f t="shared" ca="1" si="67"/>
        <v>0</v>
      </c>
      <c r="CF45" s="10">
        <f t="shared" ca="1" si="68"/>
        <v>0</v>
      </c>
      <c r="CG45" s="10">
        <f t="shared" ca="1" si="69"/>
        <v>0</v>
      </c>
      <c r="CH45" s="10">
        <f t="shared" ca="1" si="70"/>
        <v>0</v>
      </c>
      <c r="CI45" s="10">
        <f t="shared" ca="1" si="71"/>
        <v>0</v>
      </c>
      <c r="CJ45" s="13">
        <f t="shared" ca="1" si="53"/>
        <v>0</v>
      </c>
      <c r="CK45" s="13"/>
      <c r="CL45" s="33">
        <f t="shared" ca="1" si="39"/>
        <v>0</v>
      </c>
      <c r="CM45" s="10">
        <f ca="1">IF(NOT(snowball),0,IF(Z44=0,0,IF($C45&lt;=SUM($CL45:CL45),0,IF(BQ45+$C45-SUM($CL45:CL45)&gt;Z44+AU45,Z44+AU45-BQ45,$C45-SUM($CL45:CL45)))))</f>
        <v>0</v>
      </c>
      <c r="CN45" s="10">
        <f ca="1">IF(NOT(snowball),0,IF(AA44=0,0,IF($C45&lt;=SUM($CL45:CM45),0,IF(BR45+$C45-SUM($CL45:CM45)&gt;AA44+AV45,AA44+AV45-BR45,$C45-SUM($CL45:CM45)))))</f>
        <v>0</v>
      </c>
      <c r="CO45" s="10">
        <f ca="1">IF(NOT(snowball),0,IF(AB44=0,0,IF($C45&lt;=SUM($CL45:CN45),0,IF(BS45+$C45-SUM($CL45:CN45)&gt;AB44+AW45,AB44+AW45-BS45,$C45-SUM($CL45:CN45)))))</f>
        <v>0</v>
      </c>
      <c r="CP45" s="10">
        <f ca="1">IF(NOT(snowball),0,IF(AC44=0,0,IF($C45&lt;=SUM($CL45:CO45),0,IF(BT45+$C45-SUM($CL45:CO45)&gt;AC44+AX45,AC44+AX45-BT45,$C45-SUM($CL45:CO45)))))</f>
        <v>0</v>
      </c>
      <c r="CQ45" s="10">
        <f ca="1">IF(NOT(snowball),0,IF(AD44=0,0,IF($C45&lt;=SUM($CL45:CP45),0,IF(BU45+$C45-SUM($CL45:CP45)&gt;AD44+AY45,AD44+AY45-BU45,$C45-SUM($CL45:CP45)))))</f>
        <v>0</v>
      </c>
      <c r="CR45" s="10">
        <f ca="1">IF(NOT(snowball),0,IF(AE44=0,0,IF($C45&lt;=SUM($CL45:CQ45),0,IF(BV45+$C45-SUM($CL45:CQ45)&gt;AE44+AZ45,AE44+AZ45-BV45,$C45-SUM($CL45:CQ45)))))</f>
        <v>0</v>
      </c>
      <c r="CS45" s="10">
        <f ca="1">IF(NOT(snowball),0,IF(AF44=0,0,IF($C45&lt;=SUM($CL45:CR45),0,IF(BW45+$C45-SUM($CL45:CR45)&gt;AF44+BA45,AF44+BA45-BW45,$C45-SUM($CL45:CR45)))))</f>
        <v>0</v>
      </c>
      <c r="CT45" s="10">
        <f ca="1">IF(NOT(snowball),0,IF(AG44=0,0,IF($C45&lt;=SUM($CL45:CS45),0,IF(BX45+$C45-SUM($CL45:CS45)&gt;AG44+BB45,AG44+BB45-BX45,$C45-SUM($CL45:CS45)))))</f>
        <v>0</v>
      </c>
      <c r="CU45" s="10">
        <f ca="1">IF(NOT(snowball),0,IF(AH44=0,0,IF($C45&lt;=SUM($CL45:CT45),0,IF(BY45+$C45-SUM($CL45:CT45)&gt;AH44+BC45,AH44+BC45-BY45,$C45-SUM($CL45:CT45)))))</f>
        <v>0</v>
      </c>
      <c r="CV45" s="10">
        <f ca="1">IF(NOT(snowball),0,IF(AI44=0,0,IF($C45&lt;=SUM($CL45:CU45),0,IF(BZ45+$C45-SUM($CL45:CU45)&gt;AI44+BD45,AI44+BD45-BZ45,$C45-SUM($CL45:CU45)))))</f>
        <v>0</v>
      </c>
      <c r="CW45" s="10">
        <f ca="1">IF(NOT(snowball),0,IF(AJ44=0,0,IF($C45&lt;=SUM($CL45:CV45),0,IF(CA45+$C45-SUM($CL45:CV45)&gt;AJ44+BE45,AJ44+BE45-CA45,$C45-SUM($CL45:CV45)))))</f>
        <v>0</v>
      </c>
      <c r="CX45" s="10">
        <f ca="1">IF(NOT(snowball),0,IF(AK44=0,0,IF($C45&lt;=SUM($CL45:CW45),0,IF(CB45+$C45-SUM($CL45:CW45)&gt;AK44+BF45,AK44+BF45-CB45,$C45-SUM($CL45:CW45)))))</f>
        <v>0</v>
      </c>
      <c r="CY45" s="10">
        <f ca="1">IF(NOT(snowball),0,IF(AL44=0,0,IF($C45&lt;=SUM($CL45:CX45),0,IF(CC45+$C45-SUM($CL45:CX45)&gt;AL44+BG45,AL44+BG45-CC45,$C45-SUM($CL45:CX45)))))</f>
        <v>0</v>
      </c>
      <c r="CZ45" s="10">
        <f ca="1">IF(NOT(snowball),0,IF(AM44=0,0,IF($C45&lt;=SUM($CL45:CY45),0,IF(CD45+$C45-SUM($CL45:CY45)&gt;AM44+BH45,AM44+BH45-CD45,$C45-SUM($CL45:CY45)))))</f>
        <v>0</v>
      </c>
      <c r="DA45" s="10">
        <f ca="1">IF(NOT(snowball),0,IF(AN44=0,0,IF($C45&lt;=SUM($CL45:CZ45),0,IF(CE45+$C45-SUM($CL45:CZ45)&gt;AN44+BI45,AN44+BI45-CE45,$C45-SUM($CL45:CZ45)))))</f>
        <v>0</v>
      </c>
      <c r="DB45" s="10">
        <f ca="1">IF(NOT(snowball),0,IF(AO44=0,0,IF($C45&lt;=SUM($CL45:DA45),0,IF(CF45+$C45-SUM($CL45:DA45)&gt;AO44+BJ45,AO44+BJ45-CF45,$C45-SUM($CL45:DA45)))))</f>
        <v>0</v>
      </c>
      <c r="DC45" s="10">
        <f ca="1">IF(NOT(snowball),0,IF(AP44=0,0,IF($C45&lt;=SUM($CL45:DB45),0,IF(CG45+$C45-SUM($CL45:DB45)&gt;AP44+BK45,AP44+BK45-CG45,$C45-SUM($CL45:DB45)))))</f>
        <v>0</v>
      </c>
      <c r="DD45" s="10">
        <f ca="1">IF(NOT(snowball),0,IF(AQ44=0,0,IF($C45&lt;=SUM($CL45:DC45),0,IF(CH45+$C45-SUM($CL45:DC45)&gt;AQ44+BL45,AQ44+BL45-CH45,$C45-SUM($CL45:DC45)))))</f>
        <v>0</v>
      </c>
      <c r="DE45" s="10">
        <f ca="1">IF(NOT(snowball),0,IF(AR44=0,0,IF($C45&lt;=SUM($CL45:DD45),0,IF(CI45+$C45-SUM($CL45:DD45)&gt;AR44+BM45,AR44+BM45-CI45,$C45-SUM($CL45:DD45)))))</f>
        <v>0</v>
      </c>
    </row>
    <row r="46" spans="1:109" ht="11.1" customHeight="1">
      <c r="A46" s="11" t="str">
        <f t="shared" ca="1" si="54"/>
        <v/>
      </c>
      <c r="B46" s="5" t="e">
        <f t="shared" ca="1" si="40"/>
        <v>#N/A</v>
      </c>
      <c r="C46" s="34" t="str">
        <f t="shared" ca="1" si="12"/>
        <v/>
      </c>
      <c r="D46" s="10">
        <f t="shared" ca="1" si="13"/>
        <v>0</v>
      </c>
      <c r="E46" s="10">
        <f t="shared" ca="1" si="14"/>
        <v>0</v>
      </c>
      <c r="F46" s="10">
        <f t="shared" ca="1" si="15"/>
        <v>0</v>
      </c>
      <c r="G46" s="10">
        <f t="shared" ca="1" si="16"/>
        <v>0</v>
      </c>
      <c r="H46" s="10">
        <f t="shared" ca="1" si="17"/>
        <v>0</v>
      </c>
      <c r="I46" s="10">
        <f t="shared" ca="1" si="18"/>
        <v>0</v>
      </c>
      <c r="J46" s="10">
        <f t="shared" ca="1" si="19"/>
        <v>0</v>
      </c>
      <c r="K46" s="10">
        <f t="shared" ca="1" si="20"/>
        <v>0</v>
      </c>
      <c r="L46" s="10">
        <f t="shared" ca="1" si="21"/>
        <v>0</v>
      </c>
      <c r="M46" s="10">
        <f t="shared" ca="1" si="22"/>
        <v>0</v>
      </c>
      <c r="N46" s="10">
        <f t="shared" ca="1" si="23"/>
        <v>0</v>
      </c>
      <c r="O46" s="10">
        <f t="shared" ca="1" si="24"/>
        <v>0</v>
      </c>
      <c r="P46" s="10">
        <f t="shared" ca="1" si="25"/>
        <v>0</v>
      </c>
      <c r="Q46" s="10">
        <f t="shared" ca="1" si="26"/>
        <v>0</v>
      </c>
      <c r="R46" s="10">
        <f t="shared" ca="1" si="27"/>
        <v>0</v>
      </c>
      <c r="S46" s="10">
        <f t="shared" ca="1" si="28"/>
        <v>0</v>
      </c>
      <c r="T46" s="10">
        <f t="shared" ca="1" si="29"/>
        <v>0</v>
      </c>
      <c r="U46" s="10">
        <f t="shared" ca="1" si="30"/>
        <v>0</v>
      </c>
      <c r="V46" s="10">
        <f t="shared" ca="1" si="31"/>
        <v>0</v>
      </c>
      <c r="W46" s="10">
        <f t="shared" ca="1" si="31"/>
        <v>0</v>
      </c>
      <c r="X46" s="31"/>
      <c r="Y46" s="10">
        <f t="shared" ca="1" si="41"/>
        <v>0</v>
      </c>
      <c r="Z46" s="10">
        <f t="shared" ca="1" si="42"/>
        <v>0</v>
      </c>
      <c r="AA46" s="10">
        <f t="shared" ca="1" si="43"/>
        <v>0</v>
      </c>
      <c r="AB46" s="10">
        <f t="shared" ca="1" si="44"/>
        <v>0</v>
      </c>
      <c r="AC46" s="10">
        <f t="shared" ca="1" si="45"/>
        <v>0</v>
      </c>
      <c r="AD46" s="10">
        <f t="shared" ca="1" si="46"/>
        <v>0</v>
      </c>
      <c r="AE46" s="10">
        <f t="shared" ca="1" si="56"/>
        <v>0</v>
      </c>
      <c r="AF46" s="10">
        <f t="shared" ca="1" si="56"/>
        <v>0</v>
      </c>
      <c r="AG46" s="10">
        <f t="shared" ca="1" si="56"/>
        <v>0</v>
      </c>
      <c r="AH46" s="10">
        <f t="shared" ca="1" si="56"/>
        <v>0</v>
      </c>
      <c r="AI46" s="10">
        <f t="shared" ca="1" si="56"/>
        <v>0</v>
      </c>
      <c r="AJ46" s="10">
        <f t="shared" ca="1" si="56"/>
        <v>0</v>
      </c>
      <c r="AK46" s="10">
        <f t="shared" ca="1" si="56"/>
        <v>0</v>
      </c>
      <c r="AL46" s="10">
        <f t="shared" ca="1" si="56"/>
        <v>0</v>
      </c>
      <c r="AM46" s="10">
        <f t="shared" ca="1" si="56"/>
        <v>0</v>
      </c>
      <c r="AN46" s="10">
        <f t="shared" ca="1" si="56"/>
        <v>0</v>
      </c>
      <c r="AO46" s="10">
        <f t="shared" ca="1" si="56"/>
        <v>0</v>
      </c>
      <c r="AP46" s="10">
        <f t="shared" ca="1" si="56"/>
        <v>0</v>
      </c>
      <c r="AQ46" s="10">
        <f t="shared" ca="1" si="56"/>
        <v>0</v>
      </c>
      <c r="AR46" s="10">
        <f t="shared" ca="1" si="56"/>
        <v>0</v>
      </c>
      <c r="AS46" s="2"/>
      <c r="AT46" s="10">
        <f t="shared" ca="1" si="72"/>
        <v>0</v>
      </c>
      <c r="AU46" s="10">
        <f t="shared" ca="1" si="73"/>
        <v>0</v>
      </c>
      <c r="AV46" s="10">
        <f t="shared" ca="1" si="74"/>
        <v>0</v>
      </c>
      <c r="AW46" s="10">
        <f t="shared" ca="1" si="55"/>
        <v>0</v>
      </c>
      <c r="AX46" s="10">
        <f t="shared" ca="1" si="55"/>
        <v>0</v>
      </c>
      <c r="AY46" s="10">
        <f t="shared" ca="1" si="55"/>
        <v>0</v>
      </c>
      <c r="AZ46" s="10">
        <f t="shared" ca="1" si="55"/>
        <v>0</v>
      </c>
      <c r="BA46" s="10">
        <f t="shared" ca="1" si="55"/>
        <v>0</v>
      </c>
      <c r="BB46" s="10">
        <f t="shared" ca="1" si="55"/>
        <v>0</v>
      </c>
      <c r="BC46" s="10">
        <f t="shared" ca="1" si="55"/>
        <v>0</v>
      </c>
      <c r="BD46" s="10">
        <f t="shared" ca="1" si="55"/>
        <v>0</v>
      </c>
      <c r="BE46" s="10">
        <f t="shared" ca="1" si="55"/>
        <v>0</v>
      </c>
      <c r="BF46" s="10">
        <f t="shared" ca="1" si="55"/>
        <v>0</v>
      </c>
      <c r="BG46" s="10">
        <f t="shared" ca="1" si="55"/>
        <v>0</v>
      </c>
      <c r="BH46" s="10">
        <f t="shared" ca="1" si="55"/>
        <v>0</v>
      </c>
      <c r="BI46" s="10">
        <f t="shared" ca="1" si="55"/>
        <v>0</v>
      </c>
      <c r="BJ46" s="10">
        <f t="shared" ca="1" si="55"/>
        <v>0</v>
      </c>
      <c r="BK46" s="10">
        <f t="shared" ca="1" si="55"/>
        <v>0</v>
      </c>
      <c r="BL46" s="10">
        <f t="shared" ca="1" si="55"/>
        <v>0</v>
      </c>
      <c r="BM46" s="10">
        <f t="shared" ca="1" si="55"/>
        <v>0</v>
      </c>
      <c r="BN46" s="13">
        <f t="shared" ca="1" si="47"/>
        <v>0</v>
      </c>
      <c r="BO46" s="7"/>
      <c r="BP46" s="10">
        <f t="shared" ca="1" si="48"/>
        <v>0</v>
      </c>
      <c r="BQ46" s="10">
        <f t="shared" ca="1" si="49"/>
        <v>0</v>
      </c>
      <c r="BR46" s="10">
        <f t="shared" ca="1" si="50"/>
        <v>0</v>
      </c>
      <c r="BS46" s="10">
        <f t="shared" ca="1" si="51"/>
        <v>0</v>
      </c>
      <c r="BT46" s="10">
        <f t="shared" ca="1" si="52"/>
        <v>0</v>
      </c>
      <c r="BU46" s="10">
        <f t="shared" ca="1" si="57"/>
        <v>0</v>
      </c>
      <c r="BV46" s="10">
        <f t="shared" ca="1" si="58"/>
        <v>0</v>
      </c>
      <c r="BW46" s="10">
        <f t="shared" ca="1" si="59"/>
        <v>0</v>
      </c>
      <c r="BX46" s="10">
        <f t="shared" ca="1" si="60"/>
        <v>0</v>
      </c>
      <c r="BY46" s="10">
        <f t="shared" ca="1" si="61"/>
        <v>0</v>
      </c>
      <c r="BZ46" s="10">
        <f t="shared" ca="1" si="62"/>
        <v>0</v>
      </c>
      <c r="CA46" s="10">
        <f t="shared" ca="1" si="63"/>
        <v>0</v>
      </c>
      <c r="CB46" s="10">
        <f t="shared" ca="1" si="64"/>
        <v>0</v>
      </c>
      <c r="CC46" s="10">
        <f t="shared" ca="1" si="65"/>
        <v>0</v>
      </c>
      <c r="CD46" s="10">
        <f t="shared" ca="1" si="66"/>
        <v>0</v>
      </c>
      <c r="CE46" s="10">
        <f t="shared" ca="1" si="67"/>
        <v>0</v>
      </c>
      <c r="CF46" s="10">
        <f t="shared" ca="1" si="68"/>
        <v>0</v>
      </c>
      <c r="CG46" s="10">
        <f t="shared" ca="1" si="69"/>
        <v>0</v>
      </c>
      <c r="CH46" s="10">
        <f t="shared" ca="1" si="70"/>
        <v>0</v>
      </c>
      <c r="CI46" s="10">
        <f t="shared" ca="1" si="71"/>
        <v>0</v>
      </c>
      <c r="CJ46" s="13">
        <f t="shared" ca="1" si="53"/>
        <v>0</v>
      </c>
      <c r="CK46" s="13"/>
      <c r="CL46" s="33">
        <f t="shared" ca="1" si="39"/>
        <v>0</v>
      </c>
      <c r="CM46" s="10">
        <f ca="1">IF(NOT(snowball),0,IF(Z45=0,0,IF($C46&lt;=SUM($CL46:CL46),0,IF(BQ46+$C46-SUM($CL46:CL46)&gt;Z45+AU46,Z45+AU46-BQ46,$C46-SUM($CL46:CL46)))))</f>
        <v>0</v>
      </c>
      <c r="CN46" s="10">
        <f ca="1">IF(NOT(snowball),0,IF(AA45=0,0,IF($C46&lt;=SUM($CL46:CM46),0,IF(BR46+$C46-SUM($CL46:CM46)&gt;AA45+AV46,AA45+AV46-BR46,$C46-SUM($CL46:CM46)))))</f>
        <v>0</v>
      </c>
      <c r="CO46" s="10">
        <f ca="1">IF(NOT(snowball),0,IF(AB45=0,0,IF($C46&lt;=SUM($CL46:CN46),0,IF(BS46+$C46-SUM($CL46:CN46)&gt;AB45+AW46,AB45+AW46-BS46,$C46-SUM($CL46:CN46)))))</f>
        <v>0</v>
      </c>
      <c r="CP46" s="10">
        <f ca="1">IF(NOT(snowball),0,IF(AC45=0,0,IF($C46&lt;=SUM($CL46:CO46),0,IF(BT46+$C46-SUM($CL46:CO46)&gt;AC45+AX46,AC45+AX46-BT46,$C46-SUM($CL46:CO46)))))</f>
        <v>0</v>
      </c>
      <c r="CQ46" s="10">
        <f ca="1">IF(NOT(snowball),0,IF(AD45=0,0,IF($C46&lt;=SUM($CL46:CP46),0,IF(BU46+$C46-SUM($CL46:CP46)&gt;AD45+AY46,AD45+AY46-BU46,$C46-SUM($CL46:CP46)))))</f>
        <v>0</v>
      </c>
      <c r="CR46" s="10">
        <f ca="1">IF(NOT(snowball),0,IF(AE45=0,0,IF($C46&lt;=SUM($CL46:CQ46),0,IF(BV46+$C46-SUM($CL46:CQ46)&gt;AE45+AZ46,AE45+AZ46-BV46,$C46-SUM($CL46:CQ46)))))</f>
        <v>0</v>
      </c>
      <c r="CS46" s="10">
        <f ca="1">IF(NOT(snowball),0,IF(AF45=0,0,IF($C46&lt;=SUM($CL46:CR46),0,IF(BW46+$C46-SUM($CL46:CR46)&gt;AF45+BA46,AF45+BA46-BW46,$C46-SUM($CL46:CR46)))))</f>
        <v>0</v>
      </c>
      <c r="CT46" s="10">
        <f ca="1">IF(NOT(snowball),0,IF(AG45=0,0,IF($C46&lt;=SUM($CL46:CS46),0,IF(BX46+$C46-SUM($CL46:CS46)&gt;AG45+BB46,AG45+BB46-BX46,$C46-SUM($CL46:CS46)))))</f>
        <v>0</v>
      </c>
      <c r="CU46" s="10">
        <f ca="1">IF(NOT(snowball),0,IF(AH45=0,0,IF($C46&lt;=SUM($CL46:CT46),0,IF(BY46+$C46-SUM($CL46:CT46)&gt;AH45+BC46,AH45+BC46-BY46,$C46-SUM($CL46:CT46)))))</f>
        <v>0</v>
      </c>
      <c r="CV46" s="10">
        <f ca="1">IF(NOT(snowball),0,IF(AI45=0,0,IF($C46&lt;=SUM($CL46:CU46),0,IF(BZ46+$C46-SUM($CL46:CU46)&gt;AI45+BD46,AI45+BD46-BZ46,$C46-SUM($CL46:CU46)))))</f>
        <v>0</v>
      </c>
      <c r="CW46" s="10">
        <f ca="1">IF(NOT(snowball),0,IF(AJ45=0,0,IF($C46&lt;=SUM($CL46:CV46),0,IF(CA46+$C46-SUM($CL46:CV46)&gt;AJ45+BE46,AJ45+BE46-CA46,$C46-SUM($CL46:CV46)))))</f>
        <v>0</v>
      </c>
      <c r="CX46" s="10">
        <f ca="1">IF(NOT(snowball),0,IF(AK45=0,0,IF($C46&lt;=SUM($CL46:CW46),0,IF(CB46+$C46-SUM($CL46:CW46)&gt;AK45+BF46,AK45+BF46-CB46,$C46-SUM($CL46:CW46)))))</f>
        <v>0</v>
      </c>
      <c r="CY46" s="10">
        <f ca="1">IF(NOT(snowball),0,IF(AL45=0,0,IF($C46&lt;=SUM($CL46:CX46),0,IF(CC46+$C46-SUM($CL46:CX46)&gt;AL45+BG46,AL45+BG46-CC46,$C46-SUM($CL46:CX46)))))</f>
        <v>0</v>
      </c>
      <c r="CZ46" s="10">
        <f ca="1">IF(NOT(snowball),0,IF(AM45=0,0,IF($C46&lt;=SUM($CL46:CY46),0,IF(CD46+$C46-SUM($CL46:CY46)&gt;AM45+BH46,AM45+BH46-CD46,$C46-SUM($CL46:CY46)))))</f>
        <v>0</v>
      </c>
      <c r="DA46" s="10">
        <f ca="1">IF(NOT(snowball),0,IF(AN45=0,0,IF($C46&lt;=SUM($CL46:CZ46),0,IF(CE46+$C46-SUM($CL46:CZ46)&gt;AN45+BI46,AN45+BI46-CE46,$C46-SUM($CL46:CZ46)))))</f>
        <v>0</v>
      </c>
      <c r="DB46" s="10">
        <f ca="1">IF(NOT(snowball),0,IF(AO45=0,0,IF($C46&lt;=SUM($CL46:DA46),0,IF(CF46+$C46-SUM($CL46:DA46)&gt;AO45+BJ46,AO45+BJ46-CF46,$C46-SUM($CL46:DA46)))))</f>
        <v>0</v>
      </c>
      <c r="DC46" s="10">
        <f ca="1">IF(NOT(snowball),0,IF(AP45=0,0,IF($C46&lt;=SUM($CL46:DB46),0,IF(CG46+$C46-SUM($CL46:DB46)&gt;AP45+BK46,AP45+BK46-CG46,$C46-SUM($CL46:DB46)))))</f>
        <v>0</v>
      </c>
      <c r="DD46" s="10">
        <f ca="1">IF(NOT(snowball),0,IF(AQ45=0,0,IF($C46&lt;=SUM($CL46:DC46),0,IF(CH46+$C46-SUM($CL46:DC46)&gt;AQ45+BL46,AQ45+BL46-CH46,$C46-SUM($CL46:DC46)))))</f>
        <v>0</v>
      </c>
      <c r="DE46" s="10">
        <f ca="1">IF(NOT(snowball),0,IF(AR45=0,0,IF($C46&lt;=SUM($CL46:DD46),0,IF(CI46+$C46-SUM($CL46:DD46)&gt;AR45+BM46,AR45+BM46-CI46,$C46-SUM($CL46:DD46)))))</f>
        <v>0</v>
      </c>
    </row>
    <row r="47" spans="1:109" ht="11.1" customHeight="1">
      <c r="A47" s="11" t="str">
        <f t="shared" ca="1" si="54"/>
        <v/>
      </c>
      <c r="B47" s="5" t="e">
        <f t="shared" ca="1" si="40"/>
        <v>#N/A</v>
      </c>
      <c r="C47" s="34" t="str">
        <f t="shared" ca="1" si="12"/>
        <v/>
      </c>
      <c r="D47" s="10">
        <f t="shared" ca="1" si="13"/>
        <v>0</v>
      </c>
      <c r="E47" s="10">
        <f t="shared" ca="1" si="14"/>
        <v>0</v>
      </c>
      <c r="F47" s="10">
        <f t="shared" ca="1" si="15"/>
        <v>0</v>
      </c>
      <c r="G47" s="10">
        <f t="shared" ca="1" si="16"/>
        <v>0</v>
      </c>
      <c r="H47" s="10">
        <f t="shared" ca="1" si="17"/>
        <v>0</v>
      </c>
      <c r="I47" s="10">
        <f t="shared" ca="1" si="18"/>
        <v>0</v>
      </c>
      <c r="J47" s="10">
        <f t="shared" ca="1" si="19"/>
        <v>0</v>
      </c>
      <c r="K47" s="10">
        <f t="shared" ca="1" si="20"/>
        <v>0</v>
      </c>
      <c r="L47" s="10">
        <f t="shared" ca="1" si="21"/>
        <v>0</v>
      </c>
      <c r="M47" s="10">
        <f t="shared" ca="1" si="22"/>
        <v>0</v>
      </c>
      <c r="N47" s="10">
        <f t="shared" ca="1" si="23"/>
        <v>0</v>
      </c>
      <c r="O47" s="10">
        <f t="shared" ca="1" si="24"/>
        <v>0</v>
      </c>
      <c r="P47" s="10">
        <f t="shared" ca="1" si="25"/>
        <v>0</v>
      </c>
      <c r="Q47" s="10">
        <f t="shared" ca="1" si="26"/>
        <v>0</v>
      </c>
      <c r="R47" s="10">
        <f t="shared" ca="1" si="27"/>
        <v>0</v>
      </c>
      <c r="S47" s="10">
        <f t="shared" ca="1" si="28"/>
        <v>0</v>
      </c>
      <c r="T47" s="10">
        <f t="shared" ca="1" si="29"/>
        <v>0</v>
      </c>
      <c r="U47" s="10">
        <f t="shared" ca="1" si="30"/>
        <v>0</v>
      </c>
      <c r="V47" s="10">
        <f t="shared" ca="1" si="31"/>
        <v>0</v>
      </c>
      <c r="W47" s="10">
        <f t="shared" ca="1" si="31"/>
        <v>0</v>
      </c>
      <c r="X47" s="31"/>
      <c r="Y47" s="10">
        <f t="shared" ca="1" si="41"/>
        <v>0</v>
      </c>
      <c r="Z47" s="10">
        <f t="shared" ca="1" si="42"/>
        <v>0</v>
      </c>
      <c r="AA47" s="10">
        <f t="shared" ca="1" si="43"/>
        <v>0</v>
      </c>
      <c r="AB47" s="10">
        <f t="shared" ca="1" si="44"/>
        <v>0</v>
      </c>
      <c r="AC47" s="10">
        <f t="shared" ca="1" si="45"/>
        <v>0</v>
      </c>
      <c r="AD47" s="10">
        <f t="shared" ca="1" si="46"/>
        <v>0</v>
      </c>
      <c r="AE47" s="10">
        <f t="shared" ca="1" si="56"/>
        <v>0</v>
      </c>
      <c r="AF47" s="10">
        <f t="shared" ca="1" si="56"/>
        <v>0</v>
      </c>
      <c r="AG47" s="10">
        <f t="shared" ca="1" si="56"/>
        <v>0</v>
      </c>
      <c r="AH47" s="10">
        <f t="shared" ca="1" si="56"/>
        <v>0</v>
      </c>
      <c r="AI47" s="10">
        <f t="shared" ca="1" si="56"/>
        <v>0</v>
      </c>
      <c r="AJ47" s="10">
        <f t="shared" ca="1" si="56"/>
        <v>0</v>
      </c>
      <c r="AK47" s="10">
        <f t="shared" ca="1" si="56"/>
        <v>0</v>
      </c>
      <c r="AL47" s="10">
        <f t="shared" ca="1" si="56"/>
        <v>0</v>
      </c>
      <c r="AM47" s="10">
        <f t="shared" ca="1" si="56"/>
        <v>0</v>
      </c>
      <c r="AN47" s="10">
        <f t="shared" ca="1" si="56"/>
        <v>0</v>
      </c>
      <c r="AO47" s="10">
        <f t="shared" ca="1" si="56"/>
        <v>0</v>
      </c>
      <c r="AP47" s="10">
        <f t="shared" ca="1" si="56"/>
        <v>0</v>
      </c>
      <c r="AQ47" s="10">
        <f t="shared" ca="1" si="56"/>
        <v>0</v>
      </c>
      <c r="AR47" s="10">
        <f t="shared" ca="1" si="56"/>
        <v>0</v>
      </c>
      <c r="AS47" s="2"/>
      <c r="AT47" s="10">
        <f t="shared" ca="1" si="72"/>
        <v>0</v>
      </c>
      <c r="AU47" s="10">
        <f t="shared" ca="1" si="73"/>
        <v>0</v>
      </c>
      <c r="AV47" s="10">
        <f t="shared" ca="1" si="74"/>
        <v>0</v>
      </c>
      <c r="AW47" s="10">
        <f t="shared" ca="1" si="55"/>
        <v>0</v>
      </c>
      <c r="AX47" s="10">
        <f t="shared" ca="1" si="55"/>
        <v>0</v>
      </c>
      <c r="AY47" s="10">
        <f t="shared" ca="1" si="55"/>
        <v>0</v>
      </c>
      <c r="AZ47" s="10">
        <f t="shared" ca="1" si="55"/>
        <v>0</v>
      </c>
      <c r="BA47" s="10">
        <f t="shared" ca="1" si="55"/>
        <v>0</v>
      </c>
      <c r="BB47" s="10">
        <f t="shared" ca="1" si="55"/>
        <v>0</v>
      </c>
      <c r="BC47" s="10">
        <f t="shared" ca="1" si="55"/>
        <v>0</v>
      </c>
      <c r="BD47" s="10">
        <f t="shared" ca="1" si="55"/>
        <v>0</v>
      </c>
      <c r="BE47" s="10">
        <f t="shared" ca="1" si="55"/>
        <v>0</v>
      </c>
      <c r="BF47" s="10">
        <f t="shared" ca="1" si="55"/>
        <v>0</v>
      </c>
      <c r="BG47" s="10">
        <f t="shared" ca="1" si="55"/>
        <v>0</v>
      </c>
      <c r="BH47" s="10">
        <f t="shared" ca="1" si="55"/>
        <v>0</v>
      </c>
      <c r="BI47" s="10">
        <f t="shared" ca="1" si="55"/>
        <v>0</v>
      </c>
      <c r="BJ47" s="10">
        <f t="shared" ca="1" si="55"/>
        <v>0</v>
      </c>
      <c r="BK47" s="10">
        <f t="shared" ca="1" si="55"/>
        <v>0</v>
      </c>
      <c r="BL47" s="10">
        <f t="shared" ca="1" si="55"/>
        <v>0</v>
      </c>
      <c r="BM47" s="10">
        <f t="shared" ca="1" si="55"/>
        <v>0</v>
      </c>
      <c r="BN47" s="13">
        <f t="shared" ca="1" si="47"/>
        <v>0</v>
      </c>
      <c r="BO47" s="7"/>
      <c r="BP47" s="10">
        <f t="shared" ca="1" si="48"/>
        <v>0</v>
      </c>
      <c r="BQ47" s="10">
        <f t="shared" ca="1" si="49"/>
        <v>0</v>
      </c>
      <c r="BR47" s="10">
        <f t="shared" ca="1" si="50"/>
        <v>0</v>
      </c>
      <c r="BS47" s="10">
        <f t="shared" ca="1" si="51"/>
        <v>0</v>
      </c>
      <c r="BT47" s="10">
        <f t="shared" ca="1" si="52"/>
        <v>0</v>
      </c>
      <c r="BU47" s="10">
        <f t="shared" ca="1" si="57"/>
        <v>0</v>
      </c>
      <c r="BV47" s="10">
        <f t="shared" ca="1" si="58"/>
        <v>0</v>
      </c>
      <c r="BW47" s="10">
        <f t="shared" ca="1" si="59"/>
        <v>0</v>
      </c>
      <c r="BX47" s="10">
        <f t="shared" ca="1" si="60"/>
        <v>0</v>
      </c>
      <c r="BY47" s="10">
        <f t="shared" ca="1" si="61"/>
        <v>0</v>
      </c>
      <c r="BZ47" s="10">
        <f t="shared" ca="1" si="62"/>
        <v>0</v>
      </c>
      <c r="CA47" s="10">
        <f t="shared" ca="1" si="63"/>
        <v>0</v>
      </c>
      <c r="CB47" s="10">
        <f t="shared" ca="1" si="64"/>
        <v>0</v>
      </c>
      <c r="CC47" s="10">
        <f t="shared" ca="1" si="65"/>
        <v>0</v>
      </c>
      <c r="CD47" s="10">
        <f t="shared" ca="1" si="66"/>
        <v>0</v>
      </c>
      <c r="CE47" s="10">
        <f t="shared" ca="1" si="67"/>
        <v>0</v>
      </c>
      <c r="CF47" s="10">
        <f t="shared" ca="1" si="68"/>
        <v>0</v>
      </c>
      <c r="CG47" s="10">
        <f t="shared" ca="1" si="69"/>
        <v>0</v>
      </c>
      <c r="CH47" s="10">
        <f t="shared" ca="1" si="70"/>
        <v>0</v>
      </c>
      <c r="CI47" s="10">
        <f t="shared" ca="1" si="71"/>
        <v>0</v>
      </c>
      <c r="CJ47" s="13">
        <f t="shared" ca="1" si="53"/>
        <v>0</v>
      </c>
      <c r="CK47" s="13"/>
      <c r="CL47" s="33">
        <f t="shared" ca="1" si="39"/>
        <v>0</v>
      </c>
      <c r="CM47" s="10">
        <f ca="1">IF(NOT(snowball),0,IF(Z46=0,0,IF($C47&lt;=SUM($CL47:CL47),0,IF(BQ47+$C47-SUM($CL47:CL47)&gt;Z46+AU47,Z46+AU47-BQ47,$C47-SUM($CL47:CL47)))))</f>
        <v>0</v>
      </c>
      <c r="CN47" s="10">
        <f ca="1">IF(NOT(snowball),0,IF(AA46=0,0,IF($C47&lt;=SUM($CL47:CM47),0,IF(BR47+$C47-SUM($CL47:CM47)&gt;AA46+AV47,AA46+AV47-BR47,$C47-SUM($CL47:CM47)))))</f>
        <v>0</v>
      </c>
      <c r="CO47" s="10">
        <f ca="1">IF(NOT(snowball),0,IF(AB46=0,0,IF($C47&lt;=SUM($CL47:CN47),0,IF(BS47+$C47-SUM($CL47:CN47)&gt;AB46+AW47,AB46+AW47-BS47,$C47-SUM($CL47:CN47)))))</f>
        <v>0</v>
      </c>
      <c r="CP47" s="10">
        <f ca="1">IF(NOT(snowball),0,IF(AC46=0,0,IF($C47&lt;=SUM($CL47:CO47),0,IF(BT47+$C47-SUM($CL47:CO47)&gt;AC46+AX47,AC46+AX47-BT47,$C47-SUM($CL47:CO47)))))</f>
        <v>0</v>
      </c>
      <c r="CQ47" s="10">
        <f ca="1">IF(NOT(snowball),0,IF(AD46=0,0,IF($C47&lt;=SUM($CL47:CP47),0,IF(BU47+$C47-SUM($CL47:CP47)&gt;AD46+AY47,AD46+AY47-BU47,$C47-SUM($CL47:CP47)))))</f>
        <v>0</v>
      </c>
      <c r="CR47" s="10">
        <f ca="1">IF(NOT(snowball),0,IF(AE46=0,0,IF($C47&lt;=SUM($CL47:CQ47),0,IF(BV47+$C47-SUM($CL47:CQ47)&gt;AE46+AZ47,AE46+AZ47-BV47,$C47-SUM($CL47:CQ47)))))</f>
        <v>0</v>
      </c>
      <c r="CS47" s="10">
        <f ca="1">IF(NOT(snowball),0,IF(AF46=0,0,IF($C47&lt;=SUM($CL47:CR47),0,IF(BW47+$C47-SUM($CL47:CR47)&gt;AF46+BA47,AF46+BA47-BW47,$C47-SUM($CL47:CR47)))))</f>
        <v>0</v>
      </c>
      <c r="CT47" s="10">
        <f ca="1">IF(NOT(snowball),0,IF(AG46=0,0,IF($C47&lt;=SUM($CL47:CS47),0,IF(BX47+$C47-SUM($CL47:CS47)&gt;AG46+BB47,AG46+BB47-BX47,$C47-SUM($CL47:CS47)))))</f>
        <v>0</v>
      </c>
      <c r="CU47" s="10">
        <f ca="1">IF(NOT(snowball),0,IF(AH46=0,0,IF($C47&lt;=SUM($CL47:CT47),0,IF(BY47+$C47-SUM($CL47:CT47)&gt;AH46+BC47,AH46+BC47-BY47,$C47-SUM($CL47:CT47)))))</f>
        <v>0</v>
      </c>
      <c r="CV47" s="10">
        <f ca="1">IF(NOT(snowball),0,IF(AI46=0,0,IF($C47&lt;=SUM($CL47:CU47),0,IF(BZ47+$C47-SUM($CL47:CU47)&gt;AI46+BD47,AI46+BD47-BZ47,$C47-SUM($CL47:CU47)))))</f>
        <v>0</v>
      </c>
      <c r="CW47" s="10">
        <f ca="1">IF(NOT(snowball),0,IF(AJ46=0,0,IF($C47&lt;=SUM($CL47:CV47),0,IF(CA47+$C47-SUM($CL47:CV47)&gt;AJ46+BE47,AJ46+BE47-CA47,$C47-SUM($CL47:CV47)))))</f>
        <v>0</v>
      </c>
      <c r="CX47" s="10">
        <f ca="1">IF(NOT(snowball),0,IF(AK46=0,0,IF($C47&lt;=SUM($CL47:CW47),0,IF(CB47+$C47-SUM($CL47:CW47)&gt;AK46+BF47,AK46+BF47-CB47,$C47-SUM($CL47:CW47)))))</f>
        <v>0</v>
      </c>
      <c r="CY47" s="10">
        <f ca="1">IF(NOT(snowball),0,IF(AL46=0,0,IF($C47&lt;=SUM($CL47:CX47),0,IF(CC47+$C47-SUM($CL47:CX47)&gt;AL46+BG47,AL46+BG47-CC47,$C47-SUM($CL47:CX47)))))</f>
        <v>0</v>
      </c>
      <c r="CZ47" s="10">
        <f ca="1">IF(NOT(snowball),0,IF(AM46=0,0,IF($C47&lt;=SUM($CL47:CY47),0,IF(CD47+$C47-SUM($CL47:CY47)&gt;AM46+BH47,AM46+BH47-CD47,$C47-SUM($CL47:CY47)))))</f>
        <v>0</v>
      </c>
      <c r="DA47" s="10">
        <f ca="1">IF(NOT(snowball),0,IF(AN46=0,0,IF($C47&lt;=SUM($CL47:CZ47),0,IF(CE47+$C47-SUM($CL47:CZ47)&gt;AN46+BI47,AN46+BI47-CE47,$C47-SUM($CL47:CZ47)))))</f>
        <v>0</v>
      </c>
      <c r="DB47" s="10">
        <f ca="1">IF(NOT(snowball),0,IF(AO46=0,0,IF($C47&lt;=SUM($CL47:DA47),0,IF(CF47+$C47-SUM($CL47:DA47)&gt;AO46+BJ47,AO46+BJ47-CF47,$C47-SUM($CL47:DA47)))))</f>
        <v>0</v>
      </c>
      <c r="DC47" s="10">
        <f ca="1">IF(NOT(snowball),0,IF(AP46=0,0,IF($C47&lt;=SUM($CL47:DB47),0,IF(CG47+$C47-SUM($CL47:DB47)&gt;AP46+BK47,AP46+BK47-CG47,$C47-SUM($CL47:DB47)))))</f>
        <v>0</v>
      </c>
      <c r="DD47" s="10">
        <f ca="1">IF(NOT(snowball),0,IF(AQ46=0,0,IF($C47&lt;=SUM($CL47:DC47),0,IF(CH47+$C47-SUM($CL47:DC47)&gt;AQ46+BL47,AQ46+BL47-CH47,$C47-SUM($CL47:DC47)))))</f>
        <v>0</v>
      </c>
      <c r="DE47" s="10">
        <f ca="1">IF(NOT(snowball),0,IF(AR46=0,0,IF($C47&lt;=SUM($CL47:DD47),0,IF(CI47+$C47-SUM($CL47:DD47)&gt;AR46+BM47,AR46+BM47-CI47,$C47-SUM($CL47:DD47)))))</f>
        <v>0</v>
      </c>
    </row>
    <row r="48" spans="1:109" ht="11.1" customHeight="1">
      <c r="A48" s="11" t="str">
        <f t="shared" ca="1" si="54"/>
        <v/>
      </c>
      <c r="B48" s="5" t="e">
        <f t="shared" ca="1" si="40"/>
        <v>#N/A</v>
      </c>
      <c r="C48" s="34" t="str">
        <f t="shared" ca="1" si="12"/>
        <v/>
      </c>
      <c r="D48" s="10">
        <f t="shared" ca="1" si="13"/>
        <v>0</v>
      </c>
      <c r="E48" s="10">
        <f t="shared" ca="1" si="14"/>
        <v>0</v>
      </c>
      <c r="F48" s="10">
        <f t="shared" ca="1" si="15"/>
        <v>0</v>
      </c>
      <c r="G48" s="10">
        <f t="shared" ca="1" si="16"/>
        <v>0</v>
      </c>
      <c r="H48" s="10">
        <f t="shared" ca="1" si="17"/>
        <v>0</v>
      </c>
      <c r="I48" s="10">
        <f t="shared" ca="1" si="18"/>
        <v>0</v>
      </c>
      <c r="J48" s="10">
        <f t="shared" ca="1" si="19"/>
        <v>0</v>
      </c>
      <c r="K48" s="10">
        <f t="shared" ca="1" si="20"/>
        <v>0</v>
      </c>
      <c r="L48" s="10">
        <f t="shared" ca="1" si="21"/>
        <v>0</v>
      </c>
      <c r="M48" s="10">
        <f t="shared" ca="1" si="22"/>
        <v>0</v>
      </c>
      <c r="N48" s="10">
        <f t="shared" ca="1" si="23"/>
        <v>0</v>
      </c>
      <c r="O48" s="10">
        <f t="shared" ca="1" si="24"/>
        <v>0</v>
      </c>
      <c r="P48" s="10">
        <f t="shared" ca="1" si="25"/>
        <v>0</v>
      </c>
      <c r="Q48" s="10">
        <f t="shared" ca="1" si="26"/>
        <v>0</v>
      </c>
      <c r="R48" s="10">
        <f t="shared" ca="1" si="27"/>
        <v>0</v>
      </c>
      <c r="S48" s="10">
        <f t="shared" ca="1" si="28"/>
        <v>0</v>
      </c>
      <c r="T48" s="10">
        <f t="shared" ca="1" si="29"/>
        <v>0</v>
      </c>
      <c r="U48" s="10">
        <f t="shared" ca="1" si="30"/>
        <v>0</v>
      </c>
      <c r="V48" s="10">
        <f t="shared" ca="1" si="31"/>
        <v>0</v>
      </c>
      <c r="W48" s="10">
        <f t="shared" ca="1" si="31"/>
        <v>0</v>
      </c>
      <c r="X48" s="31"/>
      <c r="Y48" s="10">
        <f t="shared" ca="1" si="41"/>
        <v>0</v>
      </c>
      <c r="Z48" s="10">
        <f t="shared" ca="1" si="42"/>
        <v>0</v>
      </c>
      <c r="AA48" s="10">
        <f t="shared" ca="1" si="43"/>
        <v>0</v>
      </c>
      <c r="AB48" s="10">
        <f t="shared" ca="1" si="44"/>
        <v>0</v>
      </c>
      <c r="AC48" s="10">
        <f t="shared" ca="1" si="45"/>
        <v>0</v>
      </c>
      <c r="AD48" s="10">
        <f t="shared" ca="1" si="46"/>
        <v>0</v>
      </c>
      <c r="AE48" s="10">
        <f t="shared" ca="1" si="56"/>
        <v>0</v>
      </c>
      <c r="AF48" s="10">
        <f t="shared" ca="1" si="56"/>
        <v>0</v>
      </c>
      <c r="AG48" s="10">
        <f t="shared" ca="1" si="56"/>
        <v>0</v>
      </c>
      <c r="AH48" s="10">
        <f t="shared" ca="1" si="56"/>
        <v>0</v>
      </c>
      <c r="AI48" s="10">
        <f t="shared" ca="1" si="56"/>
        <v>0</v>
      </c>
      <c r="AJ48" s="10">
        <f t="shared" ca="1" si="56"/>
        <v>0</v>
      </c>
      <c r="AK48" s="10">
        <f t="shared" ca="1" si="56"/>
        <v>0</v>
      </c>
      <c r="AL48" s="10">
        <f t="shared" ca="1" si="56"/>
        <v>0</v>
      </c>
      <c r="AM48" s="10">
        <f t="shared" ca="1" si="56"/>
        <v>0</v>
      </c>
      <c r="AN48" s="10">
        <f t="shared" ca="1" si="56"/>
        <v>0</v>
      </c>
      <c r="AO48" s="10">
        <f t="shared" ca="1" si="56"/>
        <v>0</v>
      </c>
      <c r="AP48" s="10">
        <f t="shared" ca="1" si="56"/>
        <v>0</v>
      </c>
      <c r="AQ48" s="10">
        <f t="shared" ca="1" si="56"/>
        <v>0</v>
      </c>
      <c r="AR48" s="10">
        <f t="shared" ca="1" si="56"/>
        <v>0</v>
      </c>
      <c r="AS48" s="2"/>
      <c r="AT48" s="10">
        <f t="shared" ca="1" si="72"/>
        <v>0</v>
      </c>
      <c r="AU48" s="10">
        <f t="shared" ca="1" si="73"/>
        <v>0</v>
      </c>
      <c r="AV48" s="10">
        <f t="shared" ca="1" si="74"/>
        <v>0</v>
      </c>
      <c r="AW48" s="10">
        <f t="shared" ca="1" si="55"/>
        <v>0</v>
      </c>
      <c r="AX48" s="10">
        <f t="shared" ca="1" si="55"/>
        <v>0</v>
      </c>
      <c r="AY48" s="10">
        <f t="shared" ca="1" si="55"/>
        <v>0</v>
      </c>
      <c r="AZ48" s="10">
        <f t="shared" ca="1" si="55"/>
        <v>0</v>
      </c>
      <c r="BA48" s="10">
        <f t="shared" ca="1" si="55"/>
        <v>0</v>
      </c>
      <c r="BB48" s="10">
        <f t="shared" ca="1" si="55"/>
        <v>0</v>
      </c>
      <c r="BC48" s="10">
        <f t="shared" ca="1" si="55"/>
        <v>0</v>
      </c>
      <c r="BD48" s="10">
        <f t="shared" ca="1" si="55"/>
        <v>0</v>
      </c>
      <c r="BE48" s="10">
        <f t="shared" ca="1" si="55"/>
        <v>0</v>
      </c>
      <c r="BF48" s="10">
        <f t="shared" ca="1" si="55"/>
        <v>0</v>
      </c>
      <c r="BG48" s="10">
        <f t="shared" ca="1" si="55"/>
        <v>0</v>
      </c>
      <c r="BH48" s="10">
        <f t="shared" ca="1" si="55"/>
        <v>0</v>
      </c>
      <c r="BI48" s="10">
        <f t="shared" ca="1" si="55"/>
        <v>0</v>
      </c>
      <c r="BJ48" s="10">
        <f t="shared" ca="1" si="55"/>
        <v>0</v>
      </c>
      <c r="BK48" s="10">
        <f t="shared" ca="1" si="55"/>
        <v>0</v>
      </c>
      <c r="BL48" s="10">
        <f t="shared" ca="1" si="55"/>
        <v>0</v>
      </c>
      <c r="BM48" s="10">
        <f t="shared" ca="1" si="55"/>
        <v>0</v>
      </c>
      <c r="BN48" s="13">
        <f t="shared" ca="1" si="47"/>
        <v>0</v>
      </c>
      <c r="BO48" s="7"/>
      <c r="BP48" s="10">
        <f t="shared" ca="1" si="48"/>
        <v>0</v>
      </c>
      <c r="BQ48" s="10">
        <f t="shared" ca="1" si="49"/>
        <v>0</v>
      </c>
      <c r="BR48" s="10">
        <f t="shared" ca="1" si="50"/>
        <v>0</v>
      </c>
      <c r="BS48" s="10">
        <f t="shared" ca="1" si="51"/>
        <v>0</v>
      </c>
      <c r="BT48" s="10">
        <f t="shared" ca="1" si="52"/>
        <v>0</v>
      </c>
      <c r="BU48" s="10">
        <f t="shared" ca="1" si="57"/>
        <v>0</v>
      </c>
      <c r="BV48" s="10">
        <f t="shared" ca="1" si="58"/>
        <v>0</v>
      </c>
      <c r="BW48" s="10">
        <f t="shared" ca="1" si="59"/>
        <v>0</v>
      </c>
      <c r="BX48" s="10">
        <f t="shared" ca="1" si="60"/>
        <v>0</v>
      </c>
      <c r="BY48" s="10">
        <f t="shared" ca="1" si="61"/>
        <v>0</v>
      </c>
      <c r="BZ48" s="10">
        <f t="shared" ca="1" si="62"/>
        <v>0</v>
      </c>
      <c r="CA48" s="10">
        <f t="shared" ca="1" si="63"/>
        <v>0</v>
      </c>
      <c r="CB48" s="10">
        <f t="shared" ca="1" si="64"/>
        <v>0</v>
      </c>
      <c r="CC48" s="10">
        <f t="shared" ca="1" si="65"/>
        <v>0</v>
      </c>
      <c r="CD48" s="10">
        <f t="shared" ca="1" si="66"/>
        <v>0</v>
      </c>
      <c r="CE48" s="10">
        <f t="shared" ca="1" si="67"/>
        <v>0</v>
      </c>
      <c r="CF48" s="10">
        <f t="shared" ca="1" si="68"/>
        <v>0</v>
      </c>
      <c r="CG48" s="10">
        <f t="shared" ca="1" si="69"/>
        <v>0</v>
      </c>
      <c r="CH48" s="10">
        <f t="shared" ca="1" si="70"/>
        <v>0</v>
      </c>
      <c r="CI48" s="10">
        <f t="shared" ca="1" si="71"/>
        <v>0</v>
      </c>
      <c r="CJ48" s="13">
        <f t="shared" ca="1" si="53"/>
        <v>0</v>
      </c>
      <c r="CK48" s="13"/>
      <c r="CL48" s="33">
        <f t="shared" ca="1" si="39"/>
        <v>0</v>
      </c>
      <c r="CM48" s="10">
        <f ca="1">IF(NOT(snowball),0,IF(Z47=0,0,IF($C48&lt;=SUM($CL48:CL48),0,IF(BQ48+$C48-SUM($CL48:CL48)&gt;Z47+AU48,Z47+AU48-BQ48,$C48-SUM($CL48:CL48)))))</f>
        <v>0</v>
      </c>
      <c r="CN48" s="10">
        <f ca="1">IF(NOT(snowball),0,IF(AA47=0,0,IF($C48&lt;=SUM($CL48:CM48),0,IF(BR48+$C48-SUM($CL48:CM48)&gt;AA47+AV48,AA47+AV48-BR48,$C48-SUM($CL48:CM48)))))</f>
        <v>0</v>
      </c>
      <c r="CO48" s="10">
        <f ca="1">IF(NOT(snowball),0,IF(AB47=0,0,IF($C48&lt;=SUM($CL48:CN48),0,IF(BS48+$C48-SUM($CL48:CN48)&gt;AB47+AW48,AB47+AW48-BS48,$C48-SUM($CL48:CN48)))))</f>
        <v>0</v>
      </c>
      <c r="CP48" s="10">
        <f ca="1">IF(NOT(snowball),0,IF(AC47=0,0,IF($C48&lt;=SUM($CL48:CO48),0,IF(BT48+$C48-SUM($CL48:CO48)&gt;AC47+AX48,AC47+AX48-BT48,$C48-SUM($CL48:CO48)))))</f>
        <v>0</v>
      </c>
      <c r="CQ48" s="10">
        <f ca="1">IF(NOT(snowball),0,IF(AD47=0,0,IF($C48&lt;=SUM($CL48:CP48),0,IF(BU48+$C48-SUM($CL48:CP48)&gt;AD47+AY48,AD47+AY48-BU48,$C48-SUM($CL48:CP48)))))</f>
        <v>0</v>
      </c>
      <c r="CR48" s="10">
        <f ca="1">IF(NOT(snowball),0,IF(AE47=0,0,IF($C48&lt;=SUM($CL48:CQ48),0,IF(BV48+$C48-SUM($CL48:CQ48)&gt;AE47+AZ48,AE47+AZ48-BV48,$C48-SUM($CL48:CQ48)))))</f>
        <v>0</v>
      </c>
      <c r="CS48" s="10">
        <f ca="1">IF(NOT(snowball),0,IF(AF47=0,0,IF($C48&lt;=SUM($CL48:CR48),0,IF(BW48+$C48-SUM($CL48:CR48)&gt;AF47+BA48,AF47+BA48-BW48,$C48-SUM($CL48:CR48)))))</f>
        <v>0</v>
      </c>
      <c r="CT48" s="10">
        <f ca="1">IF(NOT(snowball),0,IF(AG47=0,0,IF($C48&lt;=SUM($CL48:CS48),0,IF(BX48+$C48-SUM($CL48:CS48)&gt;AG47+BB48,AG47+BB48-BX48,$C48-SUM($CL48:CS48)))))</f>
        <v>0</v>
      </c>
      <c r="CU48" s="10">
        <f ca="1">IF(NOT(snowball),0,IF(AH47=0,0,IF($C48&lt;=SUM($CL48:CT48),0,IF(BY48+$C48-SUM($CL48:CT48)&gt;AH47+BC48,AH47+BC48-BY48,$C48-SUM($CL48:CT48)))))</f>
        <v>0</v>
      </c>
      <c r="CV48" s="10">
        <f ca="1">IF(NOT(snowball),0,IF(AI47=0,0,IF($C48&lt;=SUM($CL48:CU48),0,IF(BZ48+$C48-SUM($CL48:CU48)&gt;AI47+BD48,AI47+BD48-BZ48,$C48-SUM($CL48:CU48)))))</f>
        <v>0</v>
      </c>
      <c r="CW48" s="10">
        <f ca="1">IF(NOT(snowball),0,IF(AJ47=0,0,IF($C48&lt;=SUM($CL48:CV48),0,IF(CA48+$C48-SUM($CL48:CV48)&gt;AJ47+BE48,AJ47+BE48-CA48,$C48-SUM($CL48:CV48)))))</f>
        <v>0</v>
      </c>
      <c r="CX48" s="10">
        <f ca="1">IF(NOT(snowball),0,IF(AK47=0,0,IF($C48&lt;=SUM($CL48:CW48),0,IF(CB48+$C48-SUM($CL48:CW48)&gt;AK47+BF48,AK47+BF48-CB48,$C48-SUM($CL48:CW48)))))</f>
        <v>0</v>
      </c>
      <c r="CY48" s="10">
        <f ca="1">IF(NOT(snowball),0,IF(AL47=0,0,IF($C48&lt;=SUM($CL48:CX48),0,IF(CC48+$C48-SUM($CL48:CX48)&gt;AL47+BG48,AL47+BG48-CC48,$C48-SUM($CL48:CX48)))))</f>
        <v>0</v>
      </c>
      <c r="CZ48" s="10">
        <f ca="1">IF(NOT(snowball),0,IF(AM47=0,0,IF($C48&lt;=SUM($CL48:CY48),0,IF(CD48+$C48-SUM($CL48:CY48)&gt;AM47+BH48,AM47+BH48-CD48,$C48-SUM($CL48:CY48)))))</f>
        <v>0</v>
      </c>
      <c r="DA48" s="10">
        <f ca="1">IF(NOT(snowball),0,IF(AN47=0,0,IF($C48&lt;=SUM($CL48:CZ48),0,IF(CE48+$C48-SUM($CL48:CZ48)&gt;AN47+BI48,AN47+BI48-CE48,$C48-SUM($CL48:CZ48)))))</f>
        <v>0</v>
      </c>
      <c r="DB48" s="10">
        <f ca="1">IF(NOT(snowball),0,IF(AO47=0,0,IF($C48&lt;=SUM($CL48:DA48),0,IF(CF48+$C48-SUM($CL48:DA48)&gt;AO47+BJ48,AO47+BJ48-CF48,$C48-SUM($CL48:DA48)))))</f>
        <v>0</v>
      </c>
      <c r="DC48" s="10">
        <f ca="1">IF(NOT(snowball),0,IF(AP47=0,0,IF($C48&lt;=SUM($CL48:DB48),0,IF(CG48+$C48-SUM($CL48:DB48)&gt;AP47+BK48,AP47+BK48-CG48,$C48-SUM($CL48:DB48)))))</f>
        <v>0</v>
      </c>
      <c r="DD48" s="10">
        <f ca="1">IF(NOT(snowball),0,IF(AQ47=0,0,IF($C48&lt;=SUM($CL48:DC48),0,IF(CH48+$C48-SUM($CL48:DC48)&gt;AQ47+BL48,AQ47+BL48-CH48,$C48-SUM($CL48:DC48)))))</f>
        <v>0</v>
      </c>
      <c r="DE48" s="10">
        <f ca="1">IF(NOT(snowball),0,IF(AR47=0,0,IF($C48&lt;=SUM($CL48:DD48),0,IF(CI48+$C48-SUM($CL48:DD48)&gt;AR47+BM48,AR47+BM48-CI48,$C48-SUM($CL48:DD48)))))</f>
        <v>0</v>
      </c>
    </row>
    <row r="49" spans="1:109" ht="11.1" customHeight="1">
      <c r="A49" s="11" t="str">
        <f t="shared" ca="1" si="54"/>
        <v/>
      </c>
      <c r="B49" s="5" t="e">
        <f t="shared" ca="1" si="40"/>
        <v>#N/A</v>
      </c>
      <c r="C49" s="34" t="str">
        <f t="shared" ca="1" si="12"/>
        <v/>
      </c>
      <c r="D49" s="10">
        <f t="shared" ca="1" si="13"/>
        <v>0</v>
      </c>
      <c r="E49" s="10">
        <f t="shared" ca="1" si="14"/>
        <v>0</v>
      </c>
      <c r="F49" s="10">
        <f t="shared" ca="1" si="15"/>
        <v>0</v>
      </c>
      <c r="G49" s="10">
        <f t="shared" ca="1" si="16"/>
        <v>0</v>
      </c>
      <c r="H49" s="10">
        <f t="shared" ca="1" si="17"/>
        <v>0</v>
      </c>
      <c r="I49" s="10">
        <f t="shared" ca="1" si="18"/>
        <v>0</v>
      </c>
      <c r="J49" s="10">
        <f t="shared" ca="1" si="19"/>
        <v>0</v>
      </c>
      <c r="K49" s="10">
        <f t="shared" ca="1" si="20"/>
        <v>0</v>
      </c>
      <c r="L49" s="10">
        <f t="shared" ca="1" si="21"/>
        <v>0</v>
      </c>
      <c r="M49" s="10">
        <f t="shared" ca="1" si="22"/>
        <v>0</v>
      </c>
      <c r="N49" s="10">
        <f t="shared" ca="1" si="23"/>
        <v>0</v>
      </c>
      <c r="O49" s="10">
        <f t="shared" ca="1" si="24"/>
        <v>0</v>
      </c>
      <c r="P49" s="10">
        <f t="shared" ca="1" si="25"/>
        <v>0</v>
      </c>
      <c r="Q49" s="10">
        <f t="shared" ca="1" si="26"/>
        <v>0</v>
      </c>
      <c r="R49" s="10">
        <f t="shared" ca="1" si="27"/>
        <v>0</v>
      </c>
      <c r="S49" s="10">
        <f t="shared" ca="1" si="28"/>
        <v>0</v>
      </c>
      <c r="T49" s="10">
        <f t="shared" ca="1" si="29"/>
        <v>0</v>
      </c>
      <c r="U49" s="10">
        <f t="shared" ca="1" si="30"/>
        <v>0</v>
      </c>
      <c r="V49" s="10">
        <f t="shared" ca="1" si="31"/>
        <v>0</v>
      </c>
      <c r="W49" s="10">
        <f t="shared" ca="1" si="31"/>
        <v>0</v>
      </c>
      <c r="X49" s="31"/>
      <c r="Y49" s="10">
        <f t="shared" ca="1" si="41"/>
        <v>0</v>
      </c>
      <c r="Z49" s="10">
        <f t="shared" ca="1" si="42"/>
        <v>0</v>
      </c>
      <c r="AA49" s="10">
        <f t="shared" ca="1" si="43"/>
        <v>0</v>
      </c>
      <c r="AB49" s="10">
        <f t="shared" ca="1" si="44"/>
        <v>0</v>
      </c>
      <c r="AC49" s="10">
        <f t="shared" ca="1" si="45"/>
        <v>0</v>
      </c>
      <c r="AD49" s="10">
        <f t="shared" ca="1" si="46"/>
        <v>0</v>
      </c>
      <c r="AE49" s="10">
        <f t="shared" ca="1" si="56"/>
        <v>0</v>
      </c>
      <c r="AF49" s="10">
        <f t="shared" ca="1" si="56"/>
        <v>0</v>
      </c>
      <c r="AG49" s="10">
        <f t="shared" ca="1" si="56"/>
        <v>0</v>
      </c>
      <c r="AH49" s="10">
        <f t="shared" ca="1" si="56"/>
        <v>0</v>
      </c>
      <c r="AI49" s="10">
        <f t="shared" ca="1" si="56"/>
        <v>0</v>
      </c>
      <c r="AJ49" s="10">
        <f t="shared" ca="1" si="56"/>
        <v>0</v>
      </c>
      <c r="AK49" s="10">
        <f t="shared" ca="1" si="56"/>
        <v>0</v>
      </c>
      <c r="AL49" s="10">
        <f t="shared" ca="1" si="56"/>
        <v>0</v>
      </c>
      <c r="AM49" s="10">
        <f t="shared" ca="1" si="56"/>
        <v>0</v>
      </c>
      <c r="AN49" s="10">
        <f t="shared" ca="1" si="56"/>
        <v>0</v>
      </c>
      <c r="AO49" s="10">
        <f t="shared" ca="1" si="56"/>
        <v>0</v>
      </c>
      <c r="AP49" s="10">
        <f t="shared" ca="1" si="56"/>
        <v>0</v>
      </c>
      <c r="AQ49" s="10">
        <f t="shared" ca="1" si="56"/>
        <v>0</v>
      </c>
      <c r="AR49" s="10">
        <f t="shared" ca="1" si="56"/>
        <v>0</v>
      </c>
      <c r="AS49" s="2"/>
      <c r="AT49" s="10">
        <f t="shared" ca="1" si="72"/>
        <v>0</v>
      </c>
      <c r="AU49" s="10">
        <f t="shared" ca="1" si="73"/>
        <v>0</v>
      </c>
      <c r="AV49" s="10">
        <f t="shared" ca="1" si="74"/>
        <v>0</v>
      </c>
      <c r="AW49" s="10">
        <f t="shared" ca="1" si="55"/>
        <v>0</v>
      </c>
      <c r="AX49" s="10">
        <f t="shared" ca="1" si="55"/>
        <v>0</v>
      </c>
      <c r="AY49" s="10">
        <f t="shared" ca="1" si="55"/>
        <v>0</v>
      </c>
      <c r="AZ49" s="10">
        <f t="shared" ca="1" si="55"/>
        <v>0</v>
      </c>
      <c r="BA49" s="10">
        <f t="shared" ca="1" si="55"/>
        <v>0</v>
      </c>
      <c r="BB49" s="10">
        <f t="shared" ca="1" si="55"/>
        <v>0</v>
      </c>
      <c r="BC49" s="10">
        <f t="shared" ca="1" si="55"/>
        <v>0</v>
      </c>
      <c r="BD49" s="10">
        <f t="shared" ca="1" si="55"/>
        <v>0</v>
      </c>
      <c r="BE49" s="10">
        <f t="shared" ca="1" si="55"/>
        <v>0</v>
      </c>
      <c r="BF49" s="10">
        <f t="shared" ca="1" si="55"/>
        <v>0</v>
      </c>
      <c r="BG49" s="10">
        <f t="shared" ca="1" si="55"/>
        <v>0</v>
      </c>
      <c r="BH49" s="10">
        <f t="shared" ca="1" si="55"/>
        <v>0</v>
      </c>
      <c r="BI49" s="10">
        <f t="shared" ca="1" si="55"/>
        <v>0</v>
      </c>
      <c r="BJ49" s="10">
        <f t="shared" ca="1" si="55"/>
        <v>0</v>
      </c>
      <c r="BK49" s="10">
        <f t="shared" ca="1" si="55"/>
        <v>0</v>
      </c>
      <c r="BL49" s="10">
        <f t="shared" ca="1" si="55"/>
        <v>0</v>
      </c>
      <c r="BM49" s="10">
        <f t="shared" ca="1" si="55"/>
        <v>0</v>
      </c>
      <c r="BN49" s="13">
        <f t="shared" ca="1" si="47"/>
        <v>0</v>
      </c>
      <c r="BO49" s="7"/>
      <c r="BP49" s="10">
        <f t="shared" ca="1" si="48"/>
        <v>0</v>
      </c>
      <c r="BQ49" s="10">
        <f t="shared" ca="1" si="49"/>
        <v>0</v>
      </c>
      <c r="BR49" s="10">
        <f t="shared" ca="1" si="50"/>
        <v>0</v>
      </c>
      <c r="BS49" s="10">
        <f t="shared" ca="1" si="51"/>
        <v>0</v>
      </c>
      <c r="BT49" s="10">
        <f t="shared" ca="1" si="52"/>
        <v>0</v>
      </c>
      <c r="BU49" s="10">
        <f t="shared" ca="1" si="57"/>
        <v>0</v>
      </c>
      <c r="BV49" s="10">
        <f t="shared" ca="1" si="58"/>
        <v>0</v>
      </c>
      <c r="BW49" s="10">
        <f t="shared" ca="1" si="59"/>
        <v>0</v>
      </c>
      <c r="BX49" s="10">
        <f t="shared" ca="1" si="60"/>
        <v>0</v>
      </c>
      <c r="BY49" s="10">
        <f t="shared" ca="1" si="61"/>
        <v>0</v>
      </c>
      <c r="BZ49" s="10">
        <f t="shared" ca="1" si="62"/>
        <v>0</v>
      </c>
      <c r="CA49" s="10">
        <f t="shared" ca="1" si="63"/>
        <v>0</v>
      </c>
      <c r="CB49" s="10">
        <f t="shared" ca="1" si="64"/>
        <v>0</v>
      </c>
      <c r="CC49" s="10">
        <f t="shared" ca="1" si="65"/>
        <v>0</v>
      </c>
      <c r="CD49" s="10">
        <f t="shared" ca="1" si="66"/>
        <v>0</v>
      </c>
      <c r="CE49" s="10">
        <f t="shared" ca="1" si="67"/>
        <v>0</v>
      </c>
      <c r="CF49" s="10">
        <f t="shared" ca="1" si="68"/>
        <v>0</v>
      </c>
      <c r="CG49" s="10">
        <f t="shared" ca="1" si="69"/>
        <v>0</v>
      </c>
      <c r="CH49" s="10">
        <f t="shared" ca="1" si="70"/>
        <v>0</v>
      </c>
      <c r="CI49" s="10">
        <f t="shared" ca="1" si="71"/>
        <v>0</v>
      </c>
      <c r="CJ49" s="13">
        <f t="shared" ca="1" si="53"/>
        <v>0</v>
      </c>
      <c r="CK49" s="13"/>
      <c r="CL49" s="33">
        <f t="shared" ca="1" si="39"/>
        <v>0</v>
      </c>
      <c r="CM49" s="10">
        <f ca="1">IF(NOT(snowball),0,IF(Z48=0,0,IF($C49&lt;=SUM($CL49:CL49),0,IF(BQ49+$C49-SUM($CL49:CL49)&gt;Z48+AU49,Z48+AU49-BQ49,$C49-SUM($CL49:CL49)))))</f>
        <v>0</v>
      </c>
      <c r="CN49" s="10">
        <f ca="1">IF(NOT(snowball),0,IF(AA48=0,0,IF($C49&lt;=SUM($CL49:CM49),0,IF(BR49+$C49-SUM($CL49:CM49)&gt;AA48+AV49,AA48+AV49-BR49,$C49-SUM($CL49:CM49)))))</f>
        <v>0</v>
      </c>
      <c r="CO49" s="10">
        <f ca="1">IF(NOT(snowball),0,IF(AB48=0,0,IF($C49&lt;=SUM($CL49:CN49),0,IF(BS49+$C49-SUM($CL49:CN49)&gt;AB48+AW49,AB48+AW49-BS49,$C49-SUM($CL49:CN49)))))</f>
        <v>0</v>
      </c>
      <c r="CP49" s="10">
        <f ca="1">IF(NOT(snowball),0,IF(AC48=0,0,IF($C49&lt;=SUM($CL49:CO49),0,IF(BT49+$C49-SUM($CL49:CO49)&gt;AC48+AX49,AC48+AX49-BT49,$C49-SUM($CL49:CO49)))))</f>
        <v>0</v>
      </c>
      <c r="CQ49" s="10">
        <f ca="1">IF(NOT(snowball),0,IF(AD48=0,0,IF($C49&lt;=SUM($CL49:CP49),0,IF(BU49+$C49-SUM($CL49:CP49)&gt;AD48+AY49,AD48+AY49-BU49,$C49-SUM($CL49:CP49)))))</f>
        <v>0</v>
      </c>
      <c r="CR49" s="10">
        <f ca="1">IF(NOT(snowball),0,IF(AE48=0,0,IF($C49&lt;=SUM($CL49:CQ49),0,IF(BV49+$C49-SUM($CL49:CQ49)&gt;AE48+AZ49,AE48+AZ49-BV49,$C49-SUM($CL49:CQ49)))))</f>
        <v>0</v>
      </c>
      <c r="CS49" s="10">
        <f ca="1">IF(NOT(snowball),0,IF(AF48=0,0,IF($C49&lt;=SUM($CL49:CR49),0,IF(BW49+$C49-SUM($CL49:CR49)&gt;AF48+BA49,AF48+BA49-BW49,$C49-SUM($CL49:CR49)))))</f>
        <v>0</v>
      </c>
      <c r="CT49" s="10">
        <f ca="1">IF(NOT(snowball),0,IF(AG48=0,0,IF($C49&lt;=SUM($CL49:CS49),0,IF(BX49+$C49-SUM($CL49:CS49)&gt;AG48+BB49,AG48+BB49-BX49,$C49-SUM($CL49:CS49)))))</f>
        <v>0</v>
      </c>
      <c r="CU49" s="10">
        <f ca="1">IF(NOT(snowball),0,IF(AH48=0,0,IF($C49&lt;=SUM($CL49:CT49),0,IF(BY49+$C49-SUM($CL49:CT49)&gt;AH48+BC49,AH48+BC49-BY49,$C49-SUM($CL49:CT49)))))</f>
        <v>0</v>
      </c>
      <c r="CV49" s="10">
        <f ca="1">IF(NOT(snowball),0,IF(AI48=0,0,IF($C49&lt;=SUM($CL49:CU49),0,IF(BZ49+$C49-SUM($CL49:CU49)&gt;AI48+BD49,AI48+BD49-BZ49,$C49-SUM($CL49:CU49)))))</f>
        <v>0</v>
      </c>
      <c r="CW49" s="10">
        <f ca="1">IF(NOT(snowball),0,IF(AJ48=0,0,IF($C49&lt;=SUM($CL49:CV49),0,IF(CA49+$C49-SUM($CL49:CV49)&gt;AJ48+BE49,AJ48+BE49-CA49,$C49-SUM($CL49:CV49)))))</f>
        <v>0</v>
      </c>
      <c r="CX49" s="10">
        <f ca="1">IF(NOT(snowball),0,IF(AK48=0,0,IF($C49&lt;=SUM($CL49:CW49),0,IF(CB49+$C49-SUM($CL49:CW49)&gt;AK48+BF49,AK48+BF49-CB49,$C49-SUM($CL49:CW49)))))</f>
        <v>0</v>
      </c>
      <c r="CY49" s="10">
        <f ca="1">IF(NOT(snowball),0,IF(AL48=0,0,IF($C49&lt;=SUM($CL49:CX49),0,IF(CC49+$C49-SUM($CL49:CX49)&gt;AL48+BG49,AL48+BG49-CC49,$C49-SUM($CL49:CX49)))))</f>
        <v>0</v>
      </c>
      <c r="CZ49" s="10">
        <f ca="1">IF(NOT(snowball),0,IF(AM48=0,0,IF($C49&lt;=SUM($CL49:CY49),0,IF(CD49+$C49-SUM($CL49:CY49)&gt;AM48+BH49,AM48+BH49-CD49,$C49-SUM($CL49:CY49)))))</f>
        <v>0</v>
      </c>
      <c r="DA49" s="10">
        <f ca="1">IF(NOT(snowball),0,IF(AN48=0,0,IF($C49&lt;=SUM($CL49:CZ49),0,IF(CE49+$C49-SUM($CL49:CZ49)&gt;AN48+BI49,AN48+BI49-CE49,$C49-SUM($CL49:CZ49)))))</f>
        <v>0</v>
      </c>
      <c r="DB49" s="10">
        <f ca="1">IF(NOT(snowball),0,IF(AO48=0,0,IF($C49&lt;=SUM($CL49:DA49),0,IF(CF49+$C49-SUM($CL49:DA49)&gt;AO48+BJ49,AO48+BJ49-CF49,$C49-SUM($CL49:DA49)))))</f>
        <v>0</v>
      </c>
      <c r="DC49" s="10">
        <f ca="1">IF(NOT(snowball),0,IF(AP48=0,0,IF($C49&lt;=SUM($CL49:DB49),0,IF(CG49+$C49-SUM($CL49:DB49)&gt;AP48+BK49,AP48+BK49-CG49,$C49-SUM($CL49:DB49)))))</f>
        <v>0</v>
      </c>
      <c r="DD49" s="10">
        <f ca="1">IF(NOT(snowball),0,IF(AQ48=0,0,IF($C49&lt;=SUM($CL49:DC49),0,IF(CH49+$C49-SUM($CL49:DC49)&gt;AQ48+BL49,AQ48+BL49-CH49,$C49-SUM($CL49:DC49)))))</f>
        <v>0</v>
      </c>
      <c r="DE49" s="10">
        <f ca="1">IF(NOT(snowball),0,IF(AR48=0,0,IF($C49&lt;=SUM($CL49:DD49),0,IF(CI49+$C49-SUM($CL49:DD49)&gt;AR48+BM49,AR48+BM49-CI49,$C49-SUM($CL49:DD49)))))</f>
        <v>0</v>
      </c>
    </row>
    <row r="50" spans="1:109" ht="11.1" customHeight="1">
      <c r="A50" s="11" t="str">
        <f t="shared" ca="1" si="54"/>
        <v/>
      </c>
      <c r="B50" s="5" t="e">
        <f t="shared" ca="1" si="40"/>
        <v>#N/A</v>
      </c>
      <c r="C50" s="34" t="str">
        <f t="shared" ca="1" si="12"/>
        <v/>
      </c>
      <c r="D50" s="10">
        <f t="shared" ca="1" si="13"/>
        <v>0</v>
      </c>
      <c r="E50" s="10">
        <f t="shared" ca="1" si="14"/>
        <v>0</v>
      </c>
      <c r="F50" s="10">
        <f t="shared" ca="1" si="15"/>
        <v>0</v>
      </c>
      <c r="G50" s="10">
        <f t="shared" ca="1" si="16"/>
        <v>0</v>
      </c>
      <c r="H50" s="10">
        <f t="shared" ca="1" si="17"/>
        <v>0</v>
      </c>
      <c r="I50" s="10">
        <f t="shared" ca="1" si="18"/>
        <v>0</v>
      </c>
      <c r="J50" s="10">
        <f t="shared" ca="1" si="19"/>
        <v>0</v>
      </c>
      <c r="K50" s="10">
        <f t="shared" ca="1" si="20"/>
        <v>0</v>
      </c>
      <c r="L50" s="10">
        <f t="shared" ca="1" si="21"/>
        <v>0</v>
      </c>
      <c r="M50" s="10">
        <f t="shared" ca="1" si="22"/>
        <v>0</v>
      </c>
      <c r="N50" s="10">
        <f t="shared" ca="1" si="23"/>
        <v>0</v>
      </c>
      <c r="O50" s="10">
        <f t="shared" ca="1" si="24"/>
        <v>0</v>
      </c>
      <c r="P50" s="10">
        <f t="shared" ca="1" si="25"/>
        <v>0</v>
      </c>
      <c r="Q50" s="10">
        <f t="shared" ca="1" si="26"/>
        <v>0</v>
      </c>
      <c r="R50" s="10">
        <f t="shared" ca="1" si="27"/>
        <v>0</v>
      </c>
      <c r="S50" s="10">
        <f t="shared" ca="1" si="28"/>
        <v>0</v>
      </c>
      <c r="T50" s="10">
        <f t="shared" ca="1" si="29"/>
        <v>0</v>
      </c>
      <c r="U50" s="10">
        <f t="shared" ca="1" si="30"/>
        <v>0</v>
      </c>
      <c r="V50" s="10">
        <f t="shared" ca="1" si="31"/>
        <v>0</v>
      </c>
      <c r="W50" s="10">
        <f t="shared" ca="1" si="31"/>
        <v>0</v>
      </c>
      <c r="X50" s="31"/>
      <c r="Y50" s="10">
        <f t="shared" ca="1" si="41"/>
        <v>0</v>
      </c>
      <c r="Z50" s="10">
        <f t="shared" ca="1" si="42"/>
        <v>0</v>
      </c>
      <c r="AA50" s="10">
        <f t="shared" ca="1" si="43"/>
        <v>0</v>
      </c>
      <c r="AB50" s="10">
        <f t="shared" ca="1" si="44"/>
        <v>0</v>
      </c>
      <c r="AC50" s="10">
        <f t="shared" ca="1" si="45"/>
        <v>0</v>
      </c>
      <c r="AD50" s="10">
        <f t="shared" ca="1" si="46"/>
        <v>0</v>
      </c>
      <c r="AE50" s="10">
        <f t="shared" ca="1" si="56"/>
        <v>0</v>
      </c>
      <c r="AF50" s="10">
        <f t="shared" ca="1" si="56"/>
        <v>0</v>
      </c>
      <c r="AG50" s="10">
        <f t="shared" ca="1" si="56"/>
        <v>0</v>
      </c>
      <c r="AH50" s="10">
        <f t="shared" ca="1" si="56"/>
        <v>0</v>
      </c>
      <c r="AI50" s="10">
        <f t="shared" ca="1" si="56"/>
        <v>0</v>
      </c>
      <c r="AJ50" s="10">
        <f t="shared" ca="1" si="56"/>
        <v>0</v>
      </c>
      <c r="AK50" s="10">
        <f t="shared" ca="1" si="56"/>
        <v>0</v>
      </c>
      <c r="AL50" s="10">
        <f t="shared" ca="1" si="56"/>
        <v>0</v>
      </c>
      <c r="AM50" s="10">
        <f t="shared" ca="1" si="56"/>
        <v>0</v>
      </c>
      <c r="AN50" s="10">
        <f t="shared" ca="1" si="56"/>
        <v>0</v>
      </c>
      <c r="AO50" s="10">
        <f t="shared" ca="1" si="56"/>
        <v>0</v>
      </c>
      <c r="AP50" s="10">
        <f t="shared" ca="1" si="56"/>
        <v>0</v>
      </c>
      <c r="AQ50" s="10">
        <f t="shared" ca="1" si="56"/>
        <v>0</v>
      </c>
      <c r="AR50" s="10">
        <f t="shared" ca="1" si="56"/>
        <v>0</v>
      </c>
      <c r="AS50" s="2"/>
      <c r="AT50" s="10">
        <f t="shared" ca="1" si="72"/>
        <v>0</v>
      </c>
      <c r="AU50" s="10">
        <f t="shared" ca="1" si="73"/>
        <v>0</v>
      </c>
      <c r="AV50" s="10">
        <f t="shared" ca="1" si="74"/>
        <v>0</v>
      </c>
      <c r="AW50" s="10">
        <f t="shared" ca="1" si="55"/>
        <v>0</v>
      </c>
      <c r="AX50" s="10">
        <f t="shared" ca="1" si="55"/>
        <v>0</v>
      </c>
      <c r="AY50" s="10">
        <f t="shared" ca="1" si="55"/>
        <v>0</v>
      </c>
      <c r="AZ50" s="10">
        <f t="shared" ca="1" si="55"/>
        <v>0</v>
      </c>
      <c r="BA50" s="10">
        <f t="shared" ca="1" si="55"/>
        <v>0</v>
      </c>
      <c r="BB50" s="10">
        <f t="shared" ca="1" si="55"/>
        <v>0</v>
      </c>
      <c r="BC50" s="10">
        <f t="shared" ca="1" si="55"/>
        <v>0</v>
      </c>
      <c r="BD50" s="10">
        <f t="shared" ca="1" si="55"/>
        <v>0</v>
      </c>
      <c r="BE50" s="10">
        <f t="shared" ca="1" si="55"/>
        <v>0</v>
      </c>
      <c r="BF50" s="10">
        <f t="shared" ca="1" si="55"/>
        <v>0</v>
      </c>
      <c r="BG50" s="10">
        <f t="shared" ca="1" si="55"/>
        <v>0</v>
      </c>
      <c r="BH50" s="10">
        <f t="shared" ca="1" si="55"/>
        <v>0</v>
      </c>
      <c r="BI50" s="10">
        <f t="shared" ca="1" si="55"/>
        <v>0</v>
      </c>
      <c r="BJ50" s="10">
        <f t="shared" ca="1" si="55"/>
        <v>0</v>
      </c>
      <c r="BK50" s="10">
        <f t="shared" ca="1" si="55"/>
        <v>0</v>
      </c>
      <c r="BL50" s="10">
        <f t="shared" ca="1" si="55"/>
        <v>0</v>
      </c>
      <c r="BM50" s="10">
        <f t="shared" ca="1" si="55"/>
        <v>0</v>
      </c>
      <c r="BN50" s="13">
        <f t="shared" ca="1" si="47"/>
        <v>0</v>
      </c>
      <c r="BO50" s="7"/>
      <c r="BP50" s="10">
        <f t="shared" ca="1" si="48"/>
        <v>0</v>
      </c>
      <c r="BQ50" s="10">
        <f t="shared" ca="1" si="49"/>
        <v>0</v>
      </c>
      <c r="BR50" s="10">
        <f t="shared" ca="1" si="50"/>
        <v>0</v>
      </c>
      <c r="BS50" s="10">
        <f t="shared" ca="1" si="51"/>
        <v>0</v>
      </c>
      <c r="BT50" s="10">
        <f t="shared" ca="1" si="52"/>
        <v>0</v>
      </c>
      <c r="BU50" s="10">
        <f t="shared" ca="1" si="57"/>
        <v>0</v>
      </c>
      <c r="BV50" s="10">
        <f t="shared" ca="1" si="58"/>
        <v>0</v>
      </c>
      <c r="BW50" s="10">
        <f t="shared" ca="1" si="59"/>
        <v>0</v>
      </c>
      <c r="BX50" s="10">
        <f t="shared" ca="1" si="60"/>
        <v>0</v>
      </c>
      <c r="BY50" s="10">
        <f t="shared" ca="1" si="61"/>
        <v>0</v>
      </c>
      <c r="BZ50" s="10">
        <f t="shared" ca="1" si="62"/>
        <v>0</v>
      </c>
      <c r="CA50" s="10">
        <f t="shared" ca="1" si="63"/>
        <v>0</v>
      </c>
      <c r="CB50" s="10">
        <f t="shared" ca="1" si="64"/>
        <v>0</v>
      </c>
      <c r="CC50" s="10">
        <f t="shared" ca="1" si="65"/>
        <v>0</v>
      </c>
      <c r="CD50" s="10">
        <f t="shared" ca="1" si="66"/>
        <v>0</v>
      </c>
      <c r="CE50" s="10">
        <f t="shared" ca="1" si="67"/>
        <v>0</v>
      </c>
      <c r="CF50" s="10">
        <f t="shared" ca="1" si="68"/>
        <v>0</v>
      </c>
      <c r="CG50" s="10">
        <f t="shared" ca="1" si="69"/>
        <v>0</v>
      </c>
      <c r="CH50" s="10">
        <f t="shared" ca="1" si="70"/>
        <v>0</v>
      </c>
      <c r="CI50" s="10">
        <f t="shared" ca="1" si="71"/>
        <v>0</v>
      </c>
      <c r="CJ50" s="13">
        <f t="shared" ca="1" si="53"/>
        <v>0</v>
      </c>
      <c r="CK50" s="13"/>
      <c r="CL50" s="33">
        <f t="shared" ca="1" si="39"/>
        <v>0</v>
      </c>
      <c r="CM50" s="10">
        <f ca="1">IF(NOT(snowball),0,IF(Z49=0,0,IF($C50&lt;=SUM($CL50:CL50),0,IF(BQ50+$C50-SUM($CL50:CL50)&gt;Z49+AU50,Z49+AU50-BQ50,$C50-SUM($CL50:CL50)))))</f>
        <v>0</v>
      </c>
      <c r="CN50" s="10">
        <f ca="1">IF(NOT(snowball),0,IF(AA49=0,0,IF($C50&lt;=SUM($CL50:CM50),0,IF(BR50+$C50-SUM($CL50:CM50)&gt;AA49+AV50,AA49+AV50-BR50,$C50-SUM($CL50:CM50)))))</f>
        <v>0</v>
      </c>
      <c r="CO50" s="10">
        <f ca="1">IF(NOT(snowball),0,IF(AB49=0,0,IF($C50&lt;=SUM($CL50:CN50),0,IF(BS50+$C50-SUM($CL50:CN50)&gt;AB49+AW50,AB49+AW50-BS50,$C50-SUM($CL50:CN50)))))</f>
        <v>0</v>
      </c>
      <c r="CP50" s="10">
        <f ca="1">IF(NOT(snowball),0,IF(AC49=0,0,IF($C50&lt;=SUM($CL50:CO50),0,IF(BT50+$C50-SUM($CL50:CO50)&gt;AC49+AX50,AC49+AX50-BT50,$C50-SUM($CL50:CO50)))))</f>
        <v>0</v>
      </c>
      <c r="CQ50" s="10">
        <f ca="1">IF(NOT(snowball),0,IF(AD49=0,0,IF($C50&lt;=SUM($CL50:CP50),0,IF(BU50+$C50-SUM($CL50:CP50)&gt;AD49+AY50,AD49+AY50-BU50,$C50-SUM($CL50:CP50)))))</f>
        <v>0</v>
      </c>
      <c r="CR50" s="10">
        <f ca="1">IF(NOT(snowball),0,IF(AE49=0,0,IF($C50&lt;=SUM($CL50:CQ50),0,IF(BV50+$C50-SUM($CL50:CQ50)&gt;AE49+AZ50,AE49+AZ50-BV50,$C50-SUM($CL50:CQ50)))))</f>
        <v>0</v>
      </c>
      <c r="CS50" s="10">
        <f ca="1">IF(NOT(snowball),0,IF(AF49=0,0,IF($C50&lt;=SUM($CL50:CR50),0,IF(BW50+$C50-SUM($CL50:CR50)&gt;AF49+BA50,AF49+BA50-BW50,$C50-SUM($CL50:CR50)))))</f>
        <v>0</v>
      </c>
      <c r="CT50" s="10">
        <f ca="1">IF(NOT(snowball),0,IF(AG49=0,0,IF($C50&lt;=SUM($CL50:CS50),0,IF(BX50+$C50-SUM($CL50:CS50)&gt;AG49+BB50,AG49+BB50-BX50,$C50-SUM($CL50:CS50)))))</f>
        <v>0</v>
      </c>
      <c r="CU50" s="10">
        <f ca="1">IF(NOT(snowball),0,IF(AH49=0,0,IF($C50&lt;=SUM($CL50:CT50),0,IF(BY50+$C50-SUM($CL50:CT50)&gt;AH49+BC50,AH49+BC50-BY50,$C50-SUM($CL50:CT50)))))</f>
        <v>0</v>
      </c>
      <c r="CV50" s="10">
        <f ca="1">IF(NOT(snowball),0,IF(AI49=0,0,IF($C50&lt;=SUM($CL50:CU50),0,IF(BZ50+$C50-SUM($CL50:CU50)&gt;AI49+BD50,AI49+BD50-BZ50,$C50-SUM($CL50:CU50)))))</f>
        <v>0</v>
      </c>
      <c r="CW50" s="10">
        <f ca="1">IF(NOT(snowball),0,IF(AJ49=0,0,IF($C50&lt;=SUM($CL50:CV50),0,IF(CA50+$C50-SUM($CL50:CV50)&gt;AJ49+BE50,AJ49+BE50-CA50,$C50-SUM($CL50:CV50)))))</f>
        <v>0</v>
      </c>
      <c r="CX50" s="10">
        <f ca="1">IF(NOT(snowball),0,IF(AK49=0,0,IF($C50&lt;=SUM($CL50:CW50),0,IF(CB50+$C50-SUM($CL50:CW50)&gt;AK49+BF50,AK49+BF50-CB50,$C50-SUM($CL50:CW50)))))</f>
        <v>0</v>
      </c>
      <c r="CY50" s="10">
        <f ca="1">IF(NOT(snowball),0,IF(AL49=0,0,IF($C50&lt;=SUM($CL50:CX50),0,IF(CC50+$C50-SUM($CL50:CX50)&gt;AL49+BG50,AL49+BG50-CC50,$C50-SUM($CL50:CX50)))))</f>
        <v>0</v>
      </c>
      <c r="CZ50" s="10">
        <f ca="1">IF(NOT(snowball),0,IF(AM49=0,0,IF($C50&lt;=SUM($CL50:CY50),0,IF(CD50+$C50-SUM($CL50:CY50)&gt;AM49+BH50,AM49+BH50-CD50,$C50-SUM($CL50:CY50)))))</f>
        <v>0</v>
      </c>
      <c r="DA50" s="10">
        <f ca="1">IF(NOT(snowball),0,IF(AN49=0,0,IF($C50&lt;=SUM($CL50:CZ50),0,IF(CE50+$C50-SUM($CL50:CZ50)&gt;AN49+BI50,AN49+BI50-CE50,$C50-SUM($CL50:CZ50)))))</f>
        <v>0</v>
      </c>
      <c r="DB50" s="10">
        <f ca="1">IF(NOT(snowball),0,IF(AO49=0,0,IF($C50&lt;=SUM($CL50:DA50),0,IF(CF50+$C50-SUM($CL50:DA50)&gt;AO49+BJ50,AO49+BJ50-CF50,$C50-SUM($CL50:DA50)))))</f>
        <v>0</v>
      </c>
      <c r="DC50" s="10">
        <f ca="1">IF(NOT(snowball),0,IF(AP49=0,0,IF($C50&lt;=SUM($CL50:DB50),0,IF(CG50+$C50-SUM($CL50:DB50)&gt;AP49+BK50,AP49+BK50-CG50,$C50-SUM($CL50:DB50)))))</f>
        <v>0</v>
      </c>
      <c r="DD50" s="10">
        <f ca="1">IF(NOT(snowball),0,IF(AQ49=0,0,IF($C50&lt;=SUM($CL50:DC50),0,IF(CH50+$C50-SUM($CL50:DC50)&gt;AQ49+BL50,AQ49+BL50-CH50,$C50-SUM($CL50:DC50)))))</f>
        <v>0</v>
      </c>
      <c r="DE50" s="10">
        <f ca="1">IF(NOT(snowball),0,IF(AR49=0,0,IF($C50&lt;=SUM($CL50:DD50),0,IF(CI50+$C50-SUM($CL50:DD50)&gt;AR49+BM50,AR49+BM50-CI50,$C50-SUM($CL50:DD50)))))</f>
        <v>0</v>
      </c>
    </row>
    <row r="51" spans="1:109" ht="11.1" customHeight="1">
      <c r="A51" s="11" t="str">
        <f t="shared" ca="1" si="54"/>
        <v/>
      </c>
      <c r="B51" s="5" t="e">
        <f t="shared" ca="1" si="40"/>
        <v>#N/A</v>
      </c>
      <c r="C51" s="34" t="str">
        <f t="shared" ca="1" si="12"/>
        <v/>
      </c>
      <c r="D51" s="10">
        <f t="shared" ca="1" si="13"/>
        <v>0</v>
      </c>
      <c r="E51" s="10">
        <f t="shared" ca="1" si="14"/>
        <v>0</v>
      </c>
      <c r="F51" s="10">
        <f t="shared" ca="1" si="15"/>
        <v>0</v>
      </c>
      <c r="G51" s="10">
        <f t="shared" ca="1" si="16"/>
        <v>0</v>
      </c>
      <c r="H51" s="10">
        <f t="shared" ca="1" si="17"/>
        <v>0</v>
      </c>
      <c r="I51" s="10">
        <f t="shared" ca="1" si="18"/>
        <v>0</v>
      </c>
      <c r="J51" s="10">
        <f t="shared" ca="1" si="19"/>
        <v>0</v>
      </c>
      <c r="K51" s="10">
        <f t="shared" ca="1" si="20"/>
        <v>0</v>
      </c>
      <c r="L51" s="10">
        <f t="shared" ca="1" si="21"/>
        <v>0</v>
      </c>
      <c r="M51" s="10">
        <f t="shared" ca="1" si="22"/>
        <v>0</v>
      </c>
      <c r="N51" s="10">
        <f t="shared" ca="1" si="23"/>
        <v>0</v>
      </c>
      <c r="O51" s="10">
        <f t="shared" ca="1" si="24"/>
        <v>0</v>
      </c>
      <c r="P51" s="10">
        <f t="shared" ca="1" si="25"/>
        <v>0</v>
      </c>
      <c r="Q51" s="10">
        <f t="shared" ca="1" si="26"/>
        <v>0</v>
      </c>
      <c r="R51" s="10">
        <f t="shared" ca="1" si="27"/>
        <v>0</v>
      </c>
      <c r="S51" s="10">
        <f t="shared" ca="1" si="28"/>
        <v>0</v>
      </c>
      <c r="T51" s="10">
        <f t="shared" ca="1" si="29"/>
        <v>0</v>
      </c>
      <c r="U51" s="10">
        <f t="shared" ca="1" si="30"/>
        <v>0</v>
      </c>
      <c r="V51" s="10">
        <f t="shared" ca="1" si="31"/>
        <v>0</v>
      </c>
      <c r="W51" s="10">
        <f t="shared" ca="1" si="31"/>
        <v>0</v>
      </c>
      <c r="X51" s="31"/>
      <c r="Y51" s="10">
        <f t="shared" ca="1" si="41"/>
        <v>0</v>
      </c>
      <c r="Z51" s="10">
        <f t="shared" ca="1" si="42"/>
        <v>0</v>
      </c>
      <c r="AA51" s="10">
        <f t="shared" ca="1" si="43"/>
        <v>0</v>
      </c>
      <c r="AB51" s="10">
        <f t="shared" ca="1" si="44"/>
        <v>0</v>
      </c>
      <c r="AC51" s="10">
        <f t="shared" ca="1" si="45"/>
        <v>0</v>
      </c>
      <c r="AD51" s="10">
        <f t="shared" ca="1" si="46"/>
        <v>0</v>
      </c>
      <c r="AE51" s="10">
        <f t="shared" ca="1" si="56"/>
        <v>0</v>
      </c>
      <c r="AF51" s="10">
        <f t="shared" ca="1" si="56"/>
        <v>0</v>
      </c>
      <c r="AG51" s="10">
        <f t="shared" ca="1" si="56"/>
        <v>0</v>
      </c>
      <c r="AH51" s="10">
        <f t="shared" ca="1" si="56"/>
        <v>0</v>
      </c>
      <c r="AI51" s="10">
        <f t="shared" ca="1" si="56"/>
        <v>0</v>
      </c>
      <c r="AJ51" s="10">
        <f t="shared" ca="1" si="56"/>
        <v>0</v>
      </c>
      <c r="AK51" s="10">
        <f t="shared" ca="1" si="56"/>
        <v>0</v>
      </c>
      <c r="AL51" s="10">
        <f t="shared" ca="1" si="56"/>
        <v>0</v>
      </c>
      <c r="AM51" s="10">
        <f t="shared" ca="1" si="56"/>
        <v>0</v>
      </c>
      <c r="AN51" s="10">
        <f t="shared" ca="1" si="56"/>
        <v>0</v>
      </c>
      <c r="AO51" s="10">
        <f t="shared" ca="1" si="56"/>
        <v>0</v>
      </c>
      <c r="AP51" s="10">
        <f t="shared" ca="1" si="56"/>
        <v>0</v>
      </c>
      <c r="AQ51" s="10">
        <f t="shared" ca="1" si="56"/>
        <v>0</v>
      </c>
      <c r="AR51" s="10">
        <f t="shared" ca="1" si="56"/>
        <v>0</v>
      </c>
      <c r="AS51" s="2"/>
      <c r="AT51" s="10">
        <f t="shared" ca="1" si="72"/>
        <v>0</v>
      </c>
      <c r="AU51" s="10">
        <f t="shared" ca="1" si="73"/>
        <v>0</v>
      </c>
      <c r="AV51" s="10">
        <f t="shared" ca="1" si="74"/>
        <v>0</v>
      </c>
      <c r="AW51" s="10">
        <f t="shared" ref="AW51:BM65" ca="1" si="75">ROUND(AB50*G$9/12,2)</f>
        <v>0</v>
      </c>
      <c r="AX51" s="10">
        <f t="shared" ca="1" si="75"/>
        <v>0</v>
      </c>
      <c r="AY51" s="10">
        <f t="shared" ca="1" si="75"/>
        <v>0</v>
      </c>
      <c r="AZ51" s="10">
        <f t="shared" ca="1" si="75"/>
        <v>0</v>
      </c>
      <c r="BA51" s="10">
        <f t="shared" ca="1" si="75"/>
        <v>0</v>
      </c>
      <c r="BB51" s="10">
        <f t="shared" ca="1" si="75"/>
        <v>0</v>
      </c>
      <c r="BC51" s="10">
        <f t="shared" ca="1" si="75"/>
        <v>0</v>
      </c>
      <c r="BD51" s="10">
        <f t="shared" ca="1" si="75"/>
        <v>0</v>
      </c>
      <c r="BE51" s="10">
        <f t="shared" ca="1" si="75"/>
        <v>0</v>
      </c>
      <c r="BF51" s="10">
        <f t="shared" ca="1" si="75"/>
        <v>0</v>
      </c>
      <c r="BG51" s="10">
        <f t="shared" ca="1" si="75"/>
        <v>0</v>
      </c>
      <c r="BH51" s="10">
        <f t="shared" ca="1" si="75"/>
        <v>0</v>
      </c>
      <c r="BI51" s="10">
        <f t="shared" ca="1" si="75"/>
        <v>0</v>
      </c>
      <c r="BJ51" s="10">
        <f t="shared" ca="1" si="75"/>
        <v>0</v>
      </c>
      <c r="BK51" s="10">
        <f t="shared" ca="1" si="75"/>
        <v>0</v>
      </c>
      <c r="BL51" s="10">
        <f t="shared" ca="1" si="75"/>
        <v>0</v>
      </c>
      <c r="BM51" s="10">
        <f t="shared" ca="1" si="75"/>
        <v>0</v>
      </c>
      <c r="BN51" s="13">
        <f t="shared" ca="1" si="47"/>
        <v>0</v>
      </c>
      <c r="BO51" s="7"/>
      <c r="BP51" s="10">
        <f t="shared" ca="1" si="48"/>
        <v>0</v>
      </c>
      <c r="BQ51" s="10">
        <f t="shared" ca="1" si="49"/>
        <v>0</v>
      </c>
      <c r="BR51" s="10">
        <f t="shared" ca="1" si="50"/>
        <v>0</v>
      </c>
      <c r="BS51" s="10">
        <f t="shared" ca="1" si="51"/>
        <v>0</v>
      </c>
      <c r="BT51" s="10">
        <f t="shared" ca="1" si="52"/>
        <v>0</v>
      </c>
      <c r="BU51" s="10">
        <f t="shared" ca="1" si="57"/>
        <v>0</v>
      </c>
      <c r="BV51" s="10">
        <f t="shared" ca="1" si="58"/>
        <v>0</v>
      </c>
      <c r="BW51" s="10">
        <f t="shared" ca="1" si="59"/>
        <v>0</v>
      </c>
      <c r="BX51" s="10">
        <f t="shared" ca="1" si="60"/>
        <v>0</v>
      </c>
      <c r="BY51" s="10">
        <f t="shared" ca="1" si="61"/>
        <v>0</v>
      </c>
      <c r="BZ51" s="10">
        <f t="shared" ca="1" si="62"/>
        <v>0</v>
      </c>
      <c r="CA51" s="10">
        <f t="shared" ca="1" si="63"/>
        <v>0</v>
      </c>
      <c r="CB51" s="10">
        <f t="shared" ca="1" si="64"/>
        <v>0</v>
      </c>
      <c r="CC51" s="10">
        <f t="shared" ca="1" si="65"/>
        <v>0</v>
      </c>
      <c r="CD51" s="10">
        <f t="shared" ca="1" si="66"/>
        <v>0</v>
      </c>
      <c r="CE51" s="10">
        <f t="shared" ca="1" si="67"/>
        <v>0</v>
      </c>
      <c r="CF51" s="10">
        <f t="shared" ca="1" si="68"/>
        <v>0</v>
      </c>
      <c r="CG51" s="10">
        <f t="shared" ca="1" si="69"/>
        <v>0</v>
      </c>
      <c r="CH51" s="10">
        <f t="shared" ca="1" si="70"/>
        <v>0</v>
      </c>
      <c r="CI51" s="10">
        <f t="shared" ca="1" si="71"/>
        <v>0</v>
      </c>
      <c r="CJ51" s="13">
        <f t="shared" ca="1" si="53"/>
        <v>0</v>
      </c>
      <c r="CK51" s="13"/>
      <c r="CL51" s="33">
        <f t="shared" ca="1" si="39"/>
        <v>0</v>
      </c>
      <c r="CM51" s="10">
        <f ca="1">IF(NOT(snowball),0,IF(Z50=0,0,IF($C51&lt;=SUM($CL51:CL51),0,IF(BQ51+$C51-SUM($CL51:CL51)&gt;Z50+AU51,Z50+AU51-BQ51,$C51-SUM($CL51:CL51)))))</f>
        <v>0</v>
      </c>
      <c r="CN51" s="10">
        <f ca="1">IF(NOT(snowball),0,IF(AA50=0,0,IF($C51&lt;=SUM($CL51:CM51),0,IF(BR51+$C51-SUM($CL51:CM51)&gt;AA50+AV51,AA50+AV51-BR51,$C51-SUM($CL51:CM51)))))</f>
        <v>0</v>
      </c>
      <c r="CO51" s="10">
        <f ca="1">IF(NOT(snowball),0,IF(AB50=0,0,IF($C51&lt;=SUM($CL51:CN51),0,IF(BS51+$C51-SUM($CL51:CN51)&gt;AB50+AW51,AB50+AW51-BS51,$C51-SUM($CL51:CN51)))))</f>
        <v>0</v>
      </c>
      <c r="CP51" s="10">
        <f ca="1">IF(NOT(snowball),0,IF(AC50=0,0,IF($C51&lt;=SUM($CL51:CO51),0,IF(BT51+$C51-SUM($CL51:CO51)&gt;AC50+AX51,AC50+AX51-BT51,$C51-SUM($CL51:CO51)))))</f>
        <v>0</v>
      </c>
      <c r="CQ51" s="10">
        <f ca="1">IF(NOT(snowball),0,IF(AD50=0,0,IF($C51&lt;=SUM($CL51:CP51),0,IF(BU51+$C51-SUM($CL51:CP51)&gt;AD50+AY51,AD50+AY51-BU51,$C51-SUM($CL51:CP51)))))</f>
        <v>0</v>
      </c>
      <c r="CR51" s="10">
        <f ca="1">IF(NOT(snowball),0,IF(AE50=0,0,IF($C51&lt;=SUM($CL51:CQ51),0,IF(BV51+$C51-SUM($CL51:CQ51)&gt;AE50+AZ51,AE50+AZ51-BV51,$C51-SUM($CL51:CQ51)))))</f>
        <v>0</v>
      </c>
      <c r="CS51" s="10">
        <f ca="1">IF(NOT(snowball),0,IF(AF50=0,0,IF($C51&lt;=SUM($CL51:CR51),0,IF(BW51+$C51-SUM($CL51:CR51)&gt;AF50+BA51,AF50+BA51-BW51,$C51-SUM($CL51:CR51)))))</f>
        <v>0</v>
      </c>
      <c r="CT51" s="10">
        <f ca="1">IF(NOT(snowball),0,IF(AG50=0,0,IF($C51&lt;=SUM($CL51:CS51),0,IF(BX51+$C51-SUM($CL51:CS51)&gt;AG50+BB51,AG50+BB51-BX51,$C51-SUM($CL51:CS51)))))</f>
        <v>0</v>
      </c>
      <c r="CU51" s="10">
        <f ca="1">IF(NOT(snowball),0,IF(AH50=0,0,IF($C51&lt;=SUM($CL51:CT51),0,IF(BY51+$C51-SUM($CL51:CT51)&gt;AH50+BC51,AH50+BC51-BY51,$C51-SUM($CL51:CT51)))))</f>
        <v>0</v>
      </c>
      <c r="CV51" s="10">
        <f ca="1">IF(NOT(snowball),0,IF(AI50=0,0,IF($C51&lt;=SUM($CL51:CU51),0,IF(BZ51+$C51-SUM($CL51:CU51)&gt;AI50+BD51,AI50+BD51-BZ51,$C51-SUM($CL51:CU51)))))</f>
        <v>0</v>
      </c>
      <c r="CW51" s="10">
        <f ca="1">IF(NOT(snowball),0,IF(AJ50=0,0,IF($C51&lt;=SUM($CL51:CV51),0,IF(CA51+$C51-SUM($CL51:CV51)&gt;AJ50+BE51,AJ50+BE51-CA51,$C51-SUM($CL51:CV51)))))</f>
        <v>0</v>
      </c>
      <c r="CX51" s="10">
        <f ca="1">IF(NOT(snowball),0,IF(AK50=0,0,IF($C51&lt;=SUM($CL51:CW51),0,IF(CB51+$C51-SUM($CL51:CW51)&gt;AK50+BF51,AK50+BF51-CB51,$C51-SUM($CL51:CW51)))))</f>
        <v>0</v>
      </c>
      <c r="CY51" s="10">
        <f ca="1">IF(NOT(snowball),0,IF(AL50=0,0,IF($C51&lt;=SUM($CL51:CX51),0,IF(CC51+$C51-SUM($CL51:CX51)&gt;AL50+BG51,AL50+BG51-CC51,$C51-SUM($CL51:CX51)))))</f>
        <v>0</v>
      </c>
      <c r="CZ51" s="10">
        <f ca="1">IF(NOT(snowball),0,IF(AM50=0,0,IF($C51&lt;=SUM($CL51:CY51),0,IF(CD51+$C51-SUM($CL51:CY51)&gt;AM50+BH51,AM50+BH51-CD51,$C51-SUM($CL51:CY51)))))</f>
        <v>0</v>
      </c>
      <c r="DA51" s="10">
        <f ca="1">IF(NOT(snowball),0,IF(AN50=0,0,IF($C51&lt;=SUM($CL51:CZ51),0,IF(CE51+$C51-SUM($CL51:CZ51)&gt;AN50+BI51,AN50+BI51-CE51,$C51-SUM($CL51:CZ51)))))</f>
        <v>0</v>
      </c>
      <c r="DB51" s="10">
        <f ca="1">IF(NOT(snowball),0,IF(AO50=0,0,IF($C51&lt;=SUM($CL51:DA51),0,IF(CF51+$C51-SUM($CL51:DA51)&gt;AO50+BJ51,AO50+BJ51-CF51,$C51-SUM($CL51:DA51)))))</f>
        <v>0</v>
      </c>
      <c r="DC51" s="10">
        <f ca="1">IF(NOT(snowball),0,IF(AP50=0,0,IF($C51&lt;=SUM($CL51:DB51),0,IF(CG51+$C51-SUM($CL51:DB51)&gt;AP50+BK51,AP50+BK51-CG51,$C51-SUM($CL51:DB51)))))</f>
        <v>0</v>
      </c>
      <c r="DD51" s="10">
        <f ca="1">IF(NOT(snowball),0,IF(AQ50=0,0,IF($C51&lt;=SUM($CL51:DC51),0,IF(CH51+$C51-SUM($CL51:DC51)&gt;AQ50+BL51,AQ50+BL51-CH51,$C51-SUM($CL51:DC51)))))</f>
        <v>0</v>
      </c>
      <c r="DE51" s="10">
        <f ca="1">IF(NOT(snowball),0,IF(AR50=0,0,IF($C51&lt;=SUM($CL51:DD51),0,IF(CI51+$C51-SUM($CL51:DD51)&gt;AR50+BM51,AR50+BM51-CI51,$C51-SUM($CL51:DD51)))))</f>
        <v>0</v>
      </c>
    </row>
    <row r="52" spans="1:109" ht="11.1" customHeight="1">
      <c r="A52" s="11" t="str">
        <f t="shared" ca="1" si="54"/>
        <v/>
      </c>
      <c r="B52" s="5" t="e">
        <f t="shared" ca="1" si="40"/>
        <v>#N/A</v>
      </c>
      <c r="C52" s="34" t="str">
        <f t="shared" ca="1" si="12"/>
        <v/>
      </c>
      <c r="D52" s="10">
        <f t="shared" ca="1" si="13"/>
        <v>0</v>
      </c>
      <c r="E52" s="10">
        <f t="shared" ca="1" si="14"/>
        <v>0</v>
      </c>
      <c r="F52" s="10">
        <f t="shared" ca="1" si="15"/>
        <v>0</v>
      </c>
      <c r="G52" s="10">
        <f t="shared" ca="1" si="16"/>
        <v>0</v>
      </c>
      <c r="H52" s="10">
        <f t="shared" ca="1" si="17"/>
        <v>0</v>
      </c>
      <c r="I52" s="10">
        <f t="shared" ca="1" si="18"/>
        <v>0</v>
      </c>
      <c r="J52" s="10">
        <f t="shared" ca="1" si="19"/>
        <v>0</v>
      </c>
      <c r="K52" s="10">
        <f t="shared" ca="1" si="20"/>
        <v>0</v>
      </c>
      <c r="L52" s="10">
        <f t="shared" ca="1" si="21"/>
        <v>0</v>
      </c>
      <c r="M52" s="10">
        <f t="shared" ca="1" si="22"/>
        <v>0</v>
      </c>
      <c r="N52" s="10">
        <f t="shared" ca="1" si="23"/>
        <v>0</v>
      </c>
      <c r="O52" s="10">
        <f t="shared" ca="1" si="24"/>
        <v>0</v>
      </c>
      <c r="P52" s="10">
        <f t="shared" ca="1" si="25"/>
        <v>0</v>
      </c>
      <c r="Q52" s="10">
        <f t="shared" ca="1" si="26"/>
        <v>0</v>
      </c>
      <c r="R52" s="10">
        <f t="shared" ca="1" si="27"/>
        <v>0</v>
      </c>
      <c r="S52" s="10">
        <f t="shared" ca="1" si="28"/>
        <v>0</v>
      </c>
      <c r="T52" s="10">
        <f t="shared" ca="1" si="29"/>
        <v>0</v>
      </c>
      <c r="U52" s="10">
        <f t="shared" ca="1" si="30"/>
        <v>0</v>
      </c>
      <c r="V52" s="10">
        <f t="shared" ca="1" si="31"/>
        <v>0</v>
      </c>
      <c r="W52" s="10">
        <f t="shared" ca="1" si="31"/>
        <v>0</v>
      </c>
      <c r="X52" s="31"/>
      <c r="Y52" s="10">
        <f t="shared" ca="1" si="41"/>
        <v>0</v>
      </c>
      <c r="Z52" s="10">
        <f t="shared" ca="1" si="42"/>
        <v>0</v>
      </c>
      <c r="AA52" s="10">
        <f t="shared" ca="1" si="43"/>
        <v>0</v>
      </c>
      <c r="AB52" s="10">
        <f t="shared" ca="1" si="44"/>
        <v>0</v>
      </c>
      <c r="AC52" s="10">
        <f t="shared" ca="1" si="45"/>
        <v>0</v>
      </c>
      <c r="AD52" s="10">
        <f t="shared" ca="1" si="46"/>
        <v>0</v>
      </c>
      <c r="AE52" s="10">
        <f t="shared" ca="1" si="56"/>
        <v>0</v>
      </c>
      <c r="AF52" s="10">
        <f t="shared" ca="1" si="56"/>
        <v>0</v>
      </c>
      <c r="AG52" s="10">
        <f t="shared" ca="1" si="56"/>
        <v>0</v>
      </c>
      <c r="AH52" s="10">
        <f t="shared" ca="1" si="56"/>
        <v>0</v>
      </c>
      <c r="AI52" s="10">
        <f t="shared" ca="1" si="56"/>
        <v>0</v>
      </c>
      <c r="AJ52" s="10">
        <f t="shared" ca="1" si="56"/>
        <v>0</v>
      </c>
      <c r="AK52" s="10">
        <f t="shared" ca="1" si="56"/>
        <v>0</v>
      </c>
      <c r="AL52" s="10">
        <f t="shared" ca="1" si="56"/>
        <v>0</v>
      </c>
      <c r="AM52" s="10">
        <f t="shared" ca="1" si="56"/>
        <v>0</v>
      </c>
      <c r="AN52" s="10">
        <f t="shared" ca="1" si="56"/>
        <v>0</v>
      </c>
      <c r="AO52" s="10">
        <f t="shared" ca="1" si="56"/>
        <v>0</v>
      </c>
      <c r="AP52" s="10">
        <f t="shared" ca="1" si="56"/>
        <v>0</v>
      </c>
      <c r="AQ52" s="10">
        <f t="shared" ca="1" si="56"/>
        <v>0</v>
      </c>
      <c r="AR52" s="10">
        <f t="shared" ca="1" si="56"/>
        <v>0</v>
      </c>
      <c r="AS52" s="2"/>
      <c r="AT52" s="10">
        <f t="shared" ca="1" si="72"/>
        <v>0</v>
      </c>
      <c r="AU52" s="10">
        <f t="shared" ca="1" si="73"/>
        <v>0</v>
      </c>
      <c r="AV52" s="10">
        <f t="shared" ca="1" si="74"/>
        <v>0</v>
      </c>
      <c r="AW52" s="10">
        <f t="shared" ca="1" si="75"/>
        <v>0</v>
      </c>
      <c r="AX52" s="10">
        <f t="shared" ca="1" si="75"/>
        <v>0</v>
      </c>
      <c r="AY52" s="10">
        <f t="shared" ca="1" si="75"/>
        <v>0</v>
      </c>
      <c r="AZ52" s="10">
        <f t="shared" ca="1" si="75"/>
        <v>0</v>
      </c>
      <c r="BA52" s="10">
        <f t="shared" ca="1" si="75"/>
        <v>0</v>
      </c>
      <c r="BB52" s="10">
        <f t="shared" ca="1" si="75"/>
        <v>0</v>
      </c>
      <c r="BC52" s="10">
        <f t="shared" ca="1" si="75"/>
        <v>0</v>
      </c>
      <c r="BD52" s="10">
        <f t="shared" ca="1" si="75"/>
        <v>0</v>
      </c>
      <c r="BE52" s="10">
        <f t="shared" ca="1" si="75"/>
        <v>0</v>
      </c>
      <c r="BF52" s="10">
        <f t="shared" ca="1" si="75"/>
        <v>0</v>
      </c>
      <c r="BG52" s="10">
        <f t="shared" ca="1" si="75"/>
        <v>0</v>
      </c>
      <c r="BH52" s="10">
        <f t="shared" ca="1" si="75"/>
        <v>0</v>
      </c>
      <c r="BI52" s="10">
        <f t="shared" ca="1" si="75"/>
        <v>0</v>
      </c>
      <c r="BJ52" s="10">
        <f t="shared" ca="1" si="75"/>
        <v>0</v>
      </c>
      <c r="BK52" s="10">
        <f t="shared" ca="1" si="75"/>
        <v>0</v>
      </c>
      <c r="BL52" s="10">
        <f t="shared" ca="1" si="75"/>
        <v>0</v>
      </c>
      <c r="BM52" s="10">
        <f t="shared" ca="1" si="75"/>
        <v>0</v>
      </c>
      <c r="BN52" s="13">
        <f t="shared" ca="1" si="47"/>
        <v>0</v>
      </c>
      <c r="BO52" s="7"/>
      <c r="BP52" s="10">
        <f t="shared" ca="1" si="48"/>
        <v>0</v>
      </c>
      <c r="BQ52" s="10">
        <f t="shared" ca="1" si="49"/>
        <v>0</v>
      </c>
      <c r="BR52" s="10">
        <f t="shared" ca="1" si="50"/>
        <v>0</v>
      </c>
      <c r="BS52" s="10">
        <f t="shared" ca="1" si="51"/>
        <v>0</v>
      </c>
      <c r="BT52" s="10">
        <f t="shared" ca="1" si="52"/>
        <v>0</v>
      </c>
      <c r="BU52" s="10">
        <f t="shared" ca="1" si="57"/>
        <v>0</v>
      </c>
      <c r="BV52" s="10">
        <f t="shared" ca="1" si="58"/>
        <v>0</v>
      </c>
      <c r="BW52" s="10">
        <f t="shared" ca="1" si="59"/>
        <v>0</v>
      </c>
      <c r="BX52" s="10">
        <f t="shared" ca="1" si="60"/>
        <v>0</v>
      </c>
      <c r="BY52" s="10">
        <f t="shared" ca="1" si="61"/>
        <v>0</v>
      </c>
      <c r="BZ52" s="10">
        <f t="shared" ca="1" si="62"/>
        <v>0</v>
      </c>
      <c r="CA52" s="10">
        <f t="shared" ca="1" si="63"/>
        <v>0</v>
      </c>
      <c r="CB52" s="10">
        <f t="shared" ca="1" si="64"/>
        <v>0</v>
      </c>
      <c r="CC52" s="10">
        <f t="shared" ca="1" si="65"/>
        <v>0</v>
      </c>
      <c r="CD52" s="10">
        <f t="shared" ca="1" si="66"/>
        <v>0</v>
      </c>
      <c r="CE52" s="10">
        <f t="shared" ca="1" si="67"/>
        <v>0</v>
      </c>
      <c r="CF52" s="10">
        <f t="shared" ca="1" si="68"/>
        <v>0</v>
      </c>
      <c r="CG52" s="10">
        <f t="shared" ca="1" si="69"/>
        <v>0</v>
      </c>
      <c r="CH52" s="10">
        <f t="shared" ca="1" si="70"/>
        <v>0</v>
      </c>
      <c r="CI52" s="10">
        <f t="shared" ca="1" si="71"/>
        <v>0</v>
      </c>
      <c r="CJ52" s="13">
        <f t="shared" ca="1" si="53"/>
        <v>0</v>
      </c>
      <c r="CK52" s="13"/>
      <c r="CL52" s="33">
        <f t="shared" ca="1" si="39"/>
        <v>0</v>
      </c>
      <c r="CM52" s="10">
        <f ca="1">IF(NOT(snowball),0,IF(Z51=0,0,IF($C52&lt;=SUM($CL52:CL52),0,IF(BQ52+$C52-SUM($CL52:CL52)&gt;Z51+AU52,Z51+AU52-BQ52,$C52-SUM($CL52:CL52)))))</f>
        <v>0</v>
      </c>
      <c r="CN52" s="10">
        <f ca="1">IF(NOT(snowball),0,IF(AA51=0,0,IF($C52&lt;=SUM($CL52:CM52),0,IF(BR52+$C52-SUM($CL52:CM52)&gt;AA51+AV52,AA51+AV52-BR52,$C52-SUM($CL52:CM52)))))</f>
        <v>0</v>
      </c>
      <c r="CO52" s="10">
        <f ca="1">IF(NOT(snowball),0,IF(AB51=0,0,IF($C52&lt;=SUM($CL52:CN52),0,IF(BS52+$C52-SUM($CL52:CN52)&gt;AB51+AW52,AB51+AW52-BS52,$C52-SUM($CL52:CN52)))))</f>
        <v>0</v>
      </c>
      <c r="CP52" s="10">
        <f ca="1">IF(NOT(snowball),0,IF(AC51=0,0,IF($C52&lt;=SUM($CL52:CO52),0,IF(BT52+$C52-SUM($CL52:CO52)&gt;AC51+AX52,AC51+AX52-BT52,$C52-SUM($CL52:CO52)))))</f>
        <v>0</v>
      </c>
      <c r="CQ52" s="10">
        <f ca="1">IF(NOT(snowball),0,IF(AD51=0,0,IF($C52&lt;=SUM($CL52:CP52),0,IF(BU52+$C52-SUM($CL52:CP52)&gt;AD51+AY52,AD51+AY52-BU52,$C52-SUM($CL52:CP52)))))</f>
        <v>0</v>
      </c>
      <c r="CR52" s="10">
        <f ca="1">IF(NOT(snowball),0,IF(AE51=0,0,IF($C52&lt;=SUM($CL52:CQ52),0,IF(BV52+$C52-SUM($CL52:CQ52)&gt;AE51+AZ52,AE51+AZ52-BV52,$C52-SUM($CL52:CQ52)))))</f>
        <v>0</v>
      </c>
      <c r="CS52" s="10">
        <f ca="1">IF(NOT(snowball),0,IF(AF51=0,0,IF($C52&lt;=SUM($CL52:CR52),0,IF(BW52+$C52-SUM($CL52:CR52)&gt;AF51+BA52,AF51+BA52-BW52,$C52-SUM($CL52:CR52)))))</f>
        <v>0</v>
      </c>
      <c r="CT52" s="10">
        <f ca="1">IF(NOT(snowball),0,IF(AG51=0,0,IF($C52&lt;=SUM($CL52:CS52),0,IF(BX52+$C52-SUM($CL52:CS52)&gt;AG51+BB52,AG51+BB52-BX52,$C52-SUM($CL52:CS52)))))</f>
        <v>0</v>
      </c>
      <c r="CU52" s="10">
        <f ca="1">IF(NOT(snowball),0,IF(AH51=0,0,IF($C52&lt;=SUM($CL52:CT52),0,IF(BY52+$C52-SUM($CL52:CT52)&gt;AH51+BC52,AH51+BC52-BY52,$C52-SUM($CL52:CT52)))))</f>
        <v>0</v>
      </c>
      <c r="CV52" s="10">
        <f ca="1">IF(NOT(snowball),0,IF(AI51=0,0,IF($C52&lt;=SUM($CL52:CU52),0,IF(BZ52+$C52-SUM($CL52:CU52)&gt;AI51+BD52,AI51+BD52-BZ52,$C52-SUM($CL52:CU52)))))</f>
        <v>0</v>
      </c>
      <c r="CW52" s="10">
        <f ca="1">IF(NOT(snowball),0,IF(AJ51=0,0,IF($C52&lt;=SUM($CL52:CV52),0,IF(CA52+$C52-SUM($CL52:CV52)&gt;AJ51+BE52,AJ51+BE52-CA52,$C52-SUM($CL52:CV52)))))</f>
        <v>0</v>
      </c>
      <c r="CX52" s="10">
        <f ca="1">IF(NOT(snowball),0,IF(AK51=0,0,IF($C52&lt;=SUM($CL52:CW52),0,IF(CB52+$C52-SUM($CL52:CW52)&gt;AK51+BF52,AK51+BF52-CB52,$C52-SUM($CL52:CW52)))))</f>
        <v>0</v>
      </c>
      <c r="CY52" s="10">
        <f ca="1">IF(NOT(snowball),0,IF(AL51=0,0,IF($C52&lt;=SUM($CL52:CX52),0,IF(CC52+$C52-SUM($CL52:CX52)&gt;AL51+BG52,AL51+BG52-CC52,$C52-SUM($CL52:CX52)))))</f>
        <v>0</v>
      </c>
      <c r="CZ52" s="10">
        <f ca="1">IF(NOT(snowball),0,IF(AM51=0,0,IF($C52&lt;=SUM($CL52:CY52),0,IF(CD52+$C52-SUM($CL52:CY52)&gt;AM51+BH52,AM51+BH52-CD52,$C52-SUM($CL52:CY52)))))</f>
        <v>0</v>
      </c>
      <c r="DA52" s="10">
        <f ca="1">IF(NOT(snowball),0,IF(AN51=0,0,IF($C52&lt;=SUM($CL52:CZ52),0,IF(CE52+$C52-SUM($CL52:CZ52)&gt;AN51+BI52,AN51+BI52-CE52,$C52-SUM($CL52:CZ52)))))</f>
        <v>0</v>
      </c>
      <c r="DB52" s="10">
        <f ca="1">IF(NOT(snowball),0,IF(AO51=0,0,IF($C52&lt;=SUM($CL52:DA52),0,IF(CF52+$C52-SUM($CL52:DA52)&gt;AO51+BJ52,AO51+BJ52-CF52,$C52-SUM($CL52:DA52)))))</f>
        <v>0</v>
      </c>
      <c r="DC52" s="10">
        <f ca="1">IF(NOT(snowball),0,IF(AP51=0,0,IF($C52&lt;=SUM($CL52:DB52),0,IF(CG52+$C52-SUM($CL52:DB52)&gt;AP51+BK52,AP51+BK52-CG52,$C52-SUM($CL52:DB52)))))</f>
        <v>0</v>
      </c>
      <c r="DD52" s="10">
        <f ca="1">IF(NOT(snowball),0,IF(AQ51=0,0,IF($C52&lt;=SUM($CL52:DC52),0,IF(CH52+$C52-SUM($CL52:DC52)&gt;AQ51+BL52,AQ51+BL52-CH52,$C52-SUM($CL52:DC52)))))</f>
        <v>0</v>
      </c>
      <c r="DE52" s="10">
        <f ca="1">IF(NOT(snowball),0,IF(AR51=0,0,IF($C52&lt;=SUM($CL52:DD52),0,IF(CI52+$C52-SUM($CL52:DD52)&gt;AR51+BM52,AR51+BM52-CI52,$C52-SUM($CL52:DD52)))))</f>
        <v>0</v>
      </c>
    </row>
    <row r="53" spans="1:109" ht="11.1" customHeight="1">
      <c r="A53" s="11" t="str">
        <f t="shared" ca="1" si="54"/>
        <v/>
      </c>
      <c r="B53" s="5" t="e">
        <f t="shared" ca="1" si="40"/>
        <v>#N/A</v>
      </c>
      <c r="C53" s="34" t="str">
        <f t="shared" ca="1" si="12"/>
        <v/>
      </c>
      <c r="D53" s="10">
        <f t="shared" ca="1" si="13"/>
        <v>0</v>
      </c>
      <c r="E53" s="10">
        <f t="shared" ca="1" si="14"/>
        <v>0</v>
      </c>
      <c r="F53" s="10">
        <f t="shared" ca="1" si="15"/>
        <v>0</v>
      </c>
      <c r="G53" s="10">
        <f t="shared" ca="1" si="16"/>
        <v>0</v>
      </c>
      <c r="H53" s="10">
        <f t="shared" ca="1" si="17"/>
        <v>0</v>
      </c>
      <c r="I53" s="10">
        <f t="shared" ca="1" si="18"/>
        <v>0</v>
      </c>
      <c r="J53" s="10">
        <f t="shared" ca="1" si="19"/>
        <v>0</v>
      </c>
      <c r="K53" s="10">
        <f t="shared" ca="1" si="20"/>
        <v>0</v>
      </c>
      <c r="L53" s="10">
        <f t="shared" ca="1" si="21"/>
        <v>0</v>
      </c>
      <c r="M53" s="10">
        <f t="shared" ca="1" si="22"/>
        <v>0</v>
      </c>
      <c r="N53" s="10">
        <f t="shared" ca="1" si="23"/>
        <v>0</v>
      </c>
      <c r="O53" s="10">
        <f t="shared" ca="1" si="24"/>
        <v>0</v>
      </c>
      <c r="P53" s="10">
        <f t="shared" ca="1" si="25"/>
        <v>0</v>
      </c>
      <c r="Q53" s="10">
        <f t="shared" ca="1" si="26"/>
        <v>0</v>
      </c>
      <c r="R53" s="10">
        <f t="shared" ca="1" si="27"/>
        <v>0</v>
      </c>
      <c r="S53" s="10">
        <f t="shared" ca="1" si="28"/>
        <v>0</v>
      </c>
      <c r="T53" s="10">
        <f t="shared" ca="1" si="29"/>
        <v>0</v>
      </c>
      <c r="U53" s="10">
        <f t="shared" ca="1" si="30"/>
        <v>0</v>
      </c>
      <c r="V53" s="10">
        <f t="shared" ca="1" si="31"/>
        <v>0</v>
      </c>
      <c r="W53" s="10">
        <f t="shared" ca="1" si="31"/>
        <v>0</v>
      </c>
      <c r="X53" s="31"/>
      <c r="Y53" s="10">
        <f t="shared" ca="1" si="41"/>
        <v>0</v>
      </c>
      <c r="Z53" s="10">
        <f t="shared" ca="1" si="42"/>
        <v>0</v>
      </c>
      <c r="AA53" s="10">
        <f t="shared" ca="1" si="43"/>
        <v>0</v>
      </c>
      <c r="AB53" s="10">
        <f t="shared" ca="1" si="44"/>
        <v>0</v>
      </c>
      <c r="AC53" s="10">
        <f t="shared" ca="1" si="45"/>
        <v>0</v>
      </c>
      <c r="AD53" s="10">
        <f t="shared" ca="1" si="46"/>
        <v>0</v>
      </c>
      <c r="AE53" s="10">
        <f t="shared" ref="AE53:AR68" ca="1" si="76">IF(J$8=0,0,AE52-(J53-AZ53))</f>
        <v>0</v>
      </c>
      <c r="AF53" s="10">
        <f t="shared" ca="1" si="76"/>
        <v>0</v>
      </c>
      <c r="AG53" s="10">
        <f t="shared" ca="1" si="76"/>
        <v>0</v>
      </c>
      <c r="AH53" s="10">
        <f t="shared" ca="1" si="76"/>
        <v>0</v>
      </c>
      <c r="AI53" s="10">
        <f t="shared" ca="1" si="76"/>
        <v>0</v>
      </c>
      <c r="AJ53" s="10">
        <f t="shared" ca="1" si="76"/>
        <v>0</v>
      </c>
      <c r="AK53" s="10">
        <f t="shared" ca="1" si="76"/>
        <v>0</v>
      </c>
      <c r="AL53" s="10">
        <f t="shared" ca="1" si="76"/>
        <v>0</v>
      </c>
      <c r="AM53" s="10">
        <f t="shared" ca="1" si="76"/>
        <v>0</v>
      </c>
      <c r="AN53" s="10">
        <f t="shared" ca="1" si="76"/>
        <v>0</v>
      </c>
      <c r="AO53" s="10">
        <f t="shared" ca="1" si="76"/>
        <v>0</v>
      </c>
      <c r="AP53" s="10">
        <f t="shared" ca="1" si="76"/>
        <v>0</v>
      </c>
      <c r="AQ53" s="10">
        <f t="shared" ca="1" si="76"/>
        <v>0</v>
      </c>
      <c r="AR53" s="10">
        <f t="shared" ca="1" si="76"/>
        <v>0</v>
      </c>
      <c r="AS53" s="2"/>
      <c r="AT53" s="10">
        <f t="shared" ca="1" si="72"/>
        <v>0</v>
      </c>
      <c r="AU53" s="10">
        <f t="shared" ca="1" si="73"/>
        <v>0</v>
      </c>
      <c r="AV53" s="10">
        <f t="shared" ca="1" si="74"/>
        <v>0</v>
      </c>
      <c r="AW53" s="10">
        <f t="shared" ca="1" si="75"/>
        <v>0</v>
      </c>
      <c r="AX53" s="10">
        <f t="shared" ca="1" si="75"/>
        <v>0</v>
      </c>
      <c r="AY53" s="10">
        <f t="shared" ca="1" si="75"/>
        <v>0</v>
      </c>
      <c r="AZ53" s="10">
        <f t="shared" ca="1" si="75"/>
        <v>0</v>
      </c>
      <c r="BA53" s="10">
        <f t="shared" ca="1" si="75"/>
        <v>0</v>
      </c>
      <c r="BB53" s="10">
        <f t="shared" ca="1" si="75"/>
        <v>0</v>
      </c>
      <c r="BC53" s="10">
        <f t="shared" ca="1" si="75"/>
        <v>0</v>
      </c>
      <c r="BD53" s="10">
        <f t="shared" ca="1" si="75"/>
        <v>0</v>
      </c>
      <c r="BE53" s="10">
        <f t="shared" ca="1" si="75"/>
        <v>0</v>
      </c>
      <c r="BF53" s="10">
        <f t="shared" ca="1" si="75"/>
        <v>0</v>
      </c>
      <c r="BG53" s="10">
        <f t="shared" ca="1" si="75"/>
        <v>0</v>
      </c>
      <c r="BH53" s="10">
        <f t="shared" ca="1" si="75"/>
        <v>0</v>
      </c>
      <c r="BI53" s="10">
        <f t="shared" ca="1" si="75"/>
        <v>0</v>
      </c>
      <c r="BJ53" s="10">
        <f t="shared" ca="1" si="75"/>
        <v>0</v>
      </c>
      <c r="BK53" s="10">
        <f t="shared" ca="1" si="75"/>
        <v>0</v>
      </c>
      <c r="BL53" s="10">
        <f t="shared" ca="1" si="75"/>
        <v>0</v>
      </c>
      <c r="BM53" s="10">
        <f t="shared" ca="1" si="75"/>
        <v>0</v>
      </c>
      <c r="BN53" s="13">
        <f t="shared" ca="1" si="47"/>
        <v>0</v>
      </c>
      <c r="BO53" s="7"/>
      <c r="BP53" s="10">
        <f t="shared" ca="1" si="48"/>
        <v>0</v>
      </c>
      <c r="BQ53" s="10">
        <f t="shared" ca="1" si="49"/>
        <v>0</v>
      </c>
      <c r="BR53" s="10">
        <f t="shared" ca="1" si="50"/>
        <v>0</v>
      </c>
      <c r="BS53" s="10">
        <f t="shared" ca="1" si="51"/>
        <v>0</v>
      </c>
      <c r="BT53" s="10">
        <f t="shared" ca="1" si="52"/>
        <v>0</v>
      </c>
      <c r="BU53" s="10">
        <f t="shared" ca="1" si="57"/>
        <v>0</v>
      </c>
      <c r="BV53" s="10">
        <f t="shared" ca="1" si="58"/>
        <v>0</v>
      </c>
      <c r="BW53" s="10">
        <f t="shared" ca="1" si="59"/>
        <v>0</v>
      </c>
      <c r="BX53" s="10">
        <f t="shared" ca="1" si="60"/>
        <v>0</v>
      </c>
      <c r="BY53" s="10">
        <f t="shared" ca="1" si="61"/>
        <v>0</v>
      </c>
      <c r="BZ53" s="10">
        <f t="shared" ca="1" si="62"/>
        <v>0</v>
      </c>
      <c r="CA53" s="10">
        <f t="shared" ca="1" si="63"/>
        <v>0</v>
      </c>
      <c r="CB53" s="10">
        <f t="shared" ca="1" si="64"/>
        <v>0</v>
      </c>
      <c r="CC53" s="10">
        <f t="shared" ca="1" si="65"/>
        <v>0</v>
      </c>
      <c r="CD53" s="10">
        <f t="shared" ca="1" si="66"/>
        <v>0</v>
      </c>
      <c r="CE53" s="10">
        <f t="shared" ca="1" si="67"/>
        <v>0</v>
      </c>
      <c r="CF53" s="10">
        <f t="shared" ca="1" si="68"/>
        <v>0</v>
      </c>
      <c r="CG53" s="10">
        <f t="shared" ca="1" si="69"/>
        <v>0</v>
      </c>
      <c r="CH53" s="10">
        <f t="shared" ca="1" si="70"/>
        <v>0</v>
      </c>
      <c r="CI53" s="10">
        <f t="shared" ca="1" si="71"/>
        <v>0</v>
      </c>
      <c r="CJ53" s="13">
        <f t="shared" ca="1" si="53"/>
        <v>0</v>
      </c>
      <c r="CK53" s="13"/>
      <c r="CL53" s="33">
        <f t="shared" ca="1" si="39"/>
        <v>0</v>
      </c>
      <c r="CM53" s="10">
        <f ca="1">IF(NOT(snowball),0,IF(Z52=0,0,IF($C53&lt;=SUM($CL53:CL53),0,IF(BQ53+$C53-SUM($CL53:CL53)&gt;Z52+AU53,Z52+AU53-BQ53,$C53-SUM($CL53:CL53)))))</f>
        <v>0</v>
      </c>
      <c r="CN53" s="10">
        <f ca="1">IF(NOT(snowball),0,IF(AA52=0,0,IF($C53&lt;=SUM($CL53:CM53),0,IF(BR53+$C53-SUM($CL53:CM53)&gt;AA52+AV53,AA52+AV53-BR53,$C53-SUM($CL53:CM53)))))</f>
        <v>0</v>
      </c>
      <c r="CO53" s="10">
        <f ca="1">IF(NOT(snowball),0,IF(AB52=0,0,IF($C53&lt;=SUM($CL53:CN53),0,IF(BS53+$C53-SUM($CL53:CN53)&gt;AB52+AW53,AB52+AW53-BS53,$C53-SUM($CL53:CN53)))))</f>
        <v>0</v>
      </c>
      <c r="CP53" s="10">
        <f ca="1">IF(NOT(snowball),0,IF(AC52=0,0,IF($C53&lt;=SUM($CL53:CO53),0,IF(BT53+$C53-SUM($CL53:CO53)&gt;AC52+AX53,AC52+AX53-BT53,$C53-SUM($CL53:CO53)))))</f>
        <v>0</v>
      </c>
      <c r="CQ53" s="10">
        <f ca="1">IF(NOT(snowball),0,IF(AD52=0,0,IF($C53&lt;=SUM($CL53:CP53),0,IF(BU53+$C53-SUM($CL53:CP53)&gt;AD52+AY53,AD52+AY53-BU53,$C53-SUM($CL53:CP53)))))</f>
        <v>0</v>
      </c>
      <c r="CR53" s="10">
        <f ca="1">IF(NOT(snowball),0,IF(AE52=0,0,IF($C53&lt;=SUM($CL53:CQ53),0,IF(BV53+$C53-SUM($CL53:CQ53)&gt;AE52+AZ53,AE52+AZ53-BV53,$C53-SUM($CL53:CQ53)))))</f>
        <v>0</v>
      </c>
      <c r="CS53" s="10">
        <f ca="1">IF(NOT(snowball),0,IF(AF52=0,0,IF($C53&lt;=SUM($CL53:CR53),0,IF(BW53+$C53-SUM($CL53:CR53)&gt;AF52+BA53,AF52+BA53-BW53,$C53-SUM($CL53:CR53)))))</f>
        <v>0</v>
      </c>
      <c r="CT53" s="10">
        <f ca="1">IF(NOT(snowball),0,IF(AG52=0,0,IF($C53&lt;=SUM($CL53:CS53),0,IF(BX53+$C53-SUM($CL53:CS53)&gt;AG52+BB53,AG52+BB53-BX53,$C53-SUM($CL53:CS53)))))</f>
        <v>0</v>
      </c>
      <c r="CU53" s="10">
        <f ca="1">IF(NOT(snowball),0,IF(AH52=0,0,IF($C53&lt;=SUM($CL53:CT53),0,IF(BY53+$C53-SUM($CL53:CT53)&gt;AH52+BC53,AH52+BC53-BY53,$C53-SUM($CL53:CT53)))))</f>
        <v>0</v>
      </c>
      <c r="CV53" s="10">
        <f ca="1">IF(NOT(snowball),0,IF(AI52=0,0,IF($C53&lt;=SUM($CL53:CU53),0,IF(BZ53+$C53-SUM($CL53:CU53)&gt;AI52+BD53,AI52+BD53-BZ53,$C53-SUM($CL53:CU53)))))</f>
        <v>0</v>
      </c>
      <c r="CW53" s="10">
        <f ca="1">IF(NOT(snowball),0,IF(AJ52=0,0,IF($C53&lt;=SUM($CL53:CV53),0,IF(CA53+$C53-SUM($CL53:CV53)&gt;AJ52+BE53,AJ52+BE53-CA53,$C53-SUM($CL53:CV53)))))</f>
        <v>0</v>
      </c>
      <c r="CX53" s="10">
        <f ca="1">IF(NOT(snowball),0,IF(AK52=0,0,IF($C53&lt;=SUM($CL53:CW53),0,IF(CB53+$C53-SUM($CL53:CW53)&gt;AK52+BF53,AK52+BF53-CB53,$C53-SUM($CL53:CW53)))))</f>
        <v>0</v>
      </c>
      <c r="CY53" s="10">
        <f ca="1">IF(NOT(snowball),0,IF(AL52=0,0,IF($C53&lt;=SUM($CL53:CX53),0,IF(CC53+$C53-SUM($CL53:CX53)&gt;AL52+BG53,AL52+BG53-CC53,$C53-SUM($CL53:CX53)))))</f>
        <v>0</v>
      </c>
      <c r="CZ53" s="10">
        <f ca="1">IF(NOT(snowball),0,IF(AM52=0,0,IF($C53&lt;=SUM($CL53:CY53),0,IF(CD53+$C53-SUM($CL53:CY53)&gt;AM52+BH53,AM52+BH53-CD53,$C53-SUM($CL53:CY53)))))</f>
        <v>0</v>
      </c>
      <c r="DA53" s="10">
        <f ca="1">IF(NOT(snowball),0,IF(AN52=0,0,IF($C53&lt;=SUM($CL53:CZ53),0,IF(CE53+$C53-SUM($CL53:CZ53)&gt;AN52+BI53,AN52+BI53-CE53,$C53-SUM($CL53:CZ53)))))</f>
        <v>0</v>
      </c>
      <c r="DB53" s="10">
        <f ca="1">IF(NOT(snowball),0,IF(AO52=0,0,IF($C53&lt;=SUM($CL53:DA53),0,IF(CF53+$C53-SUM($CL53:DA53)&gt;AO52+BJ53,AO52+BJ53-CF53,$C53-SUM($CL53:DA53)))))</f>
        <v>0</v>
      </c>
      <c r="DC53" s="10">
        <f ca="1">IF(NOT(snowball),0,IF(AP52=0,0,IF($C53&lt;=SUM($CL53:DB53),0,IF(CG53+$C53-SUM($CL53:DB53)&gt;AP52+BK53,AP52+BK53-CG53,$C53-SUM($CL53:DB53)))))</f>
        <v>0</v>
      </c>
      <c r="DD53" s="10">
        <f ca="1">IF(NOT(snowball),0,IF(AQ52=0,0,IF($C53&lt;=SUM($CL53:DC53),0,IF(CH53+$C53-SUM($CL53:DC53)&gt;AQ52+BL53,AQ52+BL53-CH53,$C53-SUM($CL53:DC53)))))</f>
        <v>0</v>
      </c>
      <c r="DE53" s="10">
        <f ca="1">IF(NOT(snowball),0,IF(AR52=0,0,IF($C53&lt;=SUM($CL53:DD53),0,IF(CI53+$C53-SUM($CL53:DD53)&gt;AR52+BM53,AR52+BM53-CI53,$C53-SUM($CL53:DD53)))))</f>
        <v>0</v>
      </c>
    </row>
    <row r="54" spans="1:109" ht="11.1" customHeight="1">
      <c r="A54" s="11" t="str">
        <f t="shared" ca="1" si="54"/>
        <v/>
      </c>
      <c r="B54" s="5" t="e">
        <f t="shared" ca="1" si="40"/>
        <v>#N/A</v>
      </c>
      <c r="C54" s="34" t="str">
        <f t="shared" ca="1" si="12"/>
        <v/>
      </c>
      <c r="D54" s="10">
        <f t="shared" ca="1" si="13"/>
        <v>0</v>
      </c>
      <c r="E54" s="10">
        <f t="shared" ca="1" si="14"/>
        <v>0</v>
      </c>
      <c r="F54" s="10">
        <f t="shared" ca="1" si="15"/>
        <v>0</v>
      </c>
      <c r="G54" s="10">
        <f t="shared" ca="1" si="16"/>
        <v>0</v>
      </c>
      <c r="H54" s="10">
        <f t="shared" ca="1" si="17"/>
        <v>0</v>
      </c>
      <c r="I54" s="10">
        <f t="shared" ca="1" si="18"/>
        <v>0</v>
      </c>
      <c r="J54" s="10">
        <f t="shared" ca="1" si="19"/>
        <v>0</v>
      </c>
      <c r="K54" s="10">
        <f t="shared" ca="1" si="20"/>
        <v>0</v>
      </c>
      <c r="L54" s="10">
        <f t="shared" ca="1" si="21"/>
        <v>0</v>
      </c>
      <c r="M54" s="10">
        <f t="shared" ca="1" si="22"/>
        <v>0</v>
      </c>
      <c r="N54" s="10">
        <f t="shared" ca="1" si="23"/>
        <v>0</v>
      </c>
      <c r="O54" s="10">
        <f t="shared" ca="1" si="24"/>
        <v>0</v>
      </c>
      <c r="P54" s="10">
        <f t="shared" ca="1" si="25"/>
        <v>0</v>
      </c>
      <c r="Q54" s="10">
        <f t="shared" ca="1" si="26"/>
        <v>0</v>
      </c>
      <c r="R54" s="10">
        <f t="shared" ca="1" si="27"/>
        <v>0</v>
      </c>
      <c r="S54" s="10">
        <f t="shared" ca="1" si="28"/>
        <v>0</v>
      </c>
      <c r="T54" s="10">
        <f t="shared" ca="1" si="29"/>
        <v>0</v>
      </c>
      <c r="U54" s="10">
        <f t="shared" ca="1" si="30"/>
        <v>0</v>
      </c>
      <c r="V54" s="10">
        <f t="shared" ca="1" si="31"/>
        <v>0</v>
      </c>
      <c r="W54" s="10">
        <f t="shared" ca="1" si="31"/>
        <v>0</v>
      </c>
      <c r="X54" s="31"/>
      <c r="Y54" s="10">
        <f t="shared" ca="1" si="41"/>
        <v>0</v>
      </c>
      <c r="Z54" s="10">
        <f t="shared" ca="1" si="42"/>
        <v>0</v>
      </c>
      <c r="AA54" s="10">
        <f t="shared" ca="1" si="43"/>
        <v>0</v>
      </c>
      <c r="AB54" s="10">
        <f t="shared" ref="AB54:AB85" ca="1" si="77">IF(G$8=0,0,AB53-(G54-AW54))</f>
        <v>0</v>
      </c>
      <c r="AC54" s="10">
        <f t="shared" ref="AC54:AC85" ca="1" si="78">IF(H$8=0,0,AC53-(H54-AX54))</f>
        <v>0</v>
      </c>
      <c r="AD54" s="10">
        <f t="shared" ref="AD54:AD85" ca="1" si="79">IF(I$8=0,0,AD53-(I54-AY54))</f>
        <v>0</v>
      </c>
      <c r="AE54" s="10">
        <f t="shared" ca="1" si="76"/>
        <v>0</v>
      </c>
      <c r="AF54" s="10">
        <f t="shared" ca="1" si="76"/>
        <v>0</v>
      </c>
      <c r="AG54" s="10">
        <f t="shared" ca="1" si="76"/>
        <v>0</v>
      </c>
      <c r="AH54" s="10">
        <f t="shared" ca="1" si="76"/>
        <v>0</v>
      </c>
      <c r="AI54" s="10">
        <f t="shared" ca="1" si="76"/>
        <v>0</v>
      </c>
      <c r="AJ54" s="10">
        <f t="shared" ca="1" si="76"/>
        <v>0</v>
      </c>
      <c r="AK54" s="10">
        <f t="shared" ca="1" si="76"/>
        <v>0</v>
      </c>
      <c r="AL54" s="10">
        <f t="shared" ca="1" si="76"/>
        <v>0</v>
      </c>
      <c r="AM54" s="10">
        <f t="shared" ca="1" si="76"/>
        <v>0</v>
      </c>
      <c r="AN54" s="10">
        <f t="shared" ca="1" si="76"/>
        <v>0</v>
      </c>
      <c r="AO54" s="10">
        <f t="shared" ca="1" si="76"/>
        <v>0</v>
      </c>
      <c r="AP54" s="10">
        <f t="shared" ca="1" si="76"/>
        <v>0</v>
      </c>
      <c r="AQ54" s="10">
        <f t="shared" ca="1" si="76"/>
        <v>0</v>
      </c>
      <c r="AR54" s="10">
        <f t="shared" ca="1" si="76"/>
        <v>0</v>
      </c>
      <c r="AS54" s="2"/>
      <c r="AT54" s="10">
        <f t="shared" ca="1" si="72"/>
        <v>0</v>
      </c>
      <c r="AU54" s="10">
        <f t="shared" ca="1" si="73"/>
        <v>0</v>
      </c>
      <c r="AV54" s="10">
        <f t="shared" ca="1" si="74"/>
        <v>0</v>
      </c>
      <c r="AW54" s="10">
        <f t="shared" ca="1" si="75"/>
        <v>0</v>
      </c>
      <c r="AX54" s="10">
        <f t="shared" ca="1" si="75"/>
        <v>0</v>
      </c>
      <c r="AY54" s="10">
        <f t="shared" ca="1" si="75"/>
        <v>0</v>
      </c>
      <c r="AZ54" s="10">
        <f t="shared" ca="1" si="75"/>
        <v>0</v>
      </c>
      <c r="BA54" s="10">
        <f t="shared" ca="1" si="75"/>
        <v>0</v>
      </c>
      <c r="BB54" s="10">
        <f t="shared" ca="1" si="75"/>
        <v>0</v>
      </c>
      <c r="BC54" s="10">
        <f t="shared" ca="1" si="75"/>
        <v>0</v>
      </c>
      <c r="BD54" s="10">
        <f t="shared" ca="1" si="75"/>
        <v>0</v>
      </c>
      <c r="BE54" s="10">
        <f t="shared" ca="1" si="75"/>
        <v>0</v>
      </c>
      <c r="BF54" s="10">
        <f t="shared" ca="1" si="75"/>
        <v>0</v>
      </c>
      <c r="BG54" s="10">
        <f t="shared" ca="1" si="75"/>
        <v>0</v>
      </c>
      <c r="BH54" s="10">
        <f t="shared" ca="1" si="75"/>
        <v>0</v>
      </c>
      <c r="BI54" s="10">
        <f t="shared" ca="1" si="75"/>
        <v>0</v>
      </c>
      <c r="BJ54" s="10">
        <f t="shared" ca="1" si="75"/>
        <v>0</v>
      </c>
      <c r="BK54" s="10">
        <f t="shared" ca="1" si="75"/>
        <v>0</v>
      </c>
      <c r="BL54" s="10">
        <f t="shared" ca="1" si="75"/>
        <v>0</v>
      </c>
      <c r="BM54" s="10">
        <f t="shared" ca="1" si="75"/>
        <v>0</v>
      </c>
      <c r="BN54" s="13">
        <f t="shared" ca="1" si="47"/>
        <v>0</v>
      </c>
      <c r="BO54" s="7"/>
      <c r="BP54" s="10">
        <f t="shared" ca="1" si="48"/>
        <v>0</v>
      </c>
      <c r="BQ54" s="10">
        <f t="shared" ca="1" si="49"/>
        <v>0</v>
      </c>
      <c r="BR54" s="10">
        <f t="shared" ca="1" si="50"/>
        <v>0</v>
      </c>
      <c r="BS54" s="10">
        <f t="shared" ca="1" si="51"/>
        <v>0</v>
      </c>
      <c r="BT54" s="10">
        <f t="shared" ca="1" si="52"/>
        <v>0</v>
      </c>
      <c r="BU54" s="10">
        <f t="shared" ca="1" si="57"/>
        <v>0</v>
      </c>
      <c r="BV54" s="10">
        <f t="shared" ca="1" si="58"/>
        <v>0</v>
      </c>
      <c r="BW54" s="10">
        <f t="shared" ca="1" si="59"/>
        <v>0</v>
      </c>
      <c r="BX54" s="10">
        <f t="shared" ca="1" si="60"/>
        <v>0</v>
      </c>
      <c r="BY54" s="10">
        <f t="shared" ca="1" si="61"/>
        <v>0</v>
      </c>
      <c r="BZ54" s="10">
        <f t="shared" ca="1" si="62"/>
        <v>0</v>
      </c>
      <c r="CA54" s="10">
        <f t="shared" ca="1" si="63"/>
        <v>0</v>
      </c>
      <c r="CB54" s="10">
        <f t="shared" ca="1" si="64"/>
        <v>0</v>
      </c>
      <c r="CC54" s="10">
        <f t="shared" ca="1" si="65"/>
        <v>0</v>
      </c>
      <c r="CD54" s="10">
        <f t="shared" ca="1" si="66"/>
        <v>0</v>
      </c>
      <c r="CE54" s="10">
        <f t="shared" ca="1" si="67"/>
        <v>0</v>
      </c>
      <c r="CF54" s="10">
        <f t="shared" ca="1" si="68"/>
        <v>0</v>
      </c>
      <c r="CG54" s="10">
        <f t="shared" ca="1" si="69"/>
        <v>0</v>
      </c>
      <c r="CH54" s="10">
        <f t="shared" ca="1" si="70"/>
        <v>0</v>
      </c>
      <c r="CI54" s="10">
        <f t="shared" ca="1" si="71"/>
        <v>0</v>
      </c>
      <c r="CJ54" s="13">
        <f t="shared" ca="1" si="53"/>
        <v>0</v>
      </c>
      <c r="CK54" s="13"/>
      <c r="CL54" s="33">
        <f t="shared" ca="1" si="39"/>
        <v>0</v>
      </c>
      <c r="CM54" s="10">
        <f ca="1">IF(NOT(snowball),0,IF(Z53=0,0,IF($C54&lt;=SUM($CL54:CL54),0,IF(BQ54+$C54-SUM($CL54:CL54)&gt;Z53+AU54,Z53+AU54-BQ54,$C54-SUM($CL54:CL54)))))</f>
        <v>0</v>
      </c>
      <c r="CN54" s="10">
        <f ca="1">IF(NOT(snowball),0,IF(AA53=0,0,IF($C54&lt;=SUM($CL54:CM54),0,IF(BR54+$C54-SUM($CL54:CM54)&gt;AA53+AV54,AA53+AV54-BR54,$C54-SUM($CL54:CM54)))))</f>
        <v>0</v>
      </c>
      <c r="CO54" s="10">
        <f ca="1">IF(NOT(snowball),0,IF(AB53=0,0,IF($C54&lt;=SUM($CL54:CN54),0,IF(BS54+$C54-SUM($CL54:CN54)&gt;AB53+AW54,AB53+AW54-BS54,$C54-SUM($CL54:CN54)))))</f>
        <v>0</v>
      </c>
      <c r="CP54" s="10">
        <f ca="1">IF(NOT(snowball),0,IF(AC53=0,0,IF($C54&lt;=SUM($CL54:CO54),0,IF(BT54+$C54-SUM($CL54:CO54)&gt;AC53+AX54,AC53+AX54-BT54,$C54-SUM($CL54:CO54)))))</f>
        <v>0</v>
      </c>
      <c r="CQ54" s="10">
        <f ca="1">IF(NOT(snowball),0,IF(AD53=0,0,IF($C54&lt;=SUM($CL54:CP54),0,IF(BU54+$C54-SUM($CL54:CP54)&gt;AD53+AY54,AD53+AY54-BU54,$C54-SUM($CL54:CP54)))))</f>
        <v>0</v>
      </c>
      <c r="CR54" s="10">
        <f ca="1">IF(NOT(snowball),0,IF(AE53=0,0,IF($C54&lt;=SUM($CL54:CQ54),0,IF(BV54+$C54-SUM($CL54:CQ54)&gt;AE53+AZ54,AE53+AZ54-BV54,$C54-SUM($CL54:CQ54)))))</f>
        <v>0</v>
      </c>
      <c r="CS54" s="10">
        <f ca="1">IF(NOT(snowball),0,IF(AF53=0,0,IF($C54&lt;=SUM($CL54:CR54),0,IF(BW54+$C54-SUM($CL54:CR54)&gt;AF53+BA54,AF53+BA54-BW54,$C54-SUM($CL54:CR54)))))</f>
        <v>0</v>
      </c>
      <c r="CT54" s="10">
        <f ca="1">IF(NOT(snowball),0,IF(AG53=0,0,IF($C54&lt;=SUM($CL54:CS54),0,IF(BX54+$C54-SUM($CL54:CS54)&gt;AG53+BB54,AG53+BB54-BX54,$C54-SUM($CL54:CS54)))))</f>
        <v>0</v>
      </c>
      <c r="CU54" s="10">
        <f ca="1">IF(NOT(snowball),0,IF(AH53=0,0,IF($C54&lt;=SUM($CL54:CT54),0,IF(BY54+$C54-SUM($CL54:CT54)&gt;AH53+BC54,AH53+BC54-BY54,$C54-SUM($CL54:CT54)))))</f>
        <v>0</v>
      </c>
      <c r="CV54" s="10">
        <f ca="1">IF(NOT(snowball),0,IF(AI53=0,0,IF($C54&lt;=SUM($CL54:CU54),0,IF(BZ54+$C54-SUM($CL54:CU54)&gt;AI53+BD54,AI53+BD54-BZ54,$C54-SUM($CL54:CU54)))))</f>
        <v>0</v>
      </c>
      <c r="CW54" s="10">
        <f ca="1">IF(NOT(snowball),0,IF(AJ53=0,0,IF($C54&lt;=SUM($CL54:CV54),0,IF(CA54+$C54-SUM($CL54:CV54)&gt;AJ53+BE54,AJ53+BE54-CA54,$C54-SUM($CL54:CV54)))))</f>
        <v>0</v>
      </c>
      <c r="CX54" s="10">
        <f ca="1">IF(NOT(snowball),0,IF(AK53=0,0,IF($C54&lt;=SUM($CL54:CW54),0,IF(CB54+$C54-SUM($CL54:CW54)&gt;AK53+BF54,AK53+BF54-CB54,$C54-SUM($CL54:CW54)))))</f>
        <v>0</v>
      </c>
      <c r="CY54" s="10">
        <f ca="1">IF(NOT(snowball),0,IF(AL53=0,0,IF($C54&lt;=SUM($CL54:CX54),0,IF(CC54+$C54-SUM($CL54:CX54)&gt;AL53+BG54,AL53+BG54-CC54,$C54-SUM($CL54:CX54)))))</f>
        <v>0</v>
      </c>
      <c r="CZ54" s="10">
        <f ca="1">IF(NOT(snowball),0,IF(AM53=0,0,IF($C54&lt;=SUM($CL54:CY54),0,IF(CD54+$C54-SUM($CL54:CY54)&gt;AM53+BH54,AM53+BH54-CD54,$C54-SUM($CL54:CY54)))))</f>
        <v>0</v>
      </c>
      <c r="DA54" s="10">
        <f ca="1">IF(NOT(snowball),0,IF(AN53=0,0,IF($C54&lt;=SUM($CL54:CZ54),0,IF(CE54+$C54-SUM($CL54:CZ54)&gt;AN53+BI54,AN53+BI54-CE54,$C54-SUM($CL54:CZ54)))))</f>
        <v>0</v>
      </c>
      <c r="DB54" s="10">
        <f ca="1">IF(NOT(snowball),0,IF(AO53=0,0,IF($C54&lt;=SUM($CL54:DA54),0,IF(CF54+$C54-SUM($CL54:DA54)&gt;AO53+BJ54,AO53+BJ54-CF54,$C54-SUM($CL54:DA54)))))</f>
        <v>0</v>
      </c>
      <c r="DC54" s="10">
        <f ca="1">IF(NOT(snowball),0,IF(AP53=0,0,IF($C54&lt;=SUM($CL54:DB54),0,IF(CG54+$C54-SUM($CL54:DB54)&gt;AP53+BK54,AP53+BK54-CG54,$C54-SUM($CL54:DB54)))))</f>
        <v>0</v>
      </c>
      <c r="DD54" s="10">
        <f ca="1">IF(NOT(snowball),0,IF(AQ53=0,0,IF($C54&lt;=SUM($CL54:DC54),0,IF(CH54+$C54-SUM($CL54:DC54)&gt;AQ53+BL54,AQ53+BL54-CH54,$C54-SUM($CL54:DC54)))))</f>
        <v>0</v>
      </c>
      <c r="DE54" s="10">
        <f ca="1">IF(NOT(snowball),0,IF(AR53=0,0,IF($C54&lt;=SUM($CL54:DD54),0,IF(CI54+$C54-SUM($CL54:DD54)&gt;AR53+BM54,AR53+BM54-CI54,$C54-SUM($CL54:DD54)))))</f>
        <v>0</v>
      </c>
    </row>
    <row r="55" spans="1:109" ht="11.1" customHeight="1">
      <c r="A55" s="11" t="str">
        <f t="shared" ca="1" si="54"/>
        <v/>
      </c>
      <c r="B55" s="5" t="e">
        <f t="shared" ca="1" si="40"/>
        <v>#N/A</v>
      </c>
      <c r="C55" s="34" t="str">
        <f t="shared" ca="1" si="12"/>
        <v/>
      </c>
      <c r="D55" s="10">
        <f t="shared" ca="1" si="13"/>
        <v>0</v>
      </c>
      <c r="E55" s="10">
        <f t="shared" ca="1" si="14"/>
        <v>0</v>
      </c>
      <c r="F55" s="10">
        <f t="shared" ca="1" si="15"/>
        <v>0</v>
      </c>
      <c r="G55" s="10">
        <f t="shared" ca="1" si="16"/>
        <v>0</v>
      </c>
      <c r="H55" s="10">
        <f t="shared" ca="1" si="17"/>
        <v>0</v>
      </c>
      <c r="I55" s="10">
        <f t="shared" ca="1" si="18"/>
        <v>0</v>
      </c>
      <c r="J55" s="10">
        <f t="shared" ca="1" si="19"/>
        <v>0</v>
      </c>
      <c r="K55" s="10">
        <f t="shared" ca="1" si="20"/>
        <v>0</v>
      </c>
      <c r="L55" s="10">
        <f t="shared" ca="1" si="21"/>
        <v>0</v>
      </c>
      <c r="M55" s="10">
        <f t="shared" ca="1" si="22"/>
        <v>0</v>
      </c>
      <c r="N55" s="10">
        <f t="shared" ca="1" si="23"/>
        <v>0</v>
      </c>
      <c r="O55" s="10">
        <f t="shared" ca="1" si="24"/>
        <v>0</v>
      </c>
      <c r="P55" s="10">
        <f t="shared" ca="1" si="25"/>
        <v>0</v>
      </c>
      <c r="Q55" s="10">
        <f t="shared" ca="1" si="26"/>
        <v>0</v>
      </c>
      <c r="R55" s="10">
        <f t="shared" ca="1" si="27"/>
        <v>0</v>
      </c>
      <c r="S55" s="10">
        <f t="shared" ca="1" si="28"/>
        <v>0</v>
      </c>
      <c r="T55" s="10">
        <f t="shared" ca="1" si="29"/>
        <v>0</v>
      </c>
      <c r="U55" s="10">
        <f t="shared" ca="1" si="30"/>
        <v>0</v>
      </c>
      <c r="V55" s="10">
        <f t="shared" ca="1" si="31"/>
        <v>0</v>
      </c>
      <c r="W55" s="10">
        <f t="shared" ca="1" si="31"/>
        <v>0</v>
      </c>
      <c r="X55" s="31"/>
      <c r="Y55" s="10">
        <f t="shared" ca="1" si="41"/>
        <v>0</v>
      </c>
      <c r="Z55" s="10">
        <f t="shared" ca="1" si="42"/>
        <v>0</v>
      </c>
      <c r="AA55" s="10">
        <f t="shared" ca="1" si="43"/>
        <v>0</v>
      </c>
      <c r="AB55" s="10">
        <f t="shared" ca="1" si="77"/>
        <v>0</v>
      </c>
      <c r="AC55" s="10">
        <f t="shared" ca="1" si="78"/>
        <v>0</v>
      </c>
      <c r="AD55" s="10">
        <f t="shared" ca="1" si="79"/>
        <v>0</v>
      </c>
      <c r="AE55" s="10">
        <f t="shared" ca="1" si="76"/>
        <v>0</v>
      </c>
      <c r="AF55" s="10">
        <f t="shared" ca="1" si="76"/>
        <v>0</v>
      </c>
      <c r="AG55" s="10">
        <f t="shared" ca="1" si="76"/>
        <v>0</v>
      </c>
      <c r="AH55" s="10">
        <f t="shared" ca="1" si="76"/>
        <v>0</v>
      </c>
      <c r="AI55" s="10">
        <f t="shared" ca="1" si="76"/>
        <v>0</v>
      </c>
      <c r="AJ55" s="10">
        <f t="shared" ca="1" si="76"/>
        <v>0</v>
      </c>
      <c r="AK55" s="10">
        <f t="shared" ca="1" si="76"/>
        <v>0</v>
      </c>
      <c r="AL55" s="10">
        <f t="shared" ca="1" si="76"/>
        <v>0</v>
      </c>
      <c r="AM55" s="10">
        <f t="shared" ca="1" si="76"/>
        <v>0</v>
      </c>
      <c r="AN55" s="10">
        <f t="shared" ca="1" si="76"/>
        <v>0</v>
      </c>
      <c r="AO55" s="10">
        <f t="shared" ca="1" si="76"/>
        <v>0</v>
      </c>
      <c r="AP55" s="10">
        <f t="shared" ca="1" si="76"/>
        <v>0</v>
      </c>
      <c r="AQ55" s="10">
        <f t="shared" ca="1" si="76"/>
        <v>0</v>
      </c>
      <c r="AR55" s="10">
        <f t="shared" ca="1" si="76"/>
        <v>0</v>
      </c>
      <c r="AS55" s="2"/>
      <c r="AT55" s="10">
        <f t="shared" ca="1" si="72"/>
        <v>0</v>
      </c>
      <c r="AU55" s="10">
        <f t="shared" ca="1" si="73"/>
        <v>0</v>
      </c>
      <c r="AV55" s="10">
        <f t="shared" ca="1" si="74"/>
        <v>0</v>
      </c>
      <c r="AW55" s="10">
        <f t="shared" ca="1" si="75"/>
        <v>0</v>
      </c>
      <c r="AX55" s="10">
        <f t="shared" ca="1" si="75"/>
        <v>0</v>
      </c>
      <c r="AY55" s="10">
        <f t="shared" ca="1" si="75"/>
        <v>0</v>
      </c>
      <c r="AZ55" s="10">
        <f t="shared" ca="1" si="75"/>
        <v>0</v>
      </c>
      <c r="BA55" s="10">
        <f t="shared" ca="1" si="75"/>
        <v>0</v>
      </c>
      <c r="BB55" s="10">
        <f t="shared" ca="1" si="75"/>
        <v>0</v>
      </c>
      <c r="BC55" s="10">
        <f t="shared" ca="1" si="75"/>
        <v>0</v>
      </c>
      <c r="BD55" s="10">
        <f t="shared" ca="1" si="75"/>
        <v>0</v>
      </c>
      <c r="BE55" s="10">
        <f t="shared" ca="1" si="75"/>
        <v>0</v>
      </c>
      <c r="BF55" s="10">
        <f t="shared" ca="1" si="75"/>
        <v>0</v>
      </c>
      <c r="BG55" s="10">
        <f t="shared" ca="1" si="75"/>
        <v>0</v>
      </c>
      <c r="BH55" s="10">
        <f t="shared" ca="1" si="75"/>
        <v>0</v>
      </c>
      <c r="BI55" s="10">
        <f t="shared" ca="1" si="75"/>
        <v>0</v>
      </c>
      <c r="BJ55" s="10">
        <f t="shared" ca="1" si="75"/>
        <v>0</v>
      </c>
      <c r="BK55" s="10">
        <f t="shared" ca="1" si="75"/>
        <v>0</v>
      </c>
      <c r="BL55" s="10">
        <f t="shared" ca="1" si="75"/>
        <v>0</v>
      </c>
      <c r="BM55" s="10">
        <f t="shared" ca="1" si="75"/>
        <v>0</v>
      </c>
      <c r="BN55" s="13">
        <f t="shared" ca="1" si="47"/>
        <v>0</v>
      </c>
      <c r="BO55" s="7"/>
      <c r="BP55" s="10">
        <f t="shared" ca="1" si="48"/>
        <v>0</v>
      </c>
      <c r="BQ55" s="10">
        <f t="shared" ca="1" si="49"/>
        <v>0</v>
      </c>
      <c r="BR55" s="10">
        <f t="shared" ca="1" si="50"/>
        <v>0</v>
      </c>
      <c r="BS55" s="10">
        <f t="shared" ca="1" si="51"/>
        <v>0</v>
      </c>
      <c r="BT55" s="10">
        <f t="shared" ca="1" si="52"/>
        <v>0</v>
      </c>
      <c r="BU55" s="10">
        <f t="shared" ca="1" si="57"/>
        <v>0</v>
      </c>
      <c r="BV55" s="10">
        <f t="shared" ca="1" si="58"/>
        <v>0</v>
      </c>
      <c r="BW55" s="10">
        <f t="shared" ca="1" si="59"/>
        <v>0</v>
      </c>
      <c r="BX55" s="10">
        <f t="shared" ca="1" si="60"/>
        <v>0</v>
      </c>
      <c r="BY55" s="10">
        <f t="shared" ca="1" si="61"/>
        <v>0</v>
      </c>
      <c r="BZ55" s="10">
        <f t="shared" ca="1" si="62"/>
        <v>0</v>
      </c>
      <c r="CA55" s="10">
        <f t="shared" ca="1" si="63"/>
        <v>0</v>
      </c>
      <c r="CB55" s="10">
        <f t="shared" ca="1" si="64"/>
        <v>0</v>
      </c>
      <c r="CC55" s="10">
        <f t="shared" ca="1" si="65"/>
        <v>0</v>
      </c>
      <c r="CD55" s="10">
        <f t="shared" ca="1" si="66"/>
        <v>0</v>
      </c>
      <c r="CE55" s="10">
        <f t="shared" ca="1" si="67"/>
        <v>0</v>
      </c>
      <c r="CF55" s="10">
        <f t="shared" ca="1" si="68"/>
        <v>0</v>
      </c>
      <c r="CG55" s="10">
        <f t="shared" ca="1" si="69"/>
        <v>0</v>
      </c>
      <c r="CH55" s="10">
        <f t="shared" ca="1" si="70"/>
        <v>0</v>
      </c>
      <c r="CI55" s="10">
        <f t="shared" ca="1" si="71"/>
        <v>0</v>
      </c>
      <c r="CJ55" s="13">
        <f t="shared" ca="1" si="53"/>
        <v>0</v>
      </c>
      <c r="CK55" s="13"/>
      <c r="CL55" s="33">
        <f t="shared" ca="1" si="39"/>
        <v>0</v>
      </c>
      <c r="CM55" s="10">
        <f ca="1">IF(NOT(snowball),0,IF(Z54=0,0,IF($C55&lt;=SUM($CL55:CL55),0,IF(BQ55+$C55-SUM($CL55:CL55)&gt;Z54+AU55,Z54+AU55-BQ55,$C55-SUM($CL55:CL55)))))</f>
        <v>0</v>
      </c>
      <c r="CN55" s="10">
        <f ca="1">IF(NOT(snowball),0,IF(AA54=0,0,IF($C55&lt;=SUM($CL55:CM55),0,IF(BR55+$C55-SUM($CL55:CM55)&gt;AA54+AV55,AA54+AV55-BR55,$C55-SUM($CL55:CM55)))))</f>
        <v>0</v>
      </c>
      <c r="CO55" s="10">
        <f ca="1">IF(NOT(snowball),0,IF(AB54=0,0,IF($C55&lt;=SUM($CL55:CN55),0,IF(BS55+$C55-SUM($CL55:CN55)&gt;AB54+AW55,AB54+AW55-BS55,$C55-SUM($CL55:CN55)))))</f>
        <v>0</v>
      </c>
      <c r="CP55" s="10">
        <f ca="1">IF(NOT(snowball),0,IF(AC54=0,0,IF($C55&lt;=SUM($CL55:CO55),0,IF(BT55+$C55-SUM($CL55:CO55)&gt;AC54+AX55,AC54+AX55-BT55,$C55-SUM($CL55:CO55)))))</f>
        <v>0</v>
      </c>
      <c r="CQ55" s="10">
        <f ca="1">IF(NOT(snowball),0,IF(AD54=0,0,IF($C55&lt;=SUM($CL55:CP55),0,IF(BU55+$C55-SUM($CL55:CP55)&gt;AD54+AY55,AD54+AY55-BU55,$C55-SUM($CL55:CP55)))))</f>
        <v>0</v>
      </c>
      <c r="CR55" s="10">
        <f ca="1">IF(NOT(snowball),0,IF(AE54=0,0,IF($C55&lt;=SUM($CL55:CQ55),0,IF(BV55+$C55-SUM($CL55:CQ55)&gt;AE54+AZ55,AE54+AZ55-BV55,$C55-SUM($CL55:CQ55)))))</f>
        <v>0</v>
      </c>
      <c r="CS55" s="10">
        <f ca="1">IF(NOT(snowball),0,IF(AF54=0,0,IF($C55&lt;=SUM($CL55:CR55),0,IF(BW55+$C55-SUM($CL55:CR55)&gt;AF54+BA55,AF54+BA55-BW55,$C55-SUM($CL55:CR55)))))</f>
        <v>0</v>
      </c>
      <c r="CT55" s="10">
        <f ca="1">IF(NOT(snowball),0,IF(AG54=0,0,IF($C55&lt;=SUM($CL55:CS55),0,IF(BX55+$C55-SUM($CL55:CS55)&gt;AG54+BB55,AG54+BB55-BX55,$C55-SUM($CL55:CS55)))))</f>
        <v>0</v>
      </c>
      <c r="CU55" s="10">
        <f ca="1">IF(NOT(snowball),0,IF(AH54=0,0,IF($C55&lt;=SUM($CL55:CT55),0,IF(BY55+$C55-SUM($CL55:CT55)&gt;AH54+BC55,AH54+BC55-BY55,$C55-SUM($CL55:CT55)))))</f>
        <v>0</v>
      </c>
      <c r="CV55" s="10">
        <f ca="1">IF(NOT(snowball),0,IF(AI54=0,0,IF($C55&lt;=SUM($CL55:CU55),0,IF(BZ55+$C55-SUM($CL55:CU55)&gt;AI54+BD55,AI54+BD55-BZ55,$C55-SUM($CL55:CU55)))))</f>
        <v>0</v>
      </c>
      <c r="CW55" s="10">
        <f ca="1">IF(NOT(snowball),0,IF(AJ54=0,0,IF($C55&lt;=SUM($CL55:CV55),0,IF(CA55+$C55-SUM($CL55:CV55)&gt;AJ54+BE55,AJ54+BE55-CA55,$C55-SUM($CL55:CV55)))))</f>
        <v>0</v>
      </c>
      <c r="CX55" s="10">
        <f ca="1">IF(NOT(snowball),0,IF(AK54=0,0,IF($C55&lt;=SUM($CL55:CW55),0,IF(CB55+$C55-SUM($CL55:CW55)&gt;AK54+BF55,AK54+BF55-CB55,$C55-SUM($CL55:CW55)))))</f>
        <v>0</v>
      </c>
      <c r="CY55" s="10">
        <f ca="1">IF(NOT(snowball),0,IF(AL54=0,0,IF($C55&lt;=SUM($CL55:CX55),0,IF(CC55+$C55-SUM($CL55:CX55)&gt;AL54+BG55,AL54+BG55-CC55,$C55-SUM($CL55:CX55)))))</f>
        <v>0</v>
      </c>
      <c r="CZ55" s="10">
        <f ca="1">IF(NOT(snowball),0,IF(AM54=0,0,IF($C55&lt;=SUM($CL55:CY55),0,IF(CD55+$C55-SUM($CL55:CY55)&gt;AM54+BH55,AM54+BH55-CD55,$C55-SUM($CL55:CY55)))))</f>
        <v>0</v>
      </c>
      <c r="DA55" s="10">
        <f ca="1">IF(NOT(snowball),0,IF(AN54=0,0,IF($C55&lt;=SUM($CL55:CZ55),0,IF(CE55+$C55-SUM($CL55:CZ55)&gt;AN54+BI55,AN54+BI55-CE55,$C55-SUM($CL55:CZ55)))))</f>
        <v>0</v>
      </c>
      <c r="DB55" s="10">
        <f ca="1">IF(NOT(snowball),0,IF(AO54=0,0,IF($C55&lt;=SUM($CL55:DA55),0,IF(CF55+$C55-SUM($CL55:DA55)&gt;AO54+BJ55,AO54+BJ55-CF55,$C55-SUM($CL55:DA55)))))</f>
        <v>0</v>
      </c>
      <c r="DC55" s="10">
        <f ca="1">IF(NOT(snowball),0,IF(AP54=0,0,IF($C55&lt;=SUM($CL55:DB55),0,IF(CG55+$C55-SUM($CL55:DB55)&gt;AP54+BK55,AP54+BK55-CG55,$C55-SUM($CL55:DB55)))))</f>
        <v>0</v>
      </c>
      <c r="DD55" s="10">
        <f ca="1">IF(NOT(snowball),0,IF(AQ54=0,0,IF($C55&lt;=SUM($CL55:DC55),0,IF(CH55+$C55-SUM($CL55:DC55)&gt;AQ54+BL55,AQ54+BL55-CH55,$C55-SUM($CL55:DC55)))))</f>
        <v>0</v>
      </c>
      <c r="DE55" s="10">
        <f ca="1">IF(NOT(snowball),0,IF(AR54=0,0,IF($C55&lt;=SUM($CL55:DD55),0,IF(CI55+$C55-SUM($CL55:DD55)&gt;AR54+BM55,AR54+BM55-CI55,$C55-SUM($CL55:DD55)))))</f>
        <v>0</v>
      </c>
    </row>
    <row r="56" spans="1:109" ht="11.1" customHeight="1">
      <c r="A56" s="11" t="str">
        <f t="shared" ca="1" si="54"/>
        <v/>
      </c>
      <c r="B56" s="5" t="e">
        <f t="shared" ca="1" si="40"/>
        <v>#N/A</v>
      </c>
      <c r="C56" s="34" t="str">
        <f t="shared" ca="1" si="12"/>
        <v/>
      </c>
      <c r="D56" s="10">
        <f t="shared" ca="1" si="13"/>
        <v>0</v>
      </c>
      <c r="E56" s="10">
        <f t="shared" ca="1" si="14"/>
        <v>0</v>
      </c>
      <c r="F56" s="10">
        <f t="shared" ca="1" si="15"/>
        <v>0</v>
      </c>
      <c r="G56" s="10">
        <f t="shared" ca="1" si="16"/>
        <v>0</v>
      </c>
      <c r="H56" s="10">
        <f t="shared" ca="1" si="17"/>
        <v>0</v>
      </c>
      <c r="I56" s="10">
        <f t="shared" ca="1" si="18"/>
        <v>0</v>
      </c>
      <c r="J56" s="10">
        <f t="shared" ca="1" si="19"/>
        <v>0</v>
      </c>
      <c r="K56" s="10">
        <f t="shared" ca="1" si="20"/>
        <v>0</v>
      </c>
      <c r="L56" s="10">
        <f t="shared" ca="1" si="21"/>
        <v>0</v>
      </c>
      <c r="M56" s="10">
        <f t="shared" ca="1" si="22"/>
        <v>0</v>
      </c>
      <c r="N56" s="10">
        <f t="shared" ca="1" si="23"/>
        <v>0</v>
      </c>
      <c r="O56" s="10">
        <f t="shared" ca="1" si="24"/>
        <v>0</v>
      </c>
      <c r="P56" s="10">
        <f t="shared" ca="1" si="25"/>
        <v>0</v>
      </c>
      <c r="Q56" s="10">
        <f t="shared" ca="1" si="26"/>
        <v>0</v>
      </c>
      <c r="R56" s="10">
        <f t="shared" ca="1" si="27"/>
        <v>0</v>
      </c>
      <c r="S56" s="10">
        <f t="shared" ca="1" si="28"/>
        <v>0</v>
      </c>
      <c r="T56" s="10">
        <f t="shared" ca="1" si="29"/>
        <v>0</v>
      </c>
      <c r="U56" s="10">
        <f t="shared" ca="1" si="30"/>
        <v>0</v>
      </c>
      <c r="V56" s="10">
        <f t="shared" ca="1" si="31"/>
        <v>0</v>
      </c>
      <c r="W56" s="10">
        <f t="shared" ca="1" si="31"/>
        <v>0</v>
      </c>
      <c r="X56" s="31"/>
      <c r="Y56" s="10">
        <f t="shared" ca="1" si="41"/>
        <v>0</v>
      </c>
      <c r="Z56" s="10">
        <f t="shared" ca="1" si="42"/>
        <v>0</v>
      </c>
      <c r="AA56" s="10">
        <f t="shared" ca="1" si="43"/>
        <v>0</v>
      </c>
      <c r="AB56" s="10">
        <f t="shared" ca="1" si="77"/>
        <v>0</v>
      </c>
      <c r="AC56" s="10">
        <f t="shared" ca="1" si="78"/>
        <v>0</v>
      </c>
      <c r="AD56" s="10">
        <f t="shared" ca="1" si="79"/>
        <v>0</v>
      </c>
      <c r="AE56" s="10">
        <f t="shared" ca="1" si="76"/>
        <v>0</v>
      </c>
      <c r="AF56" s="10">
        <f t="shared" ca="1" si="76"/>
        <v>0</v>
      </c>
      <c r="AG56" s="10">
        <f t="shared" ca="1" si="76"/>
        <v>0</v>
      </c>
      <c r="AH56" s="10">
        <f t="shared" ca="1" si="76"/>
        <v>0</v>
      </c>
      <c r="AI56" s="10">
        <f t="shared" ca="1" si="76"/>
        <v>0</v>
      </c>
      <c r="AJ56" s="10">
        <f t="shared" ca="1" si="76"/>
        <v>0</v>
      </c>
      <c r="AK56" s="10">
        <f t="shared" ca="1" si="76"/>
        <v>0</v>
      </c>
      <c r="AL56" s="10">
        <f t="shared" ca="1" si="76"/>
        <v>0</v>
      </c>
      <c r="AM56" s="10">
        <f t="shared" ca="1" si="76"/>
        <v>0</v>
      </c>
      <c r="AN56" s="10">
        <f t="shared" ca="1" si="76"/>
        <v>0</v>
      </c>
      <c r="AO56" s="10">
        <f t="shared" ca="1" si="76"/>
        <v>0</v>
      </c>
      <c r="AP56" s="10">
        <f t="shared" ca="1" si="76"/>
        <v>0</v>
      </c>
      <c r="AQ56" s="10">
        <f t="shared" ca="1" si="76"/>
        <v>0</v>
      </c>
      <c r="AR56" s="10">
        <f t="shared" ca="1" si="76"/>
        <v>0</v>
      </c>
      <c r="AS56" s="2"/>
      <c r="AT56" s="10">
        <f t="shared" ref="AT56:AT74" ca="1" si="80">ROUND(Y55*D$9/12,2)</f>
        <v>0</v>
      </c>
      <c r="AU56" s="10">
        <f t="shared" ca="1" si="73"/>
        <v>0</v>
      </c>
      <c r="AV56" s="10">
        <f t="shared" ca="1" si="74"/>
        <v>0</v>
      </c>
      <c r="AW56" s="10">
        <f t="shared" ca="1" si="75"/>
        <v>0</v>
      </c>
      <c r="AX56" s="10">
        <f t="shared" ca="1" si="75"/>
        <v>0</v>
      </c>
      <c r="AY56" s="10">
        <f t="shared" ca="1" si="75"/>
        <v>0</v>
      </c>
      <c r="AZ56" s="10">
        <f t="shared" ca="1" si="75"/>
        <v>0</v>
      </c>
      <c r="BA56" s="10">
        <f t="shared" ca="1" si="75"/>
        <v>0</v>
      </c>
      <c r="BB56" s="10">
        <f t="shared" ca="1" si="75"/>
        <v>0</v>
      </c>
      <c r="BC56" s="10">
        <f t="shared" ca="1" si="75"/>
        <v>0</v>
      </c>
      <c r="BD56" s="10">
        <f t="shared" ca="1" si="75"/>
        <v>0</v>
      </c>
      <c r="BE56" s="10">
        <f t="shared" ca="1" si="75"/>
        <v>0</v>
      </c>
      <c r="BF56" s="10">
        <f t="shared" ca="1" si="75"/>
        <v>0</v>
      </c>
      <c r="BG56" s="10">
        <f t="shared" ca="1" si="75"/>
        <v>0</v>
      </c>
      <c r="BH56" s="10">
        <f t="shared" ca="1" si="75"/>
        <v>0</v>
      </c>
      <c r="BI56" s="10">
        <f t="shared" ca="1" si="75"/>
        <v>0</v>
      </c>
      <c r="BJ56" s="10">
        <f t="shared" ca="1" si="75"/>
        <v>0</v>
      </c>
      <c r="BK56" s="10">
        <f t="shared" ca="1" si="75"/>
        <v>0</v>
      </c>
      <c r="BL56" s="10">
        <f t="shared" ca="1" si="75"/>
        <v>0</v>
      </c>
      <c r="BM56" s="10">
        <f t="shared" ca="1" si="75"/>
        <v>0</v>
      </c>
      <c r="BN56" s="13">
        <f t="shared" ca="1" si="47"/>
        <v>0</v>
      </c>
      <c r="BO56" s="7"/>
      <c r="BP56" s="10">
        <f t="shared" ca="1" si="48"/>
        <v>0</v>
      </c>
      <c r="BQ56" s="10">
        <f t="shared" ca="1" si="49"/>
        <v>0</v>
      </c>
      <c r="BR56" s="10">
        <f t="shared" ca="1" si="50"/>
        <v>0</v>
      </c>
      <c r="BS56" s="10">
        <f t="shared" ca="1" si="51"/>
        <v>0</v>
      </c>
      <c r="BT56" s="10">
        <f t="shared" ca="1" si="52"/>
        <v>0</v>
      </c>
      <c r="BU56" s="10">
        <f t="shared" ca="1" si="57"/>
        <v>0</v>
      </c>
      <c r="BV56" s="10">
        <f t="shared" ca="1" si="58"/>
        <v>0</v>
      </c>
      <c r="BW56" s="10">
        <f t="shared" ca="1" si="59"/>
        <v>0</v>
      </c>
      <c r="BX56" s="10">
        <f t="shared" ca="1" si="60"/>
        <v>0</v>
      </c>
      <c r="BY56" s="10">
        <f t="shared" ca="1" si="61"/>
        <v>0</v>
      </c>
      <c r="BZ56" s="10">
        <f t="shared" ca="1" si="62"/>
        <v>0</v>
      </c>
      <c r="CA56" s="10">
        <f t="shared" ca="1" si="63"/>
        <v>0</v>
      </c>
      <c r="CB56" s="10">
        <f t="shared" ca="1" si="64"/>
        <v>0</v>
      </c>
      <c r="CC56" s="10">
        <f t="shared" ca="1" si="65"/>
        <v>0</v>
      </c>
      <c r="CD56" s="10">
        <f t="shared" ca="1" si="66"/>
        <v>0</v>
      </c>
      <c r="CE56" s="10">
        <f t="shared" ca="1" si="67"/>
        <v>0</v>
      </c>
      <c r="CF56" s="10">
        <f t="shared" ca="1" si="68"/>
        <v>0</v>
      </c>
      <c r="CG56" s="10">
        <f t="shared" ca="1" si="69"/>
        <v>0</v>
      </c>
      <c r="CH56" s="10">
        <f t="shared" ca="1" si="70"/>
        <v>0</v>
      </c>
      <c r="CI56" s="10">
        <f t="shared" ca="1" si="71"/>
        <v>0</v>
      </c>
      <c r="CJ56" s="13">
        <f t="shared" ca="1" si="53"/>
        <v>0</v>
      </c>
      <c r="CK56" s="13"/>
      <c r="CL56" s="33">
        <f t="shared" ca="1" si="39"/>
        <v>0</v>
      </c>
      <c r="CM56" s="10">
        <f ca="1">IF(NOT(snowball),0,IF(Z55=0,0,IF($C56&lt;=SUM($CL56:CL56),0,IF(BQ56+$C56-SUM($CL56:CL56)&gt;Z55+AU56,Z55+AU56-BQ56,$C56-SUM($CL56:CL56)))))</f>
        <v>0</v>
      </c>
      <c r="CN56" s="10">
        <f ca="1">IF(NOT(snowball),0,IF(AA55=0,0,IF($C56&lt;=SUM($CL56:CM56),0,IF(BR56+$C56-SUM($CL56:CM56)&gt;AA55+AV56,AA55+AV56-BR56,$C56-SUM($CL56:CM56)))))</f>
        <v>0</v>
      </c>
      <c r="CO56" s="10">
        <f ca="1">IF(NOT(snowball),0,IF(AB55=0,0,IF($C56&lt;=SUM($CL56:CN56),0,IF(BS56+$C56-SUM($CL56:CN56)&gt;AB55+AW56,AB55+AW56-BS56,$C56-SUM($CL56:CN56)))))</f>
        <v>0</v>
      </c>
      <c r="CP56" s="10">
        <f ca="1">IF(NOT(snowball),0,IF(AC55=0,0,IF($C56&lt;=SUM($CL56:CO56),0,IF(BT56+$C56-SUM($CL56:CO56)&gt;AC55+AX56,AC55+AX56-BT56,$C56-SUM($CL56:CO56)))))</f>
        <v>0</v>
      </c>
      <c r="CQ56" s="10">
        <f ca="1">IF(NOT(snowball),0,IF(AD55=0,0,IF($C56&lt;=SUM($CL56:CP56),0,IF(BU56+$C56-SUM($CL56:CP56)&gt;AD55+AY56,AD55+AY56-BU56,$C56-SUM($CL56:CP56)))))</f>
        <v>0</v>
      </c>
      <c r="CR56" s="10">
        <f ca="1">IF(NOT(snowball),0,IF(AE55=0,0,IF($C56&lt;=SUM($CL56:CQ56),0,IF(BV56+$C56-SUM($CL56:CQ56)&gt;AE55+AZ56,AE55+AZ56-BV56,$C56-SUM($CL56:CQ56)))))</f>
        <v>0</v>
      </c>
      <c r="CS56" s="10">
        <f ca="1">IF(NOT(snowball),0,IF(AF55=0,0,IF($C56&lt;=SUM($CL56:CR56),0,IF(BW56+$C56-SUM($CL56:CR56)&gt;AF55+BA56,AF55+BA56-BW56,$C56-SUM($CL56:CR56)))))</f>
        <v>0</v>
      </c>
      <c r="CT56" s="10">
        <f ca="1">IF(NOT(snowball),0,IF(AG55=0,0,IF($C56&lt;=SUM($CL56:CS56),0,IF(BX56+$C56-SUM($CL56:CS56)&gt;AG55+BB56,AG55+BB56-BX56,$C56-SUM($CL56:CS56)))))</f>
        <v>0</v>
      </c>
      <c r="CU56" s="10">
        <f ca="1">IF(NOT(snowball),0,IF(AH55=0,0,IF($C56&lt;=SUM($CL56:CT56),0,IF(BY56+$C56-SUM($CL56:CT56)&gt;AH55+BC56,AH55+BC56-BY56,$C56-SUM($CL56:CT56)))))</f>
        <v>0</v>
      </c>
      <c r="CV56" s="10">
        <f ca="1">IF(NOT(snowball),0,IF(AI55=0,0,IF($C56&lt;=SUM($CL56:CU56),0,IF(BZ56+$C56-SUM($CL56:CU56)&gt;AI55+BD56,AI55+BD56-BZ56,$C56-SUM($CL56:CU56)))))</f>
        <v>0</v>
      </c>
      <c r="CW56" s="10">
        <f ca="1">IF(NOT(snowball),0,IF(AJ55=0,0,IF($C56&lt;=SUM($CL56:CV56),0,IF(CA56+$C56-SUM($CL56:CV56)&gt;AJ55+BE56,AJ55+BE56-CA56,$C56-SUM($CL56:CV56)))))</f>
        <v>0</v>
      </c>
      <c r="CX56" s="10">
        <f ca="1">IF(NOT(snowball),0,IF(AK55=0,0,IF($C56&lt;=SUM($CL56:CW56),0,IF(CB56+$C56-SUM($CL56:CW56)&gt;AK55+BF56,AK55+BF56-CB56,$C56-SUM($CL56:CW56)))))</f>
        <v>0</v>
      </c>
      <c r="CY56" s="10">
        <f ca="1">IF(NOT(snowball),0,IF(AL55=0,0,IF($C56&lt;=SUM($CL56:CX56),0,IF(CC56+$C56-SUM($CL56:CX56)&gt;AL55+BG56,AL55+BG56-CC56,$C56-SUM($CL56:CX56)))))</f>
        <v>0</v>
      </c>
      <c r="CZ56" s="10">
        <f ca="1">IF(NOT(snowball),0,IF(AM55=0,0,IF($C56&lt;=SUM($CL56:CY56),0,IF(CD56+$C56-SUM($CL56:CY56)&gt;AM55+BH56,AM55+BH56-CD56,$C56-SUM($CL56:CY56)))))</f>
        <v>0</v>
      </c>
      <c r="DA56" s="10">
        <f ca="1">IF(NOT(snowball),0,IF(AN55=0,0,IF($C56&lt;=SUM($CL56:CZ56),0,IF(CE56+$C56-SUM($CL56:CZ56)&gt;AN55+BI56,AN55+BI56-CE56,$C56-SUM($CL56:CZ56)))))</f>
        <v>0</v>
      </c>
      <c r="DB56" s="10">
        <f ca="1">IF(NOT(snowball),0,IF(AO55=0,0,IF($C56&lt;=SUM($CL56:DA56),0,IF(CF56+$C56-SUM($CL56:DA56)&gt;AO55+BJ56,AO55+BJ56-CF56,$C56-SUM($CL56:DA56)))))</f>
        <v>0</v>
      </c>
      <c r="DC56" s="10">
        <f ca="1">IF(NOT(snowball),0,IF(AP55=0,0,IF($C56&lt;=SUM($CL56:DB56),0,IF(CG56+$C56-SUM($CL56:DB56)&gt;AP55+BK56,AP55+BK56-CG56,$C56-SUM($CL56:DB56)))))</f>
        <v>0</v>
      </c>
      <c r="DD56" s="10">
        <f ca="1">IF(NOT(snowball),0,IF(AQ55=0,0,IF($C56&lt;=SUM($CL56:DC56),0,IF(CH56+$C56-SUM($CL56:DC56)&gt;AQ55+BL56,AQ55+BL56-CH56,$C56-SUM($CL56:DC56)))))</f>
        <v>0</v>
      </c>
      <c r="DE56" s="10">
        <f ca="1">IF(NOT(snowball),0,IF(AR55=0,0,IF($C56&lt;=SUM($CL56:DD56),0,IF(CI56+$C56-SUM($CL56:DD56)&gt;AR55+BM56,AR55+BM56-CI56,$C56-SUM($CL56:DD56)))))</f>
        <v>0</v>
      </c>
    </row>
    <row r="57" spans="1:109" ht="11.1" customHeight="1">
      <c r="A57" s="11" t="str">
        <f t="shared" ca="1" si="54"/>
        <v/>
      </c>
      <c r="B57" s="5" t="e">
        <f t="shared" ca="1" si="40"/>
        <v>#N/A</v>
      </c>
      <c r="C57" s="34" t="str">
        <f t="shared" ca="1" si="12"/>
        <v/>
      </c>
      <c r="D57" s="10">
        <f t="shared" ca="1" si="13"/>
        <v>0</v>
      </c>
      <c r="E57" s="10">
        <f t="shared" ca="1" si="14"/>
        <v>0</v>
      </c>
      <c r="F57" s="10">
        <f t="shared" ca="1" si="15"/>
        <v>0</v>
      </c>
      <c r="G57" s="10">
        <f t="shared" ca="1" si="16"/>
        <v>0</v>
      </c>
      <c r="H57" s="10">
        <f t="shared" ca="1" si="17"/>
        <v>0</v>
      </c>
      <c r="I57" s="10">
        <f t="shared" ca="1" si="18"/>
        <v>0</v>
      </c>
      <c r="J57" s="10">
        <f t="shared" ca="1" si="19"/>
        <v>0</v>
      </c>
      <c r="K57" s="10">
        <f t="shared" ca="1" si="20"/>
        <v>0</v>
      </c>
      <c r="L57" s="10">
        <f t="shared" ca="1" si="21"/>
        <v>0</v>
      </c>
      <c r="M57" s="10">
        <f t="shared" ca="1" si="22"/>
        <v>0</v>
      </c>
      <c r="N57" s="10">
        <f t="shared" ca="1" si="23"/>
        <v>0</v>
      </c>
      <c r="O57" s="10">
        <f t="shared" ca="1" si="24"/>
        <v>0</v>
      </c>
      <c r="P57" s="10">
        <f t="shared" ca="1" si="25"/>
        <v>0</v>
      </c>
      <c r="Q57" s="10">
        <f t="shared" ca="1" si="26"/>
        <v>0</v>
      </c>
      <c r="R57" s="10">
        <f t="shared" ca="1" si="27"/>
        <v>0</v>
      </c>
      <c r="S57" s="10">
        <f t="shared" ca="1" si="28"/>
        <v>0</v>
      </c>
      <c r="T57" s="10">
        <f t="shared" ca="1" si="29"/>
        <v>0</v>
      </c>
      <c r="U57" s="10">
        <f t="shared" ca="1" si="30"/>
        <v>0</v>
      </c>
      <c r="V57" s="10">
        <f t="shared" ca="1" si="31"/>
        <v>0</v>
      </c>
      <c r="W57" s="10">
        <f t="shared" ca="1" si="31"/>
        <v>0</v>
      </c>
      <c r="X57" s="31"/>
      <c r="Y57" s="10">
        <f t="shared" ca="1" si="41"/>
        <v>0</v>
      </c>
      <c r="Z57" s="10">
        <f t="shared" ca="1" si="42"/>
        <v>0</v>
      </c>
      <c r="AA57" s="10">
        <f t="shared" ca="1" si="43"/>
        <v>0</v>
      </c>
      <c r="AB57" s="10">
        <f t="shared" ca="1" si="77"/>
        <v>0</v>
      </c>
      <c r="AC57" s="10">
        <f t="shared" ca="1" si="78"/>
        <v>0</v>
      </c>
      <c r="AD57" s="10">
        <f t="shared" ca="1" si="79"/>
        <v>0</v>
      </c>
      <c r="AE57" s="10">
        <f t="shared" ca="1" si="76"/>
        <v>0</v>
      </c>
      <c r="AF57" s="10">
        <f t="shared" ca="1" si="76"/>
        <v>0</v>
      </c>
      <c r="AG57" s="10">
        <f t="shared" ca="1" si="76"/>
        <v>0</v>
      </c>
      <c r="AH57" s="10">
        <f t="shared" ca="1" si="76"/>
        <v>0</v>
      </c>
      <c r="AI57" s="10">
        <f t="shared" ca="1" si="76"/>
        <v>0</v>
      </c>
      <c r="AJ57" s="10">
        <f t="shared" ca="1" si="76"/>
        <v>0</v>
      </c>
      <c r="AK57" s="10">
        <f t="shared" ca="1" si="76"/>
        <v>0</v>
      </c>
      <c r="AL57" s="10">
        <f t="shared" ca="1" si="76"/>
        <v>0</v>
      </c>
      <c r="AM57" s="10">
        <f t="shared" ca="1" si="76"/>
        <v>0</v>
      </c>
      <c r="AN57" s="10">
        <f t="shared" ca="1" si="76"/>
        <v>0</v>
      </c>
      <c r="AO57" s="10">
        <f t="shared" ca="1" si="76"/>
        <v>0</v>
      </c>
      <c r="AP57" s="10">
        <f t="shared" ca="1" si="76"/>
        <v>0</v>
      </c>
      <c r="AQ57" s="10">
        <f t="shared" ca="1" si="76"/>
        <v>0</v>
      </c>
      <c r="AR57" s="10">
        <f t="shared" ca="1" si="76"/>
        <v>0</v>
      </c>
      <c r="AS57" s="2"/>
      <c r="AT57" s="10">
        <f t="shared" ca="1" si="80"/>
        <v>0</v>
      </c>
      <c r="AU57" s="10">
        <f t="shared" ca="1" si="73"/>
        <v>0</v>
      </c>
      <c r="AV57" s="10">
        <f t="shared" ca="1" si="74"/>
        <v>0</v>
      </c>
      <c r="AW57" s="10">
        <f t="shared" ca="1" si="75"/>
        <v>0</v>
      </c>
      <c r="AX57" s="10">
        <f t="shared" ca="1" si="75"/>
        <v>0</v>
      </c>
      <c r="AY57" s="10">
        <f t="shared" ca="1" si="75"/>
        <v>0</v>
      </c>
      <c r="AZ57" s="10">
        <f t="shared" ca="1" si="75"/>
        <v>0</v>
      </c>
      <c r="BA57" s="10">
        <f t="shared" ca="1" si="75"/>
        <v>0</v>
      </c>
      <c r="BB57" s="10">
        <f t="shared" ca="1" si="75"/>
        <v>0</v>
      </c>
      <c r="BC57" s="10">
        <f t="shared" ca="1" si="75"/>
        <v>0</v>
      </c>
      <c r="BD57" s="10">
        <f t="shared" ca="1" si="75"/>
        <v>0</v>
      </c>
      <c r="BE57" s="10">
        <f t="shared" ca="1" si="75"/>
        <v>0</v>
      </c>
      <c r="BF57" s="10">
        <f t="shared" ca="1" si="75"/>
        <v>0</v>
      </c>
      <c r="BG57" s="10">
        <f t="shared" ca="1" si="75"/>
        <v>0</v>
      </c>
      <c r="BH57" s="10">
        <f t="shared" ca="1" si="75"/>
        <v>0</v>
      </c>
      <c r="BI57" s="10">
        <f t="shared" ca="1" si="75"/>
        <v>0</v>
      </c>
      <c r="BJ57" s="10">
        <f t="shared" ca="1" si="75"/>
        <v>0</v>
      </c>
      <c r="BK57" s="10">
        <f t="shared" ca="1" si="75"/>
        <v>0</v>
      </c>
      <c r="BL57" s="10">
        <f t="shared" ca="1" si="75"/>
        <v>0</v>
      </c>
      <c r="BM57" s="10">
        <f t="shared" ca="1" si="75"/>
        <v>0</v>
      </c>
      <c r="BN57" s="13">
        <f t="shared" ca="1" si="47"/>
        <v>0</v>
      </c>
      <c r="BO57" s="7"/>
      <c r="BP57" s="10">
        <f t="shared" ca="1" si="48"/>
        <v>0</v>
      </c>
      <c r="BQ57" s="10">
        <f t="shared" ca="1" si="49"/>
        <v>0</v>
      </c>
      <c r="BR57" s="10">
        <f t="shared" ca="1" si="50"/>
        <v>0</v>
      </c>
      <c r="BS57" s="10">
        <f t="shared" ca="1" si="51"/>
        <v>0</v>
      </c>
      <c r="BT57" s="10">
        <f t="shared" ca="1" si="52"/>
        <v>0</v>
      </c>
      <c r="BU57" s="10">
        <f t="shared" ca="1" si="57"/>
        <v>0</v>
      </c>
      <c r="BV57" s="10">
        <f t="shared" ca="1" si="58"/>
        <v>0</v>
      </c>
      <c r="BW57" s="10">
        <f t="shared" ca="1" si="59"/>
        <v>0</v>
      </c>
      <c r="BX57" s="10">
        <f t="shared" ca="1" si="60"/>
        <v>0</v>
      </c>
      <c r="BY57" s="10">
        <f t="shared" ca="1" si="61"/>
        <v>0</v>
      </c>
      <c r="BZ57" s="10">
        <f t="shared" ca="1" si="62"/>
        <v>0</v>
      </c>
      <c r="CA57" s="10">
        <f t="shared" ca="1" si="63"/>
        <v>0</v>
      </c>
      <c r="CB57" s="10">
        <f t="shared" ca="1" si="64"/>
        <v>0</v>
      </c>
      <c r="CC57" s="10">
        <f t="shared" ca="1" si="65"/>
        <v>0</v>
      </c>
      <c r="CD57" s="10">
        <f t="shared" ca="1" si="66"/>
        <v>0</v>
      </c>
      <c r="CE57" s="10">
        <f t="shared" ca="1" si="67"/>
        <v>0</v>
      </c>
      <c r="CF57" s="10">
        <f t="shared" ca="1" si="68"/>
        <v>0</v>
      </c>
      <c r="CG57" s="10">
        <f t="shared" ca="1" si="69"/>
        <v>0</v>
      </c>
      <c r="CH57" s="10">
        <f t="shared" ca="1" si="70"/>
        <v>0</v>
      </c>
      <c r="CI57" s="10">
        <f t="shared" ca="1" si="71"/>
        <v>0</v>
      </c>
      <c r="CJ57" s="13">
        <f t="shared" ca="1" si="53"/>
        <v>0</v>
      </c>
      <c r="CK57" s="13"/>
      <c r="CL57" s="33">
        <f t="shared" ca="1" si="39"/>
        <v>0</v>
      </c>
      <c r="CM57" s="10">
        <f ca="1">IF(NOT(snowball),0,IF(Z56=0,0,IF($C57&lt;=SUM($CL57:CL57),0,IF(BQ57+$C57-SUM($CL57:CL57)&gt;Z56+AU57,Z56+AU57-BQ57,$C57-SUM($CL57:CL57)))))</f>
        <v>0</v>
      </c>
      <c r="CN57" s="10">
        <f ca="1">IF(NOT(snowball),0,IF(AA56=0,0,IF($C57&lt;=SUM($CL57:CM57),0,IF(BR57+$C57-SUM($CL57:CM57)&gt;AA56+AV57,AA56+AV57-BR57,$C57-SUM($CL57:CM57)))))</f>
        <v>0</v>
      </c>
      <c r="CO57" s="10">
        <f ca="1">IF(NOT(snowball),0,IF(AB56=0,0,IF($C57&lt;=SUM($CL57:CN57),0,IF(BS57+$C57-SUM($CL57:CN57)&gt;AB56+AW57,AB56+AW57-BS57,$C57-SUM($CL57:CN57)))))</f>
        <v>0</v>
      </c>
      <c r="CP57" s="10">
        <f ca="1">IF(NOT(snowball),0,IF(AC56=0,0,IF($C57&lt;=SUM($CL57:CO57),0,IF(BT57+$C57-SUM($CL57:CO57)&gt;AC56+AX57,AC56+AX57-BT57,$C57-SUM($CL57:CO57)))))</f>
        <v>0</v>
      </c>
      <c r="CQ57" s="10">
        <f ca="1">IF(NOT(snowball),0,IF(AD56=0,0,IF($C57&lt;=SUM($CL57:CP57),0,IF(BU57+$C57-SUM($CL57:CP57)&gt;AD56+AY57,AD56+AY57-BU57,$C57-SUM($CL57:CP57)))))</f>
        <v>0</v>
      </c>
      <c r="CR57" s="10">
        <f ca="1">IF(NOT(snowball),0,IF(AE56=0,0,IF($C57&lt;=SUM($CL57:CQ57),0,IF(BV57+$C57-SUM($CL57:CQ57)&gt;AE56+AZ57,AE56+AZ57-BV57,$C57-SUM($CL57:CQ57)))))</f>
        <v>0</v>
      </c>
      <c r="CS57" s="10">
        <f ca="1">IF(NOT(snowball),0,IF(AF56=0,0,IF($C57&lt;=SUM($CL57:CR57),0,IF(BW57+$C57-SUM($CL57:CR57)&gt;AF56+BA57,AF56+BA57-BW57,$C57-SUM($CL57:CR57)))))</f>
        <v>0</v>
      </c>
      <c r="CT57" s="10">
        <f ca="1">IF(NOT(snowball),0,IF(AG56=0,0,IF($C57&lt;=SUM($CL57:CS57),0,IF(BX57+$C57-SUM($CL57:CS57)&gt;AG56+BB57,AG56+BB57-BX57,$C57-SUM($CL57:CS57)))))</f>
        <v>0</v>
      </c>
      <c r="CU57" s="10">
        <f ca="1">IF(NOT(snowball),0,IF(AH56=0,0,IF($C57&lt;=SUM($CL57:CT57),0,IF(BY57+$C57-SUM($CL57:CT57)&gt;AH56+BC57,AH56+BC57-BY57,$C57-SUM($CL57:CT57)))))</f>
        <v>0</v>
      </c>
      <c r="CV57" s="10">
        <f ca="1">IF(NOT(snowball),0,IF(AI56=0,0,IF($C57&lt;=SUM($CL57:CU57),0,IF(BZ57+$C57-SUM($CL57:CU57)&gt;AI56+BD57,AI56+BD57-BZ57,$C57-SUM($CL57:CU57)))))</f>
        <v>0</v>
      </c>
      <c r="CW57" s="10">
        <f ca="1">IF(NOT(snowball),0,IF(AJ56=0,0,IF($C57&lt;=SUM($CL57:CV57),0,IF(CA57+$C57-SUM($CL57:CV57)&gt;AJ56+BE57,AJ56+BE57-CA57,$C57-SUM($CL57:CV57)))))</f>
        <v>0</v>
      </c>
      <c r="CX57" s="10">
        <f ca="1">IF(NOT(snowball),0,IF(AK56=0,0,IF($C57&lt;=SUM($CL57:CW57),0,IF(CB57+$C57-SUM($CL57:CW57)&gt;AK56+BF57,AK56+BF57-CB57,$C57-SUM($CL57:CW57)))))</f>
        <v>0</v>
      </c>
      <c r="CY57" s="10">
        <f ca="1">IF(NOT(snowball),0,IF(AL56=0,0,IF($C57&lt;=SUM($CL57:CX57),0,IF(CC57+$C57-SUM($CL57:CX57)&gt;AL56+BG57,AL56+BG57-CC57,$C57-SUM($CL57:CX57)))))</f>
        <v>0</v>
      </c>
      <c r="CZ57" s="10">
        <f ca="1">IF(NOT(snowball),0,IF(AM56=0,0,IF($C57&lt;=SUM($CL57:CY57),0,IF(CD57+$C57-SUM($CL57:CY57)&gt;AM56+BH57,AM56+BH57-CD57,$C57-SUM($CL57:CY57)))))</f>
        <v>0</v>
      </c>
      <c r="DA57" s="10">
        <f ca="1">IF(NOT(snowball),0,IF(AN56=0,0,IF($C57&lt;=SUM($CL57:CZ57),0,IF(CE57+$C57-SUM($CL57:CZ57)&gt;AN56+BI57,AN56+BI57-CE57,$C57-SUM($CL57:CZ57)))))</f>
        <v>0</v>
      </c>
      <c r="DB57" s="10">
        <f ca="1">IF(NOT(snowball),0,IF(AO56=0,0,IF($C57&lt;=SUM($CL57:DA57),0,IF(CF57+$C57-SUM($CL57:DA57)&gt;AO56+BJ57,AO56+BJ57-CF57,$C57-SUM($CL57:DA57)))))</f>
        <v>0</v>
      </c>
      <c r="DC57" s="10">
        <f ca="1">IF(NOT(snowball),0,IF(AP56=0,0,IF($C57&lt;=SUM($CL57:DB57),0,IF(CG57+$C57-SUM($CL57:DB57)&gt;AP56+BK57,AP56+BK57-CG57,$C57-SUM($CL57:DB57)))))</f>
        <v>0</v>
      </c>
      <c r="DD57" s="10">
        <f ca="1">IF(NOT(snowball),0,IF(AQ56=0,0,IF($C57&lt;=SUM($CL57:DC57),0,IF(CH57+$C57-SUM($CL57:DC57)&gt;AQ56+BL57,AQ56+BL57-CH57,$C57-SUM($CL57:DC57)))))</f>
        <v>0</v>
      </c>
      <c r="DE57" s="10">
        <f ca="1">IF(NOT(snowball),0,IF(AR56=0,0,IF($C57&lt;=SUM($CL57:DD57),0,IF(CI57+$C57-SUM($CL57:DD57)&gt;AR56+BM57,AR56+BM57-CI57,$C57-SUM($CL57:DD57)))))</f>
        <v>0</v>
      </c>
    </row>
    <row r="58" spans="1:109" ht="11.1" customHeight="1">
      <c r="A58" s="11" t="str">
        <f t="shared" ca="1" si="54"/>
        <v/>
      </c>
      <c r="B58" s="5" t="e">
        <f t="shared" ca="1" si="40"/>
        <v>#N/A</v>
      </c>
      <c r="C58" s="34" t="str">
        <f t="shared" ca="1" si="12"/>
        <v/>
      </c>
      <c r="D58" s="10">
        <f t="shared" ca="1" si="13"/>
        <v>0</v>
      </c>
      <c r="E58" s="10">
        <f t="shared" ca="1" si="14"/>
        <v>0</v>
      </c>
      <c r="F58" s="10">
        <f t="shared" ca="1" si="15"/>
        <v>0</v>
      </c>
      <c r="G58" s="10">
        <f t="shared" ca="1" si="16"/>
        <v>0</v>
      </c>
      <c r="H58" s="10">
        <f t="shared" ca="1" si="17"/>
        <v>0</v>
      </c>
      <c r="I58" s="10">
        <f t="shared" ca="1" si="18"/>
        <v>0</v>
      </c>
      <c r="J58" s="10">
        <f t="shared" ca="1" si="19"/>
        <v>0</v>
      </c>
      <c r="K58" s="10">
        <f t="shared" ca="1" si="20"/>
        <v>0</v>
      </c>
      <c r="L58" s="10">
        <f t="shared" ca="1" si="21"/>
        <v>0</v>
      </c>
      <c r="M58" s="10">
        <f t="shared" ca="1" si="22"/>
        <v>0</v>
      </c>
      <c r="N58" s="10">
        <f t="shared" ca="1" si="23"/>
        <v>0</v>
      </c>
      <c r="O58" s="10">
        <f t="shared" ca="1" si="24"/>
        <v>0</v>
      </c>
      <c r="P58" s="10">
        <f t="shared" ca="1" si="25"/>
        <v>0</v>
      </c>
      <c r="Q58" s="10">
        <f t="shared" ca="1" si="26"/>
        <v>0</v>
      </c>
      <c r="R58" s="10">
        <f t="shared" ca="1" si="27"/>
        <v>0</v>
      </c>
      <c r="S58" s="10">
        <f t="shared" ca="1" si="28"/>
        <v>0</v>
      </c>
      <c r="T58" s="10">
        <f t="shared" ca="1" si="29"/>
        <v>0</v>
      </c>
      <c r="U58" s="10">
        <f t="shared" ca="1" si="30"/>
        <v>0</v>
      </c>
      <c r="V58" s="10">
        <f t="shared" ca="1" si="31"/>
        <v>0</v>
      </c>
      <c r="W58" s="10">
        <f t="shared" ca="1" si="31"/>
        <v>0</v>
      </c>
      <c r="X58" s="31"/>
      <c r="Y58" s="10">
        <f t="shared" ca="1" si="41"/>
        <v>0</v>
      </c>
      <c r="Z58" s="10">
        <f t="shared" ca="1" si="42"/>
        <v>0</v>
      </c>
      <c r="AA58" s="10">
        <f t="shared" ca="1" si="43"/>
        <v>0</v>
      </c>
      <c r="AB58" s="10">
        <f t="shared" ca="1" si="77"/>
        <v>0</v>
      </c>
      <c r="AC58" s="10">
        <f t="shared" ca="1" si="78"/>
        <v>0</v>
      </c>
      <c r="AD58" s="10">
        <f t="shared" ca="1" si="79"/>
        <v>0</v>
      </c>
      <c r="AE58" s="10">
        <f t="shared" ca="1" si="76"/>
        <v>0</v>
      </c>
      <c r="AF58" s="10">
        <f t="shared" ca="1" si="76"/>
        <v>0</v>
      </c>
      <c r="AG58" s="10">
        <f t="shared" ca="1" si="76"/>
        <v>0</v>
      </c>
      <c r="AH58" s="10">
        <f t="shared" ca="1" si="76"/>
        <v>0</v>
      </c>
      <c r="AI58" s="10">
        <f t="shared" ca="1" si="76"/>
        <v>0</v>
      </c>
      <c r="AJ58" s="10">
        <f t="shared" ca="1" si="76"/>
        <v>0</v>
      </c>
      <c r="AK58" s="10">
        <f t="shared" ca="1" si="76"/>
        <v>0</v>
      </c>
      <c r="AL58" s="10">
        <f t="shared" ca="1" si="76"/>
        <v>0</v>
      </c>
      <c r="AM58" s="10">
        <f t="shared" ca="1" si="76"/>
        <v>0</v>
      </c>
      <c r="AN58" s="10">
        <f t="shared" ca="1" si="76"/>
        <v>0</v>
      </c>
      <c r="AO58" s="10">
        <f t="shared" ca="1" si="76"/>
        <v>0</v>
      </c>
      <c r="AP58" s="10">
        <f t="shared" ca="1" si="76"/>
        <v>0</v>
      </c>
      <c r="AQ58" s="10">
        <f t="shared" ca="1" si="76"/>
        <v>0</v>
      </c>
      <c r="AR58" s="10">
        <f t="shared" ca="1" si="76"/>
        <v>0</v>
      </c>
      <c r="AS58" s="2"/>
      <c r="AT58" s="10">
        <f t="shared" ca="1" si="80"/>
        <v>0</v>
      </c>
      <c r="AU58" s="10">
        <f t="shared" ca="1" si="73"/>
        <v>0</v>
      </c>
      <c r="AV58" s="10">
        <f t="shared" ca="1" si="74"/>
        <v>0</v>
      </c>
      <c r="AW58" s="10">
        <f t="shared" ca="1" si="75"/>
        <v>0</v>
      </c>
      <c r="AX58" s="10">
        <f t="shared" ca="1" si="75"/>
        <v>0</v>
      </c>
      <c r="AY58" s="10">
        <f t="shared" ca="1" si="75"/>
        <v>0</v>
      </c>
      <c r="AZ58" s="10">
        <f t="shared" ca="1" si="75"/>
        <v>0</v>
      </c>
      <c r="BA58" s="10">
        <f t="shared" ca="1" si="75"/>
        <v>0</v>
      </c>
      <c r="BB58" s="10">
        <f t="shared" ca="1" si="75"/>
        <v>0</v>
      </c>
      <c r="BC58" s="10">
        <f t="shared" ca="1" si="75"/>
        <v>0</v>
      </c>
      <c r="BD58" s="10">
        <f t="shared" ca="1" si="75"/>
        <v>0</v>
      </c>
      <c r="BE58" s="10">
        <f t="shared" ca="1" si="75"/>
        <v>0</v>
      </c>
      <c r="BF58" s="10">
        <f t="shared" ca="1" si="75"/>
        <v>0</v>
      </c>
      <c r="BG58" s="10">
        <f t="shared" ca="1" si="75"/>
        <v>0</v>
      </c>
      <c r="BH58" s="10">
        <f t="shared" ca="1" si="75"/>
        <v>0</v>
      </c>
      <c r="BI58" s="10">
        <f t="shared" ca="1" si="75"/>
        <v>0</v>
      </c>
      <c r="BJ58" s="10">
        <f t="shared" ca="1" si="75"/>
        <v>0</v>
      </c>
      <c r="BK58" s="10">
        <f t="shared" ca="1" si="75"/>
        <v>0</v>
      </c>
      <c r="BL58" s="10">
        <f t="shared" ca="1" si="75"/>
        <v>0</v>
      </c>
      <c r="BM58" s="10">
        <f t="shared" ca="1" si="75"/>
        <v>0</v>
      </c>
      <c r="BN58" s="13">
        <f t="shared" ca="1" si="47"/>
        <v>0</v>
      </c>
      <c r="BO58" s="7"/>
      <c r="BP58" s="10">
        <f t="shared" ca="1" si="48"/>
        <v>0</v>
      </c>
      <c r="BQ58" s="10">
        <f t="shared" ca="1" si="49"/>
        <v>0</v>
      </c>
      <c r="BR58" s="10">
        <f t="shared" ca="1" si="50"/>
        <v>0</v>
      </c>
      <c r="BS58" s="10">
        <f t="shared" ca="1" si="51"/>
        <v>0</v>
      </c>
      <c r="BT58" s="10">
        <f t="shared" ca="1" si="52"/>
        <v>0</v>
      </c>
      <c r="BU58" s="10">
        <f t="shared" ca="1" si="57"/>
        <v>0</v>
      </c>
      <c r="BV58" s="10">
        <f t="shared" ca="1" si="58"/>
        <v>0</v>
      </c>
      <c r="BW58" s="10">
        <f t="shared" ca="1" si="59"/>
        <v>0</v>
      </c>
      <c r="BX58" s="10">
        <f t="shared" ca="1" si="60"/>
        <v>0</v>
      </c>
      <c r="BY58" s="10">
        <f t="shared" ca="1" si="61"/>
        <v>0</v>
      </c>
      <c r="BZ58" s="10">
        <f t="shared" ca="1" si="62"/>
        <v>0</v>
      </c>
      <c r="CA58" s="10">
        <f t="shared" ca="1" si="63"/>
        <v>0</v>
      </c>
      <c r="CB58" s="10">
        <f t="shared" ca="1" si="64"/>
        <v>0</v>
      </c>
      <c r="CC58" s="10">
        <f t="shared" ca="1" si="65"/>
        <v>0</v>
      </c>
      <c r="CD58" s="10">
        <f t="shared" ca="1" si="66"/>
        <v>0</v>
      </c>
      <c r="CE58" s="10">
        <f t="shared" ca="1" si="67"/>
        <v>0</v>
      </c>
      <c r="CF58" s="10">
        <f t="shared" ca="1" si="68"/>
        <v>0</v>
      </c>
      <c r="CG58" s="10">
        <f t="shared" ca="1" si="69"/>
        <v>0</v>
      </c>
      <c r="CH58" s="10">
        <f t="shared" ca="1" si="70"/>
        <v>0</v>
      </c>
      <c r="CI58" s="10">
        <f t="shared" ca="1" si="71"/>
        <v>0</v>
      </c>
      <c r="CJ58" s="13">
        <f t="shared" ca="1" si="53"/>
        <v>0</v>
      </c>
      <c r="CK58" s="13"/>
      <c r="CL58" s="33">
        <f t="shared" ca="1" si="39"/>
        <v>0</v>
      </c>
      <c r="CM58" s="10">
        <f ca="1">IF(NOT(snowball),0,IF(Z57=0,0,IF($C58&lt;=SUM($CL58:CL58),0,IF(BQ58+$C58-SUM($CL58:CL58)&gt;Z57+AU58,Z57+AU58-BQ58,$C58-SUM($CL58:CL58)))))</f>
        <v>0</v>
      </c>
      <c r="CN58" s="10">
        <f ca="1">IF(NOT(snowball),0,IF(AA57=0,0,IF($C58&lt;=SUM($CL58:CM58),0,IF(BR58+$C58-SUM($CL58:CM58)&gt;AA57+AV58,AA57+AV58-BR58,$C58-SUM($CL58:CM58)))))</f>
        <v>0</v>
      </c>
      <c r="CO58" s="10">
        <f ca="1">IF(NOT(snowball),0,IF(AB57=0,0,IF($C58&lt;=SUM($CL58:CN58),0,IF(BS58+$C58-SUM($CL58:CN58)&gt;AB57+AW58,AB57+AW58-BS58,$C58-SUM($CL58:CN58)))))</f>
        <v>0</v>
      </c>
      <c r="CP58" s="10">
        <f ca="1">IF(NOT(snowball),0,IF(AC57=0,0,IF($C58&lt;=SUM($CL58:CO58),0,IF(BT58+$C58-SUM($CL58:CO58)&gt;AC57+AX58,AC57+AX58-BT58,$C58-SUM($CL58:CO58)))))</f>
        <v>0</v>
      </c>
      <c r="CQ58" s="10">
        <f ca="1">IF(NOT(snowball),0,IF(AD57=0,0,IF($C58&lt;=SUM($CL58:CP58),0,IF(BU58+$C58-SUM($CL58:CP58)&gt;AD57+AY58,AD57+AY58-BU58,$C58-SUM($CL58:CP58)))))</f>
        <v>0</v>
      </c>
      <c r="CR58" s="10">
        <f ca="1">IF(NOT(snowball),0,IF(AE57=0,0,IF($C58&lt;=SUM($CL58:CQ58),0,IF(BV58+$C58-SUM($CL58:CQ58)&gt;AE57+AZ58,AE57+AZ58-BV58,$C58-SUM($CL58:CQ58)))))</f>
        <v>0</v>
      </c>
      <c r="CS58" s="10">
        <f ca="1">IF(NOT(snowball),0,IF(AF57=0,0,IF($C58&lt;=SUM($CL58:CR58),0,IF(BW58+$C58-SUM($CL58:CR58)&gt;AF57+BA58,AF57+BA58-BW58,$C58-SUM($CL58:CR58)))))</f>
        <v>0</v>
      </c>
      <c r="CT58" s="10">
        <f ca="1">IF(NOT(snowball),0,IF(AG57=0,0,IF($C58&lt;=SUM($CL58:CS58),0,IF(BX58+$C58-SUM($CL58:CS58)&gt;AG57+BB58,AG57+BB58-BX58,$C58-SUM($CL58:CS58)))))</f>
        <v>0</v>
      </c>
      <c r="CU58" s="10">
        <f ca="1">IF(NOT(snowball),0,IF(AH57=0,0,IF($C58&lt;=SUM($CL58:CT58),0,IF(BY58+$C58-SUM($CL58:CT58)&gt;AH57+BC58,AH57+BC58-BY58,$C58-SUM($CL58:CT58)))))</f>
        <v>0</v>
      </c>
      <c r="CV58" s="10">
        <f ca="1">IF(NOT(snowball),0,IF(AI57=0,0,IF($C58&lt;=SUM($CL58:CU58),0,IF(BZ58+$C58-SUM($CL58:CU58)&gt;AI57+BD58,AI57+BD58-BZ58,$C58-SUM($CL58:CU58)))))</f>
        <v>0</v>
      </c>
      <c r="CW58" s="10">
        <f ca="1">IF(NOT(snowball),0,IF(AJ57=0,0,IF($C58&lt;=SUM($CL58:CV58),0,IF(CA58+$C58-SUM($CL58:CV58)&gt;AJ57+BE58,AJ57+BE58-CA58,$C58-SUM($CL58:CV58)))))</f>
        <v>0</v>
      </c>
      <c r="CX58" s="10">
        <f ca="1">IF(NOT(snowball),0,IF(AK57=0,0,IF($C58&lt;=SUM($CL58:CW58),0,IF(CB58+$C58-SUM($CL58:CW58)&gt;AK57+BF58,AK57+BF58-CB58,$C58-SUM($CL58:CW58)))))</f>
        <v>0</v>
      </c>
      <c r="CY58" s="10">
        <f ca="1">IF(NOT(snowball),0,IF(AL57=0,0,IF($C58&lt;=SUM($CL58:CX58),0,IF(CC58+$C58-SUM($CL58:CX58)&gt;AL57+BG58,AL57+BG58-CC58,$C58-SUM($CL58:CX58)))))</f>
        <v>0</v>
      </c>
      <c r="CZ58" s="10">
        <f ca="1">IF(NOT(snowball),0,IF(AM57=0,0,IF($C58&lt;=SUM($CL58:CY58),0,IF(CD58+$C58-SUM($CL58:CY58)&gt;AM57+BH58,AM57+BH58-CD58,$C58-SUM($CL58:CY58)))))</f>
        <v>0</v>
      </c>
      <c r="DA58" s="10">
        <f ca="1">IF(NOT(snowball),0,IF(AN57=0,0,IF($C58&lt;=SUM($CL58:CZ58),0,IF(CE58+$C58-SUM($CL58:CZ58)&gt;AN57+BI58,AN57+BI58-CE58,$C58-SUM($CL58:CZ58)))))</f>
        <v>0</v>
      </c>
      <c r="DB58" s="10">
        <f ca="1">IF(NOT(snowball),0,IF(AO57=0,0,IF($C58&lt;=SUM($CL58:DA58),0,IF(CF58+$C58-SUM($CL58:DA58)&gt;AO57+BJ58,AO57+BJ58-CF58,$C58-SUM($CL58:DA58)))))</f>
        <v>0</v>
      </c>
      <c r="DC58" s="10">
        <f ca="1">IF(NOT(snowball),0,IF(AP57=0,0,IF($C58&lt;=SUM($CL58:DB58),0,IF(CG58+$C58-SUM($CL58:DB58)&gt;AP57+BK58,AP57+BK58-CG58,$C58-SUM($CL58:DB58)))))</f>
        <v>0</v>
      </c>
      <c r="DD58" s="10">
        <f ca="1">IF(NOT(snowball),0,IF(AQ57=0,0,IF($C58&lt;=SUM($CL58:DC58),0,IF(CH58+$C58-SUM($CL58:DC58)&gt;AQ57+BL58,AQ57+BL58-CH58,$C58-SUM($CL58:DC58)))))</f>
        <v>0</v>
      </c>
      <c r="DE58" s="10">
        <f ca="1">IF(NOT(snowball),0,IF(AR57=0,0,IF($C58&lt;=SUM($CL58:DD58),0,IF(CI58+$C58-SUM($CL58:DD58)&gt;AR57+BM58,AR57+BM58-CI58,$C58-SUM($CL58:DD58)))))</f>
        <v>0</v>
      </c>
    </row>
    <row r="59" spans="1:109" ht="11.1" customHeight="1">
      <c r="A59" s="11" t="str">
        <f t="shared" ca="1" si="54"/>
        <v/>
      </c>
      <c r="B59" s="5" t="e">
        <f t="shared" ca="1" si="40"/>
        <v>#N/A</v>
      </c>
      <c r="C59" s="34" t="str">
        <f t="shared" ca="1" si="12"/>
        <v/>
      </c>
      <c r="D59" s="10">
        <f t="shared" ca="1" si="13"/>
        <v>0</v>
      </c>
      <c r="E59" s="10">
        <f t="shared" ca="1" si="14"/>
        <v>0</v>
      </c>
      <c r="F59" s="10">
        <f t="shared" ca="1" si="15"/>
        <v>0</v>
      </c>
      <c r="G59" s="10">
        <f t="shared" ca="1" si="16"/>
        <v>0</v>
      </c>
      <c r="H59" s="10">
        <f t="shared" ca="1" si="17"/>
        <v>0</v>
      </c>
      <c r="I59" s="10">
        <f t="shared" ca="1" si="18"/>
        <v>0</v>
      </c>
      <c r="J59" s="10">
        <f t="shared" ca="1" si="19"/>
        <v>0</v>
      </c>
      <c r="K59" s="10">
        <f t="shared" ca="1" si="20"/>
        <v>0</v>
      </c>
      <c r="L59" s="10">
        <f t="shared" ca="1" si="21"/>
        <v>0</v>
      </c>
      <c r="M59" s="10">
        <f t="shared" ca="1" si="22"/>
        <v>0</v>
      </c>
      <c r="N59" s="10">
        <f t="shared" ca="1" si="23"/>
        <v>0</v>
      </c>
      <c r="O59" s="10">
        <f t="shared" ca="1" si="24"/>
        <v>0</v>
      </c>
      <c r="P59" s="10">
        <f t="shared" ca="1" si="25"/>
        <v>0</v>
      </c>
      <c r="Q59" s="10">
        <f t="shared" ca="1" si="26"/>
        <v>0</v>
      </c>
      <c r="R59" s="10">
        <f t="shared" ca="1" si="27"/>
        <v>0</v>
      </c>
      <c r="S59" s="10">
        <f t="shared" ca="1" si="28"/>
        <v>0</v>
      </c>
      <c r="T59" s="10">
        <f t="shared" ca="1" si="29"/>
        <v>0</v>
      </c>
      <c r="U59" s="10">
        <f t="shared" ca="1" si="30"/>
        <v>0</v>
      </c>
      <c r="V59" s="10">
        <f t="shared" ca="1" si="31"/>
        <v>0</v>
      </c>
      <c r="W59" s="10">
        <f t="shared" ca="1" si="31"/>
        <v>0</v>
      </c>
      <c r="X59" s="31"/>
      <c r="Y59" s="10">
        <f t="shared" ca="1" si="41"/>
        <v>0</v>
      </c>
      <c r="Z59" s="10">
        <f t="shared" ca="1" si="42"/>
        <v>0</v>
      </c>
      <c r="AA59" s="10">
        <f t="shared" ca="1" si="43"/>
        <v>0</v>
      </c>
      <c r="AB59" s="10">
        <f t="shared" ca="1" si="77"/>
        <v>0</v>
      </c>
      <c r="AC59" s="10">
        <f t="shared" ca="1" si="78"/>
        <v>0</v>
      </c>
      <c r="AD59" s="10">
        <f t="shared" ca="1" si="79"/>
        <v>0</v>
      </c>
      <c r="AE59" s="10">
        <f t="shared" ca="1" si="76"/>
        <v>0</v>
      </c>
      <c r="AF59" s="10">
        <f t="shared" ca="1" si="76"/>
        <v>0</v>
      </c>
      <c r="AG59" s="10">
        <f t="shared" ca="1" si="76"/>
        <v>0</v>
      </c>
      <c r="AH59" s="10">
        <f t="shared" ca="1" si="76"/>
        <v>0</v>
      </c>
      <c r="AI59" s="10">
        <f t="shared" ca="1" si="76"/>
        <v>0</v>
      </c>
      <c r="AJ59" s="10">
        <f t="shared" ca="1" si="76"/>
        <v>0</v>
      </c>
      <c r="AK59" s="10">
        <f t="shared" ca="1" si="76"/>
        <v>0</v>
      </c>
      <c r="AL59" s="10">
        <f t="shared" ca="1" si="76"/>
        <v>0</v>
      </c>
      <c r="AM59" s="10">
        <f t="shared" ca="1" si="76"/>
        <v>0</v>
      </c>
      <c r="AN59" s="10">
        <f t="shared" ca="1" si="76"/>
        <v>0</v>
      </c>
      <c r="AO59" s="10">
        <f t="shared" ca="1" si="76"/>
        <v>0</v>
      </c>
      <c r="AP59" s="10">
        <f t="shared" ca="1" si="76"/>
        <v>0</v>
      </c>
      <c r="AQ59" s="10">
        <f t="shared" ca="1" si="76"/>
        <v>0</v>
      </c>
      <c r="AR59" s="10">
        <f t="shared" ca="1" si="76"/>
        <v>0</v>
      </c>
      <c r="AS59" s="2"/>
      <c r="AT59" s="10">
        <f t="shared" ca="1" si="80"/>
        <v>0</v>
      </c>
      <c r="AU59" s="10">
        <f t="shared" ca="1" si="73"/>
        <v>0</v>
      </c>
      <c r="AV59" s="10">
        <f t="shared" ca="1" si="74"/>
        <v>0</v>
      </c>
      <c r="AW59" s="10">
        <f t="shared" ca="1" si="75"/>
        <v>0</v>
      </c>
      <c r="AX59" s="10">
        <f t="shared" ca="1" si="75"/>
        <v>0</v>
      </c>
      <c r="AY59" s="10">
        <f t="shared" ca="1" si="75"/>
        <v>0</v>
      </c>
      <c r="AZ59" s="10">
        <f t="shared" ca="1" si="75"/>
        <v>0</v>
      </c>
      <c r="BA59" s="10">
        <f t="shared" ca="1" si="75"/>
        <v>0</v>
      </c>
      <c r="BB59" s="10">
        <f t="shared" ca="1" si="75"/>
        <v>0</v>
      </c>
      <c r="BC59" s="10">
        <f t="shared" ca="1" si="75"/>
        <v>0</v>
      </c>
      <c r="BD59" s="10">
        <f t="shared" ca="1" si="75"/>
        <v>0</v>
      </c>
      <c r="BE59" s="10">
        <f t="shared" ca="1" si="75"/>
        <v>0</v>
      </c>
      <c r="BF59" s="10">
        <f t="shared" ca="1" si="75"/>
        <v>0</v>
      </c>
      <c r="BG59" s="10">
        <f t="shared" ca="1" si="75"/>
        <v>0</v>
      </c>
      <c r="BH59" s="10">
        <f t="shared" ca="1" si="75"/>
        <v>0</v>
      </c>
      <c r="BI59" s="10">
        <f t="shared" ca="1" si="75"/>
        <v>0</v>
      </c>
      <c r="BJ59" s="10">
        <f t="shared" ca="1" si="75"/>
        <v>0</v>
      </c>
      <c r="BK59" s="10">
        <f t="shared" ca="1" si="75"/>
        <v>0</v>
      </c>
      <c r="BL59" s="10">
        <f t="shared" ca="1" si="75"/>
        <v>0</v>
      </c>
      <c r="BM59" s="10">
        <f t="shared" ca="1" si="75"/>
        <v>0</v>
      </c>
      <c r="BN59" s="13">
        <f t="shared" ca="1" si="47"/>
        <v>0</v>
      </c>
      <c r="BO59" s="7"/>
      <c r="BP59" s="10">
        <f t="shared" ca="1" si="48"/>
        <v>0</v>
      </c>
      <c r="BQ59" s="10">
        <f t="shared" ca="1" si="49"/>
        <v>0</v>
      </c>
      <c r="BR59" s="10">
        <f t="shared" ca="1" si="50"/>
        <v>0</v>
      </c>
      <c r="BS59" s="10">
        <f t="shared" ca="1" si="51"/>
        <v>0</v>
      </c>
      <c r="BT59" s="10">
        <f t="shared" ca="1" si="52"/>
        <v>0</v>
      </c>
      <c r="BU59" s="10">
        <f t="shared" ca="1" si="57"/>
        <v>0</v>
      </c>
      <c r="BV59" s="10">
        <f t="shared" ca="1" si="58"/>
        <v>0</v>
      </c>
      <c r="BW59" s="10">
        <f t="shared" ca="1" si="59"/>
        <v>0</v>
      </c>
      <c r="BX59" s="10">
        <f t="shared" ca="1" si="60"/>
        <v>0</v>
      </c>
      <c r="BY59" s="10">
        <f t="shared" ca="1" si="61"/>
        <v>0</v>
      </c>
      <c r="BZ59" s="10">
        <f t="shared" ca="1" si="62"/>
        <v>0</v>
      </c>
      <c r="CA59" s="10">
        <f t="shared" ca="1" si="63"/>
        <v>0</v>
      </c>
      <c r="CB59" s="10">
        <f t="shared" ca="1" si="64"/>
        <v>0</v>
      </c>
      <c r="CC59" s="10">
        <f t="shared" ca="1" si="65"/>
        <v>0</v>
      </c>
      <c r="CD59" s="10">
        <f t="shared" ca="1" si="66"/>
        <v>0</v>
      </c>
      <c r="CE59" s="10">
        <f t="shared" ca="1" si="67"/>
        <v>0</v>
      </c>
      <c r="CF59" s="10">
        <f t="shared" ca="1" si="68"/>
        <v>0</v>
      </c>
      <c r="CG59" s="10">
        <f t="shared" ca="1" si="69"/>
        <v>0</v>
      </c>
      <c r="CH59" s="10">
        <f t="shared" ca="1" si="70"/>
        <v>0</v>
      </c>
      <c r="CI59" s="10">
        <f t="shared" ca="1" si="71"/>
        <v>0</v>
      </c>
      <c r="CJ59" s="13">
        <f t="shared" ca="1" si="53"/>
        <v>0</v>
      </c>
      <c r="CK59" s="13"/>
      <c r="CL59" s="33">
        <f t="shared" ca="1" si="39"/>
        <v>0</v>
      </c>
      <c r="CM59" s="10">
        <f ca="1">IF(NOT(snowball),0,IF(Z58=0,0,IF($C59&lt;=SUM($CL59:CL59),0,IF(BQ59+$C59-SUM($CL59:CL59)&gt;Z58+AU59,Z58+AU59-BQ59,$C59-SUM($CL59:CL59)))))</f>
        <v>0</v>
      </c>
      <c r="CN59" s="10">
        <f ca="1">IF(NOT(snowball),0,IF(AA58=0,0,IF($C59&lt;=SUM($CL59:CM59),0,IF(BR59+$C59-SUM($CL59:CM59)&gt;AA58+AV59,AA58+AV59-BR59,$C59-SUM($CL59:CM59)))))</f>
        <v>0</v>
      </c>
      <c r="CO59" s="10">
        <f ca="1">IF(NOT(snowball),0,IF(AB58=0,0,IF($C59&lt;=SUM($CL59:CN59),0,IF(BS59+$C59-SUM($CL59:CN59)&gt;AB58+AW59,AB58+AW59-BS59,$C59-SUM($CL59:CN59)))))</f>
        <v>0</v>
      </c>
      <c r="CP59" s="10">
        <f ca="1">IF(NOT(snowball),0,IF(AC58=0,0,IF($C59&lt;=SUM($CL59:CO59),0,IF(BT59+$C59-SUM($CL59:CO59)&gt;AC58+AX59,AC58+AX59-BT59,$C59-SUM($CL59:CO59)))))</f>
        <v>0</v>
      </c>
      <c r="CQ59" s="10">
        <f ca="1">IF(NOT(snowball),0,IF(AD58=0,0,IF($C59&lt;=SUM($CL59:CP59),0,IF(BU59+$C59-SUM($CL59:CP59)&gt;AD58+AY59,AD58+AY59-BU59,$C59-SUM($CL59:CP59)))))</f>
        <v>0</v>
      </c>
      <c r="CR59" s="10">
        <f ca="1">IF(NOT(snowball),0,IF(AE58=0,0,IF($C59&lt;=SUM($CL59:CQ59),0,IF(BV59+$C59-SUM($CL59:CQ59)&gt;AE58+AZ59,AE58+AZ59-BV59,$C59-SUM($CL59:CQ59)))))</f>
        <v>0</v>
      </c>
      <c r="CS59" s="10">
        <f ca="1">IF(NOT(snowball),0,IF(AF58=0,0,IF($C59&lt;=SUM($CL59:CR59),0,IF(BW59+$C59-SUM($CL59:CR59)&gt;AF58+BA59,AF58+BA59-BW59,$C59-SUM($CL59:CR59)))))</f>
        <v>0</v>
      </c>
      <c r="CT59" s="10">
        <f ca="1">IF(NOT(snowball),0,IF(AG58=0,0,IF($C59&lt;=SUM($CL59:CS59),0,IF(BX59+$C59-SUM($CL59:CS59)&gt;AG58+BB59,AG58+BB59-BX59,$C59-SUM($CL59:CS59)))))</f>
        <v>0</v>
      </c>
      <c r="CU59" s="10">
        <f ca="1">IF(NOT(snowball),0,IF(AH58=0,0,IF($C59&lt;=SUM($CL59:CT59),0,IF(BY59+$C59-SUM($CL59:CT59)&gt;AH58+BC59,AH58+BC59-BY59,$C59-SUM($CL59:CT59)))))</f>
        <v>0</v>
      </c>
      <c r="CV59" s="10">
        <f ca="1">IF(NOT(snowball),0,IF(AI58=0,0,IF($C59&lt;=SUM($CL59:CU59),0,IF(BZ59+$C59-SUM($CL59:CU59)&gt;AI58+BD59,AI58+BD59-BZ59,$C59-SUM($CL59:CU59)))))</f>
        <v>0</v>
      </c>
      <c r="CW59" s="10">
        <f ca="1">IF(NOT(snowball),0,IF(AJ58=0,0,IF($C59&lt;=SUM($CL59:CV59),0,IF(CA59+$C59-SUM($CL59:CV59)&gt;AJ58+BE59,AJ58+BE59-CA59,$C59-SUM($CL59:CV59)))))</f>
        <v>0</v>
      </c>
      <c r="CX59" s="10">
        <f ca="1">IF(NOT(snowball),0,IF(AK58=0,0,IF($C59&lt;=SUM($CL59:CW59),0,IF(CB59+$C59-SUM($CL59:CW59)&gt;AK58+BF59,AK58+BF59-CB59,$C59-SUM($CL59:CW59)))))</f>
        <v>0</v>
      </c>
      <c r="CY59" s="10">
        <f ca="1">IF(NOT(snowball),0,IF(AL58=0,0,IF($C59&lt;=SUM($CL59:CX59),0,IF(CC59+$C59-SUM($CL59:CX59)&gt;AL58+BG59,AL58+BG59-CC59,$C59-SUM($CL59:CX59)))))</f>
        <v>0</v>
      </c>
      <c r="CZ59" s="10">
        <f ca="1">IF(NOT(snowball),0,IF(AM58=0,0,IF($C59&lt;=SUM($CL59:CY59),0,IF(CD59+$C59-SUM($CL59:CY59)&gt;AM58+BH59,AM58+BH59-CD59,$C59-SUM($CL59:CY59)))))</f>
        <v>0</v>
      </c>
      <c r="DA59" s="10">
        <f ca="1">IF(NOT(snowball),0,IF(AN58=0,0,IF($C59&lt;=SUM($CL59:CZ59),0,IF(CE59+$C59-SUM($CL59:CZ59)&gt;AN58+BI59,AN58+BI59-CE59,$C59-SUM($CL59:CZ59)))))</f>
        <v>0</v>
      </c>
      <c r="DB59" s="10">
        <f ca="1">IF(NOT(snowball),0,IF(AO58=0,0,IF($C59&lt;=SUM($CL59:DA59),0,IF(CF59+$C59-SUM($CL59:DA59)&gt;AO58+BJ59,AO58+BJ59-CF59,$C59-SUM($CL59:DA59)))))</f>
        <v>0</v>
      </c>
      <c r="DC59" s="10">
        <f ca="1">IF(NOT(snowball),0,IF(AP58=0,0,IF($C59&lt;=SUM($CL59:DB59),0,IF(CG59+$C59-SUM($CL59:DB59)&gt;AP58+BK59,AP58+BK59-CG59,$C59-SUM($CL59:DB59)))))</f>
        <v>0</v>
      </c>
      <c r="DD59" s="10">
        <f ca="1">IF(NOT(snowball),0,IF(AQ58=0,0,IF($C59&lt;=SUM($CL59:DC59),0,IF(CH59+$C59-SUM($CL59:DC59)&gt;AQ58+BL59,AQ58+BL59-CH59,$C59-SUM($CL59:DC59)))))</f>
        <v>0</v>
      </c>
      <c r="DE59" s="10">
        <f ca="1">IF(NOT(snowball),0,IF(AR58=0,0,IF($C59&lt;=SUM($CL59:DD59),0,IF(CI59+$C59-SUM($CL59:DD59)&gt;AR58+BM59,AR58+BM59-CI59,$C59-SUM($CL59:DD59)))))</f>
        <v>0</v>
      </c>
    </row>
    <row r="60" spans="1:109" ht="11.1" customHeight="1">
      <c r="A60" s="11" t="str">
        <f t="shared" ca="1" si="54"/>
        <v/>
      </c>
      <c r="B60" s="5" t="e">
        <f t="shared" ca="1" si="40"/>
        <v>#N/A</v>
      </c>
      <c r="C60" s="34" t="str">
        <f t="shared" ca="1" si="12"/>
        <v/>
      </c>
      <c r="D60" s="10">
        <f t="shared" ca="1" si="13"/>
        <v>0</v>
      </c>
      <c r="E60" s="10">
        <f t="shared" ca="1" si="14"/>
        <v>0</v>
      </c>
      <c r="F60" s="10">
        <f t="shared" ca="1" si="15"/>
        <v>0</v>
      </c>
      <c r="G60" s="10">
        <f t="shared" ca="1" si="16"/>
        <v>0</v>
      </c>
      <c r="H60" s="10">
        <f t="shared" ca="1" si="17"/>
        <v>0</v>
      </c>
      <c r="I60" s="10">
        <f t="shared" ca="1" si="18"/>
        <v>0</v>
      </c>
      <c r="J60" s="10">
        <f t="shared" ca="1" si="19"/>
        <v>0</v>
      </c>
      <c r="K60" s="10">
        <f t="shared" ca="1" si="20"/>
        <v>0</v>
      </c>
      <c r="L60" s="10">
        <f t="shared" ca="1" si="21"/>
        <v>0</v>
      </c>
      <c r="M60" s="10">
        <f t="shared" ca="1" si="22"/>
        <v>0</v>
      </c>
      <c r="N60" s="10">
        <f t="shared" ca="1" si="23"/>
        <v>0</v>
      </c>
      <c r="O60" s="10">
        <f t="shared" ca="1" si="24"/>
        <v>0</v>
      </c>
      <c r="P60" s="10">
        <f t="shared" ca="1" si="25"/>
        <v>0</v>
      </c>
      <c r="Q60" s="10">
        <f t="shared" ca="1" si="26"/>
        <v>0</v>
      </c>
      <c r="R60" s="10">
        <f t="shared" ca="1" si="27"/>
        <v>0</v>
      </c>
      <c r="S60" s="10">
        <f t="shared" ca="1" si="28"/>
        <v>0</v>
      </c>
      <c r="T60" s="10">
        <f t="shared" ca="1" si="29"/>
        <v>0</v>
      </c>
      <c r="U60" s="10">
        <f t="shared" ca="1" si="30"/>
        <v>0</v>
      </c>
      <c r="V60" s="10">
        <f t="shared" ca="1" si="31"/>
        <v>0</v>
      </c>
      <c r="W60" s="10">
        <f t="shared" ca="1" si="31"/>
        <v>0</v>
      </c>
      <c r="X60" s="31"/>
      <c r="Y60" s="10">
        <f t="shared" ca="1" si="41"/>
        <v>0</v>
      </c>
      <c r="Z60" s="10">
        <f t="shared" ca="1" si="42"/>
        <v>0</v>
      </c>
      <c r="AA60" s="10">
        <f t="shared" ca="1" si="43"/>
        <v>0</v>
      </c>
      <c r="AB60" s="10">
        <f t="shared" ca="1" si="77"/>
        <v>0</v>
      </c>
      <c r="AC60" s="10">
        <f t="shared" ca="1" si="78"/>
        <v>0</v>
      </c>
      <c r="AD60" s="10">
        <f t="shared" ca="1" si="79"/>
        <v>0</v>
      </c>
      <c r="AE60" s="10">
        <f t="shared" ca="1" si="76"/>
        <v>0</v>
      </c>
      <c r="AF60" s="10">
        <f t="shared" ca="1" si="76"/>
        <v>0</v>
      </c>
      <c r="AG60" s="10">
        <f t="shared" ca="1" si="76"/>
        <v>0</v>
      </c>
      <c r="AH60" s="10">
        <f t="shared" ca="1" si="76"/>
        <v>0</v>
      </c>
      <c r="AI60" s="10">
        <f t="shared" ca="1" si="76"/>
        <v>0</v>
      </c>
      <c r="AJ60" s="10">
        <f t="shared" ca="1" si="76"/>
        <v>0</v>
      </c>
      <c r="AK60" s="10">
        <f t="shared" ca="1" si="76"/>
        <v>0</v>
      </c>
      <c r="AL60" s="10">
        <f t="shared" ca="1" si="76"/>
        <v>0</v>
      </c>
      <c r="AM60" s="10">
        <f t="shared" ca="1" si="76"/>
        <v>0</v>
      </c>
      <c r="AN60" s="10">
        <f t="shared" ca="1" si="76"/>
        <v>0</v>
      </c>
      <c r="AO60" s="10">
        <f t="shared" ca="1" si="76"/>
        <v>0</v>
      </c>
      <c r="AP60" s="10">
        <f t="shared" ca="1" si="76"/>
        <v>0</v>
      </c>
      <c r="AQ60" s="10">
        <f t="shared" ca="1" si="76"/>
        <v>0</v>
      </c>
      <c r="AR60" s="10">
        <f t="shared" ca="1" si="76"/>
        <v>0</v>
      </c>
      <c r="AS60" s="2"/>
      <c r="AT60" s="10">
        <f t="shared" ca="1" si="80"/>
        <v>0</v>
      </c>
      <c r="AU60" s="10">
        <f t="shared" ca="1" si="73"/>
        <v>0</v>
      </c>
      <c r="AV60" s="10">
        <f t="shared" ca="1" si="74"/>
        <v>0</v>
      </c>
      <c r="AW60" s="10">
        <f t="shared" ca="1" si="75"/>
        <v>0</v>
      </c>
      <c r="AX60" s="10">
        <f t="shared" ca="1" si="75"/>
        <v>0</v>
      </c>
      <c r="AY60" s="10">
        <f t="shared" ca="1" si="75"/>
        <v>0</v>
      </c>
      <c r="AZ60" s="10">
        <f t="shared" ca="1" si="75"/>
        <v>0</v>
      </c>
      <c r="BA60" s="10">
        <f t="shared" ca="1" si="75"/>
        <v>0</v>
      </c>
      <c r="BB60" s="10">
        <f t="shared" ca="1" si="75"/>
        <v>0</v>
      </c>
      <c r="BC60" s="10">
        <f t="shared" ca="1" si="75"/>
        <v>0</v>
      </c>
      <c r="BD60" s="10">
        <f t="shared" ca="1" si="75"/>
        <v>0</v>
      </c>
      <c r="BE60" s="10">
        <f t="shared" ca="1" si="75"/>
        <v>0</v>
      </c>
      <c r="BF60" s="10">
        <f t="shared" ca="1" si="75"/>
        <v>0</v>
      </c>
      <c r="BG60" s="10">
        <f t="shared" ca="1" si="75"/>
        <v>0</v>
      </c>
      <c r="BH60" s="10">
        <f t="shared" ca="1" si="75"/>
        <v>0</v>
      </c>
      <c r="BI60" s="10">
        <f t="shared" ca="1" si="75"/>
        <v>0</v>
      </c>
      <c r="BJ60" s="10">
        <f t="shared" ca="1" si="75"/>
        <v>0</v>
      </c>
      <c r="BK60" s="10">
        <f t="shared" ca="1" si="75"/>
        <v>0</v>
      </c>
      <c r="BL60" s="10">
        <f t="shared" ca="1" si="75"/>
        <v>0</v>
      </c>
      <c r="BM60" s="10">
        <f t="shared" ca="1" si="75"/>
        <v>0</v>
      </c>
      <c r="BN60" s="13">
        <f t="shared" ca="1" si="47"/>
        <v>0</v>
      </c>
      <c r="BO60" s="7"/>
      <c r="BP60" s="10">
        <f t="shared" ca="1" si="48"/>
        <v>0</v>
      </c>
      <c r="BQ60" s="10">
        <f t="shared" ca="1" si="49"/>
        <v>0</v>
      </c>
      <c r="BR60" s="10">
        <f t="shared" ca="1" si="50"/>
        <v>0</v>
      </c>
      <c r="BS60" s="10">
        <f t="shared" ca="1" si="51"/>
        <v>0</v>
      </c>
      <c r="BT60" s="10">
        <f t="shared" ca="1" si="52"/>
        <v>0</v>
      </c>
      <c r="BU60" s="10">
        <f t="shared" ca="1" si="57"/>
        <v>0</v>
      </c>
      <c r="BV60" s="10">
        <f t="shared" ca="1" si="58"/>
        <v>0</v>
      </c>
      <c r="BW60" s="10">
        <f t="shared" ca="1" si="59"/>
        <v>0</v>
      </c>
      <c r="BX60" s="10">
        <f t="shared" ca="1" si="60"/>
        <v>0</v>
      </c>
      <c r="BY60" s="10">
        <f t="shared" ca="1" si="61"/>
        <v>0</v>
      </c>
      <c r="BZ60" s="10">
        <f t="shared" ca="1" si="62"/>
        <v>0</v>
      </c>
      <c r="CA60" s="10">
        <f t="shared" ca="1" si="63"/>
        <v>0</v>
      </c>
      <c r="CB60" s="10">
        <f t="shared" ca="1" si="64"/>
        <v>0</v>
      </c>
      <c r="CC60" s="10">
        <f t="shared" ca="1" si="65"/>
        <v>0</v>
      </c>
      <c r="CD60" s="10">
        <f t="shared" ca="1" si="66"/>
        <v>0</v>
      </c>
      <c r="CE60" s="10">
        <f t="shared" ca="1" si="67"/>
        <v>0</v>
      </c>
      <c r="CF60" s="10">
        <f t="shared" ca="1" si="68"/>
        <v>0</v>
      </c>
      <c r="CG60" s="10">
        <f t="shared" ca="1" si="69"/>
        <v>0</v>
      </c>
      <c r="CH60" s="10">
        <f t="shared" ca="1" si="70"/>
        <v>0</v>
      </c>
      <c r="CI60" s="10">
        <f t="shared" ca="1" si="71"/>
        <v>0</v>
      </c>
      <c r="CJ60" s="13">
        <f t="shared" ca="1" si="53"/>
        <v>0</v>
      </c>
      <c r="CK60" s="13"/>
      <c r="CL60" s="33">
        <f t="shared" ca="1" si="39"/>
        <v>0</v>
      </c>
      <c r="CM60" s="10">
        <f ca="1">IF(NOT(snowball),0,IF(Z59=0,0,IF($C60&lt;=SUM($CL60:CL60),0,IF(BQ60+$C60-SUM($CL60:CL60)&gt;Z59+AU60,Z59+AU60-BQ60,$C60-SUM($CL60:CL60)))))</f>
        <v>0</v>
      </c>
      <c r="CN60" s="10">
        <f ca="1">IF(NOT(snowball),0,IF(AA59=0,0,IF($C60&lt;=SUM($CL60:CM60),0,IF(BR60+$C60-SUM($CL60:CM60)&gt;AA59+AV60,AA59+AV60-BR60,$C60-SUM($CL60:CM60)))))</f>
        <v>0</v>
      </c>
      <c r="CO60" s="10">
        <f ca="1">IF(NOT(snowball),0,IF(AB59=0,0,IF($C60&lt;=SUM($CL60:CN60),0,IF(BS60+$C60-SUM($CL60:CN60)&gt;AB59+AW60,AB59+AW60-BS60,$C60-SUM($CL60:CN60)))))</f>
        <v>0</v>
      </c>
      <c r="CP60" s="10">
        <f ca="1">IF(NOT(snowball),0,IF(AC59=0,0,IF($C60&lt;=SUM($CL60:CO60),0,IF(BT60+$C60-SUM($CL60:CO60)&gt;AC59+AX60,AC59+AX60-BT60,$C60-SUM($CL60:CO60)))))</f>
        <v>0</v>
      </c>
      <c r="CQ60" s="10">
        <f ca="1">IF(NOT(snowball),0,IF(AD59=0,0,IF($C60&lt;=SUM($CL60:CP60),0,IF(BU60+$C60-SUM($CL60:CP60)&gt;AD59+AY60,AD59+AY60-BU60,$C60-SUM($CL60:CP60)))))</f>
        <v>0</v>
      </c>
      <c r="CR60" s="10">
        <f ca="1">IF(NOT(snowball),0,IF(AE59=0,0,IF($C60&lt;=SUM($CL60:CQ60),0,IF(BV60+$C60-SUM($CL60:CQ60)&gt;AE59+AZ60,AE59+AZ60-BV60,$C60-SUM($CL60:CQ60)))))</f>
        <v>0</v>
      </c>
      <c r="CS60" s="10">
        <f ca="1">IF(NOT(snowball),0,IF(AF59=0,0,IF($C60&lt;=SUM($CL60:CR60),0,IF(BW60+$C60-SUM($CL60:CR60)&gt;AF59+BA60,AF59+BA60-BW60,$C60-SUM($CL60:CR60)))))</f>
        <v>0</v>
      </c>
      <c r="CT60" s="10">
        <f ca="1">IF(NOT(snowball),0,IF(AG59=0,0,IF($C60&lt;=SUM($CL60:CS60),0,IF(BX60+$C60-SUM($CL60:CS60)&gt;AG59+BB60,AG59+BB60-BX60,$C60-SUM($CL60:CS60)))))</f>
        <v>0</v>
      </c>
      <c r="CU60" s="10">
        <f ca="1">IF(NOT(snowball),0,IF(AH59=0,0,IF($C60&lt;=SUM($CL60:CT60),0,IF(BY60+$C60-SUM($CL60:CT60)&gt;AH59+BC60,AH59+BC60-BY60,$C60-SUM($CL60:CT60)))))</f>
        <v>0</v>
      </c>
      <c r="CV60" s="10">
        <f ca="1">IF(NOT(snowball),0,IF(AI59=0,0,IF($C60&lt;=SUM($CL60:CU60),0,IF(BZ60+$C60-SUM($CL60:CU60)&gt;AI59+BD60,AI59+BD60-BZ60,$C60-SUM($CL60:CU60)))))</f>
        <v>0</v>
      </c>
      <c r="CW60" s="10">
        <f ca="1">IF(NOT(snowball),0,IF(AJ59=0,0,IF($C60&lt;=SUM($CL60:CV60),0,IF(CA60+$C60-SUM($CL60:CV60)&gt;AJ59+BE60,AJ59+BE60-CA60,$C60-SUM($CL60:CV60)))))</f>
        <v>0</v>
      </c>
      <c r="CX60" s="10">
        <f ca="1">IF(NOT(snowball),0,IF(AK59=0,0,IF($C60&lt;=SUM($CL60:CW60),0,IF(CB60+$C60-SUM($CL60:CW60)&gt;AK59+BF60,AK59+BF60-CB60,$C60-SUM($CL60:CW60)))))</f>
        <v>0</v>
      </c>
      <c r="CY60" s="10">
        <f ca="1">IF(NOT(snowball),0,IF(AL59=0,0,IF($C60&lt;=SUM($CL60:CX60),0,IF(CC60+$C60-SUM($CL60:CX60)&gt;AL59+BG60,AL59+BG60-CC60,$C60-SUM($CL60:CX60)))))</f>
        <v>0</v>
      </c>
      <c r="CZ60" s="10">
        <f ca="1">IF(NOT(snowball),0,IF(AM59=0,0,IF($C60&lt;=SUM($CL60:CY60),0,IF(CD60+$C60-SUM($CL60:CY60)&gt;AM59+BH60,AM59+BH60-CD60,$C60-SUM($CL60:CY60)))))</f>
        <v>0</v>
      </c>
      <c r="DA60" s="10">
        <f ca="1">IF(NOT(snowball),0,IF(AN59=0,0,IF($C60&lt;=SUM($CL60:CZ60),0,IF(CE60+$C60-SUM($CL60:CZ60)&gt;AN59+BI60,AN59+BI60-CE60,$C60-SUM($CL60:CZ60)))))</f>
        <v>0</v>
      </c>
      <c r="DB60" s="10">
        <f ca="1">IF(NOT(snowball),0,IF(AO59=0,0,IF($C60&lt;=SUM($CL60:DA60),0,IF(CF60+$C60-SUM($CL60:DA60)&gt;AO59+BJ60,AO59+BJ60-CF60,$C60-SUM($CL60:DA60)))))</f>
        <v>0</v>
      </c>
      <c r="DC60" s="10">
        <f ca="1">IF(NOT(snowball),0,IF(AP59=0,0,IF($C60&lt;=SUM($CL60:DB60),0,IF(CG60+$C60-SUM($CL60:DB60)&gt;AP59+BK60,AP59+BK60-CG60,$C60-SUM($CL60:DB60)))))</f>
        <v>0</v>
      </c>
      <c r="DD60" s="10">
        <f ca="1">IF(NOT(snowball),0,IF(AQ59=0,0,IF($C60&lt;=SUM($CL60:DC60),0,IF(CH60+$C60-SUM($CL60:DC60)&gt;AQ59+BL60,AQ59+BL60-CH60,$C60-SUM($CL60:DC60)))))</f>
        <v>0</v>
      </c>
      <c r="DE60" s="10">
        <f ca="1">IF(NOT(snowball),0,IF(AR59=0,0,IF($C60&lt;=SUM($CL60:DD60),0,IF(CI60+$C60-SUM($CL60:DD60)&gt;AR59+BM60,AR59+BM60-CI60,$C60-SUM($CL60:DD60)))))</f>
        <v>0</v>
      </c>
    </row>
    <row r="61" spans="1:109" ht="11.1" customHeight="1">
      <c r="A61" s="11" t="str">
        <f t="shared" ca="1" si="54"/>
        <v/>
      </c>
      <c r="B61" s="5" t="e">
        <f t="shared" ca="1" si="40"/>
        <v>#N/A</v>
      </c>
      <c r="C61" s="34" t="str">
        <f t="shared" ca="1" si="12"/>
        <v/>
      </c>
      <c r="D61" s="10">
        <f t="shared" ca="1" si="13"/>
        <v>0</v>
      </c>
      <c r="E61" s="10">
        <f t="shared" ca="1" si="14"/>
        <v>0</v>
      </c>
      <c r="F61" s="10">
        <f t="shared" ca="1" si="15"/>
        <v>0</v>
      </c>
      <c r="G61" s="10">
        <f t="shared" ca="1" si="16"/>
        <v>0</v>
      </c>
      <c r="H61" s="10">
        <f t="shared" ca="1" si="17"/>
        <v>0</v>
      </c>
      <c r="I61" s="10">
        <f t="shared" ca="1" si="18"/>
        <v>0</v>
      </c>
      <c r="J61" s="10">
        <f t="shared" ca="1" si="19"/>
        <v>0</v>
      </c>
      <c r="K61" s="10">
        <f t="shared" ca="1" si="20"/>
        <v>0</v>
      </c>
      <c r="L61" s="10">
        <f t="shared" ca="1" si="21"/>
        <v>0</v>
      </c>
      <c r="M61" s="10">
        <f t="shared" ca="1" si="22"/>
        <v>0</v>
      </c>
      <c r="N61" s="10">
        <f t="shared" ca="1" si="23"/>
        <v>0</v>
      </c>
      <c r="O61" s="10">
        <f t="shared" ca="1" si="24"/>
        <v>0</v>
      </c>
      <c r="P61" s="10">
        <f t="shared" ca="1" si="25"/>
        <v>0</v>
      </c>
      <c r="Q61" s="10">
        <f t="shared" ca="1" si="26"/>
        <v>0</v>
      </c>
      <c r="R61" s="10">
        <f t="shared" ca="1" si="27"/>
        <v>0</v>
      </c>
      <c r="S61" s="10">
        <f t="shared" ca="1" si="28"/>
        <v>0</v>
      </c>
      <c r="T61" s="10">
        <f t="shared" ca="1" si="29"/>
        <v>0</v>
      </c>
      <c r="U61" s="10">
        <f t="shared" ca="1" si="30"/>
        <v>0</v>
      </c>
      <c r="V61" s="10">
        <f t="shared" ca="1" si="31"/>
        <v>0</v>
      </c>
      <c r="W61" s="10">
        <f t="shared" ca="1" si="31"/>
        <v>0</v>
      </c>
      <c r="X61" s="31"/>
      <c r="Y61" s="10">
        <f t="shared" ca="1" si="41"/>
        <v>0</v>
      </c>
      <c r="Z61" s="10">
        <f t="shared" ca="1" si="42"/>
        <v>0</v>
      </c>
      <c r="AA61" s="10">
        <f t="shared" ca="1" si="43"/>
        <v>0</v>
      </c>
      <c r="AB61" s="10">
        <f t="shared" ca="1" si="77"/>
        <v>0</v>
      </c>
      <c r="AC61" s="10">
        <f t="shared" ca="1" si="78"/>
        <v>0</v>
      </c>
      <c r="AD61" s="10">
        <f t="shared" ca="1" si="79"/>
        <v>0</v>
      </c>
      <c r="AE61" s="10">
        <f t="shared" ca="1" si="76"/>
        <v>0</v>
      </c>
      <c r="AF61" s="10">
        <f t="shared" ca="1" si="76"/>
        <v>0</v>
      </c>
      <c r="AG61" s="10">
        <f t="shared" ca="1" si="76"/>
        <v>0</v>
      </c>
      <c r="AH61" s="10">
        <f t="shared" ca="1" si="76"/>
        <v>0</v>
      </c>
      <c r="AI61" s="10">
        <f t="shared" ca="1" si="76"/>
        <v>0</v>
      </c>
      <c r="AJ61" s="10">
        <f t="shared" ca="1" si="76"/>
        <v>0</v>
      </c>
      <c r="AK61" s="10">
        <f t="shared" ca="1" si="76"/>
        <v>0</v>
      </c>
      <c r="AL61" s="10">
        <f t="shared" ca="1" si="76"/>
        <v>0</v>
      </c>
      <c r="AM61" s="10">
        <f t="shared" ca="1" si="76"/>
        <v>0</v>
      </c>
      <c r="AN61" s="10">
        <f t="shared" ca="1" si="76"/>
        <v>0</v>
      </c>
      <c r="AO61" s="10">
        <f t="shared" ca="1" si="76"/>
        <v>0</v>
      </c>
      <c r="AP61" s="10">
        <f t="shared" ca="1" si="76"/>
        <v>0</v>
      </c>
      <c r="AQ61" s="10">
        <f t="shared" ca="1" si="76"/>
        <v>0</v>
      </c>
      <c r="AR61" s="10">
        <f t="shared" ca="1" si="76"/>
        <v>0</v>
      </c>
      <c r="AS61" s="2"/>
      <c r="AT61" s="10">
        <f t="shared" ca="1" si="80"/>
        <v>0</v>
      </c>
      <c r="AU61" s="10">
        <f t="shared" ca="1" si="73"/>
        <v>0</v>
      </c>
      <c r="AV61" s="10">
        <f t="shared" ca="1" si="74"/>
        <v>0</v>
      </c>
      <c r="AW61" s="10">
        <f t="shared" ca="1" si="75"/>
        <v>0</v>
      </c>
      <c r="AX61" s="10">
        <f t="shared" ca="1" si="75"/>
        <v>0</v>
      </c>
      <c r="AY61" s="10">
        <f t="shared" ca="1" si="75"/>
        <v>0</v>
      </c>
      <c r="AZ61" s="10">
        <f t="shared" ca="1" si="75"/>
        <v>0</v>
      </c>
      <c r="BA61" s="10">
        <f t="shared" ca="1" si="75"/>
        <v>0</v>
      </c>
      <c r="BB61" s="10">
        <f t="shared" ca="1" si="75"/>
        <v>0</v>
      </c>
      <c r="BC61" s="10">
        <f t="shared" ca="1" si="75"/>
        <v>0</v>
      </c>
      <c r="BD61" s="10">
        <f t="shared" ca="1" si="75"/>
        <v>0</v>
      </c>
      <c r="BE61" s="10">
        <f t="shared" ca="1" si="75"/>
        <v>0</v>
      </c>
      <c r="BF61" s="10">
        <f t="shared" ca="1" si="75"/>
        <v>0</v>
      </c>
      <c r="BG61" s="10">
        <f t="shared" ca="1" si="75"/>
        <v>0</v>
      </c>
      <c r="BH61" s="10">
        <f t="shared" ca="1" si="75"/>
        <v>0</v>
      </c>
      <c r="BI61" s="10">
        <f t="shared" ca="1" si="75"/>
        <v>0</v>
      </c>
      <c r="BJ61" s="10">
        <f t="shared" ca="1" si="75"/>
        <v>0</v>
      </c>
      <c r="BK61" s="10">
        <f t="shared" ca="1" si="75"/>
        <v>0</v>
      </c>
      <c r="BL61" s="10">
        <f t="shared" ca="1" si="75"/>
        <v>0</v>
      </c>
      <c r="BM61" s="10">
        <f t="shared" ca="1" si="75"/>
        <v>0</v>
      </c>
      <c r="BN61" s="13">
        <f t="shared" ca="1" si="47"/>
        <v>0</v>
      </c>
      <c r="BO61" s="7"/>
      <c r="BP61" s="10">
        <f t="shared" ca="1" si="48"/>
        <v>0</v>
      </c>
      <c r="BQ61" s="10">
        <f t="shared" ca="1" si="49"/>
        <v>0</v>
      </c>
      <c r="BR61" s="10">
        <f t="shared" ca="1" si="50"/>
        <v>0</v>
      </c>
      <c r="BS61" s="10">
        <f t="shared" ca="1" si="51"/>
        <v>0</v>
      </c>
      <c r="BT61" s="10">
        <f t="shared" ca="1" si="52"/>
        <v>0</v>
      </c>
      <c r="BU61" s="10">
        <f t="shared" ca="1" si="57"/>
        <v>0</v>
      </c>
      <c r="BV61" s="10">
        <f t="shared" ca="1" si="58"/>
        <v>0</v>
      </c>
      <c r="BW61" s="10">
        <f t="shared" ca="1" si="59"/>
        <v>0</v>
      </c>
      <c r="BX61" s="10">
        <f t="shared" ca="1" si="60"/>
        <v>0</v>
      </c>
      <c r="BY61" s="10">
        <f t="shared" ca="1" si="61"/>
        <v>0</v>
      </c>
      <c r="BZ61" s="10">
        <f t="shared" ca="1" si="62"/>
        <v>0</v>
      </c>
      <c r="CA61" s="10">
        <f t="shared" ca="1" si="63"/>
        <v>0</v>
      </c>
      <c r="CB61" s="10">
        <f t="shared" ca="1" si="64"/>
        <v>0</v>
      </c>
      <c r="CC61" s="10">
        <f t="shared" ca="1" si="65"/>
        <v>0</v>
      </c>
      <c r="CD61" s="10">
        <f t="shared" ca="1" si="66"/>
        <v>0</v>
      </c>
      <c r="CE61" s="10">
        <f t="shared" ca="1" si="67"/>
        <v>0</v>
      </c>
      <c r="CF61" s="10">
        <f t="shared" ca="1" si="68"/>
        <v>0</v>
      </c>
      <c r="CG61" s="10">
        <f t="shared" ca="1" si="69"/>
        <v>0</v>
      </c>
      <c r="CH61" s="10">
        <f t="shared" ca="1" si="70"/>
        <v>0</v>
      </c>
      <c r="CI61" s="10">
        <f t="shared" ca="1" si="71"/>
        <v>0</v>
      </c>
      <c r="CJ61" s="13">
        <f t="shared" ca="1" si="53"/>
        <v>0</v>
      </c>
      <c r="CK61" s="13"/>
      <c r="CL61" s="33">
        <f t="shared" ca="1" si="39"/>
        <v>0</v>
      </c>
      <c r="CM61" s="10">
        <f ca="1">IF(NOT(snowball),0,IF(Z60=0,0,IF($C61&lt;=SUM($CL61:CL61),0,IF(BQ61+$C61-SUM($CL61:CL61)&gt;Z60+AU61,Z60+AU61-BQ61,$C61-SUM($CL61:CL61)))))</f>
        <v>0</v>
      </c>
      <c r="CN61" s="10">
        <f ca="1">IF(NOT(snowball),0,IF(AA60=0,0,IF($C61&lt;=SUM($CL61:CM61),0,IF(BR61+$C61-SUM($CL61:CM61)&gt;AA60+AV61,AA60+AV61-BR61,$C61-SUM($CL61:CM61)))))</f>
        <v>0</v>
      </c>
      <c r="CO61" s="10">
        <f ca="1">IF(NOT(snowball),0,IF(AB60=0,0,IF($C61&lt;=SUM($CL61:CN61),0,IF(BS61+$C61-SUM($CL61:CN61)&gt;AB60+AW61,AB60+AW61-BS61,$C61-SUM($CL61:CN61)))))</f>
        <v>0</v>
      </c>
      <c r="CP61" s="10">
        <f ca="1">IF(NOT(snowball),0,IF(AC60=0,0,IF($C61&lt;=SUM($CL61:CO61),0,IF(BT61+$C61-SUM($CL61:CO61)&gt;AC60+AX61,AC60+AX61-BT61,$C61-SUM($CL61:CO61)))))</f>
        <v>0</v>
      </c>
      <c r="CQ61" s="10">
        <f ca="1">IF(NOT(snowball),0,IF(AD60=0,0,IF($C61&lt;=SUM($CL61:CP61),0,IF(BU61+$C61-SUM($CL61:CP61)&gt;AD60+AY61,AD60+AY61-BU61,$C61-SUM($CL61:CP61)))))</f>
        <v>0</v>
      </c>
      <c r="CR61" s="10">
        <f ca="1">IF(NOT(snowball),0,IF(AE60=0,0,IF($C61&lt;=SUM($CL61:CQ61),0,IF(BV61+$C61-SUM($CL61:CQ61)&gt;AE60+AZ61,AE60+AZ61-BV61,$C61-SUM($CL61:CQ61)))))</f>
        <v>0</v>
      </c>
      <c r="CS61" s="10">
        <f ca="1">IF(NOT(snowball),0,IF(AF60=0,0,IF($C61&lt;=SUM($CL61:CR61),0,IF(BW61+$C61-SUM($CL61:CR61)&gt;AF60+BA61,AF60+BA61-BW61,$C61-SUM($CL61:CR61)))))</f>
        <v>0</v>
      </c>
      <c r="CT61" s="10">
        <f ca="1">IF(NOT(snowball),0,IF(AG60=0,0,IF($C61&lt;=SUM($CL61:CS61),0,IF(BX61+$C61-SUM($CL61:CS61)&gt;AG60+BB61,AG60+BB61-BX61,$C61-SUM($CL61:CS61)))))</f>
        <v>0</v>
      </c>
      <c r="CU61" s="10">
        <f ca="1">IF(NOT(snowball),0,IF(AH60=0,0,IF($C61&lt;=SUM($CL61:CT61),0,IF(BY61+$C61-SUM($CL61:CT61)&gt;AH60+BC61,AH60+BC61-BY61,$C61-SUM($CL61:CT61)))))</f>
        <v>0</v>
      </c>
      <c r="CV61" s="10">
        <f ca="1">IF(NOT(snowball),0,IF(AI60=0,0,IF($C61&lt;=SUM($CL61:CU61),0,IF(BZ61+$C61-SUM($CL61:CU61)&gt;AI60+BD61,AI60+BD61-BZ61,$C61-SUM($CL61:CU61)))))</f>
        <v>0</v>
      </c>
      <c r="CW61" s="10">
        <f ca="1">IF(NOT(snowball),0,IF(AJ60=0,0,IF($C61&lt;=SUM($CL61:CV61),0,IF(CA61+$C61-SUM($CL61:CV61)&gt;AJ60+BE61,AJ60+BE61-CA61,$C61-SUM($CL61:CV61)))))</f>
        <v>0</v>
      </c>
      <c r="CX61" s="10">
        <f ca="1">IF(NOT(snowball),0,IF(AK60=0,0,IF($C61&lt;=SUM($CL61:CW61),0,IF(CB61+$C61-SUM($CL61:CW61)&gt;AK60+BF61,AK60+BF61-CB61,$C61-SUM($CL61:CW61)))))</f>
        <v>0</v>
      </c>
      <c r="CY61" s="10">
        <f ca="1">IF(NOT(snowball),0,IF(AL60=0,0,IF($C61&lt;=SUM($CL61:CX61),0,IF(CC61+$C61-SUM($CL61:CX61)&gt;AL60+BG61,AL60+BG61-CC61,$C61-SUM($CL61:CX61)))))</f>
        <v>0</v>
      </c>
      <c r="CZ61" s="10">
        <f ca="1">IF(NOT(snowball),0,IF(AM60=0,0,IF($C61&lt;=SUM($CL61:CY61),0,IF(CD61+$C61-SUM($CL61:CY61)&gt;AM60+BH61,AM60+BH61-CD61,$C61-SUM($CL61:CY61)))))</f>
        <v>0</v>
      </c>
      <c r="DA61" s="10">
        <f ca="1">IF(NOT(snowball),0,IF(AN60=0,0,IF($C61&lt;=SUM($CL61:CZ61),0,IF(CE61+$C61-SUM($CL61:CZ61)&gt;AN60+BI61,AN60+BI61-CE61,$C61-SUM($CL61:CZ61)))))</f>
        <v>0</v>
      </c>
      <c r="DB61" s="10">
        <f ca="1">IF(NOT(snowball),0,IF(AO60=0,0,IF($C61&lt;=SUM($CL61:DA61),0,IF(CF61+$C61-SUM($CL61:DA61)&gt;AO60+BJ61,AO60+BJ61-CF61,$C61-SUM($CL61:DA61)))))</f>
        <v>0</v>
      </c>
      <c r="DC61" s="10">
        <f ca="1">IF(NOT(snowball),0,IF(AP60=0,0,IF($C61&lt;=SUM($CL61:DB61),0,IF(CG61+$C61-SUM($CL61:DB61)&gt;AP60+BK61,AP60+BK61-CG61,$C61-SUM($CL61:DB61)))))</f>
        <v>0</v>
      </c>
      <c r="DD61" s="10">
        <f ca="1">IF(NOT(snowball),0,IF(AQ60=0,0,IF($C61&lt;=SUM($CL61:DC61),0,IF(CH61+$C61-SUM($CL61:DC61)&gt;AQ60+BL61,AQ60+BL61-CH61,$C61-SUM($CL61:DC61)))))</f>
        <v>0</v>
      </c>
      <c r="DE61" s="10">
        <f ca="1">IF(NOT(snowball),0,IF(AR60=0,0,IF($C61&lt;=SUM($CL61:DD61),0,IF(CI61+$C61-SUM($CL61:DD61)&gt;AR60+BM61,AR60+BM61-CI61,$C61-SUM($CL61:DD61)))))</f>
        <v>0</v>
      </c>
    </row>
    <row r="62" spans="1:109" ht="11.1" customHeight="1">
      <c r="A62" s="11" t="str">
        <f t="shared" ca="1" si="54"/>
        <v/>
      </c>
      <c r="B62" s="5" t="e">
        <f t="shared" ca="1" si="40"/>
        <v>#N/A</v>
      </c>
      <c r="C62" s="34" t="str">
        <f t="shared" ca="1" si="12"/>
        <v/>
      </c>
      <c r="D62" s="10">
        <f t="shared" ca="1" si="13"/>
        <v>0</v>
      </c>
      <c r="E62" s="10">
        <f t="shared" ca="1" si="14"/>
        <v>0</v>
      </c>
      <c r="F62" s="10">
        <f t="shared" ca="1" si="15"/>
        <v>0</v>
      </c>
      <c r="G62" s="10">
        <f t="shared" ca="1" si="16"/>
        <v>0</v>
      </c>
      <c r="H62" s="10">
        <f t="shared" ca="1" si="17"/>
        <v>0</v>
      </c>
      <c r="I62" s="10">
        <f t="shared" ca="1" si="18"/>
        <v>0</v>
      </c>
      <c r="J62" s="10">
        <f t="shared" ca="1" si="19"/>
        <v>0</v>
      </c>
      <c r="K62" s="10">
        <f t="shared" ca="1" si="20"/>
        <v>0</v>
      </c>
      <c r="L62" s="10">
        <f t="shared" ca="1" si="21"/>
        <v>0</v>
      </c>
      <c r="M62" s="10">
        <f t="shared" ca="1" si="22"/>
        <v>0</v>
      </c>
      <c r="N62" s="10">
        <f t="shared" ca="1" si="23"/>
        <v>0</v>
      </c>
      <c r="O62" s="10">
        <f t="shared" ca="1" si="24"/>
        <v>0</v>
      </c>
      <c r="P62" s="10">
        <f t="shared" ca="1" si="25"/>
        <v>0</v>
      </c>
      <c r="Q62" s="10">
        <f t="shared" ca="1" si="26"/>
        <v>0</v>
      </c>
      <c r="R62" s="10">
        <f t="shared" ca="1" si="27"/>
        <v>0</v>
      </c>
      <c r="S62" s="10">
        <f t="shared" ca="1" si="28"/>
        <v>0</v>
      </c>
      <c r="T62" s="10">
        <f t="shared" ca="1" si="29"/>
        <v>0</v>
      </c>
      <c r="U62" s="10">
        <f t="shared" ca="1" si="30"/>
        <v>0</v>
      </c>
      <c r="V62" s="10">
        <f t="shared" ca="1" si="31"/>
        <v>0</v>
      </c>
      <c r="W62" s="10">
        <f t="shared" ca="1" si="31"/>
        <v>0</v>
      </c>
      <c r="X62" s="31"/>
      <c r="Y62" s="10">
        <f t="shared" ca="1" si="41"/>
        <v>0</v>
      </c>
      <c r="Z62" s="10">
        <f t="shared" ca="1" si="42"/>
        <v>0</v>
      </c>
      <c r="AA62" s="10">
        <f t="shared" ca="1" si="43"/>
        <v>0</v>
      </c>
      <c r="AB62" s="10">
        <f t="shared" ca="1" si="77"/>
        <v>0</v>
      </c>
      <c r="AC62" s="10">
        <f t="shared" ca="1" si="78"/>
        <v>0</v>
      </c>
      <c r="AD62" s="10">
        <f t="shared" ca="1" si="79"/>
        <v>0</v>
      </c>
      <c r="AE62" s="10">
        <f t="shared" ca="1" si="76"/>
        <v>0</v>
      </c>
      <c r="AF62" s="10">
        <f t="shared" ca="1" si="76"/>
        <v>0</v>
      </c>
      <c r="AG62" s="10">
        <f t="shared" ca="1" si="76"/>
        <v>0</v>
      </c>
      <c r="AH62" s="10">
        <f t="shared" ca="1" si="76"/>
        <v>0</v>
      </c>
      <c r="AI62" s="10">
        <f t="shared" ca="1" si="76"/>
        <v>0</v>
      </c>
      <c r="AJ62" s="10">
        <f t="shared" ca="1" si="76"/>
        <v>0</v>
      </c>
      <c r="AK62" s="10">
        <f t="shared" ca="1" si="76"/>
        <v>0</v>
      </c>
      <c r="AL62" s="10">
        <f t="shared" ca="1" si="76"/>
        <v>0</v>
      </c>
      <c r="AM62" s="10">
        <f t="shared" ca="1" si="76"/>
        <v>0</v>
      </c>
      <c r="AN62" s="10">
        <f t="shared" ca="1" si="76"/>
        <v>0</v>
      </c>
      <c r="AO62" s="10">
        <f t="shared" ca="1" si="76"/>
        <v>0</v>
      </c>
      <c r="AP62" s="10">
        <f t="shared" ca="1" si="76"/>
        <v>0</v>
      </c>
      <c r="AQ62" s="10">
        <f t="shared" ca="1" si="76"/>
        <v>0</v>
      </c>
      <c r="AR62" s="10">
        <f t="shared" ca="1" si="76"/>
        <v>0</v>
      </c>
      <c r="AS62" s="2"/>
      <c r="AT62" s="10">
        <f t="shared" ca="1" si="80"/>
        <v>0</v>
      </c>
      <c r="AU62" s="10">
        <f t="shared" ca="1" si="73"/>
        <v>0</v>
      </c>
      <c r="AV62" s="10">
        <f t="shared" ca="1" si="74"/>
        <v>0</v>
      </c>
      <c r="AW62" s="10">
        <f t="shared" ca="1" si="75"/>
        <v>0</v>
      </c>
      <c r="AX62" s="10">
        <f t="shared" ca="1" si="75"/>
        <v>0</v>
      </c>
      <c r="AY62" s="10">
        <f t="shared" ca="1" si="75"/>
        <v>0</v>
      </c>
      <c r="AZ62" s="10">
        <f t="shared" ca="1" si="75"/>
        <v>0</v>
      </c>
      <c r="BA62" s="10">
        <f t="shared" ca="1" si="75"/>
        <v>0</v>
      </c>
      <c r="BB62" s="10">
        <f t="shared" ca="1" si="75"/>
        <v>0</v>
      </c>
      <c r="BC62" s="10">
        <f t="shared" ca="1" si="75"/>
        <v>0</v>
      </c>
      <c r="BD62" s="10">
        <f t="shared" ca="1" si="75"/>
        <v>0</v>
      </c>
      <c r="BE62" s="10">
        <f t="shared" ca="1" si="75"/>
        <v>0</v>
      </c>
      <c r="BF62" s="10">
        <f t="shared" ca="1" si="75"/>
        <v>0</v>
      </c>
      <c r="BG62" s="10">
        <f t="shared" ca="1" si="75"/>
        <v>0</v>
      </c>
      <c r="BH62" s="10">
        <f t="shared" ca="1" si="75"/>
        <v>0</v>
      </c>
      <c r="BI62" s="10">
        <f t="shared" ca="1" si="75"/>
        <v>0</v>
      </c>
      <c r="BJ62" s="10">
        <f t="shared" ca="1" si="75"/>
        <v>0</v>
      </c>
      <c r="BK62" s="10">
        <f t="shared" ca="1" si="75"/>
        <v>0</v>
      </c>
      <c r="BL62" s="10">
        <f t="shared" ca="1" si="75"/>
        <v>0</v>
      </c>
      <c r="BM62" s="10">
        <f t="shared" ca="1" si="75"/>
        <v>0</v>
      </c>
      <c r="BN62" s="13">
        <f t="shared" ca="1" si="47"/>
        <v>0</v>
      </c>
      <c r="BO62" s="7"/>
      <c r="BP62" s="10">
        <f t="shared" ca="1" si="48"/>
        <v>0</v>
      </c>
      <c r="BQ62" s="10">
        <f t="shared" ca="1" si="49"/>
        <v>0</v>
      </c>
      <c r="BR62" s="10">
        <f t="shared" ca="1" si="50"/>
        <v>0</v>
      </c>
      <c r="BS62" s="10">
        <f t="shared" ca="1" si="51"/>
        <v>0</v>
      </c>
      <c r="BT62" s="10">
        <f t="shared" ca="1" si="52"/>
        <v>0</v>
      </c>
      <c r="BU62" s="10">
        <f t="shared" ca="1" si="57"/>
        <v>0</v>
      </c>
      <c r="BV62" s="10">
        <f t="shared" ca="1" si="58"/>
        <v>0</v>
      </c>
      <c r="BW62" s="10">
        <f t="shared" ca="1" si="59"/>
        <v>0</v>
      </c>
      <c r="BX62" s="10">
        <f t="shared" ca="1" si="60"/>
        <v>0</v>
      </c>
      <c r="BY62" s="10">
        <f t="shared" ca="1" si="61"/>
        <v>0</v>
      </c>
      <c r="BZ62" s="10">
        <f t="shared" ca="1" si="62"/>
        <v>0</v>
      </c>
      <c r="CA62" s="10">
        <f t="shared" ca="1" si="63"/>
        <v>0</v>
      </c>
      <c r="CB62" s="10">
        <f t="shared" ca="1" si="64"/>
        <v>0</v>
      </c>
      <c r="CC62" s="10">
        <f t="shared" ca="1" si="65"/>
        <v>0</v>
      </c>
      <c r="CD62" s="10">
        <f t="shared" ca="1" si="66"/>
        <v>0</v>
      </c>
      <c r="CE62" s="10">
        <f t="shared" ca="1" si="67"/>
        <v>0</v>
      </c>
      <c r="CF62" s="10">
        <f t="shared" ca="1" si="68"/>
        <v>0</v>
      </c>
      <c r="CG62" s="10">
        <f t="shared" ca="1" si="69"/>
        <v>0</v>
      </c>
      <c r="CH62" s="10">
        <f t="shared" ca="1" si="70"/>
        <v>0</v>
      </c>
      <c r="CI62" s="10">
        <f t="shared" ca="1" si="71"/>
        <v>0</v>
      </c>
      <c r="CJ62" s="13">
        <f t="shared" ca="1" si="53"/>
        <v>0</v>
      </c>
      <c r="CK62" s="13"/>
      <c r="CL62" s="33">
        <f t="shared" ca="1" si="39"/>
        <v>0</v>
      </c>
      <c r="CM62" s="10">
        <f ca="1">IF(NOT(snowball),0,IF(Z61=0,0,IF($C62&lt;=SUM($CL62:CL62),0,IF(BQ62+$C62-SUM($CL62:CL62)&gt;Z61+AU62,Z61+AU62-BQ62,$C62-SUM($CL62:CL62)))))</f>
        <v>0</v>
      </c>
      <c r="CN62" s="10">
        <f ca="1">IF(NOT(snowball),0,IF(AA61=0,0,IF($C62&lt;=SUM($CL62:CM62),0,IF(BR62+$C62-SUM($CL62:CM62)&gt;AA61+AV62,AA61+AV62-BR62,$C62-SUM($CL62:CM62)))))</f>
        <v>0</v>
      </c>
      <c r="CO62" s="10">
        <f ca="1">IF(NOT(snowball),0,IF(AB61=0,0,IF($C62&lt;=SUM($CL62:CN62),0,IF(BS62+$C62-SUM($CL62:CN62)&gt;AB61+AW62,AB61+AW62-BS62,$C62-SUM($CL62:CN62)))))</f>
        <v>0</v>
      </c>
      <c r="CP62" s="10">
        <f ca="1">IF(NOT(snowball),0,IF(AC61=0,0,IF($C62&lt;=SUM($CL62:CO62),0,IF(BT62+$C62-SUM($CL62:CO62)&gt;AC61+AX62,AC61+AX62-BT62,$C62-SUM($CL62:CO62)))))</f>
        <v>0</v>
      </c>
      <c r="CQ62" s="10">
        <f ca="1">IF(NOT(snowball),0,IF(AD61=0,0,IF($C62&lt;=SUM($CL62:CP62),0,IF(BU62+$C62-SUM($CL62:CP62)&gt;AD61+AY62,AD61+AY62-BU62,$C62-SUM($CL62:CP62)))))</f>
        <v>0</v>
      </c>
      <c r="CR62" s="10">
        <f ca="1">IF(NOT(snowball),0,IF(AE61=0,0,IF($C62&lt;=SUM($CL62:CQ62),0,IF(BV62+$C62-SUM($CL62:CQ62)&gt;AE61+AZ62,AE61+AZ62-BV62,$C62-SUM($CL62:CQ62)))))</f>
        <v>0</v>
      </c>
      <c r="CS62" s="10">
        <f ca="1">IF(NOT(snowball),0,IF(AF61=0,0,IF($C62&lt;=SUM($CL62:CR62),0,IF(BW62+$C62-SUM($CL62:CR62)&gt;AF61+BA62,AF61+BA62-BW62,$C62-SUM($CL62:CR62)))))</f>
        <v>0</v>
      </c>
      <c r="CT62" s="10">
        <f ca="1">IF(NOT(snowball),0,IF(AG61=0,0,IF($C62&lt;=SUM($CL62:CS62),0,IF(BX62+$C62-SUM($CL62:CS62)&gt;AG61+BB62,AG61+BB62-BX62,$C62-SUM($CL62:CS62)))))</f>
        <v>0</v>
      </c>
      <c r="CU62" s="10">
        <f ca="1">IF(NOT(snowball),0,IF(AH61=0,0,IF($C62&lt;=SUM($CL62:CT62),0,IF(BY62+$C62-SUM($CL62:CT62)&gt;AH61+BC62,AH61+BC62-BY62,$C62-SUM($CL62:CT62)))))</f>
        <v>0</v>
      </c>
      <c r="CV62" s="10">
        <f ca="1">IF(NOT(snowball),0,IF(AI61=0,0,IF($C62&lt;=SUM($CL62:CU62),0,IF(BZ62+$C62-SUM($CL62:CU62)&gt;AI61+BD62,AI61+BD62-BZ62,$C62-SUM($CL62:CU62)))))</f>
        <v>0</v>
      </c>
      <c r="CW62" s="10">
        <f ca="1">IF(NOT(snowball),0,IF(AJ61=0,0,IF($C62&lt;=SUM($CL62:CV62),0,IF(CA62+$C62-SUM($CL62:CV62)&gt;AJ61+BE62,AJ61+BE62-CA62,$C62-SUM($CL62:CV62)))))</f>
        <v>0</v>
      </c>
      <c r="CX62" s="10">
        <f ca="1">IF(NOT(snowball),0,IF(AK61=0,0,IF($C62&lt;=SUM($CL62:CW62),0,IF(CB62+$C62-SUM($CL62:CW62)&gt;AK61+BF62,AK61+BF62-CB62,$C62-SUM($CL62:CW62)))))</f>
        <v>0</v>
      </c>
      <c r="CY62" s="10">
        <f ca="1">IF(NOT(snowball),0,IF(AL61=0,0,IF($C62&lt;=SUM($CL62:CX62),0,IF(CC62+$C62-SUM($CL62:CX62)&gt;AL61+BG62,AL61+BG62-CC62,$C62-SUM($CL62:CX62)))))</f>
        <v>0</v>
      </c>
      <c r="CZ62" s="10">
        <f ca="1">IF(NOT(snowball),0,IF(AM61=0,0,IF($C62&lt;=SUM($CL62:CY62),0,IF(CD62+$C62-SUM($CL62:CY62)&gt;AM61+BH62,AM61+BH62-CD62,$C62-SUM($CL62:CY62)))))</f>
        <v>0</v>
      </c>
      <c r="DA62" s="10">
        <f ca="1">IF(NOT(snowball),0,IF(AN61=0,0,IF($C62&lt;=SUM($CL62:CZ62),0,IF(CE62+$C62-SUM($CL62:CZ62)&gt;AN61+BI62,AN61+BI62-CE62,$C62-SUM($CL62:CZ62)))))</f>
        <v>0</v>
      </c>
      <c r="DB62" s="10">
        <f ca="1">IF(NOT(snowball),0,IF(AO61=0,0,IF($C62&lt;=SUM($CL62:DA62),0,IF(CF62+$C62-SUM($CL62:DA62)&gt;AO61+BJ62,AO61+BJ62-CF62,$C62-SUM($CL62:DA62)))))</f>
        <v>0</v>
      </c>
      <c r="DC62" s="10">
        <f ca="1">IF(NOT(snowball),0,IF(AP61=0,0,IF($C62&lt;=SUM($CL62:DB62),0,IF(CG62+$C62-SUM($CL62:DB62)&gt;AP61+BK62,AP61+BK62-CG62,$C62-SUM($CL62:DB62)))))</f>
        <v>0</v>
      </c>
      <c r="DD62" s="10">
        <f ca="1">IF(NOT(snowball),0,IF(AQ61=0,0,IF($C62&lt;=SUM($CL62:DC62),0,IF(CH62+$C62-SUM($CL62:DC62)&gt;AQ61+BL62,AQ61+BL62-CH62,$C62-SUM($CL62:DC62)))))</f>
        <v>0</v>
      </c>
      <c r="DE62" s="10">
        <f ca="1">IF(NOT(snowball),0,IF(AR61=0,0,IF($C62&lt;=SUM($CL62:DD62),0,IF(CI62+$C62-SUM($CL62:DD62)&gt;AR61+BM62,AR61+BM62-CI62,$C62-SUM($CL62:DD62)))))</f>
        <v>0</v>
      </c>
    </row>
    <row r="63" spans="1:109" ht="11.1" customHeight="1">
      <c r="A63" s="11" t="str">
        <f t="shared" ca="1" si="54"/>
        <v/>
      </c>
      <c r="B63" s="5" t="e">
        <f t="shared" ca="1" si="40"/>
        <v>#N/A</v>
      </c>
      <c r="C63" s="34" t="str">
        <f t="shared" ca="1" si="12"/>
        <v/>
      </c>
      <c r="D63" s="10">
        <f t="shared" ca="1" si="13"/>
        <v>0</v>
      </c>
      <c r="E63" s="10">
        <f t="shared" ca="1" si="14"/>
        <v>0</v>
      </c>
      <c r="F63" s="10">
        <f t="shared" ca="1" si="15"/>
        <v>0</v>
      </c>
      <c r="G63" s="10">
        <f t="shared" ca="1" si="16"/>
        <v>0</v>
      </c>
      <c r="H63" s="10">
        <f t="shared" ca="1" si="17"/>
        <v>0</v>
      </c>
      <c r="I63" s="10">
        <f t="shared" ca="1" si="18"/>
        <v>0</v>
      </c>
      <c r="J63" s="10">
        <f t="shared" ca="1" si="19"/>
        <v>0</v>
      </c>
      <c r="K63" s="10">
        <f t="shared" ca="1" si="20"/>
        <v>0</v>
      </c>
      <c r="L63" s="10">
        <f t="shared" ca="1" si="21"/>
        <v>0</v>
      </c>
      <c r="M63" s="10">
        <f t="shared" ca="1" si="22"/>
        <v>0</v>
      </c>
      <c r="N63" s="10">
        <f t="shared" ca="1" si="23"/>
        <v>0</v>
      </c>
      <c r="O63" s="10">
        <f t="shared" ca="1" si="24"/>
        <v>0</v>
      </c>
      <c r="P63" s="10">
        <f t="shared" ca="1" si="25"/>
        <v>0</v>
      </c>
      <c r="Q63" s="10">
        <f t="shared" ca="1" si="26"/>
        <v>0</v>
      </c>
      <c r="R63" s="10">
        <f t="shared" ca="1" si="27"/>
        <v>0</v>
      </c>
      <c r="S63" s="10">
        <f t="shared" ca="1" si="28"/>
        <v>0</v>
      </c>
      <c r="T63" s="10">
        <f t="shared" ca="1" si="29"/>
        <v>0</v>
      </c>
      <c r="U63" s="10">
        <f t="shared" ca="1" si="30"/>
        <v>0</v>
      </c>
      <c r="V63" s="10">
        <f t="shared" ca="1" si="31"/>
        <v>0</v>
      </c>
      <c r="W63" s="10">
        <f t="shared" ca="1" si="31"/>
        <v>0</v>
      </c>
      <c r="X63" s="31"/>
      <c r="Y63" s="10">
        <f t="shared" ca="1" si="41"/>
        <v>0</v>
      </c>
      <c r="Z63" s="10">
        <f t="shared" ca="1" si="42"/>
        <v>0</v>
      </c>
      <c r="AA63" s="10">
        <f t="shared" ca="1" si="43"/>
        <v>0</v>
      </c>
      <c r="AB63" s="10">
        <f t="shared" ca="1" si="77"/>
        <v>0</v>
      </c>
      <c r="AC63" s="10">
        <f t="shared" ca="1" si="78"/>
        <v>0</v>
      </c>
      <c r="AD63" s="10">
        <f t="shared" ca="1" si="79"/>
        <v>0</v>
      </c>
      <c r="AE63" s="10">
        <f t="shared" ca="1" si="76"/>
        <v>0</v>
      </c>
      <c r="AF63" s="10">
        <f t="shared" ca="1" si="76"/>
        <v>0</v>
      </c>
      <c r="AG63" s="10">
        <f t="shared" ca="1" si="76"/>
        <v>0</v>
      </c>
      <c r="AH63" s="10">
        <f t="shared" ca="1" si="76"/>
        <v>0</v>
      </c>
      <c r="AI63" s="10">
        <f t="shared" ca="1" si="76"/>
        <v>0</v>
      </c>
      <c r="AJ63" s="10">
        <f t="shared" ca="1" si="76"/>
        <v>0</v>
      </c>
      <c r="AK63" s="10">
        <f t="shared" ca="1" si="76"/>
        <v>0</v>
      </c>
      <c r="AL63" s="10">
        <f t="shared" ca="1" si="76"/>
        <v>0</v>
      </c>
      <c r="AM63" s="10">
        <f t="shared" ca="1" si="76"/>
        <v>0</v>
      </c>
      <c r="AN63" s="10">
        <f t="shared" ca="1" si="76"/>
        <v>0</v>
      </c>
      <c r="AO63" s="10">
        <f t="shared" ca="1" si="76"/>
        <v>0</v>
      </c>
      <c r="AP63" s="10">
        <f t="shared" ca="1" si="76"/>
        <v>0</v>
      </c>
      <c r="AQ63" s="10">
        <f t="shared" ca="1" si="76"/>
        <v>0</v>
      </c>
      <c r="AR63" s="10">
        <f t="shared" ca="1" si="76"/>
        <v>0</v>
      </c>
      <c r="AS63" s="2"/>
      <c r="AT63" s="10">
        <f t="shared" ca="1" si="80"/>
        <v>0</v>
      </c>
      <c r="AU63" s="10">
        <f t="shared" ca="1" si="73"/>
        <v>0</v>
      </c>
      <c r="AV63" s="10">
        <f t="shared" ca="1" si="74"/>
        <v>0</v>
      </c>
      <c r="AW63" s="10">
        <f t="shared" ca="1" si="75"/>
        <v>0</v>
      </c>
      <c r="AX63" s="10">
        <f t="shared" ca="1" si="75"/>
        <v>0</v>
      </c>
      <c r="AY63" s="10">
        <f t="shared" ca="1" si="75"/>
        <v>0</v>
      </c>
      <c r="AZ63" s="10">
        <f t="shared" ca="1" si="75"/>
        <v>0</v>
      </c>
      <c r="BA63" s="10">
        <f t="shared" ca="1" si="75"/>
        <v>0</v>
      </c>
      <c r="BB63" s="10">
        <f t="shared" ca="1" si="75"/>
        <v>0</v>
      </c>
      <c r="BC63" s="10">
        <f t="shared" ca="1" si="75"/>
        <v>0</v>
      </c>
      <c r="BD63" s="10">
        <f t="shared" ca="1" si="75"/>
        <v>0</v>
      </c>
      <c r="BE63" s="10">
        <f t="shared" ca="1" si="75"/>
        <v>0</v>
      </c>
      <c r="BF63" s="10">
        <f t="shared" ca="1" si="75"/>
        <v>0</v>
      </c>
      <c r="BG63" s="10">
        <f t="shared" ca="1" si="75"/>
        <v>0</v>
      </c>
      <c r="BH63" s="10">
        <f t="shared" ca="1" si="75"/>
        <v>0</v>
      </c>
      <c r="BI63" s="10">
        <f t="shared" ca="1" si="75"/>
        <v>0</v>
      </c>
      <c r="BJ63" s="10">
        <f t="shared" ca="1" si="75"/>
        <v>0</v>
      </c>
      <c r="BK63" s="10">
        <f t="shared" ca="1" si="75"/>
        <v>0</v>
      </c>
      <c r="BL63" s="10">
        <f t="shared" ca="1" si="75"/>
        <v>0</v>
      </c>
      <c r="BM63" s="10">
        <f t="shared" ca="1" si="75"/>
        <v>0</v>
      </c>
      <c r="BN63" s="13">
        <f t="shared" ca="1" si="47"/>
        <v>0</v>
      </c>
      <c r="BO63" s="7"/>
      <c r="BP63" s="10">
        <f t="shared" ca="1" si="48"/>
        <v>0</v>
      </c>
      <c r="BQ63" s="10">
        <f t="shared" ca="1" si="49"/>
        <v>0</v>
      </c>
      <c r="BR63" s="10">
        <f t="shared" ca="1" si="50"/>
        <v>0</v>
      </c>
      <c r="BS63" s="10">
        <f t="shared" ca="1" si="51"/>
        <v>0</v>
      </c>
      <c r="BT63" s="10">
        <f t="shared" ca="1" si="52"/>
        <v>0</v>
      </c>
      <c r="BU63" s="10">
        <f t="shared" ca="1" si="57"/>
        <v>0</v>
      </c>
      <c r="BV63" s="10">
        <f t="shared" ca="1" si="58"/>
        <v>0</v>
      </c>
      <c r="BW63" s="10">
        <f t="shared" ca="1" si="59"/>
        <v>0</v>
      </c>
      <c r="BX63" s="10">
        <f t="shared" ca="1" si="60"/>
        <v>0</v>
      </c>
      <c r="BY63" s="10">
        <f t="shared" ca="1" si="61"/>
        <v>0</v>
      </c>
      <c r="BZ63" s="10">
        <f t="shared" ca="1" si="62"/>
        <v>0</v>
      </c>
      <c r="CA63" s="10">
        <f t="shared" ca="1" si="63"/>
        <v>0</v>
      </c>
      <c r="CB63" s="10">
        <f t="shared" ca="1" si="64"/>
        <v>0</v>
      </c>
      <c r="CC63" s="10">
        <f t="shared" ca="1" si="65"/>
        <v>0</v>
      </c>
      <c r="CD63" s="10">
        <f t="shared" ca="1" si="66"/>
        <v>0</v>
      </c>
      <c r="CE63" s="10">
        <f t="shared" ca="1" si="67"/>
        <v>0</v>
      </c>
      <c r="CF63" s="10">
        <f t="shared" ca="1" si="68"/>
        <v>0</v>
      </c>
      <c r="CG63" s="10">
        <f t="shared" ca="1" si="69"/>
        <v>0</v>
      </c>
      <c r="CH63" s="10">
        <f t="shared" ca="1" si="70"/>
        <v>0</v>
      </c>
      <c r="CI63" s="10">
        <f t="shared" ca="1" si="71"/>
        <v>0</v>
      </c>
      <c r="CJ63" s="13">
        <f t="shared" ca="1" si="53"/>
        <v>0</v>
      </c>
      <c r="CK63" s="13"/>
      <c r="CL63" s="33">
        <f t="shared" ca="1" si="39"/>
        <v>0</v>
      </c>
      <c r="CM63" s="10">
        <f ca="1">IF(NOT(snowball),0,IF(Z62=0,0,IF($C63&lt;=SUM($CL63:CL63),0,IF(BQ63+$C63-SUM($CL63:CL63)&gt;Z62+AU63,Z62+AU63-BQ63,$C63-SUM($CL63:CL63)))))</f>
        <v>0</v>
      </c>
      <c r="CN63" s="10">
        <f ca="1">IF(NOT(snowball),0,IF(AA62=0,0,IF($C63&lt;=SUM($CL63:CM63),0,IF(BR63+$C63-SUM($CL63:CM63)&gt;AA62+AV63,AA62+AV63-BR63,$C63-SUM($CL63:CM63)))))</f>
        <v>0</v>
      </c>
      <c r="CO63" s="10">
        <f ca="1">IF(NOT(snowball),0,IF(AB62=0,0,IF($C63&lt;=SUM($CL63:CN63),0,IF(BS63+$C63-SUM($CL63:CN63)&gt;AB62+AW63,AB62+AW63-BS63,$C63-SUM($CL63:CN63)))))</f>
        <v>0</v>
      </c>
      <c r="CP63" s="10">
        <f ca="1">IF(NOT(snowball),0,IF(AC62=0,0,IF($C63&lt;=SUM($CL63:CO63),0,IF(BT63+$C63-SUM($CL63:CO63)&gt;AC62+AX63,AC62+AX63-BT63,$C63-SUM($CL63:CO63)))))</f>
        <v>0</v>
      </c>
      <c r="CQ63" s="10">
        <f ca="1">IF(NOT(snowball),0,IF(AD62=0,0,IF($C63&lt;=SUM($CL63:CP63),0,IF(BU63+$C63-SUM($CL63:CP63)&gt;AD62+AY63,AD62+AY63-BU63,$C63-SUM($CL63:CP63)))))</f>
        <v>0</v>
      </c>
      <c r="CR63" s="10">
        <f ca="1">IF(NOT(snowball),0,IF(AE62=0,0,IF($C63&lt;=SUM($CL63:CQ63),0,IF(BV63+$C63-SUM($CL63:CQ63)&gt;AE62+AZ63,AE62+AZ63-BV63,$C63-SUM($CL63:CQ63)))))</f>
        <v>0</v>
      </c>
      <c r="CS63" s="10">
        <f ca="1">IF(NOT(snowball),0,IF(AF62=0,0,IF($C63&lt;=SUM($CL63:CR63),0,IF(BW63+$C63-SUM($CL63:CR63)&gt;AF62+BA63,AF62+BA63-BW63,$C63-SUM($CL63:CR63)))))</f>
        <v>0</v>
      </c>
      <c r="CT63" s="10">
        <f ca="1">IF(NOT(snowball),0,IF(AG62=0,0,IF($C63&lt;=SUM($CL63:CS63),0,IF(BX63+$C63-SUM($CL63:CS63)&gt;AG62+BB63,AG62+BB63-BX63,$C63-SUM($CL63:CS63)))))</f>
        <v>0</v>
      </c>
      <c r="CU63" s="10">
        <f ca="1">IF(NOT(snowball),0,IF(AH62=0,0,IF($C63&lt;=SUM($CL63:CT63),0,IF(BY63+$C63-SUM($CL63:CT63)&gt;AH62+BC63,AH62+BC63-BY63,$C63-SUM($CL63:CT63)))))</f>
        <v>0</v>
      </c>
      <c r="CV63" s="10">
        <f ca="1">IF(NOT(snowball),0,IF(AI62=0,0,IF($C63&lt;=SUM($CL63:CU63),0,IF(BZ63+$C63-SUM($CL63:CU63)&gt;AI62+BD63,AI62+BD63-BZ63,$C63-SUM($CL63:CU63)))))</f>
        <v>0</v>
      </c>
      <c r="CW63" s="10">
        <f ca="1">IF(NOT(snowball),0,IF(AJ62=0,0,IF($C63&lt;=SUM($CL63:CV63),0,IF(CA63+$C63-SUM($CL63:CV63)&gt;AJ62+BE63,AJ62+BE63-CA63,$C63-SUM($CL63:CV63)))))</f>
        <v>0</v>
      </c>
      <c r="CX63" s="10">
        <f ca="1">IF(NOT(snowball),0,IF(AK62=0,0,IF($C63&lt;=SUM($CL63:CW63),0,IF(CB63+$C63-SUM($CL63:CW63)&gt;AK62+BF63,AK62+BF63-CB63,$C63-SUM($CL63:CW63)))))</f>
        <v>0</v>
      </c>
      <c r="CY63" s="10">
        <f ca="1">IF(NOT(snowball),0,IF(AL62=0,0,IF($C63&lt;=SUM($CL63:CX63),0,IF(CC63+$C63-SUM($CL63:CX63)&gt;AL62+BG63,AL62+BG63-CC63,$C63-SUM($CL63:CX63)))))</f>
        <v>0</v>
      </c>
      <c r="CZ63" s="10">
        <f ca="1">IF(NOT(snowball),0,IF(AM62=0,0,IF($C63&lt;=SUM($CL63:CY63),0,IF(CD63+$C63-SUM($CL63:CY63)&gt;AM62+BH63,AM62+BH63-CD63,$C63-SUM($CL63:CY63)))))</f>
        <v>0</v>
      </c>
      <c r="DA63" s="10">
        <f ca="1">IF(NOT(snowball),0,IF(AN62=0,0,IF($C63&lt;=SUM($CL63:CZ63),0,IF(CE63+$C63-SUM($CL63:CZ63)&gt;AN62+BI63,AN62+BI63-CE63,$C63-SUM($CL63:CZ63)))))</f>
        <v>0</v>
      </c>
      <c r="DB63" s="10">
        <f ca="1">IF(NOT(snowball),0,IF(AO62=0,0,IF($C63&lt;=SUM($CL63:DA63),0,IF(CF63+$C63-SUM($CL63:DA63)&gt;AO62+BJ63,AO62+BJ63-CF63,$C63-SUM($CL63:DA63)))))</f>
        <v>0</v>
      </c>
      <c r="DC63" s="10">
        <f ca="1">IF(NOT(snowball),0,IF(AP62=0,0,IF($C63&lt;=SUM($CL63:DB63),0,IF(CG63+$C63-SUM($CL63:DB63)&gt;AP62+BK63,AP62+BK63-CG63,$C63-SUM($CL63:DB63)))))</f>
        <v>0</v>
      </c>
      <c r="DD63" s="10">
        <f ca="1">IF(NOT(snowball),0,IF(AQ62=0,0,IF($C63&lt;=SUM($CL63:DC63),0,IF(CH63+$C63-SUM($CL63:DC63)&gt;AQ62+BL63,AQ62+BL63-CH63,$C63-SUM($CL63:DC63)))))</f>
        <v>0</v>
      </c>
      <c r="DE63" s="10">
        <f ca="1">IF(NOT(snowball),0,IF(AR62=0,0,IF($C63&lt;=SUM($CL63:DD63),0,IF(CI63+$C63-SUM($CL63:DD63)&gt;AR62+BM63,AR62+BM63-CI63,$C63-SUM($CL63:DD63)))))</f>
        <v>0</v>
      </c>
    </row>
    <row r="64" spans="1:109" ht="11.1" customHeight="1">
      <c r="A64" s="11" t="str">
        <f t="shared" ca="1" si="54"/>
        <v/>
      </c>
      <c r="B64" s="5" t="e">
        <f t="shared" ca="1" si="40"/>
        <v>#N/A</v>
      </c>
      <c r="C64" s="34" t="str">
        <f t="shared" ca="1" si="12"/>
        <v/>
      </c>
      <c r="D64" s="10">
        <f t="shared" ca="1" si="13"/>
        <v>0</v>
      </c>
      <c r="E64" s="10">
        <f t="shared" ca="1" si="14"/>
        <v>0</v>
      </c>
      <c r="F64" s="10">
        <f t="shared" ca="1" si="15"/>
        <v>0</v>
      </c>
      <c r="G64" s="10">
        <f t="shared" ca="1" si="16"/>
        <v>0</v>
      </c>
      <c r="H64" s="10">
        <f t="shared" ca="1" si="17"/>
        <v>0</v>
      </c>
      <c r="I64" s="10">
        <f t="shared" ca="1" si="18"/>
        <v>0</v>
      </c>
      <c r="J64" s="10">
        <f t="shared" ca="1" si="19"/>
        <v>0</v>
      </c>
      <c r="K64" s="10">
        <f t="shared" ca="1" si="20"/>
        <v>0</v>
      </c>
      <c r="L64" s="10">
        <f t="shared" ca="1" si="21"/>
        <v>0</v>
      </c>
      <c r="M64" s="10">
        <f t="shared" ca="1" si="22"/>
        <v>0</v>
      </c>
      <c r="N64" s="10">
        <f t="shared" ca="1" si="23"/>
        <v>0</v>
      </c>
      <c r="O64" s="10">
        <f t="shared" ca="1" si="24"/>
        <v>0</v>
      </c>
      <c r="P64" s="10">
        <f t="shared" ca="1" si="25"/>
        <v>0</v>
      </c>
      <c r="Q64" s="10">
        <f t="shared" ca="1" si="26"/>
        <v>0</v>
      </c>
      <c r="R64" s="10">
        <f t="shared" ca="1" si="27"/>
        <v>0</v>
      </c>
      <c r="S64" s="10">
        <f t="shared" ca="1" si="28"/>
        <v>0</v>
      </c>
      <c r="T64" s="10">
        <f t="shared" ca="1" si="29"/>
        <v>0</v>
      </c>
      <c r="U64" s="10">
        <f t="shared" ca="1" si="30"/>
        <v>0</v>
      </c>
      <c r="V64" s="10">
        <f t="shared" ca="1" si="31"/>
        <v>0</v>
      </c>
      <c r="W64" s="10">
        <f t="shared" ca="1" si="31"/>
        <v>0</v>
      </c>
      <c r="X64" s="31"/>
      <c r="Y64" s="10">
        <f t="shared" ca="1" si="41"/>
        <v>0</v>
      </c>
      <c r="Z64" s="10">
        <f t="shared" ca="1" si="42"/>
        <v>0</v>
      </c>
      <c r="AA64" s="10">
        <f t="shared" ca="1" si="43"/>
        <v>0</v>
      </c>
      <c r="AB64" s="10">
        <f t="shared" ca="1" si="77"/>
        <v>0</v>
      </c>
      <c r="AC64" s="10">
        <f t="shared" ca="1" si="78"/>
        <v>0</v>
      </c>
      <c r="AD64" s="10">
        <f t="shared" ca="1" si="79"/>
        <v>0</v>
      </c>
      <c r="AE64" s="10">
        <f t="shared" ca="1" si="76"/>
        <v>0</v>
      </c>
      <c r="AF64" s="10">
        <f t="shared" ca="1" si="76"/>
        <v>0</v>
      </c>
      <c r="AG64" s="10">
        <f t="shared" ca="1" si="76"/>
        <v>0</v>
      </c>
      <c r="AH64" s="10">
        <f t="shared" ca="1" si="76"/>
        <v>0</v>
      </c>
      <c r="AI64" s="10">
        <f t="shared" ca="1" si="76"/>
        <v>0</v>
      </c>
      <c r="AJ64" s="10">
        <f t="shared" ca="1" si="76"/>
        <v>0</v>
      </c>
      <c r="AK64" s="10">
        <f t="shared" ca="1" si="76"/>
        <v>0</v>
      </c>
      <c r="AL64" s="10">
        <f t="shared" ca="1" si="76"/>
        <v>0</v>
      </c>
      <c r="AM64" s="10">
        <f t="shared" ca="1" si="76"/>
        <v>0</v>
      </c>
      <c r="AN64" s="10">
        <f t="shared" ca="1" si="76"/>
        <v>0</v>
      </c>
      <c r="AO64" s="10">
        <f t="shared" ca="1" si="76"/>
        <v>0</v>
      </c>
      <c r="AP64" s="10">
        <f t="shared" ca="1" si="76"/>
        <v>0</v>
      </c>
      <c r="AQ64" s="10">
        <f t="shared" ca="1" si="76"/>
        <v>0</v>
      </c>
      <c r="AR64" s="10">
        <f t="shared" ca="1" si="76"/>
        <v>0</v>
      </c>
      <c r="AS64" s="2"/>
      <c r="AT64" s="10">
        <f t="shared" ca="1" si="80"/>
        <v>0</v>
      </c>
      <c r="AU64" s="10">
        <f t="shared" ca="1" si="73"/>
        <v>0</v>
      </c>
      <c r="AV64" s="10">
        <f t="shared" ca="1" si="74"/>
        <v>0</v>
      </c>
      <c r="AW64" s="10">
        <f t="shared" ca="1" si="75"/>
        <v>0</v>
      </c>
      <c r="AX64" s="10">
        <f t="shared" ca="1" si="75"/>
        <v>0</v>
      </c>
      <c r="AY64" s="10">
        <f t="shared" ca="1" si="75"/>
        <v>0</v>
      </c>
      <c r="AZ64" s="10">
        <f t="shared" ca="1" si="75"/>
        <v>0</v>
      </c>
      <c r="BA64" s="10">
        <f t="shared" ca="1" si="75"/>
        <v>0</v>
      </c>
      <c r="BB64" s="10">
        <f t="shared" ca="1" si="75"/>
        <v>0</v>
      </c>
      <c r="BC64" s="10">
        <f t="shared" ca="1" si="75"/>
        <v>0</v>
      </c>
      <c r="BD64" s="10">
        <f t="shared" ca="1" si="75"/>
        <v>0</v>
      </c>
      <c r="BE64" s="10">
        <f t="shared" ca="1" si="75"/>
        <v>0</v>
      </c>
      <c r="BF64" s="10">
        <f t="shared" ca="1" si="75"/>
        <v>0</v>
      </c>
      <c r="BG64" s="10">
        <f t="shared" ca="1" si="75"/>
        <v>0</v>
      </c>
      <c r="BH64" s="10">
        <f t="shared" ca="1" si="75"/>
        <v>0</v>
      </c>
      <c r="BI64" s="10">
        <f t="shared" ca="1" si="75"/>
        <v>0</v>
      </c>
      <c r="BJ64" s="10">
        <f t="shared" ca="1" si="75"/>
        <v>0</v>
      </c>
      <c r="BK64" s="10">
        <f t="shared" ca="1" si="75"/>
        <v>0</v>
      </c>
      <c r="BL64" s="10">
        <f t="shared" ca="1" si="75"/>
        <v>0</v>
      </c>
      <c r="BM64" s="10">
        <f t="shared" ca="1" si="75"/>
        <v>0</v>
      </c>
      <c r="BN64" s="13">
        <f t="shared" ca="1" si="47"/>
        <v>0</v>
      </c>
      <c r="BO64" s="7"/>
      <c r="BP64" s="10">
        <f t="shared" ca="1" si="48"/>
        <v>0</v>
      </c>
      <c r="BQ64" s="10">
        <f t="shared" ca="1" si="49"/>
        <v>0</v>
      </c>
      <c r="BR64" s="10">
        <f t="shared" ca="1" si="50"/>
        <v>0</v>
      </c>
      <c r="BS64" s="10">
        <f t="shared" ca="1" si="51"/>
        <v>0</v>
      </c>
      <c r="BT64" s="10">
        <f t="shared" ca="1" si="52"/>
        <v>0</v>
      </c>
      <c r="BU64" s="10">
        <f t="shared" ca="1" si="57"/>
        <v>0</v>
      </c>
      <c r="BV64" s="10">
        <f t="shared" ca="1" si="58"/>
        <v>0</v>
      </c>
      <c r="BW64" s="10">
        <f t="shared" ca="1" si="59"/>
        <v>0</v>
      </c>
      <c r="BX64" s="10">
        <f t="shared" ca="1" si="60"/>
        <v>0</v>
      </c>
      <c r="BY64" s="10">
        <f t="shared" ca="1" si="61"/>
        <v>0</v>
      </c>
      <c r="BZ64" s="10">
        <f t="shared" ca="1" si="62"/>
        <v>0</v>
      </c>
      <c r="CA64" s="10">
        <f t="shared" ca="1" si="63"/>
        <v>0</v>
      </c>
      <c r="CB64" s="10">
        <f t="shared" ca="1" si="64"/>
        <v>0</v>
      </c>
      <c r="CC64" s="10">
        <f t="shared" ca="1" si="65"/>
        <v>0</v>
      </c>
      <c r="CD64" s="10">
        <f t="shared" ca="1" si="66"/>
        <v>0</v>
      </c>
      <c r="CE64" s="10">
        <f t="shared" ca="1" si="67"/>
        <v>0</v>
      </c>
      <c r="CF64" s="10">
        <f t="shared" ca="1" si="68"/>
        <v>0</v>
      </c>
      <c r="CG64" s="10">
        <f t="shared" ca="1" si="69"/>
        <v>0</v>
      </c>
      <c r="CH64" s="10">
        <f t="shared" ca="1" si="70"/>
        <v>0</v>
      </c>
      <c r="CI64" s="10">
        <f t="shared" ca="1" si="71"/>
        <v>0</v>
      </c>
      <c r="CJ64" s="13">
        <f t="shared" ca="1" si="53"/>
        <v>0</v>
      </c>
      <c r="CK64" s="13"/>
      <c r="CL64" s="33">
        <f t="shared" ca="1" si="39"/>
        <v>0</v>
      </c>
      <c r="CM64" s="10">
        <f ca="1">IF(NOT(snowball),0,IF(Z63=0,0,IF($C64&lt;=SUM($CL64:CL64),0,IF(BQ64+$C64-SUM($CL64:CL64)&gt;Z63+AU64,Z63+AU64-BQ64,$C64-SUM($CL64:CL64)))))</f>
        <v>0</v>
      </c>
      <c r="CN64" s="10">
        <f ca="1">IF(NOT(snowball),0,IF(AA63=0,0,IF($C64&lt;=SUM($CL64:CM64),0,IF(BR64+$C64-SUM($CL64:CM64)&gt;AA63+AV64,AA63+AV64-BR64,$C64-SUM($CL64:CM64)))))</f>
        <v>0</v>
      </c>
      <c r="CO64" s="10">
        <f ca="1">IF(NOT(snowball),0,IF(AB63=0,0,IF($C64&lt;=SUM($CL64:CN64),0,IF(BS64+$C64-SUM($CL64:CN64)&gt;AB63+AW64,AB63+AW64-BS64,$C64-SUM($CL64:CN64)))))</f>
        <v>0</v>
      </c>
      <c r="CP64" s="10">
        <f ca="1">IF(NOT(snowball),0,IF(AC63=0,0,IF($C64&lt;=SUM($CL64:CO64),0,IF(BT64+$C64-SUM($CL64:CO64)&gt;AC63+AX64,AC63+AX64-BT64,$C64-SUM($CL64:CO64)))))</f>
        <v>0</v>
      </c>
      <c r="CQ64" s="10">
        <f ca="1">IF(NOT(snowball),0,IF(AD63=0,0,IF($C64&lt;=SUM($CL64:CP64),0,IF(BU64+$C64-SUM($CL64:CP64)&gt;AD63+AY64,AD63+AY64-BU64,$C64-SUM($CL64:CP64)))))</f>
        <v>0</v>
      </c>
      <c r="CR64" s="10">
        <f ca="1">IF(NOT(snowball),0,IF(AE63=0,0,IF($C64&lt;=SUM($CL64:CQ64),0,IF(BV64+$C64-SUM($CL64:CQ64)&gt;AE63+AZ64,AE63+AZ64-BV64,$C64-SUM($CL64:CQ64)))))</f>
        <v>0</v>
      </c>
      <c r="CS64" s="10">
        <f ca="1">IF(NOT(snowball),0,IF(AF63=0,0,IF($C64&lt;=SUM($CL64:CR64),0,IF(BW64+$C64-SUM($CL64:CR64)&gt;AF63+BA64,AF63+BA64-BW64,$C64-SUM($CL64:CR64)))))</f>
        <v>0</v>
      </c>
      <c r="CT64" s="10">
        <f ca="1">IF(NOT(snowball),0,IF(AG63=0,0,IF($C64&lt;=SUM($CL64:CS64),0,IF(BX64+$C64-SUM($CL64:CS64)&gt;AG63+BB64,AG63+BB64-BX64,$C64-SUM($CL64:CS64)))))</f>
        <v>0</v>
      </c>
      <c r="CU64" s="10">
        <f ca="1">IF(NOT(snowball),0,IF(AH63=0,0,IF($C64&lt;=SUM($CL64:CT64),0,IF(BY64+$C64-SUM($CL64:CT64)&gt;AH63+BC64,AH63+BC64-BY64,$C64-SUM($CL64:CT64)))))</f>
        <v>0</v>
      </c>
      <c r="CV64" s="10">
        <f ca="1">IF(NOT(snowball),0,IF(AI63=0,0,IF($C64&lt;=SUM($CL64:CU64),0,IF(BZ64+$C64-SUM($CL64:CU64)&gt;AI63+BD64,AI63+BD64-BZ64,$C64-SUM($CL64:CU64)))))</f>
        <v>0</v>
      </c>
      <c r="CW64" s="10">
        <f ca="1">IF(NOT(snowball),0,IF(AJ63=0,0,IF($C64&lt;=SUM($CL64:CV64),0,IF(CA64+$C64-SUM($CL64:CV64)&gt;AJ63+BE64,AJ63+BE64-CA64,$C64-SUM($CL64:CV64)))))</f>
        <v>0</v>
      </c>
      <c r="CX64" s="10">
        <f ca="1">IF(NOT(snowball),0,IF(AK63=0,0,IF($C64&lt;=SUM($CL64:CW64),0,IF(CB64+$C64-SUM($CL64:CW64)&gt;AK63+BF64,AK63+BF64-CB64,$C64-SUM($CL64:CW64)))))</f>
        <v>0</v>
      </c>
      <c r="CY64" s="10">
        <f ca="1">IF(NOT(snowball),0,IF(AL63=0,0,IF($C64&lt;=SUM($CL64:CX64),0,IF(CC64+$C64-SUM($CL64:CX64)&gt;AL63+BG64,AL63+BG64-CC64,$C64-SUM($CL64:CX64)))))</f>
        <v>0</v>
      </c>
      <c r="CZ64" s="10">
        <f ca="1">IF(NOT(snowball),0,IF(AM63=0,0,IF($C64&lt;=SUM($CL64:CY64),0,IF(CD64+$C64-SUM($CL64:CY64)&gt;AM63+BH64,AM63+BH64-CD64,$C64-SUM($CL64:CY64)))))</f>
        <v>0</v>
      </c>
      <c r="DA64" s="10">
        <f ca="1">IF(NOT(snowball),0,IF(AN63=0,0,IF($C64&lt;=SUM($CL64:CZ64),0,IF(CE64+$C64-SUM($CL64:CZ64)&gt;AN63+BI64,AN63+BI64-CE64,$C64-SUM($CL64:CZ64)))))</f>
        <v>0</v>
      </c>
      <c r="DB64" s="10">
        <f ca="1">IF(NOT(snowball),0,IF(AO63=0,0,IF($C64&lt;=SUM($CL64:DA64),0,IF(CF64+$C64-SUM($CL64:DA64)&gt;AO63+BJ64,AO63+BJ64-CF64,$C64-SUM($CL64:DA64)))))</f>
        <v>0</v>
      </c>
      <c r="DC64" s="10">
        <f ca="1">IF(NOT(snowball),0,IF(AP63=0,0,IF($C64&lt;=SUM($CL64:DB64),0,IF(CG64+$C64-SUM($CL64:DB64)&gt;AP63+BK64,AP63+BK64-CG64,$C64-SUM($CL64:DB64)))))</f>
        <v>0</v>
      </c>
      <c r="DD64" s="10">
        <f ca="1">IF(NOT(snowball),0,IF(AQ63=0,0,IF($C64&lt;=SUM($CL64:DC64),0,IF(CH64+$C64-SUM($CL64:DC64)&gt;AQ63+BL64,AQ63+BL64-CH64,$C64-SUM($CL64:DC64)))))</f>
        <v>0</v>
      </c>
      <c r="DE64" s="10">
        <f ca="1">IF(NOT(snowball),0,IF(AR63=0,0,IF($C64&lt;=SUM($CL64:DD64),0,IF(CI64+$C64-SUM($CL64:DD64)&gt;AR63+BM64,AR63+BM64-CI64,$C64-SUM($CL64:DD64)))))</f>
        <v>0</v>
      </c>
    </row>
    <row r="65" spans="1:109" ht="11.1" customHeight="1">
      <c r="A65" s="11" t="str">
        <f t="shared" ca="1" si="54"/>
        <v/>
      </c>
      <c r="B65" s="5" t="e">
        <f t="shared" ca="1" si="40"/>
        <v>#N/A</v>
      </c>
      <c r="C65" s="34" t="str">
        <f t="shared" ca="1" si="12"/>
        <v/>
      </c>
      <c r="D65" s="10">
        <f t="shared" ca="1" si="13"/>
        <v>0</v>
      </c>
      <c r="E65" s="10">
        <f t="shared" ca="1" si="14"/>
        <v>0</v>
      </c>
      <c r="F65" s="10">
        <f t="shared" ca="1" si="15"/>
        <v>0</v>
      </c>
      <c r="G65" s="10">
        <f t="shared" ca="1" si="16"/>
        <v>0</v>
      </c>
      <c r="H65" s="10">
        <f t="shared" ca="1" si="17"/>
        <v>0</v>
      </c>
      <c r="I65" s="10">
        <f t="shared" ca="1" si="18"/>
        <v>0</v>
      </c>
      <c r="J65" s="10">
        <f t="shared" ca="1" si="19"/>
        <v>0</v>
      </c>
      <c r="K65" s="10">
        <f t="shared" ca="1" si="20"/>
        <v>0</v>
      </c>
      <c r="L65" s="10">
        <f t="shared" ca="1" si="21"/>
        <v>0</v>
      </c>
      <c r="M65" s="10">
        <f t="shared" ca="1" si="22"/>
        <v>0</v>
      </c>
      <c r="N65" s="10">
        <f t="shared" ca="1" si="23"/>
        <v>0</v>
      </c>
      <c r="O65" s="10">
        <f t="shared" ca="1" si="24"/>
        <v>0</v>
      </c>
      <c r="P65" s="10">
        <f t="shared" ca="1" si="25"/>
        <v>0</v>
      </c>
      <c r="Q65" s="10">
        <f t="shared" ca="1" si="26"/>
        <v>0</v>
      </c>
      <c r="R65" s="10">
        <f t="shared" ca="1" si="27"/>
        <v>0</v>
      </c>
      <c r="S65" s="10">
        <f t="shared" ca="1" si="28"/>
        <v>0</v>
      </c>
      <c r="T65" s="10">
        <f t="shared" ca="1" si="29"/>
        <v>0</v>
      </c>
      <c r="U65" s="10">
        <f t="shared" ca="1" si="30"/>
        <v>0</v>
      </c>
      <c r="V65" s="10">
        <f t="shared" ca="1" si="31"/>
        <v>0</v>
      </c>
      <c r="W65" s="10">
        <f t="shared" ca="1" si="31"/>
        <v>0</v>
      </c>
      <c r="X65" s="31"/>
      <c r="Y65" s="10">
        <f t="shared" ca="1" si="41"/>
        <v>0</v>
      </c>
      <c r="Z65" s="10">
        <f t="shared" ca="1" si="42"/>
        <v>0</v>
      </c>
      <c r="AA65" s="10">
        <f t="shared" ca="1" si="43"/>
        <v>0</v>
      </c>
      <c r="AB65" s="10">
        <f t="shared" ca="1" si="77"/>
        <v>0</v>
      </c>
      <c r="AC65" s="10">
        <f t="shared" ca="1" si="78"/>
        <v>0</v>
      </c>
      <c r="AD65" s="10">
        <f t="shared" ca="1" si="79"/>
        <v>0</v>
      </c>
      <c r="AE65" s="10">
        <f t="shared" ca="1" si="76"/>
        <v>0</v>
      </c>
      <c r="AF65" s="10">
        <f t="shared" ca="1" si="76"/>
        <v>0</v>
      </c>
      <c r="AG65" s="10">
        <f t="shared" ca="1" si="76"/>
        <v>0</v>
      </c>
      <c r="AH65" s="10">
        <f t="shared" ca="1" si="76"/>
        <v>0</v>
      </c>
      <c r="AI65" s="10">
        <f t="shared" ca="1" si="76"/>
        <v>0</v>
      </c>
      <c r="AJ65" s="10">
        <f t="shared" ca="1" si="76"/>
        <v>0</v>
      </c>
      <c r="AK65" s="10">
        <f t="shared" ca="1" si="76"/>
        <v>0</v>
      </c>
      <c r="AL65" s="10">
        <f t="shared" ca="1" si="76"/>
        <v>0</v>
      </c>
      <c r="AM65" s="10">
        <f t="shared" ca="1" si="76"/>
        <v>0</v>
      </c>
      <c r="AN65" s="10">
        <f t="shared" ca="1" si="76"/>
        <v>0</v>
      </c>
      <c r="AO65" s="10">
        <f t="shared" ca="1" si="76"/>
        <v>0</v>
      </c>
      <c r="AP65" s="10">
        <f t="shared" ca="1" si="76"/>
        <v>0</v>
      </c>
      <c r="AQ65" s="10">
        <f t="shared" ca="1" si="76"/>
        <v>0</v>
      </c>
      <c r="AR65" s="10">
        <f t="shared" ca="1" si="76"/>
        <v>0</v>
      </c>
      <c r="AS65" s="2"/>
      <c r="AT65" s="10">
        <f t="shared" ca="1" si="80"/>
        <v>0</v>
      </c>
      <c r="AU65" s="10">
        <f t="shared" ca="1" si="73"/>
        <v>0</v>
      </c>
      <c r="AV65" s="10">
        <f t="shared" ca="1" si="74"/>
        <v>0</v>
      </c>
      <c r="AW65" s="10">
        <f t="shared" ca="1" si="75"/>
        <v>0</v>
      </c>
      <c r="AX65" s="10">
        <f t="shared" ca="1" si="75"/>
        <v>0</v>
      </c>
      <c r="AY65" s="10">
        <f t="shared" ca="1" si="75"/>
        <v>0</v>
      </c>
      <c r="AZ65" s="10">
        <f t="shared" ca="1" si="75"/>
        <v>0</v>
      </c>
      <c r="BA65" s="10">
        <f t="shared" ca="1" si="75"/>
        <v>0</v>
      </c>
      <c r="BB65" s="10">
        <f t="shared" ca="1" si="75"/>
        <v>0</v>
      </c>
      <c r="BC65" s="10">
        <f t="shared" ca="1" si="75"/>
        <v>0</v>
      </c>
      <c r="BD65" s="10">
        <f t="shared" ca="1" si="75"/>
        <v>0</v>
      </c>
      <c r="BE65" s="10">
        <f t="shared" ca="1" si="75"/>
        <v>0</v>
      </c>
      <c r="BF65" s="10">
        <f t="shared" ca="1" si="75"/>
        <v>0</v>
      </c>
      <c r="BG65" s="10">
        <f t="shared" ca="1" si="75"/>
        <v>0</v>
      </c>
      <c r="BH65" s="10">
        <f t="shared" ca="1" si="75"/>
        <v>0</v>
      </c>
      <c r="BI65" s="10">
        <f t="shared" ca="1" si="75"/>
        <v>0</v>
      </c>
      <c r="BJ65" s="10">
        <f t="shared" ca="1" si="75"/>
        <v>0</v>
      </c>
      <c r="BK65" s="10">
        <f t="shared" ca="1" si="75"/>
        <v>0</v>
      </c>
      <c r="BL65" s="10">
        <f t="shared" ca="1" si="75"/>
        <v>0</v>
      </c>
      <c r="BM65" s="10">
        <f t="shared" ca="1" si="75"/>
        <v>0</v>
      </c>
      <c r="BN65" s="13">
        <f t="shared" ca="1" si="47"/>
        <v>0</v>
      </c>
      <c r="BO65" s="7"/>
      <c r="BP65" s="10">
        <f t="shared" ca="1" si="48"/>
        <v>0</v>
      </c>
      <c r="BQ65" s="10">
        <f t="shared" ca="1" si="49"/>
        <v>0</v>
      </c>
      <c r="BR65" s="10">
        <f t="shared" ca="1" si="50"/>
        <v>0</v>
      </c>
      <c r="BS65" s="10">
        <f t="shared" ca="1" si="51"/>
        <v>0</v>
      </c>
      <c r="BT65" s="10">
        <f t="shared" ca="1" si="52"/>
        <v>0</v>
      </c>
      <c r="BU65" s="10">
        <f t="shared" ca="1" si="57"/>
        <v>0</v>
      </c>
      <c r="BV65" s="10">
        <f t="shared" ca="1" si="58"/>
        <v>0</v>
      </c>
      <c r="BW65" s="10">
        <f t="shared" ca="1" si="59"/>
        <v>0</v>
      </c>
      <c r="BX65" s="10">
        <f t="shared" ca="1" si="60"/>
        <v>0</v>
      </c>
      <c r="BY65" s="10">
        <f t="shared" ca="1" si="61"/>
        <v>0</v>
      </c>
      <c r="BZ65" s="10">
        <f t="shared" ca="1" si="62"/>
        <v>0</v>
      </c>
      <c r="CA65" s="10">
        <f t="shared" ca="1" si="63"/>
        <v>0</v>
      </c>
      <c r="CB65" s="10">
        <f t="shared" ca="1" si="64"/>
        <v>0</v>
      </c>
      <c r="CC65" s="10">
        <f t="shared" ca="1" si="65"/>
        <v>0</v>
      </c>
      <c r="CD65" s="10">
        <f t="shared" ca="1" si="66"/>
        <v>0</v>
      </c>
      <c r="CE65" s="10">
        <f t="shared" ca="1" si="67"/>
        <v>0</v>
      </c>
      <c r="CF65" s="10">
        <f t="shared" ca="1" si="68"/>
        <v>0</v>
      </c>
      <c r="CG65" s="10">
        <f t="shared" ca="1" si="69"/>
        <v>0</v>
      </c>
      <c r="CH65" s="10">
        <f t="shared" ca="1" si="70"/>
        <v>0</v>
      </c>
      <c r="CI65" s="10">
        <f t="shared" ca="1" si="71"/>
        <v>0</v>
      </c>
      <c r="CJ65" s="13">
        <f t="shared" ca="1" si="53"/>
        <v>0</v>
      </c>
      <c r="CK65" s="13"/>
      <c r="CL65" s="33">
        <f t="shared" ca="1" si="39"/>
        <v>0</v>
      </c>
      <c r="CM65" s="10">
        <f ca="1">IF(NOT(snowball),0,IF(Z64=0,0,IF($C65&lt;=SUM($CL65:CL65),0,IF(BQ65+$C65-SUM($CL65:CL65)&gt;Z64+AU65,Z64+AU65-BQ65,$C65-SUM($CL65:CL65)))))</f>
        <v>0</v>
      </c>
      <c r="CN65" s="10">
        <f ca="1">IF(NOT(snowball),0,IF(AA64=0,0,IF($C65&lt;=SUM($CL65:CM65),0,IF(BR65+$C65-SUM($CL65:CM65)&gt;AA64+AV65,AA64+AV65-BR65,$C65-SUM($CL65:CM65)))))</f>
        <v>0</v>
      </c>
      <c r="CO65" s="10">
        <f ca="1">IF(NOT(snowball),0,IF(AB64=0,0,IF($C65&lt;=SUM($CL65:CN65),0,IF(BS65+$C65-SUM($CL65:CN65)&gt;AB64+AW65,AB64+AW65-BS65,$C65-SUM($CL65:CN65)))))</f>
        <v>0</v>
      </c>
      <c r="CP65" s="10">
        <f ca="1">IF(NOT(snowball),0,IF(AC64=0,0,IF($C65&lt;=SUM($CL65:CO65),0,IF(BT65+$C65-SUM($CL65:CO65)&gt;AC64+AX65,AC64+AX65-BT65,$C65-SUM($CL65:CO65)))))</f>
        <v>0</v>
      </c>
      <c r="CQ65" s="10">
        <f ca="1">IF(NOT(snowball),0,IF(AD64=0,0,IF($C65&lt;=SUM($CL65:CP65),0,IF(BU65+$C65-SUM($CL65:CP65)&gt;AD64+AY65,AD64+AY65-BU65,$C65-SUM($CL65:CP65)))))</f>
        <v>0</v>
      </c>
      <c r="CR65" s="10">
        <f ca="1">IF(NOT(snowball),0,IF(AE64=0,0,IF($C65&lt;=SUM($CL65:CQ65),0,IF(BV65+$C65-SUM($CL65:CQ65)&gt;AE64+AZ65,AE64+AZ65-BV65,$C65-SUM($CL65:CQ65)))))</f>
        <v>0</v>
      </c>
      <c r="CS65" s="10">
        <f ca="1">IF(NOT(snowball),0,IF(AF64=0,0,IF($C65&lt;=SUM($CL65:CR65),0,IF(BW65+$C65-SUM($CL65:CR65)&gt;AF64+BA65,AF64+BA65-BW65,$C65-SUM($CL65:CR65)))))</f>
        <v>0</v>
      </c>
      <c r="CT65" s="10">
        <f ca="1">IF(NOT(snowball),0,IF(AG64=0,0,IF($C65&lt;=SUM($CL65:CS65),0,IF(BX65+$C65-SUM($CL65:CS65)&gt;AG64+BB65,AG64+BB65-BX65,$C65-SUM($CL65:CS65)))))</f>
        <v>0</v>
      </c>
      <c r="CU65" s="10">
        <f ca="1">IF(NOT(snowball),0,IF(AH64=0,0,IF($C65&lt;=SUM($CL65:CT65),0,IF(BY65+$C65-SUM($CL65:CT65)&gt;AH64+BC65,AH64+BC65-BY65,$C65-SUM($CL65:CT65)))))</f>
        <v>0</v>
      </c>
      <c r="CV65" s="10">
        <f ca="1">IF(NOT(snowball),0,IF(AI64=0,0,IF($C65&lt;=SUM($CL65:CU65),0,IF(BZ65+$C65-SUM($CL65:CU65)&gt;AI64+BD65,AI64+BD65-BZ65,$C65-SUM($CL65:CU65)))))</f>
        <v>0</v>
      </c>
      <c r="CW65" s="10">
        <f ca="1">IF(NOT(snowball),0,IF(AJ64=0,0,IF($C65&lt;=SUM($CL65:CV65),0,IF(CA65+$C65-SUM($CL65:CV65)&gt;AJ64+BE65,AJ64+BE65-CA65,$C65-SUM($CL65:CV65)))))</f>
        <v>0</v>
      </c>
      <c r="CX65" s="10">
        <f ca="1">IF(NOT(snowball),0,IF(AK64=0,0,IF($C65&lt;=SUM($CL65:CW65),0,IF(CB65+$C65-SUM($CL65:CW65)&gt;AK64+BF65,AK64+BF65-CB65,$C65-SUM($CL65:CW65)))))</f>
        <v>0</v>
      </c>
      <c r="CY65" s="10">
        <f ca="1">IF(NOT(snowball),0,IF(AL64=0,0,IF($C65&lt;=SUM($CL65:CX65),0,IF(CC65+$C65-SUM($CL65:CX65)&gt;AL64+BG65,AL64+BG65-CC65,$C65-SUM($CL65:CX65)))))</f>
        <v>0</v>
      </c>
      <c r="CZ65" s="10">
        <f ca="1">IF(NOT(snowball),0,IF(AM64=0,0,IF($C65&lt;=SUM($CL65:CY65),0,IF(CD65+$C65-SUM($CL65:CY65)&gt;AM64+BH65,AM64+BH65-CD65,$C65-SUM($CL65:CY65)))))</f>
        <v>0</v>
      </c>
      <c r="DA65" s="10">
        <f ca="1">IF(NOT(snowball),0,IF(AN64=0,0,IF($C65&lt;=SUM($CL65:CZ65),0,IF(CE65+$C65-SUM($CL65:CZ65)&gt;AN64+BI65,AN64+BI65-CE65,$C65-SUM($CL65:CZ65)))))</f>
        <v>0</v>
      </c>
      <c r="DB65" s="10">
        <f ca="1">IF(NOT(snowball),0,IF(AO64=0,0,IF($C65&lt;=SUM($CL65:DA65),0,IF(CF65+$C65-SUM($CL65:DA65)&gt;AO64+BJ65,AO64+BJ65-CF65,$C65-SUM($CL65:DA65)))))</f>
        <v>0</v>
      </c>
      <c r="DC65" s="10">
        <f ca="1">IF(NOT(snowball),0,IF(AP64=0,0,IF($C65&lt;=SUM($CL65:DB65),0,IF(CG65+$C65-SUM($CL65:DB65)&gt;AP64+BK65,AP64+BK65-CG65,$C65-SUM($CL65:DB65)))))</f>
        <v>0</v>
      </c>
      <c r="DD65" s="10">
        <f ca="1">IF(NOT(snowball),0,IF(AQ64=0,0,IF($C65&lt;=SUM($CL65:DC65),0,IF(CH65+$C65-SUM($CL65:DC65)&gt;AQ64+BL65,AQ64+BL65-CH65,$C65-SUM($CL65:DC65)))))</f>
        <v>0</v>
      </c>
      <c r="DE65" s="10">
        <f ca="1">IF(NOT(snowball),0,IF(AR64=0,0,IF($C65&lt;=SUM($CL65:DD65),0,IF(CI65+$C65-SUM($CL65:DD65)&gt;AR64+BM65,AR64+BM65-CI65,$C65-SUM($CL65:DD65)))))</f>
        <v>0</v>
      </c>
    </row>
    <row r="66" spans="1:109" ht="11.1" customHeight="1">
      <c r="A66" s="11" t="str">
        <f t="shared" ca="1" si="54"/>
        <v/>
      </c>
      <c r="B66" s="5" t="e">
        <f t="shared" ca="1" si="40"/>
        <v>#N/A</v>
      </c>
      <c r="C66" s="34" t="str">
        <f t="shared" ca="1" si="12"/>
        <v/>
      </c>
      <c r="D66" s="10">
        <f t="shared" ca="1" si="13"/>
        <v>0</v>
      </c>
      <c r="E66" s="10">
        <f t="shared" ca="1" si="14"/>
        <v>0</v>
      </c>
      <c r="F66" s="10">
        <f t="shared" ca="1" si="15"/>
        <v>0</v>
      </c>
      <c r="G66" s="10">
        <f t="shared" ca="1" si="16"/>
        <v>0</v>
      </c>
      <c r="H66" s="10">
        <f t="shared" ca="1" si="17"/>
        <v>0</v>
      </c>
      <c r="I66" s="10">
        <f t="shared" ca="1" si="18"/>
        <v>0</v>
      </c>
      <c r="J66" s="10">
        <f t="shared" ca="1" si="19"/>
        <v>0</v>
      </c>
      <c r="K66" s="10">
        <f t="shared" ca="1" si="20"/>
        <v>0</v>
      </c>
      <c r="L66" s="10">
        <f t="shared" ca="1" si="21"/>
        <v>0</v>
      </c>
      <c r="M66" s="10">
        <f t="shared" ca="1" si="22"/>
        <v>0</v>
      </c>
      <c r="N66" s="10">
        <f t="shared" ca="1" si="23"/>
        <v>0</v>
      </c>
      <c r="O66" s="10">
        <f t="shared" ca="1" si="24"/>
        <v>0</v>
      </c>
      <c r="P66" s="10">
        <f t="shared" ca="1" si="25"/>
        <v>0</v>
      </c>
      <c r="Q66" s="10">
        <f t="shared" ca="1" si="26"/>
        <v>0</v>
      </c>
      <c r="R66" s="10">
        <f t="shared" ca="1" si="27"/>
        <v>0</v>
      </c>
      <c r="S66" s="10">
        <f t="shared" ca="1" si="28"/>
        <v>0</v>
      </c>
      <c r="T66" s="10">
        <f t="shared" ca="1" si="29"/>
        <v>0</v>
      </c>
      <c r="U66" s="10">
        <f t="shared" ca="1" si="30"/>
        <v>0</v>
      </c>
      <c r="V66" s="10">
        <f t="shared" ca="1" si="31"/>
        <v>0</v>
      </c>
      <c r="W66" s="10">
        <f t="shared" ca="1" si="31"/>
        <v>0</v>
      </c>
      <c r="X66" s="31"/>
      <c r="Y66" s="10">
        <f t="shared" ca="1" si="41"/>
        <v>0</v>
      </c>
      <c r="Z66" s="10">
        <f t="shared" ca="1" si="42"/>
        <v>0</v>
      </c>
      <c r="AA66" s="10">
        <f t="shared" ca="1" si="43"/>
        <v>0</v>
      </c>
      <c r="AB66" s="10">
        <f t="shared" ca="1" si="77"/>
        <v>0</v>
      </c>
      <c r="AC66" s="10">
        <f t="shared" ca="1" si="78"/>
        <v>0</v>
      </c>
      <c r="AD66" s="10">
        <f t="shared" ca="1" si="79"/>
        <v>0</v>
      </c>
      <c r="AE66" s="10">
        <f t="shared" ca="1" si="76"/>
        <v>0</v>
      </c>
      <c r="AF66" s="10">
        <f t="shared" ca="1" si="76"/>
        <v>0</v>
      </c>
      <c r="AG66" s="10">
        <f t="shared" ca="1" si="76"/>
        <v>0</v>
      </c>
      <c r="AH66" s="10">
        <f t="shared" ca="1" si="76"/>
        <v>0</v>
      </c>
      <c r="AI66" s="10">
        <f t="shared" ca="1" si="76"/>
        <v>0</v>
      </c>
      <c r="AJ66" s="10">
        <f t="shared" ca="1" si="76"/>
        <v>0</v>
      </c>
      <c r="AK66" s="10">
        <f t="shared" ca="1" si="76"/>
        <v>0</v>
      </c>
      <c r="AL66" s="10">
        <f t="shared" ca="1" si="76"/>
        <v>0</v>
      </c>
      <c r="AM66" s="10">
        <f t="shared" ca="1" si="76"/>
        <v>0</v>
      </c>
      <c r="AN66" s="10">
        <f t="shared" ca="1" si="76"/>
        <v>0</v>
      </c>
      <c r="AO66" s="10">
        <f t="shared" ca="1" si="76"/>
        <v>0</v>
      </c>
      <c r="AP66" s="10">
        <f t="shared" ca="1" si="76"/>
        <v>0</v>
      </c>
      <c r="AQ66" s="10">
        <f t="shared" ca="1" si="76"/>
        <v>0</v>
      </c>
      <c r="AR66" s="10">
        <f t="shared" ca="1" si="76"/>
        <v>0</v>
      </c>
      <c r="AS66" s="2"/>
      <c r="AT66" s="10">
        <f t="shared" ca="1" si="80"/>
        <v>0</v>
      </c>
      <c r="AU66" s="10">
        <f t="shared" ca="1" si="73"/>
        <v>0</v>
      </c>
      <c r="AV66" s="10">
        <f t="shared" ca="1" si="74"/>
        <v>0</v>
      </c>
      <c r="AW66" s="10">
        <f t="shared" ref="AW66:BM80" ca="1" si="81">ROUND(AB65*G$9/12,2)</f>
        <v>0</v>
      </c>
      <c r="AX66" s="10">
        <f t="shared" ca="1" si="81"/>
        <v>0</v>
      </c>
      <c r="AY66" s="10">
        <f t="shared" ca="1" si="81"/>
        <v>0</v>
      </c>
      <c r="AZ66" s="10">
        <f t="shared" ca="1" si="81"/>
        <v>0</v>
      </c>
      <c r="BA66" s="10">
        <f t="shared" ca="1" si="81"/>
        <v>0</v>
      </c>
      <c r="BB66" s="10">
        <f t="shared" ca="1" si="81"/>
        <v>0</v>
      </c>
      <c r="BC66" s="10">
        <f t="shared" ca="1" si="81"/>
        <v>0</v>
      </c>
      <c r="BD66" s="10">
        <f t="shared" ca="1" si="81"/>
        <v>0</v>
      </c>
      <c r="BE66" s="10">
        <f t="shared" ca="1" si="81"/>
        <v>0</v>
      </c>
      <c r="BF66" s="10">
        <f t="shared" ca="1" si="81"/>
        <v>0</v>
      </c>
      <c r="BG66" s="10">
        <f t="shared" ca="1" si="81"/>
        <v>0</v>
      </c>
      <c r="BH66" s="10">
        <f t="shared" ca="1" si="81"/>
        <v>0</v>
      </c>
      <c r="BI66" s="10">
        <f t="shared" ca="1" si="81"/>
        <v>0</v>
      </c>
      <c r="BJ66" s="10">
        <f t="shared" ca="1" si="81"/>
        <v>0</v>
      </c>
      <c r="BK66" s="10">
        <f t="shared" ca="1" si="81"/>
        <v>0</v>
      </c>
      <c r="BL66" s="10">
        <f t="shared" ca="1" si="81"/>
        <v>0</v>
      </c>
      <c r="BM66" s="10">
        <f t="shared" ca="1" si="81"/>
        <v>0</v>
      </c>
      <c r="BN66" s="13">
        <f t="shared" ca="1" si="47"/>
        <v>0</v>
      </c>
      <c r="BO66" s="7"/>
      <c r="BP66" s="10">
        <f t="shared" ca="1" si="48"/>
        <v>0</v>
      </c>
      <c r="BQ66" s="10">
        <f t="shared" ca="1" si="49"/>
        <v>0</v>
      </c>
      <c r="BR66" s="10">
        <f t="shared" ca="1" si="50"/>
        <v>0</v>
      </c>
      <c r="BS66" s="10">
        <f t="shared" ca="1" si="51"/>
        <v>0</v>
      </c>
      <c r="BT66" s="10">
        <f t="shared" ca="1" si="52"/>
        <v>0</v>
      </c>
      <c r="BU66" s="10">
        <f t="shared" ca="1" si="57"/>
        <v>0</v>
      </c>
      <c r="BV66" s="10">
        <f t="shared" ca="1" si="58"/>
        <v>0</v>
      </c>
      <c r="BW66" s="10">
        <f t="shared" ca="1" si="59"/>
        <v>0</v>
      </c>
      <c r="BX66" s="10">
        <f t="shared" ca="1" si="60"/>
        <v>0</v>
      </c>
      <c r="BY66" s="10">
        <f t="shared" ca="1" si="61"/>
        <v>0</v>
      </c>
      <c r="BZ66" s="10">
        <f t="shared" ca="1" si="62"/>
        <v>0</v>
      </c>
      <c r="CA66" s="10">
        <f t="shared" ca="1" si="63"/>
        <v>0</v>
      </c>
      <c r="CB66" s="10">
        <f t="shared" ca="1" si="64"/>
        <v>0</v>
      </c>
      <c r="CC66" s="10">
        <f t="shared" ca="1" si="65"/>
        <v>0</v>
      </c>
      <c r="CD66" s="10">
        <f t="shared" ca="1" si="66"/>
        <v>0</v>
      </c>
      <c r="CE66" s="10">
        <f t="shared" ca="1" si="67"/>
        <v>0</v>
      </c>
      <c r="CF66" s="10">
        <f t="shared" ca="1" si="68"/>
        <v>0</v>
      </c>
      <c r="CG66" s="10">
        <f t="shared" ca="1" si="69"/>
        <v>0</v>
      </c>
      <c r="CH66" s="10">
        <f t="shared" ca="1" si="70"/>
        <v>0</v>
      </c>
      <c r="CI66" s="10">
        <f t="shared" ca="1" si="71"/>
        <v>0</v>
      </c>
      <c r="CJ66" s="13">
        <f t="shared" ca="1" si="53"/>
        <v>0</v>
      </c>
      <c r="CK66" s="13"/>
      <c r="CL66" s="33">
        <f t="shared" ca="1" si="39"/>
        <v>0</v>
      </c>
      <c r="CM66" s="10">
        <f ca="1">IF(NOT(snowball),0,IF(Z65=0,0,IF($C66&lt;=SUM($CL66:CL66),0,IF(BQ66+$C66-SUM($CL66:CL66)&gt;Z65+AU66,Z65+AU66-BQ66,$C66-SUM($CL66:CL66)))))</f>
        <v>0</v>
      </c>
      <c r="CN66" s="10">
        <f ca="1">IF(NOT(snowball),0,IF(AA65=0,0,IF($C66&lt;=SUM($CL66:CM66),0,IF(BR66+$C66-SUM($CL66:CM66)&gt;AA65+AV66,AA65+AV66-BR66,$C66-SUM($CL66:CM66)))))</f>
        <v>0</v>
      </c>
      <c r="CO66" s="10">
        <f ca="1">IF(NOT(snowball),0,IF(AB65=0,0,IF($C66&lt;=SUM($CL66:CN66),0,IF(BS66+$C66-SUM($CL66:CN66)&gt;AB65+AW66,AB65+AW66-BS66,$C66-SUM($CL66:CN66)))))</f>
        <v>0</v>
      </c>
      <c r="CP66" s="10">
        <f ca="1">IF(NOT(snowball),0,IF(AC65=0,0,IF($C66&lt;=SUM($CL66:CO66),0,IF(BT66+$C66-SUM($CL66:CO66)&gt;AC65+AX66,AC65+AX66-BT66,$C66-SUM($CL66:CO66)))))</f>
        <v>0</v>
      </c>
      <c r="CQ66" s="10">
        <f ca="1">IF(NOT(snowball),0,IF(AD65=0,0,IF($C66&lt;=SUM($CL66:CP66),0,IF(BU66+$C66-SUM($CL66:CP66)&gt;AD65+AY66,AD65+AY66-BU66,$C66-SUM($CL66:CP66)))))</f>
        <v>0</v>
      </c>
      <c r="CR66" s="10">
        <f ca="1">IF(NOT(snowball),0,IF(AE65=0,0,IF($C66&lt;=SUM($CL66:CQ66),0,IF(BV66+$C66-SUM($CL66:CQ66)&gt;AE65+AZ66,AE65+AZ66-BV66,$C66-SUM($CL66:CQ66)))))</f>
        <v>0</v>
      </c>
      <c r="CS66" s="10">
        <f ca="1">IF(NOT(snowball),0,IF(AF65=0,0,IF($C66&lt;=SUM($CL66:CR66),0,IF(BW66+$C66-SUM($CL66:CR66)&gt;AF65+BA66,AF65+BA66-BW66,$C66-SUM($CL66:CR66)))))</f>
        <v>0</v>
      </c>
      <c r="CT66" s="10">
        <f ca="1">IF(NOT(snowball),0,IF(AG65=0,0,IF($C66&lt;=SUM($CL66:CS66),0,IF(BX66+$C66-SUM($CL66:CS66)&gt;AG65+BB66,AG65+BB66-BX66,$C66-SUM($CL66:CS66)))))</f>
        <v>0</v>
      </c>
      <c r="CU66" s="10">
        <f ca="1">IF(NOT(snowball),0,IF(AH65=0,0,IF($C66&lt;=SUM($CL66:CT66),0,IF(BY66+$C66-SUM($CL66:CT66)&gt;AH65+BC66,AH65+BC66-BY66,$C66-SUM($CL66:CT66)))))</f>
        <v>0</v>
      </c>
      <c r="CV66" s="10">
        <f ca="1">IF(NOT(snowball),0,IF(AI65=0,0,IF($C66&lt;=SUM($CL66:CU66),0,IF(BZ66+$C66-SUM($CL66:CU66)&gt;AI65+BD66,AI65+BD66-BZ66,$C66-SUM($CL66:CU66)))))</f>
        <v>0</v>
      </c>
      <c r="CW66" s="10">
        <f ca="1">IF(NOT(snowball),0,IF(AJ65=0,0,IF($C66&lt;=SUM($CL66:CV66),0,IF(CA66+$C66-SUM($CL66:CV66)&gt;AJ65+BE66,AJ65+BE66-CA66,$C66-SUM($CL66:CV66)))))</f>
        <v>0</v>
      </c>
      <c r="CX66" s="10">
        <f ca="1">IF(NOT(snowball),0,IF(AK65=0,0,IF($C66&lt;=SUM($CL66:CW66),0,IF(CB66+$C66-SUM($CL66:CW66)&gt;AK65+BF66,AK65+BF66-CB66,$C66-SUM($CL66:CW66)))))</f>
        <v>0</v>
      </c>
      <c r="CY66" s="10">
        <f ca="1">IF(NOT(snowball),0,IF(AL65=0,0,IF($C66&lt;=SUM($CL66:CX66),0,IF(CC66+$C66-SUM($CL66:CX66)&gt;AL65+BG66,AL65+BG66-CC66,$C66-SUM($CL66:CX66)))))</f>
        <v>0</v>
      </c>
      <c r="CZ66" s="10">
        <f ca="1">IF(NOT(snowball),0,IF(AM65=0,0,IF($C66&lt;=SUM($CL66:CY66),0,IF(CD66+$C66-SUM($CL66:CY66)&gt;AM65+BH66,AM65+BH66-CD66,$C66-SUM($CL66:CY66)))))</f>
        <v>0</v>
      </c>
      <c r="DA66" s="10">
        <f ca="1">IF(NOT(snowball),0,IF(AN65=0,0,IF($C66&lt;=SUM($CL66:CZ66),0,IF(CE66+$C66-SUM($CL66:CZ66)&gt;AN65+BI66,AN65+BI66-CE66,$C66-SUM($CL66:CZ66)))))</f>
        <v>0</v>
      </c>
      <c r="DB66" s="10">
        <f ca="1">IF(NOT(snowball),0,IF(AO65=0,0,IF($C66&lt;=SUM($CL66:DA66),0,IF(CF66+$C66-SUM($CL66:DA66)&gt;AO65+BJ66,AO65+BJ66-CF66,$C66-SUM($CL66:DA66)))))</f>
        <v>0</v>
      </c>
      <c r="DC66" s="10">
        <f ca="1">IF(NOT(snowball),0,IF(AP65=0,0,IF($C66&lt;=SUM($CL66:DB66),0,IF(CG66+$C66-SUM($CL66:DB66)&gt;AP65+BK66,AP65+BK66-CG66,$C66-SUM($CL66:DB66)))))</f>
        <v>0</v>
      </c>
      <c r="DD66" s="10">
        <f ca="1">IF(NOT(snowball),0,IF(AQ65=0,0,IF($C66&lt;=SUM($CL66:DC66),0,IF(CH66+$C66-SUM($CL66:DC66)&gt;AQ65+BL66,AQ65+BL66-CH66,$C66-SUM($CL66:DC66)))))</f>
        <v>0</v>
      </c>
      <c r="DE66" s="10">
        <f ca="1">IF(NOT(snowball),0,IF(AR65=0,0,IF($C66&lt;=SUM($CL66:DD66),0,IF(CI66+$C66-SUM($CL66:DD66)&gt;AR65+BM66,AR65+BM66-CI66,$C66-SUM($CL66:DD66)))))</f>
        <v>0</v>
      </c>
    </row>
    <row r="67" spans="1:109" ht="11.1" customHeight="1">
      <c r="A67" s="11" t="str">
        <f t="shared" ca="1" si="54"/>
        <v/>
      </c>
      <c r="B67" s="5" t="e">
        <f t="shared" ca="1" si="40"/>
        <v>#N/A</v>
      </c>
      <c r="C67" s="34" t="str">
        <f t="shared" ca="1" si="12"/>
        <v/>
      </c>
      <c r="D67" s="10">
        <f t="shared" ca="1" si="13"/>
        <v>0</v>
      </c>
      <c r="E67" s="10">
        <f t="shared" ca="1" si="14"/>
        <v>0</v>
      </c>
      <c r="F67" s="10">
        <f t="shared" ca="1" si="15"/>
        <v>0</v>
      </c>
      <c r="G67" s="10">
        <f t="shared" ca="1" si="16"/>
        <v>0</v>
      </c>
      <c r="H67" s="10">
        <f t="shared" ca="1" si="17"/>
        <v>0</v>
      </c>
      <c r="I67" s="10">
        <f t="shared" ca="1" si="18"/>
        <v>0</v>
      </c>
      <c r="J67" s="10">
        <f t="shared" ca="1" si="19"/>
        <v>0</v>
      </c>
      <c r="K67" s="10">
        <f t="shared" ca="1" si="20"/>
        <v>0</v>
      </c>
      <c r="L67" s="10">
        <f t="shared" ca="1" si="21"/>
        <v>0</v>
      </c>
      <c r="M67" s="10">
        <f t="shared" ca="1" si="22"/>
        <v>0</v>
      </c>
      <c r="N67" s="10">
        <f t="shared" ca="1" si="23"/>
        <v>0</v>
      </c>
      <c r="O67" s="10">
        <f t="shared" ca="1" si="24"/>
        <v>0</v>
      </c>
      <c r="P67" s="10">
        <f t="shared" ca="1" si="25"/>
        <v>0</v>
      </c>
      <c r="Q67" s="10">
        <f t="shared" ca="1" si="26"/>
        <v>0</v>
      </c>
      <c r="R67" s="10">
        <f t="shared" ca="1" si="27"/>
        <v>0</v>
      </c>
      <c r="S67" s="10">
        <f t="shared" ca="1" si="28"/>
        <v>0</v>
      </c>
      <c r="T67" s="10">
        <f t="shared" ca="1" si="29"/>
        <v>0</v>
      </c>
      <c r="U67" s="10">
        <f t="shared" ca="1" si="30"/>
        <v>0</v>
      </c>
      <c r="V67" s="10">
        <f t="shared" ca="1" si="31"/>
        <v>0</v>
      </c>
      <c r="W67" s="10">
        <f t="shared" ca="1" si="31"/>
        <v>0</v>
      </c>
      <c r="X67" s="31"/>
      <c r="Y67" s="10">
        <f t="shared" ca="1" si="41"/>
        <v>0</v>
      </c>
      <c r="Z67" s="10">
        <f t="shared" ca="1" si="42"/>
        <v>0</v>
      </c>
      <c r="AA67" s="10">
        <f t="shared" ca="1" si="43"/>
        <v>0</v>
      </c>
      <c r="AB67" s="10">
        <f t="shared" ca="1" si="77"/>
        <v>0</v>
      </c>
      <c r="AC67" s="10">
        <f t="shared" ca="1" si="78"/>
        <v>0</v>
      </c>
      <c r="AD67" s="10">
        <f t="shared" ca="1" si="79"/>
        <v>0</v>
      </c>
      <c r="AE67" s="10">
        <f t="shared" ca="1" si="76"/>
        <v>0</v>
      </c>
      <c r="AF67" s="10">
        <f t="shared" ca="1" si="76"/>
        <v>0</v>
      </c>
      <c r="AG67" s="10">
        <f t="shared" ca="1" si="76"/>
        <v>0</v>
      </c>
      <c r="AH67" s="10">
        <f t="shared" ca="1" si="76"/>
        <v>0</v>
      </c>
      <c r="AI67" s="10">
        <f t="shared" ca="1" si="76"/>
        <v>0</v>
      </c>
      <c r="AJ67" s="10">
        <f t="shared" ca="1" si="76"/>
        <v>0</v>
      </c>
      <c r="AK67" s="10">
        <f t="shared" ca="1" si="76"/>
        <v>0</v>
      </c>
      <c r="AL67" s="10">
        <f t="shared" ca="1" si="76"/>
        <v>0</v>
      </c>
      <c r="AM67" s="10">
        <f t="shared" ca="1" si="76"/>
        <v>0</v>
      </c>
      <c r="AN67" s="10">
        <f t="shared" ca="1" si="76"/>
        <v>0</v>
      </c>
      <c r="AO67" s="10">
        <f t="shared" ca="1" si="76"/>
        <v>0</v>
      </c>
      <c r="AP67" s="10">
        <f t="shared" ca="1" si="76"/>
        <v>0</v>
      </c>
      <c r="AQ67" s="10">
        <f t="shared" ca="1" si="76"/>
        <v>0</v>
      </c>
      <c r="AR67" s="10">
        <f t="shared" ca="1" si="76"/>
        <v>0</v>
      </c>
      <c r="AS67" s="2"/>
      <c r="AT67" s="10">
        <f t="shared" ca="1" si="80"/>
        <v>0</v>
      </c>
      <c r="AU67" s="10">
        <f t="shared" ca="1" si="73"/>
        <v>0</v>
      </c>
      <c r="AV67" s="10">
        <f t="shared" ca="1" si="74"/>
        <v>0</v>
      </c>
      <c r="AW67" s="10">
        <f t="shared" ca="1" si="81"/>
        <v>0</v>
      </c>
      <c r="AX67" s="10">
        <f t="shared" ca="1" si="81"/>
        <v>0</v>
      </c>
      <c r="AY67" s="10">
        <f t="shared" ca="1" si="81"/>
        <v>0</v>
      </c>
      <c r="AZ67" s="10">
        <f t="shared" ca="1" si="81"/>
        <v>0</v>
      </c>
      <c r="BA67" s="10">
        <f t="shared" ca="1" si="81"/>
        <v>0</v>
      </c>
      <c r="BB67" s="10">
        <f t="shared" ca="1" si="81"/>
        <v>0</v>
      </c>
      <c r="BC67" s="10">
        <f t="shared" ca="1" si="81"/>
        <v>0</v>
      </c>
      <c r="BD67" s="10">
        <f t="shared" ca="1" si="81"/>
        <v>0</v>
      </c>
      <c r="BE67" s="10">
        <f t="shared" ca="1" si="81"/>
        <v>0</v>
      </c>
      <c r="BF67" s="10">
        <f t="shared" ca="1" si="81"/>
        <v>0</v>
      </c>
      <c r="BG67" s="10">
        <f t="shared" ca="1" si="81"/>
        <v>0</v>
      </c>
      <c r="BH67" s="10">
        <f t="shared" ca="1" si="81"/>
        <v>0</v>
      </c>
      <c r="BI67" s="10">
        <f t="shared" ca="1" si="81"/>
        <v>0</v>
      </c>
      <c r="BJ67" s="10">
        <f t="shared" ca="1" si="81"/>
        <v>0</v>
      </c>
      <c r="BK67" s="10">
        <f t="shared" ca="1" si="81"/>
        <v>0</v>
      </c>
      <c r="BL67" s="10">
        <f t="shared" ca="1" si="81"/>
        <v>0</v>
      </c>
      <c r="BM67" s="10">
        <f t="shared" ca="1" si="81"/>
        <v>0</v>
      </c>
      <c r="BN67" s="13">
        <f t="shared" ca="1" si="47"/>
        <v>0</v>
      </c>
      <c r="BO67" s="7"/>
      <c r="BP67" s="10">
        <f t="shared" ca="1" si="48"/>
        <v>0</v>
      </c>
      <c r="BQ67" s="10">
        <f t="shared" ca="1" si="49"/>
        <v>0</v>
      </c>
      <c r="BR67" s="10">
        <f t="shared" ca="1" si="50"/>
        <v>0</v>
      </c>
      <c r="BS67" s="10">
        <f t="shared" ca="1" si="51"/>
        <v>0</v>
      </c>
      <c r="BT67" s="10">
        <f t="shared" ca="1" si="52"/>
        <v>0</v>
      </c>
      <c r="BU67" s="10">
        <f t="shared" ca="1" si="57"/>
        <v>0</v>
      </c>
      <c r="BV67" s="10">
        <f t="shared" ca="1" si="58"/>
        <v>0</v>
      </c>
      <c r="BW67" s="10">
        <f t="shared" ca="1" si="59"/>
        <v>0</v>
      </c>
      <c r="BX67" s="10">
        <f t="shared" ca="1" si="60"/>
        <v>0</v>
      </c>
      <c r="BY67" s="10">
        <f t="shared" ca="1" si="61"/>
        <v>0</v>
      </c>
      <c r="BZ67" s="10">
        <f t="shared" ca="1" si="62"/>
        <v>0</v>
      </c>
      <c r="CA67" s="10">
        <f t="shared" ca="1" si="63"/>
        <v>0</v>
      </c>
      <c r="CB67" s="10">
        <f t="shared" ca="1" si="64"/>
        <v>0</v>
      </c>
      <c r="CC67" s="10">
        <f t="shared" ca="1" si="65"/>
        <v>0</v>
      </c>
      <c r="CD67" s="10">
        <f t="shared" ca="1" si="66"/>
        <v>0</v>
      </c>
      <c r="CE67" s="10">
        <f t="shared" ca="1" si="67"/>
        <v>0</v>
      </c>
      <c r="CF67" s="10">
        <f t="shared" ca="1" si="68"/>
        <v>0</v>
      </c>
      <c r="CG67" s="10">
        <f t="shared" ca="1" si="69"/>
        <v>0</v>
      </c>
      <c r="CH67" s="10">
        <f t="shared" ca="1" si="70"/>
        <v>0</v>
      </c>
      <c r="CI67" s="10">
        <f t="shared" ca="1" si="71"/>
        <v>0</v>
      </c>
      <c r="CJ67" s="13">
        <f t="shared" ca="1" si="53"/>
        <v>0</v>
      </c>
      <c r="CK67" s="13"/>
      <c r="CL67" s="33">
        <f t="shared" ca="1" si="39"/>
        <v>0</v>
      </c>
      <c r="CM67" s="10">
        <f ca="1">IF(NOT(snowball),0,IF(Z66=0,0,IF($C67&lt;=SUM($CL67:CL67),0,IF(BQ67+$C67-SUM($CL67:CL67)&gt;Z66+AU67,Z66+AU67-BQ67,$C67-SUM($CL67:CL67)))))</f>
        <v>0</v>
      </c>
      <c r="CN67" s="10">
        <f ca="1">IF(NOT(snowball),0,IF(AA66=0,0,IF($C67&lt;=SUM($CL67:CM67),0,IF(BR67+$C67-SUM($CL67:CM67)&gt;AA66+AV67,AA66+AV67-BR67,$C67-SUM($CL67:CM67)))))</f>
        <v>0</v>
      </c>
      <c r="CO67" s="10">
        <f ca="1">IF(NOT(snowball),0,IF(AB66=0,0,IF($C67&lt;=SUM($CL67:CN67),0,IF(BS67+$C67-SUM($CL67:CN67)&gt;AB66+AW67,AB66+AW67-BS67,$C67-SUM($CL67:CN67)))))</f>
        <v>0</v>
      </c>
      <c r="CP67" s="10">
        <f ca="1">IF(NOT(snowball),0,IF(AC66=0,0,IF($C67&lt;=SUM($CL67:CO67),0,IF(BT67+$C67-SUM($CL67:CO67)&gt;AC66+AX67,AC66+AX67-BT67,$C67-SUM($CL67:CO67)))))</f>
        <v>0</v>
      </c>
      <c r="CQ67" s="10">
        <f ca="1">IF(NOT(snowball),0,IF(AD66=0,0,IF($C67&lt;=SUM($CL67:CP67),0,IF(BU67+$C67-SUM($CL67:CP67)&gt;AD66+AY67,AD66+AY67-BU67,$C67-SUM($CL67:CP67)))))</f>
        <v>0</v>
      </c>
      <c r="CR67" s="10">
        <f ca="1">IF(NOT(snowball),0,IF(AE66=0,0,IF($C67&lt;=SUM($CL67:CQ67),0,IF(BV67+$C67-SUM($CL67:CQ67)&gt;AE66+AZ67,AE66+AZ67-BV67,$C67-SUM($CL67:CQ67)))))</f>
        <v>0</v>
      </c>
      <c r="CS67" s="10">
        <f ca="1">IF(NOT(snowball),0,IF(AF66=0,0,IF($C67&lt;=SUM($CL67:CR67),0,IF(BW67+$C67-SUM($CL67:CR67)&gt;AF66+BA67,AF66+BA67-BW67,$C67-SUM($CL67:CR67)))))</f>
        <v>0</v>
      </c>
      <c r="CT67" s="10">
        <f ca="1">IF(NOT(snowball),0,IF(AG66=0,0,IF($C67&lt;=SUM($CL67:CS67),0,IF(BX67+$C67-SUM($CL67:CS67)&gt;AG66+BB67,AG66+BB67-BX67,$C67-SUM($CL67:CS67)))))</f>
        <v>0</v>
      </c>
      <c r="CU67" s="10">
        <f ca="1">IF(NOT(snowball),0,IF(AH66=0,0,IF($C67&lt;=SUM($CL67:CT67),0,IF(BY67+$C67-SUM($CL67:CT67)&gt;AH66+BC67,AH66+BC67-BY67,$C67-SUM($CL67:CT67)))))</f>
        <v>0</v>
      </c>
      <c r="CV67" s="10">
        <f ca="1">IF(NOT(snowball),0,IF(AI66=0,0,IF($C67&lt;=SUM($CL67:CU67),0,IF(BZ67+$C67-SUM($CL67:CU67)&gt;AI66+BD67,AI66+BD67-BZ67,$C67-SUM($CL67:CU67)))))</f>
        <v>0</v>
      </c>
      <c r="CW67" s="10">
        <f ca="1">IF(NOT(snowball),0,IF(AJ66=0,0,IF($C67&lt;=SUM($CL67:CV67),0,IF(CA67+$C67-SUM($CL67:CV67)&gt;AJ66+BE67,AJ66+BE67-CA67,$C67-SUM($CL67:CV67)))))</f>
        <v>0</v>
      </c>
      <c r="CX67" s="10">
        <f ca="1">IF(NOT(snowball),0,IF(AK66=0,0,IF($C67&lt;=SUM($CL67:CW67),0,IF(CB67+$C67-SUM($CL67:CW67)&gt;AK66+BF67,AK66+BF67-CB67,$C67-SUM($CL67:CW67)))))</f>
        <v>0</v>
      </c>
      <c r="CY67" s="10">
        <f ca="1">IF(NOT(snowball),0,IF(AL66=0,0,IF($C67&lt;=SUM($CL67:CX67),0,IF(CC67+$C67-SUM($CL67:CX67)&gt;AL66+BG67,AL66+BG67-CC67,$C67-SUM($CL67:CX67)))))</f>
        <v>0</v>
      </c>
      <c r="CZ67" s="10">
        <f ca="1">IF(NOT(snowball),0,IF(AM66=0,0,IF($C67&lt;=SUM($CL67:CY67),0,IF(CD67+$C67-SUM($CL67:CY67)&gt;AM66+BH67,AM66+BH67-CD67,$C67-SUM($CL67:CY67)))))</f>
        <v>0</v>
      </c>
      <c r="DA67" s="10">
        <f ca="1">IF(NOT(snowball),0,IF(AN66=0,0,IF($C67&lt;=SUM($CL67:CZ67),0,IF(CE67+$C67-SUM($CL67:CZ67)&gt;AN66+BI67,AN66+BI67-CE67,$C67-SUM($CL67:CZ67)))))</f>
        <v>0</v>
      </c>
      <c r="DB67" s="10">
        <f ca="1">IF(NOT(snowball),0,IF(AO66=0,0,IF($C67&lt;=SUM($CL67:DA67),0,IF(CF67+$C67-SUM($CL67:DA67)&gt;AO66+BJ67,AO66+BJ67-CF67,$C67-SUM($CL67:DA67)))))</f>
        <v>0</v>
      </c>
      <c r="DC67" s="10">
        <f ca="1">IF(NOT(snowball),0,IF(AP66=0,0,IF($C67&lt;=SUM($CL67:DB67),0,IF(CG67+$C67-SUM($CL67:DB67)&gt;AP66+BK67,AP66+BK67-CG67,$C67-SUM($CL67:DB67)))))</f>
        <v>0</v>
      </c>
      <c r="DD67" s="10">
        <f ca="1">IF(NOT(snowball),0,IF(AQ66=0,0,IF($C67&lt;=SUM($CL67:DC67),0,IF(CH67+$C67-SUM($CL67:DC67)&gt;AQ66+BL67,AQ66+BL67-CH67,$C67-SUM($CL67:DC67)))))</f>
        <v>0</v>
      </c>
      <c r="DE67" s="10">
        <f ca="1">IF(NOT(snowball),0,IF(AR66=0,0,IF($C67&lt;=SUM($CL67:DD67),0,IF(CI67+$C67-SUM($CL67:DD67)&gt;AR66+BM67,AR66+BM67-CI67,$C67-SUM($CL67:DD67)))))</f>
        <v>0</v>
      </c>
    </row>
    <row r="68" spans="1:109" ht="11.1" customHeight="1">
      <c r="A68" s="11" t="str">
        <f t="shared" ca="1" si="54"/>
        <v/>
      </c>
      <c r="B68" s="5" t="e">
        <f t="shared" ca="1" si="40"/>
        <v>#N/A</v>
      </c>
      <c r="C68" s="34" t="str">
        <f t="shared" ca="1" si="12"/>
        <v/>
      </c>
      <c r="D68" s="10">
        <f t="shared" ca="1" si="13"/>
        <v>0</v>
      </c>
      <c r="E68" s="10">
        <f t="shared" ca="1" si="14"/>
        <v>0</v>
      </c>
      <c r="F68" s="10">
        <f t="shared" ca="1" si="15"/>
        <v>0</v>
      </c>
      <c r="G68" s="10">
        <f t="shared" ca="1" si="16"/>
        <v>0</v>
      </c>
      <c r="H68" s="10">
        <f t="shared" ca="1" si="17"/>
        <v>0</v>
      </c>
      <c r="I68" s="10">
        <f t="shared" ca="1" si="18"/>
        <v>0</v>
      </c>
      <c r="J68" s="10">
        <f t="shared" ca="1" si="19"/>
        <v>0</v>
      </c>
      <c r="K68" s="10">
        <f t="shared" ca="1" si="20"/>
        <v>0</v>
      </c>
      <c r="L68" s="10">
        <f t="shared" ca="1" si="21"/>
        <v>0</v>
      </c>
      <c r="M68" s="10">
        <f t="shared" ca="1" si="22"/>
        <v>0</v>
      </c>
      <c r="N68" s="10">
        <f t="shared" ca="1" si="23"/>
        <v>0</v>
      </c>
      <c r="O68" s="10">
        <f t="shared" ca="1" si="24"/>
        <v>0</v>
      </c>
      <c r="P68" s="10">
        <f t="shared" ca="1" si="25"/>
        <v>0</v>
      </c>
      <c r="Q68" s="10">
        <f t="shared" ca="1" si="26"/>
        <v>0</v>
      </c>
      <c r="R68" s="10">
        <f t="shared" ca="1" si="27"/>
        <v>0</v>
      </c>
      <c r="S68" s="10">
        <f t="shared" ca="1" si="28"/>
        <v>0</v>
      </c>
      <c r="T68" s="10">
        <f t="shared" ca="1" si="29"/>
        <v>0</v>
      </c>
      <c r="U68" s="10">
        <f t="shared" ca="1" si="30"/>
        <v>0</v>
      </c>
      <c r="V68" s="10">
        <f t="shared" ca="1" si="31"/>
        <v>0</v>
      </c>
      <c r="W68" s="10">
        <f t="shared" ca="1" si="31"/>
        <v>0</v>
      </c>
      <c r="X68" s="31"/>
      <c r="Y68" s="10">
        <f t="shared" ca="1" si="41"/>
        <v>0</v>
      </c>
      <c r="Z68" s="10">
        <f t="shared" ca="1" si="42"/>
        <v>0</v>
      </c>
      <c r="AA68" s="10">
        <f t="shared" ca="1" si="43"/>
        <v>0</v>
      </c>
      <c r="AB68" s="10">
        <f t="shared" ca="1" si="77"/>
        <v>0</v>
      </c>
      <c r="AC68" s="10">
        <f t="shared" ca="1" si="78"/>
        <v>0</v>
      </c>
      <c r="AD68" s="10">
        <f t="shared" ca="1" si="79"/>
        <v>0</v>
      </c>
      <c r="AE68" s="10">
        <f t="shared" ca="1" si="76"/>
        <v>0</v>
      </c>
      <c r="AF68" s="10">
        <f t="shared" ca="1" si="76"/>
        <v>0</v>
      </c>
      <c r="AG68" s="10">
        <f t="shared" ca="1" si="76"/>
        <v>0</v>
      </c>
      <c r="AH68" s="10">
        <f t="shared" ca="1" si="76"/>
        <v>0</v>
      </c>
      <c r="AI68" s="10">
        <f t="shared" ca="1" si="76"/>
        <v>0</v>
      </c>
      <c r="AJ68" s="10">
        <f t="shared" ca="1" si="76"/>
        <v>0</v>
      </c>
      <c r="AK68" s="10">
        <f t="shared" ca="1" si="76"/>
        <v>0</v>
      </c>
      <c r="AL68" s="10">
        <f t="shared" ca="1" si="76"/>
        <v>0</v>
      </c>
      <c r="AM68" s="10">
        <f t="shared" ca="1" si="76"/>
        <v>0</v>
      </c>
      <c r="AN68" s="10">
        <f t="shared" ca="1" si="76"/>
        <v>0</v>
      </c>
      <c r="AO68" s="10">
        <f t="shared" ca="1" si="76"/>
        <v>0</v>
      </c>
      <c r="AP68" s="10">
        <f t="shared" ca="1" si="76"/>
        <v>0</v>
      </c>
      <c r="AQ68" s="10">
        <f t="shared" ca="1" si="76"/>
        <v>0</v>
      </c>
      <c r="AR68" s="10">
        <f t="shared" ca="1" si="76"/>
        <v>0</v>
      </c>
      <c r="AS68" s="2"/>
      <c r="AT68" s="10">
        <f t="shared" ca="1" si="80"/>
        <v>0</v>
      </c>
      <c r="AU68" s="10">
        <f t="shared" ca="1" si="73"/>
        <v>0</v>
      </c>
      <c r="AV68" s="10">
        <f t="shared" ca="1" si="74"/>
        <v>0</v>
      </c>
      <c r="AW68" s="10">
        <f t="shared" ca="1" si="81"/>
        <v>0</v>
      </c>
      <c r="AX68" s="10">
        <f t="shared" ca="1" si="81"/>
        <v>0</v>
      </c>
      <c r="AY68" s="10">
        <f t="shared" ca="1" si="81"/>
        <v>0</v>
      </c>
      <c r="AZ68" s="10">
        <f t="shared" ca="1" si="81"/>
        <v>0</v>
      </c>
      <c r="BA68" s="10">
        <f t="shared" ca="1" si="81"/>
        <v>0</v>
      </c>
      <c r="BB68" s="10">
        <f t="shared" ca="1" si="81"/>
        <v>0</v>
      </c>
      <c r="BC68" s="10">
        <f t="shared" ca="1" si="81"/>
        <v>0</v>
      </c>
      <c r="BD68" s="10">
        <f t="shared" ca="1" si="81"/>
        <v>0</v>
      </c>
      <c r="BE68" s="10">
        <f t="shared" ca="1" si="81"/>
        <v>0</v>
      </c>
      <c r="BF68" s="10">
        <f t="shared" ca="1" si="81"/>
        <v>0</v>
      </c>
      <c r="BG68" s="10">
        <f t="shared" ca="1" si="81"/>
        <v>0</v>
      </c>
      <c r="BH68" s="10">
        <f t="shared" ca="1" si="81"/>
        <v>0</v>
      </c>
      <c r="BI68" s="10">
        <f t="shared" ca="1" si="81"/>
        <v>0</v>
      </c>
      <c r="BJ68" s="10">
        <f t="shared" ca="1" si="81"/>
        <v>0</v>
      </c>
      <c r="BK68" s="10">
        <f t="shared" ca="1" si="81"/>
        <v>0</v>
      </c>
      <c r="BL68" s="10">
        <f t="shared" ca="1" si="81"/>
        <v>0</v>
      </c>
      <c r="BM68" s="10">
        <f t="shared" ca="1" si="81"/>
        <v>0</v>
      </c>
      <c r="BN68" s="13">
        <f t="shared" ca="1" si="47"/>
        <v>0</v>
      </c>
      <c r="BO68" s="7"/>
      <c r="BP68" s="10">
        <f t="shared" ca="1" si="48"/>
        <v>0</v>
      </c>
      <c r="BQ68" s="10">
        <f t="shared" ca="1" si="49"/>
        <v>0</v>
      </c>
      <c r="BR68" s="10">
        <f t="shared" ca="1" si="50"/>
        <v>0</v>
      </c>
      <c r="BS68" s="10">
        <f t="shared" ca="1" si="51"/>
        <v>0</v>
      </c>
      <c r="BT68" s="10">
        <f t="shared" ca="1" si="52"/>
        <v>0</v>
      </c>
      <c r="BU68" s="10">
        <f t="shared" ca="1" si="57"/>
        <v>0</v>
      </c>
      <c r="BV68" s="10">
        <f t="shared" ca="1" si="58"/>
        <v>0</v>
      </c>
      <c r="BW68" s="10">
        <f t="shared" ca="1" si="59"/>
        <v>0</v>
      </c>
      <c r="BX68" s="10">
        <f t="shared" ca="1" si="60"/>
        <v>0</v>
      </c>
      <c r="BY68" s="10">
        <f t="shared" ca="1" si="61"/>
        <v>0</v>
      </c>
      <c r="BZ68" s="10">
        <f t="shared" ca="1" si="62"/>
        <v>0</v>
      </c>
      <c r="CA68" s="10">
        <f t="shared" ca="1" si="63"/>
        <v>0</v>
      </c>
      <c r="CB68" s="10">
        <f t="shared" ca="1" si="64"/>
        <v>0</v>
      </c>
      <c r="CC68" s="10">
        <f t="shared" ca="1" si="65"/>
        <v>0</v>
      </c>
      <c r="CD68" s="10">
        <f t="shared" ca="1" si="66"/>
        <v>0</v>
      </c>
      <c r="CE68" s="10">
        <f t="shared" ca="1" si="67"/>
        <v>0</v>
      </c>
      <c r="CF68" s="10">
        <f t="shared" ca="1" si="68"/>
        <v>0</v>
      </c>
      <c r="CG68" s="10">
        <f t="shared" ca="1" si="69"/>
        <v>0</v>
      </c>
      <c r="CH68" s="10">
        <f t="shared" ca="1" si="70"/>
        <v>0</v>
      </c>
      <c r="CI68" s="10">
        <f t="shared" ca="1" si="71"/>
        <v>0</v>
      </c>
      <c r="CJ68" s="13">
        <f t="shared" ca="1" si="53"/>
        <v>0</v>
      </c>
      <c r="CK68" s="13"/>
      <c r="CL68" s="33">
        <f t="shared" ca="1" si="39"/>
        <v>0</v>
      </c>
      <c r="CM68" s="10">
        <f ca="1">IF(NOT(snowball),0,IF(Z67=0,0,IF($C68&lt;=SUM($CL68:CL68),0,IF(BQ68+$C68-SUM($CL68:CL68)&gt;Z67+AU68,Z67+AU68-BQ68,$C68-SUM($CL68:CL68)))))</f>
        <v>0</v>
      </c>
      <c r="CN68" s="10">
        <f ca="1">IF(NOT(snowball),0,IF(AA67=0,0,IF($C68&lt;=SUM($CL68:CM68),0,IF(BR68+$C68-SUM($CL68:CM68)&gt;AA67+AV68,AA67+AV68-BR68,$C68-SUM($CL68:CM68)))))</f>
        <v>0</v>
      </c>
      <c r="CO68" s="10">
        <f ca="1">IF(NOT(snowball),0,IF(AB67=0,0,IF($C68&lt;=SUM($CL68:CN68),0,IF(BS68+$C68-SUM($CL68:CN68)&gt;AB67+AW68,AB67+AW68-BS68,$C68-SUM($CL68:CN68)))))</f>
        <v>0</v>
      </c>
      <c r="CP68" s="10">
        <f ca="1">IF(NOT(snowball),0,IF(AC67=0,0,IF($C68&lt;=SUM($CL68:CO68),0,IF(BT68+$C68-SUM($CL68:CO68)&gt;AC67+AX68,AC67+AX68-BT68,$C68-SUM($CL68:CO68)))))</f>
        <v>0</v>
      </c>
      <c r="CQ68" s="10">
        <f ca="1">IF(NOT(snowball),0,IF(AD67=0,0,IF($C68&lt;=SUM($CL68:CP68),0,IF(BU68+$C68-SUM($CL68:CP68)&gt;AD67+AY68,AD67+AY68-BU68,$C68-SUM($CL68:CP68)))))</f>
        <v>0</v>
      </c>
      <c r="CR68" s="10">
        <f ca="1">IF(NOT(snowball),0,IF(AE67=0,0,IF($C68&lt;=SUM($CL68:CQ68),0,IF(BV68+$C68-SUM($CL68:CQ68)&gt;AE67+AZ68,AE67+AZ68-BV68,$C68-SUM($CL68:CQ68)))))</f>
        <v>0</v>
      </c>
      <c r="CS68" s="10">
        <f ca="1">IF(NOT(snowball),0,IF(AF67=0,0,IF($C68&lt;=SUM($CL68:CR68),0,IF(BW68+$C68-SUM($CL68:CR68)&gt;AF67+BA68,AF67+BA68-BW68,$C68-SUM($CL68:CR68)))))</f>
        <v>0</v>
      </c>
      <c r="CT68" s="10">
        <f ca="1">IF(NOT(snowball),0,IF(AG67=0,0,IF($C68&lt;=SUM($CL68:CS68),0,IF(BX68+$C68-SUM($CL68:CS68)&gt;AG67+BB68,AG67+BB68-BX68,$C68-SUM($CL68:CS68)))))</f>
        <v>0</v>
      </c>
      <c r="CU68" s="10">
        <f ca="1">IF(NOT(snowball),0,IF(AH67=0,0,IF($C68&lt;=SUM($CL68:CT68),0,IF(BY68+$C68-SUM($CL68:CT68)&gt;AH67+BC68,AH67+BC68-BY68,$C68-SUM($CL68:CT68)))))</f>
        <v>0</v>
      </c>
      <c r="CV68" s="10">
        <f ca="1">IF(NOT(snowball),0,IF(AI67=0,0,IF($C68&lt;=SUM($CL68:CU68),0,IF(BZ68+$C68-SUM($CL68:CU68)&gt;AI67+BD68,AI67+BD68-BZ68,$C68-SUM($CL68:CU68)))))</f>
        <v>0</v>
      </c>
      <c r="CW68" s="10">
        <f ca="1">IF(NOT(snowball),0,IF(AJ67=0,0,IF($C68&lt;=SUM($CL68:CV68),0,IF(CA68+$C68-SUM($CL68:CV68)&gt;AJ67+BE68,AJ67+BE68-CA68,$C68-SUM($CL68:CV68)))))</f>
        <v>0</v>
      </c>
      <c r="CX68" s="10">
        <f ca="1">IF(NOT(snowball),0,IF(AK67=0,0,IF($C68&lt;=SUM($CL68:CW68),0,IF(CB68+$C68-SUM($CL68:CW68)&gt;AK67+BF68,AK67+BF68-CB68,$C68-SUM($CL68:CW68)))))</f>
        <v>0</v>
      </c>
      <c r="CY68" s="10">
        <f ca="1">IF(NOT(snowball),0,IF(AL67=0,0,IF($C68&lt;=SUM($CL68:CX68),0,IF(CC68+$C68-SUM($CL68:CX68)&gt;AL67+BG68,AL67+BG68-CC68,$C68-SUM($CL68:CX68)))))</f>
        <v>0</v>
      </c>
      <c r="CZ68" s="10">
        <f ca="1">IF(NOT(snowball),0,IF(AM67=0,0,IF($C68&lt;=SUM($CL68:CY68),0,IF(CD68+$C68-SUM($CL68:CY68)&gt;AM67+BH68,AM67+BH68-CD68,$C68-SUM($CL68:CY68)))))</f>
        <v>0</v>
      </c>
      <c r="DA68" s="10">
        <f ca="1">IF(NOT(snowball),0,IF(AN67=0,0,IF($C68&lt;=SUM($CL68:CZ68),0,IF(CE68+$C68-SUM($CL68:CZ68)&gt;AN67+BI68,AN67+BI68-CE68,$C68-SUM($CL68:CZ68)))))</f>
        <v>0</v>
      </c>
      <c r="DB68" s="10">
        <f ca="1">IF(NOT(snowball),0,IF(AO67=0,0,IF($C68&lt;=SUM($CL68:DA68),0,IF(CF68+$C68-SUM($CL68:DA68)&gt;AO67+BJ68,AO67+BJ68-CF68,$C68-SUM($CL68:DA68)))))</f>
        <v>0</v>
      </c>
      <c r="DC68" s="10">
        <f ca="1">IF(NOT(snowball),0,IF(AP67=0,0,IF($C68&lt;=SUM($CL68:DB68),0,IF(CG68+$C68-SUM($CL68:DB68)&gt;AP67+BK68,AP67+BK68-CG68,$C68-SUM($CL68:DB68)))))</f>
        <v>0</v>
      </c>
      <c r="DD68" s="10">
        <f ca="1">IF(NOT(snowball),0,IF(AQ67=0,0,IF($C68&lt;=SUM($CL68:DC68),0,IF(CH68+$C68-SUM($CL68:DC68)&gt;AQ67+BL68,AQ67+BL68-CH68,$C68-SUM($CL68:DC68)))))</f>
        <v>0</v>
      </c>
      <c r="DE68" s="10">
        <f ca="1">IF(NOT(snowball),0,IF(AR67=0,0,IF($C68&lt;=SUM($CL68:DD68),0,IF(CI68+$C68-SUM($CL68:DD68)&gt;AR67+BM68,AR67+BM68-CI68,$C68-SUM($CL68:DD68)))))</f>
        <v>0</v>
      </c>
    </row>
    <row r="69" spans="1:109" ht="11.1" customHeight="1">
      <c r="A69" s="11" t="str">
        <f t="shared" ca="1" si="54"/>
        <v/>
      </c>
      <c r="B69" s="5" t="e">
        <f t="shared" ca="1" si="40"/>
        <v>#N/A</v>
      </c>
      <c r="C69" s="34" t="str">
        <f t="shared" ca="1" si="12"/>
        <v/>
      </c>
      <c r="D69" s="10">
        <f t="shared" ca="1" si="13"/>
        <v>0</v>
      </c>
      <c r="E69" s="10">
        <f t="shared" ca="1" si="14"/>
        <v>0</v>
      </c>
      <c r="F69" s="10">
        <f t="shared" ca="1" si="15"/>
        <v>0</v>
      </c>
      <c r="G69" s="10">
        <f t="shared" ca="1" si="16"/>
        <v>0</v>
      </c>
      <c r="H69" s="10">
        <f t="shared" ca="1" si="17"/>
        <v>0</v>
      </c>
      <c r="I69" s="10">
        <f t="shared" ca="1" si="18"/>
        <v>0</v>
      </c>
      <c r="J69" s="10">
        <f t="shared" ca="1" si="19"/>
        <v>0</v>
      </c>
      <c r="K69" s="10">
        <f t="shared" ca="1" si="20"/>
        <v>0</v>
      </c>
      <c r="L69" s="10">
        <f t="shared" ca="1" si="21"/>
        <v>0</v>
      </c>
      <c r="M69" s="10">
        <f t="shared" ca="1" si="22"/>
        <v>0</v>
      </c>
      <c r="N69" s="10">
        <f t="shared" ca="1" si="23"/>
        <v>0</v>
      </c>
      <c r="O69" s="10">
        <f t="shared" ca="1" si="24"/>
        <v>0</v>
      </c>
      <c r="P69" s="10">
        <f t="shared" ca="1" si="25"/>
        <v>0</v>
      </c>
      <c r="Q69" s="10">
        <f t="shared" ca="1" si="26"/>
        <v>0</v>
      </c>
      <c r="R69" s="10">
        <f t="shared" ca="1" si="27"/>
        <v>0</v>
      </c>
      <c r="S69" s="10">
        <f t="shared" ca="1" si="28"/>
        <v>0</v>
      </c>
      <c r="T69" s="10">
        <f t="shared" ca="1" si="29"/>
        <v>0</v>
      </c>
      <c r="U69" s="10">
        <f t="shared" ca="1" si="30"/>
        <v>0</v>
      </c>
      <c r="V69" s="10">
        <f t="shared" ca="1" si="31"/>
        <v>0</v>
      </c>
      <c r="W69" s="10">
        <f t="shared" ca="1" si="31"/>
        <v>0</v>
      </c>
      <c r="X69" s="31"/>
      <c r="Y69" s="10">
        <f t="shared" ca="1" si="41"/>
        <v>0</v>
      </c>
      <c r="Z69" s="10">
        <f t="shared" ca="1" si="42"/>
        <v>0</v>
      </c>
      <c r="AA69" s="10">
        <f t="shared" ca="1" si="43"/>
        <v>0</v>
      </c>
      <c r="AB69" s="10">
        <f t="shared" ca="1" si="77"/>
        <v>0</v>
      </c>
      <c r="AC69" s="10">
        <f t="shared" ca="1" si="78"/>
        <v>0</v>
      </c>
      <c r="AD69" s="10">
        <f t="shared" ca="1" si="79"/>
        <v>0</v>
      </c>
      <c r="AE69" s="10">
        <f t="shared" ref="AE69:AR84" ca="1" si="82">IF(J$8=0,0,AE68-(J69-AZ69))</f>
        <v>0</v>
      </c>
      <c r="AF69" s="10">
        <f t="shared" ca="1" si="82"/>
        <v>0</v>
      </c>
      <c r="AG69" s="10">
        <f t="shared" ca="1" si="82"/>
        <v>0</v>
      </c>
      <c r="AH69" s="10">
        <f t="shared" ca="1" si="82"/>
        <v>0</v>
      </c>
      <c r="AI69" s="10">
        <f t="shared" ca="1" si="82"/>
        <v>0</v>
      </c>
      <c r="AJ69" s="10">
        <f t="shared" ca="1" si="82"/>
        <v>0</v>
      </c>
      <c r="AK69" s="10">
        <f t="shared" ca="1" si="82"/>
        <v>0</v>
      </c>
      <c r="AL69" s="10">
        <f t="shared" ca="1" si="82"/>
        <v>0</v>
      </c>
      <c r="AM69" s="10">
        <f t="shared" ca="1" si="82"/>
        <v>0</v>
      </c>
      <c r="AN69" s="10">
        <f t="shared" ca="1" si="82"/>
        <v>0</v>
      </c>
      <c r="AO69" s="10">
        <f t="shared" ca="1" si="82"/>
        <v>0</v>
      </c>
      <c r="AP69" s="10">
        <f t="shared" ca="1" si="82"/>
        <v>0</v>
      </c>
      <c r="AQ69" s="10">
        <f t="shared" ca="1" si="82"/>
        <v>0</v>
      </c>
      <c r="AR69" s="10">
        <f t="shared" ca="1" si="82"/>
        <v>0</v>
      </c>
      <c r="AS69" s="2"/>
      <c r="AT69" s="10">
        <f t="shared" ca="1" si="80"/>
        <v>0</v>
      </c>
      <c r="AU69" s="10">
        <f t="shared" ca="1" si="73"/>
        <v>0</v>
      </c>
      <c r="AV69" s="10">
        <f t="shared" ca="1" si="74"/>
        <v>0</v>
      </c>
      <c r="AW69" s="10">
        <f t="shared" ca="1" si="81"/>
        <v>0</v>
      </c>
      <c r="AX69" s="10">
        <f t="shared" ca="1" si="81"/>
        <v>0</v>
      </c>
      <c r="AY69" s="10">
        <f t="shared" ca="1" si="81"/>
        <v>0</v>
      </c>
      <c r="AZ69" s="10">
        <f t="shared" ca="1" si="81"/>
        <v>0</v>
      </c>
      <c r="BA69" s="10">
        <f t="shared" ca="1" si="81"/>
        <v>0</v>
      </c>
      <c r="BB69" s="10">
        <f t="shared" ca="1" si="81"/>
        <v>0</v>
      </c>
      <c r="BC69" s="10">
        <f t="shared" ca="1" si="81"/>
        <v>0</v>
      </c>
      <c r="BD69" s="10">
        <f t="shared" ca="1" si="81"/>
        <v>0</v>
      </c>
      <c r="BE69" s="10">
        <f t="shared" ca="1" si="81"/>
        <v>0</v>
      </c>
      <c r="BF69" s="10">
        <f t="shared" ca="1" si="81"/>
        <v>0</v>
      </c>
      <c r="BG69" s="10">
        <f t="shared" ca="1" si="81"/>
        <v>0</v>
      </c>
      <c r="BH69" s="10">
        <f t="shared" ca="1" si="81"/>
        <v>0</v>
      </c>
      <c r="BI69" s="10">
        <f t="shared" ca="1" si="81"/>
        <v>0</v>
      </c>
      <c r="BJ69" s="10">
        <f t="shared" ca="1" si="81"/>
        <v>0</v>
      </c>
      <c r="BK69" s="10">
        <f t="shared" ca="1" si="81"/>
        <v>0</v>
      </c>
      <c r="BL69" s="10">
        <f t="shared" ca="1" si="81"/>
        <v>0</v>
      </c>
      <c r="BM69" s="10">
        <f t="shared" ca="1" si="81"/>
        <v>0</v>
      </c>
      <c r="BN69" s="13">
        <f t="shared" ca="1" si="47"/>
        <v>0</v>
      </c>
      <c r="BO69" s="7"/>
      <c r="BP69" s="10">
        <f t="shared" ca="1" si="48"/>
        <v>0</v>
      </c>
      <c r="BQ69" s="10">
        <f t="shared" ca="1" si="49"/>
        <v>0</v>
      </c>
      <c r="BR69" s="10">
        <f t="shared" ca="1" si="50"/>
        <v>0</v>
      </c>
      <c r="BS69" s="10">
        <f t="shared" ca="1" si="51"/>
        <v>0</v>
      </c>
      <c r="BT69" s="10">
        <f t="shared" ca="1" si="52"/>
        <v>0</v>
      </c>
      <c r="BU69" s="10">
        <f t="shared" ca="1" si="57"/>
        <v>0</v>
      </c>
      <c r="BV69" s="10">
        <f t="shared" ca="1" si="58"/>
        <v>0</v>
      </c>
      <c r="BW69" s="10">
        <f t="shared" ca="1" si="59"/>
        <v>0</v>
      </c>
      <c r="BX69" s="10">
        <f t="shared" ca="1" si="60"/>
        <v>0</v>
      </c>
      <c r="BY69" s="10">
        <f t="shared" ca="1" si="61"/>
        <v>0</v>
      </c>
      <c r="BZ69" s="10">
        <f t="shared" ca="1" si="62"/>
        <v>0</v>
      </c>
      <c r="CA69" s="10">
        <f t="shared" ca="1" si="63"/>
        <v>0</v>
      </c>
      <c r="CB69" s="10">
        <f t="shared" ca="1" si="64"/>
        <v>0</v>
      </c>
      <c r="CC69" s="10">
        <f t="shared" ca="1" si="65"/>
        <v>0</v>
      </c>
      <c r="CD69" s="10">
        <f t="shared" ca="1" si="66"/>
        <v>0</v>
      </c>
      <c r="CE69" s="10">
        <f t="shared" ca="1" si="67"/>
        <v>0</v>
      </c>
      <c r="CF69" s="10">
        <f t="shared" ca="1" si="68"/>
        <v>0</v>
      </c>
      <c r="CG69" s="10">
        <f t="shared" ca="1" si="69"/>
        <v>0</v>
      </c>
      <c r="CH69" s="10">
        <f t="shared" ca="1" si="70"/>
        <v>0</v>
      </c>
      <c r="CI69" s="10">
        <f t="shared" ca="1" si="71"/>
        <v>0</v>
      </c>
      <c r="CJ69" s="13">
        <f t="shared" ca="1" si="53"/>
        <v>0</v>
      </c>
      <c r="CK69" s="13"/>
      <c r="CL69" s="33">
        <f t="shared" ca="1" si="39"/>
        <v>0</v>
      </c>
      <c r="CM69" s="10">
        <f ca="1">IF(NOT(snowball),0,IF(Z68=0,0,IF($C69&lt;=SUM($CL69:CL69),0,IF(BQ69+$C69-SUM($CL69:CL69)&gt;Z68+AU69,Z68+AU69-BQ69,$C69-SUM($CL69:CL69)))))</f>
        <v>0</v>
      </c>
      <c r="CN69" s="10">
        <f ca="1">IF(NOT(snowball),0,IF(AA68=0,0,IF($C69&lt;=SUM($CL69:CM69),0,IF(BR69+$C69-SUM($CL69:CM69)&gt;AA68+AV69,AA68+AV69-BR69,$C69-SUM($CL69:CM69)))))</f>
        <v>0</v>
      </c>
      <c r="CO69" s="10">
        <f ca="1">IF(NOT(snowball),0,IF(AB68=0,0,IF($C69&lt;=SUM($CL69:CN69),0,IF(BS69+$C69-SUM($CL69:CN69)&gt;AB68+AW69,AB68+AW69-BS69,$C69-SUM($CL69:CN69)))))</f>
        <v>0</v>
      </c>
      <c r="CP69" s="10">
        <f ca="1">IF(NOT(snowball),0,IF(AC68=0,0,IF($C69&lt;=SUM($CL69:CO69),0,IF(BT69+$C69-SUM($CL69:CO69)&gt;AC68+AX69,AC68+AX69-BT69,$C69-SUM($CL69:CO69)))))</f>
        <v>0</v>
      </c>
      <c r="CQ69" s="10">
        <f ca="1">IF(NOT(snowball),0,IF(AD68=0,0,IF($C69&lt;=SUM($CL69:CP69),0,IF(BU69+$C69-SUM($CL69:CP69)&gt;AD68+AY69,AD68+AY69-BU69,$C69-SUM($CL69:CP69)))))</f>
        <v>0</v>
      </c>
      <c r="CR69" s="10">
        <f ca="1">IF(NOT(snowball),0,IF(AE68=0,0,IF($C69&lt;=SUM($CL69:CQ69),0,IF(BV69+$C69-SUM($CL69:CQ69)&gt;AE68+AZ69,AE68+AZ69-BV69,$C69-SUM($CL69:CQ69)))))</f>
        <v>0</v>
      </c>
      <c r="CS69" s="10">
        <f ca="1">IF(NOT(snowball),0,IF(AF68=0,0,IF($C69&lt;=SUM($CL69:CR69),0,IF(BW69+$C69-SUM($CL69:CR69)&gt;AF68+BA69,AF68+BA69-BW69,$C69-SUM($CL69:CR69)))))</f>
        <v>0</v>
      </c>
      <c r="CT69" s="10">
        <f ca="1">IF(NOT(snowball),0,IF(AG68=0,0,IF($C69&lt;=SUM($CL69:CS69),0,IF(BX69+$C69-SUM($CL69:CS69)&gt;AG68+BB69,AG68+BB69-BX69,$C69-SUM($CL69:CS69)))))</f>
        <v>0</v>
      </c>
      <c r="CU69" s="10">
        <f ca="1">IF(NOT(snowball),0,IF(AH68=0,0,IF($C69&lt;=SUM($CL69:CT69),0,IF(BY69+$C69-SUM($CL69:CT69)&gt;AH68+BC69,AH68+BC69-BY69,$C69-SUM($CL69:CT69)))))</f>
        <v>0</v>
      </c>
      <c r="CV69" s="10">
        <f ca="1">IF(NOT(snowball),0,IF(AI68=0,0,IF($C69&lt;=SUM($CL69:CU69),0,IF(BZ69+$C69-SUM($CL69:CU69)&gt;AI68+BD69,AI68+BD69-BZ69,$C69-SUM($CL69:CU69)))))</f>
        <v>0</v>
      </c>
      <c r="CW69" s="10">
        <f ca="1">IF(NOT(snowball),0,IF(AJ68=0,0,IF($C69&lt;=SUM($CL69:CV69),0,IF(CA69+$C69-SUM($CL69:CV69)&gt;AJ68+BE69,AJ68+BE69-CA69,$C69-SUM($CL69:CV69)))))</f>
        <v>0</v>
      </c>
      <c r="CX69" s="10">
        <f ca="1">IF(NOT(snowball),0,IF(AK68=0,0,IF($C69&lt;=SUM($CL69:CW69),0,IF(CB69+$C69-SUM($CL69:CW69)&gt;AK68+BF69,AK68+BF69-CB69,$C69-SUM($CL69:CW69)))))</f>
        <v>0</v>
      </c>
      <c r="CY69" s="10">
        <f ca="1">IF(NOT(snowball),0,IF(AL68=0,0,IF($C69&lt;=SUM($CL69:CX69),0,IF(CC69+$C69-SUM($CL69:CX69)&gt;AL68+BG69,AL68+BG69-CC69,$C69-SUM($CL69:CX69)))))</f>
        <v>0</v>
      </c>
      <c r="CZ69" s="10">
        <f ca="1">IF(NOT(snowball),0,IF(AM68=0,0,IF($C69&lt;=SUM($CL69:CY69),0,IF(CD69+$C69-SUM($CL69:CY69)&gt;AM68+BH69,AM68+BH69-CD69,$C69-SUM($CL69:CY69)))))</f>
        <v>0</v>
      </c>
      <c r="DA69" s="10">
        <f ca="1">IF(NOT(snowball),0,IF(AN68=0,0,IF($C69&lt;=SUM($CL69:CZ69),0,IF(CE69+$C69-SUM($CL69:CZ69)&gt;AN68+BI69,AN68+BI69-CE69,$C69-SUM($CL69:CZ69)))))</f>
        <v>0</v>
      </c>
      <c r="DB69" s="10">
        <f ca="1">IF(NOT(snowball),0,IF(AO68=0,0,IF($C69&lt;=SUM($CL69:DA69),0,IF(CF69+$C69-SUM($CL69:DA69)&gt;AO68+BJ69,AO68+BJ69-CF69,$C69-SUM($CL69:DA69)))))</f>
        <v>0</v>
      </c>
      <c r="DC69" s="10">
        <f ca="1">IF(NOT(snowball),0,IF(AP68=0,0,IF($C69&lt;=SUM($CL69:DB69),0,IF(CG69+$C69-SUM($CL69:DB69)&gt;AP68+BK69,AP68+BK69-CG69,$C69-SUM($CL69:DB69)))))</f>
        <v>0</v>
      </c>
      <c r="DD69" s="10">
        <f ca="1">IF(NOT(snowball),0,IF(AQ68=0,0,IF($C69&lt;=SUM($CL69:DC69),0,IF(CH69+$C69-SUM($CL69:DC69)&gt;AQ68+BL69,AQ68+BL69-CH69,$C69-SUM($CL69:DC69)))))</f>
        <v>0</v>
      </c>
      <c r="DE69" s="10">
        <f ca="1">IF(NOT(snowball),0,IF(AR68=0,0,IF($C69&lt;=SUM($CL69:DD69),0,IF(CI69+$C69-SUM($CL69:DD69)&gt;AR68+BM69,AR68+BM69-CI69,$C69-SUM($CL69:DD69)))))</f>
        <v>0</v>
      </c>
    </row>
    <row r="70" spans="1:109" ht="11.1" customHeight="1">
      <c r="A70" s="11" t="str">
        <f t="shared" ca="1" si="54"/>
        <v/>
      </c>
      <c r="B70" s="5" t="e">
        <f t="shared" ca="1" si="40"/>
        <v>#N/A</v>
      </c>
      <c r="C70" s="34" t="str">
        <f t="shared" ca="1" si="12"/>
        <v/>
      </c>
      <c r="D70" s="10">
        <f t="shared" ca="1" si="13"/>
        <v>0</v>
      </c>
      <c r="E70" s="10">
        <f t="shared" ca="1" si="14"/>
        <v>0</v>
      </c>
      <c r="F70" s="10">
        <f t="shared" ca="1" si="15"/>
        <v>0</v>
      </c>
      <c r="G70" s="10">
        <f t="shared" ca="1" si="16"/>
        <v>0</v>
      </c>
      <c r="H70" s="10">
        <f t="shared" ca="1" si="17"/>
        <v>0</v>
      </c>
      <c r="I70" s="10">
        <f t="shared" ca="1" si="18"/>
        <v>0</v>
      </c>
      <c r="J70" s="10">
        <f t="shared" ca="1" si="19"/>
        <v>0</v>
      </c>
      <c r="K70" s="10">
        <f t="shared" ca="1" si="20"/>
        <v>0</v>
      </c>
      <c r="L70" s="10">
        <f t="shared" ca="1" si="21"/>
        <v>0</v>
      </c>
      <c r="M70" s="10">
        <f t="shared" ca="1" si="22"/>
        <v>0</v>
      </c>
      <c r="N70" s="10">
        <f t="shared" ca="1" si="23"/>
        <v>0</v>
      </c>
      <c r="O70" s="10">
        <f t="shared" ca="1" si="24"/>
        <v>0</v>
      </c>
      <c r="P70" s="10">
        <f t="shared" ca="1" si="25"/>
        <v>0</v>
      </c>
      <c r="Q70" s="10">
        <f t="shared" ca="1" si="26"/>
        <v>0</v>
      </c>
      <c r="R70" s="10">
        <f t="shared" ca="1" si="27"/>
        <v>0</v>
      </c>
      <c r="S70" s="10">
        <f t="shared" ca="1" si="28"/>
        <v>0</v>
      </c>
      <c r="T70" s="10">
        <f t="shared" ca="1" si="29"/>
        <v>0</v>
      </c>
      <c r="U70" s="10">
        <f t="shared" ca="1" si="30"/>
        <v>0</v>
      </c>
      <c r="V70" s="10">
        <f t="shared" ca="1" si="31"/>
        <v>0</v>
      </c>
      <c r="W70" s="10">
        <f t="shared" ca="1" si="31"/>
        <v>0</v>
      </c>
      <c r="X70" s="31"/>
      <c r="Y70" s="10">
        <f t="shared" ca="1" si="41"/>
        <v>0</v>
      </c>
      <c r="Z70" s="10">
        <f t="shared" ca="1" si="42"/>
        <v>0</v>
      </c>
      <c r="AA70" s="10">
        <f t="shared" ca="1" si="43"/>
        <v>0</v>
      </c>
      <c r="AB70" s="10">
        <f t="shared" ca="1" si="77"/>
        <v>0</v>
      </c>
      <c r="AC70" s="10">
        <f t="shared" ca="1" si="78"/>
        <v>0</v>
      </c>
      <c r="AD70" s="10">
        <f t="shared" ca="1" si="79"/>
        <v>0</v>
      </c>
      <c r="AE70" s="10">
        <f t="shared" ca="1" si="82"/>
        <v>0</v>
      </c>
      <c r="AF70" s="10">
        <f t="shared" ca="1" si="82"/>
        <v>0</v>
      </c>
      <c r="AG70" s="10">
        <f t="shared" ca="1" si="82"/>
        <v>0</v>
      </c>
      <c r="AH70" s="10">
        <f t="shared" ca="1" si="82"/>
        <v>0</v>
      </c>
      <c r="AI70" s="10">
        <f t="shared" ca="1" si="82"/>
        <v>0</v>
      </c>
      <c r="AJ70" s="10">
        <f t="shared" ca="1" si="82"/>
        <v>0</v>
      </c>
      <c r="AK70" s="10">
        <f t="shared" ca="1" si="82"/>
        <v>0</v>
      </c>
      <c r="AL70" s="10">
        <f t="shared" ca="1" si="82"/>
        <v>0</v>
      </c>
      <c r="AM70" s="10">
        <f t="shared" ca="1" si="82"/>
        <v>0</v>
      </c>
      <c r="AN70" s="10">
        <f t="shared" ca="1" si="82"/>
        <v>0</v>
      </c>
      <c r="AO70" s="10">
        <f t="shared" ca="1" si="82"/>
        <v>0</v>
      </c>
      <c r="AP70" s="10">
        <f t="shared" ca="1" si="82"/>
        <v>0</v>
      </c>
      <c r="AQ70" s="10">
        <f t="shared" ca="1" si="82"/>
        <v>0</v>
      </c>
      <c r="AR70" s="10">
        <f t="shared" ca="1" si="82"/>
        <v>0</v>
      </c>
      <c r="AS70" s="2"/>
      <c r="AT70" s="10">
        <f t="shared" ca="1" si="80"/>
        <v>0</v>
      </c>
      <c r="AU70" s="10">
        <f t="shared" ca="1" si="73"/>
        <v>0</v>
      </c>
      <c r="AV70" s="10">
        <f t="shared" ca="1" si="74"/>
        <v>0</v>
      </c>
      <c r="AW70" s="10">
        <f t="shared" ca="1" si="81"/>
        <v>0</v>
      </c>
      <c r="AX70" s="10">
        <f t="shared" ca="1" si="81"/>
        <v>0</v>
      </c>
      <c r="AY70" s="10">
        <f t="shared" ca="1" si="81"/>
        <v>0</v>
      </c>
      <c r="AZ70" s="10">
        <f t="shared" ca="1" si="81"/>
        <v>0</v>
      </c>
      <c r="BA70" s="10">
        <f t="shared" ca="1" si="81"/>
        <v>0</v>
      </c>
      <c r="BB70" s="10">
        <f t="shared" ca="1" si="81"/>
        <v>0</v>
      </c>
      <c r="BC70" s="10">
        <f t="shared" ca="1" si="81"/>
        <v>0</v>
      </c>
      <c r="BD70" s="10">
        <f t="shared" ca="1" si="81"/>
        <v>0</v>
      </c>
      <c r="BE70" s="10">
        <f t="shared" ca="1" si="81"/>
        <v>0</v>
      </c>
      <c r="BF70" s="10">
        <f t="shared" ca="1" si="81"/>
        <v>0</v>
      </c>
      <c r="BG70" s="10">
        <f t="shared" ca="1" si="81"/>
        <v>0</v>
      </c>
      <c r="BH70" s="10">
        <f t="shared" ca="1" si="81"/>
        <v>0</v>
      </c>
      <c r="BI70" s="10">
        <f t="shared" ca="1" si="81"/>
        <v>0</v>
      </c>
      <c r="BJ70" s="10">
        <f t="shared" ca="1" si="81"/>
        <v>0</v>
      </c>
      <c r="BK70" s="10">
        <f t="shared" ca="1" si="81"/>
        <v>0</v>
      </c>
      <c r="BL70" s="10">
        <f t="shared" ca="1" si="81"/>
        <v>0</v>
      </c>
      <c r="BM70" s="10">
        <f t="shared" ca="1" si="81"/>
        <v>0</v>
      </c>
      <c r="BN70" s="13">
        <f t="shared" ca="1" si="47"/>
        <v>0</v>
      </c>
      <c r="BO70" s="7"/>
      <c r="BP70" s="10">
        <f t="shared" ca="1" si="48"/>
        <v>0</v>
      </c>
      <c r="BQ70" s="10">
        <f t="shared" ca="1" si="49"/>
        <v>0</v>
      </c>
      <c r="BR70" s="10">
        <f t="shared" ca="1" si="50"/>
        <v>0</v>
      </c>
      <c r="BS70" s="10">
        <f t="shared" ca="1" si="51"/>
        <v>0</v>
      </c>
      <c r="BT70" s="10">
        <f t="shared" ca="1" si="52"/>
        <v>0</v>
      </c>
      <c r="BU70" s="10">
        <f t="shared" ca="1" si="57"/>
        <v>0</v>
      </c>
      <c r="BV70" s="10">
        <f t="shared" ca="1" si="58"/>
        <v>0</v>
      </c>
      <c r="BW70" s="10">
        <f t="shared" ca="1" si="59"/>
        <v>0</v>
      </c>
      <c r="BX70" s="10">
        <f t="shared" ca="1" si="60"/>
        <v>0</v>
      </c>
      <c r="BY70" s="10">
        <f t="shared" ca="1" si="61"/>
        <v>0</v>
      </c>
      <c r="BZ70" s="10">
        <f t="shared" ca="1" si="62"/>
        <v>0</v>
      </c>
      <c r="CA70" s="10">
        <f t="shared" ca="1" si="63"/>
        <v>0</v>
      </c>
      <c r="CB70" s="10">
        <f t="shared" ca="1" si="64"/>
        <v>0</v>
      </c>
      <c r="CC70" s="10">
        <f t="shared" ca="1" si="65"/>
        <v>0</v>
      </c>
      <c r="CD70" s="10">
        <f t="shared" ca="1" si="66"/>
        <v>0</v>
      </c>
      <c r="CE70" s="10">
        <f t="shared" ca="1" si="67"/>
        <v>0</v>
      </c>
      <c r="CF70" s="10">
        <f t="shared" ca="1" si="68"/>
        <v>0</v>
      </c>
      <c r="CG70" s="10">
        <f t="shared" ca="1" si="69"/>
        <v>0</v>
      </c>
      <c r="CH70" s="10">
        <f t="shared" ca="1" si="70"/>
        <v>0</v>
      </c>
      <c r="CI70" s="10">
        <f t="shared" ca="1" si="71"/>
        <v>0</v>
      </c>
      <c r="CJ70" s="13">
        <f t="shared" ca="1" si="53"/>
        <v>0</v>
      </c>
      <c r="CK70" s="13"/>
      <c r="CL70" s="33">
        <f t="shared" ca="1" si="39"/>
        <v>0</v>
      </c>
      <c r="CM70" s="10">
        <f ca="1">IF(NOT(snowball),0,IF(Z69=0,0,IF($C70&lt;=SUM($CL70:CL70),0,IF(BQ70+$C70-SUM($CL70:CL70)&gt;Z69+AU70,Z69+AU70-BQ70,$C70-SUM($CL70:CL70)))))</f>
        <v>0</v>
      </c>
      <c r="CN70" s="10">
        <f ca="1">IF(NOT(snowball),0,IF(AA69=0,0,IF($C70&lt;=SUM($CL70:CM70),0,IF(BR70+$C70-SUM($CL70:CM70)&gt;AA69+AV70,AA69+AV70-BR70,$C70-SUM($CL70:CM70)))))</f>
        <v>0</v>
      </c>
      <c r="CO70" s="10">
        <f ca="1">IF(NOT(snowball),0,IF(AB69=0,0,IF($C70&lt;=SUM($CL70:CN70),0,IF(BS70+$C70-SUM($CL70:CN70)&gt;AB69+AW70,AB69+AW70-BS70,$C70-SUM($CL70:CN70)))))</f>
        <v>0</v>
      </c>
      <c r="CP70" s="10">
        <f ca="1">IF(NOT(snowball),0,IF(AC69=0,0,IF($C70&lt;=SUM($CL70:CO70),0,IF(BT70+$C70-SUM($CL70:CO70)&gt;AC69+AX70,AC69+AX70-BT70,$C70-SUM($CL70:CO70)))))</f>
        <v>0</v>
      </c>
      <c r="CQ70" s="10">
        <f ca="1">IF(NOT(snowball),0,IF(AD69=0,0,IF($C70&lt;=SUM($CL70:CP70),0,IF(BU70+$C70-SUM($CL70:CP70)&gt;AD69+AY70,AD69+AY70-BU70,$C70-SUM($CL70:CP70)))))</f>
        <v>0</v>
      </c>
      <c r="CR70" s="10">
        <f ca="1">IF(NOT(snowball),0,IF(AE69=0,0,IF($C70&lt;=SUM($CL70:CQ70),0,IF(BV70+$C70-SUM($CL70:CQ70)&gt;AE69+AZ70,AE69+AZ70-BV70,$C70-SUM($CL70:CQ70)))))</f>
        <v>0</v>
      </c>
      <c r="CS70" s="10">
        <f ca="1">IF(NOT(snowball),0,IF(AF69=0,0,IF($C70&lt;=SUM($CL70:CR70),0,IF(BW70+$C70-SUM($CL70:CR70)&gt;AF69+BA70,AF69+BA70-BW70,$C70-SUM($CL70:CR70)))))</f>
        <v>0</v>
      </c>
      <c r="CT70" s="10">
        <f ca="1">IF(NOT(snowball),0,IF(AG69=0,0,IF($C70&lt;=SUM($CL70:CS70),0,IF(BX70+$C70-SUM($CL70:CS70)&gt;AG69+BB70,AG69+BB70-BX70,$C70-SUM($CL70:CS70)))))</f>
        <v>0</v>
      </c>
      <c r="CU70" s="10">
        <f ca="1">IF(NOT(snowball),0,IF(AH69=0,0,IF($C70&lt;=SUM($CL70:CT70),0,IF(BY70+$C70-SUM($CL70:CT70)&gt;AH69+BC70,AH69+BC70-BY70,$C70-SUM($CL70:CT70)))))</f>
        <v>0</v>
      </c>
      <c r="CV70" s="10">
        <f ca="1">IF(NOT(snowball),0,IF(AI69=0,0,IF($C70&lt;=SUM($CL70:CU70),0,IF(BZ70+$C70-SUM($CL70:CU70)&gt;AI69+BD70,AI69+BD70-BZ70,$C70-SUM($CL70:CU70)))))</f>
        <v>0</v>
      </c>
      <c r="CW70" s="10">
        <f ca="1">IF(NOT(snowball),0,IF(AJ69=0,0,IF($C70&lt;=SUM($CL70:CV70),0,IF(CA70+$C70-SUM($CL70:CV70)&gt;AJ69+BE70,AJ69+BE70-CA70,$C70-SUM($CL70:CV70)))))</f>
        <v>0</v>
      </c>
      <c r="CX70" s="10">
        <f ca="1">IF(NOT(snowball),0,IF(AK69=0,0,IF($C70&lt;=SUM($CL70:CW70),0,IF(CB70+$C70-SUM($CL70:CW70)&gt;AK69+BF70,AK69+BF70-CB70,$C70-SUM($CL70:CW70)))))</f>
        <v>0</v>
      </c>
      <c r="CY70" s="10">
        <f ca="1">IF(NOT(snowball),0,IF(AL69=0,0,IF($C70&lt;=SUM($CL70:CX70),0,IF(CC70+$C70-SUM($CL70:CX70)&gt;AL69+BG70,AL69+BG70-CC70,$C70-SUM($CL70:CX70)))))</f>
        <v>0</v>
      </c>
      <c r="CZ70" s="10">
        <f ca="1">IF(NOT(snowball),0,IF(AM69=0,0,IF($C70&lt;=SUM($CL70:CY70),0,IF(CD70+$C70-SUM($CL70:CY70)&gt;AM69+BH70,AM69+BH70-CD70,$C70-SUM($CL70:CY70)))))</f>
        <v>0</v>
      </c>
      <c r="DA70" s="10">
        <f ca="1">IF(NOT(snowball),0,IF(AN69=0,0,IF($C70&lt;=SUM($CL70:CZ70),0,IF(CE70+$C70-SUM($CL70:CZ70)&gt;AN69+BI70,AN69+BI70-CE70,$C70-SUM($CL70:CZ70)))))</f>
        <v>0</v>
      </c>
      <c r="DB70" s="10">
        <f ca="1">IF(NOT(snowball),0,IF(AO69=0,0,IF($C70&lt;=SUM($CL70:DA70),0,IF(CF70+$C70-SUM($CL70:DA70)&gt;AO69+BJ70,AO69+BJ70-CF70,$C70-SUM($CL70:DA70)))))</f>
        <v>0</v>
      </c>
      <c r="DC70" s="10">
        <f ca="1">IF(NOT(snowball),0,IF(AP69=0,0,IF($C70&lt;=SUM($CL70:DB70),0,IF(CG70+$C70-SUM($CL70:DB70)&gt;AP69+BK70,AP69+BK70-CG70,$C70-SUM($CL70:DB70)))))</f>
        <v>0</v>
      </c>
      <c r="DD70" s="10">
        <f ca="1">IF(NOT(snowball),0,IF(AQ69=0,0,IF($C70&lt;=SUM($CL70:DC70),0,IF(CH70+$C70-SUM($CL70:DC70)&gt;AQ69+BL70,AQ69+BL70-CH70,$C70-SUM($CL70:DC70)))))</f>
        <v>0</v>
      </c>
      <c r="DE70" s="10">
        <f ca="1">IF(NOT(snowball),0,IF(AR69=0,0,IF($C70&lt;=SUM($CL70:DD70),0,IF(CI70+$C70-SUM($CL70:DD70)&gt;AR69+BM70,AR69+BM70-CI70,$C70-SUM($CL70:DD70)))))</f>
        <v>0</v>
      </c>
    </row>
    <row r="71" spans="1:109" ht="11.1" customHeight="1">
      <c r="A71" s="11" t="str">
        <f t="shared" ca="1" si="54"/>
        <v/>
      </c>
      <c r="B71" s="5" t="e">
        <f t="shared" ca="1" si="40"/>
        <v>#N/A</v>
      </c>
      <c r="C71" s="34" t="str">
        <f t="shared" ca="1" si="12"/>
        <v/>
      </c>
      <c r="D71" s="10">
        <f t="shared" ca="1" si="13"/>
        <v>0</v>
      </c>
      <c r="E71" s="10">
        <f t="shared" ca="1" si="14"/>
        <v>0</v>
      </c>
      <c r="F71" s="10">
        <f t="shared" ca="1" si="15"/>
        <v>0</v>
      </c>
      <c r="G71" s="10">
        <f t="shared" ca="1" si="16"/>
        <v>0</v>
      </c>
      <c r="H71" s="10">
        <f t="shared" ca="1" si="17"/>
        <v>0</v>
      </c>
      <c r="I71" s="10">
        <f t="shared" ca="1" si="18"/>
        <v>0</v>
      </c>
      <c r="J71" s="10">
        <f t="shared" ca="1" si="19"/>
        <v>0</v>
      </c>
      <c r="K71" s="10">
        <f t="shared" ca="1" si="20"/>
        <v>0</v>
      </c>
      <c r="L71" s="10">
        <f t="shared" ca="1" si="21"/>
        <v>0</v>
      </c>
      <c r="M71" s="10">
        <f t="shared" ca="1" si="22"/>
        <v>0</v>
      </c>
      <c r="N71" s="10">
        <f t="shared" ca="1" si="23"/>
        <v>0</v>
      </c>
      <c r="O71" s="10">
        <f t="shared" ca="1" si="24"/>
        <v>0</v>
      </c>
      <c r="P71" s="10">
        <f t="shared" ca="1" si="25"/>
        <v>0</v>
      </c>
      <c r="Q71" s="10">
        <f t="shared" ca="1" si="26"/>
        <v>0</v>
      </c>
      <c r="R71" s="10">
        <f t="shared" ca="1" si="27"/>
        <v>0</v>
      </c>
      <c r="S71" s="10">
        <f t="shared" ca="1" si="28"/>
        <v>0</v>
      </c>
      <c r="T71" s="10">
        <f t="shared" ca="1" si="29"/>
        <v>0</v>
      </c>
      <c r="U71" s="10">
        <f t="shared" ca="1" si="30"/>
        <v>0</v>
      </c>
      <c r="V71" s="10">
        <f t="shared" ca="1" si="31"/>
        <v>0</v>
      </c>
      <c r="W71" s="10">
        <f t="shared" ca="1" si="31"/>
        <v>0</v>
      </c>
      <c r="X71" s="31"/>
      <c r="Y71" s="10">
        <f t="shared" ca="1" si="41"/>
        <v>0</v>
      </c>
      <c r="Z71" s="10">
        <f t="shared" ca="1" si="42"/>
        <v>0</v>
      </c>
      <c r="AA71" s="10">
        <f t="shared" ca="1" si="43"/>
        <v>0</v>
      </c>
      <c r="AB71" s="10">
        <f t="shared" ca="1" si="77"/>
        <v>0</v>
      </c>
      <c r="AC71" s="10">
        <f t="shared" ca="1" si="78"/>
        <v>0</v>
      </c>
      <c r="AD71" s="10">
        <f t="shared" ca="1" si="79"/>
        <v>0</v>
      </c>
      <c r="AE71" s="10">
        <f t="shared" ca="1" si="82"/>
        <v>0</v>
      </c>
      <c r="AF71" s="10">
        <f t="shared" ca="1" si="82"/>
        <v>0</v>
      </c>
      <c r="AG71" s="10">
        <f t="shared" ca="1" si="82"/>
        <v>0</v>
      </c>
      <c r="AH71" s="10">
        <f t="shared" ca="1" si="82"/>
        <v>0</v>
      </c>
      <c r="AI71" s="10">
        <f t="shared" ca="1" si="82"/>
        <v>0</v>
      </c>
      <c r="AJ71" s="10">
        <f t="shared" ca="1" si="82"/>
        <v>0</v>
      </c>
      <c r="AK71" s="10">
        <f t="shared" ca="1" si="82"/>
        <v>0</v>
      </c>
      <c r="AL71" s="10">
        <f t="shared" ca="1" si="82"/>
        <v>0</v>
      </c>
      <c r="AM71" s="10">
        <f t="shared" ca="1" si="82"/>
        <v>0</v>
      </c>
      <c r="AN71" s="10">
        <f t="shared" ca="1" si="82"/>
        <v>0</v>
      </c>
      <c r="AO71" s="10">
        <f t="shared" ca="1" si="82"/>
        <v>0</v>
      </c>
      <c r="AP71" s="10">
        <f t="shared" ca="1" si="82"/>
        <v>0</v>
      </c>
      <c r="AQ71" s="10">
        <f t="shared" ca="1" si="82"/>
        <v>0</v>
      </c>
      <c r="AR71" s="10">
        <f t="shared" ca="1" si="82"/>
        <v>0</v>
      </c>
      <c r="AS71" s="2"/>
      <c r="AT71" s="10">
        <f t="shared" ca="1" si="80"/>
        <v>0</v>
      </c>
      <c r="AU71" s="10">
        <f t="shared" ca="1" si="73"/>
        <v>0</v>
      </c>
      <c r="AV71" s="10">
        <f t="shared" ca="1" si="74"/>
        <v>0</v>
      </c>
      <c r="AW71" s="10">
        <f t="shared" ca="1" si="81"/>
        <v>0</v>
      </c>
      <c r="AX71" s="10">
        <f t="shared" ca="1" si="81"/>
        <v>0</v>
      </c>
      <c r="AY71" s="10">
        <f t="shared" ca="1" si="81"/>
        <v>0</v>
      </c>
      <c r="AZ71" s="10">
        <f t="shared" ca="1" si="81"/>
        <v>0</v>
      </c>
      <c r="BA71" s="10">
        <f t="shared" ca="1" si="81"/>
        <v>0</v>
      </c>
      <c r="BB71" s="10">
        <f t="shared" ca="1" si="81"/>
        <v>0</v>
      </c>
      <c r="BC71" s="10">
        <f t="shared" ca="1" si="81"/>
        <v>0</v>
      </c>
      <c r="BD71" s="10">
        <f t="shared" ca="1" si="81"/>
        <v>0</v>
      </c>
      <c r="BE71" s="10">
        <f t="shared" ca="1" si="81"/>
        <v>0</v>
      </c>
      <c r="BF71" s="10">
        <f t="shared" ca="1" si="81"/>
        <v>0</v>
      </c>
      <c r="BG71" s="10">
        <f t="shared" ca="1" si="81"/>
        <v>0</v>
      </c>
      <c r="BH71" s="10">
        <f t="shared" ca="1" si="81"/>
        <v>0</v>
      </c>
      <c r="BI71" s="10">
        <f t="shared" ca="1" si="81"/>
        <v>0</v>
      </c>
      <c r="BJ71" s="10">
        <f t="shared" ca="1" si="81"/>
        <v>0</v>
      </c>
      <c r="BK71" s="10">
        <f t="shared" ca="1" si="81"/>
        <v>0</v>
      </c>
      <c r="BL71" s="10">
        <f t="shared" ca="1" si="81"/>
        <v>0</v>
      </c>
      <c r="BM71" s="10">
        <f t="shared" ca="1" si="81"/>
        <v>0</v>
      </c>
      <c r="BN71" s="13">
        <f t="shared" ca="1" si="47"/>
        <v>0</v>
      </c>
      <c r="BO71" s="7"/>
      <c r="BP71" s="10">
        <f t="shared" ca="1" si="48"/>
        <v>0</v>
      </c>
      <c r="BQ71" s="10">
        <f t="shared" ca="1" si="49"/>
        <v>0</v>
      </c>
      <c r="BR71" s="10">
        <f t="shared" ca="1" si="50"/>
        <v>0</v>
      </c>
      <c r="BS71" s="10">
        <f t="shared" ca="1" si="51"/>
        <v>0</v>
      </c>
      <c r="BT71" s="10">
        <f t="shared" ca="1" si="52"/>
        <v>0</v>
      </c>
      <c r="BU71" s="10">
        <f t="shared" ca="1" si="57"/>
        <v>0</v>
      </c>
      <c r="BV71" s="10">
        <f t="shared" ca="1" si="58"/>
        <v>0</v>
      </c>
      <c r="BW71" s="10">
        <f t="shared" ca="1" si="59"/>
        <v>0</v>
      </c>
      <c r="BX71" s="10">
        <f t="shared" ca="1" si="60"/>
        <v>0</v>
      </c>
      <c r="BY71" s="10">
        <f t="shared" ca="1" si="61"/>
        <v>0</v>
      </c>
      <c r="BZ71" s="10">
        <f t="shared" ca="1" si="62"/>
        <v>0</v>
      </c>
      <c r="CA71" s="10">
        <f t="shared" ca="1" si="63"/>
        <v>0</v>
      </c>
      <c r="CB71" s="10">
        <f t="shared" ca="1" si="64"/>
        <v>0</v>
      </c>
      <c r="CC71" s="10">
        <f t="shared" ca="1" si="65"/>
        <v>0</v>
      </c>
      <c r="CD71" s="10">
        <f t="shared" ca="1" si="66"/>
        <v>0</v>
      </c>
      <c r="CE71" s="10">
        <f t="shared" ca="1" si="67"/>
        <v>0</v>
      </c>
      <c r="CF71" s="10">
        <f t="shared" ca="1" si="68"/>
        <v>0</v>
      </c>
      <c r="CG71" s="10">
        <f t="shared" ca="1" si="69"/>
        <v>0</v>
      </c>
      <c r="CH71" s="10">
        <f t="shared" ca="1" si="70"/>
        <v>0</v>
      </c>
      <c r="CI71" s="10">
        <f t="shared" ca="1" si="71"/>
        <v>0</v>
      </c>
      <c r="CJ71" s="13">
        <f t="shared" ca="1" si="53"/>
        <v>0</v>
      </c>
      <c r="CK71" s="13"/>
      <c r="CL71" s="33">
        <f t="shared" ca="1" si="39"/>
        <v>0</v>
      </c>
      <c r="CM71" s="10">
        <f ca="1">IF(NOT(snowball),0,IF(Z70=0,0,IF($C71&lt;=SUM($CL71:CL71),0,IF(BQ71+$C71-SUM($CL71:CL71)&gt;Z70+AU71,Z70+AU71-BQ71,$C71-SUM($CL71:CL71)))))</f>
        <v>0</v>
      </c>
      <c r="CN71" s="10">
        <f ca="1">IF(NOT(snowball),0,IF(AA70=0,0,IF($C71&lt;=SUM($CL71:CM71),0,IF(BR71+$C71-SUM($CL71:CM71)&gt;AA70+AV71,AA70+AV71-BR71,$C71-SUM($CL71:CM71)))))</f>
        <v>0</v>
      </c>
      <c r="CO71" s="10">
        <f ca="1">IF(NOT(snowball),0,IF(AB70=0,0,IF($C71&lt;=SUM($CL71:CN71),0,IF(BS71+$C71-SUM($CL71:CN71)&gt;AB70+AW71,AB70+AW71-BS71,$C71-SUM($CL71:CN71)))))</f>
        <v>0</v>
      </c>
      <c r="CP71" s="10">
        <f ca="1">IF(NOT(snowball),0,IF(AC70=0,0,IF($C71&lt;=SUM($CL71:CO71),0,IF(BT71+$C71-SUM($CL71:CO71)&gt;AC70+AX71,AC70+AX71-BT71,$C71-SUM($CL71:CO71)))))</f>
        <v>0</v>
      </c>
      <c r="CQ71" s="10">
        <f ca="1">IF(NOT(snowball),0,IF(AD70=0,0,IF($C71&lt;=SUM($CL71:CP71),0,IF(BU71+$C71-SUM($CL71:CP71)&gt;AD70+AY71,AD70+AY71-BU71,$C71-SUM($CL71:CP71)))))</f>
        <v>0</v>
      </c>
      <c r="CR71" s="10">
        <f ca="1">IF(NOT(snowball),0,IF(AE70=0,0,IF($C71&lt;=SUM($CL71:CQ71),0,IF(BV71+$C71-SUM($CL71:CQ71)&gt;AE70+AZ71,AE70+AZ71-BV71,$C71-SUM($CL71:CQ71)))))</f>
        <v>0</v>
      </c>
      <c r="CS71" s="10">
        <f ca="1">IF(NOT(snowball),0,IF(AF70=0,0,IF($C71&lt;=SUM($CL71:CR71),0,IF(BW71+$C71-SUM($CL71:CR71)&gt;AF70+BA71,AF70+BA71-BW71,$C71-SUM($CL71:CR71)))))</f>
        <v>0</v>
      </c>
      <c r="CT71" s="10">
        <f ca="1">IF(NOT(snowball),0,IF(AG70=0,0,IF($C71&lt;=SUM($CL71:CS71),0,IF(BX71+$C71-SUM($CL71:CS71)&gt;AG70+BB71,AG70+BB71-BX71,$C71-SUM($CL71:CS71)))))</f>
        <v>0</v>
      </c>
      <c r="CU71" s="10">
        <f ca="1">IF(NOT(snowball),0,IF(AH70=0,0,IF($C71&lt;=SUM($CL71:CT71),0,IF(BY71+$C71-SUM($CL71:CT71)&gt;AH70+BC71,AH70+BC71-BY71,$C71-SUM($CL71:CT71)))))</f>
        <v>0</v>
      </c>
      <c r="CV71" s="10">
        <f ca="1">IF(NOT(snowball),0,IF(AI70=0,0,IF($C71&lt;=SUM($CL71:CU71),0,IF(BZ71+$C71-SUM($CL71:CU71)&gt;AI70+BD71,AI70+BD71-BZ71,$C71-SUM($CL71:CU71)))))</f>
        <v>0</v>
      </c>
      <c r="CW71" s="10">
        <f ca="1">IF(NOT(snowball),0,IF(AJ70=0,0,IF($C71&lt;=SUM($CL71:CV71),0,IF(CA71+$C71-SUM($CL71:CV71)&gt;AJ70+BE71,AJ70+BE71-CA71,$C71-SUM($CL71:CV71)))))</f>
        <v>0</v>
      </c>
      <c r="CX71" s="10">
        <f ca="1">IF(NOT(snowball),0,IF(AK70=0,0,IF($C71&lt;=SUM($CL71:CW71),0,IF(CB71+$C71-SUM($CL71:CW71)&gt;AK70+BF71,AK70+BF71-CB71,$C71-SUM($CL71:CW71)))))</f>
        <v>0</v>
      </c>
      <c r="CY71" s="10">
        <f ca="1">IF(NOT(snowball),0,IF(AL70=0,0,IF($C71&lt;=SUM($CL71:CX71),0,IF(CC71+$C71-SUM($CL71:CX71)&gt;AL70+BG71,AL70+BG71-CC71,$C71-SUM($CL71:CX71)))))</f>
        <v>0</v>
      </c>
      <c r="CZ71" s="10">
        <f ca="1">IF(NOT(snowball),0,IF(AM70=0,0,IF($C71&lt;=SUM($CL71:CY71),0,IF(CD71+$C71-SUM($CL71:CY71)&gt;AM70+BH71,AM70+BH71-CD71,$C71-SUM($CL71:CY71)))))</f>
        <v>0</v>
      </c>
      <c r="DA71" s="10">
        <f ca="1">IF(NOT(snowball),0,IF(AN70=0,0,IF($C71&lt;=SUM($CL71:CZ71),0,IF(CE71+$C71-SUM($CL71:CZ71)&gt;AN70+BI71,AN70+BI71-CE71,$C71-SUM($CL71:CZ71)))))</f>
        <v>0</v>
      </c>
      <c r="DB71" s="10">
        <f ca="1">IF(NOT(snowball),0,IF(AO70=0,0,IF($C71&lt;=SUM($CL71:DA71),0,IF(CF71+$C71-SUM($CL71:DA71)&gt;AO70+BJ71,AO70+BJ71-CF71,$C71-SUM($CL71:DA71)))))</f>
        <v>0</v>
      </c>
      <c r="DC71" s="10">
        <f ca="1">IF(NOT(snowball),0,IF(AP70=0,0,IF($C71&lt;=SUM($CL71:DB71),0,IF(CG71+$C71-SUM($CL71:DB71)&gt;AP70+BK71,AP70+BK71-CG71,$C71-SUM($CL71:DB71)))))</f>
        <v>0</v>
      </c>
      <c r="DD71" s="10">
        <f ca="1">IF(NOT(snowball),0,IF(AQ70=0,0,IF($C71&lt;=SUM($CL71:DC71),0,IF(CH71+$C71-SUM($CL71:DC71)&gt;AQ70+BL71,AQ70+BL71-CH71,$C71-SUM($CL71:DC71)))))</f>
        <v>0</v>
      </c>
      <c r="DE71" s="10">
        <f ca="1">IF(NOT(snowball),0,IF(AR70=0,0,IF($C71&lt;=SUM($CL71:DD71),0,IF(CI71+$C71-SUM($CL71:DD71)&gt;AR70+BM71,AR70+BM71-CI71,$C71-SUM($CL71:DD71)))))</f>
        <v>0</v>
      </c>
    </row>
    <row r="72" spans="1:109" ht="11.1" customHeight="1">
      <c r="A72" s="11" t="str">
        <f t="shared" ca="1" si="54"/>
        <v/>
      </c>
      <c r="B72" s="5" t="e">
        <f t="shared" ca="1" si="40"/>
        <v>#N/A</v>
      </c>
      <c r="C72" s="34" t="str">
        <f t="shared" ca="1" si="12"/>
        <v/>
      </c>
      <c r="D72" s="10">
        <f t="shared" ca="1" si="13"/>
        <v>0</v>
      </c>
      <c r="E72" s="10">
        <f t="shared" ca="1" si="14"/>
        <v>0</v>
      </c>
      <c r="F72" s="10">
        <f t="shared" ca="1" si="15"/>
        <v>0</v>
      </c>
      <c r="G72" s="10">
        <f t="shared" ca="1" si="16"/>
        <v>0</v>
      </c>
      <c r="H72" s="10">
        <f t="shared" ca="1" si="17"/>
        <v>0</v>
      </c>
      <c r="I72" s="10">
        <f t="shared" ca="1" si="18"/>
        <v>0</v>
      </c>
      <c r="J72" s="10">
        <f t="shared" ca="1" si="19"/>
        <v>0</v>
      </c>
      <c r="K72" s="10">
        <f t="shared" ca="1" si="20"/>
        <v>0</v>
      </c>
      <c r="L72" s="10">
        <f t="shared" ca="1" si="21"/>
        <v>0</v>
      </c>
      <c r="M72" s="10">
        <f t="shared" ca="1" si="22"/>
        <v>0</v>
      </c>
      <c r="N72" s="10">
        <f t="shared" ca="1" si="23"/>
        <v>0</v>
      </c>
      <c r="O72" s="10">
        <f t="shared" ca="1" si="24"/>
        <v>0</v>
      </c>
      <c r="P72" s="10">
        <f t="shared" ca="1" si="25"/>
        <v>0</v>
      </c>
      <c r="Q72" s="10">
        <f t="shared" ca="1" si="26"/>
        <v>0</v>
      </c>
      <c r="R72" s="10">
        <f t="shared" ca="1" si="27"/>
        <v>0</v>
      </c>
      <c r="S72" s="10">
        <f t="shared" ca="1" si="28"/>
        <v>0</v>
      </c>
      <c r="T72" s="10">
        <f t="shared" ca="1" si="29"/>
        <v>0</v>
      </c>
      <c r="U72" s="10">
        <f t="shared" ca="1" si="30"/>
        <v>0</v>
      </c>
      <c r="V72" s="10">
        <f t="shared" ca="1" si="31"/>
        <v>0</v>
      </c>
      <c r="W72" s="10">
        <f t="shared" ca="1" si="31"/>
        <v>0</v>
      </c>
      <c r="X72" s="31"/>
      <c r="Y72" s="10">
        <f t="shared" ca="1" si="41"/>
        <v>0</v>
      </c>
      <c r="Z72" s="10">
        <f t="shared" ca="1" si="42"/>
        <v>0</v>
      </c>
      <c r="AA72" s="10">
        <f t="shared" ca="1" si="43"/>
        <v>0</v>
      </c>
      <c r="AB72" s="10">
        <f t="shared" ca="1" si="77"/>
        <v>0</v>
      </c>
      <c r="AC72" s="10">
        <f t="shared" ca="1" si="78"/>
        <v>0</v>
      </c>
      <c r="AD72" s="10">
        <f t="shared" ca="1" si="79"/>
        <v>0</v>
      </c>
      <c r="AE72" s="10">
        <f t="shared" ca="1" si="82"/>
        <v>0</v>
      </c>
      <c r="AF72" s="10">
        <f t="shared" ca="1" si="82"/>
        <v>0</v>
      </c>
      <c r="AG72" s="10">
        <f t="shared" ca="1" si="82"/>
        <v>0</v>
      </c>
      <c r="AH72" s="10">
        <f t="shared" ca="1" si="82"/>
        <v>0</v>
      </c>
      <c r="AI72" s="10">
        <f t="shared" ca="1" si="82"/>
        <v>0</v>
      </c>
      <c r="AJ72" s="10">
        <f t="shared" ca="1" si="82"/>
        <v>0</v>
      </c>
      <c r="AK72" s="10">
        <f t="shared" ca="1" si="82"/>
        <v>0</v>
      </c>
      <c r="AL72" s="10">
        <f t="shared" ca="1" si="82"/>
        <v>0</v>
      </c>
      <c r="AM72" s="10">
        <f t="shared" ca="1" si="82"/>
        <v>0</v>
      </c>
      <c r="AN72" s="10">
        <f t="shared" ca="1" si="82"/>
        <v>0</v>
      </c>
      <c r="AO72" s="10">
        <f t="shared" ca="1" si="82"/>
        <v>0</v>
      </c>
      <c r="AP72" s="10">
        <f t="shared" ca="1" si="82"/>
        <v>0</v>
      </c>
      <c r="AQ72" s="10">
        <f t="shared" ca="1" si="82"/>
        <v>0</v>
      </c>
      <c r="AR72" s="10">
        <f t="shared" ca="1" si="82"/>
        <v>0</v>
      </c>
      <c r="AS72" s="2"/>
      <c r="AT72" s="10">
        <f t="shared" ca="1" si="80"/>
        <v>0</v>
      </c>
      <c r="AU72" s="10">
        <f t="shared" ca="1" si="73"/>
        <v>0</v>
      </c>
      <c r="AV72" s="10">
        <f t="shared" ca="1" si="74"/>
        <v>0</v>
      </c>
      <c r="AW72" s="10">
        <f t="shared" ca="1" si="81"/>
        <v>0</v>
      </c>
      <c r="AX72" s="10">
        <f t="shared" ca="1" si="81"/>
        <v>0</v>
      </c>
      <c r="AY72" s="10">
        <f t="shared" ca="1" si="81"/>
        <v>0</v>
      </c>
      <c r="AZ72" s="10">
        <f t="shared" ca="1" si="81"/>
        <v>0</v>
      </c>
      <c r="BA72" s="10">
        <f t="shared" ca="1" si="81"/>
        <v>0</v>
      </c>
      <c r="BB72" s="10">
        <f t="shared" ca="1" si="81"/>
        <v>0</v>
      </c>
      <c r="BC72" s="10">
        <f t="shared" ca="1" si="81"/>
        <v>0</v>
      </c>
      <c r="BD72" s="10">
        <f t="shared" ca="1" si="81"/>
        <v>0</v>
      </c>
      <c r="BE72" s="10">
        <f t="shared" ca="1" si="81"/>
        <v>0</v>
      </c>
      <c r="BF72" s="10">
        <f t="shared" ca="1" si="81"/>
        <v>0</v>
      </c>
      <c r="BG72" s="10">
        <f t="shared" ca="1" si="81"/>
        <v>0</v>
      </c>
      <c r="BH72" s="10">
        <f t="shared" ca="1" si="81"/>
        <v>0</v>
      </c>
      <c r="BI72" s="10">
        <f t="shared" ca="1" si="81"/>
        <v>0</v>
      </c>
      <c r="BJ72" s="10">
        <f t="shared" ca="1" si="81"/>
        <v>0</v>
      </c>
      <c r="BK72" s="10">
        <f t="shared" ca="1" si="81"/>
        <v>0</v>
      </c>
      <c r="BL72" s="10">
        <f t="shared" ca="1" si="81"/>
        <v>0</v>
      </c>
      <c r="BM72" s="10">
        <f t="shared" ca="1" si="81"/>
        <v>0</v>
      </c>
      <c r="BN72" s="13">
        <f t="shared" ca="1" si="47"/>
        <v>0</v>
      </c>
      <c r="BO72" s="7"/>
      <c r="BP72" s="10">
        <f t="shared" ca="1" si="48"/>
        <v>0</v>
      </c>
      <c r="BQ72" s="10">
        <f t="shared" ca="1" si="49"/>
        <v>0</v>
      </c>
      <c r="BR72" s="10">
        <f t="shared" ca="1" si="50"/>
        <v>0</v>
      </c>
      <c r="BS72" s="10">
        <f t="shared" ca="1" si="51"/>
        <v>0</v>
      </c>
      <c r="BT72" s="10">
        <f t="shared" ca="1" si="52"/>
        <v>0</v>
      </c>
      <c r="BU72" s="10">
        <f t="shared" ca="1" si="57"/>
        <v>0</v>
      </c>
      <c r="BV72" s="10">
        <f t="shared" ca="1" si="58"/>
        <v>0</v>
      </c>
      <c r="BW72" s="10">
        <f t="shared" ca="1" si="59"/>
        <v>0</v>
      </c>
      <c r="BX72" s="10">
        <f t="shared" ca="1" si="60"/>
        <v>0</v>
      </c>
      <c r="BY72" s="10">
        <f t="shared" ca="1" si="61"/>
        <v>0</v>
      </c>
      <c r="BZ72" s="10">
        <f t="shared" ca="1" si="62"/>
        <v>0</v>
      </c>
      <c r="CA72" s="10">
        <f t="shared" ca="1" si="63"/>
        <v>0</v>
      </c>
      <c r="CB72" s="10">
        <f t="shared" ca="1" si="64"/>
        <v>0</v>
      </c>
      <c r="CC72" s="10">
        <f t="shared" ca="1" si="65"/>
        <v>0</v>
      </c>
      <c r="CD72" s="10">
        <f t="shared" ca="1" si="66"/>
        <v>0</v>
      </c>
      <c r="CE72" s="10">
        <f t="shared" ca="1" si="67"/>
        <v>0</v>
      </c>
      <c r="CF72" s="10">
        <f t="shared" ca="1" si="68"/>
        <v>0</v>
      </c>
      <c r="CG72" s="10">
        <f t="shared" ca="1" si="69"/>
        <v>0</v>
      </c>
      <c r="CH72" s="10">
        <f t="shared" ca="1" si="70"/>
        <v>0</v>
      </c>
      <c r="CI72" s="10">
        <f t="shared" ca="1" si="71"/>
        <v>0</v>
      </c>
      <c r="CJ72" s="13">
        <f t="shared" ca="1" si="53"/>
        <v>0</v>
      </c>
      <c r="CK72" s="13"/>
      <c r="CL72" s="33">
        <f t="shared" ca="1" si="39"/>
        <v>0</v>
      </c>
      <c r="CM72" s="10">
        <f ca="1">IF(NOT(snowball),0,IF(Z71=0,0,IF($C72&lt;=SUM($CL72:CL72),0,IF(BQ72+$C72-SUM($CL72:CL72)&gt;Z71+AU72,Z71+AU72-BQ72,$C72-SUM($CL72:CL72)))))</f>
        <v>0</v>
      </c>
      <c r="CN72" s="10">
        <f ca="1">IF(NOT(snowball),0,IF(AA71=0,0,IF($C72&lt;=SUM($CL72:CM72),0,IF(BR72+$C72-SUM($CL72:CM72)&gt;AA71+AV72,AA71+AV72-BR72,$C72-SUM($CL72:CM72)))))</f>
        <v>0</v>
      </c>
      <c r="CO72" s="10">
        <f ca="1">IF(NOT(snowball),0,IF(AB71=0,0,IF($C72&lt;=SUM($CL72:CN72),0,IF(BS72+$C72-SUM($CL72:CN72)&gt;AB71+AW72,AB71+AW72-BS72,$C72-SUM($CL72:CN72)))))</f>
        <v>0</v>
      </c>
      <c r="CP72" s="10">
        <f ca="1">IF(NOT(snowball),0,IF(AC71=0,0,IF($C72&lt;=SUM($CL72:CO72),0,IF(BT72+$C72-SUM($CL72:CO72)&gt;AC71+AX72,AC71+AX72-BT72,$C72-SUM($CL72:CO72)))))</f>
        <v>0</v>
      </c>
      <c r="CQ72" s="10">
        <f ca="1">IF(NOT(snowball),0,IF(AD71=0,0,IF($C72&lt;=SUM($CL72:CP72),0,IF(BU72+$C72-SUM($CL72:CP72)&gt;AD71+AY72,AD71+AY72-BU72,$C72-SUM($CL72:CP72)))))</f>
        <v>0</v>
      </c>
      <c r="CR72" s="10">
        <f ca="1">IF(NOT(snowball),0,IF(AE71=0,0,IF($C72&lt;=SUM($CL72:CQ72),0,IF(BV72+$C72-SUM($CL72:CQ72)&gt;AE71+AZ72,AE71+AZ72-BV72,$C72-SUM($CL72:CQ72)))))</f>
        <v>0</v>
      </c>
      <c r="CS72" s="10">
        <f ca="1">IF(NOT(snowball),0,IF(AF71=0,0,IF($C72&lt;=SUM($CL72:CR72),0,IF(BW72+$C72-SUM($CL72:CR72)&gt;AF71+BA72,AF71+BA72-BW72,$C72-SUM($CL72:CR72)))))</f>
        <v>0</v>
      </c>
      <c r="CT72" s="10">
        <f ca="1">IF(NOT(snowball),0,IF(AG71=0,0,IF($C72&lt;=SUM($CL72:CS72),0,IF(BX72+$C72-SUM($CL72:CS72)&gt;AG71+BB72,AG71+BB72-BX72,$C72-SUM($CL72:CS72)))))</f>
        <v>0</v>
      </c>
      <c r="CU72" s="10">
        <f ca="1">IF(NOT(snowball),0,IF(AH71=0,0,IF($C72&lt;=SUM($CL72:CT72),0,IF(BY72+$C72-SUM($CL72:CT72)&gt;AH71+BC72,AH71+BC72-BY72,$C72-SUM($CL72:CT72)))))</f>
        <v>0</v>
      </c>
      <c r="CV72" s="10">
        <f ca="1">IF(NOT(snowball),0,IF(AI71=0,0,IF($C72&lt;=SUM($CL72:CU72),0,IF(BZ72+$C72-SUM($CL72:CU72)&gt;AI71+BD72,AI71+BD72-BZ72,$C72-SUM($CL72:CU72)))))</f>
        <v>0</v>
      </c>
      <c r="CW72" s="10">
        <f ca="1">IF(NOT(snowball),0,IF(AJ71=0,0,IF($C72&lt;=SUM($CL72:CV72),0,IF(CA72+$C72-SUM($CL72:CV72)&gt;AJ71+BE72,AJ71+BE72-CA72,$C72-SUM($CL72:CV72)))))</f>
        <v>0</v>
      </c>
      <c r="CX72" s="10">
        <f ca="1">IF(NOT(snowball),0,IF(AK71=0,0,IF($C72&lt;=SUM($CL72:CW72),0,IF(CB72+$C72-SUM($CL72:CW72)&gt;AK71+BF72,AK71+BF72-CB72,$C72-SUM($CL72:CW72)))))</f>
        <v>0</v>
      </c>
      <c r="CY72" s="10">
        <f ca="1">IF(NOT(snowball),0,IF(AL71=0,0,IF($C72&lt;=SUM($CL72:CX72),0,IF(CC72+$C72-SUM($CL72:CX72)&gt;AL71+BG72,AL71+BG72-CC72,$C72-SUM($CL72:CX72)))))</f>
        <v>0</v>
      </c>
      <c r="CZ72" s="10">
        <f ca="1">IF(NOT(snowball),0,IF(AM71=0,0,IF($C72&lt;=SUM($CL72:CY72),0,IF(CD72+$C72-SUM($CL72:CY72)&gt;AM71+BH72,AM71+BH72-CD72,$C72-SUM($CL72:CY72)))))</f>
        <v>0</v>
      </c>
      <c r="DA72" s="10">
        <f ca="1">IF(NOT(snowball),0,IF(AN71=0,0,IF($C72&lt;=SUM($CL72:CZ72),0,IF(CE72+$C72-SUM($CL72:CZ72)&gt;AN71+BI72,AN71+BI72-CE72,$C72-SUM($CL72:CZ72)))))</f>
        <v>0</v>
      </c>
      <c r="DB72" s="10">
        <f ca="1">IF(NOT(snowball),0,IF(AO71=0,0,IF($C72&lt;=SUM($CL72:DA72),0,IF(CF72+$C72-SUM($CL72:DA72)&gt;AO71+BJ72,AO71+BJ72-CF72,$C72-SUM($CL72:DA72)))))</f>
        <v>0</v>
      </c>
      <c r="DC72" s="10">
        <f ca="1">IF(NOT(snowball),0,IF(AP71=0,0,IF($C72&lt;=SUM($CL72:DB72),0,IF(CG72+$C72-SUM($CL72:DB72)&gt;AP71+BK72,AP71+BK72-CG72,$C72-SUM($CL72:DB72)))))</f>
        <v>0</v>
      </c>
      <c r="DD72" s="10">
        <f ca="1">IF(NOT(snowball),0,IF(AQ71=0,0,IF($C72&lt;=SUM($CL72:DC72),0,IF(CH72+$C72-SUM($CL72:DC72)&gt;AQ71+BL72,AQ71+BL72-CH72,$C72-SUM($CL72:DC72)))))</f>
        <v>0</v>
      </c>
      <c r="DE72" s="10">
        <f ca="1">IF(NOT(snowball),0,IF(AR71=0,0,IF($C72&lt;=SUM($CL72:DD72),0,IF(CI72+$C72-SUM($CL72:DD72)&gt;AR71+BM72,AR71+BM72-CI72,$C72-SUM($CL72:DD72)))))</f>
        <v>0</v>
      </c>
    </row>
    <row r="73" spans="1:109" ht="11.1" customHeight="1">
      <c r="A73" s="11" t="str">
        <f t="shared" ca="1" si="54"/>
        <v/>
      </c>
      <c r="B73" s="5" t="e">
        <f t="shared" ca="1" si="40"/>
        <v>#N/A</v>
      </c>
      <c r="C73" s="34" t="str">
        <f t="shared" ca="1" si="12"/>
        <v/>
      </c>
      <c r="D73" s="10">
        <f t="shared" ca="1" si="13"/>
        <v>0</v>
      </c>
      <c r="E73" s="10">
        <f t="shared" ca="1" si="14"/>
        <v>0</v>
      </c>
      <c r="F73" s="10">
        <f t="shared" ca="1" si="15"/>
        <v>0</v>
      </c>
      <c r="G73" s="10">
        <f t="shared" ca="1" si="16"/>
        <v>0</v>
      </c>
      <c r="H73" s="10">
        <f t="shared" ca="1" si="17"/>
        <v>0</v>
      </c>
      <c r="I73" s="10">
        <f t="shared" ca="1" si="18"/>
        <v>0</v>
      </c>
      <c r="J73" s="10">
        <f t="shared" ca="1" si="19"/>
        <v>0</v>
      </c>
      <c r="K73" s="10">
        <f t="shared" ca="1" si="20"/>
        <v>0</v>
      </c>
      <c r="L73" s="10">
        <f t="shared" ca="1" si="21"/>
        <v>0</v>
      </c>
      <c r="M73" s="10">
        <f t="shared" ca="1" si="22"/>
        <v>0</v>
      </c>
      <c r="N73" s="10">
        <f t="shared" ca="1" si="23"/>
        <v>0</v>
      </c>
      <c r="O73" s="10">
        <f t="shared" ca="1" si="24"/>
        <v>0</v>
      </c>
      <c r="P73" s="10">
        <f t="shared" ca="1" si="25"/>
        <v>0</v>
      </c>
      <c r="Q73" s="10">
        <f t="shared" ca="1" si="26"/>
        <v>0</v>
      </c>
      <c r="R73" s="10">
        <f t="shared" ca="1" si="27"/>
        <v>0</v>
      </c>
      <c r="S73" s="10">
        <f t="shared" ca="1" si="28"/>
        <v>0</v>
      </c>
      <c r="T73" s="10">
        <f t="shared" ca="1" si="29"/>
        <v>0</v>
      </c>
      <c r="U73" s="10">
        <f t="shared" ca="1" si="30"/>
        <v>0</v>
      </c>
      <c r="V73" s="10">
        <f t="shared" ca="1" si="31"/>
        <v>0</v>
      </c>
      <c r="W73" s="10">
        <f t="shared" ca="1" si="31"/>
        <v>0</v>
      </c>
      <c r="X73" s="31"/>
      <c r="Y73" s="10">
        <f t="shared" ca="1" si="41"/>
        <v>0</v>
      </c>
      <c r="Z73" s="10">
        <f t="shared" ca="1" si="42"/>
        <v>0</v>
      </c>
      <c r="AA73" s="10">
        <f t="shared" ca="1" si="43"/>
        <v>0</v>
      </c>
      <c r="AB73" s="10">
        <f t="shared" ca="1" si="77"/>
        <v>0</v>
      </c>
      <c r="AC73" s="10">
        <f t="shared" ca="1" si="78"/>
        <v>0</v>
      </c>
      <c r="AD73" s="10">
        <f t="shared" ca="1" si="79"/>
        <v>0</v>
      </c>
      <c r="AE73" s="10">
        <f t="shared" ca="1" si="82"/>
        <v>0</v>
      </c>
      <c r="AF73" s="10">
        <f t="shared" ca="1" si="82"/>
        <v>0</v>
      </c>
      <c r="AG73" s="10">
        <f t="shared" ca="1" si="82"/>
        <v>0</v>
      </c>
      <c r="AH73" s="10">
        <f t="shared" ca="1" si="82"/>
        <v>0</v>
      </c>
      <c r="AI73" s="10">
        <f t="shared" ca="1" si="82"/>
        <v>0</v>
      </c>
      <c r="AJ73" s="10">
        <f t="shared" ca="1" si="82"/>
        <v>0</v>
      </c>
      <c r="AK73" s="10">
        <f t="shared" ca="1" si="82"/>
        <v>0</v>
      </c>
      <c r="AL73" s="10">
        <f t="shared" ca="1" si="82"/>
        <v>0</v>
      </c>
      <c r="AM73" s="10">
        <f t="shared" ca="1" si="82"/>
        <v>0</v>
      </c>
      <c r="AN73" s="10">
        <f t="shared" ca="1" si="82"/>
        <v>0</v>
      </c>
      <c r="AO73" s="10">
        <f t="shared" ca="1" si="82"/>
        <v>0</v>
      </c>
      <c r="AP73" s="10">
        <f t="shared" ca="1" si="82"/>
        <v>0</v>
      </c>
      <c r="AQ73" s="10">
        <f t="shared" ca="1" si="82"/>
        <v>0</v>
      </c>
      <c r="AR73" s="10">
        <f t="shared" ca="1" si="82"/>
        <v>0</v>
      </c>
      <c r="AS73" s="2"/>
      <c r="AT73" s="10">
        <f t="shared" ca="1" si="80"/>
        <v>0</v>
      </c>
      <c r="AU73" s="10">
        <f t="shared" ca="1" si="73"/>
        <v>0</v>
      </c>
      <c r="AV73" s="10">
        <f t="shared" ca="1" si="74"/>
        <v>0</v>
      </c>
      <c r="AW73" s="10">
        <f t="shared" ca="1" si="81"/>
        <v>0</v>
      </c>
      <c r="AX73" s="10">
        <f t="shared" ca="1" si="81"/>
        <v>0</v>
      </c>
      <c r="AY73" s="10">
        <f t="shared" ca="1" si="81"/>
        <v>0</v>
      </c>
      <c r="AZ73" s="10">
        <f t="shared" ca="1" si="81"/>
        <v>0</v>
      </c>
      <c r="BA73" s="10">
        <f t="shared" ca="1" si="81"/>
        <v>0</v>
      </c>
      <c r="BB73" s="10">
        <f t="shared" ca="1" si="81"/>
        <v>0</v>
      </c>
      <c r="BC73" s="10">
        <f t="shared" ca="1" si="81"/>
        <v>0</v>
      </c>
      <c r="BD73" s="10">
        <f t="shared" ca="1" si="81"/>
        <v>0</v>
      </c>
      <c r="BE73" s="10">
        <f t="shared" ca="1" si="81"/>
        <v>0</v>
      </c>
      <c r="BF73" s="10">
        <f t="shared" ca="1" si="81"/>
        <v>0</v>
      </c>
      <c r="BG73" s="10">
        <f t="shared" ca="1" si="81"/>
        <v>0</v>
      </c>
      <c r="BH73" s="10">
        <f t="shared" ca="1" si="81"/>
        <v>0</v>
      </c>
      <c r="BI73" s="10">
        <f t="shared" ca="1" si="81"/>
        <v>0</v>
      </c>
      <c r="BJ73" s="10">
        <f t="shared" ca="1" si="81"/>
        <v>0</v>
      </c>
      <c r="BK73" s="10">
        <f t="shared" ca="1" si="81"/>
        <v>0</v>
      </c>
      <c r="BL73" s="10">
        <f t="shared" ca="1" si="81"/>
        <v>0</v>
      </c>
      <c r="BM73" s="10">
        <f t="shared" ca="1" si="81"/>
        <v>0</v>
      </c>
      <c r="BN73" s="13">
        <f t="shared" ca="1" si="47"/>
        <v>0</v>
      </c>
      <c r="BO73" s="7"/>
      <c r="BP73" s="10">
        <f t="shared" ca="1" si="48"/>
        <v>0</v>
      </c>
      <c r="BQ73" s="10">
        <f t="shared" ca="1" si="49"/>
        <v>0</v>
      </c>
      <c r="BR73" s="10">
        <f t="shared" ca="1" si="50"/>
        <v>0</v>
      </c>
      <c r="BS73" s="10">
        <f t="shared" ca="1" si="51"/>
        <v>0</v>
      </c>
      <c r="BT73" s="10">
        <f t="shared" ca="1" si="52"/>
        <v>0</v>
      </c>
      <c r="BU73" s="10">
        <f t="shared" ca="1" si="57"/>
        <v>0</v>
      </c>
      <c r="BV73" s="10">
        <f t="shared" ca="1" si="58"/>
        <v>0</v>
      </c>
      <c r="BW73" s="10">
        <f t="shared" ca="1" si="59"/>
        <v>0</v>
      </c>
      <c r="BX73" s="10">
        <f t="shared" ca="1" si="60"/>
        <v>0</v>
      </c>
      <c r="BY73" s="10">
        <f t="shared" ca="1" si="61"/>
        <v>0</v>
      </c>
      <c r="BZ73" s="10">
        <f t="shared" ca="1" si="62"/>
        <v>0</v>
      </c>
      <c r="CA73" s="10">
        <f t="shared" ca="1" si="63"/>
        <v>0</v>
      </c>
      <c r="CB73" s="10">
        <f t="shared" ca="1" si="64"/>
        <v>0</v>
      </c>
      <c r="CC73" s="10">
        <f t="shared" ca="1" si="65"/>
        <v>0</v>
      </c>
      <c r="CD73" s="10">
        <f t="shared" ca="1" si="66"/>
        <v>0</v>
      </c>
      <c r="CE73" s="10">
        <f t="shared" ca="1" si="67"/>
        <v>0</v>
      </c>
      <c r="CF73" s="10">
        <f t="shared" ca="1" si="68"/>
        <v>0</v>
      </c>
      <c r="CG73" s="10">
        <f t="shared" ca="1" si="69"/>
        <v>0</v>
      </c>
      <c r="CH73" s="10">
        <f t="shared" ca="1" si="70"/>
        <v>0</v>
      </c>
      <c r="CI73" s="10">
        <f t="shared" ca="1" si="71"/>
        <v>0</v>
      </c>
      <c r="CJ73" s="13">
        <f t="shared" ca="1" si="53"/>
        <v>0</v>
      </c>
      <c r="CK73" s="13"/>
      <c r="CL73" s="33">
        <f t="shared" ca="1" si="39"/>
        <v>0</v>
      </c>
      <c r="CM73" s="10">
        <f ca="1">IF(NOT(snowball),0,IF(Z72=0,0,IF($C73&lt;=SUM($CL73:CL73),0,IF(BQ73+$C73-SUM($CL73:CL73)&gt;Z72+AU73,Z72+AU73-BQ73,$C73-SUM($CL73:CL73)))))</f>
        <v>0</v>
      </c>
      <c r="CN73" s="10">
        <f ca="1">IF(NOT(snowball),0,IF(AA72=0,0,IF($C73&lt;=SUM($CL73:CM73),0,IF(BR73+$C73-SUM($CL73:CM73)&gt;AA72+AV73,AA72+AV73-BR73,$C73-SUM($CL73:CM73)))))</f>
        <v>0</v>
      </c>
      <c r="CO73" s="10">
        <f ca="1">IF(NOT(snowball),0,IF(AB72=0,0,IF($C73&lt;=SUM($CL73:CN73),0,IF(BS73+$C73-SUM($CL73:CN73)&gt;AB72+AW73,AB72+AW73-BS73,$C73-SUM($CL73:CN73)))))</f>
        <v>0</v>
      </c>
      <c r="CP73" s="10">
        <f ca="1">IF(NOT(snowball),0,IF(AC72=0,0,IF($C73&lt;=SUM($CL73:CO73),0,IF(BT73+$C73-SUM($CL73:CO73)&gt;AC72+AX73,AC72+AX73-BT73,$C73-SUM($CL73:CO73)))))</f>
        <v>0</v>
      </c>
      <c r="CQ73" s="10">
        <f ca="1">IF(NOT(snowball),0,IF(AD72=0,0,IF($C73&lt;=SUM($CL73:CP73),0,IF(BU73+$C73-SUM($CL73:CP73)&gt;AD72+AY73,AD72+AY73-BU73,$C73-SUM($CL73:CP73)))))</f>
        <v>0</v>
      </c>
      <c r="CR73" s="10">
        <f ca="1">IF(NOT(snowball),0,IF(AE72=0,0,IF($C73&lt;=SUM($CL73:CQ73),0,IF(BV73+$C73-SUM($CL73:CQ73)&gt;AE72+AZ73,AE72+AZ73-BV73,$C73-SUM($CL73:CQ73)))))</f>
        <v>0</v>
      </c>
      <c r="CS73" s="10">
        <f ca="1">IF(NOT(snowball),0,IF(AF72=0,0,IF($C73&lt;=SUM($CL73:CR73),0,IF(BW73+$C73-SUM($CL73:CR73)&gt;AF72+BA73,AF72+BA73-BW73,$C73-SUM($CL73:CR73)))))</f>
        <v>0</v>
      </c>
      <c r="CT73" s="10">
        <f ca="1">IF(NOT(snowball),0,IF(AG72=0,0,IF($C73&lt;=SUM($CL73:CS73),0,IF(BX73+$C73-SUM($CL73:CS73)&gt;AG72+BB73,AG72+BB73-BX73,$C73-SUM($CL73:CS73)))))</f>
        <v>0</v>
      </c>
      <c r="CU73" s="10">
        <f ca="1">IF(NOT(snowball),0,IF(AH72=0,0,IF($C73&lt;=SUM($CL73:CT73),0,IF(BY73+$C73-SUM($CL73:CT73)&gt;AH72+BC73,AH72+BC73-BY73,$C73-SUM($CL73:CT73)))))</f>
        <v>0</v>
      </c>
      <c r="CV73" s="10">
        <f ca="1">IF(NOT(snowball),0,IF(AI72=0,0,IF($C73&lt;=SUM($CL73:CU73),0,IF(BZ73+$C73-SUM($CL73:CU73)&gt;AI72+BD73,AI72+BD73-BZ73,$C73-SUM($CL73:CU73)))))</f>
        <v>0</v>
      </c>
      <c r="CW73" s="10">
        <f ca="1">IF(NOT(snowball),0,IF(AJ72=0,0,IF($C73&lt;=SUM($CL73:CV73),0,IF(CA73+$C73-SUM($CL73:CV73)&gt;AJ72+BE73,AJ72+BE73-CA73,$C73-SUM($CL73:CV73)))))</f>
        <v>0</v>
      </c>
      <c r="CX73" s="10">
        <f ca="1">IF(NOT(snowball),0,IF(AK72=0,0,IF($C73&lt;=SUM($CL73:CW73),0,IF(CB73+$C73-SUM($CL73:CW73)&gt;AK72+BF73,AK72+BF73-CB73,$C73-SUM($CL73:CW73)))))</f>
        <v>0</v>
      </c>
      <c r="CY73" s="10">
        <f ca="1">IF(NOT(snowball),0,IF(AL72=0,0,IF($C73&lt;=SUM($CL73:CX73),0,IF(CC73+$C73-SUM($CL73:CX73)&gt;AL72+BG73,AL72+BG73-CC73,$C73-SUM($CL73:CX73)))))</f>
        <v>0</v>
      </c>
      <c r="CZ73" s="10">
        <f ca="1">IF(NOT(snowball),0,IF(AM72=0,0,IF($C73&lt;=SUM($CL73:CY73),0,IF(CD73+$C73-SUM($CL73:CY73)&gt;AM72+BH73,AM72+BH73-CD73,$C73-SUM($CL73:CY73)))))</f>
        <v>0</v>
      </c>
      <c r="DA73" s="10">
        <f ca="1">IF(NOT(snowball),0,IF(AN72=0,0,IF($C73&lt;=SUM($CL73:CZ73),0,IF(CE73+$C73-SUM($CL73:CZ73)&gt;AN72+BI73,AN72+BI73-CE73,$C73-SUM($CL73:CZ73)))))</f>
        <v>0</v>
      </c>
      <c r="DB73" s="10">
        <f ca="1">IF(NOT(snowball),0,IF(AO72=0,0,IF($C73&lt;=SUM($CL73:DA73),0,IF(CF73+$C73-SUM($CL73:DA73)&gt;AO72+BJ73,AO72+BJ73-CF73,$C73-SUM($CL73:DA73)))))</f>
        <v>0</v>
      </c>
      <c r="DC73" s="10">
        <f ca="1">IF(NOT(snowball),0,IF(AP72=0,0,IF($C73&lt;=SUM($CL73:DB73),0,IF(CG73+$C73-SUM($CL73:DB73)&gt;AP72+BK73,AP72+BK73-CG73,$C73-SUM($CL73:DB73)))))</f>
        <v>0</v>
      </c>
      <c r="DD73" s="10">
        <f ca="1">IF(NOT(snowball),0,IF(AQ72=0,0,IF($C73&lt;=SUM($CL73:DC73),0,IF(CH73+$C73-SUM($CL73:DC73)&gt;AQ72+BL73,AQ72+BL73-CH73,$C73-SUM($CL73:DC73)))))</f>
        <v>0</v>
      </c>
      <c r="DE73" s="10">
        <f ca="1">IF(NOT(snowball),0,IF(AR72=0,0,IF($C73&lt;=SUM($CL73:DD73),0,IF(CI73+$C73-SUM($CL73:DD73)&gt;AR72+BM73,AR72+BM73-CI73,$C73-SUM($CL73:DD73)))))</f>
        <v>0</v>
      </c>
    </row>
    <row r="74" spans="1:109" ht="11.1" customHeight="1">
      <c r="A74" s="11" t="str">
        <f t="shared" ca="1" si="54"/>
        <v/>
      </c>
      <c r="B74" s="5" t="e">
        <f t="shared" ca="1" si="40"/>
        <v>#N/A</v>
      </c>
      <c r="C74" s="34" t="str">
        <f t="shared" ca="1" si="12"/>
        <v/>
      </c>
      <c r="D74" s="10">
        <f t="shared" ca="1" si="13"/>
        <v>0</v>
      </c>
      <c r="E74" s="10">
        <f t="shared" ca="1" si="14"/>
        <v>0</v>
      </c>
      <c r="F74" s="10">
        <f t="shared" ca="1" si="15"/>
        <v>0</v>
      </c>
      <c r="G74" s="10">
        <f t="shared" ca="1" si="16"/>
        <v>0</v>
      </c>
      <c r="H74" s="10">
        <f t="shared" ca="1" si="17"/>
        <v>0</v>
      </c>
      <c r="I74" s="10">
        <f t="shared" ca="1" si="18"/>
        <v>0</v>
      </c>
      <c r="J74" s="10">
        <f t="shared" ca="1" si="19"/>
        <v>0</v>
      </c>
      <c r="K74" s="10">
        <f t="shared" ca="1" si="20"/>
        <v>0</v>
      </c>
      <c r="L74" s="10">
        <f t="shared" ca="1" si="21"/>
        <v>0</v>
      </c>
      <c r="M74" s="10">
        <f t="shared" ca="1" si="22"/>
        <v>0</v>
      </c>
      <c r="N74" s="10">
        <f t="shared" ca="1" si="23"/>
        <v>0</v>
      </c>
      <c r="O74" s="10">
        <f t="shared" ca="1" si="24"/>
        <v>0</v>
      </c>
      <c r="P74" s="10">
        <f t="shared" ca="1" si="25"/>
        <v>0</v>
      </c>
      <c r="Q74" s="10">
        <f t="shared" ca="1" si="26"/>
        <v>0</v>
      </c>
      <c r="R74" s="10">
        <f t="shared" ca="1" si="27"/>
        <v>0</v>
      </c>
      <c r="S74" s="10">
        <f t="shared" ca="1" si="28"/>
        <v>0</v>
      </c>
      <c r="T74" s="10">
        <f t="shared" ca="1" si="29"/>
        <v>0</v>
      </c>
      <c r="U74" s="10">
        <f t="shared" ca="1" si="30"/>
        <v>0</v>
      </c>
      <c r="V74" s="10">
        <f t="shared" ca="1" si="31"/>
        <v>0</v>
      </c>
      <c r="W74" s="10">
        <f t="shared" ca="1" si="31"/>
        <v>0</v>
      </c>
      <c r="X74" s="31"/>
      <c r="Y74" s="10">
        <f t="shared" ca="1" si="41"/>
        <v>0</v>
      </c>
      <c r="Z74" s="10">
        <f t="shared" ca="1" si="42"/>
        <v>0</v>
      </c>
      <c r="AA74" s="10">
        <f t="shared" ca="1" si="43"/>
        <v>0</v>
      </c>
      <c r="AB74" s="10">
        <f t="shared" ca="1" si="77"/>
        <v>0</v>
      </c>
      <c r="AC74" s="10">
        <f t="shared" ca="1" si="78"/>
        <v>0</v>
      </c>
      <c r="AD74" s="10">
        <f t="shared" ca="1" si="79"/>
        <v>0</v>
      </c>
      <c r="AE74" s="10">
        <f t="shared" ca="1" si="82"/>
        <v>0</v>
      </c>
      <c r="AF74" s="10">
        <f t="shared" ca="1" si="82"/>
        <v>0</v>
      </c>
      <c r="AG74" s="10">
        <f t="shared" ca="1" si="82"/>
        <v>0</v>
      </c>
      <c r="AH74" s="10">
        <f t="shared" ca="1" si="82"/>
        <v>0</v>
      </c>
      <c r="AI74" s="10">
        <f t="shared" ca="1" si="82"/>
        <v>0</v>
      </c>
      <c r="AJ74" s="10">
        <f t="shared" ca="1" si="82"/>
        <v>0</v>
      </c>
      <c r="AK74" s="10">
        <f t="shared" ca="1" si="82"/>
        <v>0</v>
      </c>
      <c r="AL74" s="10">
        <f t="shared" ca="1" si="82"/>
        <v>0</v>
      </c>
      <c r="AM74" s="10">
        <f t="shared" ca="1" si="82"/>
        <v>0</v>
      </c>
      <c r="AN74" s="10">
        <f t="shared" ca="1" si="82"/>
        <v>0</v>
      </c>
      <c r="AO74" s="10">
        <f t="shared" ca="1" si="82"/>
        <v>0</v>
      </c>
      <c r="AP74" s="10">
        <f t="shared" ca="1" si="82"/>
        <v>0</v>
      </c>
      <c r="AQ74" s="10">
        <f t="shared" ca="1" si="82"/>
        <v>0</v>
      </c>
      <c r="AR74" s="10">
        <f t="shared" ca="1" si="82"/>
        <v>0</v>
      </c>
      <c r="AS74" s="2"/>
      <c r="AT74" s="10">
        <f t="shared" ca="1" si="80"/>
        <v>0</v>
      </c>
      <c r="AU74" s="10">
        <f t="shared" ca="1" si="73"/>
        <v>0</v>
      </c>
      <c r="AV74" s="10">
        <f t="shared" ca="1" si="74"/>
        <v>0</v>
      </c>
      <c r="AW74" s="10">
        <f t="shared" ca="1" si="81"/>
        <v>0</v>
      </c>
      <c r="AX74" s="10">
        <f t="shared" ca="1" si="81"/>
        <v>0</v>
      </c>
      <c r="AY74" s="10">
        <f t="shared" ca="1" si="81"/>
        <v>0</v>
      </c>
      <c r="AZ74" s="10">
        <f t="shared" ca="1" si="81"/>
        <v>0</v>
      </c>
      <c r="BA74" s="10">
        <f t="shared" ca="1" si="81"/>
        <v>0</v>
      </c>
      <c r="BB74" s="10">
        <f t="shared" ca="1" si="81"/>
        <v>0</v>
      </c>
      <c r="BC74" s="10">
        <f t="shared" ca="1" si="81"/>
        <v>0</v>
      </c>
      <c r="BD74" s="10">
        <f t="shared" ca="1" si="81"/>
        <v>0</v>
      </c>
      <c r="BE74" s="10">
        <f t="shared" ca="1" si="81"/>
        <v>0</v>
      </c>
      <c r="BF74" s="10">
        <f t="shared" ca="1" si="81"/>
        <v>0</v>
      </c>
      <c r="BG74" s="10">
        <f t="shared" ca="1" si="81"/>
        <v>0</v>
      </c>
      <c r="BH74" s="10">
        <f t="shared" ca="1" si="81"/>
        <v>0</v>
      </c>
      <c r="BI74" s="10">
        <f t="shared" ca="1" si="81"/>
        <v>0</v>
      </c>
      <c r="BJ74" s="10">
        <f t="shared" ca="1" si="81"/>
        <v>0</v>
      </c>
      <c r="BK74" s="10">
        <f t="shared" ca="1" si="81"/>
        <v>0</v>
      </c>
      <c r="BL74" s="10">
        <f t="shared" ca="1" si="81"/>
        <v>0</v>
      </c>
      <c r="BM74" s="10">
        <f t="shared" ca="1" si="81"/>
        <v>0</v>
      </c>
      <c r="BN74" s="13">
        <f t="shared" ca="1" si="47"/>
        <v>0</v>
      </c>
      <c r="BO74" s="7"/>
      <c r="BP74" s="10">
        <f t="shared" ca="1" si="48"/>
        <v>0</v>
      </c>
      <c r="BQ74" s="10">
        <f t="shared" ca="1" si="49"/>
        <v>0</v>
      </c>
      <c r="BR74" s="10">
        <f t="shared" ca="1" si="50"/>
        <v>0</v>
      </c>
      <c r="BS74" s="10">
        <f t="shared" ca="1" si="51"/>
        <v>0</v>
      </c>
      <c r="BT74" s="10">
        <f t="shared" ca="1" si="52"/>
        <v>0</v>
      </c>
      <c r="BU74" s="10">
        <f t="shared" ca="1" si="57"/>
        <v>0</v>
      </c>
      <c r="BV74" s="10">
        <f t="shared" ca="1" si="58"/>
        <v>0</v>
      </c>
      <c r="BW74" s="10">
        <f t="shared" ca="1" si="59"/>
        <v>0</v>
      </c>
      <c r="BX74" s="10">
        <f t="shared" ca="1" si="60"/>
        <v>0</v>
      </c>
      <c r="BY74" s="10">
        <f t="shared" ca="1" si="61"/>
        <v>0</v>
      </c>
      <c r="BZ74" s="10">
        <f t="shared" ca="1" si="62"/>
        <v>0</v>
      </c>
      <c r="CA74" s="10">
        <f t="shared" ca="1" si="63"/>
        <v>0</v>
      </c>
      <c r="CB74" s="10">
        <f t="shared" ca="1" si="64"/>
        <v>0</v>
      </c>
      <c r="CC74" s="10">
        <f t="shared" ca="1" si="65"/>
        <v>0</v>
      </c>
      <c r="CD74" s="10">
        <f t="shared" ca="1" si="66"/>
        <v>0</v>
      </c>
      <c r="CE74" s="10">
        <f t="shared" ca="1" si="67"/>
        <v>0</v>
      </c>
      <c r="CF74" s="10">
        <f t="shared" ca="1" si="68"/>
        <v>0</v>
      </c>
      <c r="CG74" s="10">
        <f t="shared" ca="1" si="69"/>
        <v>0</v>
      </c>
      <c r="CH74" s="10">
        <f t="shared" ca="1" si="70"/>
        <v>0</v>
      </c>
      <c r="CI74" s="10">
        <f t="shared" ca="1" si="71"/>
        <v>0</v>
      </c>
      <c r="CJ74" s="13">
        <f t="shared" ca="1" si="53"/>
        <v>0</v>
      </c>
      <c r="CK74" s="13"/>
      <c r="CL74" s="33">
        <f t="shared" ca="1" si="39"/>
        <v>0</v>
      </c>
      <c r="CM74" s="10">
        <f ca="1">IF(NOT(snowball),0,IF(Z73=0,0,IF($C74&lt;=SUM($CL74:CL74),0,IF(BQ74+$C74-SUM($CL74:CL74)&gt;Z73+AU74,Z73+AU74-BQ74,$C74-SUM($CL74:CL74)))))</f>
        <v>0</v>
      </c>
      <c r="CN74" s="10">
        <f ca="1">IF(NOT(snowball),0,IF(AA73=0,0,IF($C74&lt;=SUM($CL74:CM74),0,IF(BR74+$C74-SUM($CL74:CM74)&gt;AA73+AV74,AA73+AV74-BR74,$C74-SUM($CL74:CM74)))))</f>
        <v>0</v>
      </c>
      <c r="CO74" s="10">
        <f ca="1">IF(NOT(snowball),0,IF(AB73=0,0,IF($C74&lt;=SUM($CL74:CN74),0,IF(BS74+$C74-SUM($CL74:CN74)&gt;AB73+AW74,AB73+AW74-BS74,$C74-SUM($CL74:CN74)))))</f>
        <v>0</v>
      </c>
      <c r="CP74" s="10">
        <f ca="1">IF(NOT(snowball),0,IF(AC73=0,0,IF($C74&lt;=SUM($CL74:CO74),0,IF(BT74+$C74-SUM($CL74:CO74)&gt;AC73+AX74,AC73+AX74-BT74,$C74-SUM($CL74:CO74)))))</f>
        <v>0</v>
      </c>
      <c r="CQ74" s="10">
        <f ca="1">IF(NOT(snowball),0,IF(AD73=0,0,IF($C74&lt;=SUM($CL74:CP74),0,IF(BU74+$C74-SUM($CL74:CP74)&gt;AD73+AY74,AD73+AY74-BU74,$C74-SUM($CL74:CP74)))))</f>
        <v>0</v>
      </c>
      <c r="CR74" s="10">
        <f ca="1">IF(NOT(snowball),0,IF(AE73=0,0,IF($C74&lt;=SUM($CL74:CQ74),0,IF(BV74+$C74-SUM($CL74:CQ74)&gt;AE73+AZ74,AE73+AZ74-BV74,$C74-SUM($CL74:CQ74)))))</f>
        <v>0</v>
      </c>
      <c r="CS74" s="10">
        <f ca="1">IF(NOT(snowball),0,IF(AF73=0,0,IF($C74&lt;=SUM($CL74:CR74),0,IF(BW74+$C74-SUM($CL74:CR74)&gt;AF73+BA74,AF73+BA74-BW74,$C74-SUM($CL74:CR74)))))</f>
        <v>0</v>
      </c>
      <c r="CT74" s="10">
        <f ca="1">IF(NOT(snowball),0,IF(AG73=0,0,IF($C74&lt;=SUM($CL74:CS74),0,IF(BX74+$C74-SUM($CL74:CS74)&gt;AG73+BB74,AG73+BB74-BX74,$C74-SUM($CL74:CS74)))))</f>
        <v>0</v>
      </c>
      <c r="CU74" s="10">
        <f ca="1">IF(NOT(snowball),0,IF(AH73=0,0,IF($C74&lt;=SUM($CL74:CT74),0,IF(BY74+$C74-SUM($CL74:CT74)&gt;AH73+BC74,AH73+BC74-BY74,$C74-SUM($CL74:CT74)))))</f>
        <v>0</v>
      </c>
      <c r="CV74" s="10">
        <f ca="1">IF(NOT(snowball),0,IF(AI73=0,0,IF($C74&lt;=SUM($CL74:CU74),0,IF(BZ74+$C74-SUM($CL74:CU74)&gt;AI73+BD74,AI73+BD74-BZ74,$C74-SUM($CL74:CU74)))))</f>
        <v>0</v>
      </c>
      <c r="CW74" s="10">
        <f ca="1">IF(NOT(snowball),0,IF(AJ73=0,0,IF($C74&lt;=SUM($CL74:CV74),0,IF(CA74+$C74-SUM($CL74:CV74)&gt;AJ73+BE74,AJ73+BE74-CA74,$C74-SUM($CL74:CV74)))))</f>
        <v>0</v>
      </c>
      <c r="CX74" s="10">
        <f ca="1">IF(NOT(snowball),0,IF(AK73=0,0,IF($C74&lt;=SUM($CL74:CW74),0,IF(CB74+$C74-SUM($CL74:CW74)&gt;AK73+BF74,AK73+BF74-CB74,$C74-SUM($CL74:CW74)))))</f>
        <v>0</v>
      </c>
      <c r="CY74" s="10">
        <f ca="1">IF(NOT(snowball),0,IF(AL73=0,0,IF($C74&lt;=SUM($CL74:CX74),0,IF(CC74+$C74-SUM($CL74:CX74)&gt;AL73+BG74,AL73+BG74-CC74,$C74-SUM($CL74:CX74)))))</f>
        <v>0</v>
      </c>
      <c r="CZ74" s="10">
        <f ca="1">IF(NOT(snowball),0,IF(AM73=0,0,IF($C74&lt;=SUM($CL74:CY74),0,IF(CD74+$C74-SUM($CL74:CY74)&gt;AM73+BH74,AM73+BH74-CD74,$C74-SUM($CL74:CY74)))))</f>
        <v>0</v>
      </c>
      <c r="DA74" s="10">
        <f ca="1">IF(NOT(snowball),0,IF(AN73=0,0,IF($C74&lt;=SUM($CL74:CZ74),0,IF(CE74+$C74-SUM($CL74:CZ74)&gt;AN73+BI74,AN73+BI74-CE74,$C74-SUM($CL74:CZ74)))))</f>
        <v>0</v>
      </c>
      <c r="DB74" s="10">
        <f ca="1">IF(NOT(snowball),0,IF(AO73=0,0,IF($C74&lt;=SUM($CL74:DA74),0,IF(CF74+$C74-SUM($CL74:DA74)&gt;AO73+BJ74,AO73+BJ74-CF74,$C74-SUM($CL74:DA74)))))</f>
        <v>0</v>
      </c>
      <c r="DC74" s="10">
        <f ca="1">IF(NOT(snowball),0,IF(AP73=0,0,IF($C74&lt;=SUM($CL74:DB74),0,IF(CG74+$C74-SUM($CL74:DB74)&gt;AP73+BK74,AP73+BK74-CG74,$C74-SUM($CL74:DB74)))))</f>
        <v>0</v>
      </c>
      <c r="DD74" s="10">
        <f ca="1">IF(NOT(snowball),0,IF(AQ73=0,0,IF($C74&lt;=SUM($CL74:DC74),0,IF(CH74+$C74-SUM($CL74:DC74)&gt;AQ73+BL74,AQ73+BL74-CH74,$C74-SUM($CL74:DC74)))))</f>
        <v>0</v>
      </c>
      <c r="DE74" s="10">
        <f ca="1">IF(NOT(snowball),0,IF(AR73=0,0,IF($C74&lt;=SUM($CL74:DD74),0,IF(CI74+$C74-SUM($CL74:DD74)&gt;AR73+BM74,AR73+BM74-CI74,$C74-SUM($CL74:DD74)))))</f>
        <v>0</v>
      </c>
    </row>
    <row r="75" spans="1:109" ht="11.1" customHeight="1">
      <c r="A75" s="11" t="str">
        <f t="shared" ca="1" si="54"/>
        <v/>
      </c>
      <c r="B75" s="5" t="e">
        <f t="shared" ca="1" si="40"/>
        <v>#N/A</v>
      </c>
      <c r="C75" s="34" t="str">
        <f t="shared" ca="1" si="12"/>
        <v/>
      </c>
      <c r="D75" s="10">
        <f t="shared" ca="1" si="13"/>
        <v>0</v>
      </c>
      <c r="E75" s="10">
        <f t="shared" ca="1" si="14"/>
        <v>0</v>
      </c>
      <c r="F75" s="10">
        <f t="shared" ca="1" si="15"/>
        <v>0</v>
      </c>
      <c r="G75" s="10">
        <f t="shared" ca="1" si="16"/>
        <v>0</v>
      </c>
      <c r="H75" s="10">
        <f t="shared" ca="1" si="17"/>
        <v>0</v>
      </c>
      <c r="I75" s="10">
        <f t="shared" ca="1" si="18"/>
        <v>0</v>
      </c>
      <c r="J75" s="10">
        <f t="shared" ca="1" si="19"/>
        <v>0</v>
      </c>
      <c r="K75" s="10">
        <f t="shared" ca="1" si="20"/>
        <v>0</v>
      </c>
      <c r="L75" s="10">
        <f t="shared" ca="1" si="21"/>
        <v>0</v>
      </c>
      <c r="M75" s="10">
        <f t="shared" ca="1" si="22"/>
        <v>0</v>
      </c>
      <c r="N75" s="10">
        <f t="shared" ca="1" si="23"/>
        <v>0</v>
      </c>
      <c r="O75" s="10">
        <f t="shared" ca="1" si="24"/>
        <v>0</v>
      </c>
      <c r="P75" s="10">
        <f t="shared" ca="1" si="25"/>
        <v>0</v>
      </c>
      <c r="Q75" s="10">
        <f t="shared" ca="1" si="26"/>
        <v>0</v>
      </c>
      <c r="R75" s="10">
        <f t="shared" ca="1" si="27"/>
        <v>0</v>
      </c>
      <c r="S75" s="10">
        <f t="shared" ca="1" si="28"/>
        <v>0</v>
      </c>
      <c r="T75" s="10">
        <f t="shared" ca="1" si="29"/>
        <v>0</v>
      </c>
      <c r="U75" s="10">
        <f t="shared" ca="1" si="30"/>
        <v>0</v>
      </c>
      <c r="V75" s="10">
        <f t="shared" ca="1" si="31"/>
        <v>0</v>
      </c>
      <c r="W75" s="10">
        <f t="shared" ca="1" si="31"/>
        <v>0</v>
      </c>
      <c r="X75" s="31"/>
      <c r="Y75" s="10">
        <f t="shared" ca="1" si="41"/>
        <v>0</v>
      </c>
      <c r="Z75" s="10">
        <f t="shared" ca="1" si="42"/>
        <v>0</v>
      </c>
      <c r="AA75" s="10">
        <f t="shared" ca="1" si="43"/>
        <v>0</v>
      </c>
      <c r="AB75" s="10">
        <f t="shared" ca="1" si="77"/>
        <v>0</v>
      </c>
      <c r="AC75" s="10">
        <f t="shared" ca="1" si="78"/>
        <v>0</v>
      </c>
      <c r="AD75" s="10">
        <f t="shared" ca="1" si="79"/>
        <v>0</v>
      </c>
      <c r="AE75" s="10">
        <f t="shared" ca="1" si="82"/>
        <v>0</v>
      </c>
      <c r="AF75" s="10">
        <f t="shared" ca="1" si="82"/>
        <v>0</v>
      </c>
      <c r="AG75" s="10">
        <f t="shared" ca="1" si="82"/>
        <v>0</v>
      </c>
      <c r="AH75" s="10">
        <f t="shared" ca="1" si="82"/>
        <v>0</v>
      </c>
      <c r="AI75" s="10">
        <f t="shared" ca="1" si="82"/>
        <v>0</v>
      </c>
      <c r="AJ75" s="10">
        <f t="shared" ca="1" si="82"/>
        <v>0</v>
      </c>
      <c r="AK75" s="10">
        <f t="shared" ca="1" si="82"/>
        <v>0</v>
      </c>
      <c r="AL75" s="10">
        <f t="shared" ca="1" si="82"/>
        <v>0</v>
      </c>
      <c r="AM75" s="10">
        <f t="shared" ca="1" si="82"/>
        <v>0</v>
      </c>
      <c r="AN75" s="10">
        <f t="shared" ca="1" si="82"/>
        <v>0</v>
      </c>
      <c r="AO75" s="10">
        <f t="shared" ca="1" si="82"/>
        <v>0</v>
      </c>
      <c r="AP75" s="10">
        <f t="shared" ca="1" si="82"/>
        <v>0</v>
      </c>
      <c r="AQ75" s="10">
        <f t="shared" ca="1" si="82"/>
        <v>0</v>
      </c>
      <c r="AR75" s="10">
        <f t="shared" ca="1" si="82"/>
        <v>0</v>
      </c>
      <c r="AS75" s="2"/>
      <c r="AT75" s="10">
        <f t="shared" ref="AT75:AT80" ca="1" si="83">ROUND(Y74*D$9/12,2)</f>
        <v>0</v>
      </c>
      <c r="AU75" s="10">
        <f t="shared" ref="AU75:AU80" ca="1" si="84">ROUND(Z74*E$9/12,2)</f>
        <v>0</v>
      </c>
      <c r="AV75" s="10">
        <f t="shared" ref="AV75:AV80" ca="1" si="85">ROUND(AA74*F$9/12,2)</f>
        <v>0</v>
      </c>
      <c r="AW75" s="10">
        <f t="shared" ca="1" si="81"/>
        <v>0</v>
      </c>
      <c r="AX75" s="10">
        <f t="shared" ca="1" si="81"/>
        <v>0</v>
      </c>
      <c r="AY75" s="10">
        <f t="shared" ca="1" si="81"/>
        <v>0</v>
      </c>
      <c r="AZ75" s="10">
        <f t="shared" ca="1" si="81"/>
        <v>0</v>
      </c>
      <c r="BA75" s="10">
        <f t="shared" ca="1" si="81"/>
        <v>0</v>
      </c>
      <c r="BB75" s="10">
        <f t="shared" ca="1" si="81"/>
        <v>0</v>
      </c>
      <c r="BC75" s="10">
        <f t="shared" ca="1" si="81"/>
        <v>0</v>
      </c>
      <c r="BD75" s="10">
        <f t="shared" ca="1" si="81"/>
        <v>0</v>
      </c>
      <c r="BE75" s="10">
        <f t="shared" ca="1" si="81"/>
        <v>0</v>
      </c>
      <c r="BF75" s="10">
        <f t="shared" ca="1" si="81"/>
        <v>0</v>
      </c>
      <c r="BG75" s="10">
        <f t="shared" ca="1" si="81"/>
        <v>0</v>
      </c>
      <c r="BH75" s="10">
        <f t="shared" ca="1" si="81"/>
        <v>0</v>
      </c>
      <c r="BI75" s="10">
        <f t="shared" ca="1" si="81"/>
        <v>0</v>
      </c>
      <c r="BJ75" s="10">
        <f t="shared" ca="1" si="81"/>
        <v>0</v>
      </c>
      <c r="BK75" s="10">
        <f t="shared" ca="1" si="81"/>
        <v>0</v>
      </c>
      <c r="BL75" s="10">
        <f t="shared" ca="1" si="81"/>
        <v>0</v>
      </c>
      <c r="BM75" s="10">
        <f t="shared" ca="1" si="81"/>
        <v>0</v>
      </c>
      <c r="BN75" s="13">
        <f t="shared" ca="1" si="47"/>
        <v>0</v>
      </c>
      <c r="BO75" s="7"/>
      <c r="BP75" s="10">
        <f t="shared" ca="1" si="48"/>
        <v>0</v>
      </c>
      <c r="BQ75" s="10">
        <f t="shared" ca="1" si="49"/>
        <v>0</v>
      </c>
      <c r="BR75" s="10">
        <f t="shared" ca="1" si="50"/>
        <v>0</v>
      </c>
      <c r="BS75" s="10">
        <f t="shared" ca="1" si="51"/>
        <v>0</v>
      </c>
      <c r="BT75" s="10">
        <f t="shared" ca="1" si="52"/>
        <v>0</v>
      </c>
      <c r="BU75" s="10">
        <f t="shared" ca="1" si="57"/>
        <v>0</v>
      </c>
      <c r="BV75" s="10">
        <f t="shared" ca="1" si="58"/>
        <v>0</v>
      </c>
      <c r="BW75" s="10">
        <f t="shared" ca="1" si="59"/>
        <v>0</v>
      </c>
      <c r="BX75" s="10">
        <f t="shared" ca="1" si="60"/>
        <v>0</v>
      </c>
      <c r="BY75" s="10">
        <f t="shared" ca="1" si="61"/>
        <v>0</v>
      </c>
      <c r="BZ75" s="10">
        <f t="shared" ca="1" si="62"/>
        <v>0</v>
      </c>
      <c r="CA75" s="10">
        <f t="shared" ca="1" si="63"/>
        <v>0</v>
      </c>
      <c r="CB75" s="10">
        <f t="shared" ca="1" si="64"/>
        <v>0</v>
      </c>
      <c r="CC75" s="10">
        <f t="shared" ca="1" si="65"/>
        <v>0</v>
      </c>
      <c r="CD75" s="10">
        <f t="shared" ca="1" si="66"/>
        <v>0</v>
      </c>
      <c r="CE75" s="10">
        <f t="shared" ca="1" si="67"/>
        <v>0</v>
      </c>
      <c r="CF75" s="10">
        <f t="shared" ca="1" si="68"/>
        <v>0</v>
      </c>
      <c r="CG75" s="10">
        <f t="shared" ca="1" si="69"/>
        <v>0</v>
      </c>
      <c r="CH75" s="10">
        <f t="shared" ca="1" si="70"/>
        <v>0</v>
      </c>
      <c r="CI75" s="10">
        <f t="shared" ca="1" si="71"/>
        <v>0</v>
      </c>
      <c r="CJ75" s="13">
        <f t="shared" ca="1" si="53"/>
        <v>0</v>
      </c>
      <c r="CK75" s="13"/>
      <c r="CL75" s="33">
        <f t="shared" ca="1" si="39"/>
        <v>0</v>
      </c>
      <c r="CM75" s="10">
        <f ca="1">IF(NOT(snowball),0,IF(Z74=0,0,IF($C75&lt;=SUM($CL75:CL75),0,IF(BQ75+$C75-SUM($CL75:CL75)&gt;Z74+AU75,Z74+AU75-BQ75,$C75-SUM($CL75:CL75)))))</f>
        <v>0</v>
      </c>
      <c r="CN75" s="10">
        <f ca="1">IF(NOT(snowball),0,IF(AA74=0,0,IF($C75&lt;=SUM($CL75:CM75),0,IF(BR75+$C75-SUM($CL75:CM75)&gt;AA74+AV75,AA74+AV75-BR75,$C75-SUM($CL75:CM75)))))</f>
        <v>0</v>
      </c>
      <c r="CO75" s="10">
        <f ca="1">IF(NOT(snowball),0,IF(AB74=0,0,IF($C75&lt;=SUM($CL75:CN75),0,IF(BS75+$C75-SUM($CL75:CN75)&gt;AB74+AW75,AB74+AW75-BS75,$C75-SUM($CL75:CN75)))))</f>
        <v>0</v>
      </c>
      <c r="CP75" s="10">
        <f ca="1">IF(NOT(snowball),0,IF(AC74=0,0,IF($C75&lt;=SUM($CL75:CO75),0,IF(BT75+$C75-SUM($CL75:CO75)&gt;AC74+AX75,AC74+AX75-BT75,$C75-SUM($CL75:CO75)))))</f>
        <v>0</v>
      </c>
      <c r="CQ75" s="10">
        <f ca="1">IF(NOT(snowball),0,IF(AD74=0,0,IF($C75&lt;=SUM($CL75:CP75),0,IF(BU75+$C75-SUM($CL75:CP75)&gt;AD74+AY75,AD74+AY75-BU75,$C75-SUM($CL75:CP75)))))</f>
        <v>0</v>
      </c>
      <c r="CR75" s="10">
        <f ca="1">IF(NOT(snowball),0,IF(AE74=0,0,IF($C75&lt;=SUM($CL75:CQ75),0,IF(BV75+$C75-SUM($CL75:CQ75)&gt;AE74+AZ75,AE74+AZ75-BV75,$C75-SUM($CL75:CQ75)))))</f>
        <v>0</v>
      </c>
      <c r="CS75" s="10">
        <f ca="1">IF(NOT(snowball),0,IF(AF74=0,0,IF($C75&lt;=SUM($CL75:CR75),0,IF(BW75+$C75-SUM($CL75:CR75)&gt;AF74+BA75,AF74+BA75-BW75,$C75-SUM($CL75:CR75)))))</f>
        <v>0</v>
      </c>
      <c r="CT75" s="10">
        <f ca="1">IF(NOT(snowball),0,IF(AG74=0,0,IF($C75&lt;=SUM($CL75:CS75),0,IF(BX75+$C75-SUM($CL75:CS75)&gt;AG74+BB75,AG74+BB75-BX75,$C75-SUM($CL75:CS75)))))</f>
        <v>0</v>
      </c>
      <c r="CU75" s="10">
        <f ca="1">IF(NOT(snowball),0,IF(AH74=0,0,IF($C75&lt;=SUM($CL75:CT75),0,IF(BY75+$C75-SUM($CL75:CT75)&gt;AH74+BC75,AH74+BC75-BY75,$C75-SUM($CL75:CT75)))))</f>
        <v>0</v>
      </c>
      <c r="CV75" s="10">
        <f ca="1">IF(NOT(snowball),0,IF(AI74=0,0,IF($C75&lt;=SUM($CL75:CU75),0,IF(BZ75+$C75-SUM($CL75:CU75)&gt;AI74+BD75,AI74+BD75-BZ75,$C75-SUM($CL75:CU75)))))</f>
        <v>0</v>
      </c>
      <c r="CW75" s="10">
        <f ca="1">IF(NOT(snowball),0,IF(AJ74=0,0,IF($C75&lt;=SUM($CL75:CV75),0,IF(CA75+$C75-SUM($CL75:CV75)&gt;AJ74+BE75,AJ74+BE75-CA75,$C75-SUM($CL75:CV75)))))</f>
        <v>0</v>
      </c>
      <c r="CX75" s="10">
        <f ca="1">IF(NOT(snowball),0,IF(AK74=0,0,IF($C75&lt;=SUM($CL75:CW75),0,IF(CB75+$C75-SUM($CL75:CW75)&gt;AK74+BF75,AK74+BF75-CB75,$C75-SUM($CL75:CW75)))))</f>
        <v>0</v>
      </c>
      <c r="CY75" s="10">
        <f ca="1">IF(NOT(snowball),0,IF(AL74=0,0,IF($C75&lt;=SUM($CL75:CX75),0,IF(CC75+$C75-SUM($CL75:CX75)&gt;AL74+BG75,AL74+BG75-CC75,$C75-SUM($CL75:CX75)))))</f>
        <v>0</v>
      </c>
      <c r="CZ75" s="10">
        <f ca="1">IF(NOT(snowball),0,IF(AM74=0,0,IF($C75&lt;=SUM($CL75:CY75),0,IF(CD75+$C75-SUM($CL75:CY75)&gt;AM74+BH75,AM74+BH75-CD75,$C75-SUM($CL75:CY75)))))</f>
        <v>0</v>
      </c>
      <c r="DA75" s="10">
        <f ca="1">IF(NOT(snowball),0,IF(AN74=0,0,IF($C75&lt;=SUM($CL75:CZ75),0,IF(CE75+$C75-SUM($CL75:CZ75)&gt;AN74+BI75,AN74+BI75-CE75,$C75-SUM($CL75:CZ75)))))</f>
        <v>0</v>
      </c>
      <c r="DB75" s="10">
        <f ca="1">IF(NOT(snowball),0,IF(AO74=0,0,IF($C75&lt;=SUM($CL75:DA75),0,IF(CF75+$C75-SUM($CL75:DA75)&gt;AO74+BJ75,AO74+BJ75-CF75,$C75-SUM($CL75:DA75)))))</f>
        <v>0</v>
      </c>
      <c r="DC75" s="10">
        <f ca="1">IF(NOT(snowball),0,IF(AP74=0,0,IF($C75&lt;=SUM($CL75:DB75),0,IF(CG75+$C75-SUM($CL75:DB75)&gt;AP74+BK75,AP74+BK75-CG75,$C75-SUM($CL75:DB75)))))</f>
        <v>0</v>
      </c>
      <c r="DD75" s="10">
        <f ca="1">IF(NOT(snowball),0,IF(AQ74=0,0,IF($C75&lt;=SUM($CL75:DC75),0,IF(CH75+$C75-SUM($CL75:DC75)&gt;AQ74+BL75,AQ74+BL75-CH75,$C75-SUM($CL75:DC75)))))</f>
        <v>0</v>
      </c>
      <c r="DE75" s="10">
        <f ca="1">IF(NOT(snowball),0,IF(AR74=0,0,IF($C75&lt;=SUM($CL75:DD75),0,IF(CI75+$C75-SUM($CL75:DD75)&gt;AR74+BM75,AR74+BM75-CI75,$C75-SUM($CL75:DD75)))))</f>
        <v>0</v>
      </c>
    </row>
    <row r="76" spans="1:109" ht="11.1" customHeight="1">
      <c r="A76" s="11" t="str">
        <f t="shared" ca="1" si="54"/>
        <v/>
      </c>
      <c r="B76" s="5" t="e">
        <f t="shared" ca="1" si="40"/>
        <v>#N/A</v>
      </c>
      <c r="C76" s="34" t="str">
        <f t="shared" ca="1" si="12"/>
        <v/>
      </c>
      <c r="D76" s="10">
        <f t="shared" ca="1" si="13"/>
        <v>0</v>
      </c>
      <c r="E76" s="10">
        <f t="shared" ca="1" si="14"/>
        <v>0</v>
      </c>
      <c r="F76" s="10">
        <f t="shared" ca="1" si="15"/>
        <v>0</v>
      </c>
      <c r="G76" s="10">
        <f t="shared" ca="1" si="16"/>
        <v>0</v>
      </c>
      <c r="H76" s="10">
        <f t="shared" ca="1" si="17"/>
        <v>0</v>
      </c>
      <c r="I76" s="10">
        <f t="shared" ca="1" si="18"/>
        <v>0</v>
      </c>
      <c r="J76" s="10">
        <f t="shared" ca="1" si="19"/>
        <v>0</v>
      </c>
      <c r="K76" s="10">
        <f t="shared" ca="1" si="20"/>
        <v>0</v>
      </c>
      <c r="L76" s="10">
        <f t="shared" ca="1" si="21"/>
        <v>0</v>
      </c>
      <c r="M76" s="10">
        <f t="shared" ca="1" si="22"/>
        <v>0</v>
      </c>
      <c r="N76" s="10">
        <f t="shared" ca="1" si="23"/>
        <v>0</v>
      </c>
      <c r="O76" s="10">
        <f t="shared" ca="1" si="24"/>
        <v>0</v>
      </c>
      <c r="P76" s="10">
        <f t="shared" ca="1" si="25"/>
        <v>0</v>
      </c>
      <c r="Q76" s="10">
        <f t="shared" ca="1" si="26"/>
        <v>0</v>
      </c>
      <c r="R76" s="10">
        <f t="shared" ca="1" si="27"/>
        <v>0</v>
      </c>
      <c r="S76" s="10">
        <f t="shared" ca="1" si="28"/>
        <v>0</v>
      </c>
      <c r="T76" s="10">
        <f t="shared" ca="1" si="29"/>
        <v>0</v>
      </c>
      <c r="U76" s="10">
        <f t="shared" ca="1" si="30"/>
        <v>0</v>
      </c>
      <c r="V76" s="10">
        <f t="shared" ca="1" si="31"/>
        <v>0</v>
      </c>
      <c r="W76" s="10">
        <f t="shared" ca="1" si="31"/>
        <v>0</v>
      </c>
      <c r="X76" s="31"/>
      <c r="Y76" s="10">
        <f t="shared" ca="1" si="41"/>
        <v>0</v>
      </c>
      <c r="Z76" s="10">
        <f t="shared" ca="1" si="42"/>
        <v>0</v>
      </c>
      <c r="AA76" s="10">
        <f t="shared" ca="1" si="43"/>
        <v>0</v>
      </c>
      <c r="AB76" s="10">
        <f t="shared" ca="1" si="77"/>
        <v>0</v>
      </c>
      <c r="AC76" s="10">
        <f t="shared" ca="1" si="78"/>
        <v>0</v>
      </c>
      <c r="AD76" s="10">
        <f t="shared" ca="1" si="79"/>
        <v>0</v>
      </c>
      <c r="AE76" s="10">
        <f t="shared" ca="1" si="82"/>
        <v>0</v>
      </c>
      <c r="AF76" s="10">
        <f t="shared" ca="1" si="82"/>
        <v>0</v>
      </c>
      <c r="AG76" s="10">
        <f t="shared" ca="1" si="82"/>
        <v>0</v>
      </c>
      <c r="AH76" s="10">
        <f t="shared" ca="1" si="82"/>
        <v>0</v>
      </c>
      <c r="AI76" s="10">
        <f t="shared" ca="1" si="82"/>
        <v>0</v>
      </c>
      <c r="AJ76" s="10">
        <f t="shared" ca="1" si="82"/>
        <v>0</v>
      </c>
      <c r="AK76" s="10">
        <f t="shared" ca="1" si="82"/>
        <v>0</v>
      </c>
      <c r="AL76" s="10">
        <f t="shared" ca="1" si="82"/>
        <v>0</v>
      </c>
      <c r="AM76" s="10">
        <f t="shared" ca="1" si="82"/>
        <v>0</v>
      </c>
      <c r="AN76" s="10">
        <f t="shared" ca="1" si="82"/>
        <v>0</v>
      </c>
      <c r="AO76" s="10">
        <f t="shared" ca="1" si="82"/>
        <v>0</v>
      </c>
      <c r="AP76" s="10">
        <f t="shared" ca="1" si="82"/>
        <v>0</v>
      </c>
      <c r="AQ76" s="10">
        <f t="shared" ca="1" si="82"/>
        <v>0</v>
      </c>
      <c r="AR76" s="10">
        <f t="shared" ca="1" si="82"/>
        <v>0</v>
      </c>
      <c r="AS76" s="2"/>
      <c r="AT76" s="10">
        <f t="shared" ca="1" si="83"/>
        <v>0</v>
      </c>
      <c r="AU76" s="10">
        <f t="shared" ca="1" si="84"/>
        <v>0</v>
      </c>
      <c r="AV76" s="10">
        <f t="shared" ca="1" si="85"/>
        <v>0</v>
      </c>
      <c r="AW76" s="10">
        <f t="shared" ca="1" si="81"/>
        <v>0</v>
      </c>
      <c r="AX76" s="10">
        <f t="shared" ca="1" si="81"/>
        <v>0</v>
      </c>
      <c r="AY76" s="10">
        <f t="shared" ca="1" si="81"/>
        <v>0</v>
      </c>
      <c r="AZ76" s="10">
        <f t="shared" ca="1" si="81"/>
        <v>0</v>
      </c>
      <c r="BA76" s="10">
        <f t="shared" ca="1" si="81"/>
        <v>0</v>
      </c>
      <c r="BB76" s="10">
        <f t="shared" ca="1" si="81"/>
        <v>0</v>
      </c>
      <c r="BC76" s="10">
        <f t="shared" ca="1" si="81"/>
        <v>0</v>
      </c>
      <c r="BD76" s="10">
        <f t="shared" ca="1" si="81"/>
        <v>0</v>
      </c>
      <c r="BE76" s="10">
        <f t="shared" ca="1" si="81"/>
        <v>0</v>
      </c>
      <c r="BF76" s="10">
        <f t="shared" ca="1" si="81"/>
        <v>0</v>
      </c>
      <c r="BG76" s="10">
        <f t="shared" ca="1" si="81"/>
        <v>0</v>
      </c>
      <c r="BH76" s="10">
        <f t="shared" ca="1" si="81"/>
        <v>0</v>
      </c>
      <c r="BI76" s="10">
        <f t="shared" ca="1" si="81"/>
        <v>0</v>
      </c>
      <c r="BJ76" s="10">
        <f t="shared" ca="1" si="81"/>
        <v>0</v>
      </c>
      <c r="BK76" s="10">
        <f t="shared" ca="1" si="81"/>
        <v>0</v>
      </c>
      <c r="BL76" s="10">
        <f t="shared" ca="1" si="81"/>
        <v>0</v>
      </c>
      <c r="BM76" s="10">
        <f t="shared" ca="1" si="81"/>
        <v>0</v>
      </c>
      <c r="BN76" s="13">
        <f t="shared" ca="1" si="47"/>
        <v>0</v>
      </c>
      <c r="BO76" s="7"/>
      <c r="BP76" s="10">
        <f t="shared" ca="1" si="48"/>
        <v>0</v>
      </c>
      <c r="BQ76" s="10">
        <f t="shared" ca="1" si="49"/>
        <v>0</v>
      </c>
      <c r="BR76" s="10">
        <f t="shared" ca="1" si="50"/>
        <v>0</v>
      </c>
      <c r="BS76" s="10">
        <f t="shared" ca="1" si="51"/>
        <v>0</v>
      </c>
      <c r="BT76" s="10">
        <f t="shared" ca="1" si="52"/>
        <v>0</v>
      </c>
      <c r="BU76" s="10">
        <f t="shared" ca="1" si="57"/>
        <v>0</v>
      </c>
      <c r="BV76" s="10">
        <f t="shared" ca="1" si="58"/>
        <v>0</v>
      </c>
      <c r="BW76" s="10">
        <f t="shared" ca="1" si="59"/>
        <v>0</v>
      </c>
      <c r="BX76" s="10">
        <f t="shared" ca="1" si="60"/>
        <v>0</v>
      </c>
      <c r="BY76" s="10">
        <f t="shared" ca="1" si="61"/>
        <v>0</v>
      </c>
      <c r="BZ76" s="10">
        <f t="shared" ca="1" si="62"/>
        <v>0</v>
      </c>
      <c r="CA76" s="10">
        <f t="shared" ca="1" si="63"/>
        <v>0</v>
      </c>
      <c r="CB76" s="10">
        <f t="shared" ca="1" si="64"/>
        <v>0</v>
      </c>
      <c r="CC76" s="10">
        <f t="shared" ca="1" si="65"/>
        <v>0</v>
      </c>
      <c r="CD76" s="10">
        <f t="shared" ca="1" si="66"/>
        <v>0</v>
      </c>
      <c r="CE76" s="10">
        <f t="shared" ca="1" si="67"/>
        <v>0</v>
      </c>
      <c r="CF76" s="10">
        <f t="shared" ca="1" si="68"/>
        <v>0</v>
      </c>
      <c r="CG76" s="10">
        <f t="shared" ca="1" si="69"/>
        <v>0</v>
      </c>
      <c r="CH76" s="10">
        <f t="shared" ca="1" si="70"/>
        <v>0</v>
      </c>
      <c r="CI76" s="10">
        <f t="shared" ca="1" si="71"/>
        <v>0</v>
      </c>
      <c r="CJ76" s="13">
        <f t="shared" ca="1" si="53"/>
        <v>0</v>
      </c>
      <c r="CK76" s="13"/>
      <c r="CL76" s="33">
        <f t="shared" ca="1" si="39"/>
        <v>0</v>
      </c>
      <c r="CM76" s="10">
        <f ca="1">IF(NOT(snowball),0,IF(Z75=0,0,IF($C76&lt;=SUM($CL76:CL76),0,IF(BQ76+$C76-SUM($CL76:CL76)&gt;Z75+AU76,Z75+AU76-BQ76,$C76-SUM($CL76:CL76)))))</f>
        <v>0</v>
      </c>
      <c r="CN76" s="10">
        <f ca="1">IF(NOT(snowball),0,IF(AA75=0,0,IF($C76&lt;=SUM($CL76:CM76),0,IF(BR76+$C76-SUM($CL76:CM76)&gt;AA75+AV76,AA75+AV76-BR76,$C76-SUM($CL76:CM76)))))</f>
        <v>0</v>
      </c>
      <c r="CO76" s="10">
        <f ca="1">IF(NOT(snowball),0,IF(AB75=0,0,IF($C76&lt;=SUM($CL76:CN76),0,IF(BS76+$C76-SUM($CL76:CN76)&gt;AB75+AW76,AB75+AW76-BS76,$C76-SUM($CL76:CN76)))))</f>
        <v>0</v>
      </c>
      <c r="CP76" s="10">
        <f ca="1">IF(NOT(snowball),0,IF(AC75=0,0,IF($C76&lt;=SUM($CL76:CO76),0,IF(BT76+$C76-SUM($CL76:CO76)&gt;AC75+AX76,AC75+AX76-BT76,$C76-SUM($CL76:CO76)))))</f>
        <v>0</v>
      </c>
      <c r="CQ76" s="10">
        <f ca="1">IF(NOT(snowball),0,IF(AD75=0,0,IF($C76&lt;=SUM($CL76:CP76),0,IF(BU76+$C76-SUM($CL76:CP76)&gt;AD75+AY76,AD75+AY76-BU76,$C76-SUM($CL76:CP76)))))</f>
        <v>0</v>
      </c>
      <c r="CR76" s="10">
        <f ca="1">IF(NOT(snowball),0,IF(AE75=0,0,IF($C76&lt;=SUM($CL76:CQ76),0,IF(BV76+$C76-SUM($CL76:CQ76)&gt;AE75+AZ76,AE75+AZ76-BV76,$C76-SUM($CL76:CQ76)))))</f>
        <v>0</v>
      </c>
      <c r="CS76" s="10">
        <f ca="1">IF(NOT(snowball),0,IF(AF75=0,0,IF($C76&lt;=SUM($CL76:CR76),0,IF(BW76+$C76-SUM($CL76:CR76)&gt;AF75+BA76,AF75+BA76-BW76,$C76-SUM($CL76:CR76)))))</f>
        <v>0</v>
      </c>
      <c r="CT76" s="10">
        <f ca="1">IF(NOT(snowball),0,IF(AG75=0,0,IF($C76&lt;=SUM($CL76:CS76),0,IF(BX76+$C76-SUM($CL76:CS76)&gt;AG75+BB76,AG75+BB76-BX76,$C76-SUM($CL76:CS76)))))</f>
        <v>0</v>
      </c>
      <c r="CU76" s="10">
        <f ca="1">IF(NOT(snowball),0,IF(AH75=0,0,IF($C76&lt;=SUM($CL76:CT76),0,IF(BY76+$C76-SUM($CL76:CT76)&gt;AH75+BC76,AH75+BC76-BY76,$C76-SUM($CL76:CT76)))))</f>
        <v>0</v>
      </c>
      <c r="CV76" s="10">
        <f ca="1">IF(NOT(snowball),0,IF(AI75=0,0,IF($C76&lt;=SUM($CL76:CU76),0,IF(BZ76+$C76-SUM($CL76:CU76)&gt;AI75+BD76,AI75+BD76-BZ76,$C76-SUM($CL76:CU76)))))</f>
        <v>0</v>
      </c>
      <c r="CW76" s="10">
        <f ca="1">IF(NOT(snowball),0,IF(AJ75=0,0,IF($C76&lt;=SUM($CL76:CV76),0,IF(CA76+$C76-SUM($CL76:CV76)&gt;AJ75+BE76,AJ75+BE76-CA76,$C76-SUM($CL76:CV76)))))</f>
        <v>0</v>
      </c>
      <c r="CX76" s="10">
        <f ca="1">IF(NOT(snowball),0,IF(AK75=0,0,IF($C76&lt;=SUM($CL76:CW76),0,IF(CB76+$C76-SUM($CL76:CW76)&gt;AK75+BF76,AK75+BF76-CB76,$C76-SUM($CL76:CW76)))))</f>
        <v>0</v>
      </c>
      <c r="CY76" s="10">
        <f ca="1">IF(NOT(snowball),0,IF(AL75=0,0,IF($C76&lt;=SUM($CL76:CX76),0,IF(CC76+$C76-SUM($CL76:CX76)&gt;AL75+BG76,AL75+BG76-CC76,$C76-SUM($CL76:CX76)))))</f>
        <v>0</v>
      </c>
      <c r="CZ76" s="10">
        <f ca="1">IF(NOT(snowball),0,IF(AM75=0,0,IF($C76&lt;=SUM($CL76:CY76),0,IF(CD76+$C76-SUM($CL76:CY76)&gt;AM75+BH76,AM75+BH76-CD76,$C76-SUM($CL76:CY76)))))</f>
        <v>0</v>
      </c>
      <c r="DA76" s="10">
        <f ca="1">IF(NOT(snowball),0,IF(AN75=0,0,IF($C76&lt;=SUM($CL76:CZ76),0,IF(CE76+$C76-SUM($CL76:CZ76)&gt;AN75+BI76,AN75+BI76-CE76,$C76-SUM($CL76:CZ76)))))</f>
        <v>0</v>
      </c>
      <c r="DB76" s="10">
        <f ca="1">IF(NOT(snowball),0,IF(AO75=0,0,IF($C76&lt;=SUM($CL76:DA76),0,IF(CF76+$C76-SUM($CL76:DA76)&gt;AO75+BJ76,AO75+BJ76-CF76,$C76-SUM($CL76:DA76)))))</f>
        <v>0</v>
      </c>
      <c r="DC76" s="10">
        <f ca="1">IF(NOT(snowball),0,IF(AP75=0,0,IF($C76&lt;=SUM($CL76:DB76),0,IF(CG76+$C76-SUM($CL76:DB76)&gt;AP75+BK76,AP75+BK76-CG76,$C76-SUM($CL76:DB76)))))</f>
        <v>0</v>
      </c>
      <c r="DD76" s="10">
        <f ca="1">IF(NOT(snowball),0,IF(AQ75=0,0,IF($C76&lt;=SUM($CL76:DC76),0,IF(CH76+$C76-SUM($CL76:DC76)&gt;AQ75+BL76,AQ75+BL76-CH76,$C76-SUM($CL76:DC76)))))</f>
        <v>0</v>
      </c>
      <c r="DE76" s="10">
        <f ca="1">IF(NOT(snowball),0,IF(AR75=0,0,IF($C76&lt;=SUM($CL76:DD76),0,IF(CI76+$C76-SUM($CL76:DD76)&gt;AR75+BM76,AR75+BM76-CI76,$C76-SUM($CL76:DD76)))))</f>
        <v>0</v>
      </c>
    </row>
    <row r="77" spans="1:109" ht="11.1" customHeight="1">
      <c r="A77" s="11" t="str">
        <f t="shared" ca="1" si="54"/>
        <v/>
      </c>
      <c r="B77" s="5" t="e">
        <f t="shared" ca="1" si="40"/>
        <v>#N/A</v>
      </c>
      <c r="C77" s="34" t="str">
        <f t="shared" ca="1" si="12"/>
        <v/>
      </c>
      <c r="D77" s="10">
        <f t="shared" ca="1" si="13"/>
        <v>0</v>
      </c>
      <c r="E77" s="10">
        <f t="shared" ca="1" si="14"/>
        <v>0</v>
      </c>
      <c r="F77" s="10">
        <f t="shared" ca="1" si="15"/>
        <v>0</v>
      </c>
      <c r="G77" s="10">
        <f t="shared" ca="1" si="16"/>
        <v>0</v>
      </c>
      <c r="H77" s="10">
        <f t="shared" ca="1" si="17"/>
        <v>0</v>
      </c>
      <c r="I77" s="10">
        <f t="shared" ca="1" si="18"/>
        <v>0</v>
      </c>
      <c r="J77" s="10">
        <f t="shared" ca="1" si="19"/>
        <v>0</v>
      </c>
      <c r="K77" s="10">
        <f t="shared" ca="1" si="20"/>
        <v>0</v>
      </c>
      <c r="L77" s="10">
        <f t="shared" ca="1" si="21"/>
        <v>0</v>
      </c>
      <c r="M77" s="10">
        <f t="shared" ca="1" si="22"/>
        <v>0</v>
      </c>
      <c r="N77" s="10">
        <f t="shared" ca="1" si="23"/>
        <v>0</v>
      </c>
      <c r="O77" s="10">
        <f t="shared" ca="1" si="24"/>
        <v>0</v>
      </c>
      <c r="P77" s="10">
        <f t="shared" ca="1" si="25"/>
        <v>0</v>
      </c>
      <c r="Q77" s="10">
        <f t="shared" ca="1" si="26"/>
        <v>0</v>
      </c>
      <c r="R77" s="10">
        <f t="shared" ca="1" si="27"/>
        <v>0</v>
      </c>
      <c r="S77" s="10">
        <f t="shared" ca="1" si="28"/>
        <v>0</v>
      </c>
      <c r="T77" s="10">
        <f t="shared" ca="1" si="29"/>
        <v>0</v>
      </c>
      <c r="U77" s="10">
        <f t="shared" ca="1" si="30"/>
        <v>0</v>
      </c>
      <c r="V77" s="10">
        <f t="shared" ca="1" si="31"/>
        <v>0</v>
      </c>
      <c r="W77" s="10">
        <f t="shared" ca="1" si="31"/>
        <v>0</v>
      </c>
      <c r="X77" s="31"/>
      <c r="Y77" s="10">
        <f t="shared" ca="1" si="41"/>
        <v>0</v>
      </c>
      <c r="Z77" s="10">
        <f t="shared" ca="1" si="42"/>
        <v>0</v>
      </c>
      <c r="AA77" s="10">
        <f t="shared" ca="1" si="43"/>
        <v>0</v>
      </c>
      <c r="AB77" s="10">
        <f t="shared" ca="1" si="77"/>
        <v>0</v>
      </c>
      <c r="AC77" s="10">
        <f t="shared" ca="1" si="78"/>
        <v>0</v>
      </c>
      <c r="AD77" s="10">
        <f t="shared" ca="1" si="79"/>
        <v>0</v>
      </c>
      <c r="AE77" s="10">
        <f t="shared" ca="1" si="82"/>
        <v>0</v>
      </c>
      <c r="AF77" s="10">
        <f t="shared" ca="1" si="82"/>
        <v>0</v>
      </c>
      <c r="AG77" s="10">
        <f t="shared" ca="1" si="82"/>
        <v>0</v>
      </c>
      <c r="AH77" s="10">
        <f t="shared" ca="1" si="82"/>
        <v>0</v>
      </c>
      <c r="AI77" s="10">
        <f t="shared" ca="1" si="82"/>
        <v>0</v>
      </c>
      <c r="AJ77" s="10">
        <f t="shared" ca="1" si="82"/>
        <v>0</v>
      </c>
      <c r="AK77" s="10">
        <f t="shared" ca="1" si="82"/>
        <v>0</v>
      </c>
      <c r="AL77" s="10">
        <f t="shared" ca="1" si="82"/>
        <v>0</v>
      </c>
      <c r="AM77" s="10">
        <f t="shared" ca="1" si="82"/>
        <v>0</v>
      </c>
      <c r="AN77" s="10">
        <f t="shared" ca="1" si="82"/>
        <v>0</v>
      </c>
      <c r="AO77" s="10">
        <f t="shared" ca="1" si="82"/>
        <v>0</v>
      </c>
      <c r="AP77" s="10">
        <f t="shared" ca="1" si="82"/>
        <v>0</v>
      </c>
      <c r="AQ77" s="10">
        <f t="shared" ca="1" si="82"/>
        <v>0</v>
      </c>
      <c r="AR77" s="10">
        <f t="shared" ca="1" si="82"/>
        <v>0</v>
      </c>
      <c r="AS77" s="2"/>
      <c r="AT77" s="10">
        <f t="shared" ca="1" si="83"/>
        <v>0</v>
      </c>
      <c r="AU77" s="10">
        <f t="shared" ca="1" si="84"/>
        <v>0</v>
      </c>
      <c r="AV77" s="10">
        <f t="shared" ca="1" si="85"/>
        <v>0</v>
      </c>
      <c r="AW77" s="10">
        <f t="shared" ca="1" si="81"/>
        <v>0</v>
      </c>
      <c r="AX77" s="10">
        <f t="shared" ca="1" si="81"/>
        <v>0</v>
      </c>
      <c r="AY77" s="10">
        <f t="shared" ca="1" si="81"/>
        <v>0</v>
      </c>
      <c r="AZ77" s="10">
        <f t="shared" ca="1" si="81"/>
        <v>0</v>
      </c>
      <c r="BA77" s="10">
        <f t="shared" ca="1" si="81"/>
        <v>0</v>
      </c>
      <c r="BB77" s="10">
        <f t="shared" ca="1" si="81"/>
        <v>0</v>
      </c>
      <c r="BC77" s="10">
        <f t="shared" ca="1" si="81"/>
        <v>0</v>
      </c>
      <c r="BD77" s="10">
        <f t="shared" ca="1" si="81"/>
        <v>0</v>
      </c>
      <c r="BE77" s="10">
        <f t="shared" ca="1" si="81"/>
        <v>0</v>
      </c>
      <c r="BF77" s="10">
        <f t="shared" ca="1" si="81"/>
        <v>0</v>
      </c>
      <c r="BG77" s="10">
        <f t="shared" ca="1" si="81"/>
        <v>0</v>
      </c>
      <c r="BH77" s="10">
        <f t="shared" ca="1" si="81"/>
        <v>0</v>
      </c>
      <c r="BI77" s="10">
        <f t="shared" ca="1" si="81"/>
        <v>0</v>
      </c>
      <c r="BJ77" s="10">
        <f t="shared" ca="1" si="81"/>
        <v>0</v>
      </c>
      <c r="BK77" s="10">
        <f t="shared" ca="1" si="81"/>
        <v>0</v>
      </c>
      <c r="BL77" s="10">
        <f t="shared" ca="1" si="81"/>
        <v>0</v>
      </c>
      <c r="BM77" s="10">
        <f t="shared" ca="1" si="81"/>
        <v>0</v>
      </c>
      <c r="BN77" s="13">
        <f t="shared" ca="1" si="47"/>
        <v>0</v>
      </c>
      <c r="BO77" s="7"/>
      <c r="BP77" s="10">
        <f t="shared" ca="1" si="48"/>
        <v>0</v>
      </c>
      <c r="BQ77" s="10">
        <f t="shared" ca="1" si="49"/>
        <v>0</v>
      </c>
      <c r="BR77" s="10">
        <f t="shared" ca="1" si="50"/>
        <v>0</v>
      </c>
      <c r="BS77" s="10">
        <f t="shared" ca="1" si="51"/>
        <v>0</v>
      </c>
      <c r="BT77" s="10">
        <f t="shared" ca="1" si="52"/>
        <v>0</v>
      </c>
      <c r="BU77" s="10">
        <f t="shared" ca="1" si="57"/>
        <v>0</v>
      </c>
      <c r="BV77" s="10">
        <f t="shared" ca="1" si="58"/>
        <v>0</v>
      </c>
      <c r="BW77" s="10">
        <f t="shared" ca="1" si="59"/>
        <v>0</v>
      </c>
      <c r="BX77" s="10">
        <f t="shared" ca="1" si="60"/>
        <v>0</v>
      </c>
      <c r="BY77" s="10">
        <f t="shared" ca="1" si="61"/>
        <v>0</v>
      </c>
      <c r="BZ77" s="10">
        <f t="shared" ca="1" si="62"/>
        <v>0</v>
      </c>
      <c r="CA77" s="10">
        <f t="shared" ca="1" si="63"/>
        <v>0</v>
      </c>
      <c r="CB77" s="10">
        <f t="shared" ca="1" si="64"/>
        <v>0</v>
      </c>
      <c r="CC77" s="10">
        <f t="shared" ca="1" si="65"/>
        <v>0</v>
      </c>
      <c r="CD77" s="10">
        <f t="shared" ca="1" si="66"/>
        <v>0</v>
      </c>
      <c r="CE77" s="10">
        <f t="shared" ca="1" si="67"/>
        <v>0</v>
      </c>
      <c r="CF77" s="10">
        <f t="shared" ca="1" si="68"/>
        <v>0</v>
      </c>
      <c r="CG77" s="10">
        <f t="shared" ca="1" si="69"/>
        <v>0</v>
      </c>
      <c r="CH77" s="10">
        <f t="shared" ca="1" si="70"/>
        <v>0</v>
      </c>
      <c r="CI77" s="10">
        <f t="shared" ca="1" si="71"/>
        <v>0</v>
      </c>
      <c r="CJ77" s="13">
        <f t="shared" ca="1" si="53"/>
        <v>0</v>
      </c>
      <c r="CK77" s="13"/>
      <c r="CL77" s="33">
        <f t="shared" ca="1" si="39"/>
        <v>0</v>
      </c>
      <c r="CM77" s="10">
        <f ca="1">IF(NOT(snowball),0,IF(Z76=0,0,IF($C77&lt;=SUM($CL77:CL77),0,IF(BQ77+$C77-SUM($CL77:CL77)&gt;Z76+AU77,Z76+AU77-BQ77,$C77-SUM($CL77:CL77)))))</f>
        <v>0</v>
      </c>
      <c r="CN77" s="10">
        <f ca="1">IF(NOT(snowball),0,IF(AA76=0,0,IF($C77&lt;=SUM($CL77:CM77),0,IF(BR77+$C77-SUM($CL77:CM77)&gt;AA76+AV77,AA76+AV77-BR77,$C77-SUM($CL77:CM77)))))</f>
        <v>0</v>
      </c>
      <c r="CO77" s="10">
        <f ca="1">IF(NOT(snowball),0,IF(AB76=0,0,IF($C77&lt;=SUM($CL77:CN77),0,IF(BS77+$C77-SUM($CL77:CN77)&gt;AB76+AW77,AB76+AW77-BS77,$C77-SUM($CL77:CN77)))))</f>
        <v>0</v>
      </c>
      <c r="CP77" s="10">
        <f ca="1">IF(NOT(snowball),0,IF(AC76=0,0,IF($C77&lt;=SUM($CL77:CO77),0,IF(BT77+$C77-SUM($CL77:CO77)&gt;AC76+AX77,AC76+AX77-BT77,$C77-SUM($CL77:CO77)))))</f>
        <v>0</v>
      </c>
      <c r="CQ77" s="10">
        <f ca="1">IF(NOT(snowball),0,IF(AD76=0,0,IF($C77&lt;=SUM($CL77:CP77),0,IF(BU77+$C77-SUM($CL77:CP77)&gt;AD76+AY77,AD76+AY77-BU77,$C77-SUM($CL77:CP77)))))</f>
        <v>0</v>
      </c>
      <c r="CR77" s="10">
        <f ca="1">IF(NOT(snowball),0,IF(AE76=0,0,IF($C77&lt;=SUM($CL77:CQ77),0,IF(BV77+$C77-SUM($CL77:CQ77)&gt;AE76+AZ77,AE76+AZ77-BV77,$C77-SUM($CL77:CQ77)))))</f>
        <v>0</v>
      </c>
      <c r="CS77" s="10">
        <f ca="1">IF(NOT(snowball),0,IF(AF76=0,0,IF($C77&lt;=SUM($CL77:CR77),0,IF(BW77+$C77-SUM($CL77:CR77)&gt;AF76+BA77,AF76+BA77-BW77,$C77-SUM($CL77:CR77)))))</f>
        <v>0</v>
      </c>
      <c r="CT77" s="10">
        <f ca="1">IF(NOT(snowball),0,IF(AG76=0,0,IF($C77&lt;=SUM($CL77:CS77),0,IF(BX77+$C77-SUM($CL77:CS77)&gt;AG76+BB77,AG76+BB77-BX77,$C77-SUM($CL77:CS77)))))</f>
        <v>0</v>
      </c>
      <c r="CU77" s="10">
        <f ca="1">IF(NOT(snowball),0,IF(AH76=0,0,IF($C77&lt;=SUM($CL77:CT77),0,IF(BY77+$C77-SUM($CL77:CT77)&gt;AH76+BC77,AH76+BC77-BY77,$C77-SUM($CL77:CT77)))))</f>
        <v>0</v>
      </c>
      <c r="CV77" s="10">
        <f ca="1">IF(NOT(snowball),0,IF(AI76=0,0,IF($C77&lt;=SUM($CL77:CU77),0,IF(BZ77+$C77-SUM($CL77:CU77)&gt;AI76+BD77,AI76+BD77-BZ77,$C77-SUM($CL77:CU77)))))</f>
        <v>0</v>
      </c>
      <c r="CW77" s="10">
        <f ca="1">IF(NOT(snowball),0,IF(AJ76=0,0,IF($C77&lt;=SUM($CL77:CV77),0,IF(CA77+$C77-SUM($CL77:CV77)&gt;AJ76+BE77,AJ76+BE77-CA77,$C77-SUM($CL77:CV77)))))</f>
        <v>0</v>
      </c>
      <c r="CX77" s="10">
        <f ca="1">IF(NOT(snowball),0,IF(AK76=0,0,IF($C77&lt;=SUM($CL77:CW77),0,IF(CB77+$C77-SUM($CL77:CW77)&gt;AK76+BF77,AK76+BF77-CB77,$C77-SUM($CL77:CW77)))))</f>
        <v>0</v>
      </c>
      <c r="CY77" s="10">
        <f ca="1">IF(NOT(snowball),0,IF(AL76=0,0,IF($C77&lt;=SUM($CL77:CX77),0,IF(CC77+$C77-SUM($CL77:CX77)&gt;AL76+BG77,AL76+BG77-CC77,$C77-SUM($CL77:CX77)))))</f>
        <v>0</v>
      </c>
      <c r="CZ77" s="10">
        <f ca="1">IF(NOT(snowball),0,IF(AM76=0,0,IF($C77&lt;=SUM($CL77:CY77),0,IF(CD77+$C77-SUM($CL77:CY77)&gt;AM76+BH77,AM76+BH77-CD77,$C77-SUM($CL77:CY77)))))</f>
        <v>0</v>
      </c>
      <c r="DA77" s="10">
        <f ca="1">IF(NOT(snowball),0,IF(AN76=0,0,IF($C77&lt;=SUM($CL77:CZ77),0,IF(CE77+$C77-SUM($CL77:CZ77)&gt;AN76+BI77,AN76+BI77-CE77,$C77-SUM($CL77:CZ77)))))</f>
        <v>0</v>
      </c>
      <c r="DB77" s="10">
        <f ca="1">IF(NOT(snowball),0,IF(AO76=0,0,IF($C77&lt;=SUM($CL77:DA77),0,IF(CF77+$C77-SUM($CL77:DA77)&gt;AO76+BJ77,AO76+BJ77-CF77,$C77-SUM($CL77:DA77)))))</f>
        <v>0</v>
      </c>
      <c r="DC77" s="10">
        <f ca="1">IF(NOT(snowball),0,IF(AP76=0,0,IF($C77&lt;=SUM($CL77:DB77),0,IF(CG77+$C77-SUM($CL77:DB77)&gt;AP76+BK77,AP76+BK77-CG77,$C77-SUM($CL77:DB77)))))</f>
        <v>0</v>
      </c>
      <c r="DD77" s="10">
        <f ca="1">IF(NOT(snowball),0,IF(AQ76=0,0,IF($C77&lt;=SUM($CL77:DC77),0,IF(CH77+$C77-SUM($CL77:DC77)&gt;AQ76+BL77,AQ76+BL77-CH77,$C77-SUM($CL77:DC77)))))</f>
        <v>0</v>
      </c>
      <c r="DE77" s="10">
        <f ca="1">IF(NOT(snowball),0,IF(AR76=0,0,IF($C77&lt;=SUM($CL77:DD77),0,IF(CI77+$C77-SUM($CL77:DD77)&gt;AR76+BM77,AR76+BM77-CI77,$C77-SUM($CL77:DD77)))))</f>
        <v>0</v>
      </c>
    </row>
    <row r="78" spans="1:109" ht="11.1" customHeight="1">
      <c r="A78" s="11" t="str">
        <f t="shared" ca="1" si="54"/>
        <v/>
      </c>
      <c r="B78" s="5" t="e">
        <f t="shared" ca="1" si="40"/>
        <v>#N/A</v>
      </c>
      <c r="C78" s="34" t="str">
        <f t="shared" ca="1" si="12"/>
        <v/>
      </c>
      <c r="D78" s="10">
        <f t="shared" ca="1" si="13"/>
        <v>0</v>
      </c>
      <c r="E78" s="10">
        <f t="shared" ca="1" si="14"/>
        <v>0</v>
      </c>
      <c r="F78" s="10">
        <f t="shared" ca="1" si="15"/>
        <v>0</v>
      </c>
      <c r="G78" s="10">
        <f t="shared" ca="1" si="16"/>
        <v>0</v>
      </c>
      <c r="H78" s="10">
        <f t="shared" ca="1" si="17"/>
        <v>0</v>
      </c>
      <c r="I78" s="10">
        <f t="shared" ca="1" si="18"/>
        <v>0</v>
      </c>
      <c r="J78" s="10">
        <f t="shared" ca="1" si="19"/>
        <v>0</v>
      </c>
      <c r="K78" s="10">
        <f t="shared" ca="1" si="20"/>
        <v>0</v>
      </c>
      <c r="L78" s="10">
        <f t="shared" ca="1" si="21"/>
        <v>0</v>
      </c>
      <c r="M78" s="10">
        <f t="shared" ca="1" si="22"/>
        <v>0</v>
      </c>
      <c r="N78" s="10">
        <f t="shared" ca="1" si="23"/>
        <v>0</v>
      </c>
      <c r="O78" s="10">
        <f t="shared" ca="1" si="24"/>
        <v>0</v>
      </c>
      <c r="P78" s="10">
        <f t="shared" ca="1" si="25"/>
        <v>0</v>
      </c>
      <c r="Q78" s="10">
        <f t="shared" ca="1" si="26"/>
        <v>0</v>
      </c>
      <c r="R78" s="10">
        <f t="shared" ca="1" si="27"/>
        <v>0</v>
      </c>
      <c r="S78" s="10">
        <f t="shared" ca="1" si="28"/>
        <v>0</v>
      </c>
      <c r="T78" s="10">
        <f t="shared" ca="1" si="29"/>
        <v>0</v>
      </c>
      <c r="U78" s="10">
        <f t="shared" ca="1" si="30"/>
        <v>0</v>
      </c>
      <c r="V78" s="10">
        <f t="shared" ca="1" si="31"/>
        <v>0</v>
      </c>
      <c r="W78" s="10">
        <f t="shared" ca="1" si="31"/>
        <v>0</v>
      </c>
      <c r="X78" s="31"/>
      <c r="Y78" s="10">
        <f t="shared" ca="1" si="41"/>
        <v>0</v>
      </c>
      <c r="Z78" s="10">
        <f t="shared" ca="1" si="42"/>
        <v>0</v>
      </c>
      <c r="AA78" s="10">
        <f t="shared" ca="1" si="43"/>
        <v>0</v>
      </c>
      <c r="AB78" s="10">
        <f t="shared" ca="1" si="77"/>
        <v>0</v>
      </c>
      <c r="AC78" s="10">
        <f t="shared" ca="1" si="78"/>
        <v>0</v>
      </c>
      <c r="AD78" s="10">
        <f t="shared" ca="1" si="79"/>
        <v>0</v>
      </c>
      <c r="AE78" s="10">
        <f t="shared" ca="1" si="82"/>
        <v>0</v>
      </c>
      <c r="AF78" s="10">
        <f t="shared" ca="1" si="82"/>
        <v>0</v>
      </c>
      <c r="AG78" s="10">
        <f t="shared" ca="1" si="82"/>
        <v>0</v>
      </c>
      <c r="AH78" s="10">
        <f t="shared" ca="1" si="82"/>
        <v>0</v>
      </c>
      <c r="AI78" s="10">
        <f t="shared" ca="1" si="82"/>
        <v>0</v>
      </c>
      <c r="AJ78" s="10">
        <f t="shared" ca="1" si="82"/>
        <v>0</v>
      </c>
      <c r="AK78" s="10">
        <f t="shared" ca="1" si="82"/>
        <v>0</v>
      </c>
      <c r="AL78" s="10">
        <f t="shared" ca="1" si="82"/>
        <v>0</v>
      </c>
      <c r="AM78" s="10">
        <f t="shared" ca="1" si="82"/>
        <v>0</v>
      </c>
      <c r="AN78" s="10">
        <f t="shared" ca="1" si="82"/>
        <v>0</v>
      </c>
      <c r="AO78" s="10">
        <f t="shared" ca="1" si="82"/>
        <v>0</v>
      </c>
      <c r="AP78" s="10">
        <f t="shared" ca="1" si="82"/>
        <v>0</v>
      </c>
      <c r="AQ78" s="10">
        <f t="shared" ca="1" si="82"/>
        <v>0</v>
      </c>
      <c r="AR78" s="10">
        <f t="shared" ca="1" si="82"/>
        <v>0</v>
      </c>
      <c r="AS78" s="2"/>
      <c r="AT78" s="10">
        <f t="shared" ca="1" si="83"/>
        <v>0</v>
      </c>
      <c r="AU78" s="10">
        <f t="shared" ca="1" si="84"/>
        <v>0</v>
      </c>
      <c r="AV78" s="10">
        <f t="shared" ca="1" si="85"/>
        <v>0</v>
      </c>
      <c r="AW78" s="10">
        <f t="shared" ca="1" si="81"/>
        <v>0</v>
      </c>
      <c r="AX78" s="10">
        <f t="shared" ca="1" si="81"/>
        <v>0</v>
      </c>
      <c r="AY78" s="10">
        <f t="shared" ca="1" si="81"/>
        <v>0</v>
      </c>
      <c r="AZ78" s="10">
        <f t="shared" ca="1" si="81"/>
        <v>0</v>
      </c>
      <c r="BA78" s="10">
        <f t="shared" ca="1" si="81"/>
        <v>0</v>
      </c>
      <c r="BB78" s="10">
        <f t="shared" ca="1" si="81"/>
        <v>0</v>
      </c>
      <c r="BC78" s="10">
        <f t="shared" ca="1" si="81"/>
        <v>0</v>
      </c>
      <c r="BD78" s="10">
        <f t="shared" ca="1" si="81"/>
        <v>0</v>
      </c>
      <c r="BE78" s="10">
        <f t="shared" ca="1" si="81"/>
        <v>0</v>
      </c>
      <c r="BF78" s="10">
        <f t="shared" ca="1" si="81"/>
        <v>0</v>
      </c>
      <c r="BG78" s="10">
        <f t="shared" ca="1" si="81"/>
        <v>0</v>
      </c>
      <c r="BH78" s="10">
        <f t="shared" ca="1" si="81"/>
        <v>0</v>
      </c>
      <c r="BI78" s="10">
        <f t="shared" ca="1" si="81"/>
        <v>0</v>
      </c>
      <c r="BJ78" s="10">
        <f t="shared" ca="1" si="81"/>
        <v>0</v>
      </c>
      <c r="BK78" s="10">
        <f t="shared" ca="1" si="81"/>
        <v>0</v>
      </c>
      <c r="BL78" s="10">
        <f t="shared" ca="1" si="81"/>
        <v>0</v>
      </c>
      <c r="BM78" s="10">
        <f t="shared" ca="1" si="81"/>
        <v>0</v>
      </c>
      <c r="BN78" s="13">
        <f t="shared" ca="1" si="47"/>
        <v>0</v>
      </c>
      <c r="BO78" s="7"/>
      <c r="BP78" s="10">
        <f t="shared" ca="1" si="48"/>
        <v>0</v>
      </c>
      <c r="BQ78" s="10">
        <f t="shared" ca="1" si="49"/>
        <v>0</v>
      </c>
      <c r="BR78" s="10">
        <f t="shared" ca="1" si="50"/>
        <v>0</v>
      </c>
      <c r="BS78" s="10">
        <f t="shared" ca="1" si="51"/>
        <v>0</v>
      </c>
      <c r="BT78" s="10">
        <f t="shared" ca="1" si="52"/>
        <v>0</v>
      </c>
      <c r="BU78" s="10">
        <f t="shared" ca="1" si="57"/>
        <v>0</v>
      </c>
      <c r="BV78" s="10">
        <f t="shared" ca="1" si="58"/>
        <v>0</v>
      </c>
      <c r="BW78" s="10">
        <f t="shared" ca="1" si="59"/>
        <v>0</v>
      </c>
      <c r="BX78" s="10">
        <f t="shared" ca="1" si="60"/>
        <v>0</v>
      </c>
      <c r="BY78" s="10">
        <f t="shared" ca="1" si="61"/>
        <v>0</v>
      </c>
      <c r="BZ78" s="10">
        <f t="shared" ca="1" si="62"/>
        <v>0</v>
      </c>
      <c r="CA78" s="10">
        <f t="shared" ca="1" si="63"/>
        <v>0</v>
      </c>
      <c r="CB78" s="10">
        <f t="shared" ca="1" si="64"/>
        <v>0</v>
      </c>
      <c r="CC78" s="10">
        <f t="shared" ca="1" si="65"/>
        <v>0</v>
      </c>
      <c r="CD78" s="10">
        <f t="shared" ca="1" si="66"/>
        <v>0</v>
      </c>
      <c r="CE78" s="10">
        <f t="shared" ca="1" si="67"/>
        <v>0</v>
      </c>
      <c r="CF78" s="10">
        <f t="shared" ca="1" si="68"/>
        <v>0</v>
      </c>
      <c r="CG78" s="10">
        <f t="shared" ca="1" si="69"/>
        <v>0</v>
      </c>
      <c r="CH78" s="10">
        <f t="shared" ca="1" si="70"/>
        <v>0</v>
      </c>
      <c r="CI78" s="10">
        <f t="shared" ca="1" si="71"/>
        <v>0</v>
      </c>
      <c r="CJ78" s="13">
        <f t="shared" ca="1" si="53"/>
        <v>0</v>
      </c>
      <c r="CK78" s="13"/>
      <c r="CL78" s="33">
        <f t="shared" ca="1" si="39"/>
        <v>0</v>
      </c>
      <c r="CM78" s="10">
        <f ca="1">IF(NOT(snowball),0,IF(Z77=0,0,IF($C78&lt;=SUM($CL78:CL78),0,IF(BQ78+$C78-SUM($CL78:CL78)&gt;Z77+AU78,Z77+AU78-BQ78,$C78-SUM($CL78:CL78)))))</f>
        <v>0</v>
      </c>
      <c r="CN78" s="10">
        <f ca="1">IF(NOT(snowball),0,IF(AA77=0,0,IF($C78&lt;=SUM($CL78:CM78),0,IF(BR78+$C78-SUM($CL78:CM78)&gt;AA77+AV78,AA77+AV78-BR78,$C78-SUM($CL78:CM78)))))</f>
        <v>0</v>
      </c>
      <c r="CO78" s="10">
        <f ca="1">IF(NOT(snowball),0,IF(AB77=0,0,IF($C78&lt;=SUM($CL78:CN78),0,IF(BS78+$C78-SUM($CL78:CN78)&gt;AB77+AW78,AB77+AW78-BS78,$C78-SUM($CL78:CN78)))))</f>
        <v>0</v>
      </c>
      <c r="CP78" s="10">
        <f ca="1">IF(NOT(snowball),0,IF(AC77=0,0,IF($C78&lt;=SUM($CL78:CO78),0,IF(BT78+$C78-SUM($CL78:CO78)&gt;AC77+AX78,AC77+AX78-BT78,$C78-SUM($CL78:CO78)))))</f>
        <v>0</v>
      </c>
      <c r="CQ78" s="10">
        <f ca="1">IF(NOT(snowball),0,IF(AD77=0,0,IF($C78&lt;=SUM($CL78:CP78),0,IF(BU78+$C78-SUM($CL78:CP78)&gt;AD77+AY78,AD77+AY78-BU78,$C78-SUM($CL78:CP78)))))</f>
        <v>0</v>
      </c>
      <c r="CR78" s="10">
        <f ca="1">IF(NOT(snowball),0,IF(AE77=0,0,IF($C78&lt;=SUM($CL78:CQ78),0,IF(BV78+$C78-SUM($CL78:CQ78)&gt;AE77+AZ78,AE77+AZ78-BV78,$C78-SUM($CL78:CQ78)))))</f>
        <v>0</v>
      </c>
      <c r="CS78" s="10">
        <f ca="1">IF(NOT(snowball),0,IF(AF77=0,0,IF($C78&lt;=SUM($CL78:CR78),0,IF(BW78+$C78-SUM($CL78:CR78)&gt;AF77+BA78,AF77+BA78-BW78,$C78-SUM($CL78:CR78)))))</f>
        <v>0</v>
      </c>
      <c r="CT78" s="10">
        <f ca="1">IF(NOT(snowball),0,IF(AG77=0,0,IF($C78&lt;=SUM($CL78:CS78),0,IF(BX78+$C78-SUM($CL78:CS78)&gt;AG77+BB78,AG77+BB78-BX78,$C78-SUM($CL78:CS78)))))</f>
        <v>0</v>
      </c>
      <c r="CU78" s="10">
        <f ca="1">IF(NOT(snowball),0,IF(AH77=0,0,IF($C78&lt;=SUM($CL78:CT78),0,IF(BY78+$C78-SUM($CL78:CT78)&gt;AH77+BC78,AH77+BC78-BY78,$C78-SUM($CL78:CT78)))))</f>
        <v>0</v>
      </c>
      <c r="CV78" s="10">
        <f ca="1">IF(NOT(snowball),0,IF(AI77=0,0,IF($C78&lt;=SUM($CL78:CU78),0,IF(BZ78+$C78-SUM($CL78:CU78)&gt;AI77+BD78,AI77+BD78-BZ78,$C78-SUM($CL78:CU78)))))</f>
        <v>0</v>
      </c>
      <c r="CW78" s="10">
        <f ca="1">IF(NOT(snowball),0,IF(AJ77=0,0,IF($C78&lt;=SUM($CL78:CV78),0,IF(CA78+$C78-SUM($CL78:CV78)&gt;AJ77+BE78,AJ77+BE78-CA78,$C78-SUM($CL78:CV78)))))</f>
        <v>0</v>
      </c>
      <c r="CX78" s="10">
        <f ca="1">IF(NOT(snowball),0,IF(AK77=0,0,IF($C78&lt;=SUM($CL78:CW78),0,IF(CB78+$C78-SUM($CL78:CW78)&gt;AK77+BF78,AK77+BF78-CB78,$C78-SUM($CL78:CW78)))))</f>
        <v>0</v>
      </c>
      <c r="CY78" s="10">
        <f ca="1">IF(NOT(snowball),0,IF(AL77=0,0,IF($C78&lt;=SUM($CL78:CX78),0,IF(CC78+$C78-SUM($CL78:CX78)&gt;AL77+BG78,AL77+BG78-CC78,$C78-SUM($CL78:CX78)))))</f>
        <v>0</v>
      </c>
      <c r="CZ78" s="10">
        <f ca="1">IF(NOT(snowball),0,IF(AM77=0,0,IF($C78&lt;=SUM($CL78:CY78),0,IF(CD78+$C78-SUM($CL78:CY78)&gt;AM77+BH78,AM77+BH78-CD78,$C78-SUM($CL78:CY78)))))</f>
        <v>0</v>
      </c>
      <c r="DA78" s="10">
        <f ca="1">IF(NOT(snowball),0,IF(AN77=0,0,IF($C78&lt;=SUM($CL78:CZ78),0,IF(CE78+$C78-SUM($CL78:CZ78)&gt;AN77+BI78,AN77+BI78-CE78,$C78-SUM($CL78:CZ78)))))</f>
        <v>0</v>
      </c>
      <c r="DB78" s="10">
        <f ca="1">IF(NOT(snowball),0,IF(AO77=0,0,IF($C78&lt;=SUM($CL78:DA78),0,IF(CF78+$C78-SUM($CL78:DA78)&gt;AO77+BJ78,AO77+BJ78-CF78,$C78-SUM($CL78:DA78)))))</f>
        <v>0</v>
      </c>
      <c r="DC78" s="10">
        <f ca="1">IF(NOT(snowball),0,IF(AP77=0,0,IF($C78&lt;=SUM($CL78:DB78),0,IF(CG78+$C78-SUM($CL78:DB78)&gt;AP77+BK78,AP77+BK78-CG78,$C78-SUM($CL78:DB78)))))</f>
        <v>0</v>
      </c>
      <c r="DD78" s="10">
        <f ca="1">IF(NOT(snowball),0,IF(AQ77=0,0,IF($C78&lt;=SUM($CL78:DC78),0,IF(CH78+$C78-SUM($CL78:DC78)&gt;AQ77+BL78,AQ77+BL78-CH78,$C78-SUM($CL78:DC78)))))</f>
        <v>0</v>
      </c>
      <c r="DE78" s="10">
        <f ca="1">IF(NOT(snowball),0,IF(AR77=0,0,IF($C78&lt;=SUM($CL78:DD78),0,IF(CI78+$C78-SUM($CL78:DD78)&gt;AR77+BM78,AR77+BM78-CI78,$C78-SUM($CL78:DD78)))))</f>
        <v>0</v>
      </c>
    </row>
    <row r="79" spans="1:109" ht="11.1" customHeight="1">
      <c r="A79" s="11" t="str">
        <f t="shared" ca="1" si="54"/>
        <v/>
      </c>
      <c r="B79" s="5" t="e">
        <f t="shared" ca="1" si="40"/>
        <v>#N/A</v>
      </c>
      <c r="C79" s="34" t="str">
        <f t="shared" ca="1" si="12"/>
        <v/>
      </c>
      <c r="D79" s="10">
        <f t="shared" ca="1" si="13"/>
        <v>0</v>
      </c>
      <c r="E79" s="10">
        <f t="shared" ca="1" si="14"/>
        <v>0</v>
      </c>
      <c r="F79" s="10">
        <f t="shared" ca="1" si="15"/>
        <v>0</v>
      </c>
      <c r="G79" s="10">
        <f t="shared" ca="1" si="16"/>
        <v>0</v>
      </c>
      <c r="H79" s="10">
        <f t="shared" ca="1" si="17"/>
        <v>0</v>
      </c>
      <c r="I79" s="10">
        <f t="shared" ca="1" si="18"/>
        <v>0</v>
      </c>
      <c r="J79" s="10">
        <f t="shared" ca="1" si="19"/>
        <v>0</v>
      </c>
      <c r="K79" s="10">
        <f t="shared" ca="1" si="20"/>
        <v>0</v>
      </c>
      <c r="L79" s="10">
        <f t="shared" ca="1" si="21"/>
        <v>0</v>
      </c>
      <c r="M79" s="10">
        <f t="shared" ca="1" si="22"/>
        <v>0</v>
      </c>
      <c r="N79" s="10">
        <f t="shared" ca="1" si="23"/>
        <v>0</v>
      </c>
      <c r="O79" s="10">
        <f t="shared" ca="1" si="24"/>
        <v>0</v>
      </c>
      <c r="P79" s="10">
        <f t="shared" ca="1" si="25"/>
        <v>0</v>
      </c>
      <c r="Q79" s="10">
        <f t="shared" ca="1" si="26"/>
        <v>0</v>
      </c>
      <c r="R79" s="10">
        <f t="shared" ca="1" si="27"/>
        <v>0</v>
      </c>
      <c r="S79" s="10">
        <f t="shared" ca="1" si="28"/>
        <v>0</v>
      </c>
      <c r="T79" s="10">
        <f t="shared" ca="1" si="29"/>
        <v>0</v>
      </c>
      <c r="U79" s="10">
        <f t="shared" ca="1" si="30"/>
        <v>0</v>
      </c>
      <c r="V79" s="10">
        <f t="shared" ca="1" si="31"/>
        <v>0</v>
      </c>
      <c r="W79" s="10">
        <f t="shared" ca="1" si="31"/>
        <v>0</v>
      </c>
      <c r="X79" s="31"/>
      <c r="Y79" s="10">
        <f t="shared" ca="1" si="41"/>
        <v>0</v>
      </c>
      <c r="Z79" s="10">
        <f t="shared" ca="1" si="42"/>
        <v>0</v>
      </c>
      <c r="AA79" s="10">
        <f t="shared" ca="1" si="43"/>
        <v>0</v>
      </c>
      <c r="AB79" s="10">
        <f t="shared" ca="1" si="77"/>
        <v>0</v>
      </c>
      <c r="AC79" s="10">
        <f t="shared" ca="1" si="78"/>
        <v>0</v>
      </c>
      <c r="AD79" s="10">
        <f t="shared" ca="1" si="79"/>
        <v>0</v>
      </c>
      <c r="AE79" s="10">
        <f t="shared" ca="1" si="82"/>
        <v>0</v>
      </c>
      <c r="AF79" s="10">
        <f t="shared" ca="1" si="82"/>
        <v>0</v>
      </c>
      <c r="AG79" s="10">
        <f t="shared" ca="1" si="82"/>
        <v>0</v>
      </c>
      <c r="AH79" s="10">
        <f t="shared" ca="1" si="82"/>
        <v>0</v>
      </c>
      <c r="AI79" s="10">
        <f t="shared" ca="1" si="82"/>
        <v>0</v>
      </c>
      <c r="AJ79" s="10">
        <f t="shared" ca="1" si="82"/>
        <v>0</v>
      </c>
      <c r="AK79" s="10">
        <f t="shared" ca="1" si="82"/>
        <v>0</v>
      </c>
      <c r="AL79" s="10">
        <f t="shared" ca="1" si="82"/>
        <v>0</v>
      </c>
      <c r="AM79" s="10">
        <f t="shared" ca="1" si="82"/>
        <v>0</v>
      </c>
      <c r="AN79" s="10">
        <f t="shared" ca="1" si="82"/>
        <v>0</v>
      </c>
      <c r="AO79" s="10">
        <f t="shared" ca="1" si="82"/>
        <v>0</v>
      </c>
      <c r="AP79" s="10">
        <f t="shared" ca="1" si="82"/>
        <v>0</v>
      </c>
      <c r="AQ79" s="10">
        <f t="shared" ca="1" si="82"/>
        <v>0</v>
      </c>
      <c r="AR79" s="10">
        <f t="shared" ca="1" si="82"/>
        <v>0</v>
      </c>
      <c r="AS79" s="2"/>
      <c r="AT79" s="10">
        <f t="shared" ca="1" si="83"/>
        <v>0</v>
      </c>
      <c r="AU79" s="10">
        <f t="shared" ca="1" si="84"/>
        <v>0</v>
      </c>
      <c r="AV79" s="10">
        <f t="shared" ca="1" si="85"/>
        <v>0</v>
      </c>
      <c r="AW79" s="10">
        <f t="shared" ca="1" si="81"/>
        <v>0</v>
      </c>
      <c r="AX79" s="10">
        <f t="shared" ca="1" si="81"/>
        <v>0</v>
      </c>
      <c r="AY79" s="10">
        <f t="shared" ca="1" si="81"/>
        <v>0</v>
      </c>
      <c r="AZ79" s="10">
        <f t="shared" ca="1" si="81"/>
        <v>0</v>
      </c>
      <c r="BA79" s="10">
        <f t="shared" ca="1" si="81"/>
        <v>0</v>
      </c>
      <c r="BB79" s="10">
        <f t="shared" ca="1" si="81"/>
        <v>0</v>
      </c>
      <c r="BC79" s="10">
        <f t="shared" ca="1" si="81"/>
        <v>0</v>
      </c>
      <c r="BD79" s="10">
        <f t="shared" ca="1" si="81"/>
        <v>0</v>
      </c>
      <c r="BE79" s="10">
        <f t="shared" ca="1" si="81"/>
        <v>0</v>
      </c>
      <c r="BF79" s="10">
        <f t="shared" ca="1" si="81"/>
        <v>0</v>
      </c>
      <c r="BG79" s="10">
        <f t="shared" ca="1" si="81"/>
        <v>0</v>
      </c>
      <c r="BH79" s="10">
        <f t="shared" ca="1" si="81"/>
        <v>0</v>
      </c>
      <c r="BI79" s="10">
        <f t="shared" ca="1" si="81"/>
        <v>0</v>
      </c>
      <c r="BJ79" s="10">
        <f t="shared" ca="1" si="81"/>
        <v>0</v>
      </c>
      <c r="BK79" s="10">
        <f t="shared" ca="1" si="81"/>
        <v>0</v>
      </c>
      <c r="BL79" s="10">
        <f t="shared" ca="1" si="81"/>
        <v>0</v>
      </c>
      <c r="BM79" s="10">
        <f t="shared" ca="1" si="81"/>
        <v>0</v>
      </c>
      <c r="BN79" s="13">
        <f t="shared" ca="1" si="47"/>
        <v>0</v>
      </c>
      <c r="BO79" s="7"/>
      <c r="BP79" s="10">
        <f t="shared" ca="1" si="48"/>
        <v>0</v>
      </c>
      <c r="BQ79" s="10">
        <f t="shared" ca="1" si="49"/>
        <v>0</v>
      </c>
      <c r="BR79" s="10">
        <f t="shared" ca="1" si="50"/>
        <v>0</v>
      </c>
      <c r="BS79" s="10">
        <f t="shared" ca="1" si="51"/>
        <v>0</v>
      </c>
      <c r="BT79" s="10">
        <f t="shared" ca="1" si="52"/>
        <v>0</v>
      </c>
      <c r="BU79" s="10">
        <f t="shared" ca="1" si="57"/>
        <v>0</v>
      </c>
      <c r="BV79" s="10">
        <f t="shared" ca="1" si="58"/>
        <v>0</v>
      </c>
      <c r="BW79" s="10">
        <f t="shared" ca="1" si="59"/>
        <v>0</v>
      </c>
      <c r="BX79" s="10">
        <f t="shared" ca="1" si="60"/>
        <v>0</v>
      </c>
      <c r="BY79" s="10">
        <f t="shared" ca="1" si="61"/>
        <v>0</v>
      </c>
      <c r="BZ79" s="10">
        <f t="shared" ca="1" si="62"/>
        <v>0</v>
      </c>
      <c r="CA79" s="10">
        <f t="shared" ca="1" si="63"/>
        <v>0</v>
      </c>
      <c r="CB79" s="10">
        <f t="shared" ca="1" si="64"/>
        <v>0</v>
      </c>
      <c r="CC79" s="10">
        <f t="shared" ca="1" si="65"/>
        <v>0</v>
      </c>
      <c r="CD79" s="10">
        <f t="shared" ca="1" si="66"/>
        <v>0</v>
      </c>
      <c r="CE79" s="10">
        <f t="shared" ca="1" si="67"/>
        <v>0</v>
      </c>
      <c r="CF79" s="10">
        <f t="shared" ca="1" si="68"/>
        <v>0</v>
      </c>
      <c r="CG79" s="10">
        <f t="shared" ca="1" si="69"/>
        <v>0</v>
      </c>
      <c r="CH79" s="10">
        <f t="shared" ca="1" si="70"/>
        <v>0</v>
      </c>
      <c r="CI79" s="10">
        <f t="shared" ca="1" si="71"/>
        <v>0</v>
      </c>
      <c r="CJ79" s="13">
        <f t="shared" ca="1" si="53"/>
        <v>0</v>
      </c>
      <c r="CK79" s="13"/>
      <c r="CL79" s="33">
        <f t="shared" ca="1" si="39"/>
        <v>0</v>
      </c>
      <c r="CM79" s="10">
        <f ca="1">IF(NOT(snowball),0,IF(Z78=0,0,IF($C79&lt;=SUM($CL79:CL79),0,IF(BQ79+$C79-SUM($CL79:CL79)&gt;Z78+AU79,Z78+AU79-BQ79,$C79-SUM($CL79:CL79)))))</f>
        <v>0</v>
      </c>
      <c r="CN79" s="10">
        <f ca="1">IF(NOT(snowball),0,IF(AA78=0,0,IF($C79&lt;=SUM($CL79:CM79),0,IF(BR79+$C79-SUM($CL79:CM79)&gt;AA78+AV79,AA78+AV79-BR79,$C79-SUM($CL79:CM79)))))</f>
        <v>0</v>
      </c>
      <c r="CO79" s="10">
        <f ca="1">IF(NOT(snowball),0,IF(AB78=0,0,IF($C79&lt;=SUM($CL79:CN79),0,IF(BS79+$C79-SUM($CL79:CN79)&gt;AB78+AW79,AB78+AW79-BS79,$C79-SUM($CL79:CN79)))))</f>
        <v>0</v>
      </c>
      <c r="CP79" s="10">
        <f ca="1">IF(NOT(snowball),0,IF(AC78=0,0,IF($C79&lt;=SUM($CL79:CO79),0,IF(BT79+$C79-SUM($CL79:CO79)&gt;AC78+AX79,AC78+AX79-BT79,$C79-SUM($CL79:CO79)))))</f>
        <v>0</v>
      </c>
      <c r="CQ79" s="10">
        <f ca="1">IF(NOT(snowball),0,IF(AD78=0,0,IF($C79&lt;=SUM($CL79:CP79),0,IF(BU79+$C79-SUM($CL79:CP79)&gt;AD78+AY79,AD78+AY79-BU79,$C79-SUM($CL79:CP79)))))</f>
        <v>0</v>
      </c>
      <c r="CR79" s="10">
        <f ca="1">IF(NOT(snowball),0,IF(AE78=0,0,IF($C79&lt;=SUM($CL79:CQ79),0,IF(BV79+$C79-SUM($CL79:CQ79)&gt;AE78+AZ79,AE78+AZ79-BV79,$C79-SUM($CL79:CQ79)))))</f>
        <v>0</v>
      </c>
      <c r="CS79" s="10">
        <f ca="1">IF(NOT(snowball),0,IF(AF78=0,0,IF($C79&lt;=SUM($CL79:CR79),0,IF(BW79+$C79-SUM($CL79:CR79)&gt;AF78+BA79,AF78+BA79-BW79,$C79-SUM($CL79:CR79)))))</f>
        <v>0</v>
      </c>
      <c r="CT79" s="10">
        <f ca="1">IF(NOT(snowball),0,IF(AG78=0,0,IF($C79&lt;=SUM($CL79:CS79),0,IF(BX79+$C79-SUM($CL79:CS79)&gt;AG78+BB79,AG78+BB79-BX79,$C79-SUM($CL79:CS79)))))</f>
        <v>0</v>
      </c>
      <c r="CU79" s="10">
        <f ca="1">IF(NOT(snowball),0,IF(AH78=0,0,IF($C79&lt;=SUM($CL79:CT79),0,IF(BY79+$C79-SUM($CL79:CT79)&gt;AH78+BC79,AH78+BC79-BY79,$C79-SUM($CL79:CT79)))))</f>
        <v>0</v>
      </c>
      <c r="CV79" s="10">
        <f ca="1">IF(NOT(snowball),0,IF(AI78=0,0,IF($C79&lt;=SUM($CL79:CU79),0,IF(BZ79+$C79-SUM($CL79:CU79)&gt;AI78+BD79,AI78+BD79-BZ79,$C79-SUM($CL79:CU79)))))</f>
        <v>0</v>
      </c>
      <c r="CW79" s="10">
        <f ca="1">IF(NOT(snowball),0,IF(AJ78=0,0,IF($C79&lt;=SUM($CL79:CV79),0,IF(CA79+$C79-SUM($CL79:CV79)&gt;AJ78+BE79,AJ78+BE79-CA79,$C79-SUM($CL79:CV79)))))</f>
        <v>0</v>
      </c>
      <c r="CX79" s="10">
        <f ca="1">IF(NOT(snowball),0,IF(AK78=0,0,IF($C79&lt;=SUM($CL79:CW79),0,IF(CB79+$C79-SUM($CL79:CW79)&gt;AK78+BF79,AK78+BF79-CB79,$C79-SUM($CL79:CW79)))))</f>
        <v>0</v>
      </c>
      <c r="CY79" s="10">
        <f ca="1">IF(NOT(snowball),0,IF(AL78=0,0,IF($C79&lt;=SUM($CL79:CX79),0,IF(CC79+$C79-SUM($CL79:CX79)&gt;AL78+BG79,AL78+BG79-CC79,$C79-SUM($CL79:CX79)))))</f>
        <v>0</v>
      </c>
      <c r="CZ79" s="10">
        <f ca="1">IF(NOT(snowball),0,IF(AM78=0,0,IF($C79&lt;=SUM($CL79:CY79),0,IF(CD79+$C79-SUM($CL79:CY79)&gt;AM78+BH79,AM78+BH79-CD79,$C79-SUM($CL79:CY79)))))</f>
        <v>0</v>
      </c>
      <c r="DA79" s="10">
        <f ca="1">IF(NOT(snowball),0,IF(AN78=0,0,IF($C79&lt;=SUM($CL79:CZ79),0,IF(CE79+$C79-SUM($CL79:CZ79)&gt;AN78+BI79,AN78+BI79-CE79,$C79-SUM($CL79:CZ79)))))</f>
        <v>0</v>
      </c>
      <c r="DB79" s="10">
        <f ca="1">IF(NOT(snowball),0,IF(AO78=0,0,IF($C79&lt;=SUM($CL79:DA79),0,IF(CF79+$C79-SUM($CL79:DA79)&gt;AO78+BJ79,AO78+BJ79-CF79,$C79-SUM($CL79:DA79)))))</f>
        <v>0</v>
      </c>
      <c r="DC79" s="10">
        <f ca="1">IF(NOT(snowball),0,IF(AP78=0,0,IF($C79&lt;=SUM($CL79:DB79),0,IF(CG79+$C79-SUM($CL79:DB79)&gt;AP78+BK79,AP78+BK79-CG79,$C79-SUM($CL79:DB79)))))</f>
        <v>0</v>
      </c>
      <c r="DD79" s="10">
        <f ca="1">IF(NOT(snowball),0,IF(AQ78=0,0,IF($C79&lt;=SUM($CL79:DC79),0,IF(CH79+$C79-SUM($CL79:DC79)&gt;AQ78+BL79,AQ78+BL79-CH79,$C79-SUM($CL79:DC79)))))</f>
        <v>0</v>
      </c>
      <c r="DE79" s="10">
        <f ca="1">IF(NOT(snowball),0,IF(AR78=0,0,IF($C79&lt;=SUM($CL79:DD79),0,IF(CI79+$C79-SUM($CL79:DD79)&gt;AR78+BM79,AR78+BM79-CI79,$C79-SUM($CL79:DD79)))))</f>
        <v>0</v>
      </c>
    </row>
    <row r="80" spans="1:109" ht="11.1" customHeight="1">
      <c r="A80" s="11" t="str">
        <f t="shared" ca="1" si="54"/>
        <v/>
      </c>
      <c r="B80" s="5" t="e">
        <f t="shared" ca="1" si="40"/>
        <v>#N/A</v>
      </c>
      <c r="C80" s="34" t="str">
        <f t="shared" ca="1" si="12"/>
        <v/>
      </c>
      <c r="D80" s="10">
        <f t="shared" ca="1" si="13"/>
        <v>0</v>
      </c>
      <c r="E80" s="10">
        <f t="shared" ca="1" si="14"/>
        <v>0</v>
      </c>
      <c r="F80" s="10">
        <f t="shared" ca="1" si="15"/>
        <v>0</v>
      </c>
      <c r="G80" s="10">
        <f t="shared" ca="1" si="16"/>
        <v>0</v>
      </c>
      <c r="H80" s="10">
        <f t="shared" ca="1" si="17"/>
        <v>0</v>
      </c>
      <c r="I80" s="10">
        <f t="shared" ca="1" si="18"/>
        <v>0</v>
      </c>
      <c r="J80" s="10">
        <f t="shared" ca="1" si="19"/>
        <v>0</v>
      </c>
      <c r="K80" s="10">
        <f t="shared" ca="1" si="20"/>
        <v>0</v>
      </c>
      <c r="L80" s="10">
        <f t="shared" ca="1" si="21"/>
        <v>0</v>
      </c>
      <c r="M80" s="10">
        <f t="shared" ca="1" si="22"/>
        <v>0</v>
      </c>
      <c r="N80" s="10">
        <f t="shared" ca="1" si="23"/>
        <v>0</v>
      </c>
      <c r="O80" s="10">
        <f t="shared" ca="1" si="24"/>
        <v>0</v>
      </c>
      <c r="P80" s="10">
        <f t="shared" ca="1" si="25"/>
        <v>0</v>
      </c>
      <c r="Q80" s="10">
        <f t="shared" ca="1" si="26"/>
        <v>0</v>
      </c>
      <c r="R80" s="10">
        <f t="shared" ca="1" si="27"/>
        <v>0</v>
      </c>
      <c r="S80" s="10">
        <f t="shared" ca="1" si="28"/>
        <v>0</v>
      </c>
      <c r="T80" s="10">
        <f t="shared" ca="1" si="29"/>
        <v>0</v>
      </c>
      <c r="U80" s="10">
        <f t="shared" ca="1" si="30"/>
        <v>0</v>
      </c>
      <c r="V80" s="10">
        <f t="shared" ca="1" si="31"/>
        <v>0</v>
      </c>
      <c r="W80" s="10">
        <f t="shared" ca="1" si="31"/>
        <v>0</v>
      </c>
      <c r="X80" s="31"/>
      <c r="Y80" s="10">
        <f t="shared" ca="1" si="41"/>
        <v>0</v>
      </c>
      <c r="Z80" s="10">
        <f t="shared" ca="1" si="42"/>
        <v>0</v>
      </c>
      <c r="AA80" s="10">
        <f t="shared" ca="1" si="43"/>
        <v>0</v>
      </c>
      <c r="AB80" s="10">
        <f t="shared" ca="1" si="77"/>
        <v>0</v>
      </c>
      <c r="AC80" s="10">
        <f t="shared" ca="1" si="78"/>
        <v>0</v>
      </c>
      <c r="AD80" s="10">
        <f t="shared" ca="1" si="79"/>
        <v>0</v>
      </c>
      <c r="AE80" s="10">
        <f t="shared" ca="1" si="82"/>
        <v>0</v>
      </c>
      <c r="AF80" s="10">
        <f t="shared" ca="1" si="82"/>
        <v>0</v>
      </c>
      <c r="AG80" s="10">
        <f t="shared" ca="1" si="82"/>
        <v>0</v>
      </c>
      <c r="AH80" s="10">
        <f t="shared" ca="1" si="82"/>
        <v>0</v>
      </c>
      <c r="AI80" s="10">
        <f t="shared" ca="1" si="82"/>
        <v>0</v>
      </c>
      <c r="AJ80" s="10">
        <f t="shared" ca="1" si="82"/>
        <v>0</v>
      </c>
      <c r="AK80" s="10">
        <f t="shared" ca="1" si="82"/>
        <v>0</v>
      </c>
      <c r="AL80" s="10">
        <f t="shared" ca="1" si="82"/>
        <v>0</v>
      </c>
      <c r="AM80" s="10">
        <f t="shared" ca="1" si="82"/>
        <v>0</v>
      </c>
      <c r="AN80" s="10">
        <f t="shared" ca="1" si="82"/>
        <v>0</v>
      </c>
      <c r="AO80" s="10">
        <f t="shared" ca="1" si="82"/>
        <v>0</v>
      </c>
      <c r="AP80" s="10">
        <f t="shared" ca="1" si="82"/>
        <v>0</v>
      </c>
      <c r="AQ80" s="10">
        <f t="shared" ca="1" si="82"/>
        <v>0</v>
      </c>
      <c r="AR80" s="10">
        <f t="shared" ca="1" si="82"/>
        <v>0</v>
      </c>
      <c r="AS80" s="2"/>
      <c r="AT80" s="10">
        <f t="shared" ca="1" si="83"/>
        <v>0</v>
      </c>
      <c r="AU80" s="10">
        <f t="shared" ca="1" si="84"/>
        <v>0</v>
      </c>
      <c r="AV80" s="10">
        <f t="shared" ca="1" si="85"/>
        <v>0</v>
      </c>
      <c r="AW80" s="10">
        <f t="shared" ca="1" si="81"/>
        <v>0</v>
      </c>
      <c r="AX80" s="10">
        <f t="shared" ca="1" si="81"/>
        <v>0</v>
      </c>
      <c r="AY80" s="10">
        <f t="shared" ca="1" si="81"/>
        <v>0</v>
      </c>
      <c r="AZ80" s="10">
        <f t="shared" ca="1" si="81"/>
        <v>0</v>
      </c>
      <c r="BA80" s="10">
        <f t="shared" ca="1" si="81"/>
        <v>0</v>
      </c>
      <c r="BB80" s="10">
        <f t="shared" ca="1" si="81"/>
        <v>0</v>
      </c>
      <c r="BC80" s="10">
        <f t="shared" ca="1" si="81"/>
        <v>0</v>
      </c>
      <c r="BD80" s="10">
        <f t="shared" ca="1" si="81"/>
        <v>0</v>
      </c>
      <c r="BE80" s="10">
        <f t="shared" ca="1" si="81"/>
        <v>0</v>
      </c>
      <c r="BF80" s="10">
        <f t="shared" ca="1" si="81"/>
        <v>0</v>
      </c>
      <c r="BG80" s="10">
        <f t="shared" ca="1" si="81"/>
        <v>0</v>
      </c>
      <c r="BH80" s="10">
        <f t="shared" ca="1" si="81"/>
        <v>0</v>
      </c>
      <c r="BI80" s="10">
        <f t="shared" ca="1" si="81"/>
        <v>0</v>
      </c>
      <c r="BJ80" s="10">
        <f t="shared" ca="1" si="81"/>
        <v>0</v>
      </c>
      <c r="BK80" s="10">
        <f t="shared" ca="1" si="81"/>
        <v>0</v>
      </c>
      <c r="BL80" s="10">
        <f t="shared" ca="1" si="81"/>
        <v>0</v>
      </c>
      <c r="BM80" s="10">
        <f t="shared" ca="1" si="81"/>
        <v>0</v>
      </c>
      <c r="BN80" s="13">
        <f t="shared" ca="1" si="47"/>
        <v>0</v>
      </c>
      <c r="BO80" s="7"/>
      <c r="BP80" s="10">
        <f t="shared" ca="1" si="48"/>
        <v>0</v>
      </c>
      <c r="BQ80" s="10">
        <f t="shared" ca="1" si="49"/>
        <v>0</v>
      </c>
      <c r="BR80" s="10">
        <f t="shared" ca="1" si="50"/>
        <v>0</v>
      </c>
      <c r="BS80" s="10">
        <f t="shared" ca="1" si="51"/>
        <v>0</v>
      </c>
      <c r="BT80" s="10">
        <f t="shared" ca="1" si="52"/>
        <v>0</v>
      </c>
      <c r="BU80" s="10">
        <f t="shared" ca="1" si="57"/>
        <v>0</v>
      </c>
      <c r="BV80" s="10">
        <f t="shared" ca="1" si="58"/>
        <v>0</v>
      </c>
      <c r="BW80" s="10">
        <f t="shared" ca="1" si="59"/>
        <v>0</v>
      </c>
      <c r="BX80" s="10">
        <f t="shared" ca="1" si="60"/>
        <v>0</v>
      </c>
      <c r="BY80" s="10">
        <f t="shared" ca="1" si="61"/>
        <v>0</v>
      </c>
      <c r="BZ80" s="10">
        <f t="shared" ca="1" si="62"/>
        <v>0</v>
      </c>
      <c r="CA80" s="10">
        <f t="shared" ca="1" si="63"/>
        <v>0</v>
      </c>
      <c r="CB80" s="10">
        <f t="shared" ca="1" si="64"/>
        <v>0</v>
      </c>
      <c r="CC80" s="10">
        <f t="shared" ca="1" si="65"/>
        <v>0</v>
      </c>
      <c r="CD80" s="10">
        <f t="shared" ca="1" si="66"/>
        <v>0</v>
      </c>
      <c r="CE80" s="10">
        <f t="shared" ca="1" si="67"/>
        <v>0</v>
      </c>
      <c r="CF80" s="10">
        <f t="shared" ca="1" si="68"/>
        <v>0</v>
      </c>
      <c r="CG80" s="10">
        <f t="shared" ca="1" si="69"/>
        <v>0</v>
      </c>
      <c r="CH80" s="10">
        <f t="shared" ca="1" si="70"/>
        <v>0</v>
      </c>
      <c r="CI80" s="10">
        <f t="shared" ca="1" si="71"/>
        <v>0</v>
      </c>
      <c r="CJ80" s="13">
        <f t="shared" ca="1" si="53"/>
        <v>0</v>
      </c>
      <c r="CK80" s="13"/>
      <c r="CL80" s="33">
        <f t="shared" ca="1" si="39"/>
        <v>0</v>
      </c>
      <c r="CM80" s="10">
        <f ca="1">IF(NOT(snowball),0,IF(Z79=0,0,IF($C80&lt;=SUM($CL80:CL80),0,IF(BQ80+$C80-SUM($CL80:CL80)&gt;Z79+AU80,Z79+AU80-BQ80,$C80-SUM($CL80:CL80)))))</f>
        <v>0</v>
      </c>
      <c r="CN80" s="10">
        <f ca="1">IF(NOT(snowball),0,IF(AA79=0,0,IF($C80&lt;=SUM($CL80:CM80),0,IF(BR80+$C80-SUM($CL80:CM80)&gt;AA79+AV80,AA79+AV80-BR80,$C80-SUM($CL80:CM80)))))</f>
        <v>0</v>
      </c>
      <c r="CO80" s="10">
        <f ca="1">IF(NOT(snowball),0,IF(AB79=0,0,IF($C80&lt;=SUM($CL80:CN80),0,IF(BS80+$C80-SUM($CL80:CN80)&gt;AB79+AW80,AB79+AW80-BS80,$C80-SUM($CL80:CN80)))))</f>
        <v>0</v>
      </c>
      <c r="CP80" s="10">
        <f ca="1">IF(NOT(snowball),0,IF(AC79=0,0,IF($C80&lt;=SUM($CL80:CO80),0,IF(BT80+$C80-SUM($CL80:CO80)&gt;AC79+AX80,AC79+AX80-BT80,$C80-SUM($CL80:CO80)))))</f>
        <v>0</v>
      </c>
      <c r="CQ80" s="10">
        <f ca="1">IF(NOT(snowball),0,IF(AD79=0,0,IF($C80&lt;=SUM($CL80:CP80),0,IF(BU80+$C80-SUM($CL80:CP80)&gt;AD79+AY80,AD79+AY80-BU80,$C80-SUM($CL80:CP80)))))</f>
        <v>0</v>
      </c>
      <c r="CR80" s="10">
        <f ca="1">IF(NOT(snowball),0,IF(AE79=0,0,IF($C80&lt;=SUM($CL80:CQ80),0,IF(BV80+$C80-SUM($CL80:CQ80)&gt;AE79+AZ80,AE79+AZ80-BV80,$C80-SUM($CL80:CQ80)))))</f>
        <v>0</v>
      </c>
      <c r="CS80" s="10">
        <f ca="1">IF(NOT(snowball),0,IF(AF79=0,0,IF($C80&lt;=SUM($CL80:CR80),0,IF(BW80+$C80-SUM($CL80:CR80)&gt;AF79+BA80,AF79+BA80-BW80,$C80-SUM($CL80:CR80)))))</f>
        <v>0</v>
      </c>
      <c r="CT80" s="10">
        <f ca="1">IF(NOT(snowball),0,IF(AG79=0,0,IF($C80&lt;=SUM($CL80:CS80),0,IF(BX80+$C80-SUM($CL80:CS80)&gt;AG79+BB80,AG79+BB80-BX80,$C80-SUM($CL80:CS80)))))</f>
        <v>0</v>
      </c>
      <c r="CU80" s="10">
        <f ca="1">IF(NOT(snowball),0,IF(AH79=0,0,IF($C80&lt;=SUM($CL80:CT80),0,IF(BY80+$C80-SUM($CL80:CT80)&gt;AH79+BC80,AH79+BC80-BY80,$C80-SUM($CL80:CT80)))))</f>
        <v>0</v>
      </c>
      <c r="CV80" s="10">
        <f ca="1">IF(NOT(snowball),0,IF(AI79=0,0,IF($C80&lt;=SUM($CL80:CU80),0,IF(BZ80+$C80-SUM($CL80:CU80)&gt;AI79+BD80,AI79+BD80-BZ80,$C80-SUM($CL80:CU80)))))</f>
        <v>0</v>
      </c>
      <c r="CW80" s="10">
        <f ca="1">IF(NOT(snowball),0,IF(AJ79=0,0,IF($C80&lt;=SUM($CL80:CV80),0,IF(CA80+$C80-SUM($CL80:CV80)&gt;AJ79+BE80,AJ79+BE80-CA80,$C80-SUM($CL80:CV80)))))</f>
        <v>0</v>
      </c>
      <c r="CX80" s="10">
        <f ca="1">IF(NOT(snowball),0,IF(AK79=0,0,IF($C80&lt;=SUM($CL80:CW80),0,IF(CB80+$C80-SUM($CL80:CW80)&gt;AK79+BF80,AK79+BF80-CB80,$C80-SUM($CL80:CW80)))))</f>
        <v>0</v>
      </c>
      <c r="CY80" s="10">
        <f ca="1">IF(NOT(snowball),0,IF(AL79=0,0,IF($C80&lt;=SUM($CL80:CX80),0,IF(CC80+$C80-SUM($CL80:CX80)&gt;AL79+BG80,AL79+BG80-CC80,$C80-SUM($CL80:CX80)))))</f>
        <v>0</v>
      </c>
      <c r="CZ80" s="10">
        <f ca="1">IF(NOT(snowball),0,IF(AM79=0,0,IF($C80&lt;=SUM($CL80:CY80),0,IF(CD80+$C80-SUM($CL80:CY80)&gt;AM79+BH80,AM79+BH80-CD80,$C80-SUM($CL80:CY80)))))</f>
        <v>0</v>
      </c>
      <c r="DA80" s="10">
        <f ca="1">IF(NOT(snowball),0,IF(AN79=0,0,IF($C80&lt;=SUM($CL80:CZ80),0,IF(CE80+$C80-SUM($CL80:CZ80)&gt;AN79+BI80,AN79+BI80-CE80,$C80-SUM($CL80:CZ80)))))</f>
        <v>0</v>
      </c>
      <c r="DB80" s="10">
        <f ca="1">IF(NOT(snowball),0,IF(AO79=0,0,IF($C80&lt;=SUM($CL80:DA80),0,IF(CF80+$C80-SUM($CL80:DA80)&gt;AO79+BJ80,AO79+BJ80-CF80,$C80-SUM($CL80:DA80)))))</f>
        <v>0</v>
      </c>
      <c r="DC80" s="10">
        <f ca="1">IF(NOT(snowball),0,IF(AP79=0,0,IF($C80&lt;=SUM($CL80:DB80),0,IF(CG80+$C80-SUM($CL80:DB80)&gt;AP79+BK80,AP79+BK80-CG80,$C80-SUM($CL80:DB80)))))</f>
        <v>0</v>
      </c>
      <c r="DD80" s="10">
        <f ca="1">IF(NOT(snowball),0,IF(AQ79=0,0,IF($C80&lt;=SUM($CL80:DC80),0,IF(CH80+$C80-SUM($CL80:DC80)&gt;AQ79+BL80,AQ79+BL80-CH80,$C80-SUM($CL80:DC80)))))</f>
        <v>0</v>
      </c>
      <c r="DE80" s="10">
        <f ca="1">IF(NOT(snowball),0,IF(AR79=0,0,IF($C80&lt;=SUM($CL80:DD80),0,IF(CI80+$C80-SUM($CL80:DD80)&gt;AR79+BM80,AR79+BM80-CI80,$C80-SUM($CL80:DD80)))))</f>
        <v>0</v>
      </c>
    </row>
    <row r="81" spans="1:109" ht="11.1" customHeight="1">
      <c r="A81" s="11" t="str">
        <f t="shared" ca="1" si="54"/>
        <v/>
      </c>
      <c r="B81" s="5" t="e">
        <f t="shared" ca="1" si="40"/>
        <v>#N/A</v>
      </c>
      <c r="C81" s="34" t="str">
        <f t="shared" ca="1" si="12"/>
        <v/>
      </c>
      <c r="D81" s="10">
        <f t="shared" ca="1" si="13"/>
        <v>0</v>
      </c>
      <c r="E81" s="10">
        <f t="shared" ca="1" si="14"/>
        <v>0</v>
      </c>
      <c r="F81" s="10">
        <f t="shared" ca="1" si="15"/>
        <v>0</v>
      </c>
      <c r="G81" s="10">
        <f t="shared" ca="1" si="16"/>
        <v>0</v>
      </c>
      <c r="H81" s="10">
        <f t="shared" ca="1" si="17"/>
        <v>0</v>
      </c>
      <c r="I81" s="10">
        <f t="shared" ca="1" si="18"/>
        <v>0</v>
      </c>
      <c r="J81" s="10">
        <f t="shared" ca="1" si="19"/>
        <v>0</v>
      </c>
      <c r="K81" s="10">
        <f t="shared" ca="1" si="20"/>
        <v>0</v>
      </c>
      <c r="L81" s="10">
        <f t="shared" ca="1" si="21"/>
        <v>0</v>
      </c>
      <c r="M81" s="10">
        <f t="shared" ca="1" si="22"/>
        <v>0</v>
      </c>
      <c r="N81" s="10">
        <f t="shared" ca="1" si="23"/>
        <v>0</v>
      </c>
      <c r="O81" s="10">
        <f t="shared" ca="1" si="24"/>
        <v>0</v>
      </c>
      <c r="P81" s="10">
        <f t="shared" ca="1" si="25"/>
        <v>0</v>
      </c>
      <c r="Q81" s="10">
        <f t="shared" ca="1" si="26"/>
        <v>0</v>
      </c>
      <c r="R81" s="10">
        <f t="shared" ca="1" si="27"/>
        <v>0</v>
      </c>
      <c r="S81" s="10">
        <f t="shared" ca="1" si="28"/>
        <v>0</v>
      </c>
      <c r="T81" s="10">
        <f t="shared" ca="1" si="29"/>
        <v>0</v>
      </c>
      <c r="U81" s="10">
        <f t="shared" ca="1" si="30"/>
        <v>0</v>
      </c>
      <c r="V81" s="10">
        <f t="shared" ca="1" si="31"/>
        <v>0</v>
      </c>
      <c r="W81" s="10">
        <f t="shared" ca="1" si="31"/>
        <v>0</v>
      </c>
      <c r="X81" s="31"/>
      <c r="Y81" s="10">
        <f t="shared" ca="1" si="41"/>
        <v>0</v>
      </c>
      <c r="Z81" s="10">
        <f t="shared" ca="1" si="42"/>
        <v>0</v>
      </c>
      <c r="AA81" s="10">
        <f t="shared" ca="1" si="43"/>
        <v>0</v>
      </c>
      <c r="AB81" s="10">
        <f t="shared" ca="1" si="77"/>
        <v>0</v>
      </c>
      <c r="AC81" s="10">
        <f t="shared" ca="1" si="78"/>
        <v>0</v>
      </c>
      <c r="AD81" s="10">
        <f t="shared" ca="1" si="79"/>
        <v>0</v>
      </c>
      <c r="AE81" s="10">
        <f t="shared" ca="1" si="82"/>
        <v>0</v>
      </c>
      <c r="AF81" s="10">
        <f t="shared" ca="1" si="82"/>
        <v>0</v>
      </c>
      <c r="AG81" s="10">
        <f t="shared" ca="1" si="82"/>
        <v>0</v>
      </c>
      <c r="AH81" s="10">
        <f t="shared" ca="1" si="82"/>
        <v>0</v>
      </c>
      <c r="AI81" s="10">
        <f t="shared" ca="1" si="82"/>
        <v>0</v>
      </c>
      <c r="AJ81" s="10">
        <f t="shared" ca="1" si="82"/>
        <v>0</v>
      </c>
      <c r="AK81" s="10">
        <f t="shared" ca="1" si="82"/>
        <v>0</v>
      </c>
      <c r="AL81" s="10">
        <f t="shared" ca="1" si="82"/>
        <v>0</v>
      </c>
      <c r="AM81" s="10">
        <f t="shared" ca="1" si="82"/>
        <v>0</v>
      </c>
      <c r="AN81" s="10">
        <f t="shared" ca="1" si="82"/>
        <v>0</v>
      </c>
      <c r="AO81" s="10">
        <f t="shared" ca="1" si="82"/>
        <v>0</v>
      </c>
      <c r="AP81" s="10">
        <f t="shared" ca="1" si="82"/>
        <v>0</v>
      </c>
      <c r="AQ81" s="10">
        <f t="shared" ca="1" si="82"/>
        <v>0</v>
      </c>
      <c r="AR81" s="10">
        <f t="shared" ca="1" si="82"/>
        <v>0</v>
      </c>
      <c r="AS81" s="2"/>
      <c r="AT81" s="10">
        <f t="shared" ref="AT81:AV85" ca="1" si="86">ROUND(Y80*D$9/12,2)</f>
        <v>0</v>
      </c>
      <c r="AU81" s="10">
        <f t="shared" ca="1" si="86"/>
        <v>0</v>
      </c>
      <c r="AV81" s="10">
        <f t="shared" ca="1" si="86"/>
        <v>0</v>
      </c>
      <c r="AW81" s="10">
        <f t="shared" ref="AW81:BM95" ca="1" si="87">ROUND(AB80*G$9/12,2)</f>
        <v>0</v>
      </c>
      <c r="AX81" s="10">
        <f t="shared" ca="1" si="87"/>
        <v>0</v>
      </c>
      <c r="AY81" s="10">
        <f t="shared" ca="1" si="87"/>
        <v>0</v>
      </c>
      <c r="AZ81" s="10">
        <f t="shared" ca="1" si="87"/>
        <v>0</v>
      </c>
      <c r="BA81" s="10">
        <f t="shared" ca="1" si="87"/>
        <v>0</v>
      </c>
      <c r="BB81" s="10">
        <f t="shared" ca="1" si="87"/>
        <v>0</v>
      </c>
      <c r="BC81" s="10">
        <f t="shared" ca="1" si="87"/>
        <v>0</v>
      </c>
      <c r="BD81" s="10">
        <f t="shared" ca="1" si="87"/>
        <v>0</v>
      </c>
      <c r="BE81" s="10">
        <f t="shared" ca="1" si="87"/>
        <v>0</v>
      </c>
      <c r="BF81" s="10">
        <f t="shared" ca="1" si="87"/>
        <v>0</v>
      </c>
      <c r="BG81" s="10">
        <f t="shared" ca="1" si="87"/>
        <v>0</v>
      </c>
      <c r="BH81" s="10">
        <f t="shared" ca="1" si="87"/>
        <v>0</v>
      </c>
      <c r="BI81" s="10">
        <f t="shared" ca="1" si="87"/>
        <v>0</v>
      </c>
      <c r="BJ81" s="10">
        <f t="shared" ca="1" si="87"/>
        <v>0</v>
      </c>
      <c r="BK81" s="10">
        <f t="shared" ca="1" si="87"/>
        <v>0</v>
      </c>
      <c r="BL81" s="10">
        <f t="shared" ca="1" si="87"/>
        <v>0</v>
      </c>
      <c r="BM81" s="10">
        <f t="shared" ca="1" si="87"/>
        <v>0</v>
      </c>
      <c r="BN81" s="13">
        <f t="shared" ca="1" si="47"/>
        <v>0</v>
      </c>
      <c r="BO81" s="7"/>
      <c r="BP81" s="10">
        <f t="shared" ca="1" si="48"/>
        <v>0</v>
      </c>
      <c r="BQ81" s="10">
        <f t="shared" ca="1" si="49"/>
        <v>0</v>
      </c>
      <c r="BR81" s="10">
        <f t="shared" ca="1" si="50"/>
        <v>0</v>
      </c>
      <c r="BS81" s="10">
        <f t="shared" ca="1" si="51"/>
        <v>0</v>
      </c>
      <c r="BT81" s="10">
        <f t="shared" ca="1" si="52"/>
        <v>0</v>
      </c>
      <c r="BU81" s="10">
        <f t="shared" ca="1" si="57"/>
        <v>0</v>
      </c>
      <c r="BV81" s="10">
        <f t="shared" ca="1" si="58"/>
        <v>0</v>
      </c>
      <c r="BW81" s="10">
        <f t="shared" ca="1" si="59"/>
        <v>0</v>
      </c>
      <c r="BX81" s="10">
        <f t="shared" ca="1" si="60"/>
        <v>0</v>
      </c>
      <c r="BY81" s="10">
        <f t="shared" ca="1" si="61"/>
        <v>0</v>
      </c>
      <c r="BZ81" s="10">
        <f t="shared" ca="1" si="62"/>
        <v>0</v>
      </c>
      <c r="CA81" s="10">
        <f t="shared" ca="1" si="63"/>
        <v>0</v>
      </c>
      <c r="CB81" s="10">
        <f t="shared" ca="1" si="64"/>
        <v>0</v>
      </c>
      <c r="CC81" s="10">
        <f t="shared" ca="1" si="65"/>
        <v>0</v>
      </c>
      <c r="CD81" s="10">
        <f t="shared" ca="1" si="66"/>
        <v>0</v>
      </c>
      <c r="CE81" s="10">
        <f t="shared" ca="1" si="67"/>
        <v>0</v>
      </c>
      <c r="CF81" s="10">
        <f t="shared" ca="1" si="68"/>
        <v>0</v>
      </c>
      <c r="CG81" s="10">
        <f t="shared" ca="1" si="69"/>
        <v>0</v>
      </c>
      <c r="CH81" s="10">
        <f t="shared" ca="1" si="70"/>
        <v>0</v>
      </c>
      <c r="CI81" s="10">
        <f t="shared" ca="1" si="71"/>
        <v>0</v>
      </c>
      <c r="CJ81" s="13">
        <f t="shared" ca="1" si="53"/>
        <v>0</v>
      </c>
      <c r="CK81" s="13"/>
      <c r="CL81" s="33">
        <f t="shared" ca="1" si="39"/>
        <v>0</v>
      </c>
      <c r="CM81" s="10">
        <f ca="1">IF(NOT(snowball),0,IF(Z80=0,0,IF($C81&lt;=SUM($CL81:CL81),0,IF(BQ81+$C81-SUM($CL81:CL81)&gt;Z80+AU81,Z80+AU81-BQ81,$C81-SUM($CL81:CL81)))))</f>
        <v>0</v>
      </c>
      <c r="CN81" s="10">
        <f ca="1">IF(NOT(snowball),0,IF(AA80=0,0,IF($C81&lt;=SUM($CL81:CM81),0,IF(BR81+$C81-SUM($CL81:CM81)&gt;AA80+AV81,AA80+AV81-BR81,$C81-SUM($CL81:CM81)))))</f>
        <v>0</v>
      </c>
      <c r="CO81" s="10">
        <f ca="1">IF(NOT(snowball),0,IF(AB80=0,0,IF($C81&lt;=SUM($CL81:CN81),0,IF(BS81+$C81-SUM($CL81:CN81)&gt;AB80+AW81,AB80+AW81-BS81,$C81-SUM($CL81:CN81)))))</f>
        <v>0</v>
      </c>
      <c r="CP81" s="10">
        <f ca="1">IF(NOT(snowball),0,IF(AC80=0,0,IF($C81&lt;=SUM($CL81:CO81),0,IF(BT81+$C81-SUM($CL81:CO81)&gt;AC80+AX81,AC80+AX81-BT81,$C81-SUM($CL81:CO81)))))</f>
        <v>0</v>
      </c>
      <c r="CQ81" s="10">
        <f ca="1">IF(NOT(snowball),0,IF(AD80=0,0,IF($C81&lt;=SUM($CL81:CP81),0,IF(BU81+$C81-SUM($CL81:CP81)&gt;AD80+AY81,AD80+AY81-BU81,$C81-SUM($CL81:CP81)))))</f>
        <v>0</v>
      </c>
      <c r="CR81" s="10">
        <f ca="1">IF(NOT(snowball),0,IF(AE80=0,0,IF($C81&lt;=SUM($CL81:CQ81),0,IF(BV81+$C81-SUM($CL81:CQ81)&gt;AE80+AZ81,AE80+AZ81-BV81,$C81-SUM($CL81:CQ81)))))</f>
        <v>0</v>
      </c>
      <c r="CS81" s="10">
        <f ca="1">IF(NOT(snowball),0,IF(AF80=0,0,IF($C81&lt;=SUM($CL81:CR81),0,IF(BW81+$C81-SUM($CL81:CR81)&gt;AF80+BA81,AF80+BA81-BW81,$C81-SUM($CL81:CR81)))))</f>
        <v>0</v>
      </c>
      <c r="CT81" s="10">
        <f ca="1">IF(NOT(snowball),0,IF(AG80=0,0,IF($C81&lt;=SUM($CL81:CS81),0,IF(BX81+$C81-SUM($CL81:CS81)&gt;AG80+BB81,AG80+BB81-BX81,$C81-SUM($CL81:CS81)))))</f>
        <v>0</v>
      </c>
      <c r="CU81" s="10">
        <f ca="1">IF(NOT(snowball),0,IF(AH80=0,0,IF($C81&lt;=SUM($CL81:CT81),0,IF(BY81+$C81-SUM($CL81:CT81)&gt;AH80+BC81,AH80+BC81-BY81,$C81-SUM($CL81:CT81)))))</f>
        <v>0</v>
      </c>
      <c r="CV81" s="10">
        <f ca="1">IF(NOT(snowball),0,IF(AI80=0,0,IF($C81&lt;=SUM($CL81:CU81),0,IF(BZ81+$C81-SUM($CL81:CU81)&gt;AI80+BD81,AI80+BD81-BZ81,$C81-SUM($CL81:CU81)))))</f>
        <v>0</v>
      </c>
      <c r="CW81" s="10">
        <f ca="1">IF(NOT(snowball),0,IF(AJ80=0,0,IF($C81&lt;=SUM($CL81:CV81),0,IF(CA81+$C81-SUM($CL81:CV81)&gt;AJ80+BE81,AJ80+BE81-CA81,$C81-SUM($CL81:CV81)))))</f>
        <v>0</v>
      </c>
      <c r="CX81" s="10">
        <f ca="1">IF(NOT(snowball),0,IF(AK80=0,0,IF($C81&lt;=SUM($CL81:CW81),0,IF(CB81+$C81-SUM($CL81:CW81)&gt;AK80+BF81,AK80+BF81-CB81,$C81-SUM($CL81:CW81)))))</f>
        <v>0</v>
      </c>
      <c r="CY81" s="10">
        <f ca="1">IF(NOT(snowball),0,IF(AL80=0,0,IF($C81&lt;=SUM($CL81:CX81),0,IF(CC81+$C81-SUM($CL81:CX81)&gt;AL80+BG81,AL80+BG81-CC81,$C81-SUM($CL81:CX81)))))</f>
        <v>0</v>
      </c>
      <c r="CZ81" s="10">
        <f ca="1">IF(NOT(snowball),0,IF(AM80=0,0,IF($C81&lt;=SUM($CL81:CY81),0,IF(CD81+$C81-SUM($CL81:CY81)&gt;AM80+BH81,AM80+BH81-CD81,$C81-SUM($CL81:CY81)))))</f>
        <v>0</v>
      </c>
      <c r="DA81" s="10">
        <f ca="1">IF(NOT(snowball),0,IF(AN80=0,0,IF($C81&lt;=SUM($CL81:CZ81),0,IF(CE81+$C81-SUM($CL81:CZ81)&gt;AN80+BI81,AN80+BI81-CE81,$C81-SUM($CL81:CZ81)))))</f>
        <v>0</v>
      </c>
      <c r="DB81" s="10">
        <f ca="1">IF(NOT(snowball),0,IF(AO80=0,0,IF($C81&lt;=SUM($CL81:DA81),0,IF(CF81+$C81-SUM($CL81:DA81)&gt;AO80+BJ81,AO80+BJ81-CF81,$C81-SUM($CL81:DA81)))))</f>
        <v>0</v>
      </c>
      <c r="DC81" s="10">
        <f ca="1">IF(NOT(snowball),0,IF(AP80=0,0,IF($C81&lt;=SUM($CL81:DB81),0,IF(CG81+$C81-SUM($CL81:DB81)&gt;AP80+BK81,AP80+BK81-CG81,$C81-SUM($CL81:DB81)))))</f>
        <v>0</v>
      </c>
      <c r="DD81" s="10">
        <f ca="1">IF(NOT(snowball),0,IF(AQ80=0,0,IF($C81&lt;=SUM($CL81:DC81),0,IF(CH81+$C81-SUM($CL81:DC81)&gt;AQ80+BL81,AQ80+BL81-CH81,$C81-SUM($CL81:DC81)))))</f>
        <v>0</v>
      </c>
      <c r="DE81" s="10">
        <f ca="1">IF(NOT(snowball),0,IF(AR80=0,0,IF($C81&lt;=SUM($CL81:DD81),0,IF(CI81+$C81-SUM($CL81:DD81)&gt;AR80+BM81,AR80+BM81-CI81,$C81-SUM($CL81:DD81)))))</f>
        <v>0</v>
      </c>
    </row>
    <row r="82" spans="1:109" ht="11.1" customHeight="1">
      <c r="A82" s="11" t="str">
        <f t="shared" ca="1" si="54"/>
        <v/>
      </c>
      <c r="B82" s="5" t="e">
        <f t="shared" ca="1" si="40"/>
        <v>#N/A</v>
      </c>
      <c r="C82" s="34" t="str">
        <f t="shared" ca="1" si="12"/>
        <v/>
      </c>
      <c r="D82" s="10">
        <f t="shared" ca="1" si="13"/>
        <v>0</v>
      </c>
      <c r="E82" s="10">
        <f t="shared" ca="1" si="14"/>
        <v>0</v>
      </c>
      <c r="F82" s="10">
        <f t="shared" ca="1" si="15"/>
        <v>0</v>
      </c>
      <c r="G82" s="10">
        <f t="shared" ca="1" si="16"/>
        <v>0</v>
      </c>
      <c r="H82" s="10">
        <f t="shared" ca="1" si="17"/>
        <v>0</v>
      </c>
      <c r="I82" s="10">
        <f t="shared" ca="1" si="18"/>
        <v>0</v>
      </c>
      <c r="J82" s="10">
        <f t="shared" ca="1" si="19"/>
        <v>0</v>
      </c>
      <c r="K82" s="10">
        <f t="shared" ca="1" si="20"/>
        <v>0</v>
      </c>
      <c r="L82" s="10">
        <f t="shared" ca="1" si="21"/>
        <v>0</v>
      </c>
      <c r="M82" s="10">
        <f t="shared" ca="1" si="22"/>
        <v>0</v>
      </c>
      <c r="N82" s="10">
        <f t="shared" ca="1" si="23"/>
        <v>0</v>
      </c>
      <c r="O82" s="10">
        <f t="shared" ca="1" si="24"/>
        <v>0</v>
      </c>
      <c r="P82" s="10">
        <f t="shared" ca="1" si="25"/>
        <v>0</v>
      </c>
      <c r="Q82" s="10">
        <f t="shared" ca="1" si="26"/>
        <v>0</v>
      </c>
      <c r="R82" s="10">
        <f t="shared" ca="1" si="27"/>
        <v>0</v>
      </c>
      <c r="S82" s="10">
        <f t="shared" ca="1" si="28"/>
        <v>0</v>
      </c>
      <c r="T82" s="10">
        <f t="shared" ca="1" si="29"/>
        <v>0</v>
      </c>
      <c r="U82" s="10">
        <f t="shared" ca="1" si="30"/>
        <v>0</v>
      </c>
      <c r="V82" s="10">
        <f t="shared" ca="1" si="31"/>
        <v>0</v>
      </c>
      <c r="W82" s="10">
        <f t="shared" ca="1" si="31"/>
        <v>0</v>
      </c>
      <c r="X82" s="31"/>
      <c r="Y82" s="10">
        <f t="shared" ca="1" si="41"/>
        <v>0</v>
      </c>
      <c r="Z82" s="10">
        <f t="shared" ca="1" si="42"/>
        <v>0</v>
      </c>
      <c r="AA82" s="10">
        <f t="shared" ca="1" si="43"/>
        <v>0</v>
      </c>
      <c r="AB82" s="10">
        <f t="shared" ca="1" si="77"/>
        <v>0</v>
      </c>
      <c r="AC82" s="10">
        <f t="shared" ca="1" si="78"/>
        <v>0</v>
      </c>
      <c r="AD82" s="10">
        <f t="shared" ca="1" si="79"/>
        <v>0</v>
      </c>
      <c r="AE82" s="10">
        <f t="shared" ca="1" si="82"/>
        <v>0</v>
      </c>
      <c r="AF82" s="10">
        <f t="shared" ca="1" si="82"/>
        <v>0</v>
      </c>
      <c r="AG82" s="10">
        <f t="shared" ca="1" si="82"/>
        <v>0</v>
      </c>
      <c r="AH82" s="10">
        <f t="shared" ca="1" si="82"/>
        <v>0</v>
      </c>
      <c r="AI82" s="10">
        <f t="shared" ca="1" si="82"/>
        <v>0</v>
      </c>
      <c r="AJ82" s="10">
        <f t="shared" ca="1" si="82"/>
        <v>0</v>
      </c>
      <c r="AK82" s="10">
        <f t="shared" ca="1" si="82"/>
        <v>0</v>
      </c>
      <c r="AL82" s="10">
        <f t="shared" ca="1" si="82"/>
        <v>0</v>
      </c>
      <c r="AM82" s="10">
        <f t="shared" ca="1" si="82"/>
        <v>0</v>
      </c>
      <c r="AN82" s="10">
        <f t="shared" ca="1" si="82"/>
        <v>0</v>
      </c>
      <c r="AO82" s="10">
        <f t="shared" ca="1" si="82"/>
        <v>0</v>
      </c>
      <c r="AP82" s="10">
        <f t="shared" ca="1" si="82"/>
        <v>0</v>
      </c>
      <c r="AQ82" s="10">
        <f t="shared" ca="1" si="82"/>
        <v>0</v>
      </c>
      <c r="AR82" s="10">
        <f t="shared" ca="1" si="82"/>
        <v>0</v>
      </c>
      <c r="AS82" s="2"/>
      <c r="AT82" s="10">
        <f t="shared" ca="1" si="86"/>
        <v>0</v>
      </c>
      <c r="AU82" s="10">
        <f t="shared" ca="1" si="86"/>
        <v>0</v>
      </c>
      <c r="AV82" s="10">
        <f t="shared" ca="1" si="86"/>
        <v>0</v>
      </c>
      <c r="AW82" s="10">
        <f t="shared" ca="1" si="87"/>
        <v>0</v>
      </c>
      <c r="AX82" s="10">
        <f t="shared" ca="1" si="87"/>
        <v>0</v>
      </c>
      <c r="AY82" s="10">
        <f t="shared" ca="1" si="87"/>
        <v>0</v>
      </c>
      <c r="AZ82" s="10">
        <f t="shared" ca="1" si="87"/>
        <v>0</v>
      </c>
      <c r="BA82" s="10">
        <f t="shared" ca="1" si="87"/>
        <v>0</v>
      </c>
      <c r="BB82" s="10">
        <f t="shared" ca="1" si="87"/>
        <v>0</v>
      </c>
      <c r="BC82" s="10">
        <f t="shared" ca="1" si="87"/>
        <v>0</v>
      </c>
      <c r="BD82" s="10">
        <f t="shared" ca="1" si="87"/>
        <v>0</v>
      </c>
      <c r="BE82" s="10">
        <f t="shared" ca="1" si="87"/>
        <v>0</v>
      </c>
      <c r="BF82" s="10">
        <f t="shared" ca="1" si="87"/>
        <v>0</v>
      </c>
      <c r="BG82" s="10">
        <f t="shared" ca="1" si="87"/>
        <v>0</v>
      </c>
      <c r="BH82" s="10">
        <f t="shared" ca="1" si="87"/>
        <v>0</v>
      </c>
      <c r="BI82" s="10">
        <f t="shared" ca="1" si="87"/>
        <v>0</v>
      </c>
      <c r="BJ82" s="10">
        <f t="shared" ca="1" si="87"/>
        <v>0</v>
      </c>
      <c r="BK82" s="10">
        <f t="shared" ca="1" si="87"/>
        <v>0</v>
      </c>
      <c r="BL82" s="10">
        <f t="shared" ca="1" si="87"/>
        <v>0</v>
      </c>
      <c r="BM82" s="10">
        <f t="shared" ca="1" si="87"/>
        <v>0</v>
      </c>
      <c r="BN82" s="13">
        <f t="shared" ca="1" si="47"/>
        <v>0</v>
      </c>
      <c r="BO82" s="7"/>
      <c r="BP82" s="10">
        <f t="shared" ca="1" si="48"/>
        <v>0</v>
      </c>
      <c r="BQ82" s="10">
        <f t="shared" ca="1" si="49"/>
        <v>0</v>
      </c>
      <c r="BR82" s="10">
        <f t="shared" ca="1" si="50"/>
        <v>0</v>
      </c>
      <c r="BS82" s="10">
        <f t="shared" ca="1" si="51"/>
        <v>0</v>
      </c>
      <c r="BT82" s="10">
        <f t="shared" ca="1" si="52"/>
        <v>0</v>
      </c>
      <c r="BU82" s="10">
        <f t="shared" ca="1" si="57"/>
        <v>0</v>
      </c>
      <c r="BV82" s="10">
        <f t="shared" ca="1" si="58"/>
        <v>0</v>
      </c>
      <c r="BW82" s="10">
        <f t="shared" ca="1" si="59"/>
        <v>0</v>
      </c>
      <c r="BX82" s="10">
        <f t="shared" ca="1" si="60"/>
        <v>0</v>
      </c>
      <c r="BY82" s="10">
        <f t="shared" ca="1" si="61"/>
        <v>0</v>
      </c>
      <c r="BZ82" s="10">
        <f t="shared" ca="1" si="62"/>
        <v>0</v>
      </c>
      <c r="CA82" s="10">
        <f t="shared" ca="1" si="63"/>
        <v>0</v>
      </c>
      <c r="CB82" s="10">
        <f t="shared" ca="1" si="64"/>
        <v>0</v>
      </c>
      <c r="CC82" s="10">
        <f t="shared" ca="1" si="65"/>
        <v>0</v>
      </c>
      <c r="CD82" s="10">
        <f t="shared" ca="1" si="66"/>
        <v>0</v>
      </c>
      <c r="CE82" s="10">
        <f t="shared" ca="1" si="67"/>
        <v>0</v>
      </c>
      <c r="CF82" s="10">
        <f t="shared" ca="1" si="68"/>
        <v>0</v>
      </c>
      <c r="CG82" s="10">
        <f t="shared" ca="1" si="69"/>
        <v>0</v>
      </c>
      <c r="CH82" s="10">
        <f t="shared" ca="1" si="70"/>
        <v>0</v>
      </c>
      <c r="CI82" s="10">
        <f t="shared" ca="1" si="71"/>
        <v>0</v>
      </c>
      <c r="CJ82" s="13">
        <f t="shared" ca="1" si="53"/>
        <v>0</v>
      </c>
      <c r="CK82" s="13"/>
      <c r="CL82" s="33">
        <f t="shared" ca="1" si="39"/>
        <v>0</v>
      </c>
      <c r="CM82" s="10">
        <f ca="1">IF(NOT(snowball),0,IF(Z81=0,0,IF($C82&lt;=SUM($CL82:CL82),0,IF(BQ82+$C82-SUM($CL82:CL82)&gt;Z81+AU82,Z81+AU82-BQ82,$C82-SUM($CL82:CL82)))))</f>
        <v>0</v>
      </c>
      <c r="CN82" s="10">
        <f ca="1">IF(NOT(snowball),0,IF(AA81=0,0,IF($C82&lt;=SUM($CL82:CM82),0,IF(BR82+$C82-SUM($CL82:CM82)&gt;AA81+AV82,AA81+AV82-BR82,$C82-SUM($CL82:CM82)))))</f>
        <v>0</v>
      </c>
      <c r="CO82" s="10">
        <f ca="1">IF(NOT(snowball),0,IF(AB81=0,0,IF($C82&lt;=SUM($CL82:CN82),0,IF(BS82+$C82-SUM($CL82:CN82)&gt;AB81+AW82,AB81+AW82-BS82,$C82-SUM($CL82:CN82)))))</f>
        <v>0</v>
      </c>
      <c r="CP82" s="10">
        <f ca="1">IF(NOT(snowball),0,IF(AC81=0,0,IF($C82&lt;=SUM($CL82:CO82),0,IF(BT82+$C82-SUM($CL82:CO82)&gt;AC81+AX82,AC81+AX82-BT82,$C82-SUM($CL82:CO82)))))</f>
        <v>0</v>
      </c>
      <c r="CQ82" s="10">
        <f ca="1">IF(NOT(snowball),0,IF(AD81=0,0,IF($C82&lt;=SUM($CL82:CP82),0,IF(BU82+$C82-SUM($CL82:CP82)&gt;AD81+AY82,AD81+AY82-BU82,$C82-SUM($CL82:CP82)))))</f>
        <v>0</v>
      </c>
      <c r="CR82" s="10">
        <f ca="1">IF(NOT(snowball),0,IF(AE81=0,0,IF($C82&lt;=SUM($CL82:CQ82),0,IF(BV82+$C82-SUM($CL82:CQ82)&gt;AE81+AZ82,AE81+AZ82-BV82,$C82-SUM($CL82:CQ82)))))</f>
        <v>0</v>
      </c>
      <c r="CS82" s="10">
        <f ca="1">IF(NOT(snowball),0,IF(AF81=0,0,IF($C82&lt;=SUM($CL82:CR82),0,IF(BW82+$C82-SUM($CL82:CR82)&gt;AF81+BA82,AF81+BA82-BW82,$C82-SUM($CL82:CR82)))))</f>
        <v>0</v>
      </c>
      <c r="CT82" s="10">
        <f ca="1">IF(NOT(snowball),0,IF(AG81=0,0,IF($C82&lt;=SUM($CL82:CS82),0,IF(BX82+$C82-SUM($CL82:CS82)&gt;AG81+BB82,AG81+BB82-BX82,$C82-SUM($CL82:CS82)))))</f>
        <v>0</v>
      </c>
      <c r="CU82" s="10">
        <f ca="1">IF(NOT(snowball),0,IF(AH81=0,0,IF($C82&lt;=SUM($CL82:CT82),0,IF(BY82+$C82-SUM($CL82:CT82)&gt;AH81+BC82,AH81+BC82-BY82,$C82-SUM($CL82:CT82)))))</f>
        <v>0</v>
      </c>
      <c r="CV82" s="10">
        <f ca="1">IF(NOT(snowball),0,IF(AI81=0,0,IF($C82&lt;=SUM($CL82:CU82),0,IF(BZ82+$C82-SUM($CL82:CU82)&gt;AI81+BD82,AI81+BD82-BZ82,$C82-SUM($CL82:CU82)))))</f>
        <v>0</v>
      </c>
      <c r="CW82" s="10">
        <f ca="1">IF(NOT(snowball),0,IF(AJ81=0,0,IF($C82&lt;=SUM($CL82:CV82),0,IF(CA82+$C82-SUM($CL82:CV82)&gt;AJ81+BE82,AJ81+BE82-CA82,$C82-SUM($CL82:CV82)))))</f>
        <v>0</v>
      </c>
      <c r="CX82" s="10">
        <f ca="1">IF(NOT(snowball),0,IF(AK81=0,0,IF($C82&lt;=SUM($CL82:CW82),0,IF(CB82+$C82-SUM($CL82:CW82)&gt;AK81+BF82,AK81+BF82-CB82,$C82-SUM($CL82:CW82)))))</f>
        <v>0</v>
      </c>
      <c r="CY82" s="10">
        <f ca="1">IF(NOT(snowball),0,IF(AL81=0,0,IF($C82&lt;=SUM($CL82:CX82),0,IF(CC82+$C82-SUM($CL82:CX82)&gt;AL81+BG82,AL81+BG82-CC82,$C82-SUM($CL82:CX82)))))</f>
        <v>0</v>
      </c>
      <c r="CZ82" s="10">
        <f ca="1">IF(NOT(snowball),0,IF(AM81=0,0,IF($C82&lt;=SUM($CL82:CY82),0,IF(CD82+$C82-SUM($CL82:CY82)&gt;AM81+BH82,AM81+BH82-CD82,$C82-SUM($CL82:CY82)))))</f>
        <v>0</v>
      </c>
      <c r="DA82" s="10">
        <f ca="1">IF(NOT(snowball),0,IF(AN81=0,0,IF($C82&lt;=SUM($CL82:CZ82),0,IF(CE82+$C82-SUM($CL82:CZ82)&gt;AN81+BI82,AN81+BI82-CE82,$C82-SUM($CL82:CZ82)))))</f>
        <v>0</v>
      </c>
      <c r="DB82" s="10">
        <f ca="1">IF(NOT(snowball),0,IF(AO81=0,0,IF($C82&lt;=SUM($CL82:DA82),0,IF(CF82+$C82-SUM($CL82:DA82)&gt;AO81+BJ82,AO81+BJ82-CF82,$C82-SUM($CL82:DA82)))))</f>
        <v>0</v>
      </c>
      <c r="DC82" s="10">
        <f ca="1">IF(NOT(snowball),0,IF(AP81=0,0,IF($C82&lt;=SUM($CL82:DB82),0,IF(CG82+$C82-SUM($CL82:DB82)&gt;AP81+BK82,AP81+BK82-CG82,$C82-SUM($CL82:DB82)))))</f>
        <v>0</v>
      </c>
      <c r="DD82" s="10">
        <f ca="1">IF(NOT(snowball),0,IF(AQ81=0,0,IF($C82&lt;=SUM($CL82:DC82),0,IF(CH82+$C82-SUM($CL82:DC82)&gt;AQ81+BL82,AQ81+BL82-CH82,$C82-SUM($CL82:DC82)))))</f>
        <v>0</v>
      </c>
      <c r="DE82" s="10">
        <f ca="1">IF(NOT(snowball),0,IF(AR81=0,0,IF($C82&lt;=SUM($CL82:DD82),0,IF(CI82+$C82-SUM($CL82:DD82)&gt;AR81+BM82,AR81+BM82-CI82,$C82-SUM($CL82:DD82)))))</f>
        <v>0</v>
      </c>
    </row>
    <row r="83" spans="1:109" ht="11.1" customHeight="1">
      <c r="A83" s="11" t="str">
        <f t="shared" ca="1" si="54"/>
        <v/>
      </c>
      <c r="B83" s="5" t="e">
        <f t="shared" ca="1" si="40"/>
        <v>#N/A</v>
      </c>
      <c r="C83" s="34" t="str">
        <f t="shared" ca="1" si="12"/>
        <v/>
      </c>
      <c r="D83" s="10">
        <f t="shared" ca="1" si="13"/>
        <v>0</v>
      </c>
      <c r="E83" s="10">
        <f t="shared" ca="1" si="14"/>
        <v>0</v>
      </c>
      <c r="F83" s="10">
        <f t="shared" ca="1" si="15"/>
        <v>0</v>
      </c>
      <c r="G83" s="10">
        <f t="shared" ca="1" si="16"/>
        <v>0</v>
      </c>
      <c r="H83" s="10">
        <f t="shared" ca="1" si="17"/>
        <v>0</v>
      </c>
      <c r="I83" s="10">
        <f t="shared" ca="1" si="18"/>
        <v>0</v>
      </c>
      <c r="J83" s="10">
        <f t="shared" ca="1" si="19"/>
        <v>0</v>
      </c>
      <c r="K83" s="10">
        <f t="shared" ca="1" si="20"/>
        <v>0</v>
      </c>
      <c r="L83" s="10">
        <f t="shared" ca="1" si="21"/>
        <v>0</v>
      </c>
      <c r="M83" s="10">
        <f t="shared" ca="1" si="22"/>
        <v>0</v>
      </c>
      <c r="N83" s="10">
        <f t="shared" ca="1" si="23"/>
        <v>0</v>
      </c>
      <c r="O83" s="10">
        <f t="shared" ca="1" si="24"/>
        <v>0</v>
      </c>
      <c r="P83" s="10">
        <f t="shared" ca="1" si="25"/>
        <v>0</v>
      </c>
      <c r="Q83" s="10">
        <f t="shared" ca="1" si="26"/>
        <v>0</v>
      </c>
      <c r="R83" s="10">
        <f t="shared" ca="1" si="27"/>
        <v>0</v>
      </c>
      <c r="S83" s="10">
        <f t="shared" ca="1" si="28"/>
        <v>0</v>
      </c>
      <c r="T83" s="10">
        <f t="shared" ca="1" si="29"/>
        <v>0</v>
      </c>
      <c r="U83" s="10">
        <f t="shared" ca="1" si="30"/>
        <v>0</v>
      </c>
      <c r="V83" s="10">
        <f t="shared" ca="1" si="31"/>
        <v>0</v>
      </c>
      <c r="W83" s="10">
        <f t="shared" ca="1" si="31"/>
        <v>0</v>
      </c>
      <c r="X83" s="31"/>
      <c r="Y83" s="10">
        <f t="shared" ca="1" si="41"/>
        <v>0</v>
      </c>
      <c r="Z83" s="10">
        <f t="shared" ca="1" si="42"/>
        <v>0</v>
      </c>
      <c r="AA83" s="10">
        <f t="shared" ca="1" si="43"/>
        <v>0</v>
      </c>
      <c r="AB83" s="10">
        <f t="shared" ca="1" si="77"/>
        <v>0</v>
      </c>
      <c r="AC83" s="10">
        <f t="shared" ca="1" si="78"/>
        <v>0</v>
      </c>
      <c r="AD83" s="10">
        <f t="shared" ca="1" si="79"/>
        <v>0</v>
      </c>
      <c r="AE83" s="10">
        <f t="shared" ca="1" si="82"/>
        <v>0</v>
      </c>
      <c r="AF83" s="10">
        <f t="shared" ca="1" si="82"/>
        <v>0</v>
      </c>
      <c r="AG83" s="10">
        <f t="shared" ca="1" si="82"/>
        <v>0</v>
      </c>
      <c r="AH83" s="10">
        <f t="shared" ca="1" si="82"/>
        <v>0</v>
      </c>
      <c r="AI83" s="10">
        <f t="shared" ca="1" si="82"/>
        <v>0</v>
      </c>
      <c r="AJ83" s="10">
        <f t="shared" ca="1" si="82"/>
        <v>0</v>
      </c>
      <c r="AK83" s="10">
        <f t="shared" ca="1" si="82"/>
        <v>0</v>
      </c>
      <c r="AL83" s="10">
        <f t="shared" ca="1" si="82"/>
        <v>0</v>
      </c>
      <c r="AM83" s="10">
        <f t="shared" ca="1" si="82"/>
        <v>0</v>
      </c>
      <c r="AN83" s="10">
        <f t="shared" ca="1" si="82"/>
        <v>0</v>
      </c>
      <c r="AO83" s="10">
        <f t="shared" ca="1" si="82"/>
        <v>0</v>
      </c>
      <c r="AP83" s="10">
        <f t="shared" ca="1" si="82"/>
        <v>0</v>
      </c>
      <c r="AQ83" s="10">
        <f t="shared" ca="1" si="82"/>
        <v>0</v>
      </c>
      <c r="AR83" s="10">
        <f t="shared" ca="1" si="82"/>
        <v>0</v>
      </c>
      <c r="AS83" s="2"/>
      <c r="AT83" s="10">
        <f t="shared" ca="1" si="86"/>
        <v>0</v>
      </c>
      <c r="AU83" s="10">
        <f t="shared" ca="1" si="86"/>
        <v>0</v>
      </c>
      <c r="AV83" s="10">
        <f t="shared" ca="1" si="86"/>
        <v>0</v>
      </c>
      <c r="AW83" s="10">
        <f t="shared" ca="1" si="87"/>
        <v>0</v>
      </c>
      <c r="AX83" s="10">
        <f t="shared" ca="1" si="87"/>
        <v>0</v>
      </c>
      <c r="AY83" s="10">
        <f t="shared" ca="1" si="87"/>
        <v>0</v>
      </c>
      <c r="AZ83" s="10">
        <f t="shared" ca="1" si="87"/>
        <v>0</v>
      </c>
      <c r="BA83" s="10">
        <f t="shared" ca="1" si="87"/>
        <v>0</v>
      </c>
      <c r="BB83" s="10">
        <f t="shared" ca="1" si="87"/>
        <v>0</v>
      </c>
      <c r="BC83" s="10">
        <f t="shared" ca="1" si="87"/>
        <v>0</v>
      </c>
      <c r="BD83" s="10">
        <f t="shared" ca="1" si="87"/>
        <v>0</v>
      </c>
      <c r="BE83" s="10">
        <f t="shared" ca="1" si="87"/>
        <v>0</v>
      </c>
      <c r="BF83" s="10">
        <f t="shared" ca="1" si="87"/>
        <v>0</v>
      </c>
      <c r="BG83" s="10">
        <f t="shared" ca="1" si="87"/>
        <v>0</v>
      </c>
      <c r="BH83" s="10">
        <f t="shared" ca="1" si="87"/>
        <v>0</v>
      </c>
      <c r="BI83" s="10">
        <f t="shared" ca="1" si="87"/>
        <v>0</v>
      </c>
      <c r="BJ83" s="10">
        <f t="shared" ca="1" si="87"/>
        <v>0</v>
      </c>
      <c r="BK83" s="10">
        <f t="shared" ca="1" si="87"/>
        <v>0</v>
      </c>
      <c r="BL83" s="10">
        <f t="shared" ca="1" si="87"/>
        <v>0</v>
      </c>
      <c r="BM83" s="10">
        <f t="shared" ca="1" si="87"/>
        <v>0</v>
      </c>
      <c r="BN83" s="13">
        <f t="shared" ca="1" si="47"/>
        <v>0</v>
      </c>
      <c r="BO83" s="7"/>
      <c r="BP83" s="10">
        <f t="shared" ca="1" si="48"/>
        <v>0</v>
      </c>
      <c r="BQ83" s="10">
        <f t="shared" ca="1" si="49"/>
        <v>0</v>
      </c>
      <c r="BR83" s="10">
        <f t="shared" ca="1" si="50"/>
        <v>0</v>
      </c>
      <c r="BS83" s="10">
        <f t="shared" ca="1" si="51"/>
        <v>0</v>
      </c>
      <c r="BT83" s="10">
        <f t="shared" ca="1" si="52"/>
        <v>0</v>
      </c>
      <c r="BU83" s="10">
        <f t="shared" ca="1" si="57"/>
        <v>0</v>
      </c>
      <c r="BV83" s="10">
        <f t="shared" ca="1" si="58"/>
        <v>0</v>
      </c>
      <c r="BW83" s="10">
        <f t="shared" ca="1" si="59"/>
        <v>0</v>
      </c>
      <c r="BX83" s="10">
        <f t="shared" ca="1" si="60"/>
        <v>0</v>
      </c>
      <c r="BY83" s="10">
        <f t="shared" ca="1" si="61"/>
        <v>0</v>
      </c>
      <c r="BZ83" s="10">
        <f t="shared" ca="1" si="62"/>
        <v>0</v>
      </c>
      <c r="CA83" s="10">
        <f t="shared" ca="1" si="63"/>
        <v>0</v>
      </c>
      <c r="CB83" s="10">
        <f t="shared" ca="1" si="64"/>
        <v>0</v>
      </c>
      <c r="CC83" s="10">
        <f t="shared" ca="1" si="65"/>
        <v>0</v>
      </c>
      <c r="CD83" s="10">
        <f t="shared" ca="1" si="66"/>
        <v>0</v>
      </c>
      <c r="CE83" s="10">
        <f t="shared" ca="1" si="67"/>
        <v>0</v>
      </c>
      <c r="CF83" s="10">
        <f t="shared" ca="1" si="68"/>
        <v>0</v>
      </c>
      <c r="CG83" s="10">
        <f t="shared" ca="1" si="69"/>
        <v>0</v>
      </c>
      <c r="CH83" s="10">
        <f t="shared" ca="1" si="70"/>
        <v>0</v>
      </c>
      <c r="CI83" s="10">
        <f t="shared" ca="1" si="71"/>
        <v>0</v>
      </c>
      <c r="CJ83" s="13">
        <f t="shared" ca="1" si="53"/>
        <v>0</v>
      </c>
      <c r="CK83" s="13"/>
      <c r="CL83" s="33">
        <f t="shared" ca="1" si="39"/>
        <v>0</v>
      </c>
      <c r="CM83" s="10">
        <f ca="1">IF(NOT(snowball),0,IF(Z82=0,0,IF($C83&lt;=SUM($CL83:CL83),0,IF(BQ83+$C83-SUM($CL83:CL83)&gt;Z82+AU83,Z82+AU83-BQ83,$C83-SUM($CL83:CL83)))))</f>
        <v>0</v>
      </c>
      <c r="CN83" s="10">
        <f ca="1">IF(NOT(snowball),0,IF(AA82=0,0,IF($C83&lt;=SUM($CL83:CM83),0,IF(BR83+$C83-SUM($CL83:CM83)&gt;AA82+AV83,AA82+AV83-BR83,$C83-SUM($CL83:CM83)))))</f>
        <v>0</v>
      </c>
      <c r="CO83" s="10">
        <f ca="1">IF(NOT(snowball),0,IF(AB82=0,0,IF($C83&lt;=SUM($CL83:CN83),0,IF(BS83+$C83-SUM($CL83:CN83)&gt;AB82+AW83,AB82+AW83-BS83,$C83-SUM($CL83:CN83)))))</f>
        <v>0</v>
      </c>
      <c r="CP83" s="10">
        <f ca="1">IF(NOT(snowball),0,IF(AC82=0,0,IF($C83&lt;=SUM($CL83:CO83),0,IF(BT83+$C83-SUM($CL83:CO83)&gt;AC82+AX83,AC82+AX83-BT83,$C83-SUM($CL83:CO83)))))</f>
        <v>0</v>
      </c>
      <c r="CQ83" s="10">
        <f ca="1">IF(NOT(snowball),0,IF(AD82=0,0,IF($C83&lt;=SUM($CL83:CP83),0,IF(BU83+$C83-SUM($CL83:CP83)&gt;AD82+AY83,AD82+AY83-BU83,$C83-SUM($CL83:CP83)))))</f>
        <v>0</v>
      </c>
      <c r="CR83" s="10">
        <f ca="1">IF(NOT(snowball),0,IF(AE82=0,0,IF($C83&lt;=SUM($CL83:CQ83),0,IF(BV83+$C83-SUM($CL83:CQ83)&gt;AE82+AZ83,AE82+AZ83-BV83,$C83-SUM($CL83:CQ83)))))</f>
        <v>0</v>
      </c>
      <c r="CS83" s="10">
        <f ca="1">IF(NOT(snowball),0,IF(AF82=0,0,IF($C83&lt;=SUM($CL83:CR83),0,IF(BW83+$C83-SUM($CL83:CR83)&gt;AF82+BA83,AF82+BA83-BW83,$C83-SUM($CL83:CR83)))))</f>
        <v>0</v>
      </c>
      <c r="CT83" s="10">
        <f ca="1">IF(NOT(snowball),0,IF(AG82=0,0,IF($C83&lt;=SUM($CL83:CS83),0,IF(BX83+$C83-SUM($CL83:CS83)&gt;AG82+BB83,AG82+BB83-BX83,$C83-SUM($CL83:CS83)))))</f>
        <v>0</v>
      </c>
      <c r="CU83" s="10">
        <f ca="1">IF(NOT(snowball),0,IF(AH82=0,0,IF($C83&lt;=SUM($CL83:CT83),0,IF(BY83+$C83-SUM($CL83:CT83)&gt;AH82+BC83,AH82+BC83-BY83,$C83-SUM($CL83:CT83)))))</f>
        <v>0</v>
      </c>
      <c r="CV83" s="10">
        <f ca="1">IF(NOT(snowball),0,IF(AI82=0,0,IF($C83&lt;=SUM($CL83:CU83),0,IF(BZ83+$C83-SUM($CL83:CU83)&gt;AI82+BD83,AI82+BD83-BZ83,$C83-SUM($CL83:CU83)))))</f>
        <v>0</v>
      </c>
      <c r="CW83" s="10">
        <f ca="1">IF(NOT(snowball),0,IF(AJ82=0,0,IF($C83&lt;=SUM($CL83:CV83),0,IF(CA83+$C83-SUM($CL83:CV83)&gt;AJ82+BE83,AJ82+BE83-CA83,$C83-SUM($CL83:CV83)))))</f>
        <v>0</v>
      </c>
      <c r="CX83" s="10">
        <f ca="1">IF(NOT(snowball),0,IF(AK82=0,0,IF($C83&lt;=SUM($CL83:CW83),0,IF(CB83+$C83-SUM($CL83:CW83)&gt;AK82+BF83,AK82+BF83-CB83,$C83-SUM($CL83:CW83)))))</f>
        <v>0</v>
      </c>
      <c r="CY83" s="10">
        <f ca="1">IF(NOT(snowball),0,IF(AL82=0,0,IF($C83&lt;=SUM($CL83:CX83),0,IF(CC83+$C83-SUM($CL83:CX83)&gt;AL82+BG83,AL82+BG83-CC83,$C83-SUM($CL83:CX83)))))</f>
        <v>0</v>
      </c>
      <c r="CZ83" s="10">
        <f ca="1">IF(NOT(snowball),0,IF(AM82=0,0,IF($C83&lt;=SUM($CL83:CY83),0,IF(CD83+$C83-SUM($CL83:CY83)&gt;AM82+BH83,AM82+BH83-CD83,$C83-SUM($CL83:CY83)))))</f>
        <v>0</v>
      </c>
      <c r="DA83" s="10">
        <f ca="1">IF(NOT(snowball),0,IF(AN82=0,0,IF($C83&lt;=SUM($CL83:CZ83),0,IF(CE83+$C83-SUM($CL83:CZ83)&gt;AN82+BI83,AN82+BI83-CE83,$C83-SUM($CL83:CZ83)))))</f>
        <v>0</v>
      </c>
      <c r="DB83" s="10">
        <f ca="1">IF(NOT(snowball),0,IF(AO82=0,0,IF($C83&lt;=SUM($CL83:DA83),0,IF(CF83+$C83-SUM($CL83:DA83)&gt;AO82+BJ83,AO82+BJ83-CF83,$C83-SUM($CL83:DA83)))))</f>
        <v>0</v>
      </c>
      <c r="DC83" s="10">
        <f ca="1">IF(NOT(snowball),0,IF(AP82=0,0,IF($C83&lt;=SUM($CL83:DB83),0,IF(CG83+$C83-SUM($CL83:DB83)&gt;AP82+BK83,AP82+BK83-CG83,$C83-SUM($CL83:DB83)))))</f>
        <v>0</v>
      </c>
      <c r="DD83" s="10">
        <f ca="1">IF(NOT(snowball),0,IF(AQ82=0,0,IF($C83&lt;=SUM($CL83:DC83),0,IF(CH83+$C83-SUM($CL83:DC83)&gt;AQ82+BL83,AQ82+BL83-CH83,$C83-SUM($CL83:DC83)))))</f>
        <v>0</v>
      </c>
      <c r="DE83" s="10">
        <f ca="1">IF(NOT(snowball),0,IF(AR82=0,0,IF($C83&lt;=SUM($CL83:DD83),0,IF(CI83+$C83-SUM($CL83:DD83)&gt;AR82+BM83,AR82+BM83-CI83,$C83-SUM($CL83:DD83)))))</f>
        <v>0</v>
      </c>
    </row>
    <row r="84" spans="1:109" ht="11.1" customHeight="1">
      <c r="A84" s="11" t="str">
        <f t="shared" ca="1" si="54"/>
        <v/>
      </c>
      <c r="B84" s="5" t="e">
        <f t="shared" ca="1" si="40"/>
        <v>#N/A</v>
      </c>
      <c r="C84" s="34" t="str">
        <f t="shared" ca="1" si="12"/>
        <v/>
      </c>
      <c r="D84" s="10">
        <f t="shared" ca="1" si="13"/>
        <v>0</v>
      </c>
      <c r="E84" s="10">
        <f t="shared" ca="1" si="14"/>
        <v>0</v>
      </c>
      <c r="F84" s="10">
        <f t="shared" ca="1" si="15"/>
        <v>0</v>
      </c>
      <c r="G84" s="10">
        <f t="shared" ca="1" si="16"/>
        <v>0</v>
      </c>
      <c r="H84" s="10">
        <f t="shared" ca="1" si="17"/>
        <v>0</v>
      </c>
      <c r="I84" s="10">
        <f t="shared" ca="1" si="18"/>
        <v>0</v>
      </c>
      <c r="J84" s="10">
        <f t="shared" ca="1" si="19"/>
        <v>0</v>
      </c>
      <c r="K84" s="10">
        <f t="shared" ca="1" si="20"/>
        <v>0</v>
      </c>
      <c r="L84" s="10">
        <f t="shared" ca="1" si="21"/>
        <v>0</v>
      </c>
      <c r="M84" s="10">
        <f t="shared" ca="1" si="22"/>
        <v>0</v>
      </c>
      <c r="N84" s="10">
        <f t="shared" ca="1" si="23"/>
        <v>0</v>
      </c>
      <c r="O84" s="10">
        <f t="shared" ca="1" si="24"/>
        <v>0</v>
      </c>
      <c r="P84" s="10">
        <f t="shared" ca="1" si="25"/>
        <v>0</v>
      </c>
      <c r="Q84" s="10">
        <f t="shared" ca="1" si="26"/>
        <v>0</v>
      </c>
      <c r="R84" s="10">
        <f t="shared" ca="1" si="27"/>
        <v>0</v>
      </c>
      <c r="S84" s="10">
        <f t="shared" ca="1" si="28"/>
        <v>0</v>
      </c>
      <c r="T84" s="10">
        <f t="shared" ca="1" si="29"/>
        <v>0</v>
      </c>
      <c r="U84" s="10">
        <f t="shared" ca="1" si="30"/>
        <v>0</v>
      </c>
      <c r="V84" s="10">
        <f t="shared" ca="1" si="31"/>
        <v>0</v>
      </c>
      <c r="W84" s="10">
        <f t="shared" ca="1" si="31"/>
        <v>0</v>
      </c>
      <c r="X84" s="31"/>
      <c r="Y84" s="10">
        <f t="shared" ca="1" si="41"/>
        <v>0</v>
      </c>
      <c r="Z84" s="10">
        <f t="shared" ca="1" si="42"/>
        <v>0</v>
      </c>
      <c r="AA84" s="10">
        <f t="shared" ca="1" si="43"/>
        <v>0</v>
      </c>
      <c r="AB84" s="10">
        <f t="shared" ca="1" si="77"/>
        <v>0</v>
      </c>
      <c r="AC84" s="10">
        <f t="shared" ca="1" si="78"/>
        <v>0</v>
      </c>
      <c r="AD84" s="10">
        <f t="shared" ca="1" si="79"/>
        <v>0</v>
      </c>
      <c r="AE84" s="10">
        <f t="shared" ca="1" si="82"/>
        <v>0</v>
      </c>
      <c r="AF84" s="10">
        <f t="shared" ca="1" si="82"/>
        <v>0</v>
      </c>
      <c r="AG84" s="10">
        <f t="shared" ca="1" si="82"/>
        <v>0</v>
      </c>
      <c r="AH84" s="10">
        <f t="shared" ca="1" si="82"/>
        <v>0</v>
      </c>
      <c r="AI84" s="10">
        <f t="shared" ca="1" si="82"/>
        <v>0</v>
      </c>
      <c r="AJ84" s="10">
        <f t="shared" ca="1" si="82"/>
        <v>0</v>
      </c>
      <c r="AK84" s="10">
        <f t="shared" ca="1" si="82"/>
        <v>0</v>
      </c>
      <c r="AL84" s="10">
        <f t="shared" ca="1" si="82"/>
        <v>0</v>
      </c>
      <c r="AM84" s="10">
        <f t="shared" ca="1" si="82"/>
        <v>0</v>
      </c>
      <c r="AN84" s="10">
        <f t="shared" ca="1" si="82"/>
        <v>0</v>
      </c>
      <c r="AO84" s="10">
        <f t="shared" ca="1" si="82"/>
        <v>0</v>
      </c>
      <c r="AP84" s="10">
        <f t="shared" ca="1" si="82"/>
        <v>0</v>
      </c>
      <c r="AQ84" s="10">
        <f t="shared" ca="1" si="82"/>
        <v>0</v>
      </c>
      <c r="AR84" s="10">
        <f t="shared" ca="1" si="82"/>
        <v>0</v>
      </c>
      <c r="AS84" s="2"/>
      <c r="AT84" s="10">
        <f t="shared" ca="1" si="86"/>
        <v>0</v>
      </c>
      <c r="AU84" s="10">
        <f t="shared" ca="1" si="86"/>
        <v>0</v>
      </c>
      <c r="AV84" s="10">
        <f t="shared" ca="1" si="86"/>
        <v>0</v>
      </c>
      <c r="AW84" s="10">
        <f t="shared" ca="1" si="87"/>
        <v>0</v>
      </c>
      <c r="AX84" s="10">
        <f t="shared" ca="1" si="87"/>
        <v>0</v>
      </c>
      <c r="AY84" s="10">
        <f t="shared" ca="1" si="87"/>
        <v>0</v>
      </c>
      <c r="AZ84" s="10">
        <f t="shared" ca="1" si="87"/>
        <v>0</v>
      </c>
      <c r="BA84" s="10">
        <f t="shared" ca="1" si="87"/>
        <v>0</v>
      </c>
      <c r="BB84" s="10">
        <f t="shared" ca="1" si="87"/>
        <v>0</v>
      </c>
      <c r="BC84" s="10">
        <f t="shared" ca="1" si="87"/>
        <v>0</v>
      </c>
      <c r="BD84" s="10">
        <f t="shared" ca="1" si="87"/>
        <v>0</v>
      </c>
      <c r="BE84" s="10">
        <f t="shared" ca="1" si="87"/>
        <v>0</v>
      </c>
      <c r="BF84" s="10">
        <f t="shared" ca="1" si="87"/>
        <v>0</v>
      </c>
      <c r="BG84" s="10">
        <f t="shared" ca="1" si="87"/>
        <v>0</v>
      </c>
      <c r="BH84" s="10">
        <f t="shared" ca="1" si="87"/>
        <v>0</v>
      </c>
      <c r="BI84" s="10">
        <f t="shared" ca="1" si="87"/>
        <v>0</v>
      </c>
      <c r="BJ84" s="10">
        <f t="shared" ca="1" si="87"/>
        <v>0</v>
      </c>
      <c r="BK84" s="10">
        <f t="shared" ca="1" si="87"/>
        <v>0</v>
      </c>
      <c r="BL84" s="10">
        <f t="shared" ca="1" si="87"/>
        <v>0</v>
      </c>
      <c r="BM84" s="10">
        <f t="shared" ca="1" si="87"/>
        <v>0</v>
      </c>
      <c r="BN84" s="13">
        <f t="shared" ca="1" si="47"/>
        <v>0</v>
      </c>
      <c r="BO84" s="7"/>
      <c r="BP84" s="10">
        <f t="shared" ca="1" si="48"/>
        <v>0</v>
      </c>
      <c r="BQ84" s="10">
        <f t="shared" ca="1" si="49"/>
        <v>0</v>
      </c>
      <c r="BR84" s="10">
        <f t="shared" ca="1" si="50"/>
        <v>0</v>
      </c>
      <c r="BS84" s="10">
        <f t="shared" ca="1" si="51"/>
        <v>0</v>
      </c>
      <c r="BT84" s="10">
        <f t="shared" ca="1" si="52"/>
        <v>0</v>
      </c>
      <c r="BU84" s="10">
        <f t="shared" ca="1" si="57"/>
        <v>0</v>
      </c>
      <c r="BV84" s="10">
        <f t="shared" ca="1" si="58"/>
        <v>0</v>
      </c>
      <c r="BW84" s="10">
        <f t="shared" ca="1" si="59"/>
        <v>0</v>
      </c>
      <c r="BX84" s="10">
        <f t="shared" ca="1" si="60"/>
        <v>0</v>
      </c>
      <c r="BY84" s="10">
        <f t="shared" ca="1" si="61"/>
        <v>0</v>
      </c>
      <c r="BZ84" s="10">
        <f t="shared" ca="1" si="62"/>
        <v>0</v>
      </c>
      <c r="CA84" s="10">
        <f t="shared" ca="1" si="63"/>
        <v>0</v>
      </c>
      <c r="CB84" s="10">
        <f t="shared" ca="1" si="64"/>
        <v>0</v>
      </c>
      <c r="CC84" s="10">
        <f t="shared" ca="1" si="65"/>
        <v>0</v>
      </c>
      <c r="CD84" s="10">
        <f t="shared" ca="1" si="66"/>
        <v>0</v>
      </c>
      <c r="CE84" s="10">
        <f t="shared" ca="1" si="67"/>
        <v>0</v>
      </c>
      <c r="CF84" s="10">
        <f t="shared" ca="1" si="68"/>
        <v>0</v>
      </c>
      <c r="CG84" s="10">
        <f t="shared" ca="1" si="69"/>
        <v>0</v>
      </c>
      <c r="CH84" s="10">
        <f t="shared" ca="1" si="70"/>
        <v>0</v>
      </c>
      <c r="CI84" s="10">
        <f t="shared" ca="1" si="71"/>
        <v>0</v>
      </c>
      <c r="CJ84" s="13">
        <f t="shared" ca="1" si="53"/>
        <v>0</v>
      </c>
      <c r="CK84" s="13"/>
      <c r="CL84" s="33">
        <f t="shared" ca="1" si="39"/>
        <v>0</v>
      </c>
      <c r="CM84" s="10">
        <f ca="1">IF(NOT(snowball),0,IF(Z83=0,0,IF($C84&lt;=SUM($CL84:CL84),0,IF(BQ84+$C84-SUM($CL84:CL84)&gt;Z83+AU84,Z83+AU84-BQ84,$C84-SUM($CL84:CL84)))))</f>
        <v>0</v>
      </c>
      <c r="CN84" s="10">
        <f ca="1">IF(NOT(snowball),0,IF(AA83=0,0,IF($C84&lt;=SUM($CL84:CM84),0,IF(BR84+$C84-SUM($CL84:CM84)&gt;AA83+AV84,AA83+AV84-BR84,$C84-SUM($CL84:CM84)))))</f>
        <v>0</v>
      </c>
      <c r="CO84" s="10">
        <f ca="1">IF(NOT(snowball),0,IF(AB83=0,0,IF($C84&lt;=SUM($CL84:CN84),0,IF(BS84+$C84-SUM($CL84:CN84)&gt;AB83+AW84,AB83+AW84-BS84,$C84-SUM($CL84:CN84)))))</f>
        <v>0</v>
      </c>
      <c r="CP84" s="10">
        <f ca="1">IF(NOT(snowball),0,IF(AC83=0,0,IF($C84&lt;=SUM($CL84:CO84),0,IF(BT84+$C84-SUM($CL84:CO84)&gt;AC83+AX84,AC83+AX84-BT84,$C84-SUM($CL84:CO84)))))</f>
        <v>0</v>
      </c>
      <c r="CQ84" s="10">
        <f ca="1">IF(NOT(snowball),0,IF(AD83=0,0,IF($C84&lt;=SUM($CL84:CP84),0,IF(BU84+$C84-SUM($CL84:CP84)&gt;AD83+AY84,AD83+AY84-BU84,$C84-SUM($CL84:CP84)))))</f>
        <v>0</v>
      </c>
      <c r="CR84" s="10">
        <f ca="1">IF(NOT(snowball),0,IF(AE83=0,0,IF($C84&lt;=SUM($CL84:CQ84),0,IF(BV84+$C84-SUM($CL84:CQ84)&gt;AE83+AZ84,AE83+AZ84-BV84,$C84-SUM($CL84:CQ84)))))</f>
        <v>0</v>
      </c>
      <c r="CS84" s="10">
        <f ca="1">IF(NOT(snowball),0,IF(AF83=0,0,IF($C84&lt;=SUM($CL84:CR84),0,IF(BW84+$C84-SUM($CL84:CR84)&gt;AF83+BA84,AF83+BA84-BW84,$C84-SUM($CL84:CR84)))))</f>
        <v>0</v>
      </c>
      <c r="CT84" s="10">
        <f ca="1">IF(NOT(snowball),0,IF(AG83=0,0,IF($C84&lt;=SUM($CL84:CS84),0,IF(BX84+$C84-SUM($CL84:CS84)&gt;AG83+BB84,AG83+BB84-BX84,$C84-SUM($CL84:CS84)))))</f>
        <v>0</v>
      </c>
      <c r="CU84" s="10">
        <f ca="1">IF(NOT(snowball),0,IF(AH83=0,0,IF($C84&lt;=SUM($CL84:CT84),0,IF(BY84+$C84-SUM($CL84:CT84)&gt;AH83+BC84,AH83+BC84-BY84,$C84-SUM($CL84:CT84)))))</f>
        <v>0</v>
      </c>
      <c r="CV84" s="10">
        <f ca="1">IF(NOT(snowball),0,IF(AI83=0,0,IF($C84&lt;=SUM($CL84:CU84),0,IF(BZ84+$C84-SUM($CL84:CU84)&gt;AI83+BD84,AI83+BD84-BZ84,$C84-SUM($CL84:CU84)))))</f>
        <v>0</v>
      </c>
      <c r="CW84" s="10">
        <f ca="1">IF(NOT(snowball),0,IF(AJ83=0,0,IF($C84&lt;=SUM($CL84:CV84),0,IF(CA84+$C84-SUM($CL84:CV84)&gt;AJ83+BE84,AJ83+BE84-CA84,$C84-SUM($CL84:CV84)))))</f>
        <v>0</v>
      </c>
      <c r="CX84" s="10">
        <f ca="1">IF(NOT(snowball),0,IF(AK83=0,0,IF($C84&lt;=SUM($CL84:CW84),0,IF(CB84+$C84-SUM($CL84:CW84)&gt;AK83+BF84,AK83+BF84-CB84,$C84-SUM($CL84:CW84)))))</f>
        <v>0</v>
      </c>
      <c r="CY84" s="10">
        <f ca="1">IF(NOT(snowball),0,IF(AL83=0,0,IF($C84&lt;=SUM($CL84:CX84),0,IF(CC84+$C84-SUM($CL84:CX84)&gt;AL83+BG84,AL83+BG84-CC84,$C84-SUM($CL84:CX84)))))</f>
        <v>0</v>
      </c>
      <c r="CZ84" s="10">
        <f ca="1">IF(NOT(snowball),0,IF(AM83=0,0,IF($C84&lt;=SUM($CL84:CY84),0,IF(CD84+$C84-SUM($CL84:CY84)&gt;AM83+BH84,AM83+BH84-CD84,$C84-SUM($CL84:CY84)))))</f>
        <v>0</v>
      </c>
      <c r="DA84" s="10">
        <f ca="1">IF(NOT(snowball),0,IF(AN83=0,0,IF($C84&lt;=SUM($CL84:CZ84),0,IF(CE84+$C84-SUM($CL84:CZ84)&gt;AN83+BI84,AN83+BI84-CE84,$C84-SUM($CL84:CZ84)))))</f>
        <v>0</v>
      </c>
      <c r="DB84" s="10">
        <f ca="1">IF(NOT(snowball),0,IF(AO83=0,0,IF($C84&lt;=SUM($CL84:DA84),0,IF(CF84+$C84-SUM($CL84:DA84)&gt;AO83+BJ84,AO83+BJ84-CF84,$C84-SUM($CL84:DA84)))))</f>
        <v>0</v>
      </c>
      <c r="DC84" s="10">
        <f ca="1">IF(NOT(snowball),0,IF(AP83=0,0,IF($C84&lt;=SUM($CL84:DB84),0,IF(CG84+$C84-SUM($CL84:DB84)&gt;AP83+BK84,AP83+BK84-CG84,$C84-SUM($CL84:DB84)))))</f>
        <v>0</v>
      </c>
      <c r="DD84" s="10">
        <f ca="1">IF(NOT(snowball),0,IF(AQ83=0,0,IF($C84&lt;=SUM($CL84:DC84),0,IF(CH84+$C84-SUM($CL84:DC84)&gt;AQ83+BL84,AQ83+BL84-CH84,$C84-SUM($CL84:DC84)))))</f>
        <v>0</v>
      </c>
      <c r="DE84" s="10">
        <f ca="1">IF(NOT(snowball),0,IF(AR83=0,0,IF($C84&lt;=SUM($CL84:DD84),0,IF(CI84+$C84-SUM($CL84:DD84)&gt;AR83+BM84,AR83+BM84-CI84,$C84-SUM($CL84:DD84)))))</f>
        <v>0</v>
      </c>
    </row>
    <row r="85" spans="1:109" ht="11.1" customHeight="1">
      <c r="A85" s="11" t="str">
        <f t="shared" ca="1" si="54"/>
        <v/>
      </c>
      <c r="B85" s="5" t="e">
        <f t="shared" ca="1" si="40"/>
        <v>#N/A</v>
      </c>
      <c r="C85" s="34" t="str">
        <f t="shared" ref="C85:C148" ca="1" si="88">IF(A85="","",IF(snowball,IF(($D$5-CJ85)&lt;0,0,$D$5-CJ85),"n/a"))</f>
        <v/>
      </c>
      <c r="D85" s="10">
        <f t="shared" ref="D85:D148" ca="1" si="89">BP85+CL85</f>
        <v>0</v>
      </c>
      <c r="E85" s="10">
        <f t="shared" ref="E85:E148" ca="1" si="90">BQ85+CM85</f>
        <v>0</v>
      </c>
      <c r="F85" s="10">
        <f t="shared" ref="F85:F148" ca="1" si="91">BR85+CN85</f>
        <v>0</v>
      </c>
      <c r="G85" s="10">
        <f t="shared" ref="G85:G148" ca="1" si="92">BS85+CO85</f>
        <v>0</v>
      </c>
      <c r="H85" s="10">
        <f t="shared" ref="H85:H148" ca="1" si="93">BT85+CP85</f>
        <v>0</v>
      </c>
      <c r="I85" s="10">
        <f t="shared" ref="I85:I148" ca="1" si="94">BU85+CQ85</f>
        <v>0</v>
      </c>
      <c r="J85" s="10">
        <f t="shared" ref="J85:J148" ca="1" si="95">BV85+CR85</f>
        <v>0</v>
      </c>
      <c r="K85" s="10">
        <f t="shared" ref="K85:K148" ca="1" si="96">BW85+CS85</f>
        <v>0</v>
      </c>
      <c r="L85" s="10">
        <f t="shared" ref="L85:L148" ca="1" si="97">BX85+CT85</f>
        <v>0</v>
      </c>
      <c r="M85" s="10">
        <f t="shared" ref="M85:M148" ca="1" si="98">BY85+CU85</f>
        <v>0</v>
      </c>
      <c r="N85" s="10">
        <f t="shared" ref="N85:N148" ca="1" si="99">BZ85+CV85</f>
        <v>0</v>
      </c>
      <c r="O85" s="10">
        <f t="shared" ref="O85:O148" ca="1" si="100">CA85+CW85</f>
        <v>0</v>
      </c>
      <c r="P85" s="10">
        <f t="shared" ref="P85:P148" ca="1" si="101">CB85+CX85</f>
        <v>0</v>
      </c>
      <c r="Q85" s="10">
        <f t="shared" ref="Q85:Q148" ca="1" si="102">CC85+CY85</f>
        <v>0</v>
      </c>
      <c r="R85" s="10">
        <f t="shared" ref="R85:R148" ca="1" si="103">CD85+CZ85</f>
        <v>0</v>
      </c>
      <c r="S85" s="10">
        <f t="shared" ref="S85:S148" ca="1" si="104">CE85+DA85</f>
        <v>0</v>
      </c>
      <c r="T85" s="10">
        <f t="shared" ref="T85:T148" ca="1" si="105">CF85+DB85</f>
        <v>0</v>
      </c>
      <c r="U85" s="10">
        <f t="shared" ref="U85:U148" ca="1" si="106">CG85+DC85</f>
        <v>0</v>
      </c>
      <c r="V85" s="10">
        <f t="shared" ref="V85:W148" ca="1" si="107">CH85+DD85</f>
        <v>0</v>
      </c>
      <c r="W85" s="10">
        <f t="shared" ca="1" si="107"/>
        <v>0</v>
      </c>
      <c r="X85" s="31"/>
      <c r="Y85" s="10">
        <f t="shared" ca="1" si="41"/>
        <v>0</v>
      </c>
      <c r="Z85" s="10">
        <f t="shared" ca="1" si="42"/>
        <v>0</v>
      </c>
      <c r="AA85" s="10">
        <f t="shared" ca="1" si="43"/>
        <v>0</v>
      </c>
      <c r="AB85" s="10">
        <f t="shared" ca="1" si="77"/>
        <v>0</v>
      </c>
      <c r="AC85" s="10">
        <f t="shared" ca="1" si="78"/>
        <v>0</v>
      </c>
      <c r="AD85" s="10">
        <f t="shared" ca="1" si="79"/>
        <v>0</v>
      </c>
      <c r="AE85" s="10">
        <f t="shared" ref="AE85:AR100" ca="1" si="108">IF(J$8=0,0,AE84-(J85-AZ85))</f>
        <v>0</v>
      </c>
      <c r="AF85" s="10">
        <f t="shared" ca="1" si="108"/>
        <v>0</v>
      </c>
      <c r="AG85" s="10">
        <f t="shared" ca="1" si="108"/>
        <v>0</v>
      </c>
      <c r="AH85" s="10">
        <f t="shared" ca="1" si="108"/>
        <v>0</v>
      </c>
      <c r="AI85" s="10">
        <f t="shared" ca="1" si="108"/>
        <v>0</v>
      </c>
      <c r="AJ85" s="10">
        <f t="shared" ca="1" si="108"/>
        <v>0</v>
      </c>
      <c r="AK85" s="10">
        <f t="shared" ca="1" si="108"/>
        <v>0</v>
      </c>
      <c r="AL85" s="10">
        <f t="shared" ca="1" si="108"/>
        <v>0</v>
      </c>
      <c r="AM85" s="10">
        <f t="shared" ca="1" si="108"/>
        <v>0</v>
      </c>
      <c r="AN85" s="10">
        <f t="shared" ca="1" si="108"/>
        <v>0</v>
      </c>
      <c r="AO85" s="10">
        <f t="shared" ca="1" si="108"/>
        <v>0</v>
      </c>
      <c r="AP85" s="10">
        <f t="shared" ca="1" si="108"/>
        <v>0</v>
      </c>
      <c r="AQ85" s="10">
        <f t="shared" ca="1" si="108"/>
        <v>0</v>
      </c>
      <c r="AR85" s="10">
        <f t="shared" ca="1" si="108"/>
        <v>0</v>
      </c>
      <c r="AS85" s="2"/>
      <c r="AT85" s="10">
        <f t="shared" ca="1" si="86"/>
        <v>0</v>
      </c>
      <c r="AU85" s="10">
        <f t="shared" ca="1" si="86"/>
        <v>0</v>
      </c>
      <c r="AV85" s="10">
        <f t="shared" ca="1" si="86"/>
        <v>0</v>
      </c>
      <c r="AW85" s="10">
        <f t="shared" ca="1" si="87"/>
        <v>0</v>
      </c>
      <c r="AX85" s="10">
        <f t="shared" ca="1" si="87"/>
        <v>0</v>
      </c>
      <c r="AY85" s="10">
        <f t="shared" ca="1" si="87"/>
        <v>0</v>
      </c>
      <c r="AZ85" s="10">
        <f t="shared" ca="1" si="87"/>
        <v>0</v>
      </c>
      <c r="BA85" s="10">
        <f t="shared" ca="1" si="87"/>
        <v>0</v>
      </c>
      <c r="BB85" s="10">
        <f t="shared" ca="1" si="87"/>
        <v>0</v>
      </c>
      <c r="BC85" s="10">
        <f t="shared" ca="1" si="87"/>
        <v>0</v>
      </c>
      <c r="BD85" s="10">
        <f t="shared" ca="1" si="87"/>
        <v>0</v>
      </c>
      <c r="BE85" s="10">
        <f t="shared" ca="1" si="87"/>
        <v>0</v>
      </c>
      <c r="BF85" s="10">
        <f t="shared" ca="1" si="87"/>
        <v>0</v>
      </c>
      <c r="BG85" s="10">
        <f t="shared" ca="1" si="87"/>
        <v>0</v>
      </c>
      <c r="BH85" s="10">
        <f t="shared" ca="1" si="87"/>
        <v>0</v>
      </c>
      <c r="BI85" s="10">
        <f t="shared" ca="1" si="87"/>
        <v>0</v>
      </c>
      <c r="BJ85" s="10">
        <f t="shared" ca="1" si="87"/>
        <v>0</v>
      </c>
      <c r="BK85" s="10">
        <f t="shared" ca="1" si="87"/>
        <v>0</v>
      </c>
      <c r="BL85" s="10">
        <f t="shared" ca="1" si="87"/>
        <v>0</v>
      </c>
      <c r="BM85" s="10">
        <f t="shared" ca="1" si="87"/>
        <v>0</v>
      </c>
      <c r="BN85" s="13">
        <f t="shared" ca="1" si="47"/>
        <v>0</v>
      </c>
      <c r="BO85" s="7"/>
      <c r="BP85" s="10">
        <f t="shared" ca="1" si="48"/>
        <v>0</v>
      </c>
      <c r="BQ85" s="10">
        <f t="shared" ca="1" si="49"/>
        <v>0</v>
      </c>
      <c r="BR85" s="10">
        <f t="shared" ca="1" si="50"/>
        <v>0</v>
      </c>
      <c r="BS85" s="10">
        <f t="shared" ca="1" si="51"/>
        <v>0</v>
      </c>
      <c r="BT85" s="10">
        <f t="shared" ca="1" si="52"/>
        <v>0</v>
      </c>
      <c r="BU85" s="10">
        <f t="shared" ca="1" si="57"/>
        <v>0</v>
      </c>
      <c r="BV85" s="10">
        <f t="shared" ca="1" si="58"/>
        <v>0</v>
      </c>
      <c r="BW85" s="10">
        <f t="shared" ca="1" si="59"/>
        <v>0</v>
      </c>
      <c r="BX85" s="10">
        <f t="shared" ca="1" si="60"/>
        <v>0</v>
      </c>
      <c r="BY85" s="10">
        <f t="shared" ca="1" si="61"/>
        <v>0</v>
      </c>
      <c r="BZ85" s="10">
        <f t="shared" ca="1" si="62"/>
        <v>0</v>
      </c>
      <c r="CA85" s="10">
        <f t="shared" ca="1" si="63"/>
        <v>0</v>
      </c>
      <c r="CB85" s="10">
        <f t="shared" ca="1" si="64"/>
        <v>0</v>
      </c>
      <c r="CC85" s="10">
        <f t="shared" ca="1" si="65"/>
        <v>0</v>
      </c>
      <c r="CD85" s="10">
        <f t="shared" ca="1" si="66"/>
        <v>0</v>
      </c>
      <c r="CE85" s="10">
        <f t="shared" ca="1" si="67"/>
        <v>0</v>
      </c>
      <c r="CF85" s="10">
        <f t="shared" ca="1" si="68"/>
        <v>0</v>
      </c>
      <c r="CG85" s="10">
        <f t="shared" ca="1" si="69"/>
        <v>0</v>
      </c>
      <c r="CH85" s="10">
        <f t="shared" ca="1" si="70"/>
        <v>0</v>
      </c>
      <c r="CI85" s="10">
        <f t="shared" ca="1" si="71"/>
        <v>0</v>
      </c>
      <c r="CJ85" s="13">
        <f t="shared" ca="1" si="53"/>
        <v>0</v>
      </c>
      <c r="CK85" s="13"/>
      <c r="CL85" s="33">
        <f t="shared" ref="CL85:CL148" ca="1" si="109">IF(NOT(snowball),0,IF(Y84=0,0,IF(BP85+$C85&gt;Y84+AT85,Y84+AT85-BP85,$C85)))</f>
        <v>0</v>
      </c>
      <c r="CM85" s="10">
        <f ca="1">IF(NOT(snowball),0,IF(Z84=0,0,IF($C85&lt;=SUM($CL85:CL85),0,IF(BQ85+$C85-SUM($CL85:CL85)&gt;Z84+AU85,Z84+AU85-BQ85,$C85-SUM($CL85:CL85)))))</f>
        <v>0</v>
      </c>
      <c r="CN85" s="10">
        <f ca="1">IF(NOT(snowball),0,IF(AA84=0,0,IF($C85&lt;=SUM($CL85:CM85),0,IF(BR85+$C85-SUM($CL85:CM85)&gt;AA84+AV85,AA84+AV85-BR85,$C85-SUM($CL85:CM85)))))</f>
        <v>0</v>
      </c>
      <c r="CO85" s="10">
        <f ca="1">IF(NOT(snowball),0,IF(AB84=0,0,IF($C85&lt;=SUM($CL85:CN85),0,IF(BS85+$C85-SUM($CL85:CN85)&gt;AB84+AW85,AB84+AW85-BS85,$C85-SUM($CL85:CN85)))))</f>
        <v>0</v>
      </c>
      <c r="CP85" s="10">
        <f ca="1">IF(NOT(snowball),0,IF(AC84=0,0,IF($C85&lt;=SUM($CL85:CO85),0,IF(BT85+$C85-SUM($CL85:CO85)&gt;AC84+AX85,AC84+AX85-BT85,$C85-SUM($CL85:CO85)))))</f>
        <v>0</v>
      </c>
      <c r="CQ85" s="10">
        <f ca="1">IF(NOT(snowball),0,IF(AD84=0,0,IF($C85&lt;=SUM($CL85:CP85),0,IF(BU85+$C85-SUM($CL85:CP85)&gt;AD84+AY85,AD84+AY85-BU85,$C85-SUM($CL85:CP85)))))</f>
        <v>0</v>
      </c>
      <c r="CR85" s="10">
        <f ca="1">IF(NOT(snowball),0,IF(AE84=0,0,IF($C85&lt;=SUM($CL85:CQ85),0,IF(BV85+$C85-SUM($CL85:CQ85)&gt;AE84+AZ85,AE84+AZ85-BV85,$C85-SUM($CL85:CQ85)))))</f>
        <v>0</v>
      </c>
      <c r="CS85" s="10">
        <f ca="1">IF(NOT(snowball),0,IF(AF84=0,0,IF($C85&lt;=SUM($CL85:CR85),0,IF(BW85+$C85-SUM($CL85:CR85)&gt;AF84+BA85,AF84+BA85-BW85,$C85-SUM($CL85:CR85)))))</f>
        <v>0</v>
      </c>
      <c r="CT85" s="10">
        <f ca="1">IF(NOT(snowball),0,IF(AG84=0,0,IF($C85&lt;=SUM($CL85:CS85),0,IF(BX85+$C85-SUM($CL85:CS85)&gt;AG84+BB85,AG84+BB85-BX85,$C85-SUM($CL85:CS85)))))</f>
        <v>0</v>
      </c>
      <c r="CU85" s="10">
        <f ca="1">IF(NOT(snowball),0,IF(AH84=0,0,IF($C85&lt;=SUM($CL85:CT85),0,IF(BY85+$C85-SUM($CL85:CT85)&gt;AH84+BC85,AH84+BC85-BY85,$C85-SUM($CL85:CT85)))))</f>
        <v>0</v>
      </c>
      <c r="CV85" s="10">
        <f ca="1">IF(NOT(snowball),0,IF(AI84=0,0,IF($C85&lt;=SUM($CL85:CU85),0,IF(BZ85+$C85-SUM($CL85:CU85)&gt;AI84+BD85,AI84+BD85-BZ85,$C85-SUM($CL85:CU85)))))</f>
        <v>0</v>
      </c>
      <c r="CW85" s="10">
        <f ca="1">IF(NOT(snowball),0,IF(AJ84=0,0,IF($C85&lt;=SUM($CL85:CV85),0,IF(CA85+$C85-SUM($CL85:CV85)&gt;AJ84+BE85,AJ84+BE85-CA85,$C85-SUM($CL85:CV85)))))</f>
        <v>0</v>
      </c>
      <c r="CX85" s="10">
        <f ca="1">IF(NOT(snowball),0,IF(AK84=0,0,IF($C85&lt;=SUM($CL85:CW85),0,IF(CB85+$C85-SUM($CL85:CW85)&gt;AK84+BF85,AK84+BF85-CB85,$C85-SUM($CL85:CW85)))))</f>
        <v>0</v>
      </c>
      <c r="CY85" s="10">
        <f ca="1">IF(NOT(snowball),0,IF(AL84=0,0,IF($C85&lt;=SUM($CL85:CX85),0,IF(CC85+$C85-SUM($CL85:CX85)&gt;AL84+BG85,AL84+BG85-CC85,$C85-SUM($CL85:CX85)))))</f>
        <v>0</v>
      </c>
      <c r="CZ85" s="10">
        <f ca="1">IF(NOT(snowball),0,IF(AM84=0,0,IF($C85&lt;=SUM($CL85:CY85),0,IF(CD85+$C85-SUM($CL85:CY85)&gt;AM84+BH85,AM84+BH85-CD85,$C85-SUM($CL85:CY85)))))</f>
        <v>0</v>
      </c>
      <c r="DA85" s="10">
        <f ca="1">IF(NOT(snowball),0,IF(AN84=0,0,IF($C85&lt;=SUM($CL85:CZ85),0,IF(CE85+$C85-SUM($CL85:CZ85)&gt;AN84+BI85,AN84+BI85-CE85,$C85-SUM($CL85:CZ85)))))</f>
        <v>0</v>
      </c>
      <c r="DB85" s="10">
        <f ca="1">IF(NOT(snowball),0,IF(AO84=0,0,IF($C85&lt;=SUM($CL85:DA85),0,IF(CF85+$C85-SUM($CL85:DA85)&gt;AO84+BJ85,AO84+BJ85-CF85,$C85-SUM($CL85:DA85)))))</f>
        <v>0</v>
      </c>
      <c r="DC85" s="10">
        <f ca="1">IF(NOT(snowball),0,IF(AP84=0,0,IF($C85&lt;=SUM($CL85:DB85),0,IF(CG85+$C85-SUM($CL85:DB85)&gt;AP84+BK85,AP84+BK85-CG85,$C85-SUM($CL85:DB85)))))</f>
        <v>0</v>
      </c>
      <c r="DD85" s="10">
        <f ca="1">IF(NOT(snowball),0,IF(AQ84=0,0,IF($C85&lt;=SUM($CL85:DC85),0,IF(CH85+$C85-SUM($CL85:DC85)&gt;AQ84+BL85,AQ84+BL85-CH85,$C85-SUM($CL85:DC85)))))</f>
        <v>0</v>
      </c>
      <c r="DE85" s="10">
        <f ca="1">IF(NOT(snowball),0,IF(AR84=0,0,IF($C85&lt;=SUM($CL85:DD85),0,IF(CI85+$C85-SUM($CL85:DD85)&gt;AR84+BM85,AR84+BM85-CI85,$C85-SUM($CL85:DD85)))))</f>
        <v>0</v>
      </c>
    </row>
    <row r="86" spans="1:109" ht="11.1" customHeight="1">
      <c r="A86" s="11" t="str">
        <f t="shared" ca="1" si="54"/>
        <v/>
      </c>
      <c r="B86" s="5" t="e">
        <f t="shared" ref="B86:B149" ca="1" si="110">IF(A86="",NA(),DATE(YEAR(B85),MONTH(B85)+1,1))</f>
        <v>#N/A</v>
      </c>
      <c r="C86" s="34" t="str">
        <f t="shared" ca="1" si="88"/>
        <v/>
      </c>
      <c r="D86" s="10">
        <f t="shared" ca="1" si="89"/>
        <v>0</v>
      </c>
      <c r="E86" s="10">
        <f t="shared" ca="1" si="90"/>
        <v>0</v>
      </c>
      <c r="F86" s="10">
        <f t="shared" ca="1" si="91"/>
        <v>0</v>
      </c>
      <c r="G86" s="10">
        <f t="shared" ca="1" si="92"/>
        <v>0</v>
      </c>
      <c r="H86" s="10">
        <f t="shared" ca="1" si="93"/>
        <v>0</v>
      </c>
      <c r="I86" s="10">
        <f t="shared" ca="1" si="94"/>
        <v>0</v>
      </c>
      <c r="J86" s="10">
        <f t="shared" ca="1" si="95"/>
        <v>0</v>
      </c>
      <c r="K86" s="10">
        <f t="shared" ca="1" si="96"/>
        <v>0</v>
      </c>
      <c r="L86" s="10">
        <f t="shared" ca="1" si="97"/>
        <v>0</v>
      </c>
      <c r="M86" s="10">
        <f t="shared" ca="1" si="98"/>
        <v>0</v>
      </c>
      <c r="N86" s="10">
        <f t="shared" ca="1" si="99"/>
        <v>0</v>
      </c>
      <c r="O86" s="10">
        <f t="shared" ca="1" si="100"/>
        <v>0</v>
      </c>
      <c r="P86" s="10">
        <f t="shared" ca="1" si="101"/>
        <v>0</v>
      </c>
      <c r="Q86" s="10">
        <f t="shared" ca="1" si="102"/>
        <v>0</v>
      </c>
      <c r="R86" s="10">
        <f t="shared" ca="1" si="103"/>
        <v>0</v>
      </c>
      <c r="S86" s="10">
        <f t="shared" ca="1" si="104"/>
        <v>0</v>
      </c>
      <c r="T86" s="10">
        <f t="shared" ca="1" si="105"/>
        <v>0</v>
      </c>
      <c r="U86" s="10">
        <f t="shared" ca="1" si="106"/>
        <v>0</v>
      </c>
      <c r="V86" s="10">
        <f t="shared" ca="1" si="107"/>
        <v>0</v>
      </c>
      <c r="W86" s="10">
        <f t="shared" ca="1" si="107"/>
        <v>0</v>
      </c>
      <c r="X86" s="31"/>
      <c r="Y86" s="10">
        <f t="shared" ref="Y86:Y149" ca="1" si="111">IF(D$8=0,0,Y85-(D86-AT86))</f>
        <v>0</v>
      </c>
      <c r="Z86" s="10">
        <f t="shared" ref="Z86:Z149" ca="1" si="112">IF(E$8=0,0,Z85-(E86-AU86))</f>
        <v>0</v>
      </c>
      <c r="AA86" s="10">
        <f t="shared" ref="AA86:AA149" ca="1" si="113">IF(F$8=0,0,AA85-(F86-AV86))</f>
        <v>0</v>
      </c>
      <c r="AB86" s="10">
        <f t="shared" ref="AB86:AB117" ca="1" si="114">IF(G$8=0,0,AB85-(G86-AW86))</f>
        <v>0</v>
      </c>
      <c r="AC86" s="10">
        <f t="shared" ref="AC86:AC117" ca="1" si="115">IF(H$8=0,0,AC85-(H86-AX86))</f>
        <v>0</v>
      </c>
      <c r="AD86" s="10">
        <f t="shared" ref="AD86:AD117" ca="1" si="116">IF(I$8=0,0,AD85-(I86-AY86))</f>
        <v>0</v>
      </c>
      <c r="AE86" s="10">
        <f t="shared" ca="1" si="108"/>
        <v>0</v>
      </c>
      <c r="AF86" s="10">
        <f t="shared" ca="1" si="108"/>
        <v>0</v>
      </c>
      <c r="AG86" s="10">
        <f t="shared" ca="1" si="108"/>
        <v>0</v>
      </c>
      <c r="AH86" s="10">
        <f t="shared" ca="1" si="108"/>
        <v>0</v>
      </c>
      <c r="AI86" s="10">
        <f t="shared" ca="1" si="108"/>
        <v>0</v>
      </c>
      <c r="AJ86" s="10">
        <f t="shared" ca="1" si="108"/>
        <v>0</v>
      </c>
      <c r="AK86" s="10">
        <f t="shared" ca="1" si="108"/>
        <v>0</v>
      </c>
      <c r="AL86" s="10">
        <f t="shared" ca="1" si="108"/>
        <v>0</v>
      </c>
      <c r="AM86" s="10">
        <f t="shared" ca="1" si="108"/>
        <v>0</v>
      </c>
      <c r="AN86" s="10">
        <f t="shared" ca="1" si="108"/>
        <v>0</v>
      </c>
      <c r="AO86" s="10">
        <f t="shared" ca="1" si="108"/>
        <v>0</v>
      </c>
      <c r="AP86" s="10">
        <f t="shared" ca="1" si="108"/>
        <v>0</v>
      </c>
      <c r="AQ86" s="10">
        <f t="shared" ca="1" si="108"/>
        <v>0</v>
      </c>
      <c r="AR86" s="10">
        <f t="shared" ca="1" si="108"/>
        <v>0</v>
      </c>
      <c r="AS86" s="2"/>
      <c r="AT86" s="10">
        <f t="shared" ref="AT86:AT127" ca="1" si="117">ROUND(Y85*D$9/12,2)</f>
        <v>0</v>
      </c>
      <c r="AU86" s="10">
        <f t="shared" ref="AU86:AU127" ca="1" si="118">ROUND(Z85*E$9/12,2)</f>
        <v>0</v>
      </c>
      <c r="AV86" s="10">
        <f t="shared" ref="AV86:AV127" ca="1" si="119">ROUND(AA85*F$9/12,2)</f>
        <v>0</v>
      </c>
      <c r="AW86" s="10">
        <f t="shared" ca="1" si="87"/>
        <v>0</v>
      </c>
      <c r="AX86" s="10">
        <f t="shared" ca="1" si="87"/>
        <v>0</v>
      </c>
      <c r="AY86" s="10">
        <f t="shared" ca="1" si="87"/>
        <v>0</v>
      </c>
      <c r="AZ86" s="10">
        <f t="shared" ca="1" si="87"/>
        <v>0</v>
      </c>
      <c r="BA86" s="10">
        <f t="shared" ca="1" si="87"/>
        <v>0</v>
      </c>
      <c r="BB86" s="10">
        <f t="shared" ca="1" si="87"/>
        <v>0</v>
      </c>
      <c r="BC86" s="10">
        <f t="shared" ca="1" si="87"/>
        <v>0</v>
      </c>
      <c r="BD86" s="10">
        <f t="shared" ca="1" si="87"/>
        <v>0</v>
      </c>
      <c r="BE86" s="10">
        <f t="shared" ca="1" si="87"/>
        <v>0</v>
      </c>
      <c r="BF86" s="10">
        <f t="shared" ca="1" si="87"/>
        <v>0</v>
      </c>
      <c r="BG86" s="10">
        <f t="shared" ca="1" si="87"/>
        <v>0</v>
      </c>
      <c r="BH86" s="10">
        <f t="shared" ca="1" si="87"/>
        <v>0</v>
      </c>
      <c r="BI86" s="10">
        <f t="shared" ca="1" si="87"/>
        <v>0</v>
      </c>
      <c r="BJ86" s="10">
        <f t="shared" ca="1" si="87"/>
        <v>0</v>
      </c>
      <c r="BK86" s="10">
        <f t="shared" ca="1" si="87"/>
        <v>0</v>
      </c>
      <c r="BL86" s="10">
        <f t="shared" ca="1" si="87"/>
        <v>0</v>
      </c>
      <c r="BM86" s="10">
        <f t="shared" ca="1" si="87"/>
        <v>0</v>
      </c>
      <c r="BN86" s="13">
        <f t="shared" ref="BN86:BN149" ca="1" si="120">SUM(AT86:BM86)</f>
        <v>0</v>
      </c>
      <c r="BO86" s="7"/>
      <c r="BP86" s="10">
        <f t="shared" ref="BP86:BP149" ca="1" si="121">IF(Y85&gt;0,IF((Y85+AT86)&lt;D$10,Y85+AT86,D$10),0)</f>
        <v>0</v>
      </c>
      <c r="BQ86" s="10">
        <f t="shared" ref="BQ86:BQ149" ca="1" si="122">IF(Z85&gt;0,IF((Z85+AU86)&lt;E$10,Z85+AU86,E$10),0)</f>
        <v>0</v>
      </c>
      <c r="BR86" s="10">
        <f t="shared" ref="BR86:BR149" ca="1" si="123">IF(AA85&gt;0,IF((AA85+AV86)&lt;F$10,AA85+AV86,F$10),0)</f>
        <v>0</v>
      </c>
      <c r="BS86" s="10">
        <f t="shared" ref="BS86:BS149" ca="1" si="124">IF(AB85&gt;0,IF((AB85+AW86)&lt;G$10,AB85+AW86,G$10),0)</f>
        <v>0</v>
      </c>
      <c r="BT86" s="10">
        <f t="shared" ref="BT86:BT149" ca="1" si="125">IF(AC85&gt;0,IF((AC85+AX86)&lt;H$10,AC85+AX86,H$10),0)</f>
        <v>0</v>
      </c>
      <c r="BU86" s="10">
        <f t="shared" ca="1" si="57"/>
        <v>0</v>
      </c>
      <c r="BV86" s="10">
        <f t="shared" ca="1" si="58"/>
        <v>0</v>
      </c>
      <c r="BW86" s="10">
        <f t="shared" ca="1" si="59"/>
        <v>0</v>
      </c>
      <c r="BX86" s="10">
        <f t="shared" ca="1" si="60"/>
        <v>0</v>
      </c>
      <c r="BY86" s="10">
        <f t="shared" ca="1" si="61"/>
        <v>0</v>
      </c>
      <c r="BZ86" s="10">
        <f t="shared" ca="1" si="62"/>
        <v>0</v>
      </c>
      <c r="CA86" s="10">
        <f t="shared" ca="1" si="63"/>
        <v>0</v>
      </c>
      <c r="CB86" s="10">
        <f t="shared" ca="1" si="64"/>
        <v>0</v>
      </c>
      <c r="CC86" s="10">
        <f t="shared" ca="1" si="65"/>
        <v>0</v>
      </c>
      <c r="CD86" s="10">
        <f t="shared" ca="1" si="66"/>
        <v>0</v>
      </c>
      <c r="CE86" s="10">
        <f t="shared" ca="1" si="67"/>
        <v>0</v>
      </c>
      <c r="CF86" s="10">
        <f t="shared" ca="1" si="68"/>
        <v>0</v>
      </c>
      <c r="CG86" s="10">
        <f t="shared" ca="1" si="69"/>
        <v>0</v>
      </c>
      <c r="CH86" s="10">
        <f t="shared" ca="1" si="70"/>
        <v>0</v>
      </c>
      <c r="CI86" s="10">
        <f t="shared" ca="1" si="71"/>
        <v>0</v>
      </c>
      <c r="CJ86" s="13">
        <f t="shared" ref="CJ86:CJ149" ca="1" si="126">SUM(BP86:CI86)</f>
        <v>0</v>
      </c>
      <c r="CK86" s="13"/>
      <c r="CL86" s="33">
        <f t="shared" ca="1" si="109"/>
        <v>0</v>
      </c>
      <c r="CM86" s="10">
        <f ca="1">IF(NOT(snowball),0,IF(Z85=0,0,IF($C86&lt;=SUM($CL86:CL86),0,IF(BQ86+$C86-SUM($CL86:CL86)&gt;Z85+AU86,Z85+AU86-BQ86,$C86-SUM($CL86:CL86)))))</f>
        <v>0</v>
      </c>
      <c r="CN86" s="10">
        <f ca="1">IF(NOT(snowball),0,IF(AA85=0,0,IF($C86&lt;=SUM($CL86:CM86),0,IF(BR86+$C86-SUM($CL86:CM86)&gt;AA85+AV86,AA85+AV86-BR86,$C86-SUM($CL86:CM86)))))</f>
        <v>0</v>
      </c>
      <c r="CO86" s="10">
        <f ca="1">IF(NOT(snowball),0,IF(AB85=0,0,IF($C86&lt;=SUM($CL86:CN86),0,IF(BS86+$C86-SUM($CL86:CN86)&gt;AB85+AW86,AB85+AW86-BS86,$C86-SUM($CL86:CN86)))))</f>
        <v>0</v>
      </c>
      <c r="CP86" s="10">
        <f ca="1">IF(NOT(snowball),0,IF(AC85=0,0,IF($C86&lt;=SUM($CL86:CO86),0,IF(BT86+$C86-SUM($CL86:CO86)&gt;AC85+AX86,AC85+AX86-BT86,$C86-SUM($CL86:CO86)))))</f>
        <v>0</v>
      </c>
      <c r="CQ86" s="10">
        <f ca="1">IF(NOT(snowball),0,IF(AD85=0,0,IF($C86&lt;=SUM($CL86:CP86),0,IF(BU86+$C86-SUM($CL86:CP86)&gt;AD85+AY86,AD85+AY86-BU86,$C86-SUM($CL86:CP86)))))</f>
        <v>0</v>
      </c>
      <c r="CR86" s="10">
        <f ca="1">IF(NOT(snowball),0,IF(AE85=0,0,IF($C86&lt;=SUM($CL86:CQ86),0,IF(BV86+$C86-SUM($CL86:CQ86)&gt;AE85+AZ86,AE85+AZ86-BV86,$C86-SUM($CL86:CQ86)))))</f>
        <v>0</v>
      </c>
      <c r="CS86" s="10">
        <f ca="1">IF(NOT(snowball),0,IF(AF85=0,0,IF($C86&lt;=SUM($CL86:CR86),0,IF(BW86+$C86-SUM($CL86:CR86)&gt;AF85+BA86,AF85+BA86-BW86,$C86-SUM($CL86:CR86)))))</f>
        <v>0</v>
      </c>
      <c r="CT86" s="10">
        <f ca="1">IF(NOT(snowball),0,IF(AG85=0,0,IF($C86&lt;=SUM($CL86:CS86),0,IF(BX86+$C86-SUM($CL86:CS86)&gt;AG85+BB86,AG85+BB86-BX86,$C86-SUM($CL86:CS86)))))</f>
        <v>0</v>
      </c>
      <c r="CU86" s="10">
        <f ca="1">IF(NOT(snowball),0,IF(AH85=0,0,IF($C86&lt;=SUM($CL86:CT86),0,IF(BY86+$C86-SUM($CL86:CT86)&gt;AH85+BC86,AH85+BC86-BY86,$C86-SUM($CL86:CT86)))))</f>
        <v>0</v>
      </c>
      <c r="CV86" s="10">
        <f ca="1">IF(NOT(snowball),0,IF(AI85=0,0,IF($C86&lt;=SUM($CL86:CU86),0,IF(BZ86+$C86-SUM($CL86:CU86)&gt;AI85+BD86,AI85+BD86-BZ86,$C86-SUM($CL86:CU86)))))</f>
        <v>0</v>
      </c>
      <c r="CW86" s="10">
        <f ca="1">IF(NOT(snowball),0,IF(AJ85=0,0,IF($C86&lt;=SUM($CL86:CV86),0,IF(CA86+$C86-SUM($CL86:CV86)&gt;AJ85+BE86,AJ85+BE86-CA86,$C86-SUM($CL86:CV86)))))</f>
        <v>0</v>
      </c>
      <c r="CX86" s="10">
        <f ca="1">IF(NOT(snowball),0,IF(AK85=0,0,IF($C86&lt;=SUM($CL86:CW86),0,IF(CB86+$C86-SUM($CL86:CW86)&gt;AK85+BF86,AK85+BF86-CB86,$C86-SUM($CL86:CW86)))))</f>
        <v>0</v>
      </c>
      <c r="CY86" s="10">
        <f ca="1">IF(NOT(snowball),0,IF(AL85=0,0,IF($C86&lt;=SUM($CL86:CX86),0,IF(CC86+$C86-SUM($CL86:CX86)&gt;AL85+BG86,AL85+BG86-CC86,$C86-SUM($CL86:CX86)))))</f>
        <v>0</v>
      </c>
      <c r="CZ86" s="10">
        <f ca="1">IF(NOT(snowball),0,IF(AM85=0,0,IF($C86&lt;=SUM($CL86:CY86),0,IF(CD86+$C86-SUM($CL86:CY86)&gt;AM85+BH86,AM85+BH86-CD86,$C86-SUM($CL86:CY86)))))</f>
        <v>0</v>
      </c>
      <c r="DA86" s="10">
        <f ca="1">IF(NOT(snowball),0,IF(AN85=0,0,IF($C86&lt;=SUM($CL86:CZ86),0,IF(CE86+$C86-SUM($CL86:CZ86)&gt;AN85+BI86,AN85+BI86-CE86,$C86-SUM($CL86:CZ86)))))</f>
        <v>0</v>
      </c>
      <c r="DB86" s="10">
        <f ca="1">IF(NOT(snowball),0,IF(AO85=0,0,IF($C86&lt;=SUM($CL86:DA86),0,IF(CF86+$C86-SUM($CL86:DA86)&gt;AO85+BJ86,AO85+BJ86-CF86,$C86-SUM($CL86:DA86)))))</f>
        <v>0</v>
      </c>
      <c r="DC86" s="10">
        <f ca="1">IF(NOT(snowball),0,IF(AP85=0,0,IF($C86&lt;=SUM($CL86:DB86),0,IF(CG86+$C86-SUM($CL86:DB86)&gt;AP85+BK86,AP85+BK86-CG86,$C86-SUM($CL86:DB86)))))</f>
        <v>0</v>
      </c>
      <c r="DD86" s="10">
        <f ca="1">IF(NOT(snowball),0,IF(AQ85=0,0,IF($C86&lt;=SUM($CL86:DC86),0,IF(CH86+$C86-SUM($CL86:DC86)&gt;AQ85+BL86,AQ85+BL86-CH86,$C86-SUM($CL86:DC86)))))</f>
        <v>0</v>
      </c>
      <c r="DE86" s="10">
        <f ca="1">IF(NOT(snowball),0,IF(AR85=0,0,IF($C86&lt;=SUM($CL86:DD86),0,IF(CI86+$C86-SUM($CL86:DD86)&gt;AR85+BM86,AR85+BM86-CI86,$C86-SUM($CL86:DD86)))))</f>
        <v>0</v>
      </c>
    </row>
    <row r="87" spans="1:109" ht="11.1" customHeight="1">
      <c r="A87" s="11" t="str">
        <f t="shared" ref="A87:A150" ca="1" si="127">IF(SUM(Y86:AR86)&lt;=0,"",A86+1)</f>
        <v/>
      </c>
      <c r="B87" s="5" t="e">
        <f t="shared" ca="1" si="110"/>
        <v>#N/A</v>
      </c>
      <c r="C87" s="34" t="str">
        <f t="shared" ca="1" si="88"/>
        <v/>
      </c>
      <c r="D87" s="10">
        <f t="shared" ca="1" si="89"/>
        <v>0</v>
      </c>
      <c r="E87" s="10">
        <f t="shared" ca="1" si="90"/>
        <v>0</v>
      </c>
      <c r="F87" s="10">
        <f t="shared" ca="1" si="91"/>
        <v>0</v>
      </c>
      <c r="G87" s="10">
        <f t="shared" ca="1" si="92"/>
        <v>0</v>
      </c>
      <c r="H87" s="10">
        <f t="shared" ca="1" si="93"/>
        <v>0</v>
      </c>
      <c r="I87" s="10">
        <f t="shared" ca="1" si="94"/>
        <v>0</v>
      </c>
      <c r="J87" s="10">
        <f t="shared" ca="1" si="95"/>
        <v>0</v>
      </c>
      <c r="K87" s="10">
        <f t="shared" ca="1" si="96"/>
        <v>0</v>
      </c>
      <c r="L87" s="10">
        <f t="shared" ca="1" si="97"/>
        <v>0</v>
      </c>
      <c r="M87" s="10">
        <f t="shared" ca="1" si="98"/>
        <v>0</v>
      </c>
      <c r="N87" s="10">
        <f t="shared" ca="1" si="99"/>
        <v>0</v>
      </c>
      <c r="O87" s="10">
        <f t="shared" ca="1" si="100"/>
        <v>0</v>
      </c>
      <c r="P87" s="10">
        <f t="shared" ca="1" si="101"/>
        <v>0</v>
      </c>
      <c r="Q87" s="10">
        <f t="shared" ca="1" si="102"/>
        <v>0</v>
      </c>
      <c r="R87" s="10">
        <f t="shared" ca="1" si="103"/>
        <v>0</v>
      </c>
      <c r="S87" s="10">
        <f t="shared" ca="1" si="104"/>
        <v>0</v>
      </c>
      <c r="T87" s="10">
        <f t="shared" ca="1" si="105"/>
        <v>0</v>
      </c>
      <c r="U87" s="10">
        <f t="shared" ca="1" si="106"/>
        <v>0</v>
      </c>
      <c r="V87" s="10">
        <f t="shared" ca="1" si="107"/>
        <v>0</v>
      </c>
      <c r="W87" s="10">
        <f t="shared" ca="1" si="107"/>
        <v>0</v>
      </c>
      <c r="X87" s="31"/>
      <c r="Y87" s="10">
        <f t="shared" ca="1" si="111"/>
        <v>0</v>
      </c>
      <c r="Z87" s="10">
        <f t="shared" ca="1" si="112"/>
        <v>0</v>
      </c>
      <c r="AA87" s="10">
        <f t="shared" ca="1" si="113"/>
        <v>0</v>
      </c>
      <c r="AB87" s="10">
        <f t="shared" ca="1" si="114"/>
        <v>0</v>
      </c>
      <c r="AC87" s="10">
        <f t="shared" ca="1" si="115"/>
        <v>0</v>
      </c>
      <c r="AD87" s="10">
        <f t="shared" ca="1" si="116"/>
        <v>0</v>
      </c>
      <c r="AE87" s="10">
        <f t="shared" ca="1" si="108"/>
        <v>0</v>
      </c>
      <c r="AF87" s="10">
        <f t="shared" ca="1" si="108"/>
        <v>0</v>
      </c>
      <c r="AG87" s="10">
        <f t="shared" ca="1" si="108"/>
        <v>0</v>
      </c>
      <c r="AH87" s="10">
        <f t="shared" ca="1" si="108"/>
        <v>0</v>
      </c>
      <c r="AI87" s="10">
        <f t="shared" ca="1" si="108"/>
        <v>0</v>
      </c>
      <c r="AJ87" s="10">
        <f t="shared" ca="1" si="108"/>
        <v>0</v>
      </c>
      <c r="AK87" s="10">
        <f t="shared" ca="1" si="108"/>
        <v>0</v>
      </c>
      <c r="AL87" s="10">
        <f t="shared" ca="1" si="108"/>
        <v>0</v>
      </c>
      <c r="AM87" s="10">
        <f t="shared" ca="1" si="108"/>
        <v>0</v>
      </c>
      <c r="AN87" s="10">
        <f t="shared" ca="1" si="108"/>
        <v>0</v>
      </c>
      <c r="AO87" s="10">
        <f t="shared" ca="1" si="108"/>
        <v>0</v>
      </c>
      <c r="AP87" s="10">
        <f t="shared" ca="1" si="108"/>
        <v>0</v>
      </c>
      <c r="AQ87" s="10">
        <f t="shared" ca="1" si="108"/>
        <v>0</v>
      </c>
      <c r="AR87" s="10">
        <f t="shared" ca="1" si="108"/>
        <v>0</v>
      </c>
      <c r="AS87" s="2"/>
      <c r="AT87" s="10">
        <f t="shared" ca="1" si="117"/>
        <v>0</v>
      </c>
      <c r="AU87" s="10">
        <f t="shared" ca="1" si="118"/>
        <v>0</v>
      </c>
      <c r="AV87" s="10">
        <f t="shared" ca="1" si="119"/>
        <v>0</v>
      </c>
      <c r="AW87" s="10">
        <f t="shared" ca="1" si="87"/>
        <v>0</v>
      </c>
      <c r="AX87" s="10">
        <f t="shared" ca="1" si="87"/>
        <v>0</v>
      </c>
      <c r="AY87" s="10">
        <f t="shared" ca="1" si="87"/>
        <v>0</v>
      </c>
      <c r="AZ87" s="10">
        <f t="shared" ca="1" si="87"/>
        <v>0</v>
      </c>
      <c r="BA87" s="10">
        <f t="shared" ca="1" si="87"/>
        <v>0</v>
      </c>
      <c r="BB87" s="10">
        <f t="shared" ca="1" si="87"/>
        <v>0</v>
      </c>
      <c r="BC87" s="10">
        <f t="shared" ca="1" si="87"/>
        <v>0</v>
      </c>
      <c r="BD87" s="10">
        <f t="shared" ca="1" si="87"/>
        <v>0</v>
      </c>
      <c r="BE87" s="10">
        <f t="shared" ca="1" si="87"/>
        <v>0</v>
      </c>
      <c r="BF87" s="10">
        <f t="shared" ca="1" si="87"/>
        <v>0</v>
      </c>
      <c r="BG87" s="10">
        <f t="shared" ca="1" si="87"/>
        <v>0</v>
      </c>
      <c r="BH87" s="10">
        <f t="shared" ca="1" si="87"/>
        <v>0</v>
      </c>
      <c r="BI87" s="10">
        <f t="shared" ca="1" si="87"/>
        <v>0</v>
      </c>
      <c r="BJ87" s="10">
        <f t="shared" ca="1" si="87"/>
        <v>0</v>
      </c>
      <c r="BK87" s="10">
        <f t="shared" ca="1" si="87"/>
        <v>0</v>
      </c>
      <c r="BL87" s="10">
        <f t="shared" ca="1" si="87"/>
        <v>0</v>
      </c>
      <c r="BM87" s="10">
        <f t="shared" ca="1" si="87"/>
        <v>0</v>
      </c>
      <c r="BN87" s="13">
        <f t="shared" ca="1" si="120"/>
        <v>0</v>
      </c>
      <c r="BO87" s="7"/>
      <c r="BP87" s="10">
        <f t="shared" ca="1" si="121"/>
        <v>0</v>
      </c>
      <c r="BQ87" s="10">
        <f t="shared" ca="1" si="122"/>
        <v>0</v>
      </c>
      <c r="BR87" s="10">
        <f t="shared" ca="1" si="123"/>
        <v>0</v>
      </c>
      <c r="BS87" s="10">
        <f t="shared" ca="1" si="124"/>
        <v>0</v>
      </c>
      <c r="BT87" s="10">
        <f t="shared" ca="1" si="125"/>
        <v>0</v>
      </c>
      <c r="BU87" s="10">
        <f t="shared" ca="1" si="57"/>
        <v>0</v>
      </c>
      <c r="BV87" s="10">
        <f t="shared" ca="1" si="58"/>
        <v>0</v>
      </c>
      <c r="BW87" s="10">
        <f t="shared" ca="1" si="59"/>
        <v>0</v>
      </c>
      <c r="BX87" s="10">
        <f t="shared" ca="1" si="60"/>
        <v>0</v>
      </c>
      <c r="BY87" s="10">
        <f t="shared" ca="1" si="61"/>
        <v>0</v>
      </c>
      <c r="BZ87" s="10">
        <f t="shared" ca="1" si="62"/>
        <v>0</v>
      </c>
      <c r="CA87" s="10">
        <f t="shared" ca="1" si="63"/>
        <v>0</v>
      </c>
      <c r="CB87" s="10">
        <f t="shared" ca="1" si="64"/>
        <v>0</v>
      </c>
      <c r="CC87" s="10">
        <f t="shared" ca="1" si="65"/>
        <v>0</v>
      </c>
      <c r="CD87" s="10">
        <f t="shared" ca="1" si="66"/>
        <v>0</v>
      </c>
      <c r="CE87" s="10">
        <f t="shared" ca="1" si="67"/>
        <v>0</v>
      </c>
      <c r="CF87" s="10">
        <f t="shared" ca="1" si="68"/>
        <v>0</v>
      </c>
      <c r="CG87" s="10">
        <f t="shared" ca="1" si="69"/>
        <v>0</v>
      </c>
      <c r="CH87" s="10">
        <f t="shared" ca="1" si="70"/>
        <v>0</v>
      </c>
      <c r="CI87" s="10">
        <f t="shared" ca="1" si="71"/>
        <v>0</v>
      </c>
      <c r="CJ87" s="13">
        <f t="shared" ca="1" si="126"/>
        <v>0</v>
      </c>
      <c r="CK87" s="13"/>
      <c r="CL87" s="33">
        <f t="shared" ca="1" si="109"/>
        <v>0</v>
      </c>
      <c r="CM87" s="10">
        <f ca="1">IF(NOT(snowball),0,IF(Z86=0,0,IF($C87&lt;=SUM($CL87:CL87),0,IF(BQ87+$C87-SUM($CL87:CL87)&gt;Z86+AU87,Z86+AU87-BQ87,$C87-SUM($CL87:CL87)))))</f>
        <v>0</v>
      </c>
      <c r="CN87" s="10">
        <f ca="1">IF(NOT(snowball),0,IF(AA86=0,0,IF($C87&lt;=SUM($CL87:CM87),0,IF(BR87+$C87-SUM($CL87:CM87)&gt;AA86+AV87,AA86+AV87-BR87,$C87-SUM($CL87:CM87)))))</f>
        <v>0</v>
      </c>
      <c r="CO87" s="10">
        <f ca="1">IF(NOT(snowball),0,IF(AB86=0,0,IF($C87&lt;=SUM($CL87:CN87),0,IF(BS87+$C87-SUM($CL87:CN87)&gt;AB86+AW87,AB86+AW87-BS87,$C87-SUM($CL87:CN87)))))</f>
        <v>0</v>
      </c>
      <c r="CP87" s="10">
        <f ca="1">IF(NOT(snowball),0,IF(AC86=0,0,IF($C87&lt;=SUM($CL87:CO87),0,IF(BT87+$C87-SUM($CL87:CO87)&gt;AC86+AX87,AC86+AX87-BT87,$C87-SUM($CL87:CO87)))))</f>
        <v>0</v>
      </c>
      <c r="CQ87" s="10">
        <f ca="1">IF(NOT(snowball),0,IF(AD86=0,0,IF($C87&lt;=SUM($CL87:CP87),0,IF(BU87+$C87-SUM($CL87:CP87)&gt;AD86+AY87,AD86+AY87-BU87,$C87-SUM($CL87:CP87)))))</f>
        <v>0</v>
      </c>
      <c r="CR87" s="10">
        <f ca="1">IF(NOT(snowball),0,IF(AE86=0,0,IF($C87&lt;=SUM($CL87:CQ87),0,IF(BV87+$C87-SUM($CL87:CQ87)&gt;AE86+AZ87,AE86+AZ87-BV87,$C87-SUM($CL87:CQ87)))))</f>
        <v>0</v>
      </c>
      <c r="CS87" s="10">
        <f ca="1">IF(NOT(snowball),0,IF(AF86=0,0,IF($C87&lt;=SUM($CL87:CR87),0,IF(BW87+$C87-SUM($CL87:CR87)&gt;AF86+BA87,AF86+BA87-BW87,$C87-SUM($CL87:CR87)))))</f>
        <v>0</v>
      </c>
      <c r="CT87" s="10">
        <f ca="1">IF(NOT(snowball),0,IF(AG86=0,0,IF($C87&lt;=SUM($CL87:CS87),0,IF(BX87+$C87-SUM($CL87:CS87)&gt;AG86+BB87,AG86+BB87-BX87,$C87-SUM($CL87:CS87)))))</f>
        <v>0</v>
      </c>
      <c r="CU87" s="10">
        <f ca="1">IF(NOT(snowball),0,IF(AH86=0,0,IF($C87&lt;=SUM($CL87:CT87),0,IF(BY87+$C87-SUM($CL87:CT87)&gt;AH86+BC87,AH86+BC87-BY87,$C87-SUM($CL87:CT87)))))</f>
        <v>0</v>
      </c>
      <c r="CV87" s="10">
        <f ca="1">IF(NOT(snowball),0,IF(AI86=0,0,IF($C87&lt;=SUM($CL87:CU87),0,IF(BZ87+$C87-SUM($CL87:CU87)&gt;AI86+BD87,AI86+BD87-BZ87,$C87-SUM($CL87:CU87)))))</f>
        <v>0</v>
      </c>
      <c r="CW87" s="10">
        <f ca="1">IF(NOT(snowball),0,IF(AJ86=0,0,IF($C87&lt;=SUM($CL87:CV87),0,IF(CA87+$C87-SUM($CL87:CV87)&gt;AJ86+BE87,AJ86+BE87-CA87,$C87-SUM($CL87:CV87)))))</f>
        <v>0</v>
      </c>
      <c r="CX87" s="10">
        <f ca="1">IF(NOT(snowball),0,IF(AK86=0,0,IF($C87&lt;=SUM($CL87:CW87),0,IF(CB87+$C87-SUM($CL87:CW87)&gt;AK86+BF87,AK86+BF87-CB87,$C87-SUM($CL87:CW87)))))</f>
        <v>0</v>
      </c>
      <c r="CY87" s="10">
        <f ca="1">IF(NOT(snowball),0,IF(AL86=0,0,IF($C87&lt;=SUM($CL87:CX87),0,IF(CC87+$C87-SUM($CL87:CX87)&gt;AL86+BG87,AL86+BG87-CC87,$C87-SUM($CL87:CX87)))))</f>
        <v>0</v>
      </c>
      <c r="CZ87" s="10">
        <f ca="1">IF(NOT(snowball),0,IF(AM86=0,0,IF($C87&lt;=SUM($CL87:CY87),0,IF(CD87+$C87-SUM($CL87:CY87)&gt;AM86+BH87,AM86+BH87-CD87,$C87-SUM($CL87:CY87)))))</f>
        <v>0</v>
      </c>
      <c r="DA87" s="10">
        <f ca="1">IF(NOT(snowball),0,IF(AN86=0,0,IF($C87&lt;=SUM($CL87:CZ87),0,IF(CE87+$C87-SUM($CL87:CZ87)&gt;AN86+BI87,AN86+BI87-CE87,$C87-SUM($CL87:CZ87)))))</f>
        <v>0</v>
      </c>
      <c r="DB87" s="10">
        <f ca="1">IF(NOT(snowball),0,IF(AO86=0,0,IF($C87&lt;=SUM($CL87:DA87),0,IF(CF87+$C87-SUM($CL87:DA87)&gt;AO86+BJ87,AO86+BJ87-CF87,$C87-SUM($CL87:DA87)))))</f>
        <v>0</v>
      </c>
      <c r="DC87" s="10">
        <f ca="1">IF(NOT(snowball),0,IF(AP86=0,0,IF($C87&lt;=SUM($CL87:DB87),0,IF(CG87+$C87-SUM($CL87:DB87)&gt;AP86+BK87,AP86+BK87-CG87,$C87-SUM($CL87:DB87)))))</f>
        <v>0</v>
      </c>
      <c r="DD87" s="10">
        <f ca="1">IF(NOT(snowball),0,IF(AQ86=0,0,IF($C87&lt;=SUM($CL87:DC87),0,IF(CH87+$C87-SUM($CL87:DC87)&gt;AQ86+BL87,AQ86+BL87-CH87,$C87-SUM($CL87:DC87)))))</f>
        <v>0</v>
      </c>
      <c r="DE87" s="10">
        <f ca="1">IF(NOT(snowball),0,IF(AR86=0,0,IF($C87&lt;=SUM($CL87:DD87),0,IF(CI87+$C87-SUM($CL87:DD87)&gt;AR86+BM87,AR86+BM87-CI87,$C87-SUM($CL87:DD87)))))</f>
        <v>0</v>
      </c>
    </row>
    <row r="88" spans="1:109" ht="11.1" customHeight="1">
      <c r="A88" s="11" t="str">
        <f t="shared" ca="1" si="127"/>
        <v/>
      </c>
      <c r="B88" s="5" t="e">
        <f t="shared" ca="1" si="110"/>
        <v>#N/A</v>
      </c>
      <c r="C88" s="34" t="str">
        <f t="shared" ca="1" si="88"/>
        <v/>
      </c>
      <c r="D88" s="10">
        <f t="shared" ca="1" si="89"/>
        <v>0</v>
      </c>
      <c r="E88" s="10">
        <f t="shared" ca="1" si="90"/>
        <v>0</v>
      </c>
      <c r="F88" s="10">
        <f t="shared" ca="1" si="91"/>
        <v>0</v>
      </c>
      <c r="G88" s="10">
        <f t="shared" ca="1" si="92"/>
        <v>0</v>
      </c>
      <c r="H88" s="10">
        <f t="shared" ca="1" si="93"/>
        <v>0</v>
      </c>
      <c r="I88" s="10">
        <f t="shared" ca="1" si="94"/>
        <v>0</v>
      </c>
      <c r="J88" s="10">
        <f t="shared" ca="1" si="95"/>
        <v>0</v>
      </c>
      <c r="K88" s="10">
        <f t="shared" ca="1" si="96"/>
        <v>0</v>
      </c>
      <c r="L88" s="10">
        <f t="shared" ca="1" si="97"/>
        <v>0</v>
      </c>
      <c r="M88" s="10">
        <f t="shared" ca="1" si="98"/>
        <v>0</v>
      </c>
      <c r="N88" s="10">
        <f t="shared" ca="1" si="99"/>
        <v>0</v>
      </c>
      <c r="O88" s="10">
        <f t="shared" ca="1" si="100"/>
        <v>0</v>
      </c>
      <c r="P88" s="10">
        <f t="shared" ca="1" si="101"/>
        <v>0</v>
      </c>
      <c r="Q88" s="10">
        <f t="shared" ca="1" si="102"/>
        <v>0</v>
      </c>
      <c r="R88" s="10">
        <f t="shared" ca="1" si="103"/>
        <v>0</v>
      </c>
      <c r="S88" s="10">
        <f t="shared" ca="1" si="104"/>
        <v>0</v>
      </c>
      <c r="T88" s="10">
        <f t="shared" ca="1" si="105"/>
        <v>0</v>
      </c>
      <c r="U88" s="10">
        <f t="shared" ca="1" si="106"/>
        <v>0</v>
      </c>
      <c r="V88" s="10">
        <f t="shared" ca="1" si="107"/>
        <v>0</v>
      </c>
      <c r="W88" s="10">
        <f t="shared" ca="1" si="107"/>
        <v>0</v>
      </c>
      <c r="X88" s="31"/>
      <c r="Y88" s="10">
        <f t="shared" ca="1" si="111"/>
        <v>0</v>
      </c>
      <c r="Z88" s="10">
        <f t="shared" ca="1" si="112"/>
        <v>0</v>
      </c>
      <c r="AA88" s="10">
        <f t="shared" ca="1" si="113"/>
        <v>0</v>
      </c>
      <c r="AB88" s="10">
        <f t="shared" ca="1" si="114"/>
        <v>0</v>
      </c>
      <c r="AC88" s="10">
        <f t="shared" ca="1" si="115"/>
        <v>0</v>
      </c>
      <c r="AD88" s="10">
        <f t="shared" ca="1" si="116"/>
        <v>0</v>
      </c>
      <c r="AE88" s="10">
        <f t="shared" ca="1" si="108"/>
        <v>0</v>
      </c>
      <c r="AF88" s="10">
        <f t="shared" ca="1" si="108"/>
        <v>0</v>
      </c>
      <c r="AG88" s="10">
        <f t="shared" ca="1" si="108"/>
        <v>0</v>
      </c>
      <c r="AH88" s="10">
        <f t="shared" ca="1" si="108"/>
        <v>0</v>
      </c>
      <c r="AI88" s="10">
        <f t="shared" ca="1" si="108"/>
        <v>0</v>
      </c>
      <c r="AJ88" s="10">
        <f t="shared" ca="1" si="108"/>
        <v>0</v>
      </c>
      <c r="AK88" s="10">
        <f t="shared" ca="1" si="108"/>
        <v>0</v>
      </c>
      <c r="AL88" s="10">
        <f t="shared" ca="1" si="108"/>
        <v>0</v>
      </c>
      <c r="AM88" s="10">
        <f t="shared" ca="1" si="108"/>
        <v>0</v>
      </c>
      <c r="AN88" s="10">
        <f t="shared" ca="1" si="108"/>
        <v>0</v>
      </c>
      <c r="AO88" s="10">
        <f t="shared" ca="1" si="108"/>
        <v>0</v>
      </c>
      <c r="AP88" s="10">
        <f t="shared" ca="1" si="108"/>
        <v>0</v>
      </c>
      <c r="AQ88" s="10">
        <f t="shared" ca="1" si="108"/>
        <v>0</v>
      </c>
      <c r="AR88" s="10">
        <f t="shared" ca="1" si="108"/>
        <v>0</v>
      </c>
      <c r="AS88" s="2"/>
      <c r="AT88" s="10">
        <f t="shared" ca="1" si="117"/>
        <v>0</v>
      </c>
      <c r="AU88" s="10">
        <f t="shared" ca="1" si="118"/>
        <v>0</v>
      </c>
      <c r="AV88" s="10">
        <f t="shared" ca="1" si="119"/>
        <v>0</v>
      </c>
      <c r="AW88" s="10">
        <f t="shared" ca="1" si="87"/>
        <v>0</v>
      </c>
      <c r="AX88" s="10">
        <f t="shared" ca="1" si="87"/>
        <v>0</v>
      </c>
      <c r="AY88" s="10">
        <f t="shared" ca="1" si="87"/>
        <v>0</v>
      </c>
      <c r="AZ88" s="10">
        <f t="shared" ca="1" si="87"/>
        <v>0</v>
      </c>
      <c r="BA88" s="10">
        <f t="shared" ca="1" si="87"/>
        <v>0</v>
      </c>
      <c r="BB88" s="10">
        <f t="shared" ca="1" si="87"/>
        <v>0</v>
      </c>
      <c r="BC88" s="10">
        <f t="shared" ca="1" si="87"/>
        <v>0</v>
      </c>
      <c r="BD88" s="10">
        <f t="shared" ca="1" si="87"/>
        <v>0</v>
      </c>
      <c r="BE88" s="10">
        <f t="shared" ca="1" si="87"/>
        <v>0</v>
      </c>
      <c r="BF88" s="10">
        <f t="shared" ca="1" si="87"/>
        <v>0</v>
      </c>
      <c r="BG88" s="10">
        <f t="shared" ca="1" si="87"/>
        <v>0</v>
      </c>
      <c r="BH88" s="10">
        <f t="shared" ca="1" si="87"/>
        <v>0</v>
      </c>
      <c r="BI88" s="10">
        <f t="shared" ca="1" si="87"/>
        <v>0</v>
      </c>
      <c r="BJ88" s="10">
        <f t="shared" ca="1" si="87"/>
        <v>0</v>
      </c>
      <c r="BK88" s="10">
        <f t="shared" ca="1" si="87"/>
        <v>0</v>
      </c>
      <c r="BL88" s="10">
        <f t="shared" ca="1" si="87"/>
        <v>0</v>
      </c>
      <c r="BM88" s="10">
        <f t="shared" ca="1" si="87"/>
        <v>0</v>
      </c>
      <c r="BN88" s="13">
        <f t="shared" ca="1" si="120"/>
        <v>0</v>
      </c>
      <c r="BO88" s="7"/>
      <c r="BP88" s="10">
        <f t="shared" ca="1" si="121"/>
        <v>0</v>
      </c>
      <c r="BQ88" s="10">
        <f t="shared" ca="1" si="122"/>
        <v>0</v>
      </c>
      <c r="BR88" s="10">
        <f t="shared" ca="1" si="123"/>
        <v>0</v>
      </c>
      <c r="BS88" s="10">
        <f t="shared" ca="1" si="124"/>
        <v>0</v>
      </c>
      <c r="BT88" s="10">
        <f t="shared" ca="1" si="125"/>
        <v>0</v>
      </c>
      <c r="BU88" s="10">
        <f t="shared" ca="1" si="57"/>
        <v>0</v>
      </c>
      <c r="BV88" s="10">
        <f t="shared" ca="1" si="58"/>
        <v>0</v>
      </c>
      <c r="BW88" s="10">
        <f t="shared" ca="1" si="59"/>
        <v>0</v>
      </c>
      <c r="BX88" s="10">
        <f t="shared" ca="1" si="60"/>
        <v>0</v>
      </c>
      <c r="BY88" s="10">
        <f t="shared" ca="1" si="61"/>
        <v>0</v>
      </c>
      <c r="BZ88" s="10">
        <f t="shared" ca="1" si="62"/>
        <v>0</v>
      </c>
      <c r="CA88" s="10">
        <f t="shared" ca="1" si="63"/>
        <v>0</v>
      </c>
      <c r="CB88" s="10">
        <f t="shared" ca="1" si="64"/>
        <v>0</v>
      </c>
      <c r="CC88" s="10">
        <f t="shared" ca="1" si="65"/>
        <v>0</v>
      </c>
      <c r="CD88" s="10">
        <f t="shared" ca="1" si="66"/>
        <v>0</v>
      </c>
      <c r="CE88" s="10">
        <f t="shared" ca="1" si="67"/>
        <v>0</v>
      </c>
      <c r="CF88" s="10">
        <f t="shared" ca="1" si="68"/>
        <v>0</v>
      </c>
      <c r="CG88" s="10">
        <f t="shared" ca="1" si="69"/>
        <v>0</v>
      </c>
      <c r="CH88" s="10">
        <f t="shared" ca="1" si="70"/>
        <v>0</v>
      </c>
      <c r="CI88" s="10">
        <f t="shared" ca="1" si="71"/>
        <v>0</v>
      </c>
      <c r="CJ88" s="13">
        <f t="shared" ca="1" si="126"/>
        <v>0</v>
      </c>
      <c r="CK88" s="13"/>
      <c r="CL88" s="33">
        <f t="shared" ca="1" si="109"/>
        <v>0</v>
      </c>
      <c r="CM88" s="10">
        <f ca="1">IF(NOT(snowball),0,IF(Z87=0,0,IF($C88&lt;=SUM($CL88:CL88),0,IF(BQ88+$C88-SUM($CL88:CL88)&gt;Z87+AU88,Z87+AU88-BQ88,$C88-SUM($CL88:CL88)))))</f>
        <v>0</v>
      </c>
      <c r="CN88" s="10">
        <f ca="1">IF(NOT(snowball),0,IF(AA87=0,0,IF($C88&lt;=SUM($CL88:CM88),0,IF(BR88+$C88-SUM($CL88:CM88)&gt;AA87+AV88,AA87+AV88-BR88,$C88-SUM($CL88:CM88)))))</f>
        <v>0</v>
      </c>
      <c r="CO88" s="10">
        <f ca="1">IF(NOT(snowball),0,IF(AB87=0,0,IF($C88&lt;=SUM($CL88:CN88),0,IF(BS88+$C88-SUM($CL88:CN88)&gt;AB87+AW88,AB87+AW88-BS88,$C88-SUM($CL88:CN88)))))</f>
        <v>0</v>
      </c>
      <c r="CP88" s="10">
        <f ca="1">IF(NOT(snowball),0,IF(AC87=0,0,IF($C88&lt;=SUM($CL88:CO88),0,IF(BT88+$C88-SUM($CL88:CO88)&gt;AC87+AX88,AC87+AX88-BT88,$C88-SUM($CL88:CO88)))))</f>
        <v>0</v>
      </c>
      <c r="CQ88" s="10">
        <f ca="1">IF(NOT(snowball),0,IF(AD87=0,0,IF($C88&lt;=SUM($CL88:CP88),0,IF(BU88+$C88-SUM($CL88:CP88)&gt;AD87+AY88,AD87+AY88-BU88,$C88-SUM($CL88:CP88)))))</f>
        <v>0</v>
      </c>
      <c r="CR88" s="10">
        <f ca="1">IF(NOT(snowball),0,IF(AE87=0,0,IF($C88&lt;=SUM($CL88:CQ88),0,IF(BV88+$C88-SUM($CL88:CQ88)&gt;AE87+AZ88,AE87+AZ88-BV88,$C88-SUM($CL88:CQ88)))))</f>
        <v>0</v>
      </c>
      <c r="CS88" s="10">
        <f ca="1">IF(NOT(snowball),0,IF(AF87=0,0,IF($C88&lt;=SUM($CL88:CR88),0,IF(BW88+$C88-SUM($CL88:CR88)&gt;AF87+BA88,AF87+BA88-BW88,$C88-SUM($CL88:CR88)))))</f>
        <v>0</v>
      </c>
      <c r="CT88" s="10">
        <f ca="1">IF(NOT(snowball),0,IF(AG87=0,0,IF($C88&lt;=SUM($CL88:CS88),0,IF(BX88+$C88-SUM($CL88:CS88)&gt;AG87+BB88,AG87+BB88-BX88,$C88-SUM($CL88:CS88)))))</f>
        <v>0</v>
      </c>
      <c r="CU88" s="10">
        <f ca="1">IF(NOT(snowball),0,IF(AH87=0,0,IF($C88&lt;=SUM($CL88:CT88),0,IF(BY88+$C88-SUM($CL88:CT88)&gt;AH87+BC88,AH87+BC88-BY88,$C88-SUM($CL88:CT88)))))</f>
        <v>0</v>
      </c>
      <c r="CV88" s="10">
        <f ca="1">IF(NOT(snowball),0,IF(AI87=0,0,IF($C88&lt;=SUM($CL88:CU88),0,IF(BZ88+$C88-SUM($CL88:CU88)&gt;AI87+BD88,AI87+BD88-BZ88,$C88-SUM($CL88:CU88)))))</f>
        <v>0</v>
      </c>
      <c r="CW88" s="10">
        <f ca="1">IF(NOT(snowball),0,IF(AJ87=0,0,IF($C88&lt;=SUM($CL88:CV88),0,IF(CA88+$C88-SUM($CL88:CV88)&gt;AJ87+BE88,AJ87+BE88-CA88,$C88-SUM($CL88:CV88)))))</f>
        <v>0</v>
      </c>
      <c r="CX88" s="10">
        <f ca="1">IF(NOT(snowball),0,IF(AK87=0,0,IF($C88&lt;=SUM($CL88:CW88),0,IF(CB88+$C88-SUM($CL88:CW88)&gt;AK87+BF88,AK87+BF88-CB88,$C88-SUM($CL88:CW88)))))</f>
        <v>0</v>
      </c>
      <c r="CY88" s="10">
        <f ca="1">IF(NOT(snowball),0,IF(AL87=0,0,IF($C88&lt;=SUM($CL88:CX88),0,IF(CC88+$C88-SUM($CL88:CX88)&gt;AL87+BG88,AL87+BG88-CC88,$C88-SUM($CL88:CX88)))))</f>
        <v>0</v>
      </c>
      <c r="CZ88" s="10">
        <f ca="1">IF(NOT(snowball),0,IF(AM87=0,0,IF($C88&lt;=SUM($CL88:CY88),0,IF(CD88+$C88-SUM($CL88:CY88)&gt;AM87+BH88,AM87+BH88-CD88,$C88-SUM($CL88:CY88)))))</f>
        <v>0</v>
      </c>
      <c r="DA88" s="10">
        <f ca="1">IF(NOT(snowball),0,IF(AN87=0,0,IF($C88&lt;=SUM($CL88:CZ88),0,IF(CE88+$C88-SUM($CL88:CZ88)&gt;AN87+BI88,AN87+BI88-CE88,$C88-SUM($CL88:CZ88)))))</f>
        <v>0</v>
      </c>
      <c r="DB88" s="10">
        <f ca="1">IF(NOT(snowball),0,IF(AO87=0,0,IF($C88&lt;=SUM($CL88:DA88),0,IF(CF88+$C88-SUM($CL88:DA88)&gt;AO87+BJ88,AO87+BJ88-CF88,$C88-SUM($CL88:DA88)))))</f>
        <v>0</v>
      </c>
      <c r="DC88" s="10">
        <f ca="1">IF(NOT(snowball),0,IF(AP87=0,0,IF($C88&lt;=SUM($CL88:DB88),0,IF(CG88+$C88-SUM($CL88:DB88)&gt;AP87+BK88,AP87+BK88-CG88,$C88-SUM($CL88:DB88)))))</f>
        <v>0</v>
      </c>
      <c r="DD88" s="10">
        <f ca="1">IF(NOT(snowball),0,IF(AQ87=0,0,IF($C88&lt;=SUM($CL88:DC88),0,IF(CH88+$C88-SUM($CL88:DC88)&gt;AQ87+BL88,AQ87+BL88-CH88,$C88-SUM($CL88:DC88)))))</f>
        <v>0</v>
      </c>
      <c r="DE88" s="10">
        <f ca="1">IF(NOT(snowball),0,IF(AR87=0,0,IF($C88&lt;=SUM($CL88:DD88),0,IF(CI88+$C88-SUM($CL88:DD88)&gt;AR87+BM88,AR87+BM88-CI88,$C88-SUM($CL88:DD88)))))</f>
        <v>0</v>
      </c>
    </row>
    <row r="89" spans="1:109" ht="11.1" customHeight="1">
      <c r="A89" s="11" t="str">
        <f t="shared" ca="1" si="127"/>
        <v/>
      </c>
      <c r="B89" s="5" t="e">
        <f t="shared" ca="1" si="110"/>
        <v>#N/A</v>
      </c>
      <c r="C89" s="34" t="str">
        <f t="shared" ca="1" si="88"/>
        <v/>
      </c>
      <c r="D89" s="10">
        <f t="shared" ca="1" si="89"/>
        <v>0</v>
      </c>
      <c r="E89" s="10">
        <f t="shared" ca="1" si="90"/>
        <v>0</v>
      </c>
      <c r="F89" s="10">
        <f t="shared" ca="1" si="91"/>
        <v>0</v>
      </c>
      <c r="G89" s="10">
        <f t="shared" ca="1" si="92"/>
        <v>0</v>
      </c>
      <c r="H89" s="10">
        <f t="shared" ca="1" si="93"/>
        <v>0</v>
      </c>
      <c r="I89" s="10">
        <f t="shared" ca="1" si="94"/>
        <v>0</v>
      </c>
      <c r="J89" s="10">
        <f t="shared" ca="1" si="95"/>
        <v>0</v>
      </c>
      <c r="K89" s="10">
        <f t="shared" ca="1" si="96"/>
        <v>0</v>
      </c>
      <c r="L89" s="10">
        <f t="shared" ca="1" si="97"/>
        <v>0</v>
      </c>
      <c r="M89" s="10">
        <f t="shared" ca="1" si="98"/>
        <v>0</v>
      </c>
      <c r="N89" s="10">
        <f t="shared" ca="1" si="99"/>
        <v>0</v>
      </c>
      <c r="O89" s="10">
        <f t="shared" ca="1" si="100"/>
        <v>0</v>
      </c>
      <c r="P89" s="10">
        <f t="shared" ca="1" si="101"/>
        <v>0</v>
      </c>
      <c r="Q89" s="10">
        <f t="shared" ca="1" si="102"/>
        <v>0</v>
      </c>
      <c r="R89" s="10">
        <f t="shared" ca="1" si="103"/>
        <v>0</v>
      </c>
      <c r="S89" s="10">
        <f t="shared" ca="1" si="104"/>
        <v>0</v>
      </c>
      <c r="T89" s="10">
        <f t="shared" ca="1" si="105"/>
        <v>0</v>
      </c>
      <c r="U89" s="10">
        <f t="shared" ca="1" si="106"/>
        <v>0</v>
      </c>
      <c r="V89" s="10">
        <f t="shared" ca="1" si="107"/>
        <v>0</v>
      </c>
      <c r="W89" s="10">
        <f t="shared" ca="1" si="107"/>
        <v>0</v>
      </c>
      <c r="X89" s="31"/>
      <c r="Y89" s="10">
        <f t="shared" ca="1" si="111"/>
        <v>0</v>
      </c>
      <c r="Z89" s="10">
        <f t="shared" ca="1" si="112"/>
        <v>0</v>
      </c>
      <c r="AA89" s="10">
        <f t="shared" ca="1" si="113"/>
        <v>0</v>
      </c>
      <c r="AB89" s="10">
        <f t="shared" ca="1" si="114"/>
        <v>0</v>
      </c>
      <c r="AC89" s="10">
        <f t="shared" ca="1" si="115"/>
        <v>0</v>
      </c>
      <c r="AD89" s="10">
        <f t="shared" ca="1" si="116"/>
        <v>0</v>
      </c>
      <c r="AE89" s="10">
        <f t="shared" ca="1" si="108"/>
        <v>0</v>
      </c>
      <c r="AF89" s="10">
        <f t="shared" ca="1" si="108"/>
        <v>0</v>
      </c>
      <c r="AG89" s="10">
        <f t="shared" ca="1" si="108"/>
        <v>0</v>
      </c>
      <c r="AH89" s="10">
        <f t="shared" ca="1" si="108"/>
        <v>0</v>
      </c>
      <c r="AI89" s="10">
        <f t="shared" ca="1" si="108"/>
        <v>0</v>
      </c>
      <c r="AJ89" s="10">
        <f t="shared" ca="1" si="108"/>
        <v>0</v>
      </c>
      <c r="AK89" s="10">
        <f t="shared" ca="1" si="108"/>
        <v>0</v>
      </c>
      <c r="AL89" s="10">
        <f t="shared" ca="1" si="108"/>
        <v>0</v>
      </c>
      <c r="AM89" s="10">
        <f t="shared" ca="1" si="108"/>
        <v>0</v>
      </c>
      <c r="AN89" s="10">
        <f t="shared" ca="1" si="108"/>
        <v>0</v>
      </c>
      <c r="AO89" s="10">
        <f t="shared" ca="1" si="108"/>
        <v>0</v>
      </c>
      <c r="AP89" s="10">
        <f t="shared" ca="1" si="108"/>
        <v>0</v>
      </c>
      <c r="AQ89" s="10">
        <f t="shared" ca="1" si="108"/>
        <v>0</v>
      </c>
      <c r="AR89" s="10">
        <f t="shared" ca="1" si="108"/>
        <v>0</v>
      </c>
      <c r="AS89" s="2"/>
      <c r="AT89" s="10">
        <f t="shared" ca="1" si="117"/>
        <v>0</v>
      </c>
      <c r="AU89" s="10">
        <f t="shared" ca="1" si="118"/>
        <v>0</v>
      </c>
      <c r="AV89" s="10">
        <f t="shared" ca="1" si="119"/>
        <v>0</v>
      </c>
      <c r="AW89" s="10">
        <f t="shared" ca="1" si="87"/>
        <v>0</v>
      </c>
      <c r="AX89" s="10">
        <f t="shared" ca="1" si="87"/>
        <v>0</v>
      </c>
      <c r="AY89" s="10">
        <f t="shared" ca="1" si="87"/>
        <v>0</v>
      </c>
      <c r="AZ89" s="10">
        <f t="shared" ca="1" si="87"/>
        <v>0</v>
      </c>
      <c r="BA89" s="10">
        <f t="shared" ca="1" si="87"/>
        <v>0</v>
      </c>
      <c r="BB89" s="10">
        <f t="shared" ca="1" si="87"/>
        <v>0</v>
      </c>
      <c r="BC89" s="10">
        <f t="shared" ca="1" si="87"/>
        <v>0</v>
      </c>
      <c r="BD89" s="10">
        <f t="shared" ca="1" si="87"/>
        <v>0</v>
      </c>
      <c r="BE89" s="10">
        <f t="shared" ca="1" si="87"/>
        <v>0</v>
      </c>
      <c r="BF89" s="10">
        <f t="shared" ca="1" si="87"/>
        <v>0</v>
      </c>
      <c r="BG89" s="10">
        <f t="shared" ca="1" si="87"/>
        <v>0</v>
      </c>
      <c r="BH89" s="10">
        <f t="shared" ca="1" si="87"/>
        <v>0</v>
      </c>
      <c r="BI89" s="10">
        <f t="shared" ca="1" si="87"/>
        <v>0</v>
      </c>
      <c r="BJ89" s="10">
        <f t="shared" ca="1" si="87"/>
        <v>0</v>
      </c>
      <c r="BK89" s="10">
        <f t="shared" ca="1" si="87"/>
        <v>0</v>
      </c>
      <c r="BL89" s="10">
        <f t="shared" ca="1" si="87"/>
        <v>0</v>
      </c>
      <c r="BM89" s="10">
        <f t="shared" ca="1" si="87"/>
        <v>0</v>
      </c>
      <c r="BN89" s="13">
        <f t="shared" ca="1" si="120"/>
        <v>0</v>
      </c>
      <c r="BO89" s="7"/>
      <c r="BP89" s="10">
        <f t="shared" ca="1" si="121"/>
        <v>0</v>
      </c>
      <c r="BQ89" s="10">
        <f t="shared" ca="1" si="122"/>
        <v>0</v>
      </c>
      <c r="BR89" s="10">
        <f t="shared" ca="1" si="123"/>
        <v>0</v>
      </c>
      <c r="BS89" s="10">
        <f t="shared" ca="1" si="124"/>
        <v>0</v>
      </c>
      <c r="BT89" s="10">
        <f t="shared" ca="1" si="125"/>
        <v>0</v>
      </c>
      <c r="BU89" s="10">
        <f t="shared" ca="1" si="57"/>
        <v>0</v>
      </c>
      <c r="BV89" s="10">
        <f t="shared" ca="1" si="58"/>
        <v>0</v>
      </c>
      <c r="BW89" s="10">
        <f t="shared" ca="1" si="59"/>
        <v>0</v>
      </c>
      <c r="BX89" s="10">
        <f t="shared" ca="1" si="60"/>
        <v>0</v>
      </c>
      <c r="BY89" s="10">
        <f t="shared" ca="1" si="61"/>
        <v>0</v>
      </c>
      <c r="BZ89" s="10">
        <f t="shared" ca="1" si="62"/>
        <v>0</v>
      </c>
      <c r="CA89" s="10">
        <f t="shared" ca="1" si="63"/>
        <v>0</v>
      </c>
      <c r="CB89" s="10">
        <f t="shared" ca="1" si="64"/>
        <v>0</v>
      </c>
      <c r="CC89" s="10">
        <f t="shared" ca="1" si="65"/>
        <v>0</v>
      </c>
      <c r="CD89" s="10">
        <f t="shared" ca="1" si="66"/>
        <v>0</v>
      </c>
      <c r="CE89" s="10">
        <f t="shared" ca="1" si="67"/>
        <v>0</v>
      </c>
      <c r="CF89" s="10">
        <f t="shared" ca="1" si="68"/>
        <v>0</v>
      </c>
      <c r="CG89" s="10">
        <f t="shared" ca="1" si="69"/>
        <v>0</v>
      </c>
      <c r="CH89" s="10">
        <f t="shared" ca="1" si="70"/>
        <v>0</v>
      </c>
      <c r="CI89" s="10">
        <f t="shared" ca="1" si="71"/>
        <v>0</v>
      </c>
      <c r="CJ89" s="13">
        <f t="shared" ca="1" si="126"/>
        <v>0</v>
      </c>
      <c r="CK89" s="13"/>
      <c r="CL89" s="33">
        <f t="shared" ca="1" si="109"/>
        <v>0</v>
      </c>
      <c r="CM89" s="10">
        <f ca="1">IF(NOT(snowball),0,IF(Z88=0,0,IF($C89&lt;=SUM($CL89:CL89),0,IF(BQ89+$C89-SUM($CL89:CL89)&gt;Z88+AU89,Z88+AU89-BQ89,$C89-SUM($CL89:CL89)))))</f>
        <v>0</v>
      </c>
      <c r="CN89" s="10">
        <f ca="1">IF(NOT(snowball),0,IF(AA88=0,0,IF($C89&lt;=SUM($CL89:CM89),0,IF(BR89+$C89-SUM($CL89:CM89)&gt;AA88+AV89,AA88+AV89-BR89,$C89-SUM($CL89:CM89)))))</f>
        <v>0</v>
      </c>
      <c r="CO89" s="10">
        <f ca="1">IF(NOT(snowball),0,IF(AB88=0,0,IF($C89&lt;=SUM($CL89:CN89),0,IF(BS89+$C89-SUM($CL89:CN89)&gt;AB88+AW89,AB88+AW89-BS89,$C89-SUM($CL89:CN89)))))</f>
        <v>0</v>
      </c>
      <c r="CP89" s="10">
        <f ca="1">IF(NOT(snowball),0,IF(AC88=0,0,IF($C89&lt;=SUM($CL89:CO89),0,IF(BT89+$C89-SUM($CL89:CO89)&gt;AC88+AX89,AC88+AX89-BT89,$C89-SUM($CL89:CO89)))))</f>
        <v>0</v>
      </c>
      <c r="CQ89" s="10">
        <f ca="1">IF(NOT(snowball),0,IF(AD88=0,0,IF($C89&lt;=SUM($CL89:CP89),0,IF(BU89+$C89-SUM($CL89:CP89)&gt;AD88+AY89,AD88+AY89-BU89,$C89-SUM($CL89:CP89)))))</f>
        <v>0</v>
      </c>
      <c r="CR89" s="10">
        <f ca="1">IF(NOT(snowball),0,IF(AE88=0,0,IF($C89&lt;=SUM($CL89:CQ89),0,IF(BV89+$C89-SUM($CL89:CQ89)&gt;AE88+AZ89,AE88+AZ89-BV89,$C89-SUM($CL89:CQ89)))))</f>
        <v>0</v>
      </c>
      <c r="CS89" s="10">
        <f ca="1">IF(NOT(snowball),0,IF(AF88=0,0,IF($C89&lt;=SUM($CL89:CR89),0,IF(BW89+$C89-SUM($CL89:CR89)&gt;AF88+BA89,AF88+BA89-BW89,$C89-SUM($CL89:CR89)))))</f>
        <v>0</v>
      </c>
      <c r="CT89" s="10">
        <f ca="1">IF(NOT(snowball),0,IF(AG88=0,0,IF($C89&lt;=SUM($CL89:CS89),0,IF(BX89+$C89-SUM($CL89:CS89)&gt;AG88+BB89,AG88+BB89-BX89,$C89-SUM($CL89:CS89)))))</f>
        <v>0</v>
      </c>
      <c r="CU89" s="10">
        <f ca="1">IF(NOT(snowball),0,IF(AH88=0,0,IF($C89&lt;=SUM($CL89:CT89),0,IF(BY89+$C89-SUM($CL89:CT89)&gt;AH88+BC89,AH88+BC89-BY89,$C89-SUM($CL89:CT89)))))</f>
        <v>0</v>
      </c>
      <c r="CV89" s="10">
        <f ca="1">IF(NOT(snowball),0,IF(AI88=0,0,IF($C89&lt;=SUM($CL89:CU89),0,IF(BZ89+$C89-SUM($CL89:CU89)&gt;AI88+BD89,AI88+BD89-BZ89,$C89-SUM($CL89:CU89)))))</f>
        <v>0</v>
      </c>
      <c r="CW89" s="10">
        <f ca="1">IF(NOT(snowball),0,IF(AJ88=0,0,IF($C89&lt;=SUM($CL89:CV89),0,IF(CA89+$C89-SUM($CL89:CV89)&gt;AJ88+BE89,AJ88+BE89-CA89,$C89-SUM($CL89:CV89)))))</f>
        <v>0</v>
      </c>
      <c r="CX89" s="10">
        <f ca="1">IF(NOT(snowball),0,IF(AK88=0,0,IF($C89&lt;=SUM($CL89:CW89),0,IF(CB89+$C89-SUM($CL89:CW89)&gt;AK88+BF89,AK88+BF89-CB89,$C89-SUM($CL89:CW89)))))</f>
        <v>0</v>
      </c>
      <c r="CY89" s="10">
        <f ca="1">IF(NOT(snowball),0,IF(AL88=0,0,IF($C89&lt;=SUM($CL89:CX89),0,IF(CC89+$C89-SUM($CL89:CX89)&gt;AL88+BG89,AL88+BG89-CC89,$C89-SUM($CL89:CX89)))))</f>
        <v>0</v>
      </c>
      <c r="CZ89" s="10">
        <f ca="1">IF(NOT(snowball),0,IF(AM88=0,0,IF($C89&lt;=SUM($CL89:CY89),0,IF(CD89+$C89-SUM($CL89:CY89)&gt;AM88+BH89,AM88+BH89-CD89,$C89-SUM($CL89:CY89)))))</f>
        <v>0</v>
      </c>
      <c r="DA89" s="10">
        <f ca="1">IF(NOT(snowball),0,IF(AN88=0,0,IF($C89&lt;=SUM($CL89:CZ89),0,IF(CE89+$C89-SUM($CL89:CZ89)&gt;AN88+BI89,AN88+BI89-CE89,$C89-SUM($CL89:CZ89)))))</f>
        <v>0</v>
      </c>
      <c r="DB89" s="10">
        <f ca="1">IF(NOT(snowball),0,IF(AO88=0,0,IF($C89&lt;=SUM($CL89:DA89),0,IF(CF89+$C89-SUM($CL89:DA89)&gt;AO88+BJ89,AO88+BJ89-CF89,$C89-SUM($CL89:DA89)))))</f>
        <v>0</v>
      </c>
      <c r="DC89" s="10">
        <f ca="1">IF(NOT(snowball),0,IF(AP88=0,0,IF($C89&lt;=SUM($CL89:DB89),0,IF(CG89+$C89-SUM($CL89:DB89)&gt;AP88+BK89,AP88+BK89-CG89,$C89-SUM($CL89:DB89)))))</f>
        <v>0</v>
      </c>
      <c r="DD89" s="10">
        <f ca="1">IF(NOT(snowball),0,IF(AQ88=0,0,IF($C89&lt;=SUM($CL89:DC89),0,IF(CH89+$C89-SUM($CL89:DC89)&gt;AQ88+BL89,AQ88+BL89-CH89,$C89-SUM($CL89:DC89)))))</f>
        <v>0</v>
      </c>
      <c r="DE89" s="10">
        <f ca="1">IF(NOT(snowball),0,IF(AR88=0,0,IF($C89&lt;=SUM($CL89:DD89),0,IF(CI89+$C89-SUM($CL89:DD89)&gt;AR88+BM89,AR88+BM89-CI89,$C89-SUM($CL89:DD89)))))</f>
        <v>0</v>
      </c>
    </row>
    <row r="90" spans="1:109" ht="11.1" customHeight="1">
      <c r="A90" s="11" t="str">
        <f t="shared" ca="1" si="127"/>
        <v/>
      </c>
      <c r="B90" s="5" t="e">
        <f t="shared" ca="1" si="110"/>
        <v>#N/A</v>
      </c>
      <c r="C90" s="34" t="str">
        <f t="shared" ca="1" si="88"/>
        <v/>
      </c>
      <c r="D90" s="10">
        <f t="shared" ca="1" si="89"/>
        <v>0</v>
      </c>
      <c r="E90" s="10">
        <f t="shared" ca="1" si="90"/>
        <v>0</v>
      </c>
      <c r="F90" s="10">
        <f t="shared" ca="1" si="91"/>
        <v>0</v>
      </c>
      <c r="G90" s="10">
        <f t="shared" ca="1" si="92"/>
        <v>0</v>
      </c>
      <c r="H90" s="10">
        <f t="shared" ca="1" si="93"/>
        <v>0</v>
      </c>
      <c r="I90" s="10">
        <f t="shared" ca="1" si="94"/>
        <v>0</v>
      </c>
      <c r="J90" s="10">
        <f t="shared" ca="1" si="95"/>
        <v>0</v>
      </c>
      <c r="K90" s="10">
        <f t="shared" ca="1" si="96"/>
        <v>0</v>
      </c>
      <c r="L90" s="10">
        <f t="shared" ca="1" si="97"/>
        <v>0</v>
      </c>
      <c r="M90" s="10">
        <f t="shared" ca="1" si="98"/>
        <v>0</v>
      </c>
      <c r="N90" s="10">
        <f t="shared" ca="1" si="99"/>
        <v>0</v>
      </c>
      <c r="O90" s="10">
        <f t="shared" ca="1" si="100"/>
        <v>0</v>
      </c>
      <c r="P90" s="10">
        <f t="shared" ca="1" si="101"/>
        <v>0</v>
      </c>
      <c r="Q90" s="10">
        <f t="shared" ca="1" si="102"/>
        <v>0</v>
      </c>
      <c r="R90" s="10">
        <f t="shared" ca="1" si="103"/>
        <v>0</v>
      </c>
      <c r="S90" s="10">
        <f t="shared" ca="1" si="104"/>
        <v>0</v>
      </c>
      <c r="T90" s="10">
        <f t="shared" ca="1" si="105"/>
        <v>0</v>
      </c>
      <c r="U90" s="10">
        <f t="shared" ca="1" si="106"/>
        <v>0</v>
      </c>
      <c r="V90" s="10">
        <f t="shared" ca="1" si="107"/>
        <v>0</v>
      </c>
      <c r="W90" s="10">
        <f t="shared" ca="1" si="107"/>
        <v>0</v>
      </c>
      <c r="X90" s="31"/>
      <c r="Y90" s="10">
        <f t="shared" ca="1" si="111"/>
        <v>0</v>
      </c>
      <c r="Z90" s="10">
        <f t="shared" ca="1" si="112"/>
        <v>0</v>
      </c>
      <c r="AA90" s="10">
        <f t="shared" ca="1" si="113"/>
        <v>0</v>
      </c>
      <c r="AB90" s="10">
        <f t="shared" ca="1" si="114"/>
        <v>0</v>
      </c>
      <c r="AC90" s="10">
        <f t="shared" ca="1" si="115"/>
        <v>0</v>
      </c>
      <c r="AD90" s="10">
        <f t="shared" ca="1" si="116"/>
        <v>0</v>
      </c>
      <c r="AE90" s="10">
        <f t="shared" ca="1" si="108"/>
        <v>0</v>
      </c>
      <c r="AF90" s="10">
        <f t="shared" ca="1" si="108"/>
        <v>0</v>
      </c>
      <c r="AG90" s="10">
        <f t="shared" ca="1" si="108"/>
        <v>0</v>
      </c>
      <c r="AH90" s="10">
        <f t="shared" ca="1" si="108"/>
        <v>0</v>
      </c>
      <c r="AI90" s="10">
        <f t="shared" ca="1" si="108"/>
        <v>0</v>
      </c>
      <c r="AJ90" s="10">
        <f t="shared" ca="1" si="108"/>
        <v>0</v>
      </c>
      <c r="AK90" s="10">
        <f t="shared" ca="1" si="108"/>
        <v>0</v>
      </c>
      <c r="AL90" s="10">
        <f t="shared" ca="1" si="108"/>
        <v>0</v>
      </c>
      <c r="AM90" s="10">
        <f t="shared" ca="1" si="108"/>
        <v>0</v>
      </c>
      <c r="AN90" s="10">
        <f t="shared" ca="1" si="108"/>
        <v>0</v>
      </c>
      <c r="AO90" s="10">
        <f t="shared" ca="1" si="108"/>
        <v>0</v>
      </c>
      <c r="AP90" s="10">
        <f t="shared" ca="1" si="108"/>
        <v>0</v>
      </c>
      <c r="AQ90" s="10">
        <f t="shared" ca="1" si="108"/>
        <v>0</v>
      </c>
      <c r="AR90" s="10">
        <f t="shared" ca="1" si="108"/>
        <v>0</v>
      </c>
      <c r="AS90" s="2"/>
      <c r="AT90" s="10">
        <f t="shared" ca="1" si="117"/>
        <v>0</v>
      </c>
      <c r="AU90" s="10">
        <f t="shared" ca="1" si="118"/>
        <v>0</v>
      </c>
      <c r="AV90" s="10">
        <f t="shared" ca="1" si="119"/>
        <v>0</v>
      </c>
      <c r="AW90" s="10">
        <f t="shared" ca="1" si="87"/>
        <v>0</v>
      </c>
      <c r="AX90" s="10">
        <f t="shared" ca="1" si="87"/>
        <v>0</v>
      </c>
      <c r="AY90" s="10">
        <f t="shared" ca="1" si="87"/>
        <v>0</v>
      </c>
      <c r="AZ90" s="10">
        <f t="shared" ca="1" si="87"/>
        <v>0</v>
      </c>
      <c r="BA90" s="10">
        <f t="shared" ca="1" si="87"/>
        <v>0</v>
      </c>
      <c r="BB90" s="10">
        <f t="shared" ca="1" si="87"/>
        <v>0</v>
      </c>
      <c r="BC90" s="10">
        <f t="shared" ca="1" si="87"/>
        <v>0</v>
      </c>
      <c r="BD90" s="10">
        <f t="shared" ca="1" si="87"/>
        <v>0</v>
      </c>
      <c r="BE90" s="10">
        <f t="shared" ca="1" si="87"/>
        <v>0</v>
      </c>
      <c r="BF90" s="10">
        <f t="shared" ca="1" si="87"/>
        <v>0</v>
      </c>
      <c r="BG90" s="10">
        <f t="shared" ca="1" si="87"/>
        <v>0</v>
      </c>
      <c r="BH90" s="10">
        <f t="shared" ca="1" si="87"/>
        <v>0</v>
      </c>
      <c r="BI90" s="10">
        <f t="shared" ca="1" si="87"/>
        <v>0</v>
      </c>
      <c r="BJ90" s="10">
        <f t="shared" ca="1" si="87"/>
        <v>0</v>
      </c>
      <c r="BK90" s="10">
        <f t="shared" ca="1" si="87"/>
        <v>0</v>
      </c>
      <c r="BL90" s="10">
        <f t="shared" ca="1" si="87"/>
        <v>0</v>
      </c>
      <c r="BM90" s="10">
        <f t="shared" ca="1" si="87"/>
        <v>0</v>
      </c>
      <c r="BN90" s="13">
        <f t="shared" ca="1" si="120"/>
        <v>0</v>
      </c>
      <c r="BO90" s="7"/>
      <c r="BP90" s="10">
        <f t="shared" ca="1" si="121"/>
        <v>0</v>
      </c>
      <c r="BQ90" s="10">
        <f t="shared" ca="1" si="122"/>
        <v>0</v>
      </c>
      <c r="BR90" s="10">
        <f t="shared" ca="1" si="123"/>
        <v>0</v>
      </c>
      <c r="BS90" s="10">
        <f t="shared" ca="1" si="124"/>
        <v>0</v>
      </c>
      <c r="BT90" s="10">
        <f t="shared" ca="1" si="125"/>
        <v>0</v>
      </c>
      <c r="BU90" s="10">
        <f t="shared" ca="1" si="57"/>
        <v>0</v>
      </c>
      <c r="BV90" s="10">
        <f t="shared" ca="1" si="58"/>
        <v>0</v>
      </c>
      <c r="BW90" s="10">
        <f t="shared" ca="1" si="59"/>
        <v>0</v>
      </c>
      <c r="BX90" s="10">
        <f t="shared" ca="1" si="60"/>
        <v>0</v>
      </c>
      <c r="BY90" s="10">
        <f t="shared" ca="1" si="61"/>
        <v>0</v>
      </c>
      <c r="BZ90" s="10">
        <f t="shared" ca="1" si="62"/>
        <v>0</v>
      </c>
      <c r="CA90" s="10">
        <f t="shared" ca="1" si="63"/>
        <v>0</v>
      </c>
      <c r="CB90" s="10">
        <f t="shared" ca="1" si="64"/>
        <v>0</v>
      </c>
      <c r="CC90" s="10">
        <f t="shared" ca="1" si="65"/>
        <v>0</v>
      </c>
      <c r="CD90" s="10">
        <f t="shared" ca="1" si="66"/>
        <v>0</v>
      </c>
      <c r="CE90" s="10">
        <f t="shared" ca="1" si="67"/>
        <v>0</v>
      </c>
      <c r="CF90" s="10">
        <f t="shared" ca="1" si="68"/>
        <v>0</v>
      </c>
      <c r="CG90" s="10">
        <f t="shared" ca="1" si="69"/>
        <v>0</v>
      </c>
      <c r="CH90" s="10">
        <f t="shared" ca="1" si="70"/>
        <v>0</v>
      </c>
      <c r="CI90" s="10">
        <f t="shared" ca="1" si="71"/>
        <v>0</v>
      </c>
      <c r="CJ90" s="13">
        <f t="shared" ca="1" si="126"/>
        <v>0</v>
      </c>
      <c r="CK90" s="13"/>
      <c r="CL90" s="33">
        <f t="shared" ca="1" si="109"/>
        <v>0</v>
      </c>
      <c r="CM90" s="10">
        <f ca="1">IF(NOT(snowball),0,IF(Z89=0,0,IF($C90&lt;=SUM($CL90:CL90),0,IF(BQ90+$C90-SUM($CL90:CL90)&gt;Z89+AU90,Z89+AU90-BQ90,$C90-SUM($CL90:CL90)))))</f>
        <v>0</v>
      </c>
      <c r="CN90" s="10">
        <f ca="1">IF(NOT(snowball),0,IF(AA89=0,0,IF($C90&lt;=SUM($CL90:CM90),0,IF(BR90+$C90-SUM($CL90:CM90)&gt;AA89+AV90,AA89+AV90-BR90,$C90-SUM($CL90:CM90)))))</f>
        <v>0</v>
      </c>
      <c r="CO90" s="10">
        <f ca="1">IF(NOT(snowball),0,IF(AB89=0,0,IF($C90&lt;=SUM($CL90:CN90),0,IF(BS90+$C90-SUM($CL90:CN90)&gt;AB89+AW90,AB89+AW90-BS90,$C90-SUM($CL90:CN90)))))</f>
        <v>0</v>
      </c>
      <c r="CP90" s="10">
        <f ca="1">IF(NOT(snowball),0,IF(AC89=0,0,IF($C90&lt;=SUM($CL90:CO90),0,IF(BT90+$C90-SUM($CL90:CO90)&gt;AC89+AX90,AC89+AX90-BT90,$C90-SUM($CL90:CO90)))))</f>
        <v>0</v>
      </c>
      <c r="CQ90" s="10">
        <f ca="1">IF(NOT(snowball),0,IF(AD89=0,0,IF($C90&lt;=SUM($CL90:CP90),0,IF(BU90+$C90-SUM($CL90:CP90)&gt;AD89+AY90,AD89+AY90-BU90,$C90-SUM($CL90:CP90)))))</f>
        <v>0</v>
      </c>
      <c r="CR90" s="10">
        <f ca="1">IF(NOT(snowball),0,IF(AE89=0,0,IF($C90&lt;=SUM($CL90:CQ90),0,IF(BV90+$C90-SUM($CL90:CQ90)&gt;AE89+AZ90,AE89+AZ90-BV90,$C90-SUM($CL90:CQ90)))))</f>
        <v>0</v>
      </c>
      <c r="CS90" s="10">
        <f ca="1">IF(NOT(snowball),0,IF(AF89=0,0,IF($C90&lt;=SUM($CL90:CR90),0,IF(BW90+$C90-SUM($CL90:CR90)&gt;AF89+BA90,AF89+BA90-BW90,$C90-SUM($CL90:CR90)))))</f>
        <v>0</v>
      </c>
      <c r="CT90" s="10">
        <f ca="1">IF(NOT(snowball),0,IF(AG89=0,0,IF($C90&lt;=SUM($CL90:CS90),0,IF(BX90+$C90-SUM($CL90:CS90)&gt;AG89+BB90,AG89+BB90-BX90,$C90-SUM($CL90:CS90)))))</f>
        <v>0</v>
      </c>
      <c r="CU90" s="10">
        <f ca="1">IF(NOT(snowball),0,IF(AH89=0,0,IF($C90&lt;=SUM($CL90:CT90),0,IF(BY90+$C90-SUM($CL90:CT90)&gt;AH89+BC90,AH89+BC90-BY90,$C90-SUM($CL90:CT90)))))</f>
        <v>0</v>
      </c>
      <c r="CV90" s="10">
        <f ca="1">IF(NOT(snowball),0,IF(AI89=0,0,IF($C90&lt;=SUM($CL90:CU90),0,IF(BZ90+$C90-SUM($CL90:CU90)&gt;AI89+BD90,AI89+BD90-BZ90,$C90-SUM($CL90:CU90)))))</f>
        <v>0</v>
      </c>
      <c r="CW90" s="10">
        <f ca="1">IF(NOT(snowball),0,IF(AJ89=0,0,IF($C90&lt;=SUM($CL90:CV90),0,IF(CA90+$C90-SUM($CL90:CV90)&gt;AJ89+BE90,AJ89+BE90-CA90,$C90-SUM($CL90:CV90)))))</f>
        <v>0</v>
      </c>
      <c r="CX90" s="10">
        <f ca="1">IF(NOT(snowball),0,IF(AK89=0,0,IF($C90&lt;=SUM($CL90:CW90),0,IF(CB90+$C90-SUM($CL90:CW90)&gt;AK89+BF90,AK89+BF90-CB90,$C90-SUM($CL90:CW90)))))</f>
        <v>0</v>
      </c>
      <c r="CY90" s="10">
        <f ca="1">IF(NOT(snowball),0,IF(AL89=0,0,IF($C90&lt;=SUM($CL90:CX90),0,IF(CC90+$C90-SUM($CL90:CX90)&gt;AL89+BG90,AL89+BG90-CC90,$C90-SUM($CL90:CX90)))))</f>
        <v>0</v>
      </c>
      <c r="CZ90" s="10">
        <f ca="1">IF(NOT(snowball),0,IF(AM89=0,0,IF($C90&lt;=SUM($CL90:CY90),0,IF(CD90+$C90-SUM($CL90:CY90)&gt;AM89+BH90,AM89+BH90-CD90,$C90-SUM($CL90:CY90)))))</f>
        <v>0</v>
      </c>
      <c r="DA90" s="10">
        <f ca="1">IF(NOT(snowball),0,IF(AN89=0,0,IF($C90&lt;=SUM($CL90:CZ90),0,IF(CE90+$C90-SUM($CL90:CZ90)&gt;AN89+BI90,AN89+BI90-CE90,$C90-SUM($CL90:CZ90)))))</f>
        <v>0</v>
      </c>
      <c r="DB90" s="10">
        <f ca="1">IF(NOT(snowball),0,IF(AO89=0,0,IF($C90&lt;=SUM($CL90:DA90),0,IF(CF90+$C90-SUM($CL90:DA90)&gt;AO89+BJ90,AO89+BJ90-CF90,$C90-SUM($CL90:DA90)))))</f>
        <v>0</v>
      </c>
      <c r="DC90" s="10">
        <f ca="1">IF(NOT(snowball),0,IF(AP89=0,0,IF($C90&lt;=SUM($CL90:DB90),0,IF(CG90+$C90-SUM($CL90:DB90)&gt;AP89+BK90,AP89+BK90-CG90,$C90-SUM($CL90:DB90)))))</f>
        <v>0</v>
      </c>
      <c r="DD90" s="10">
        <f ca="1">IF(NOT(snowball),0,IF(AQ89=0,0,IF($C90&lt;=SUM($CL90:DC90),0,IF(CH90+$C90-SUM($CL90:DC90)&gt;AQ89+BL90,AQ89+BL90-CH90,$C90-SUM($CL90:DC90)))))</f>
        <v>0</v>
      </c>
      <c r="DE90" s="10">
        <f ca="1">IF(NOT(snowball),0,IF(AR89=0,0,IF($C90&lt;=SUM($CL90:DD90),0,IF(CI90+$C90-SUM($CL90:DD90)&gt;AR89+BM90,AR89+BM90-CI90,$C90-SUM($CL90:DD90)))))</f>
        <v>0</v>
      </c>
    </row>
    <row r="91" spans="1:109" ht="11.1" customHeight="1">
      <c r="A91" s="11" t="str">
        <f t="shared" ca="1" si="127"/>
        <v/>
      </c>
      <c r="B91" s="5" t="e">
        <f t="shared" ca="1" si="110"/>
        <v>#N/A</v>
      </c>
      <c r="C91" s="34" t="str">
        <f t="shared" ca="1" si="88"/>
        <v/>
      </c>
      <c r="D91" s="10">
        <f t="shared" ca="1" si="89"/>
        <v>0</v>
      </c>
      <c r="E91" s="10">
        <f t="shared" ca="1" si="90"/>
        <v>0</v>
      </c>
      <c r="F91" s="10">
        <f t="shared" ca="1" si="91"/>
        <v>0</v>
      </c>
      <c r="G91" s="10">
        <f t="shared" ca="1" si="92"/>
        <v>0</v>
      </c>
      <c r="H91" s="10">
        <f t="shared" ca="1" si="93"/>
        <v>0</v>
      </c>
      <c r="I91" s="10">
        <f t="shared" ca="1" si="94"/>
        <v>0</v>
      </c>
      <c r="J91" s="10">
        <f t="shared" ca="1" si="95"/>
        <v>0</v>
      </c>
      <c r="K91" s="10">
        <f t="shared" ca="1" si="96"/>
        <v>0</v>
      </c>
      <c r="L91" s="10">
        <f t="shared" ca="1" si="97"/>
        <v>0</v>
      </c>
      <c r="M91" s="10">
        <f t="shared" ca="1" si="98"/>
        <v>0</v>
      </c>
      <c r="N91" s="10">
        <f t="shared" ca="1" si="99"/>
        <v>0</v>
      </c>
      <c r="O91" s="10">
        <f t="shared" ca="1" si="100"/>
        <v>0</v>
      </c>
      <c r="P91" s="10">
        <f t="shared" ca="1" si="101"/>
        <v>0</v>
      </c>
      <c r="Q91" s="10">
        <f t="shared" ca="1" si="102"/>
        <v>0</v>
      </c>
      <c r="R91" s="10">
        <f t="shared" ca="1" si="103"/>
        <v>0</v>
      </c>
      <c r="S91" s="10">
        <f t="shared" ca="1" si="104"/>
        <v>0</v>
      </c>
      <c r="T91" s="10">
        <f t="shared" ca="1" si="105"/>
        <v>0</v>
      </c>
      <c r="U91" s="10">
        <f t="shared" ca="1" si="106"/>
        <v>0</v>
      </c>
      <c r="V91" s="10">
        <f t="shared" ca="1" si="107"/>
        <v>0</v>
      </c>
      <c r="W91" s="10">
        <f t="shared" ca="1" si="107"/>
        <v>0</v>
      </c>
      <c r="X91" s="31"/>
      <c r="Y91" s="10">
        <f t="shared" ca="1" si="111"/>
        <v>0</v>
      </c>
      <c r="Z91" s="10">
        <f t="shared" ca="1" si="112"/>
        <v>0</v>
      </c>
      <c r="AA91" s="10">
        <f t="shared" ca="1" si="113"/>
        <v>0</v>
      </c>
      <c r="AB91" s="10">
        <f t="shared" ca="1" si="114"/>
        <v>0</v>
      </c>
      <c r="AC91" s="10">
        <f t="shared" ca="1" si="115"/>
        <v>0</v>
      </c>
      <c r="AD91" s="10">
        <f t="shared" ca="1" si="116"/>
        <v>0</v>
      </c>
      <c r="AE91" s="10">
        <f t="shared" ca="1" si="108"/>
        <v>0</v>
      </c>
      <c r="AF91" s="10">
        <f t="shared" ca="1" si="108"/>
        <v>0</v>
      </c>
      <c r="AG91" s="10">
        <f t="shared" ca="1" si="108"/>
        <v>0</v>
      </c>
      <c r="AH91" s="10">
        <f t="shared" ca="1" si="108"/>
        <v>0</v>
      </c>
      <c r="AI91" s="10">
        <f t="shared" ca="1" si="108"/>
        <v>0</v>
      </c>
      <c r="AJ91" s="10">
        <f t="shared" ca="1" si="108"/>
        <v>0</v>
      </c>
      <c r="AK91" s="10">
        <f t="shared" ca="1" si="108"/>
        <v>0</v>
      </c>
      <c r="AL91" s="10">
        <f t="shared" ca="1" si="108"/>
        <v>0</v>
      </c>
      <c r="AM91" s="10">
        <f t="shared" ca="1" si="108"/>
        <v>0</v>
      </c>
      <c r="AN91" s="10">
        <f t="shared" ca="1" si="108"/>
        <v>0</v>
      </c>
      <c r="AO91" s="10">
        <f t="shared" ca="1" si="108"/>
        <v>0</v>
      </c>
      <c r="AP91" s="10">
        <f t="shared" ca="1" si="108"/>
        <v>0</v>
      </c>
      <c r="AQ91" s="10">
        <f t="shared" ca="1" si="108"/>
        <v>0</v>
      </c>
      <c r="AR91" s="10">
        <f t="shared" ca="1" si="108"/>
        <v>0</v>
      </c>
      <c r="AS91" s="2"/>
      <c r="AT91" s="10">
        <f t="shared" ca="1" si="117"/>
        <v>0</v>
      </c>
      <c r="AU91" s="10">
        <f t="shared" ca="1" si="118"/>
        <v>0</v>
      </c>
      <c r="AV91" s="10">
        <f t="shared" ca="1" si="119"/>
        <v>0</v>
      </c>
      <c r="AW91" s="10">
        <f t="shared" ca="1" si="87"/>
        <v>0</v>
      </c>
      <c r="AX91" s="10">
        <f t="shared" ca="1" si="87"/>
        <v>0</v>
      </c>
      <c r="AY91" s="10">
        <f t="shared" ca="1" si="87"/>
        <v>0</v>
      </c>
      <c r="AZ91" s="10">
        <f t="shared" ca="1" si="87"/>
        <v>0</v>
      </c>
      <c r="BA91" s="10">
        <f t="shared" ca="1" si="87"/>
        <v>0</v>
      </c>
      <c r="BB91" s="10">
        <f t="shared" ca="1" si="87"/>
        <v>0</v>
      </c>
      <c r="BC91" s="10">
        <f t="shared" ca="1" si="87"/>
        <v>0</v>
      </c>
      <c r="BD91" s="10">
        <f t="shared" ca="1" si="87"/>
        <v>0</v>
      </c>
      <c r="BE91" s="10">
        <f t="shared" ca="1" si="87"/>
        <v>0</v>
      </c>
      <c r="BF91" s="10">
        <f t="shared" ca="1" si="87"/>
        <v>0</v>
      </c>
      <c r="BG91" s="10">
        <f t="shared" ca="1" si="87"/>
        <v>0</v>
      </c>
      <c r="BH91" s="10">
        <f t="shared" ca="1" si="87"/>
        <v>0</v>
      </c>
      <c r="BI91" s="10">
        <f t="shared" ca="1" si="87"/>
        <v>0</v>
      </c>
      <c r="BJ91" s="10">
        <f t="shared" ca="1" si="87"/>
        <v>0</v>
      </c>
      <c r="BK91" s="10">
        <f t="shared" ca="1" si="87"/>
        <v>0</v>
      </c>
      <c r="BL91" s="10">
        <f t="shared" ca="1" si="87"/>
        <v>0</v>
      </c>
      <c r="BM91" s="10">
        <f t="shared" ca="1" si="87"/>
        <v>0</v>
      </c>
      <c r="BN91" s="13">
        <f t="shared" ca="1" si="120"/>
        <v>0</v>
      </c>
      <c r="BO91" s="7"/>
      <c r="BP91" s="10">
        <f t="shared" ca="1" si="121"/>
        <v>0</v>
      </c>
      <c r="BQ91" s="10">
        <f t="shared" ca="1" si="122"/>
        <v>0</v>
      </c>
      <c r="BR91" s="10">
        <f t="shared" ca="1" si="123"/>
        <v>0</v>
      </c>
      <c r="BS91" s="10">
        <f t="shared" ca="1" si="124"/>
        <v>0</v>
      </c>
      <c r="BT91" s="10">
        <f t="shared" ca="1" si="125"/>
        <v>0</v>
      </c>
      <c r="BU91" s="10">
        <f t="shared" ca="1" si="57"/>
        <v>0</v>
      </c>
      <c r="BV91" s="10">
        <f t="shared" ca="1" si="58"/>
        <v>0</v>
      </c>
      <c r="BW91" s="10">
        <f t="shared" ca="1" si="59"/>
        <v>0</v>
      </c>
      <c r="BX91" s="10">
        <f t="shared" ca="1" si="60"/>
        <v>0</v>
      </c>
      <c r="BY91" s="10">
        <f t="shared" ca="1" si="61"/>
        <v>0</v>
      </c>
      <c r="BZ91" s="10">
        <f t="shared" ca="1" si="62"/>
        <v>0</v>
      </c>
      <c r="CA91" s="10">
        <f t="shared" ca="1" si="63"/>
        <v>0</v>
      </c>
      <c r="CB91" s="10">
        <f t="shared" ca="1" si="64"/>
        <v>0</v>
      </c>
      <c r="CC91" s="10">
        <f t="shared" ca="1" si="65"/>
        <v>0</v>
      </c>
      <c r="CD91" s="10">
        <f t="shared" ca="1" si="66"/>
        <v>0</v>
      </c>
      <c r="CE91" s="10">
        <f t="shared" ca="1" si="67"/>
        <v>0</v>
      </c>
      <c r="CF91" s="10">
        <f t="shared" ca="1" si="68"/>
        <v>0</v>
      </c>
      <c r="CG91" s="10">
        <f t="shared" ca="1" si="69"/>
        <v>0</v>
      </c>
      <c r="CH91" s="10">
        <f t="shared" ca="1" si="70"/>
        <v>0</v>
      </c>
      <c r="CI91" s="10">
        <f t="shared" ca="1" si="71"/>
        <v>0</v>
      </c>
      <c r="CJ91" s="13">
        <f t="shared" ca="1" si="126"/>
        <v>0</v>
      </c>
      <c r="CK91" s="13"/>
      <c r="CL91" s="33">
        <f t="shared" ca="1" si="109"/>
        <v>0</v>
      </c>
      <c r="CM91" s="10">
        <f ca="1">IF(NOT(snowball),0,IF(Z90=0,0,IF($C91&lt;=SUM($CL91:CL91),0,IF(BQ91+$C91-SUM($CL91:CL91)&gt;Z90+AU91,Z90+AU91-BQ91,$C91-SUM($CL91:CL91)))))</f>
        <v>0</v>
      </c>
      <c r="CN91" s="10">
        <f ca="1">IF(NOT(snowball),0,IF(AA90=0,0,IF($C91&lt;=SUM($CL91:CM91),0,IF(BR91+$C91-SUM($CL91:CM91)&gt;AA90+AV91,AA90+AV91-BR91,$C91-SUM($CL91:CM91)))))</f>
        <v>0</v>
      </c>
      <c r="CO91" s="10">
        <f ca="1">IF(NOT(snowball),0,IF(AB90=0,0,IF($C91&lt;=SUM($CL91:CN91),0,IF(BS91+$C91-SUM($CL91:CN91)&gt;AB90+AW91,AB90+AW91-BS91,$C91-SUM($CL91:CN91)))))</f>
        <v>0</v>
      </c>
      <c r="CP91" s="10">
        <f ca="1">IF(NOT(snowball),0,IF(AC90=0,0,IF($C91&lt;=SUM($CL91:CO91),0,IF(BT91+$C91-SUM($CL91:CO91)&gt;AC90+AX91,AC90+AX91-BT91,$C91-SUM($CL91:CO91)))))</f>
        <v>0</v>
      </c>
      <c r="CQ91" s="10">
        <f ca="1">IF(NOT(snowball),0,IF(AD90=0,0,IF($C91&lt;=SUM($CL91:CP91),0,IF(BU91+$C91-SUM($CL91:CP91)&gt;AD90+AY91,AD90+AY91-BU91,$C91-SUM($CL91:CP91)))))</f>
        <v>0</v>
      </c>
      <c r="CR91" s="10">
        <f ca="1">IF(NOT(snowball),0,IF(AE90=0,0,IF($C91&lt;=SUM($CL91:CQ91),0,IF(BV91+$C91-SUM($CL91:CQ91)&gt;AE90+AZ91,AE90+AZ91-BV91,$C91-SUM($CL91:CQ91)))))</f>
        <v>0</v>
      </c>
      <c r="CS91" s="10">
        <f ca="1">IF(NOT(snowball),0,IF(AF90=0,0,IF($C91&lt;=SUM($CL91:CR91),0,IF(BW91+$C91-SUM($CL91:CR91)&gt;AF90+BA91,AF90+BA91-BW91,$C91-SUM($CL91:CR91)))))</f>
        <v>0</v>
      </c>
      <c r="CT91" s="10">
        <f ca="1">IF(NOT(snowball),0,IF(AG90=0,0,IF($C91&lt;=SUM($CL91:CS91),0,IF(BX91+$C91-SUM($CL91:CS91)&gt;AG90+BB91,AG90+BB91-BX91,$C91-SUM($CL91:CS91)))))</f>
        <v>0</v>
      </c>
      <c r="CU91" s="10">
        <f ca="1">IF(NOT(snowball),0,IF(AH90=0,0,IF($C91&lt;=SUM($CL91:CT91),0,IF(BY91+$C91-SUM($CL91:CT91)&gt;AH90+BC91,AH90+BC91-BY91,$C91-SUM($CL91:CT91)))))</f>
        <v>0</v>
      </c>
      <c r="CV91" s="10">
        <f ca="1">IF(NOT(snowball),0,IF(AI90=0,0,IF($C91&lt;=SUM($CL91:CU91),0,IF(BZ91+$C91-SUM($CL91:CU91)&gt;AI90+BD91,AI90+BD91-BZ91,$C91-SUM($CL91:CU91)))))</f>
        <v>0</v>
      </c>
      <c r="CW91" s="10">
        <f ca="1">IF(NOT(snowball),0,IF(AJ90=0,0,IF($C91&lt;=SUM($CL91:CV91),0,IF(CA91+$C91-SUM($CL91:CV91)&gt;AJ90+BE91,AJ90+BE91-CA91,$C91-SUM($CL91:CV91)))))</f>
        <v>0</v>
      </c>
      <c r="CX91" s="10">
        <f ca="1">IF(NOT(snowball),0,IF(AK90=0,0,IF($C91&lt;=SUM($CL91:CW91),0,IF(CB91+$C91-SUM($CL91:CW91)&gt;AK90+BF91,AK90+BF91-CB91,$C91-SUM($CL91:CW91)))))</f>
        <v>0</v>
      </c>
      <c r="CY91" s="10">
        <f ca="1">IF(NOT(snowball),0,IF(AL90=0,0,IF($C91&lt;=SUM($CL91:CX91),0,IF(CC91+$C91-SUM($CL91:CX91)&gt;AL90+BG91,AL90+BG91-CC91,$C91-SUM($CL91:CX91)))))</f>
        <v>0</v>
      </c>
      <c r="CZ91" s="10">
        <f ca="1">IF(NOT(snowball),0,IF(AM90=0,0,IF($C91&lt;=SUM($CL91:CY91),0,IF(CD91+$C91-SUM($CL91:CY91)&gt;AM90+BH91,AM90+BH91-CD91,$C91-SUM($CL91:CY91)))))</f>
        <v>0</v>
      </c>
      <c r="DA91" s="10">
        <f ca="1">IF(NOT(snowball),0,IF(AN90=0,0,IF($C91&lt;=SUM($CL91:CZ91),0,IF(CE91+$C91-SUM($CL91:CZ91)&gt;AN90+BI91,AN90+BI91-CE91,$C91-SUM($CL91:CZ91)))))</f>
        <v>0</v>
      </c>
      <c r="DB91" s="10">
        <f ca="1">IF(NOT(snowball),0,IF(AO90=0,0,IF($C91&lt;=SUM($CL91:DA91),0,IF(CF91+$C91-SUM($CL91:DA91)&gt;AO90+BJ91,AO90+BJ91-CF91,$C91-SUM($CL91:DA91)))))</f>
        <v>0</v>
      </c>
      <c r="DC91" s="10">
        <f ca="1">IF(NOT(snowball),0,IF(AP90=0,0,IF($C91&lt;=SUM($CL91:DB91),0,IF(CG91+$C91-SUM($CL91:DB91)&gt;AP90+BK91,AP90+BK91-CG91,$C91-SUM($CL91:DB91)))))</f>
        <v>0</v>
      </c>
      <c r="DD91" s="10">
        <f ca="1">IF(NOT(snowball),0,IF(AQ90=0,0,IF($C91&lt;=SUM($CL91:DC91),0,IF(CH91+$C91-SUM($CL91:DC91)&gt;AQ90+BL91,AQ90+BL91-CH91,$C91-SUM($CL91:DC91)))))</f>
        <v>0</v>
      </c>
      <c r="DE91" s="10">
        <f ca="1">IF(NOT(snowball),0,IF(AR90=0,0,IF($C91&lt;=SUM($CL91:DD91),0,IF(CI91+$C91-SUM($CL91:DD91)&gt;AR90+BM91,AR90+BM91-CI91,$C91-SUM($CL91:DD91)))))</f>
        <v>0</v>
      </c>
    </row>
    <row r="92" spans="1:109" ht="11.1" customHeight="1">
      <c r="A92" s="11" t="str">
        <f t="shared" ca="1" si="127"/>
        <v/>
      </c>
      <c r="B92" s="5" t="e">
        <f t="shared" ca="1" si="110"/>
        <v>#N/A</v>
      </c>
      <c r="C92" s="34" t="str">
        <f t="shared" ca="1" si="88"/>
        <v/>
      </c>
      <c r="D92" s="10">
        <f t="shared" ca="1" si="89"/>
        <v>0</v>
      </c>
      <c r="E92" s="10">
        <f t="shared" ca="1" si="90"/>
        <v>0</v>
      </c>
      <c r="F92" s="10">
        <f t="shared" ca="1" si="91"/>
        <v>0</v>
      </c>
      <c r="G92" s="10">
        <f t="shared" ca="1" si="92"/>
        <v>0</v>
      </c>
      <c r="H92" s="10">
        <f t="shared" ca="1" si="93"/>
        <v>0</v>
      </c>
      <c r="I92" s="10">
        <f t="shared" ca="1" si="94"/>
        <v>0</v>
      </c>
      <c r="J92" s="10">
        <f t="shared" ca="1" si="95"/>
        <v>0</v>
      </c>
      <c r="K92" s="10">
        <f t="shared" ca="1" si="96"/>
        <v>0</v>
      </c>
      <c r="L92" s="10">
        <f t="shared" ca="1" si="97"/>
        <v>0</v>
      </c>
      <c r="M92" s="10">
        <f t="shared" ca="1" si="98"/>
        <v>0</v>
      </c>
      <c r="N92" s="10">
        <f t="shared" ca="1" si="99"/>
        <v>0</v>
      </c>
      <c r="O92" s="10">
        <f t="shared" ca="1" si="100"/>
        <v>0</v>
      </c>
      <c r="P92" s="10">
        <f t="shared" ca="1" si="101"/>
        <v>0</v>
      </c>
      <c r="Q92" s="10">
        <f t="shared" ca="1" si="102"/>
        <v>0</v>
      </c>
      <c r="R92" s="10">
        <f t="shared" ca="1" si="103"/>
        <v>0</v>
      </c>
      <c r="S92" s="10">
        <f t="shared" ca="1" si="104"/>
        <v>0</v>
      </c>
      <c r="T92" s="10">
        <f t="shared" ca="1" si="105"/>
        <v>0</v>
      </c>
      <c r="U92" s="10">
        <f t="shared" ca="1" si="106"/>
        <v>0</v>
      </c>
      <c r="V92" s="10">
        <f t="shared" ca="1" si="107"/>
        <v>0</v>
      </c>
      <c r="W92" s="10">
        <f t="shared" ca="1" si="107"/>
        <v>0</v>
      </c>
      <c r="X92" s="31"/>
      <c r="Y92" s="10">
        <f t="shared" ca="1" si="111"/>
        <v>0</v>
      </c>
      <c r="Z92" s="10">
        <f t="shared" ca="1" si="112"/>
        <v>0</v>
      </c>
      <c r="AA92" s="10">
        <f t="shared" ca="1" si="113"/>
        <v>0</v>
      </c>
      <c r="AB92" s="10">
        <f t="shared" ca="1" si="114"/>
        <v>0</v>
      </c>
      <c r="AC92" s="10">
        <f t="shared" ca="1" si="115"/>
        <v>0</v>
      </c>
      <c r="AD92" s="10">
        <f t="shared" ca="1" si="116"/>
        <v>0</v>
      </c>
      <c r="AE92" s="10">
        <f t="shared" ca="1" si="108"/>
        <v>0</v>
      </c>
      <c r="AF92" s="10">
        <f t="shared" ca="1" si="108"/>
        <v>0</v>
      </c>
      <c r="AG92" s="10">
        <f t="shared" ca="1" si="108"/>
        <v>0</v>
      </c>
      <c r="AH92" s="10">
        <f t="shared" ca="1" si="108"/>
        <v>0</v>
      </c>
      <c r="AI92" s="10">
        <f t="shared" ca="1" si="108"/>
        <v>0</v>
      </c>
      <c r="AJ92" s="10">
        <f t="shared" ca="1" si="108"/>
        <v>0</v>
      </c>
      <c r="AK92" s="10">
        <f t="shared" ca="1" si="108"/>
        <v>0</v>
      </c>
      <c r="AL92" s="10">
        <f t="shared" ca="1" si="108"/>
        <v>0</v>
      </c>
      <c r="AM92" s="10">
        <f t="shared" ca="1" si="108"/>
        <v>0</v>
      </c>
      <c r="AN92" s="10">
        <f t="shared" ca="1" si="108"/>
        <v>0</v>
      </c>
      <c r="AO92" s="10">
        <f t="shared" ca="1" si="108"/>
        <v>0</v>
      </c>
      <c r="AP92" s="10">
        <f t="shared" ca="1" si="108"/>
        <v>0</v>
      </c>
      <c r="AQ92" s="10">
        <f t="shared" ca="1" si="108"/>
        <v>0</v>
      </c>
      <c r="AR92" s="10">
        <f t="shared" ca="1" si="108"/>
        <v>0</v>
      </c>
      <c r="AS92" s="2"/>
      <c r="AT92" s="10">
        <f t="shared" ca="1" si="117"/>
        <v>0</v>
      </c>
      <c r="AU92" s="10">
        <f t="shared" ca="1" si="118"/>
        <v>0</v>
      </c>
      <c r="AV92" s="10">
        <f t="shared" ca="1" si="119"/>
        <v>0</v>
      </c>
      <c r="AW92" s="10">
        <f t="shared" ca="1" si="87"/>
        <v>0</v>
      </c>
      <c r="AX92" s="10">
        <f t="shared" ca="1" si="87"/>
        <v>0</v>
      </c>
      <c r="AY92" s="10">
        <f t="shared" ca="1" si="87"/>
        <v>0</v>
      </c>
      <c r="AZ92" s="10">
        <f t="shared" ca="1" si="87"/>
        <v>0</v>
      </c>
      <c r="BA92" s="10">
        <f t="shared" ca="1" si="87"/>
        <v>0</v>
      </c>
      <c r="BB92" s="10">
        <f t="shared" ca="1" si="87"/>
        <v>0</v>
      </c>
      <c r="BC92" s="10">
        <f t="shared" ca="1" si="87"/>
        <v>0</v>
      </c>
      <c r="BD92" s="10">
        <f t="shared" ca="1" si="87"/>
        <v>0</v>
      </c>
      <c r="BE92" s="10">
        <f t="shared" ca="1" si="87"/>
        <v>0</v>
      </c>
      <c r="BF92" s="10">
        <f t="shared" ca="1" si="87"/>
        <v>0</v>
      </c>
      <c r="BG92" s="10">
        <f t="shared" ca="1" si="87"/>
        <v>0</v>
      </c>
      <c r="BH92" s="10">
        <f t="shared" ca="1" si="87"/>
        <v>0</v>
      </c>
      <c r="BI92" s="10">
        <f t="shared" ca="1" si="87"/>
        <v>0</v>
      </c>
      <c r="BJ92" s="10">
        <f t="shared" ca="1" si="87"/>
        <v>0</v>
      </c>
      <c r="BK92" s="10">
        <f t="shared" ca="1" si="87"/>
        <v>0</v>
      </c>
      <c r="BL92" s="10">
        <f t="shared" ca="1" si="87"/>
        <v>0</v>
      </c>
      <c r="BM92" s="10">
        <f t="shared" ca="1" si="87"/>
        <v>0</v>
      </c>
      <c r="BN92" s="13">
        <f t="shared" ca="1" si="120"/>
        <v>0</v>
      </c>
      <c r="BO92" s="7"/>
      <c r="BP92" s="10">
        <f t="shared" ca="1" si="121"/>
        <v>0</v>
      </c>
      <c r="BQ92" s="10">
        <f t="shared" ca="1" si="122"/>
        <v>0</v>
      </c>
      <c r="BR92" s="10">
        <f t="shared" ca="1" si="123"/>
        <v>0</v>
      </c>
      <c r="BS92" s="10">
        <f t="shared" ca="1" si="124"/>
        <v>0</v>
      </c>
      <c r="BT92" s="10">
        <f t="shared" ca="1" si="125"/>
        <v>0</v>
      </c>
      <c r="BU92" s="10">
        <f t="shared" ca="1" si="57"/>
        <v>0</v>
      </c>
      <c r="BV92" s="10">
        <f t="shared" ca="1" si="58"/>
        <v>0</v>
      </c>
      <c r="BW92" s="10">
        <f t="shared" ca="1" si="59"/>
        <v>0</v>
      </c>
      <c r="BX92" s="10">
        <f t="shared" ca="1" si="60"/>
        <v>0</v>
      </c>
      <c r="BY92" s="10">
        <f t="shared" ca="1" si="61"/>
        <v>0</v>
      </c>
      <c r="BZ92" s="10">
        <f t="shared" ca="1" si="62"/>
        <v>0</v>
      </c>
      <c r="CA92" s="10">
        <f t="shared" ca="1" si="63"/>
        <v>0</v>
      </c>
      <c r="CB92" s="10">
        <f t="shared" ca="1" si="64"/>
        <v>0</v>
      </c>
      <c r="CC92" s="10">
        <f t="shared" ca="1" si="65"/>
        <v>0</v>
      </c>
      <c r="CD92" s="10">
        <f t="shared" ca="1" si="66"/>
        <v>0</v>
      </c>
      <c r="CE92" s="10">
        <f t="shared" ca="1" si="67"/>
        <v>0</v>
      </c>
      <c r="CF92" s="10">
        <f t="shared" ca="1" si="68"/>
        <v>0</v>
      </c>
      <c r="CG92" s="10">
        <f t="shared" ca="1" si="69"/>
        <v>0</v>
      </c>
      <c r="CH92" s="10">
        <f t="shared" ca="1" si="70"/>
        <v>0</v>
      </c>
      <c r="CI92" s="10">
        <f t="shared" ca="1" si="71"/>
        <v>0</v>
      </c>
      <c r="CJ92" s="13">
        <f t="shared" ca="1" si="126"/>
        <v>0</v>
      </c>
      <c r="CK92" s="13"/>
      <c r="CL92" s="33">
        <f t="shared" ca="1" si="109"/>
        <v>0</v>
      </c>
      <c r="CM92" s="10">
        <f ca="1">IF(NOT(snowball),0,IF(Z91=0,0,IF($C92&lt;=SUM($CL92:CL92),0,IF(BQ92+$C92-SUM($CL92:CL92)&gt;Z91+AU92,Z91+AU92-BQ92,$C92-SUM($CL92:CL92)))))</f>
        <v>0</v>
      </c>
      <c r="CN92" s="10">
        <f ca="1">IF(NOT(snowball),0,IF(AA91=0,0,IF($C92&lt;=SUM($CL92:CM92),0,IF(BR92+$C92-SUM($CL92:CM92)&gt;AA91+AV92,AA91+AV92-BR92,$C92-SUM($CL92:CM92)))))</f>
        <v>0</v>
      </c>
      <c r="CO92" s="10">
        <f ca="1">IF(NOT(snowball),0,IF(AB91=0,0,IF($C92&lt;=SUM($CL92:CN92),0,IF(BS92+$C92-SUM($CL92:CN92)&gt;AB91+AW92,AB91+AW92-BS92,$C92-SUM($CL92:CN92)))))</f>
        <v>0</v>
      </c>
      <c r="CP92" s="10">
        <f ca="1">IF(NOT(snowball),0,IF(AC91=0,0,IF($C92&lt;=SUM($CL92:CO92),0,IF(BT92+$C92-SUM($CL92:CO92)&gt;AC91+AX92,AC91+AX92-BT92,$C92-SUM($CL92:CO92)))))</f>
        <v>0</v>
      </c>
      <c r="CQ92" s="10">
        <f ca="1">IF(NOT(snowball),0,IF(AD91=0,0,IF($C92&lt;=SUM($CL92:CP92),0,IF(BU92+$C92-SUM($CL92:CP92)&gt;AD91+AY92,AD91+AY92-BU92,$C92-SUM($CL92:CP92)))))</f>
        <v>0</v>
      </c>
      <c r="CR92" s="10">
        <f ca="1">IF(NOT(snowball),0,IF(AE91=0,0,IF($C92&lt;=SUM($CL92:CQ92),0,IF(BV92+$C92-SUM($CL92:CQ92)&gt;AE91+AZ92,AE91+AZ92-BV92,$C92-SUM($CL92:CQ92)))))</f>
        <v>0</v>
      </c>
      <c r="CS92" s="10">
        <f ca="1">IF(NOT(snowball),0,IF(AF91=0,0,IF($C92&lt;=SUM($CL92:CR92),0,IF(BW92+$C92-SUM($CL92:CR92)&gt;AF91+BA92,AF91+BA92-BW92,$C92-SUM($CL92:CR92)))))</f>
        <v>0</v>
      </c>
      <c r="CT92" s="10">
        <f ca="1">IF(NOT(snowball),0,IF(AG91=0,0,IF($C92&lt;=SUM($CL92:CS92),0,IF(BX92+$C92-SUM($CL92:CS92)&gt;AG91+BB92,AG91+BB92-BX92,$C92-SUM($CL92:CS92)))))</f>
        <v>0</v>
      </c>
      <c r="CU92" s="10">
        <f ca="1">IF(NOT(snowball),0,IF(AH91=0,0,IF($C92&lt;=SUM($CL92:CT92),0,IF(BY92+$C92-SUM($CL92:CT92)&gt;AH91+BC92,AH91+BC92-BY92,$C92-SUM($CL92:CT92)))))</f>
        <v>0</v>
      </c>
      <c r="CV92" s="10">
        <f ca="1">IF(NOT(snowball),0,IF(AI91=0,0,IF($C92&lt;=SUM($CL92:CU92),0,IF(BZ92+$C92-SUM($CL92:CU92)&gt;AI91+BD92,AI91+BD92-BZ92,$C92-SUM($CL92:CU92)))))</f>
        <v>0</v>
      </c>
      <c r="CW92" s="10">
        <f ca="1">IF(NOT(snowball),0,IF(AJ91=0,0,IF($C92&lt;=SUM($CL92:CV92),0,IF(CA92+$C92-SUM($CL92:CV92)&gt;AJ91+BE92,AJ91+BE92-CA92,$C92-SUM($CL92:CV92)))))</f>
        <v>0</v>
      </c>
      <c r="CX92" s="10">
        <f ca="1">IF(NOT(snowball),0,IF(AK91=0,0,IF($C92&lt;=SUM($CL92:CW92),0,IF(CB92+$C92-SUM($CL92:CW92)&gt;AK91+BF92,AK91+BF92-CB92,$C92-SUM($CL92:CW92)))))</f>
        <v>0</v>
      </c>
      <c r="CY92" s="10">
        <f ca="1">IF(NOT(snowball),0,IF(AL91=0,0,IF($C92&lt;=SUM($CL92:CX92),0,IF(CC92+$C92-SUM($CL92:CX92)&gt;AL91+BG92,AL91+BG92-CC92,$C92-SUM($CL92:CX92)))))</f>
        <v>0</v>
      </c>
      <c r="CZ92" s="10">
        <f ca="1">IF(NOT(snowball),0,IF(AM91=0,0,IF($C92&lt;=SUM($CL92:CY92),0,IF(CD92+$C92-SUM($CL92:CY92)&gt;AM91+BH92,AM91+BH92-CD92,$C92-SUM($CL92:CY92)))))</f>
        <v>0</v>
      </c>
      <c r="DA92" s="10">
        <f ca="1">IF(NOT(snowball),0,IF(AN91=0,0,IF($C92&lt;=SUM($CL92:CZ92),0,IF(CE92+$C92-SUM($CL92:CZ92)&gt;AN91+BI92,AN91+BI92-CE92,$C92-SUM($CL92:CZ92)))))</f>
        <v>0</v>
      </c>
      <c r="DB92" s="10">
        <f ca="1">IF(NOT(snowball),0,IF(AO91=0,0,IF($C92&lt;=SUM($CL92:DA92),0,IF(CF92+$C92-SUM($CL92:DA92)&gt;AO91+BJ92,AO91+BJ92-CF92,$C92-SUM($CL92:DA92)))))</f>
        <v>0</v>
      </c>
      <c r="DC92" s="10">
        <f ca="1">IF(NOT(snowball),0,IF(AP91=0,0,IF($C92&lt;=SUM($CL92:DB92),0,IF(CG92+$C92-SUM($CL92:DB92)&gt;AP91+BK92,AP91+BK92-CG92,$C92-SUM($CL92:DB92)))))</f>
        <v>0</v>
      </c>
      <c r="DD92" s="10">
        <f ca="1">IF(NOT(snowball),0,IF(AQ91=0,0,IF($C92&lt;=SUM($CL92:DC92),0,IF(CH92+$C92-SUM($CL92:DC92)&gt;AQ91+BL92,AQ91+BL92-CH92,$C92-SUM($CL92:DC92)))))</f>
        <v>0</v>
      </c>
      <c r="DE92" s="10">
        <f ca="1">IF(NOT(snowball),0,IF(AR91=0,0,IF($C92&lt;=SUM($CL92:DD92),0,IF(CI92+$C92-SUM($CL92:DD92)&gt;AR91+BM92,AR91+BM92-CI92,$C92-SUM($CL92:DD92)))))</f>
        <v>0</v>
      </c>
    </row>
    <row r="93" spans="1:109" ht="11.1" customHeight="1">
      <c r="A93" s="11" t="str">
        <f t="shared" ca="1" si="127"/>
        <v/>
      </c>
      <c r="B93" s="5" t="e">
        <f t="shared" ca="1" si="110"/>
        <v>#N/A</v>
      </c>
      <c r="C93" s="34" t="str">
        <f t="shared" ca="1" si="88"/>
        <v/>
      </c>
      <c r="D93" s="10">
        <f t="shared" ca="1" si="89"/>
        <v>0</v>
      </c>
      <c r="E93" s="10">
        <f t="shared" ca="1" si="90"/>
        <v>0</v>
      </c>
      <c r="F93" s="10">
        <f t="shared" ca="1" si="91"/>
        <v>0</v>
      </c>
      <c r="G93" s="10">
        <f t="shared" ca="1" si="92"/>
        <v>0</v>
      </c>
      <c r="H93" s="10">
        <f t="shared" ca="1" si="93"/>
        <v>0</v>
      </c>
      <c r="I93" s="10">
        <f t="shared" ca="1" si="94"/>
        <v>0</v>
      </c>
      <c r="J93" s="10">
        <f t="shared" ca="1" si="95"/>
        <v>0</v>
      </c>
      <c r="K93" s="10">
        <f t="shared" ca="1" si="96"/>
        <v>0</v>
      </c>
      <c r="L93" s="10">
        <f t="shared" ca="1" si="97"/>
        <v>0</v>
      </c>
      <c r="M93" s="10">
        <f t="shared" ca="1" si="98"/>
        <v>0</v>
      </c>
      <c r="N93" s="10">
        <f t="shared" ca="1" si="99"/>
        <v>0</v>
      </c>
      <c r="O93" s="10">
        <f t="shared" ca="1" si="100"/>
        <v>0</v>
      </c>
      <c r="P93" s="10">
        <f t="shared" ca="1" si="101"/>
        <v>0</v>
      </c>
      <c r="Q93" s="10">
        <f t="shared" ca="1" si="102"/>
        <v>0</v>
      </c>
      <c r="R93" s="10">
        <f t="shared" ca="1" si="103"/>
        <v>0</v>
      </c>
      <c r="S93" s="10">
        <f t="shared" ca="1" si="104"/>
        <v>0</v>
      </c>
      <c r="T93" s="10">
        <f t="shared" ca="1" si="105"/>
        <v>0</v>
      </c>
      <c r="U93" s="10">
        <f t="shared" ca="1" si="106"/>
        <v>0</v>
      </c>
      <c r="V93" s="10">
        <f t="shared" ca="1" si="107"/>
        <v>0</v>
      </c>
      <c r="W93" s="10">
        <f t="shared" ca="1" si="107"/>
        <v>0</v>
      </c>
      <c r="X93" s="31"/>
      <c r="Y93" s="10">
        <f t="shared" ca="1" si="111"/>
        <v>0</v>
      </c>
      <c r="Z93" s="10">
        <f t="shared" ca="1" si="112"/>
        <v>0</v>
      </c>
      <c r="AA93" s="10">
        <f t="shared" ca="1" si="113"/>
        <v>0</v>
      </c>
      <c r="AB93" s="10">
        <f t="shared" ca="1" si="114"/>
        <v>0</v>
      </c>
      <c r="AC93" s="10">
        <f t="shared" ca="1" si="115"/>
        <v>0</v>
      </c>
      <c r="AD93" s="10">
        <f t="shared" ca="1" si="116"/>
        <v>0</v>
      </c>
      <c r="AE93" s="10">
        <f t="shared" ca="1" si="108"/>
        <v>0</v>
      </c>
      <c r="AF93" s="10">
        <f t="shared" ca="1" si="108"/>
        <v>0</v>
      </c>
      <c r="AG93" s="10">
        <f t="shared" ca="1" si="108"/>
        <v>0</v>
      </c>
      <c r="AH93" s="10">
        <f t="shared" ca="1" si="108"/>
        <v>0</v>
      </c>
      <c r="AI93" s="10">
        <f t="shared" ca="1" si="108"/>
        <v>0</v>
      </c>
      <c r="AJ93" s="10">
        <f t="shared" ca="1" si="108"/>
        <v>0</v>
      </c>
      <c r="AK93" s="10">
        <f t="shared" ca="1" si="108"/>
        <v>0</v>
      </c>
      <c r="AL93" s="10">
        <f t="shared" ca="1" si="108"/>
        <v>0</v>
      </c>
      <c r="AM93" s="10">
        <f t="shared" ca="1" si="108"/>
        <v>0</v>
      </c>
      <c r="AN93" s="10">
        <f t="shared" ca="1" si="108"/>
        <v>0</v>
      </c>
      <c r="AO93" s="10">
        <f t="shared" ca="1" si="108"/>
        <v>0</v>
      </c>
      <c r="AP93" s="10">
        <f t="shared" ca="1" si="108"/>
        <v>0</v>
      </c>
      <c r="AQ93" s="10">
        <f t="shared" ca="1" si="108"/>
        <v>0</v>
      </c>
      <c r="AR93" s="10">
        <f t="shared" ca="1" si="108"/>
        <v>0</v>
      </c>
      <c r="AS93" s="2"/>
      <c r="AT93" s="10">
        <f t="shared" ca="1" si="117"/>
        <v>0</v>
      </c>
      <c r="AU93" s="10">
        <f t="shared" ca="1" si="118"/>
        <v>0</v>
      </c>
      <c r="AV93" s="10">
        <f t="shared" ca="1" si="119"/>
        <v>0</v>
      </c>
      <c r="AW93" s="10">
        <f t="shared" ca="1" si="87"/>
        <v>0</v>
      </c>
      <c r="AX93" s="10">
        <f t="shared" ca="1" si="87"/>
        <v>0</v>
      </c>
      <c r="AY93" s="10">
        <f t="shared" ca="1" si="87"/>
        <v>0</v>
      </c>
      <c r="AZ93" s="10">
        <f t="shared" ca="1" si="87"/>
        <v>0</v>
      </c>
      <c r="BA93" s="10">
        <f t="shared" ca="1" si="87"/>
        <v>0</v>
      </c>
      <c r="BB93" s="10">
        <f t="shared" ca="1" si="87"/>
        <v>0</v>
      </c>
      <c r="BC93" s="10">
        <f t="shared" ca="1" si="87"/>
        <v>0</v>
      </c>
      <c r="BD93" s="10">
        <f t="shared" ca="1" si="87"/>
        <v>0</v>
      </c>
      <c r="BE93" s="10">
        <f t="shared" ca="1" si="87"/>
        <v>0</v>
      </c>
      <c r="BF93" s="10">
        <f t="shared" ca="1" si="87"/>
        <v>0</v>
      </c>
      <c r="BG93" s="10">
        <f t="shared" ca="1" si="87"/>
        <v>0</v>
      </c>
      <c r="BH93" s="10">
        <f t="shared" ca="1" si="87"/>
        <v>0</v>
      </c>
      <c r="BI93" s="10">
        <f t="shared" ca="1" si="87"/>
        <v>0</v>
      </c>
      <c r="BJ93" s="10">
        <f t="shared" ca="1" si="87"/>
        <v>0</v>
      </c>
      <c r="BK93" s="10">
        <f t="shared" ca="1" si="87"/>
        <v>0</v>
      </c>
      <c r="BL93" s="10">
        <f t="shared" ca="1" si="87"/>
        <v>0</v>
      </c>
      <c r="BM93" s="10">
        <f t="shared" ca="1" si="87"/>
        <v>0</v>
      </c>
      <c r="BN93" s="13">
        <f t="shared" ca="1" si="120"/>
        <v>0</v>
      </c>
      <c r="BO93" s="7"/>
      <c r="BP93" s="10">
        <f t="shared" ca="1" si="121"/>
        <v>0</v>
      </c>
      <c r="BQ93" s="10">
        <f t="shared" ca="1" si="122"/>
        <v>0</v>
      </c>
      <c r="BR93" s="10">
        <f t="shared" ca="1" si="123"/>
        <v>0</v>
      </c>
      <c r="BS93" s="10">
        <f t="shared" ca="1" si="124"/>
        <v>0</v>
      </c>
      <c r="BT93" s="10">
        <f t="shared" ca="1" si="125"/>
        <v>0</v>
      </c>
      <c r="BU93" s="10">
        <f t="shared" ca="1" si="57"/>
        <v>0</v>
      </c>
      <c r="BV93" s="10">
        <f t="shared" ca="1" si="58"/>
        <v>0</v>
      </c>
      <c r="BW93" s="10">
        <f t="shared" ca="1" si="59"/>
        <v>0</v>
      </c>
      <c r="BX93" s="10">
        <f t="shared" ca="1" si="60"/>
        <v>0</v>
      </c>
      <c r="BY93" s="10">
        <f t="shared" ca="1" si="61"/>
        <v>0</v>
      </c>
      <c r="BZ93" s="10">
        <f t="shared" ca="1" si="62"/>
        <v>0</v>
      </c>
      <c r="CA93" s="10">
        <f t="shared" ca="1" si="63"/>
        <v>0</v>
      </c>
      <c r="CB93" s="10">
        <f t="shared" ca="1" si="64"/>
        <v>0</v>
      </c>
      <c r="CC93" s="10">
        <f t="shared" ca="1" si="65"/>
        <v>0</v>
      </c>
      <c r="CD93" s="10">
        <f t="shared" ca="1" si="66"/>
        <v>0</v>
      </c>
      <c r="CE93" s="10">
        <f t="shared" ca="1" si="67"/>
        <v>0</v>
      </c>
      <c r="CF93" s="10">
        <f t="shared" ca="1" si="68"/>
        <v>0</v>
      </c>
      <c r="CG93" s="10">
        <f t="shared" ca="1" si="69"/>
        <v>0</v>
      </c>
      <c r="CH93" s="10">
        <f t="shared" ca="1" si="70"/>
        <v>0</v>
      </c>
      <c r="CI93" s="10">
        <f t="shared" ca="1" si="71"/>
        <v>0</v>
      </c>
      <c r="CJ93" s="13">
        <f t="shared" ca="1" si="126"/>
        <v>0</v>
      </c>
      <c r="CK93" s="13"/>
      <c r="CL93" s="33">
        <f t="shared" ca="1" si="109"/>
        <v>0</v>
      </c>
      <c r="CM93" s="10">
        <f ca="1">IF(NOT(snowball),0,IF(Z92=0,0,IF($C93&lt;=SUM($CL93:CL93),0,IF(BQ93+$C93-SUM($CL93:CL93)&gt;Z92+AU93,Z92+AU93-BQ93,$C93-SUM($CL93:CL93)))))</f>
        <v>0</v>
      </c>
      <c r="CN93" s="10">
        <f ca="1">IF(NOT(snowball),0,IF(AA92=0,0,IF($C93&lt;=SUM($CL93:CM93),0,IF(BR93+$C93-SUM($CL93:CM93)&gt;AA92+AV93,AA92+AV93-BR93,$C93-SUM($CL93:CM93)))))</f>
        <v>0</v>
      </c>
      <c r="CO93" s="10">
        <f ca="1">IF(NOT(snowball),0,IF(AB92=0,0,IF($C93&lt;=SUM($CL93:CN93),0,IF(BS93+$C93-SUM($CL93:CN93)&gt;AB92+AW93,AB92+AW93-BS93,$C93-SUM($CL93:CN93)))))</f>
        <v>0</v>
      </c>
      <c r="CP93" s="10">
        <f ca="1">IF(NOT(snowball),0,IF(AC92=0,0,IF($C93&lt;=SUM($CL93:CO93),0,IF(BT93+$C93-SUM($CL93:CO93)&gt;AC92+AX93,AC92+AX93-BT93,$C93-SUM($CL93:CO93)))))</f>
        <v>0</v>
      </c>
      <c r="CQ93" s="10">
        <f ca="1">IF(NOT(snowball),0,IF(AD92=0,0,IF($C93&lt;=SUM($CL93:CP93),0,IF(BU93+$C93-SUM($CL93:CP93)&gt;AD92+AY93,AD92+AY93-BU93,$C93-SUM($CL93:CP93)))))</f>
        <v>0</v>
      </c>
      <c r="CR93" s="10">
        <f ca="1">IF(NOT(snowball),0,IF(AE92=0,0,IF($C93&lt;=SUM($CL93:CQ93),0,IF(BV93+$C93-SUM($CL93:CQ93)&gt;AE92+AZ93,AE92+AZ93-BV93,$C93-SUM($CL93:CQ93)))))</f>
        <v>0</v>
      </c>
      <c r="CS93" s="10">
        <f ca="1">IF(NOT(snowball),0,IF(AF92=0,0,IF($C93&lt;=SUM($CL93:CR93),0,IF(BW93+$C93-SUM($CL93:CR93)&gt;AF92+BA93,AF92+BA93-BW93,$C93-SUM($CL93:CR93)))))</f>
        <v>0</v>
      </c>
      <c r="CT93" s="10">
        <f ca="1">IF(NOT(snowball),0,IF(AG92=0,0,IF($C93&lt;=SUM($CL93:CS93),0,IF(BX93+$C93-SUM($CL93:CS93)&gt;AG92+BB93,AG92+BB93-BX93,$C93-SUM($CL93:CS93)))))</f>
        <v>0</v>
      </c>
      <c r="CU93" s="10">
        <f ca="1">IF(NOT(snowball),0,IF(AH92=0,0,IF($C93&lt;=SUM($CL93:CT93),0,IF(BY93+$C93-SUM($CL93:CT93)&gt;AH92+BC93,AH92+BC93-BY93,$C93-SUM($CL93:CT93)))))</f>
        <v>0</v>
      </c>
      <c r="CV93" s="10">
        <f ca="1">IF(NOT(snowball),0,IF(AI92=0,0,IF($C93&lt;=SUM($CL93:CU93),0,IF(BZ93+$C93-SUM($CL93:CU93)&gt;AI92+BD93,AI92+BD93-BZ93,$C93-SUM($CL93:CU93)))))</f>
        <v>0</v>
      </c>
      <c r="CW93" s="10">
        <f ca="1">IF(NOT(snowball),0,IF(AJ92=0,0,IF($C93&lt;=SUM($CL93:CV93),0,IF(CA93+$C93-SUM($CL93:CV93)&gt;AJ92+BE93,AJ92+BE93-CA93,$C93-SUM($CL93:CV93)))))</f>
        <v>0</v>
      </c>
      <c r="CX93" s="10">
        <f ca="1">IF(NOT(snowball),0,IF(AK92=0,0,IF($C93&lt;=SUM($CL93:CW93),0,IF(CB93+$C93-SUM($CL93:CW93)&gt;AK92+BF93,AK92+BF93-CB93,$C93-SUM($CL93:CW93)))))</f>
        <v>0</v>
      </c>
      <c r="CY93" s="10">
        <f ca="1">IF(NOT(snowball),0,IF(AL92=0,0,IF($C93&lt;=SUM($CL93:CX93),0,IF(CC93+$C93-SUM($CL93:CX93)&gt;AL92+BG93,AL92+BG93-CC93,$C93-SUM($CL93:CX93)))))</f>
        <v>0</v>
      </c>
      <c r="CZ93" s="10">
        <f ca="1">IF(NOT(snowball),0,IF(AM92=0,0,IF($C93&lt;=SUM($CL93:CY93),0,IF(CD93+$C93-SUM($CL93:CY93)&gt;AM92+BH93,AM92+BH93-CD93,$C93-SUM($CL93:CY93)))))</f>
        <v>0</v>
      </c>
      <c r="DA93" s="10">
        <f ca="1">IF(NOT(snowball),0,IF(AN92=0,0,IF($C93&lt;=SUM($CL93:CZ93),0,IF(CE93+$C93-SUM($CL93:CZ93)&gt;AN92+BI93,AN92+BI93-CE93,$C93-SUM($CL93:CZ93)))))</f>
        <v>0</v>
      </c>
      <c r="DB93" s="10">
        <f ca="1">IF(NOT(snowball),0,IF(AO92=0,0,IF($C93&lt;=SUM($CL93:DA93),0,IF(CF93+$C93-SUM($CL93:DA93)&gt;AO92+BJ93,AO92+BJ93-CF93,$C93-SUM($CL93:DA93)))))</f>
        <v>0</v>
      </c>
      <c r="DC93" s="10">
        <f ca="1">IF(NOT(snowball),0,IF(AP92=0,0,IF($C93&lt;=SUM($CL93:DB93),0,IF(CG93+$C93-SUM($CL93:DB93)&gt;AP92+BK93,AP92+BK93-CG93,$C93-SUM($CL93:DB93)))))</f>
        <v>0</v>
      </c>
      <c r="DD93" s="10">
        <f ca="1">IF(NOT(snowball),0,IF(AQ92=0,0,IF($C93&lt;=SUM($CL93:DC93),0,IF(CH93+$C93-SUM($CL93:DC93)&gt;AQ92+BL93,AQ92+BL93-CH93,$C93-SUM($CL93:DC93)))))</f>
        <v>0</v>
      </c>
      <c r="DE93" s="10">
        <f ca="1">IF(NOT(snowball),0,IF(AR92=0,0,IF($C93&lt;=SUM($CL93:DD93),0,IF(CI93+$C93-SUM($CL93:DD93)&gt;AR92+BM93,AR92+BM93-CI93,$C93-SUM($CL93:DD93)))))</f>
        <v>0</v>
      </c>
    </row>
    <row r="94" spans="1:109" ht="11.1" customHeight="1">
      <c r="A94" s="11" t="str">
        <f t="shared" ca="1" si="127"/>
        <v/>
      </c>
      <c r="B94" s="5" t="e">
        <f t="shared" ca="1" si="110"/>
        <v>#N/A</v>
      </c>
      <c r="C94" s="34" t="str">
        <f t="shared" ca="1" si="88"/>
        <v/>
      </c>
      <c r="D94" s="10">
        <f t="shared" ca="1" si="89"/>
        <v>0</v>
      </c>
      <c r="E94" s="10">
        <f t="shared" ca="1" si="90"/>
        <v>0</v>
      </c>
      <c r="F94" s="10">
        <f t="shared" ca="1" si="91"/>
        <v>0</v>
      </c>
      <c r="G94" s="10">
        <f t="shared" ca="1" si="92"/>
        <v>0</v>
      </c>
      <c r="H94" s="10">
        <f t="shared" ca="1" si="93"/>
        <v>0</v>
      </c>
      <c r="I94" s="10">
        <f t="shared" ca="1" si="94"/>
        <v>0</v>
      </c>
      <c r="J94" s="10">
        <f t="shared" ca="1" si="95"/>
        <v>0</v>
      </c>
      <c r="K94" s="10">
        <f t="shared" ca="1" si="96"/>
        <v>0</v>
      </c>
      <c r="L94" s="10">
        <f t="shared" ca="1" si="97"/>
        <v>0</v>
      </c>
      <c r="M94" s="10">
        <f t="shared" ca="1" si="98"/>
        <v>0</v>
      </c>
      <c r="N94" s="10">
        <f t="shared" ca="1" si="99"/>
        <v>0</v>
      </c>
      <c r="O94" s="10">
        <f t="shared" ca="1" si="100"/>
        <v>0</v>
      </c>
      <c r="P94" s="10">
        <f t="shared" ca="1" si="101"/>
        <v>0</v>
      </c>
      <c r="Q94" s="10">
        <f t="shared" ca="1" si="102"/>
        <v>0</v>
      </c>
      <c r="R94" s="10">
        <f t="shared" ca="1" si="103"/>
        <v>0</v>
      </c>
      <c r="S94" s="10">
        <f t="shared" ca="1" si="104"/>
        <v>0</v>
      </c>
      <c r="T94" s="10">
        <f t="shared" ca="1" si="105"/>
        <v>0</v>
      </c>
      <c r="U94" s="10">
        <f t="shared" ca="1" si="106"/>
        <v>0</v>
      </c>
      <c r="V94" s="10">
        <f t="shared" ca="1" si="107"/>
        <v>0</v>
      </c>
      <c r="W94" s="10">
        <f t="shared" ca="1" si="107"/>
        <v>0</v>
      </c>
      <c r="X94" s="31"/>
      <c r="Y94" s="10">
        <f t="shared" ca="1" si="111"/>
        <v>0</v>
      </c>
      <c r="Z94" s="10">
        <f t="shared" ca="1" si="112"/>
        <v>0</v>
      </c>
      <c r="AA94" s="10">
        <f t="shared" ca="1" si="113"/>
        <v>0</v>
      </c>
      <c r="AB94" s="10">
        <f t="shared" ca="1" si="114"/>
        <v>0</v>
      </c>
      <c r="AC94" s="10">
        <f t="shared" ca="1" si="115"/>
        <v>0</v>
      </c>
      <c r="AD94" s="10">
        <f t="shared" ca="1" si="116"/>
        <v>0</v>
      </c>
      <c r="AE94" s="10">
        <f t="shared" ca="1" si="108"/>
        <v>0</v>
      </c>
      <c r="AF94" s="10">
        <f t="shared" ca="1" si="108"/>
        <v>0</v>
      </c>
      <c r="AG94" s="10">
        <f t="shared" ca="1" si="108"/>
        <v>0</v>
      </c>
      <c r="AH94" s="10">
        <f t="shared" ca="1" si="108"/>
        <v>0</v>
      </c>
      <c r="AI94" s="10">
        <f t="shared" ca="1" si="108"/>
        <v>0</v>
      </c>
      <c r="AJ94" s="10">
        <f t="shared" ca="1" si="108"/>
        <v>0</v>
      </c>
      <c r="AK94" s="10">
        <f t="shared" ca="1" si="108"/>
        <v>0</v>
      </c>
      <c r="AL94" s="10">
        <f t="shared" ca="1" si="108"/>
        <v>0</v>
      </c>
      <c r="AM94" s="10">
        <f t="shared" ca="1" si="108"/>
        <v>0</v>
      </c>
      <c r="AN94" s="10">
        <f t="shared" ca="1" si="108"/>
        <v>0</v>
      </c>
      <c r="AO94" s="10">
        <f t="shared" ca="1" si="108"/>
        <v>0</v>
      </c>
      <c r="AP94" s="10">
        <f t="shared" ca="1" si="108"/>
        <v>0</v>
      </c>
      <c r="AQ94" s="10">
        <f t="shared" ca="1" si="108"/>
        <v>0</v>
      </c>
      <c r="AR94" s="10">
        <f t="shared" ca="1" si="108"/>
        <v>0</v>
      </c>
      <c r="AS94" s="2"/>
      <c r="AT94" s="10">
        <f t="shared" ca="1" si="117"/>
        <v>0</v>
      </c>
      <c r="AU94" s="10">
        <f t="shared" ca="1" si="118"/>
        <v>0</v>
      </c>
      <c r="AV94" s="10">
        <f t="shared" ca="1" si="119"/>
        <v>0</v>
      </c>
      <c r="AW94" s="10">
        <f t="shared" ca="1" si="87"/>
        <v>0</v>
      </c>
      <c r="AX94" s="10">
        <f t="shared" ca="1" si="87"/>
        <v>0</v>
      </c>
      <c r="AY94" s="10">
        <f t="shared" ca="1" si="87"/>
        <v>0</v>
      </c>
      <c r="AZ94" s="10">
        <f t="shared" ca="1" si="87"/>
        <v>0</v>
      </c>
      <c r="BA94" s="10">
        <f t="shared" ca="1" si="87"/>
        <v>0</v>
      </c>
      <c r="BB94" s="10">
        <f t="shared" ca="1" si="87"/>
        <v>0</v>
      </c>
      <c r="BC94" s="10">
        <f t="shared" ca="1" si="87"/>
        <v>0</v>
      </c>
      <c r="BD94" s="10">
        <f t="shared" ca="1" si="87"/>
        <v>0</v>
      </c>
      <c r="BE94" s="10">
        <f t="shared" ca="1" si="87"/>
        <v>0</v>
      </c>
      <c r="BF94" s="10">
        <f t="shared" ca="1" si="87"/>
        <v>0</v>
      </c>
      <c r="BG94" s="10">
        <f t="shared" ca="1" si="87"/>
        <v>0</v>
      </c>
      <c r="BH94" s="10">
        <f t="shared" ca="1" si="87"/>
        <v>0</v>
      </c>
      <c r="BI94" s="10">
        <f t="shared" ca="1" si="87"/>
        <v>0</v>
      </c>
      <c r="BJ94" s="10">
        <f t="shared" ca="1" si="87"/>
        <v>0</v>
      </c>
      <c r="BK94" s="10">
        <f t="shared" ca="1" si="87"/>
        <v>0</v>
      </c>
      <c r="BL94" s="10">
        <f t="shared" ca="1" si="87"/>
        <v>0</v>
      </c>
      <c r="BM94" s="10">
        <f t="shared" ca="1" si="87"/>
        <v>0</v>
      </c>
      <c r="BN94" s="13">
        <f t="shared" ca="1" si="120"/>
        <v>0</v>
      </c>
      <c r="BO94" s="7"/>
      <c r="BP94" s="10">
        <f t="shared" ca="1" si="121"/>
        <v>0</v>
      </c>
      <c r="BQ94" s="10">
        <f t="shared" ca="1" si="122"/>
        <v>0</v>
      </c>
      <c r="BR94" s="10">
        <f t="shared" ca="1" si="123"/>
        <v>0</v>
      </c>
      <c r="BS94" s="10">
        <f t="shared" ca="1" si="124"/>
        <v>0</v>
      </c>
      <c r="BT94" s="10">
        <f t="shared" ca="1" si="125"/>
        <v>0</v>
      </c>
      <c r="BU94" s="10">
        <f t="shared" ca="1" si="57"/>
        <v>0</v>
      </c>
      <c r="BV94" s="10">
        <f t="shared" ca="1" si="58"/>
        <v>0</v>
      </c>
      <c r="BW94" s="10">
        <f t="shared" ca="1" si="59"/>
        <v>0</v>
      </c>
      <c r="BX94" s="10">
        <f t="shared" ca="1" si="60"/>
        <v>0</v>
      </c>
      <c r="BY94" s="10">
        <f t="shared" ca="1" si="61"/>
        <v>0</v>
      </c>
      <c r="BZ94" s="10">
        <f t="shared" ca="1" si="62"/>
        <v>0</v>
      </c>
      <c r="CA94" s="10">
        <f t="shared" ca="1" si="63"/>
        <v>0</v>
      </c>
      <c r="CB94" s="10">
        <f t="shared" ca="1" si="64"/>
        <v>0</v>
      </c>
      <c r="CC94" s="10">
        <f t="shared" ca="1" si="65"/>
        <v>0</v>
      </c>
      <c r="CD94" s="10">
        <f t="shared" ca="1" si="66"/>
        <v>0</v>
      </c>
      <c r="CE94" s="10">
        <f t="shared" ca="1" si="67"/>
        <v>0</v>
      </c>
      <c r="CF94" s="10">
        <f t="shared" ca="1" si="68"/>
        <v>0</v>
      </c>
      <c r="CG94" s="10">
        <f t="shared" ca="1" si="69"/>
        <v>0</v>
      </c>
      <c r="CH94" s="10">
        <f t="shared" ca="1" si="70"/>
        <v>0</v>
      </c>
      <c r="CI94" s="10">
        <f t="shared" ca="1" si="71"/>
        <v>0</v>
      </c>
      <c r="CJ94" s="13">
        <f t="shared" ca="1" si="126"/>
        <v>0</v>
      </c>
      <c r="CK94" s="13"/>
      <c r="CL94" s="33">
        <f t="shared" ca="1" si="109"/>
        <v>0</v>
      </c>
      <c r="CM94" s="10">
        <f ca="1">IF(NOT(snowball),0,IF(Z93=0,0,IF($C94&lt;=SUM($CL94:CL94),0,IF(BQ94+$C94-SUM($CL94:CL94)&gt;Z93+AU94,Z93+AU94-BQ94,$C94-SUM($CL94:CL94)))))</f>
        <v>0</v>
      </c>
      <c r="CN94" s="10">
        <f ca="1">IF(NOT(snowball),0,IF(AA93=0,0,IF($C94&lt;=SUM($CL94:CM94),0,IF(BR94+$C94-SUM($CL94:CM94)&gt;AA93+AV94,AA93+AV94-BR94,$C94-SUM($CL94:CM94)))))</f>
        <v>0</v>
      </c>
      <c r="CO94" s="10">
        <f ca="1">IF(NOT(snowball),0,IF(AB93=0,0,IF($C94&lt;=SUM($CL94:CN94),0,IF(BS94+$C94-SUM($CL94:CN94)&gt;AB93+AW94,AB93+AW94-BS94,$C94-SUM($CL94:CN94)))))</f>
        <v>0</v>
      </c>
      <c r="CP94" s="10">
        <f ca="1">IF(NOT(snowball),0,IF(AC93=0,0,IF($C94&lt;=SUM($CL94:CO94),0,IF(BT94+$C94-SUM($CL94:CO94)&gt;AC93+AX94,AC93+AX94-BT94,$C94-SUM($CL94:CO94)))))</f>
        <v>0</v>
      </c>
      <c r="CQ94" s="10">
        <f ca="1">IF(NOT(snowball),0,IF(AD93=0,0,IF($C94&lt;=SUM($CL94:CP94),0,IF(BU94+$C94-SUM($CL94:CP94)&gt;AD93+AY94,AD93+AY94-BU94,$C94-SUM($CL94:CP94)))))</f>
        <v>0</v>
      </c>
      <c r="CR94" s="10">
        <f ca="1">IF(NOT(snowball),0,IF(AE93=0,0,IF($C94&lt;=SUM($CL94:CQ94),0,IF(BV94+$C94-SUM($CL94:CQ94)&gt;AE93+AZ94,AE93+AZ94-BV94,$C94-SUM($CL94:CQ94)))))</f>
        <v>0</v>
      </c>
      <c r="CS94" s="10">
        <f ca="1">IF(NOT(snowball),0,IF(AF93=0,0,IF($C94&lt;=SUM($CL94:CR94),0,IF(BW94+$C94-SUM($CL94:CR94)&gt;AF93+BA94,AF93+BA94-BW94,$C94-SUM($CL94:CR94)))))</f>
        <v>0</v>
      </c>
      <c r="CT94" s="10">
        <f ca="1">IF(NOT(snowball),0,IF(AG93=0,0,IF($C94&lt;=SUM($CL94:CS94),0,IF(BX94+$C94-SUM($CL94:CS94)&gt;AG93+BB94,AG93+BB94-BX94,$C94-SUM($CL94:CS94)))))</f>
        <v>0</v>
      </c>
      <c r="CU94" s="10">
        <f ca="1">IF(NOT(snowball),0,IF(AH93=0,0,IF($C94&lt;=SUM($CL94:CT94),0,IF(BY94+$C94-SUM($CL94:CT94)&gt;AH93+BC94,AH93+BC94-BY94,$C94-SUM($CL94:CT94)))))</f>
        <v>0</v>
      </c>
      <c r="CV94" s="10">
        <f ca="1">IF(NOT(snowball),0,IF(AI93=0,0,IF($C94&lt;=SUM($CL94:CU94),0,IF(BZ94+$C94-SUM($CL94:CU94)&gt;AI93+BD94,AI93+BD94-BZ94,$C94-SUM($CL94:CU94)))))</f>
        <v>0</v>
      </c>
      <c r="CW94" s="10">
        <f ca="1">IF(NOT(snowball),0,IF(AJ93=0,0,IF($C94&lt;=SUM($CL94:CV94),0,IF(CA94+$C94-SUM($CL94:CV94)&gt;AJ93+BE94,AJ93+BE94-CA94,$C94-SUM($CL94:CV94)))))</f>
        <v>0</v>
      </c>
      <c r="CX94" s="10">
        <f ca="1">IF(NOT(snowball),0,IF(AK93=0,0,IF($C94&lt;=SUM($CL94:CW94),0,IF(CB94+$C94-SUM($CL94:CW94)&gt;AK93+BF94,AK93+BF94-CB94,$C94-SUM($CL94:CW94)))))</f>
        <v>0</v>
      </c>
      <c r="CY94" s="10">
        <f ca="1">IF(NOT(snowball),0,IF(AL93=0,0,IF($C94&lt;=SUM($CL94:CX94),0,IF(CC94+$C94-SUM($CL94:CX94)&gt;AL93+BG94,AL93+BG94-CC94,$C94-SUM($CL94:CX94)))))</f>
        <v>0</v>
      </c>
      <c r="CZ94" s="10">
        <f ca="1">IF(NOT(snowball),0,IF(AM93=0,0,IF($C94&lt;=SUM($CL94:CY94),0,IF(CD94+$C94-SUM($CL94:CY94)&gt;AM93+BH94,AM93+BH94-CD94,$C94-SUM($CL94:CY94)))))</f>
        <v>0</v>
      </c>
      <c r="DA94" s="10">
        <f ca="1">IF(NOT(snowball),0,IF(AN93=0,0,IF($C94&lt;=SUM($CL94:CZ94),0,IF(CE94+$C94-SUM($CL94:CZ94)&gt;AN93+BI94,AN93+BI94-CE94,$C94-SUM($CL94:CZ94)))))</f>
        <v>0</v>
      </c>
      <c r="DB94" s="10">
        <f ca="1">IF(NOT(snowball),0,IF(AO93=0,0,IF($C94&lt;=SUM($CL94:DA94),0,IF(CF94+$C94-SUM($CL94:DA94)&gt;AO93+BJ94,AO93+BJ94-CF94,$C94-SUM($CL94:DA94)))))</f>
        <v>0</v>
      </c>
      <c r="DC94" s="10">
        <f ca="1">IF(NOT(snowball),0,IF(AP93=0,0,IF($C94&lt;=SUM($CL94:DB94),0,IF(CG94+$C94-SUM($CL94:DB94)&gt;AP93+BK94,AP93+BK94-CG94,$C94-SUM($CL94:DB94)))))</f>
        <v>0</v>
      </c>
      <c r="DD94" s="10">
        <f ca="1">IF(NOT(snowball),0,IF(AQ93=0,0,IF($C94&lt;=SUM($CL94:DC94),0,IF(CH94+$C94-SUM($CL94:DC94)&gt;AQ93+BL94,AQ93+BL94-CH94,$C94-SUM($CL94:DC94)))))</f>
        <v>0</v>
      </c>
      <c r="DE94" s="10">
        <f ca="1">IF(NOT(snowball),0,IF(AR93=0,0,IF($C94&lt;=SUM($CL94:DD94),0,IF(CI94+$C94-SUM($CL94:DD94)&gt;AR93+BM94,AR93+BM94-CI94,$C94-SUM($CL94:DD94)))))</f>
        <v>0</v>
      </c>
    </row>
    <row r="95" spans="1:109" ht="11.1" customHeight="1">
      <c r="A95" s="11" t="str">
        <f t="shared" ca="1" si="127"/>
        <v/>
      </c>
      <c r="B95" s="5" t="e">
        <f t="shared" ca="1" si="110"/>
        <v>#N/A</v>
      </c>
      <c r="C95" s="34" t="str">
        <f t="shared" ca="1" si="88"/>
        <v/>
      </c>
      <c r="D95" s="10">
        <f t="shared" ca="1" si="89"/>
        <v>0</v>
      </c>
      <c r="E95" s="10">
        <f t="shared" ca="1" si="90"/>
        <v>0</v>
      </c>
      <c r="F95" s="10">
        <f t="shared" ca="1" si="91"/>
        <v>0</v>
      </c>
      <c r="G95" s="10">
        <f t="shared" ca="1" si="92"/>
        <v>0</v>
      </c>
      <c r="H95" s="10">
        <f t="shared" ca="1" si="93"/>
        <v>0</v>
      </c>
      <c r="I95" s="10">
        <f t="shared" ca="1" si="94"/>
        <v>0</v>
      </c>
      <c r="J95" s="10">
        <f t="shared" ca="1" si="95"/>
        <v>0</v>
      </c>
      <c r="K95" s="10">
        <f t="shared" ca="1" si="96"/>
        <v>0</v>
      </c>
      <c r="L95" s="10">
        <f t="shared" ca="1" si="97"/>
        <v>0</v>
      </c>
      <c r="M95" s="10">
        <f t="shared" ca="1" si="98"/>
        <v>0</v>
      </c>
      <c r="N95" s="10">
        <f t="shared" ca="1" si="99"/>
        <v>0</v>
      </c>
      <c r="O95" s="10">
        <f t="shared" ca="1" si="100"/>
        <v>0</v>
      </c>
      <c r="P95" s="10">
        <f t="shared" ca="1" si="101"/>
        <v>0</v>
      </c>
      <c r="Q95" s="10">
        <f t="shared" ca="1" si="102"/>
        <v>0</v>
      </c>
      <c r="R95" s="10">
        <f t="shared" ca="1" si="103"/>
        <v>0</v>
      </c>
      <c r="S95" s="10">
        <f t="shared" ca="1" si="104"/>
        <v>0</v>
      </c>
      <c r="T95" s="10">
        <f t="shared" ca="1" si="105"/>
        <v>0</v>
      </c>
      <c r="U95" s="10">
        <f t="shared" ca="1" si="106"/>
        <v>0</v>
      </c>
      <c r="V95" s="10">
        <f t="shared" ca="1" si="107"/>
        <v>0</v>
      </c>
      <c r="W95" s="10">
        <f t="shared" ca="1" si="107"/>
        <v>0</v>
      </c>
      <c r="X95" s="31"/>
      <c r="Y95" s="10">
        <f t="shared" ca="1" si="111"/>
        <v>0</v>
      </c>
      <c r="Z95" s="10">
        <f t="shared" ca="1" si="112"/>
        <v>0</v>
      </c>
      <c r="AA95" s="10">
        <f t="shared" ca="1" si="113"/>
        <v>0</v>
      </c>
      <c r="AB95" s="10">
        <f t="shared" ca="1" si="114"/>
        <v>0</v>
      </c>
      <c r="AC95" s="10">
        <f t="shared" ca="1" si="115"/>
        <v>0</v>
      </c>
      <c r="AD95" s="10">
        <f t="shared" ca="1" si="116"/>
        <v>0</v>
      </c>
      <c r="AE95" s="10">
        <f t="shared" ca="1" si="108"/>
        <v>0</v>
      </c>
      <c r="AF95" s="10">
        <f t="shared" ca="1" si="108"/>
        <v>0</v>
      </c>
      <c r="AG95" s="10">
        <f t="shared" ca="1" si="108"/>
        <v>0</v>
      </c>
      <c r="AH95" s="10">
        <f t="shared" ca="1" si="108"/>
        <v>0</v>
      </c>
      <c r="AI95" s="10">
        <f t="shared" ca="1" si="108"/>
        <v>0</v>
      </c>
      <c r="AJ95" s="10">
        <f t="shared" ca="1" si="108"/>
        <v>0</v>
      </c>
      <c r="AK95" s="10">
        <f t="shared" ca="1" si="108"/>
        <v>0</v>
      </c>
      <c r="AL95" s="10">
        <f t="shared" ca="1" si="108"/>
        <v>0</v>
      </c>
      <c r="AM95" s="10">
        <f t="shared" ca="1" si="108"/>
        <v>0</v>
      </c>
      <c r="AN95" s="10">
        <f t="shared" ca="1" si="108"/>
        <v>0</v>
      </c>
      <c r="AO95" s="10">
        <f t="shared" ca="1" si="108"/>
        <v>0</v>
      </c>
      <c r="AP95" s="10">
        <f t="shared" ca="1" si="108"/>
        <v>0</v>
      </c>
      <c r="AQ95" s="10">
        <f t="shared" ca="1" si="108"/>
        <v>0</v>
      </c>
      <c r="AR95" s="10">
        <f t="shared" ca="1" si="108"/>
        <v>0</v>
      </c>
      <c r="AS95" s="2"/>
      <c r="AT95" s="10">
        <f t="shared" ca="1" si="117"/>
        <v>0</v>
      </c>
      <c r="AU95" s="10">
        <f t="shared" ca="1" si="118"/>
        <v>0</v>
      </c>
      <c r="AV95" s="10">
        <f t="shared" ca="1" si="119"/>
        <v>0</v>
      </c>
      <c r="AW95" s="10">
        <f t="shared" ca="1" si="87"/>
        <v>0</v>
      </c>
      <c r="AX95" s="10">
        <f t="shared" ca="1" si="87"/>
        <v>0</v>
      </c>
      <c r="AY95" s="10">
        <f t="shared" ca="1" si="87"/>
        <v>0</v>
      </c>
      <c r="AZ95" s="10">
        <f t="shared" ca="1" si="87"/>
        <v>0</v>
      </c>
      <c r="BA95" s="10">
        <f t="shared" ca="1" si="87"/>
        <v>0</v>
      </c>
      <c r="BB95" s="10">
        <f t="shared" ca="1" si="87"/>
        <v>0</v>
      </c>
      <c r="BC95" s="10">
        <f t="shared" ca="1" si="87"/>
        <v>0</v>
      </c>
      <c r="BD95" s="10">
        <f t="shared" ca="1" si="87"/>
        <v>0</v>
      </c>
      <c r="BE95" s="10">
        <f t="shared" ca="1" si="87"/>
        <v>0</v>
      </c>
      <c r="BF95" s="10">
        <f t="shared" ca="1" si="87"/>
        <v>0</v>
      </c>
      <c r="BG95" s="10">
        <f t="shared" ca="1" si="87"/>
        <v>0</v>
      </c>
      <c r="BH95" s="10">
        <f t="shared" ca="1" si="87"/>
        <v>0</v>
      </c>
      <c r="BI95" s="10">
        <f t="shared" ca="1" si="87"/>
        <v>0</v>
      </c>
      <c r="BJ95" s="10">
        <f t="shared" ca="1" si="87"/>
        <v>0</v>
      </c>
      <c r="BK95" s="10">
        <f t="shared" ca="1" si="87"/>
        <v>0</v>
      </c>
      <c r="BL95" s="10">
        <f t="shared" ca="1" si="87"/>
        <v>0</v>
      </c>
      <c r="BM95" s="10">
        <f t="shared" ca="1" si="87"/>
        <v>0</v>
      </c>
      <c r="BN95" s="13">
        <f t="shared" ca="1" si="120"/>
        <v>0</v>
      </c>
      <c r="BO95" s="7"/>
      <c r="BP95" s="10">
        <f t="shared" ca="1" si="121"/>
        <v>0</v>
      </c>
      <c r="BQ95" s="10">
        <f t="shared" ca="1" si="122"/>
        <v>0</v>
      </c>
      <c r="BR95" s="10">
        <f t="shared" ca="1" si="123"/>
        <v>0</v>
      </c>
      <c r="BS95" s="10">
        <f t="shared" ca="1" si="124"/>
        <v>0</v>
      </c>
      <c r="BT95" s="10">
        <f t="shared" ca="1" si="125"/>
        <v>0</v>
      </c>
      <c r="BU95" s="10">
        <f t="shared" ca="1" si="57"/>
        <v>0</v>
      </c>
      <c r="BV95" s="10">
        <f t="shared" ca="1" si="58"/>
        <v>0</v>
      </c>
      <c r="BW95" s="10">
        <f t="shared" ca="1" si="59"/>
        <v>0</v>
      </c>
      <c r="BX95" s="10">
        <f t="shared" ca="1" si="60"/>
        <v>0</v>
      </c>
      <c r="BY95" s="10">
        <f t="shared" ca="1" si="61"/>
        <v>0</v>
      </c>
      <c r="BZ95" s="10">
        <f t="shared" ca="1" si="62"/>
        <v>0</v>
      </c>
      <c r="CA95" s="10">
        <f t="shared" ca="1" si="63"/>
        <v>0</v>
      </c>
      <c r="CB95" s="10">
        <f t="shared" ca="1" si="64"/>
        <v>0</v>
      </c>
      <c r="CC95" s="10">
        <f t="shared" ca="1" si="65"/>
        <v>0</v>
      </c>
      <c r="CD95" s="10">
        <f t="shared" ca="1" si="66"/>
        <v>0</v>
      </c>
      <c r="CE95" s="10">
        <f t="shared" ca="1" si="67"/>
        <v>0</v>
      </c>
      <c r="CF95" s="10">
        <f t="shared" ca="1" si="68"/>
        <v>0</v>
      </c>
      <c r="CG95" s="10">
        <f t="shared" ca="1" si="69"/>
        <v>0</v>
      </c>
      <c r="CH95" s="10">
        <f t="shared" ca="1" si="70"/>
        <v>0</v>
      </c>
      <c r="CI95" s="10">
        <f t="shared" ca="1" si="71"/>
        <v>0</v>
      </c>
      <c r="CJ95" s="13">
        <f t="shared" ca="1" si="126"/>
        <v>0</v>
      </c>
      <c r="CK95" s="13"/>
      <c r="CL95" s="33">
        <f t="shared" ca="1" si="109"/>
        <v>0</v>
      </c>
      <c r="CM95" s="10">
        <f ca="1">IF(NOT(snowball),0,IF(Z94=0,0,IF($C95&lt;=SUM($CL95:CL95),0,IF(BQ95+$C95-SUM($CL95:CL95)&gt;Z94+AU95,Z94+AU95-BQ95,$C95-SUM($CL95:CL95)))))</f>
        <v>0</v>
      </c>
      <c r="CN95" s="10">
        <f ca="1">IF(NOT(snowball),0,IF(AA94=0,0,IF($C95&lt;=SUM($CL95:CM95),0,IF(BR95+$C95-SUM($CL95:CM95)&gt;AA94+AV95,AA94+AV95-BR95,$C95-SUM($CL95:CM95)))))</f>
        <v>0</v>
      </c>
      <c r="CO95" s="10">
        <f ca="1">IF(NOT(snowball),0,IF(AB94=0,0,IF($C95&lt;=SUM($CL95:CN95),0,IF(BS95+$C95-SUM($CL95:CN95)&gt;AB94+AW95,AB94+AW95-BS95,$C95-SUM($CL95:CN95)))))</f>
        <v>0</v>
      </c>
      <c r="CP95" s="10">
        <f ca="1">IF(NOT(snowball),0,IF(AC94=0,0,IF($C95&lt;=SUM($CL95:CO95),0,IF(BT95+$C95-SUM($CL95:CO95)&gt;AC94+AX95,AC94+AX95-BT95,$C95-SUM($CL95:CO95)))))</f>
        <v>0</v>
      </c>
      <c r="CQ95" s="10">
        <f ca="1">IF(NOT(snowball),0,IF(AD94=0,0,IF($C95&lt;=SUM($CL95:CP95),0,IF(BU95+$C95-SUM($CL95:CP95)&gt;AD94+AY95,AD94+AY95-BU95,$C95-SUM($CL95:CP95)))))</f>
        <v>0</v>
      </c>
      <c r="CR95" s="10">
        <f ca="1">IF(NOT(snowball),0,IF(AE94=0,0,IF($C95&lt;=SUM($CL95:CQ95),0,IF(BV95+$C95-SUM($CL95:CQ95)&gt;AE94+AZ95,AE94+AZ95-BV95,$C95-SUM($CL95:CQ95)))))</f>
        <v>0</v>
      </c>
      <c r="CS95" s="10">
        <f ca="1">IF(NOT(snowball),0,IF(AF94=0,0,IF($C95&lt;=SUM($CL95:CR95),0,IF(BW95+$C95-SUM($CL95:CR95)&gt;AF94+BA95,AF94+BA95-BW95,$C95-SUM($CL95:CR95)))))</f>
        <v>0</v>
      </c>
      <c r="CT95" s="10">
        <f ca="1">IF(NOT(snowball),0,IF(AG94=0,0,IF($C95&lt;=SUM($CL95:CS95),0,IF(BX95+$C95-SUM($CL95:CS95)&gt;AG94+BB95,AG94+BB95-BX95,$C95-SUM($CL95:CS95)))))</f>
        <v>0</v>
      </c>
      <c r="CU95" s="10">
        <f ca="1">IF(NOT(snowball),0,IF(AH94=0,0,IF($C95&lt;=SUM($CL95:CT95),0,IF(BY95+$C95-SUM($CL95:CT95)&gt;AH94+BC95,AH94+BC95-BY95,$C95-SUM($CL95:CT95)))))</f>
        <v>0</v>
      </c>
      <c r="CV95" s="10">
        <f ca="1">IF(NOT(snowball),0,IF(AI94=0,0,IF($C95&lt;=SUM($CL95:CU95),0,IF(BZ95+$C95-SUM($CL95:CU95)&gt;AI94+BD95,AI94+BD95-BZ95,$C95-SUM($CL95:CU95)))))</f>
        <v>0</v>
      </c>
      <c r="CW95" s="10">
        <f ca="1">IF(NOT(snowball),0,IF(AJ94=0,0,IF($C95&lt;=SUM($CL95:CV95),0,IF(CA95+$C95-SUM($CL95:CV95)&gt;AJ94+BE95,AJ94+BE95-CA95,$C95-SUM($CL95:CV95)))))</f>
        <v>0</v>
      </c>
      <c r="CX95" s="10">
        <f ca="1">IF(NOT(snowball),0,IF(AK94=0,0,IF($C95&lt;=SUM($CL95:CW95),0,IF(CB95+$C95-SUM($CL95:CW95)&gt;AK94+BF95,AK94+BF95-CB95,$C95-SUM($CL95:CW95)))))</f>
        <v>0</v>
      </c>
      <c r="CY95" s="10">
        <f ca="1">IF(NOT(snowball),0,IF(AL94=0,0,IF($C95&lt;=SUM($CL95:CX95),0,IF(CC95+$C95-SUM($CL95:CX95)&gt;AL94+BG95,AL94+BG95-CC95,$C95-SUM($CL95:CX95)))))</f>
        <v>0</v>
      </c>
      <c r="CZ95" s="10">
        <f ca="1">IF(NOT(snowball),0,IF(AM94=0,0,IF($C95&lt;=SUM($CL95:CY95),0,IF(CD95+$C95-SUM($CL95:CY95)&gt;AM94+BH95,AM94+BH95-CD95,$C95-SUM($CL95:CY95)))))</f>
        <v>0</v>
      </c>
      <c r="DA95" s="10">
        <f ca="1">IF(NOT(snowball),0,IF(AN94=0,0,IF($C95&lt;=SUM($CL95:CZ95),0,IF(CE95+$C95-SUM($CL95:CZ95)&gt;AN94+BI95,AN94+BI95-CE95,$C95-SUM($CL95:CZ95)))))</f>
        <v>0</v>
      </c>
      <c r="DB95" s="10">
        <f ca="1">IF(NOT(snowball),0,IF(AO94=0,0,IF($C95&lt;=SUM($CL95:DA95),0,IF(CF95+$C95-SUM($CL95:DA95)&gt;AO94+BJ95,AO94+BJ95-CF95,$C95-SUM($CL95:DA95)))))</f>
        <v>0</v>
      </c>
      <c r="DC95" s="10">
        <f ca="1">IF(NOT(snowball),0,IF(AP94=0,0,IF($C95&lt;=SUM($CL95:DB95),0,IF(CG95+$C95-SUM($CL95:DB95)&gt;AP94+BK95,AP94+BK95-CG95,$C95-SUM($CL95:DB95)))))</f>
        <v>0</v>
      </c>
      <c r="DD95" s="10">
        <f ca="1">IF(NOT(snowball),0,IF(AQ94=0,0,IF($C95&lt;=SUM($CL95:DC95),0,IF(CH95+$C95-SUM($CL95:DC95)&gt;AQ94+BL95,AQ94+BL95-CH95,$C95-SUM($CL95:DC95)))))</f>
        <v>0</v>
      </c>
      <c r="DE95" s="10">
        <f ca="1">IF(NOT(snowball),0,IF(AR94=0,0,IF($C95&lt;=SUM($CL95:DD95),0,IF(CI95+$C95-SUM($CL95:DD95)&gt;AR94+BM95,AR94+BM95-CI95,$C95-SUM($CL95:DD95)))))</f>
        <v>0</v>
      </c>
    </row>
    <row r="96" spans="1:109" ht="11.1" customHeight="1">
      <c r="A96" s="11" t="str">
        <f t="shared" ca="1" si="127"/>
        <v/>
      </c>
      <c r="B96" s="5" t="e">
        <f t="shared" ca="1" si="110"/>
        <v>#N/A</v>
      </c>
      <c r="C96" s="34" t="str">
        <f t="shared" ca="1" si="88"/>
        <v/>
      </c>
      <c r="D96" s="10">
        <f t="shared" ca="1" si="89"/>
        <v>0</v>
      </c>
      <c r="E96" s="10">
        <f t="shared" ca="1" si="90"/>
        <v>0</v>
      </c>
      <c r="F96" s="10">
        <f t="shared" ca="1" si="91"/>
        <v>0</v>
      </c>
      <c r="G96" s="10">
        <f t="shared" ca="1" si="92"/>
        <v>0</v>
      </c>
      <c r="H96" s="10">
        <f t="shared" ca="1" si="93"/>
        <v>0</v>
      </c>
      <c r="I96" s="10">
        <f t="shared" ca="1" si="94"/>
        <v>0</v>
      </c>
      <c r="J96" s="10">
        <f t="shared" ca="1" si="95"/>
        <v>0</v>
      </c>
      <c r="K96" s="10">
        <f t="shared" ca="1" si="96"/>
        <v>0</v>
      </c>
      <c r="L96" s="10">
        <f t="shared" ca="1" si="97"/>
        <v>0</v>
      </c>
      <c r="M96" s="10">
        <f t="shared" ca="1" si="98"/>
        <v>0</v>
      </c>
      <c r="N96" s="10">
        <f t="shared" ca="1" si="99"/>
        <v>0</v>
      </c>
      <c r="O96" s="10">
        <f t="shared" ca="1" si="100"/>
        <v>0</v>
      </c>
      <c r="P96" s="10">
        <f t="shared" ca="1" si="101"/>
        <v>0</v>
      </c>
      <c r="Q96" s="10">
        <f t="shared" ca="1" si="102"/>
        <v>0</v>
      </c>
      <c r="R96" s="10">
        <f t="shared" ca="1" si="103"/>
        <v>0</v>
      </c>
      <c r="S96" s="10">
        <f t="shared" ca="1" si="104"/>
        <v>0</v>
      </c>
      <c r="T96" s="10">
        <f t="shared" ca="1" si="105"/>
        <v>0</v>
      </c>
      <c r="U96" s="10">
        <f t="shared" ca="1" si="106"/>
        <v>0</v>
      </c>
      <c r="V96" s="10">
        <f t="shared" ca="1" si="107"/>
        <v>0</v>
      </c>
      <c r="W96" s="10">
        <f t="shared" ca="1" si="107"/>
        <v>0</v>
      </c>
      <c r="X96" s="31"/>
      <c r="Y96" s="10">
        <f t="shared" ca="1" si="111"/>
        <v>0</v>
      </c>
      <c r="Z96" s="10">
        <f t="shared" ca="1" si="112"/>
        <v>0</v>
      </c>
      <c r="AA96" s="10">
        <f t="shared" ca="1" si="113"/>
        <v>0</v>
      </c>
      <c r="AB96" s="10">
        <f t="shared" ca="1" si="114"/>
        <v>0</v>
      </c>
      <c r="AC96" s="10">
        <f t="shared" ca="1" si="115"/>
        <v>0</v>
      </c>
      <c r="AD96" s="10">
        <f t="shared" ca="1" si="116"/>
        <v>0</v>
      </c>
      <c r="AE96" s="10">
        <f t="shared" ca="1" si="108"/>
        <v>0</v>
      </c>
      <c r="AF96" s="10">
        <f t="shared" ca="1" si="108"/>
        <v>0</v>
      </c>
      <c r="AG96" s="10">
        <f t="shared" ca="1" si="108"/>
        <v>0</v>
      </c>
      <c r="AH96" s="10">
        <f t="shared" ca="1" si="108"/>
        <v>0</v>
      </c>
      <c r="AI96" s="10">
        <f t="shared" ca="1" si="108"/>
        <v>0</v>
      </c>
      <c r="AJ96" s="10">
        <f t="shared" ca="1" si="108"/>
        <v>0</v>
      </c>
      <c r="AK96" s="10">
        <f t="shared" ca="1" si="108"/>
        <v>0</v>
      </c>
      <c r="AL96" s="10">
        <f t="shared" ca="1" si="108"/>
        <v>0</v>
      </c>
      <c r="AM96" s="10">
        <f t="shared" ca="1" si="108"/>
        <v>0</v>
      </c>
      <c r="AN96" s="10">
        <f t="shared" ca="1" si="108"/>
        <v>0</v>
      </c>
      <c r="AO96" s="10">
        <f t="shared" ca="1" si="108"/>
        <v>0</v>
      </c>
      <c r="AP96" s="10">
        <f t="shared" ca="1" si="108"/>
        <v>0</v>
      </c>
      <c r="AQ96" s="10">
        <f t="shared" ca="1" si="108"/>
        <v>0</v>
      </c>
      <c r="AR96" s="10">
        <f t="shared" ca="1" si="108"/>
        <v>0</v>
      </c>
      <c r="AS96" s="2"/>
      <c r="AT96" s="10">
        <f t="shared" ca="1" si="117"/>
        <v>0</v>
      </c>
      <c r="AU96" s="10">
        <f t="shared" ca="1" si="118"/>
        <v>0</v>
      </c>
      <c r="AV96" s="10">
        <f t="shared" ca="1" si="119"/>
        <v>0</v>
      </c>
      <c r="AW96" s="10">
        <f t="shared" ref="AW96:AW159" ca="1" si="128">ROUND(AB95*G$9/12,2)</f>
        <v>0</v>
      </c>
      <c r="AX96" s="10">
        <f t="shared" ref="AX96:AX159" ca="1" si="129">ROUND(AC95*H$9/12,2)</f>
        <v>0</v>
      </c>
      <c r="AY96" s="10">
        <f t="shared" ref="AY96:AY159" ca="1" si="130">ROUND(AD95*I$9/12,2)</f>
        <v>0</v>
      </c>
      <c r="AZ96" s="10">
        <f t="shared" ref="AZ96:AZ159" ca="1" si="131">ROUND(AE95*J$9/12,2)</f>
        <v>0</v>
      </c>
      <c r="BA96" s="10">
        <f t="shared" ref="BA96:BA159" ca="1" si="132">ROUND(AF95*K$9/12,2)</f>
        <v>0</v>
      </c>
      <c r="BB96" s="10">
        <f t="shared" ref="BB96:BB159" ca="1" si="133">ROUND(AG95*L$9/12,2)</f>
        <v>0</v>
      </c>
      <c r="BC96" s="10">
        <f t="shared" ref="BC96:BC159" ca="1" si="134">ROUND(AH95*M$9/12,2)</f>
        <v>0</v>
      </c>
      <c r="BD96" s="10">
        <f t="shared" ref="BD96:BD159" ca="1" si="135">ROUND(AI95*N$9/12,2)</f>
        <v>0</v>
      </c>
      <c r="BE96" s="10">
        <f t="shared" ref="BE96:BE159" ca="1" si="136">ROUND(AJ95*O$9/12,2)</f>
        <v>0</v>
      </c>
      <c r="BF96" s="10">
        <f t="shared" ref="BF96:BF159" ca="1" si="137">ROUND(AK95*P$9/12,2)</f>
        <v>0</v>
      </c>
      <c r="BG96" s="10">
        <f t="shared" ref="BG96:BG159" ca="1" si="138">ROUND(AL95*Q$9/12,2)</f>
        <v>0</v>
      </c>
      <c r="BH96" s="10">
        <f t="shared" ref="BH96:BH159" ca="1" si="139">ROUND(AM95*R$9/12,2)</f>
        <v>0</v>
      </c>
      <c r="BI96" s="10">
        <f t="shared" ref="BI96:BI159" ca="1" si="140">ROUND(AN95*S$9/12,2)</f>
        <v>0</v>
      </c>
      <c r="BJ96" s="10">
        <f t="shared" ref="BJ96:BJ159" ca="1" si="141">ROUND(AO95*T$9/12,2)</f>
        <v>0</v>
      </c>
      <c r="BK96" s="10">
        <f t="shared" ref="BK96:BK159" ca="1" si="142">ROUND(AP95*U$9/12,2)</f>
        <v>0</v>
      </c>
      <c r="BL96" s="10">
        <f t="shared" ref="BL96:BL159" ca="1" si="143">ROUND(AQ95*V$9/12,2)</f>
        <v>0</v>
      </c>
      <c r="BM96" s="10">
        <f t="shared" ref="BM96:BM159" ca="1" si="144">ROUND(AR95*W$9/12,2)</f>
        <v>0</v>
      </c>
      <c r="BN96" s="13">
        <f t="shared" ca="1" si="120"/>
        <v>0</v>
      </c>
      <c r="BO96" s="7"/>
      <c r="BP96" s="10">
        <f t="shared" ca="1" si="121"/>
        <v>0</v>
      </c>
      <c r="BQ96" s="10">
        <f t="shared" ca="1" si="122"/>
        <v>0</v>
      </c>
      <c r="BR96" s="10">
        <f t="shared" ca="1" si="123"/>
        <v>0</v>
      </c>
      <c r="BS96" s="10">
        <f t="shared" ca="1" si="124"/>
        <v>0</v>
      </c>
      <c r="BT96" s="10">
        <f t="shared" ca="1" si="125"/>
        <v>0</v>
      </c>
      <c r="BU96" s="10">
        <f t="shared" ca="1" si="57"/>
        <v>0</v>
      </c>
      <c r="BV96" s="10">
        <f t="shared" ca="1" si="58"/>
        <v>0</v>
      </c>
      <c r="BW96" s="10">
        <f t="shared" ca="1" si="59"/>
        <v>0</v>
      </c>
      <c r="BX96" s="10">
        <f t="shared" ca="1" si="60"/>
        <v>0</v>
      </c>
      <c r="BY96" s="10">
        <f t="shared" ca="1" si="61"/>
        <v>0</v>
      </c>
      <c r="BZ96" s="10">
        <f t="shared" ca="1" si="62"/>
        <v>0</v>
      </c>
      <c r="CA96" s="10">
        <f t="shared" ca="1" si="63"/>
        <v>0</v>
      </c>
      <c r="CB96" s="10">
        <f t="shared" ca="1" si="64"/>
        <v>0</v>
      </c>
      <c r="CC96" s="10">
        <f t="shared" ca="1" si="65"/>
        <v>0</v>
      </c>
      <c r="CD96" s="10">
        <f t="shared" ca="1" si="66"/>
        <v>0</v>
      </c>
      <c r="CE96" s="10">
        <f t="shared" ca="1" si="67"/>
        <v>0</v>
      </c>
      <c r="CF96" s="10">
        <f t="shared" ca="1" si="68"/>
        <v>0</v>
      </c>
      <c r="CG96" s="10">
        <f t="shared" ca="1" si="69"/>
        <v>0</v>
      </c>
      <c r="CH96" s="10">
        <f t="shared" ca="1" si="70"/>
        <v>0</v>
      </c>
      <c r="CI96" s="10">
        <f t="shared" ca="1" si="71"/>
        <v>0</v>
      </c>
      <c r="CJ96" s="13">
        <f t="shared" ca="1" si="126"/>
        <v>0</v>
      </c>
      <c r="CK96" s="13"/>
      <c r="CL96" s="33">
        <f t="shared" ca="1" si="109"/>
        <v>0</v>
      </c>
      <c r="CM96" s="10">
        <f ca="1">IF(NOT(snowball),0,IF(Z95=0,0,IF($C96&lt;=SUM($CL96:CL96),0,IF(BQ96+$C96-SUM($CL96:CL96)&gt;Z95+AU96,Z95+AU96-BQ96,$C96-SUM($CL96:CL96)))))</f>
        <v>0</v>
      </c>
      <c r="CN96" s="10">
        <f ca="1">IF(NOT(snowball),0,IF(AA95=0,0,IF($C96&lt;=SUM($CL96:CM96),0,IF(BR96+$C96-SUM($CL96:CM96)&gt;AA95+AV96,AA95+AV96-BR96,$C96-SUM($CL96:CM96)))))</f>
        <v>0</v>
      </c>
      <c r="CO96" s="10">
        <f ca="1">IF(NOT(snowball),0,IF(AB95=0,0,IF($C96&lt;=SUM($CL96:CN96),0,IF(BS96+$C96-SUM($CL96:CN96)&gt;AB95+AW96,AB95+AW96-BS96,$C96-SUM($CL96:CN96)))))</f>
        <v>0</v>
      </c>
      <c r="CP96" s="10">
        <f ca="1">IF(NOT(snowball),0,IF(AC95=0,0,IF($C96&lt;=SUM($CL96:CO96),0,IF(BT96+$C96-SUM($CL96:CO96)&gt;AC95+AX96,AC95+AX96-BT96,$C96-SUM($CL96:CO96)))))</f>
        <v>0</v>
      </c>
      <c r="CQ96" s="10">
        <f ca="1">IF(NOT(snowball),0,IF(AD95=0,0,IF($C96&lt;=SUM($CL96:CP96),0,IF(BU96+$C96-SUM($CL96:CP96)&gt;AD95+AY96,AD95+AY96-BU96,$C96-SUM($CL96:CP96)))))</f>
        <v>0</v>
      </c>
      <c r="CR96" s="10">
        <f ca="1">IF(NOT(snowball),0,IF(AE95=0,0,IF($C96&lt;=SUM($CL96:CQ96),0,IF(BV96+$C96-SUM($CL96:CQ96)&gt;AE95+AZ96,AE95+AZ96-BV96,$C96-SUM($CL96:CQ96)))))</f>
        <v>0</v>
      </c>
      <c r="CS96" s="10">
        <f ca="1">IF(NOT(snowball),0,IF(AF95=0,0,IF($C96&lt;=SUM($CL96:CR96),0,IF(BW96+$C96-SUM($CL96:CR96)&gt;AF95+BA96,AF95+BA96-BW96,$C96-SUM($CL96:CR96)))))</f>
        <v>0</v>
      </c>
      <c r="CT96" s="10">
        <f ca="1">IF(NOT(snowball),0,IF(AG95=0,0,IF($C96&lt;=SUM($CL96:CS96),0,IF(BX96+$C96-SUM($CL96:CS96)&gt;AG95+BB96,AG95+BB96-BX96,$C96-SUM($CL96:CS96)))))</f>
        <v>0</v>
      </c>
      <c r="CU96" s="10">
        <f ca="1">IF(NOT(snowball),0,IF(AH95=0,0,IF($C96&lt;=SUM($CL96:CT96),0,IF(BY96+$C96-SUM($CL96:CT96)&gt;AH95+BC96,AH95+BC96-BY96,$C96-SUM($CL96:CT96)))))</f>
        <v>0</v>
      </c>
      <c r="CV96" s="10">
        <f ca="1">IF(NOT(snowball),0,IF(AI95=0,0,IF($C96&lt;=SUM($CL96:CU96),0,IF(BZ96+$C96-SUM($CL96:CU96)&gt;AI95+BD96,AI95+BD96-BZ96,$C96-SUM($CL96:CU96)))))</f>
        <v>0</v>
      </c>
      <c r="CW96" s="10">
        <f ca="1">IF(NOT(snowball),0,IF(AJ95=0,0,IF($C96&lt;=SUM($CL96:CV96),0,IF(CA96+$C96-SUM($CL96:CV96)&gt;AJ95+BE96,AJ95+BE96-CA96,$C96-SUM($CL96:CV96)))))</f>
        <v>0</v>
      </c>
      <c r="CX96" s="10">
        <f ca="1">IF(NOT(snowball),0,IF(AK95=0,0,IF($C96&lt;=SUM($CL96:CW96),0,IF(CB96+$C96-SUM($CL96:CW96)&gt;AK95+BF96,AK95+BF96-CB96,$C96-SUM($CL96:CW96)))))</f>
        <v>0</v>
      </c>
      <c r="CY96" s="10">
        <f ca="1">IF(NOT(snowball),0,IF(AL95=0,0,IF($C96&lt;=SUM($CL96:CX96),0,IF(CC96+$C96-SUM($CL96:CX96)&gt;AL95+BG96,AL95+BG96-CC96,$C96-SUM($CL96:CX96)))))</f>
        <v>0</v>
      </c>
      <c r="CZ96" s="10">
        <f ca="1">IF(NOT(snowball),0,IF(AM95=0,0,IF($C96&lt;=SUM($CL96:CY96),0,IF(CD96+$C96-SUM($CL96:CY96)&gt;AM95+BH96,AM95+BH96-CD96,$C96-SUM($CL96:CY96)))))</f>
        <v>0</v>
      </c>
      <c r="DA96" s="10">
        <f ca="1">IF(NOT(snowball),0,IF(AN95=0,0,IF($C96&lt;=SUM($CL96:CZ96),0,IF(CE96+$C96-SUM($CL96:CZ96)&gt;AN95+BI96,AN95+BI96-CE96,$C96-SUM($CL96:CZ96)))))</f>
        <v>0</v>
      </c>
      <c r="DB96" s="10">
        <f ca="1">IF(NOT(snowball),0,IF(AO95=0,0,IF($C96&lt;=SUM($CL96:DA96),0,IF(CF96+$C96-SUM($CL96:DA96)&gt;AO95+BJ96,AO95+BJ96-CF96,$C96-SUM($CL96:DA96)))))</f>
        <v>0</v>
      </c>
      <c r="DC96" s="10">
        <f ca="1">IF(NOT(snowball),0,IF(AP95=0,0,IF($C96&lt;=SUM($CL96:DB96),0,IF(CG96+$C96-SUM($CL96:DB96)&gt;AP95+BK96,AP95+BK96-CG96,$C96-SUM($CL96:DB96)))))</f>
        <v>0</v>
      </c>
      <c r="DD96" s="10">
        <f ca="1">IF(NOT(snowball),0,IF(AQ95=0,0,IF($C96&lt;=SUM($CL96:DC96),0,IF(CH96+$C96-SUM($CL96:DC96)&gt;AQ95+BL96,AQ95+BL96-CH96,$C96-SUM($CL96:DC96)))))</f>
        <v>0</v>
      </c>
      <c r="DE96" s="10">
        <f ca="1">IF(NOT(snowball),0,IF(AR95=0,0,IF($C96&lt;=SUM($CL96:DD96),0,IF(CI96+$C96-SUM($CL96:DD96)&gt;AR95+BM96,AR95+BM96-CI96,$C96-SUM($CL96:DD96)))))</f>
        <v>0</v>
      </c>
    </row>
    <row r="97" spans="1:109" ht="11.1" customHeight="1">
      <c r="A97" s="11" t="str">
        <f t="shared" ca="1" si="127"/>
        <v/>
      </c>
      <c r="B97" s="5" t="e">
        <f t="shared" ca="1" si="110"/>
        <v>#N/A</v>
      </c>
      <c r="C97" s="34" t="str">
        <f t="shared" ca="1" si="88"/>
        <v/>
      </c>
      <c r="D97" s="10">
        <f t="shared" ca="1" si="89"/>
        <v>0</v>
      </c>
      <c r="E97" s="10">
        <f t="shared" ca="1" si="90"/>
        <v>0</v>
      </c>
      <c r="F97" s="10">
        <f t="shared" ca="1" si="91"/>
        <v>0</v>
      </c>
      <c r="G97" s="10">
        <f t="shared" ca="1" si="92"/>
        <v>0</v>
      </c>
      <c r="H97" s="10">
        <f t="shared" ca="1" si="93"/>
        <v>0</v>
      </c>
      <c r="I97" s="10">
        <f t="shared" ca="1" si="94"/>
        <v>0</v>
      </c>
      <c r="J97" s="10">
        <f t="shared" ca="1" si="95"/>
        <v>0</v>
      </c>
      <c r="K97" s="10">
        <f t="shared" ca="1" si="96"/>
        <v>0</v>
      </c>
      <c r="L97" s="10">
        <f t="shared" ca="1" si="97"/>
        <v>0</v>
      </c>
      <c r="M97" s="10">
        <f t="shared" ca="1" si="98"/>
        <v>0</v>
      </c>
      <c r="N97" s="10">
        <f t="shared" ca="1" si="99"/>
        <v>0</v>
      </c>
      <c r="O97" s="10">
        <f t="shared" ca="1" si="100"/>
        <v>0</v>
      </c>
      <c r="P97" s="10">
        <f t="shared" ca="1" si="101"/>
        <v>0</v>
      </c>
      <c r="Q97" s="10">
        <f t="shared" ca="1" si="102"/>
        <v>0</v>
      </c>
      <c r="R97" s="10">
        <f t="shared" ca="1" si="103"/>
        <v>0</v>
      </c>
      <c r="S97" s="10">
        <f t="shared" ca="1" si="104"/>
        <v>0</v>
      </c>
      <c r="T97" s="10">
        <f t="shared" ca="1" si="105"/>
        <v>0</v>
      </c>
      <c r="U97" s="10">
        <f t="shared" ca="1" si="106"/>
        <v>0</v>
      </c>
      <c r="V97" s="10">
        <f t="shared" ca="1" si="107"/>
        <v>0</v>
      </c>
      <c r="W97" s="10">
        <f t="shared" ca="1" si="107"/>
        <v>0</v>
      </c>
      <c r="X97" s="31"/>
      <c r="Y97" s="10">
        <f t="shared" ca="1" si="111"/>
        <v>0</v>
      </c>
      <c r="Z97" s="10">
        <f t="shared" ca="1" si="112"/>
        <v>0</v>
      </c>
      <c r="AA97" s="10">
        <f t="shared" ca="1" si="113"/>
        <v>0</v>
      </c>
      <c r="AB97" s="10">
        <f t="shared" ca="1" si="114"/>
        <v>0</v>
      </c>
      <c r="AC97" s="10">
        <f t="shared" ca="1" si="115"/>
        <v>0</v>
      </c>
      <c r="AD97" s="10">
        <f t="shared" ca="1" si="116"/>
        <v>0</v>
      </c>
      <c r="AE97" s="10">
        <f t="shared" ca="1" si="108"/>
        <v>0</v>
      </c>
      <c r="AF97" s="10">
        <f t="shared" ca="1" si="108"/>
        <v>0</v>
      </c>
      <c r="AG97" s="10">
        <f t="shared" ca="1" si="108"/>
        <v>0</v>
      </c>
      <c r="AH97" s="10">
        <f t="shared" ca="1" si="108"/>
        <v>0</v>
      </c>
      <c r="AI97" s="10">
        <f t="shared" ca="1" si="108"/>
        <v>0</v>
      </c>
      <c r="AJ97" s="10">
        <f t="shared" ca="1" si="108"/>
        <v>0</v>
      </c>
      <c r="AK97" s="10">
        <f t="shared" ca="1" si="108"/>
        <v>0</v>
      </c>
      <c r="AL97" s="10">
        <f t="shared" ca="1" si="108"/>
        <v>0</v>
      </c>
      <c r="AM97" s="10">
        <f t="shared" ca="1" si="108"/>
        <v>0</v>
      </c>
      <c r="AN97" s="10">
        <f t="shared" ca="1" si="108"/>
        <v>0</v>
      </c>
      <c r="AO97" s="10">
        <f t="shared" ca="1" si="108"/>
        <v>0</v>
      </c>
      <c r="AP97" s="10">
        <f t="shared" ca="1" si="108"/>
        <v>0</v>
      </c>
      <c r="AQ97" s="10">
        <f t="shared" ca="1" si="108"/>
        <v>0</v>
      </c>
      <c r="AR97" s="10">
        <f t="shared" ca="1" si="108"/>
        <v>0</v>
      </c>
      <c r="AS97" s="2"/>
      <c r="AT97" s="10">
        <f t="shared" ca="1" si="117"/>
        <v>0</v>
      </c>
      <c r="AU97" s="10">
        <f t="shared" ca="1" si="118"/>
        <v>0</v>
      </c>
      <c r="AV97" s="10">
        <f t="shared" ca="1" si="119"/>
        <v>0</v>
      </c>
      <c r="AW97" s="10">
        <f t="shared" ca="1" si="128"/>
        <v>0</v>
      </c>
      <c r="AX97" s="10">
        <f t="shared" ca="1" si="129"/>
        <v>0</v>
      </c>
      <c r="AY97" s="10">
        <f t="shared" ca="1" si="130"/>
        <v>0</v>
      </c>
      <c r="AZ97" s="10">
        <f t="shared" ca="1" si="131"/>
        <v>0</v>
      </c>
      <c r="BA97" s="10">
        <f t="shared" ca="1" si="132"/>
        <v>0</v>
      </c>
      <c r="BB97" s="10">
        <f t="shared" ca="1" si="133"/>
        <v>0</v>
      </c>
      <c r="BC97" s="10">
        <f t="shared" ca="1" si="134"/>
        <v>0</v>
      </c>
      <c r="BD97" s="10">
        <f t="shared" ca="1" si="135"/>
        <v>0</v>
      </c>
      <c r="BE97" s="10">
        <f t="shared" ca="1" si="136"/>
        <v>0</v>
      </c>
      <c r="BF97" s="10">
        <f t="shared" ca="1" si="137"/>
        <v>0</v>
      </c>
      <c r="BG97" s="10">
        <f t="shared" ca="1" si="138"/>
        <v>0</v>
      </c>
      <c r="BH97" s="10">
        <f t="shared" ca="1" si="139"/>
        <v>0</v>
      </c>
      <c r="BI97" s="10">
        <f t="shared" ca="1" si="140"/>
        <v>0</v>
      </c>
      <c r="BJ97" s="10">
        <f t="shared" ca="1" si="141"/>
        <v>0</v>
      </c>
      <c r="BK97" s="10">
        <f t="shared" ca="1" si="142"/>
        <v>0</v>
      </c>
      <c r="BL97" s="10">
        <f t="shared" ca="1" si="143"/>
        <v>0</v>
      </c>
      <c r="BM97" s="10">
        <f t="shared" ca="1" si="144"/>
        <v>0</v>
      </c>
      <c r="BN97" s="13">
        <f t="shared" ca="1" si="120"/>
        <v>0</v>
      </c>
      <c r="BO97" s="7"/>
      <c r="BP97" s="10">
        <f t="shared" ca="1" si="121"/>
        <v>0</v>
      </c>
      <c r="BQ97" s="10">
        <f t="shared" ca="1" si="122"/>
        <v>0</v>
      </c>
      <c r="BR97" s="10">
        <f t="shared" ca="1" si="123"/>
        <v>0</v>
      </c>
      <c r="BS97" s="10">
        <f t="shared" ca="1" si="124"/>
        <v>0</v>
      </c>
      <c r="BT97" s="10">
        <f t="shared" ca="1" si="125"/>
        <v>0</v>
      </c>
      <c r="BU97" s="10">
        <f t="shared" ca="1" si="57"/>
        <v>0</v>
      </c>
      <c r="BV97" s="10">
        <f t="shared" ca="1" si="58"/>
        <v>0</v>
      </c>
      <c r="BW97" s="10">
        <f t="shared" ca="1" si="59"/>
        <v>0</v>
      </c>
      <c r="BX97" s="10">
        <f t="shared" ca="1" si="60"/>
        <v>0</v>
      </c>
      <c r="BY97" s="10">
        <f t="shared" ca="1" si="61"/>
        <v>0</v>
      </c>
      <c r="BZ97" s="10">
        <f t="shared" ca="1" si="62"/>
        <v>0</v>
      </c>
      <c r="CA97" s="10">
        <f t="shared" ca="1" si="63"/>
        <v>0</v>
      </c>
      <c r="CB97" s="10">
        <f t="shared" ca="1" si="64"/>
        <v>0</v>
      </c>
      <c r="CC97" s="10">
        <f t="shared" ca="1" si="65"/>
        <v>0</v>
      </c>
      <c r="CD97" s="10">
        <f t="shared" ca="1" si="66"/>
        <v>0</v>
      </c>
      <c r="CE97" s="10">
        <f t="shared" ca="1" si="67"/>
        <v>0</v>
      </c>
      <c r="CF97" s="10">
        <f t="shared" ca="1" si="68"/>
        <v>0</v>
      </c>
      <c r="CG97" s="10">
        <f t="shared" ca="1" si="69"/>
        <v>0</v>
      </c>
      <c r="CH97" s="10">
        <f t="shared" ca="1" si="70"/>
        <v>0</v>
      </c>
      <c r="CI97" s="10">
        <f t="shared" ca="1" si="71"/>
        <v>0</v>
      </c>
      <c r="CJ97" s="13">
        <f t="shared" ca="1" si="126"/>
        <v>0</v>
      </c>
      <c r="CK97" s="13"/>
      <c r="CL97" s="33">
        <f t="shared" ca="1" si="109"/>
        <v>0</v>
      </c>
      <c r="CM97" s="10">
        <f ca="1">IF(NOT(snowball),0,IF(Z96=0,0,IF($C97&lt;=SUM($CL97:CL97),0,IF(BQ97+$C97-SUM($CL97:CL97)&gt;Z96+AU97,Z96+AU97-BQ97,$C97-SUM($CL97:CL97)))))</f>
        <v>0</v>
      </c>
      <c r="CN97" s="10">
        <f ca="1">IF(NOT(snowball),0,IF(AA96=0,0,IF($C97&lt;=SUM($CL97:CM97),0,IF(BR97+$C97-SUM($CL97:CM97)&gt;AA96+AV97,AA96+AV97-BR97,$C97-SUM($CL97:CM97)))))</f>
        <v>0</v>
      </c>
      <c r="CO97" s="10">
        <f ca="1">IF(NOT(snowball),0,IF(AB96=0,0,IF($C97&lt;=SUM($CL97:CN97),0,IF(BS97+$C97-SUM($CL97:CN97)&gt;AB96+AW97,AB96+AW97-BS97,$C97-SUM($CL97:CN97)))))</f>
        <v>0</v>
      </c>
      <c r="CP97" s="10">
        <f ca="1">IF(NOT(snowball),0,IF(AC96=0,0,IF($C97&lt;=SUM($CL97:CO97),0,IF(BT97+$C97-SUM($CL97:CO97)&gt;AC96+AX97,AC96+AX97-BT97,$C97-SUM($CL97:CO97)))))</f>
        <v>0</v>
      </c>
      <c r="CQ97" s="10">
        <f ca="1">IF(NOT(snowball),0,IF(AD96=0,0,IF($C97&lt;=SUM($CL97:CP97),0,IF(BU97+$C97-SUM($CL97:CP97)&gt;AD96+AY97,AD96+AY97-BU97,$C97-SUM($CL97:CP97)))))</f>
        <v>0</v>
      </c>
      <c r="CR97" s="10">
        <f ca="1">IF(NOT(snowball),0,IF(AE96=0,0,IF($C97&lt;=SUM($CL97:CQ97),0,IF(BV97+$C97-SUM($CL97:CQ97)&gt;AE96+AZ97,AE96+AZ97-BV97,$C97-SUM($CL97:CQ97)))))</f>
        <v>0</v>
      </c>
      <c r="CS97" s="10">
        <f ca="1">IF(NOT(snowball),0,IF(AF96=0,0,IF($C97&lt;=SUM($CL97:CR97),0,IF(BW97+$C97-SUM($CL97:CR97)&gt;AF96+BA97,AF96+BA97-BW97,$C97-SUM($CL97:CR97)))))</f>
        <v>0</v>
      </c>
      <c r="CT97" s="10">
        <f ca="1">IF(NOT(snowball),0,IF(AG96=0,0,IF($C97&lt;=SUM($CL97:CS97),0,IF(BX97+$C97-SUM($CL97:CS97)&gt;AG96+BB97,AG96+BB97-BX97,$C97-SUM($CL97:CS97)))))</f>
        <v>0</v>
      </c>
      <c r="CU97" s="10">
        <f ca="1">IF(NOT(snowball),0,IF(AH96=0,0,IF($C97&lt;=SUM($CL97:CT97),0,IF(BY97+$C97-SUM($CL97:CT97)&gt;AH96+BC97,AH96+BC97-BY97,$C97-SUM($CL97:CT97)))))</f>
        <v>0</v>
      </c>
      <c r="CV97" s="10">
        <f ca="1">IF(NOT(snowball),0,IF(AI96=0,0,IF($C97&lt;=SUM($CL97:CU97),0,IF(BZ97+$C97-SUM($CL97:CU97)&gt;AI96+BD97,AI96+BD97-BZ97,$C97-SUM($CL97:CU97)))))</f>
        <v>0</v>
      </c>
      <c r="CW97" s="10">
        <f ca="1">IF(NOT(snowball),0,IF(AJ96=0,0,IF($C97&lt;=SUM($CL97:CV97),0,IF(CA97+$C97-SUM($CL97:CV97)&gt;AJ96+BE97,AJ96+BE97-CA97,$C97-SUM($CL97:CV97)))))</f>
        <v>0</v>
      </c>
      <c r="CX97" s="10">
        <f ca="1">IF(NOT(snowball),0,IF(AK96=0,0,IF($C97&lt;=SUM($CL97:CW97),0,IF(CB97+$C97-SUM($CL97:CW97)&gt;AK96+BF97,AK96+BF97-CB97,$C97-SUM($CL97:CW97)))))</f>
        <v>0</v>
      </c>
      <c r="CY97" s="10">
        <f ca="1">IF(NOT(snowball),0,IF(AL96=0,0,IF($C97&lt;=SUM($CL97:CX97),0,IF(CC97+$C97-SUM($CL97:CX97)&gt;AL96+BG97,AL96+BG97-CC97,$C97-SUM($CL97:CX97)))))</f>
        <v>0</v>
      </c>
      <c r="CZ97" s="10">
        <f ca="1">IF(NOT(snowball),0,IF(AM96=0,0,IF($C97&lt;=SUM($CL97:CY97),0,IF(CD97+$C97-SUM($CL97:CY97)&gt;AM96+BH97,AM96+BH97-CD97,$C97-SUM($CL97:CY97)))))</f>
        <v>0</v>
      </c>
      <c r="DA97" s="10">
        <f ca="1">IF(NOT(snowball),0,IF(AN96=0,0,IF($C97&lt;=SUM($CL97:CZ97),0,IF(CE97+$C97-SUM($CL97:CZ97)&gt;AN96+BI97,AN96+BI97-CE97,$C97-SUM($CL97:CZ97)))))</f>
        <v>0</v>
      </c>
      <c r="DB97" s="10">
        <f ca="1">IF(NOT(snowball),0,IF(AO96=0,0,IF($C97&lt;=SUM($CL97:DA97),0,IF(CF97+$C97-SUM($CL97:DA97)&gt;AO96+BJ97,AO96+BJ97-CF97,$C97-SUM($CL97:DA97)))))</f>
        <v>0</v>
      </c>
      <c r="DC97" s="10">
        <f ca="1">IF(NOT(snowball),0,IF(AP96=0,0,IF($C97&lt;=SUM($CL97:DB97),0,IF(CG97+$C97-SUM($CL97:DB97)&gt;AP96+BK97,AP96+BK97-CG97,$C97-SUM($CL97:DB97)))))</f>
        <v>0</v>
      </c>
      <c r="DD97" s="10">
        <f ca="1">IF(NOT(snowball),0,IF(AQ96=0,0,IF($C97&lt;=SUM($CL97:DC97),0,IF(CH97+$C97-SUM($CL97:DC97)&gt;AQ96+BL97,AQ96+BL97-CH97,$C97-SUM($CL97:DC97)))))</f>
        <v>0</v>
      </c>
      <c r="DE97" s="10">
        <f ca="1">IF(NOT(snowball),0,IF(AR96=0,0,IF($C97&lt;=SUM($CL97:DD97),0,IF(CI97+$C97-SUM($CL97:DD97)&gt;AR96+BM97,AR96+BM97-CI97,$C97-SUM($CL97:DD97)))))</f>
        <v>0</v>
      </c>
    </row>
    <row r="98" spans="1:109" ht="11.1" customHeight="1">
      <c r="A98" s="11" t="str">
        <f t="shared" ca="1" si="127"/>
        <v/>
      </c>
      <c r="B98" s="5" t="e">
        <f t="shared" ca="1" si="110"/>
        <v>#N/A</v>
      </c>
      <c r="C98" s="34" t="str">
        <f t="shared" ca="1" si="88"/>
        <v/>
      </c>
      <c r="D98" s="10">
        <f t="shared" ca="1" si="89"/>
        <v>0</v>
      </c>
      <c r="E98" s="10">
        <f t="shared" ca="1" si="90"/>
        <v>0</v>
      </c>
      <c r="F98" s="10">
        <f t="shared" ca="1" si="91"/>
        <v>0</v>
      </c>
      <c r="G98" s="10">
        <f t="shared" ca="1" si="92"/>
        <v>0</v>
      </c>
      <c r="H98" s="10">
        <f t="shared" ca="1" si="93"/>
        <v>0</v>
      </c>
      <c r="I98" s="10">
        <f t="shared" ca="1" si="94"/>
        <v>0</v>
      </c>
      <c r="J98" s="10">
        <f t="shared" ca="1" si="95"/>
        <v>0</v>
      </c>
      <c r="K98" s="10">
        <f t="shared" ca="1" si="96"/>
        <v>0</v>
      </c>
      <c r="L98" s="10">
        <f t="shared" ca="1" si="97"/>
        <v>0</v>
      </c>
      <c r="M98" s="10">
        <f t="shared" ca="1" si="98"/>
        <v>0</v>
      </c>
      <c r="N98" s="10">
        <f t="shared" ca="1" si="99"/>
        <v>0</v>
      </c>
      <c r="O98" s="10">
        <f t="shared" ca="1" si="100"/>
        <v>0</v>
      </c>
      <c r="P98" s="10">
        <f t="shared" ca="1" si="101"/>
        <v>0</v>
      </c>
      <c r="Q98" s="10">
        <f t="shared" ca="1" si="102"/>
        <v>0</v>
      </c>
      <c r="R98" s="10">
        <f t="shared" ca="1" si="103"/>
        <v>0</v>
      </c>
      <c r="S98" s="10">
        <f t="shared" ca="1" si="104"/>
        <v>0</v>
      </c>
      <c r="T98" s="10">
        <f t="shared" ca="1" si="105"/>
        <v>0</v>
      </c>
      <c r="U98" s="10">
        <f t="shared" ca="1" si="106"/>
        <v>0</v>
      </c>
      <c r="V98" s="10">
        <f t="shared" ca="1" si="107"/>
        <v>0</v>
      </c>
      <c r="W98" s="10">
        <f t="shared" ca="1" si="107"/>
        <v>0</v>
      </c>
      <c r="X98" s="31"/>
      <c r="Y98" s="10">
        <f t="shared" ca="1" si="111"/>
        <v>0</v>
      </c>
      <c r="Z98" s="10">
        <f t="shared" ca="1" si="112"/>
        <v>0</v>
      </c>
      <c r="AA98" s="10">
        <f t="shared" ca="1" si="113"/>
        <v>0</v>
      </c>
      <c r="AB98" s="10">
        <f t="shared" ca="1" si="114"/>
        <v>0</v>
      </c>
      <c r="AC98" s="10">
        <f t="shared" ca="1" si="115"/>
        <v>0</v>
      </c>
      <c r="AD98" s="10">
        <f t="shared" ca="1" si="116"/>
        <v>0</v>
      </c>
      <c r="AE98" s="10">
        <f t="shared" ca="1" si="108"/>
        <v>0</v>
      </c>
      <c r="AF98" s="10">
        <f t="shared" ca="1" si="108"/>
        <v>0</v>
      </c>
      <c r="AG98" s="10">
        <f t="shared" ca="1" si="108"/>
        <v>0</v>
      </c>
      <c r="AH98" s="10">
        <f t="shared" ca="1" si="108"/>
        <v>0</v>
      </c>
      <c r="AI98" s="10">
        <f t="shared" ca="1" si="108"/>
        <v>0</v>
      </c>
      <c r="AJ98" s="10">
        <f t="shared" ca="1" si="108"/>
        <v>0</v>
      </c>
      <c r="AK98" s="10">
        <f t="shared" ca="1" si="108"/>
        <v>0</v>
      </c>
      <c r="AL98" s="10">
        <f t="shared" ca="1" si="108"/>
        <v>0</v>
      </c>
      <c r="AM98" s="10">
        <f t="shared" ca="1" si="108"/>
        <v>0</v>
      </c>
      <c r="AN98" s="10">
        <f t="shared" ca="1" si="108"/>
        <v>0</v>
      </c>
      <c r="AO98" s="10">
        <f t="shared" ca="1" si="108"/>
        <v>0</v>
      </c>
      <c r="AP98" s="10">
        <f t="shared" ca="1" si="108"/>
        <v>0</v>
      </c>
      <c r="AQ98" s="10">
        <f t="shared" ca="1" si="108"/>
        <v>0</v>
      </c>
      <c r="AR98" s="10">
        <f t="shared" ca="1" si="108"/>
        <v>0</v>
      </c>
      <c r="AS98" s="2"/>
      <c r="AT98" s="10">
        <f t="shared" ca="1" si="117"/>
        <v>0</v>
      </c>
      <c r="AU98" s="10">
        <f t="shared" ca="1" si="118"/>
        <v>0</v>
      </c>
      <c r="AV98" s="10">
        <f t="shared" ca="1" si="119"/>
        <v>0</v>
      </c>
      <c r="AW98" s="10">
        <f t="shared" ca="1" si="128"/>
        <v>0</v>
      </c>
      <c r="AX98" s="10">
        <f t="shared" ca="1" si="129"/>
        <v>0</v>
      </c>
      <c r="AY98" s="10">
        <f t="shared" ca="1" si="130"/>
        <v>0</v>
      </c>
      <c r="AZ98" s="10">
        <f t="shared" ca="1" si="131"/>
        <v>0</v>
      </c>
      <c r="BA98" s="10">
        <f t="shared" ca="1" si="132"/>
        <v>0</v>
      </c>
      <c r="BB98" s="10">
        <f t="shared" ca="1" si="133"/>
        <v>0</v>
      </c>
      <c r="BC98" s="10">
        <f t="shared" ca="1" si="134"/>
        <v>0</v>
      </c>
      <c r="BD98" s="10">
        <f t="shared" ca="1" si="135"/>
        <v>0</v>
      </c>
      <c r="BE98" s="10">
        <f t="shared" ca="1" si="136"/>
        <v>0</v>
      </c>
      <c r="BF98" s="10">
        <f t="shared" ca="1" si="137"/>
        <v>0</v>
      </c>
      <c r="BG98" s="10">
        <f t="shared" ca="1" si="138"/>
        <v>0</v>
      </c>
      <c r="BH98" s="10">
        <f t="shared" ca="1" si="139"/>
        <v>0</v>
      </c>
      <c r="BI98" s="10">
        <f t="shared" ca="1" si="140"/>
        <v>0</v>
      </c>
      <c r="BJ98" s="10">
        <f t="shared" ca="1" si="141"/>
        <v>0</v>
      </c>
      <c r="BK98" s="10">
        <f t="shared" ca="1" si="142"/>
        <v>0</v>
      </c>
      <c r="BL98" s="10">
        <f t="shared" ca="1" si="143"/>
        <v>0</v>
      </c>
      <c r="BM98" s="10">
        <f t="shared" ca="1" si="144"/>
        <v>0</v>
      </c>
      <c r="BN98" s="13">
        <f t="shared" ca="1" si="120"/>
        <v>0</v>
      </c>
      <c r="BO98" s="7"/>
      <c r="BP98" s="10">
        <f t="shared" ca="1" si="121"/>
        <v>0</v>
      </c>
      <c r="BQ98" s="10">
        <f t="shared" ca="1" si="122"/>
        <v>0</v>
      </c>
      <c r="BR98" s="10">
        <f t="shared" ca="1" si="123"/>
        <v>0</v>
      </c>
      <c r="BS98" s="10">
        <f t="shared" ca="1" si="124"/>
        <v>0</v>
      </c>
      <c r="BT98" s="10">
        <f t="shared" ca="1" si="125"/>
        <v>0</v>
      </c>
      <c r="BU98" s="10">
        <f t="shared" ca="1" si="57"/>
        <v>0</v>
      </c>
      <c r="BV98" s="10">
        <f t="shared" ca="1" si="58"/>
        <v>0</v>
      </c>
      <c r="BW98" s="10">
        <f t="shared" ca="1" si="59"/>
        <v>0</v>
      </c>
      <c r="BX98" s="10">
        <f t="shared" ca="1" si="60"/>
        <v>0</v>
      </c>
      <c r="BY98" s="10">
        <f t="shared" ca="1" si="61"/>
        <v>0</v>
      </c>
      <c r="BZ98" s="10">
        <f t="shared" ca="1" si="62"/>
        <v>0</v>
      </c>
      <c r="CA98" s="10">
        <f t="shared" ca="1" si="63"/>
        <v>0</v>
      </c>
      <c r="CB98" s="10">
        <f t="shared" ca="1" si="64"/>
        <v>0</v>
      </c>
      <c r="CC98" s="10">
        <f t="shared" ca="1" si="65"/>
        <v>0</v>
      </c>
      <c r="CD98" s="10">
        <f t="shared" ca="1" si="66"/>
        <v>0</v>
      </c>
      <c r="CE98" s="10">
        <f t="shared" ca="1" si="67"/>
        <v>0</v>
      </c>
      <c r="CF98" s="10">
        <f t="shared" ca="1" si="68"/>
        <v>0</v>
      </c>
      <c r="CG98" s="10">
        <f t="shared" ca="1" si="69"/>
        <v>0</v>
      </c>
      <c r="CH98" s="10">
        <f t="shared" ca="1" si="70"/>
        <v>0</v>
      </c>
      <c r="CI98" s="10">
        <f t="shared" ca="1" si="71"/>
        <v>0</v>
      </c>
      <c r="CJ98" s="13">
        <f t="shared" ca="1" si="126"/>
        <v>0</v>
      </c>
      <c r="CK98" s="13"/>
      <c r="CL98" s="33">
        <f t="shared" ca="1" si="109"/>
        <v>0</v>
      </c>
      <c r="CM98" s="10">
        <f ca="1">IF(NOT(snowball),0,IF(Z97=0,0,IF($C98&lt;=SUM($CL98:CL98),0,IF(BQ98+$C98-SUM($CL98:CL98)&gt;Z97+AU98,Z97+AU98-BQ98,$C98-SUM($CL98:CL98)))))</f>
        <v>0</v>
      </c>
      <c r="CN98" s="10">
        <f ca="1">IF(NOT(snowball),0,IF(AA97=0,0,IF($C98&lt;=SUM($CL98:CM98),0,IF(BR98+$C98-SUM($CL98:CM98)&gt;AA97+AV98,AA97+AV98-BR98,$C98-SUM($CL98:CM98)))))</f>
        <v>0</v>
      </c>
      <c r="CO98" s="10">
        <f ca="1">IF(NOT(snowball),0,IF(AB97=0,0,IF($C98&lt;=SUM($CL98:CN98),0,IF(BS98+$C98-SUM($CL98:CN98)&gt;AB97+AW98,AB97+AW98-BS98,$C98-SUM($CL98:CN98)))))</f>
        <v>0</v>
      </c>
      <c r="CP98" s="10">
        <f ca="1">IF(NOT(snowball),0,IF(AC97=0,0,IF($C98&lt;=SUM($CL98:CO98),0,IF(BT98+$C98-SUM($CL98:CO98)&gt;AC97+AX98,AC97+AX98-BT98,$C98-SUM($CL98:CO98)))))</f>
        <v>0</v>
      </c>
      <c r="CQ98" s="10">
        <f ca="1">IF(NOT(snowball),0,IF(AD97=0,0,IF($C98&lt;=SUM($CL98:CP98),0,IF(BU98+$C98-SUM($CL98:CP98)&gt;AD97+AY98,AD97+AY98-BU98,$C98-SUM($CL98:CP98)))))</f>
        <v>0</v>
      </c>
      <c r="CR98" s="10">
        <f ca="1">IF(NOT(snowball),0,IF(AE97=0,0,IF($C98&lt;=SUM($CL98:CQ98),0,IF(BV98+$C98-SUM($CL98:CQ98)&gt;AE97+AZ98,AE97+AZ98-BV98,$C98-SUM($CL98:CQ98)))))</f>
        <v>0</v>
      </c>
      <c r="CS98" s="10">
        <f ca="1">IF(NOT(snowball),0,IF(AF97=0,0,IF($C98&lt;=SUM($CL98:CR98),0,IF(BW98+$C98-SUM($CL98:CR98)&gt;AF97+BA98,AF97+BA98-BW98,$C98-SUM($CL98:CR98)))))</f>
        <v>0</v>
      </c>
      <c r="CT98" s="10">
        <f ca="1">IF(NOT(snowball),0,IF(AG97=0,0,IF($C98&lt;=SUM($CL98:CS98),0,IF(BX98+$C98-SUM($CL98:CS98)&gt;AG97+BB98,AG97+BB98-BX98,$C98-SUM($CL98:CS98)))))</f>
        <v>0</v>
      </c>
      <c r="CU98" s="10">
        <f ca="1">IF(NOT(snowball),0,IF(AH97=0,0,IF($C98&lt;=SUM($CL98:CT98),0,IF(BY98+$C98-SUM($CL98:CT98)&gt;AH97+BC98,AH97+BC98-BY98,$C98-SUM($CL98:CT98)))))</f>
        <v>0</v>
      </c>
      <c r="CV98" s="10">
        <f ca="1">IF(NOT(snowball),0,IF(AI97=0,0,IF($C98&lt;=SUM($CL98:CU98),0,IF(BZ98+$C98-SUM($CL98:CU98)&gt;AI97+BD98,AI97+BD98-BZ98,$C98-SUM($CL98:CU98)))))</f>
        <v>0</v>
      </c>
      <c r="CW98" s="10">
        <f ca="1">IF(NOT(snowball),0,IF(AJ97=0,0,IF($C98&lt;=SUM($CL98:CV98),0,IF(CA98+$C98-SUM($CL98:CV98)&gt;AJ97+BE98,AJ97+BE98-CA98,$C98-SUM($CL98:CV98)))))</f>
        <v>0</v>
      </c>
      <c r="CX98" s="10">
        <f ca="1">IF(NOT(snowball),0,IF(AK97=0,0,IF($C98&lt;=SUM($CL98:CW98),0,IF(CB98+$C98-SUM($CL98:CW98)&gt;AK97+BF98,AK97+BF98-CB98,$C98-SUM($CL98:CW98)))))</f>
        <v>0</v>
      </c>
      <c r="CY98" s="10">
        <f ca="1">IF(NOT(snowball),0,IF(AL97=0,0,IF($C98&lt;=SUM($CL98:CX98),0,IF(CC98+$C98-SUM($CL98:CX98)&gt;AL97+BG98,AL97+BG98-CC98,$C98-SUM($CL98:CX98)))))</f>
        <v>0</v>
      </c>
      <c r="CZ98" s="10">
        <f ca="1">IF(NOT(snowball),0,IF(AM97=0,0,IF($C98&lt;=SUM($CL98:CY98),0,IF(CD98+$C98-SUM($CL98:CY98)&gt;AM97+BH98,AM97+BH98-CD98,$C98-SUM($CL98:CY98)))))</f>
        <v>0</v>
      </c>
      <c r="DA98" s="10">
        <f ca="1">IF(NOT(snowball),0,IF(AN97=0,0,IF($C98&lt;=SUM($CL98:CZ98),0,IF(CE98+$C98-SUM($CL98:CZ98)&gt;AN97+BI98,AN97+BI98-CE98,$C98-SUM($CL98:CZ98)))))</f>
        <v>0</v>
      </c>
      <c r="DB98" s="10">
        <f ca="1">IF(NOT(snowball),0,IF(AO97=0,0,IF($C98&lt;=SUM($CL98:DA98),0,IF(CF98+$C98-SUM($CL98:DA98)&gt;AO97+BJ98,AO97+BJ98-CF98,$C98-SUM($CL98:DA98)))))</f>
        <v>0</v>
      </c>
      <c r="DC98" s="10">
        <f ca="1">IF(NOT(snowball),0,IF(AP97=0,0,IF($C98&lt;=SUM($CL98:DB98),0,IF(CG98+$C98-SUM($CL98:DB98)&gt;AP97+BK98,AP97+BK98-CG98,$C98-SUM($CL98:DB98)))))</f>
        <v>0</v>
      </c>
      <c r="DD98" s="10">
        <f ca="1">IF(NOT(snowball),0,IF(AQ97=0,0,IF($C98&lt;=SUM($CL98:DC98),0,IF(CH98+$C98-SUM($CL98:DC98)&gt;AQ97+BL98,AQ97+BL98-CH98,$C98-SUM($CL98:DC98)))))</f>
        <v>0</v>
      </c>
      <c r="DE98" s="10">
        <f ca="1">IF(NOT(snowball),0,IF(AR97=0,0,IF($C98&lt;=SUM($CL98:DD98),0,IF(CI98+$C98-SUM($CL98:DD98)&gt;AR97+BM98,AR97+BM98-CI98,$C98-SUM($CL98:DD98)))))</f>
        <v>0</v>
      </c>
    </row>
    <row r="99" spans="1:109" ht="11.1" customHeight="1">
      <c r="A99" s="11" t="str">
        <f t="shared" ca="1" si="127"/>
        <v/>
      </c>
      <c r="B99" s="5" t="e">
        <f t="shared" ca="1" si="110"/>
        <v>#N/A</v>
      </c>
      <c r="C99" s="34" t="str">
        <f t="shared" ca="1" si="88"/>
        <v/>
      </c>
      <c r="D99" s="10">
        <f t="shared" ca="1" si="89"/>
        <v>0</v>
      </c>
      <c r="E99" s="10">
        <f t="shared" ca="1" si="90"/>
        <v>0</v>
      </c>
      <c r="F99" s="10">
        <f t="shared" ca="1" si="91"/>
        <v>0</v>
      </c>
      <c r="G99" s="10">
        <f t="shared" ca="1" si="92"/>
        <v>0</v>
      </c>
      <c r="H99" s="10">
        <f t="shared" ca="1" si="93"/>
        <v>0</v>
      </c>
      <c r="I99" s="10">
        <f t="shared" ca="1" si="94"/>
        <v>0</v>
      </c>
      <c r="J99" s="10">
        <f t="shared" ca="1" si="95"/>
        <v>0</v>
      </c>
      <c r="K99" s="10">
        <f t="shared" ca="1" si="96"/>
        <v>0</v>
      </c>
      <c r="L99" s="10">
        <f t="shared" ca="1" si="97"/>
        <v>0</v>
      </c>
      <c r="M99" s="10">
        <f t="shared" ca="1" si="98"/>
        <v>0</v>
      </c>
      <c r="N99" s="10">
        <f t="shared" ca="1" si="99"/>
        <v>0</v>
      </c>
      <c r="O99" s="10">
        <f t="shared" ca="1" si="100"/>
        <v>0</v>
      </c>
      <c r="P99" s="10">
        <f t="shared" ca="1" si="101"/>
        <v>0</v>
      </c>
      <c r="Q99" s="10">
        <f t="shared" ca="1" si="102"/>
        <v>0</v>
      </c>
      <c r="R99" s="10">
        <f t="shared" ca="1" si="103"/>
        <v>0</v>
      </c>
      <c r="S99" s="10">
        <f t="shared" ca="1" si="104"/>
        <v>0</v>
      </c>
      <c r="T99" s="10">
        <f t="shared" ca="1" si="105"/>
        <v>0</v>
      </c>
      <c r="U99" s="10">
        <f t="shared" ca="1" si="106"/>
        <v>0</v>
      </c>
      <c r="V99" s="10">
        <f t="shared" ca="1" si="107"/>
        <v>0</v>
      </c>
      <c r="W99" s="10">
        <f t="shared" ca="1" si="107"/>
        <v>0</v>
      </c>
      <c r="X99" s="31"/>
      <c r="Y99" s="10">
        <f t="shared" ca="1" si="111"/>
        <v>0</v>
      </c>
      <c r="Z99" s="10">
        <f t="shared" ca="1" si="112"/>
        <v>0</v>
      </c>
      <c r="AA99" s="10">
        <f t="shared" ca="1" si="113"/>
        <v>0</v>
      </c>
      <c r="AB99" s="10">
        <f t="shared" ca="1" si="114"/>
        <v>0</v>
      </c>
      <c r="AC99" s="10">
        <f t="shared" ca="1" si="115"/>
        <v>0</v>
      </c>
      <c r="AD99" s="10">
        <f t="shared" ca="1" si="116"/>
        <v>0</v>
      </c>
      <c r="AE99" s="10">
        <f t="shared" ca="1" si="108"/>
        <v>0</v>
      </c>
      <c r="AF99" s="10">
        <f t="shared" ca="1" si="108"/>
        <v>0</v>
      </c>
      <c r="AG99" s="10">
        <f t="shared" ca="1" si="108"/>
        <v>0</v>
      </c>
      <c r="AH99" s="10">
        <f t="shared" ca="1" si="108"/>
        <v>0</v>
      </c>
      <c r="AI99" s="10">
        <f t="shared" ca="1" si="108"/>
        <v>0</v>
      </c>
      <c r="AJ99" s="10">
        <f t="shared" ca="1" si="108"/>
        <v>0</v>
      </c>
      <c r="AK99" s="10">
        <f t="shared" ca="1" si="108"/>
        <v>0</v>
      </c>
      <c r="AL99" s="10">
        <f t="shared" ca="1" si="108"/>
        <v>0</v>
      </c>
      <c r="AM99" s="10">
        <f t="shared" ca="1" si="108"/>
        <v>0</v>
      </c>
      <c r="AN99" s="10">
        <f t="shared" ca="1" si="108"/>
        <v>0</v>
      </c>
      <c r="AO99" s="10">
        <f t="shared" ca="1" si="108"/>
        <v>0</v>
      </c>
      <c r="AP99" s="10">
        <f t="shared" ca="1" si="108"/>
        <v>0</v>
      </c>
      <c r="AQ99" s="10">
        <f t="shared" ca="1" si="108"/>
        <v>0</v>
      </c>
      <c r="AR99" s="10">
        <f t="shared" ca="1" si="108"/>
        <v>0</v>
      </c>
      <c r="AS99" s="2"/>
      <c r="AT99" s="10">
        <f t="shared" ca="1" si="117"/>
        <v>0</v>
      </c>
      <c r="AU99" s="10">
        <f t="shared" ca="1" si="118"/>
        <v>0</v>
      </c>
      <c r="AV99" s="10">
        <f t="shared" ca="1" si="119"/>
        <v>0</v>
      </c>
      <c r="AW99" s="10">
        <f t="shared" ca="1" si="128"/>
        <v>0</v>
      </c>
      <c r="AX99" s="10">
        <f t="shared" ca="1" si="129"/>
        <v>0</v>
      </c>
      <c r="AY99" s="10">
        <f t="shared" ca="1" si="130"/>
        <v>0</v>
      </c>
      <c r="AZ99" s="10">
        <f t="shared" ca="1" si="131"/>
        <v>0</v>
      </c>
      <c r="BA99" s="10">
        <f t="shared" ca="1" si="132"/>
        <v>0</v>
      </c>
      <c r="BB99" s="10">
        <f t="shared" ca="1" si="133"/>
        <v>0</v>
      </c>
      <c r="BC99" s="10">
        <f t="shared" ca="1" si="134"/>
        <v>0</v>
      </c>
      <c r="BD99" s="10">
        <f t="shared" ca="1" si="135"/>
        <v>0</v>
      </c>
      <c r="BE99" s="10">
        <f t="shared" ca="1" si="136"/>
        <v>0</v>
      </c>
      <c r="BF99" s="10">
        <f t="shared" ca="1" si="137"/>
        <v>0</v>
      </c>
      <c r="BG99" s="10">
        <f t="shared" ca="1" si="138"/>
        <v>0</v>
      </c>
      <c r="BH99" s="10">
        <f t="shared" ca="1" si="139"/>
        <v>0</v>
      </c>
      <c r="BI99" s="10">
        <f t="shared" ca="1" si="140"/>
        <v>0</v>
      </c>
      <c r="BJ99" s="10">
        <f t="shared" ca="1" si="141"/>
        <v>0</v>
      </c>
      <c r="BK99" s="10">
        <f t="shared" ca="1" si="142"/>
        <v>0</v>
      </c>
      <c r="BL99" s="10">
        <f t="shared" ca="1" si="143"/>
        <v>0</v>
      </c>
      <c r="BM99" s="10">
        <f t="shared" ca="1" si="144"/>
        <v>0</v>
      </c>
      <c r="BN99" s="13">
        <f t="shared" ca="1" si="120"/>
        <v>0</v>
      </c>
      <c r="BO99" s="7"/>
      <c r="BP99" s="10">
        <f t="shared" ca="1" si="121"/>
        <v>0</v>
      </c>
      <c r="BQ99" s="10">
        <f t="shared" ca="1" si="122"/>
        <v>0</v>
      </c>
      <c r="BR99" s="10">
        <f t="shared" ca="1" si="123"/>
        <v>0</v>
      </c>
      <c r="BS99" s="10">
        <f t="shared" ca="1" si="124"/>
        <v>0</v>
      </c>
      <c r="BT99" s="10">
        <f t="shared" ca="1" si="125"/>
        <v>0</v>
      </c>
      <c r="BU99" s="10">
        <f t="shared" ca="1" si="57"/>
        <v>0</v>
      </c>
      <c r="BV99" s="10">
        <f t="shared" ca="1" si="58"/>
        <v>0</v>
      </c>
      <c r="BW99" s="10">
        <f t="shared" ca="1" si="59"/>
        <v>0</v>
      </c>
      <c r="BX99" s="10">
        <f t="shared" ca="1" si="60"/>
        <v>0</v>
      </c>
      <c r="BY99" s="10">
        <f t="shared" ca="1" si="61"/>
        <v>0</v>
      </c>
      <c r="BZ99" s="10">
        <f t="shared" ca="1" si="62"/>
        <v>0</v>
      </c>
      <c r="CA99" s="10">
        <f t="shared" ca="1" si="63"/>
        <v>0</v>
      </c>
      <c r="CB99" s="10">
        <f t="shared" ca="1" si="64"/>
        <v>0</v>
      </c>
      <c r="CC99" s="10">
        <f t="shared" ca="1" si="65"/>
        <v>0</v>
      </c>
      <c r="CD99" s="10">
        <f t="shared" ca="1" si="66"/>
        <v>0</v>
      </c>
      <c r="CE99" s="10">
        <f t="shared" ca="1" si="67"/>
        <v>0</v>
      </c>
      <c r="CF99" s="10">
        <f t="shared" ca="1" si="68"/>
        <v>0</v>
      </c>
      <c r="CG99" s="10">
        <f t="shared" ca="1" si="69"/>
        <v>0</v>
      </c>
      <c r="CH99" s="10">
        <f t="shared" ca="1" si="70"/>
        <v>0</v>
      </c>
      <c r="CI99" s="10">
        <f t="shared" ca="1" si="71"/>
        <v>0</v>
      </c>
      <c r="CJ99" s="13">
        <f t="shared" ca="1" si="126"/>
        <v>0</v>
      </c>
      <c r="CK99" s="13"/>
      <c r="CL99" s="33">
        <f t="shared" ca="1" si="109"/>
        <v>0</v>
      </c>
      <c r="CM99" s="10">
        <f ca="1">IF(NOT(snowball),0,IF(Z98=0,0,IF($C99&lt;=SUM($CL99:CL99),0,IF(BQ99+$C99-SUM($CL99:CL99)&gt;Z98+AU99,Z98+AU99-BQ99,$C99-SUM($CL99:CL99)))))</f>
        <v>0</v>
      </c>
      <c r="CN99" s="10">
        <f ca="1">IF(NOT(snowball),0,IF(AA98=0,0,IF($C99&lt;=SUM($CL99:CM99),0,IF(BR99+$C99-SUM($CL99:CM99)&gt;AA98+AV99,AA98+AV99-BR99,$C99-SUM($CL99:CM99)))))</f>
        <v>0</v>
      </c>
      <c r="CO99" s="10">
        <f ca="1">IF(NOT(snowball),0,IF(AB98=0,0,IF($C99&lt;=SUM($CL99:CN99),0,IF(BS99+$C99-SUM($CL99:CN99)&gt;AB98+AW99,AB98+AW99-BS99,$C99-SUM($CL99:CN99)))))</f>
        <v>0</v>
      </c>
      <c r="CP99" s="10">
        <f ca="1">IF(NOT(snowball),0,IF(AC98=0,0,IF($C99&lt;=SUM($CL99:CO99),0,IF(BT99+$C99-SUM($CL99:CO99)&gt;AC98+AX99,AC98+AX99-BT99,$C99-SUM($CL99:CO99)))))</f>
        <v>0</v>
      </c>
      <c r="CQ99" s="10">
        <f ca="1">IF(NOT(snowball),0,IF(AD98=0,0,IF($C99&lt;=SUM($CL99:CP99),0,IF(BU99+$C99-SUM($CL99:CP99)&gt;AD98+AY99,AD98+AY99-BU99,$C99-SUM($CL99:CP99)))))</f>
        <v>0</v>
      </c>
      <c r="CR99" s="10">
        <f ca="1">IF(NOT(snowball),0,IF(AE98=0,0,IF($C99&lt;=SUM($CL99:CQ99),0,IF(BV99+$C99-SUM($CL99:CQ99)&gt;AE98+AZ99,AE98+AZ99-BV99,$C99-SUM($CL99:CQ99)))))</f>
        <v>0</v>
      </c>
      <c r="CS99" s="10">
        <f ca="1">IF(NOT(snowball),0,IF(AF98=0,0,IF($C99&lt;=SUM($CL99:CR99),0,IF(BW99+$C99-SUM($CL99:CR99)&gt;AF98+BA99,AF98+BA99-BW99,$C99-SUM($CL99:CR99)))))</f>
        <v>0</v>
      </c>
      <c r="CT99" s="10">
        <f ca="1">IF(NOT(snowball),0,IF(AG98=0,0,IF($C99&lt;=SUM($CL99:CS99),0,IF(BX99+$C99-SUM($CL99:CS99)&gt;AG98+BB99,AG98+BB99-BX99,$C99-SUM($CL99:CS99)))))</f>
        <v>0</v>
      </c>
      <c r="CU99" s="10">
        <f ca="1">IF(NOT(snowball),0,IF(AH98=0,0,IF($C99&lt;=SUM($CL99:CT99),0,IF(BY99+$C99-SUM($CL99:CT99)&gt;AH98+BC99,AH98+BC99-BY99,$C99-SUM($CL99:CT99)))))</f>
        <v>0</v>
      </c>
      <c r="CV99" s="10">
        <f ca="1">IF(NOT(snowball),0,IF(AI98=0,0,IF($C99&lt;=SUM($CL99:CU99),0,IF(BZ99+$C99-SUM($CL99:CU99)&gt;AI98+BD99,AI98+BD99-BZ99,$C99-SUM($CL99:CU99)))))</f>
        <v>0</v>
      </c>
      <c r="CW99" s="10">
        <f ca="1">IF(NOT(snowball),0,IF(AJ98=0,0,IF($C99&lt;=SUM($CL99:CV99),0,IF(CA99+$C99-SUM($CL99:CV99)&gt;AJ98+BE99,AJ98+BE99-CA99,$C99-SUM($CL99:CV99)))))</f>
        <v>0</v>
      </c>
      <c r="CX99" s="10">
        <f ca="1">IF(NOT(snowball),0,IF(AK98=0,0,IF($C99&lt;=SUM($CL99:CW99),0,IF(CB99+$C99-SUM($CL99:CW99)&gt;AK98+BF99,AK98+BF99-CB99,$C99-SUM($CL99:CW99)))))</f>
        <v>0</v>
      </c>
      <c r="CY99" s="10">
        <f ca="1">IF(NOT(snowball),0,IF(AL98=0,0,IF($C99&lt;=SUM($CL99:CX99),0,IF(CC99+$C99-SUM($CL99:CX99)&gt;AL98+BG99,AL98+BG99-CC99,$C99-SUM($CL99:CX99)))))</f>
        <v>0</v>
      </c>
      <c r="CZ99" s="10">
        <f ca="1">IF(NOT(snowball),0,IF(AM98=0,0,IF($C99&lt;=SUM($CL99:CY99),0,IF(CD99+$C99-SUM($CL99:CY99)&gt;AM98+BH99,AM98+BH99-CD99,$C99-SUM($CL99:CY99)))))</f>
        <v>0</v>
      </c>
      <c r="DA99" s="10">
        <f ca="1">IF(NOT(snowball),0,IF(AN98=0,0,IF($C99&lt;=SUM($CL99:CZ99),0,IF(CE99+$C99-SUM($CL99:CZ99)&gt;AN98+BI99,AN98+BI99-CE99,$C99-SUM($CL99:CZ99)))))</f>
        <v>0</v>
      </c>
      <c r="DB99" s="10">
        <f ca="1">IF(NOT(snowball),0,IF(AO98=0,0,IF($C99&lt;=SUM($CL99:DA99),0,IF(CF99+$C99-SUM($CL99:DA99)&gt;AO98+BJ99,AO98+BJ99-CF99,$C99-SUM($CL99:DA99)))))</f>
        <v>0</v>
      </c>
      <c r="DC99" s="10">
        <f ca="1">IF(NOT(snowball),0,IF(AP98=0,0,IF($C99&lt;=SUM($CL99:DB99),0,IF(CG99+$C99-SUM($CL99:DB99)&gt;AP98+BK99,AP98+BK99-CG99,$C99-SUM($CL99:DB99)))))</f>
        <v>0</v>
      </c>
      <c r="DD99" s="10">
        <f ca="1">IF(NOT(snowball),0,IF(AQ98=0,0,IF($C99&lt;=SUM($CL99:DC99),0,IF(CH99+$C99-SUM($CL99:DC99)&gt;AQ98+BL99,AQ98+BL99-CH99,$C99-SUM($CL99:DC99)))))</f>
        <v>0</v>
      </c>
      <c r="DE99" s="10">
        <f ca="1">IF(NOT(snowball),0,IF(AR98=0,0,IF($C99&lt;=SUM($CL99:DD99),0,IF(CI99+$C99-SUM($CL99:DD99)&gt;AR98+BM99,AR98+BM99-CI99,$C99-SUM($CL99:DD99)))))</f>
        <v>0</v>
      </c>
    </row>
    <row r="100" spans="1:109" ht="11.1" customHeight="1">
      <c r="A100" s="11" t="str">
        <f t="shared" ca="1" si="127"/>
        <v/>
      </c>
      <c r="B100" s="5" t="e">
        <f t="shared" ca="1" si="110"/>
        <v>#N/A</v>
      </c>
      <c r="C100" s="34" t="str">
        <f t="shared" ca="1" si="88"/>
        <v/>
      </c>
      <c r="D100" s="10">
        <f t="shared" ca="1" si="89"/>
        <v>0</v>
      </c>
      <c r="E100" s="10">
        <f t="shared" ca="1" si="90"/>
        <v>0</v>
      </c>
      <c r="F100" s="10">
        <f t="shared" ca="1" si="91"/>
        <v>0</v>
      </c>
      <c r="G100" s="10">
        <f t="shared" ca="1" si="92"/>
        <v>0</v>
      </c>
      <c r="H100" s="10">
        <f t="shared" ca="1" si="93"/>
        <v>0</v>
      </c>
      <c r="I100" s="10">
        <f t="shared" ca="1" si="94"/>
        <v>0</v>
      </c>
      <c r="J100" s="10">
        <f t="shared" ca="1" si="95"/>
        <v>0</v>
      </c>
      <c r="K100" s="10">
        <f t="shared" ca="1" si="96"/>
        <v>0</v>
      </c>
      <c r="L100" s="10">
        <f t="shared" ca="1" si="97"/>
        <v>0</v>
      </c>
      <c r="M100" s="10">
        <f t="shared" ca="1" si="98"/>
        <v>0</v>
      </c>
      <c r="N100" s="10">
        <f t="shared" ca="1" si="99"/>
        <v>0</v>
      </c>
      <c r="O100" s="10">
        <f t="shared" ca="1" si="100"/>
        <v>0</v>
      </c>
      <c r="P100" s="10">
        <f t="shared" ca="1" si="101"/>
        <v>0</v>
      </c>
      <c r="Q100" s="10">
        <f t="shared" ca="1" si="102"/>
        <v>0</v>
      </c>
      <c r="R100" s="10">
        <f t="shared" ca="1" si="103"/>
        <v>0</v>
      </c>
      <c r="S100" s="10">
        <f t="shared" ca="1" si="104"/>
        <v>0</v>
      </c>
      <c r="T100" s="10">
        <f t="shared" ca="1" si="105"/>
        <v>0</v>
      </c>
      <c r="U100" s="10">
        <f t="shared" ca="1" si="106"/>
        <v>0</v>
      </c>
      <c r="V100" s="10">
        <f t="shared" ca="1" si="107"/>
        <v>0</v>
      </c>
      <c r="W100" s="10">
        <f t="shared" ca="1" si="107"/>
        <v>0</v>
      </c>
      <c r="X100" s="31"/>
      <c r="Y100" s="10">
        <f t="shared" ca="1" si="111"/>
        <v>0</v>
      </c>
      <c r="Z100" s="10">
        <f t="shared" ca="1" si="112"/>
        <v>0</v>
      </c>
      <c r="AA100" s="10">
        <f t="shared" ca="1" si="113"/>
        <v>0</v>
      </c>
      <c r="AB100" s="10">
        <f t="shared" ca="1" si="114"/>
        <v>0</v>
      </c>
      <c r="AC100" s="10">
        <f t="shared" ca="1" si="115"/>
        <v>0</v>
      </c>
      <c r="AD100" s="10">
        <f t="shared" ca="1" si="116"/>
        <v>0</v>
      </c>
      <c r="AE100" s="10">
        <f t="shared" ca="1" si="108"/>
        <v>0</v>
      </c>
      <c r="AF100" s="10">
        <f t="shared" ca="1" si="108"/>
        <v>0</v>
      </c>
      <c r="AG100" s="10">
        <f t="shared" ca="1" si="108"/>
        <v>0</v>
      </c>
      <c r="AH100" s="10">
        <f t="shared" ca="1" si="108"/>
        <v>0</v>
      </c>
      <c r="AI100" s="10">
        <f t="shared" ca="1" si="108"/>
        <v>0</v>
      </c>
      <c r="AJ100" s="10">
        <f t="shared" ca="1" si="108"/>
        <v>0</v>
      </c>
      <c r="AK100" s="10">
        <f t="shared" ca="1" si="108"/>
        <v>0</v>
      </c>
      <c r="AL100" s="10">
        <f t="shared" ca="1" si="108"/>
        <v>0</v>
      </c>
      <c r="AM100" s="10">
        <f t="shared" ca="1" si="108"/>
        <v>0</v>
      </c>
      <c r="AN100" s="10">
        <f t="shared" ca="1" si="108"/>
        <v>0</v>
      </c>
      <c r="AO100" s="10">
        <f t="shared" ca="1" si="108"/>
        <v>0</v>
      </c>
      <c r="AP100" s="10">
        <f t="shared" ca="1" si="108"/>
        <v>0</v>
      </c>
      <c r="AQ100" s="10">
        <f t="shared" ca="1" si="108"/>
        <v>0</v>
      </c>
      <c r="AR100" s="10">
        <f t="shared" ca="1" si="108"/>
        <v>0</v>
      </c>
      <c r="AS100" s="2"/>
      <c r="AT100" s="10">
        <f t="shared" ca="1" si="117"/>
        <v>0</v>
      </c>
      <c r="AU100" s="10">
        <f t="shared" ca="1" si="118"/>
        <v>0</v>
      </c>
      <c r="AV100" s="10">
        <f t="shared" ca="1" si="119"/>
        <v>0</v>
      </c>
      <c r="AW100" s="10">
        <f t="shared" ca="1" si="128"/>
        <v>0</v>
      </c>
      <c r="AX100" s="10">
        <f t="shared" ca="1" si="129"/>
        <v>0</v>
      </c>
      <c r="AY100" s="10">
        <f t="shared" ca="1" si="130"/>
        <v>0</v>
      </c>
      <c r="AZ100" s="10">
        <f t="shared" ca="1" si="131"/>
        <v>0</v>
      </c>
      <c r="BA100" s="10">
        <f t="shared" ca="1" si="132"/>
        <v>0</v>
      </c>
      <c r="BB100" s="10">
        <f t="shared" ca="1" si="133"/>
        <v>0</v>
      </c>
      <c r="BC100" s="10">
        <f t="shared" ca="1" si="134"/>
        <v>0</v>
      </c>
      <c r="BD100" s="10">
        <f t="shared" ca="1" si="135"/>
        <v>0</v>
      </c>
      <c r="BE100" s="10">
        <f t="shared" ca="1" si="136"/>
        <v>0</v>
      </c>
      <c r="BF100" s="10">
        <f t="shared" ca="1" si="137"/>
        <v>0</v>
      </c>
      <c r="BG100" s="10">
        <f t="shared" ca="1" si="138"/>
        <v>0</v>
      </c>
      <c r="BH100" s="10">
        <f t="shared" ca="1" si="139"/>
        <v>0</v>
      </c>
      <c r="BI100" s="10">
        <f t="shared" ca="1" si="140"/>
        <v>0</v>
      </c>
      <c r="BJ100" s="10">
        <f t="shared" ca="1" si="141"/>
        <v>0</v>
      </c>
      <c r="BK100" s="10">
        <f t="shared" ca="1" si="142"/>
        <v>0</v>
      </c>
      <c r="BL100" s="10">
        <f t="shared" ca="1" si="143"/>
        <v>0</v>
      </c>
      <c r="BM100" s="10">
        <f t="shared" ca="1" si="144"/>
        <v>0</v>
      </c>
      <c r="BN100" s="13">
        <f t="shared" ca="1" si="120"/>
        <v>0</v>
      </c>
      <c r="BO100" s="7"/>
      <c r="BP100" s="10">
        <f t="shared" ca="1" si="121"/>
        <v>0</v>
      </c>
      <c r="BQ100" s="10">
        <f t="shared" ca="1" si="122"/>
        <v>0</v>
      </c>
      <c r="BR100" s="10">
        <f t="shared" ca="1" si="123"/>
        <v>0</v>
      </c>
      <c r="BS100" s="10">
        <f t="shared" ca="1" si="124"/>
        <v>0</v>
      </c>
      <c r="BT100" s="10">
        <f t="shared" ca="1" si="125"/>
        <v>0</v>
      </c>
      <c r="BU100" s="10">
        <f t="shared" ca="1" si="57"/>
        <v>0</v>
      </c>
      <c r="BV100" s="10">
        <f t="shared" ca="1" si="58"/>
        <v>0</v>
      </c>
      <c r="BW100" s="10">
        <f t="shared" ca="1" si="59"/>
        <v>0</v>
      </c>
      <c r="BX100" s="10">
        <f t="shared" ca="1" si="60"/>
        <v>0</v>
      </c>
      <c r="BY100" s="10">
        <f t="shared" ca="1" si="61"/>
        <v>0</v>
      </c>
      <c r="BZ100" s="10">
        <f t="shared" ca="1" si="62"/>
        <v>0</v>
      </c>
      <c r="CA100" s="10">
        <f t="shared" ca="1" si="63"/>
        <v>0</v>
      </c>
      <c r="CB100" s="10">
        <f t="shared" ca="1" si="64"/>
        <v>0</v>
      </c>
      <c r="CC100" s="10">
        <f t="shared" ca="1" si="65"/>
        <v>0</v>
      </c>
      <c r="CD100" s="10">
        <f t="shared" ca="1" si="66"/>
        <v>0</v>
      </c>
      <c r="CE100" s="10">
        <f t="shared" ca="1" si="67"/>
        <v>0</v>
      </c>
      <c r="CF100" s="10">
        <f t="shared" ca="1" si="68"/>
        <v>0</v>
      </c>
      <c r="CG100" s="10">
        <f t="shared" ca="1" si="69"/>
        <v>0</v>
      </c>
      <c r="CH100" s="10">
        <f t="shared" ca="1" si="70"/>
        <v>0</v>
      </c>
      <c r="CI100" s="10">
        <f t="shared" ca="1" si="71"/>
        <v>0</v>
      </c>
      <c r="CJ100" s="13">
        <f t="shared" ca="1" si="126"/>
        <v>0</v>
      </c>
      <c r="CK100" s="13"/>
      <c r="CL100" s="33">
        <f t="shared" ca="1" si="109"/>
        <v>0</v>
      </c>
      <c r="CM100" s="10">
        <f ca="1">IF(NOT(snowball),0,IF(Z99=0,0,IF($C100&lt;=SUM($CL100:CL100),0,IF(BQ100+$C100-SUM($CL100:CL100)&gt;Z99+AU100,Z99+AU100-BQ100,$C100-SUM($CL100:CL100)))))</f>
        <v>0</v>
      </c>
      <c r="CN100" s="10">
        <f ca="1">IF(NOT(snowball),0,IF(AA99=0,0,IF($C100&lt;=SUM($CL100:CM100),0,IF(BR100+$C100-SUM($CL100:CM100)&gt;AA99+AV100,AA99+AV100-BR100,$C100-SUM($CL100:CM100)))))</f>
        <v>0</v>
      </c>
      <c r="CO100" s="10">
        <f ca="1">IF(NOT(snowball),0,IF(AB99=0,0,IF($C100&lt;=SUM($CL100:CN100),0,IF(BS100+$C100-SUM($CL100:CN100)&gt;AB99+AW100,AB99+AW100-BS100,$C100-SUM($CL100:CN100)))))</f>
        <v>0</v>
      </c>
      <c r="CP100" s="10">
        <f ca="1">IF(NOT(snowball),0,IF(AC99=0,0,IF($C100&lt;=SUM($CL100:CO100),0,IF(BT100+$C100-SUM($CL100:CO100)&gt;AC99+AX100,AC99+AX100-BT100,$C100-SUM($CL100:CO100)))))</f>
        <v>0</v>
      </c>
      <c r="CQ100" s="10">
        <f ca="1">IF(NOT(snowball),0,IF(AD99=0,0,IF($C100&lt;=SUM($CL100:CP100),0,IF(BU100+$C100-SUM($CL100:CP100)&gt;AD99+AY100,AD99+AY100-BU100,$C100-SUM($CL100:CP100)))))</f>
        <v>0</v>
      </c>
      <c r="CR100" s="10">
        <f ca="1">IF(NOT(snowball),0,IF(AE99=0,0,IF($C100&lt;=SUM($CL100:CQ100),0,IF(BV100+$C100-SUM($CL100:CQ100)&gt;AE99+AZ100,AE99+AZ100-BV100,$C100-SUM($CL100:CQ100)))))</f>
        <v>0</v>
      </c>
      <c r="CS100" s="10">
        <f ca="1">IF(NOT(snowball),0,IF(AF99=0,0,IF($C100&lt;=SUM($CL100:CR100),0,IF(BW100+$C100-SUM($CL100:CR100)&gt;AF99+BA100,AF99+BA100-BW100,$C100-SUM($CL100:CR100)))))</f>
        <v>0</v>
      </c>
      <c r="CT100" s="10">
        <f ca="1">IF(NOT(snowball),0,IF(AG99=0,0,IF($C100&lt;=SUM($CL100:CS100),0,IF(BX100+$C100-SUM($CL100:CS100)&gt;AG99+BB100,AG99+BB100-BX100,$C100-SUM($CL100:CS100)))))</f>
        <v>0</v>
      </c>
      <c r="CU100" s="10">
        <f ca="1">IF(NOT(snowball),0,IF(AH99=0,0,IF($C100&lt;=SUM($CL100:CT100),0,IF(BY100+$C100-SUM($CL100:CT100)&gt;AH99+BC100,AH99+BC100-BY100,$C100-SUM($CL100:CT100)))))</f>
        <v>0</v>
      </c>
      <c r="CV100" s="10">
        <f ca="1">IF(NOT(snowball),0,IF(AI99=0,0,IF($C100&lt;=SUM($CL100:CU100),0,IF(BZ100+$C100-SUM($CL100:CU100)&gt;AI99+BD100,AI99+BD100-BZ100,$C100-SUM($CL100:CU100)))))</f>
        <v>0</v>
      </c>
      <c r="CW100" s="10">
        <f ca="1">IF(NOT(snowball),0,IF(AJ99=0,0,IF($C100&lt;=SUM($CL100:CV100),0,IF(CA100+$C100-SUM($CL100:CV100)&gt;AJ99+BE100,AJ99+BE100-CA100,$C100-SUM($CL100:CV100)))))</f>
        <v>0</v>
      </c>
      <c r="CX100" s="10">
        <f ca="1">IF(NOT(snowball),0,IF(AK99=0,0,IF($C100&lt;=SUM($CL100:CW100),0,IF(CB100+$C100-SUM($CL100:CW100)&gt;AK99+BF100,AK99+BF100-CB100,$C100-SUM($CL100:CW100)))))</f>
        <v>0</v>
      </c>
      <c r="CY100" s="10">
        <f ca="1">IF(NOT(snowball),0,IF(AL99=0,0,IF($C100&lt;=SUM($CL100:CX100),0,IF(CC100+$C100-SUM($CL100:CX100)&gt;AL99+BG100,AL99+BG100-CC100,$C100-SUM($CL100:CX100)))))</f>
        <v>0</v>
      </c>
      <c r="CZ100" s="10">
        <f ca="1">IF(NOT(snowball),0,IF(AM99=0,0,IF($C100&lt;=SUM($CL100:CY100),0,IF(CD100+$C100-SUM($CL100:CY100)&gt;AM99+BH100,AM99+BH100-CD100,$C100-SUM($CL100:CY100)))))</f>
        <v>0</v>
      </c>
      <c r="DA100" s="10">
        <f ca="1">IF(NOT(snowball),0,IF(AN99=0,0,IF($C100&lt;=SUM($CL100:CZ100),0,IF(CE100+$C100-SUM($CL100:CZ100)&gt;AN99+BI100,AN99+BI100-CE100,$C100-SUM($CL100:CZ100)))))</f>
        <v>0</v>
      </c>
      <c r="DB100" s="10">
        <f ca="1">IF(NOT(snowball),0,IF(AO99=0,0,IF($C100&lt;=SUM($CL100:DA100),0,IF(CF100+$C100-SUM($CL100:DA100)&gt;AO99+BJ100,AO99+BJ100-CF100,$C100-SUM($CL100:DA100)))))</f>
        <v>0</v>
      </c>
      <c r="DC100" s="10">
        <f ca="1">IF(NOT(snowball),0,IF(AP99=0,0,IF($C100&lt;=SUM($CL100:DB100),0,IF(CG100+$C100-SUM($CL100:DB100)&gt;AP99+BK100,AP99+BK100-CG100,$C100-SUM($CL100:DB100)))))</f>
        <v>0</v>
      </c>
      <c r="DD100" s="10">
        <f ca="1">IF(NOT(snowball),0,IF(AQ99=0,0,IF($C100&lt;=SUM($CL100:DC100),0,IF(CH100+$C100-SUM($CL100:DC100)&gt;AQ99+BL100,AQ99+BL100-CH100,$C100-SUM($CL100:DC100)))))</f>
        <v>0</v>
      </c>
      <c r="DE100" s="10">
        <f ca="1">IF(NOT(snowball),0,IF(AR99=0,0,IF($C100&lt;=SUM($CL100:DD100),0,IF(CI100+$C100-SUM($CL100:DD100)&gt;AR99+BM100,AR99+BM100-CI100,$C100-SUM($CL100:DD100)))))</f>
        <v>0</v>
      </c>
    </row>
    <row r="101" spans="1:109" ht="11.1" customHeight="1">
      <c r="A101" s="11" t="str">
        <f t="shared" ca="1" si="127"/>
        <v/>
      </c>
      <c r="B101" s="5" t="e">
        <f t="shared" ca="1" si="110"/>
        <v>#N/A</v>
      </c>
      <c r="C101" s="34" t="str">
        <f t="shared" ca="1" si="88"/>
        <v/>
      </c>
      <c r="D101" s="10">
        <f t="shared" ca="1" si="89"/>
        <v>0</v>
      </c>
      <c r="E101" s="10">
        <f t="shared" ca="1" si="90"/>
        <v>0</v>
      </c>
      <c r="F101" s="10">
        <f t="shared" ca="1" si="91"/>
        <v>0</v>
      </c>
      <c r="G101" s="10">
        <f t="shared" ca="1" si="92"/>
        <v>0</v>
      </c>
      <c r="H101" s="10">
        <f t="shared" ca="1" si="93"/>
        <v>0</v>
      </c>
      <c r="I101" s="10">
        <f t="shared" ca="1" si="94"/>
        <v>0</v>
      </c>
      <c r="J101" s="10">
        <f t="shared" ca="1" si="95"/>
        <v>0</v>
      </c>
      <c r="K101" s="10">
        <f t="shared" ca="1" si="96"/>
        <v>0</v>
      </c>
      <c r="L101" s="10">
        <f t="shared" ca="1" si="97"/>
        <v>0</v>
      </c>
      <c r="M101" s="10">
        <f t="shared" ca="1" si="98"/>
        <v>0</v>
      </c>
      <c r="N101" s="10">
        <f t="shared" ca="1" si="99"/>
        <v>0</v>
      </c>
      <c r="O101" s="10">
        <f t="shared" ca="1" si="100"/>
        <v>0</v>
      </c>
      <c r="P101" s="10">
        <f t="shared" ca="1" si="101"/>
        <v>0</v>
      </c>
      <c r="Q101" s="10">
        <f t="shared" ca="1" si="102"/>
        <v>0</v>
      </c>
      <c r="R101" s="10">
        <f t="shared" ca="1" si="103"/>
        <v>0</v>
      </c>
      <c r="S101" s="10">
        <f t="shared" ca="1" si="104"/>
        <v>0</v>
      </c>
      <c r="T101" s="10">
        <f t="shared" ca="1" si="105"/>
        <v>0</v>
      </c>
      <c r="U101" s="10">
        <f t="shared" ca="1" si="106"/>
        <v>0</v>
      </c>
      <c r="V101" s="10">
        <f t="shared" ca="1" si="107"/>
        <v>0</v>
      </c>
      <c r="W101" s="10">
        <f t="shared" ca="1" si="107"/>
        <v>0</v>
      </c>
      <c r="X101" s="31"/>
      <c r="Y101" s="10">
        <f t="shared" ca="1" si="111"/>
        <v>0</v>
      </c>
      <c r="Z101" s="10">
        <f t="shared" ca="1" si="112"/>
        <v>0</v>
      </c>
      <c r="AA101" s="10">
        <f t="shared" ca="1" si="113"/>
        <v>0</v>
      </c>
      <c r="AB101" s="10">
        <f t="shared" ca="1" si="114"/>
        <v>0</v>
      </c>
      <c r="AC101" s="10">
        <f t="shared" ca="1" si="115"/>
        <v>0</v>
      </c>
      <c r="AD101" s="10">
        <f t="shared" ca="1" si="116"/>
        <v>0</v>
      </c>
      <c r="AE101" s="10">
        <f t="shared" ref="AE101:AR116" ca="1" si="145">IF(J$8=0,0,AE100-(J101-AZ101))</f>
        <v>0</v>
      </c>
      <c r="AF101" s="10">
        <f t="shared" ca="1" si="145"/>
        <v>0</v>
      </c>
      <c r="AG101" s="10">
        <f t="shared" ca="1" si="145"/>
        <v>0</v>
      </c>
      <c r="AH101" s="10">
        <f t="shared" ca="1" si="145"/>
        <v>0</v>
      </c>
      <c r="AI101" s="10">
        <f t="shared" ca="1" si="145"/>
        <v>0</v>
      </c>
      <c r="AJ101" s="10">
        <f t="shared" ca="1" si="145"/>
        <v>0</v>
      </c>
      <c r="AK101" s="10">
        <f t="shared" ca="1" si="145"/>
        <v>0</v>
      </c>
      <c r="AL101" s="10">
        <f t="shared" ca="1" si="145"/>
        <v>0</v>
      </c>
      <c r="AM101" s="10">
        <f t="shared" ca="1" si="145"/>
        <v>0</v>
      </c>
      <c r="AN101" s="10">
        <f t="shared" ca="1" si="145"/>
        <v>0</v>
      </c>
      <c r="AO101" s="10">
        <f t="shared" ca="1" si="145"/>
        <v>0</v>
      </c>
      <c r="AP101" s="10">
        <f t="shared" ca="1" si="145"/>
        <v>0</v>
      </c>
      <c r="AQ101" s="10">
        <f t="shared" ca="1" si="145"/>
        <v>0</v>
      </c>
      <c r="AR101" s="10">
        <f t="shared" ca="1" si="145"/>
        <v>0</v>
      </c>
      <c r="AS101" s="2"/>
      <c r="AT101" s="10">
        <f t="shared" ca="1" si="117"/>
        <v>0</v>
      </c>
      <c r="AU101" s="10">
        <f t="shared" ca="1" si="118"/>
        <v>0</v>
      </c>
      <c r="AV101" s="10">
        <f t="shared" ca="1" si="119"/>
        <v>0</v>
      </c>
      <c r="AW101" s="10">
        <f t="shared" ca="1" si="128"/>
        <v>0</v>
      </c>
      <c r="AX101" s="10">
        <f t="shared" ca="1" si="129"/>
        <v>0</v>
      </c>
      <c r="AY101" s="10">
        <f t="shared" ca="1" si="130"/>
        <v>0</v>
      </c>
      <c r="AZ101" s="10">
        <f t="shared" ca="1" si="131"/>
        <v>0</v>
      </c>
      <c r="BA101" s="10">
        <f t="shared" ca="1" si="132"/>
        <v>0</v>
      </c>
      <c r="BB101" s="10">
        <f t="shared" ca="1" si="133"/>
        <v>0</v>
      </c>
      <c r="BC101" s="10">
        <f t="shared" ca="1" si="134"/>
        <v>0</v>
      </c>
      <c r="BD101" s="10">
        <f t="shared" ca="1" si="135"/>
        <v>0</v>
      </c>
      <c r="BE101" s="10">
        <f t="shared" ca="1" si="136"/>
        <v>0</v>
      </c>
      <c r="BF101" s="10">
        <f t="shared" ca="1" si="137"/>
        <v>0</v>
      </c>
      <c r="BG101" s="10">
        <f t="shared" ca="1" si="138"/>
        <v>0</v>
      </c>
      <c r="BH101" s="10">
        <f t="shared" ca="1" si="139"/>
        <v>0</v>
      </c>
      <c r="BI101" s="10">
        <f t="shared" ca="1" si="140"/>
        <v>0</v>
      </c>
      <c r="BJ101" s="10">
        <f t="shared" ca="1" si="141"/>
        <v>0</v>
      </c>
      <c r="BK101" s="10">
        <f t="shared" ca="1" si="142"/>
        <v>0</v>
      </c>
      <c r="BL101" s="10">
        <f t="shared" ca="1" si="143"/>
        <v>0</v>
      </c>
      <c r="BM101" s="10">
        <f t="shared" ca="1" si="144"/>
        <v>0</v>
      </c>
      <c r="BN101" s="13">
        <f t="shared" ca="1" si="120"/>
        <v>0</v>
      </c>
      <c r="BO101" s="7"/>
      <c r="BP101" s="10">
        <f t="shared" ca="1" si="121"/>
        <v>0</v>
      </c>
      <c r="BQ101" s="10">
        <f t="shared" ca="1" si="122"/>
        <v>0</v>
      </c>
      <c r="BR101" s="10">
        <f t="shared" ca="1" si="123"/>
        <v>0</v>
      </c>
      <c r="BS101" s="10">
        <f t="shared" ca="1" si="124"/>
        <v>0</v>
      </c>
      <c r="BT101" s="10">
        <f t="shared" ca="1" si="125"/>
        <v>0</v>
      </c>
      <c r="BU101" s="10">
        <f t="shared" ref="BU101:BU164" ca="1" si="146">IF(AD100&gt;0,IF((AD100+AY101)&lt;I$10,AD100+AY101,I$10),0)</f>
        <v>0</v>
      </c>
      <c r="BV101" s="10">
        <f t="shared" ref="BV101:BV164" ca="1" si="147">IF(AE100&gt;0,IF((AE100+AZ101)&lt;J$10,AE100+AZ101,J$10),0)</f>
        <v>0</v>
      </c>
      <c r="BW101" s="10">
        <f t="shared" ref="BW101:BW164" ca="1" si="148">IF(AF100&gt;0,IF((AF100+BA101)&lt;K$10,AF100+BA101,K$10),0)</f>
        <v>0</v>
      </c>
      <c r="BX101" s="10">
        <f t="shared" ref="BX101:BX164" ca="1" si="149">IF(AG100&gt;0,IF((AG100+BB101)&lt;L$10,AG100+BB101,L$10),0)</f>
        <v>0</v>
      </c>
      <c r="BY101" s="10">
        <f t="shared" ref="BY101:BY164" ca="1" si="150">IF(AH100&gt;0,IF((AH100+BC101)&lt;M$10,AH100+BC101,M$10),0)</f>
        <v>0</v>
      </c>
      <c r="BZ101" s="10">
        <f t="shared" ref="BZ101:BZ164" ca="1" si="151">IF(AI100&gt;0,IF((AI100+BD101)&lt;N$10,AI100+BD101,N$10),0)</f>
        <v>0</v>
      </c>
      <c r="CA101" s="10">
        <f t="shared" ref="CA101:CA164" ca="1" si="152">IF(AJ100&gt;0,IF((AJ100+BE101)&lt;O$10,AJ100+BE101,O$10),0)</f>
        <v>0</v>
      </c>
      <c r="CB101" s="10">
        <f t="shared" ref="CB101:CB164" ca="1" si="153">IF(AK100&gt;0,IF((AK100+BF101)&lt;P$10,AK100+BF101,P$10),0)</f>
        <v>0</v>
      </c>
      <c r="CC101" s="10">
        <f t="shared" ref="CC101:CC164" ca="1" si="154">IF(AL100&gt;0,IF((AL100+BG101)&lt;Q$10,AL100+BG101,Q$10),0)</f>
        <v>0</v>
      </c>
      <c r="CD101" s="10">
        <f t="shared" ref="CD101:CD164" ca="1" si="155">IF(AM100&gt;0,IF((AM100+BH101)&lt;R$10,AM100+BH101,R$10),0)</f>
        <v>0</v>
      </c>
      <c r="CE101" s="10">
        <f t="shared" ref="CE101:CE164" ca="1" si="156">IF(AN100&gt;0,IF((AN100+BI101)&lt;S$10,AN100+BI101,S$10),0)</f>
        <v>0</v>
      </c>
      <c r="CF101" s="10">
        <f t="shared" ref="CF101:CF164" ca="1" si="157">IF(AO100&gt;0,IF((AO100+BJ101)&lt;T$10,AO100+BJ101,T$10),0)</f>
        <v>0</v>
      </c>
      <c r="CG101" s="10">
        <f t="shared" ref="CG101:CG164" ca="1" si="158">IF(AP100&gt;0,IF((AP100+BK101)&lt;U$10,AP100+BK101,U$10),0)</f>
        <v>0</v>
      </c>
      <c r="CH101" s="10">
        <f t="shared" ref="CH101:CH164" ca="1" si="159">IF(AQ100&gt;0,IF((AQ100+BL101)&lt;V$10,AQ100+BL101,V$10),0)</f>
        <v>0</v>
      </c>
      <c r="CI101" s="10">
        <f t="shared" ref="CI101:CI164" ca="1" si="160">IF(AR100&gt;0,IF((AR100+BM101)&lt;W$10,AR100+BM101,W$10),0)</f>
        <v>0</v>
      </c>
      <c r="CJ101" s="13">
        <f t="shared" ca="1" si="126"/>
        <v>0</v>
      </c>
      <c r="CK101" s="13"/>
      <c r="CL101" s="33">
        <f t="shared" ca="1" si="109"/>
        <v>0</v>
      </c>
      <c r="CM101" s="10">
        <f ca="1">IF(NOT(snowball),0,IF(Z100=0,0,IF($C101&lt;=SUM($CL101:CL101),0,IF(BQ101+$C101-SUM($CL101:CL101)&gt;Z100+AU101,Z100+AU101-BQ101,$C101-SUM($CL101:CL101)))))</f>
        <v>0</v>
      </c>
      <c r="CN101" s="10">
        <f ca="1">IF(NOT(snowball),0,IF(AA100=0,0,IF($C101&lt;=SUM($CL101:CM101),0,IF(BR101+$C101-SUM($CL101:CM101)&gt;AA100+AV101,AA100+AV101-BR101,$C101-SUM($CL101:CM101)))))</f>
        <v>0</v>
      </c>
      <c r="CO101" s="10">
        <f ca="1">IF(NOT(snowball),0,IF(AB100=0,0,IF($C101&lt;=SUM($CL101:CN101),0,IF(BS101+$C101-SUM($CL101:CN101)&gt;AB100+AW101,AB100+AW101-BS101,$C101-SUM($CL101:CN101)))))</f>
        <v>0</v>
      </c>
      <c r="CP101" s="10">
        <f ca="1">IF(NOT(snowball),0,IF(AC100=0,0,IF($C101&lt;=SUM($CL101:CO101),0,IF(BT101+$C101-SUM($CL101:CO101)&gt;AC100+AX101,AC100+AX101-BT101,$C101-SUM($CL101:CO101)))))</f>
        <v>0</v>
      </c>
      <c r="CQ101" s="10">
        <f ca="1">IF(NOT(snowball),0,IF(AD100=0,0,IF($C101&lt;=SUM($CL101:CP101),0,IF(BU101+$C101-SUM($CL101:CP101)&gt;AD100+AY101,AD100+AY101-BU101,$C101-SUM($CL101:CP101)))))</f>
        <v>0</v>
      </c>
      <c r="CR101" s="10">
        <f ca="1">IF(NOT(snowball),0,IF(AE100=0,0,IF($C101&lt;=SUM($CL101:CQ101),0,IF(BV101+$C101-SUM($CL101:CQ101)&gt;AE100+AZ101,AE100+AZ101-BV101,$C101-SUM($CL101:CQ101)))))</f>
        <v>0</v>
      </c>
      <c r="CS101" s="10">
        <f ca="1">IF(NOT(snowball),0,IF(AF100=0,0,IF($C101&lt;=SUM($CL101:CR101),0,IF(BW101+$C101-SUM($CL101:CR101)&gt;AF100+BA101,AF100+BA101-BW101,$C101-SUM($CL101:CR101)))))</f>
        <v>0</v>
      </c>
      <c r="CT101" s="10">
        <f ca="1">IF(NOT(snowball),0,IF(AG100=0,0,IF($C101&lt;=SUM($CL101:CS101),0,IF(BX101+$C101-SUM($CL101:CS101)&gt;AG100+BB101,AG100+BB101-BX101,$C101-SUM($CL101:CS101)))))</f>
        <v>0</v>
      </c>
      <c r="CU101" s="10">
        <f ca="1">IF(NOT(snowball),0,IF(AH100=0,0,IF($C101&lt;=SUM($CL101:CT101),0,IF(BY101+$C101-SUM($CL101:CT101)&gt;AH100+BC101,AH100+BC101-BY101,$C101-SUM($CL101:CT101)))))</f>
        <v>0</v>
      </c>
      <c r="CV101" s="10">
        <f ca="1">IF(NOT(snowball),0,IF(AI100=0,0,IF($C101&lt;=SUM($CL101:CU101),0,IF(BZ101+$C101-SUM($CL101:CU101)&gt;AI100+BD101,AI100+BD101-BZ101,$C101-SUM($CL101:CU101)))))</f>
        <v>0</v>
      </c>
      <c r="CW101" s="10">
        <f ca="1">IF(NOT(snowball),0,IF(AJ100=0,0,IF($C101&lt;=SUM($CL101:CV101),0,IF(CA101+$C101-SUM($CL101:CV101)&gt;AJ100+BE101,AJ100+BE101-CA101,$C101-SUM($CL101:CV101)))))</f>
        <v>0</v>
      </c>
      <c r="CX101" s="10">
        <f ca="1">IF(NOT(snowball),0,IF(AK100=0,0,IF($C101&lt;=SUM($CL101:CW101),0,IF(CB101+$C101-SUM($CL101:CW101)&gt;AK100+BF101,AK100+BF101-CB101,$C101-SUM($CL101:CW101)))))</f>
        <v>0</v>
      </c>
      <c r="CY101" s="10">
        <f ca="1">IF(NOT(snowball),0,IF(AL100=0,0,IF($C101&lt;=SUM($CL101:CX101),0,IF(CC101+$C101-SUM($CL101:CX101)&gt;AL100+BG101,AL100+BG101-CC101,$C101-SUM($CL101:CX101)))))</f>
        <v>0</v>
      </c>
      <c r="CZ101" s="10">
        <f ca="1">IF(NOT(snowball),0,IF(AM100=0,0,IF($C101&lt;=SUM($CL101:CY101),0,IF(CD101+$C101-SUM($CL101:CY101)&gt;AM100+BH101,AM100+BH101-CD101,$C101-SUM($CL101:CY101)))))</f>
        <v>0</v>
      </c>
      <c r="DA101" s="10">
        <f ca="1">IF(NOT(snowball),0,IF(AN100=0,0,IF($C101&lt;=SUM($CL101:CZ101),0,IF(CE101+$C101-SUM($CL101:CZ101)&gt;AN100+BI101,AN100+BI101-CE101,$C101-SUM($CL101:CZ101)))))</f>
        <v>0</v>
      </c>
      <c r="DB101" s="10">
        <f ca="1">IF(NOT(snowball),0,IF(AO100=0,0,IF($C101&lt;=SUM($CL101:DA101),0,IF(CF101+$C101-SUM($CL101:DA101)&gt;AO100+BJ101,AO100+BJ101-CF101,$C101-SUM($CL101:DA101)))))</f>
        <v>0</v>
      </c>
      <c r="DC101" s="10">
        <f ca="1">IF(NOT(snowball),0,IF(AP100=0,0,IF($C101&lt;=SUM($CL101:DB101),0,IF(CG101+$C101-SUM($CL101:DB101)&gt;AP100+BK101,AP100+BK101-CG101,$C101-SUM($CL101:DB101)))))</f>
        <v>0</v>
      </c>
      <c r="DD101" s="10">
        <f ca="1">IF(NOT(snowball),0,IF(AQ100=0,0,IF($C101&lt;=SUM($CL101:DC101),0,IF(CH101+$C101-SUM($CL101:DC101)&gt;AQ100+BL101,AQ100+BL101-CH101,$C101-SUM($CL101:DC101)))))</f>
        <v>0</v>
      </c>
      <c r="DE101" s="10">
        <f ca="1">IF(NOT(snowball),0,IF(AR100=0,0,IF($C101&lt;=SUM($CL101:DD101),0,IF(CI101+$C101-SUM($CL101:DD101)&gt;AR100+BM101,AR100+BM101-CI101,$C101-SUM($CL101:DD101)))))</f>
        <v>0</v>
      </c>
    </row>
    <row r="102" spans="1:109" ht="11.1" customHeight="1">
      <c r="A102" s="11" t="str">
        <f t="shared" ca="1" si="127"/>
        <v/>
      </c>
      <c r="B102" s="5" t="e">
        <f t="shared" ca="1" si="110"/>
        <v>#N/A</v>
      </c>
      <c r="C102" s="34" t="str">
        <f t="shared" ca="1" si="88"/>
        <v/>
      </c>
      <c r="D102" s="10">
        <f t="shared" ca="1" si="89"/>
        <v>0</v>
      </c>
      <c r="E102" s="10">
        <f t="shared" ca="1" si="90"/>
        <v>0</v>
      </c>
      <c r="F102" s="10">
        <f t="shared" ca="1" si="91"/>
        <v>0</v>
      </c>
      <c r="G102" s="10">
        <f t="shared" ca="1" si="92"/>
        <v>0</v>
      </c>
      <c r="H102" s="10">
        <f t="shared" ca="1" si="93"/>
        <v>0</v>
      </c>
      <c r="I102" s="10">
        <f t="shared" ca="1" si="94"/>
        <v>0</v>
      </c>
      <c r="J102" s="10">
        <f t="shared" ca="1" si="95"/>
        <v>0</v>
      </c>
      <c r="K102" s="10">
        <f t="shared" ca="1" si="96"/>
        <v>0</v>
      </c>
      <c r="L102" s="10">
        <f t="shared" ca="1" si="97"/>
        <v>0</v>
      </c>
      <c r="M102" s="10">
        <f t="shared" ca="1" si="98"/>
        <v>0</v>
      </c>
      <c r="N102" s="10">
        <f t="shared" ca="1" si="99"/>
        <v>0</v>
      </c>
      <c r="O102" s="10">
        <f t="shared" ca="1" si="100"/>
        <v>0</v>
      </c>
      <c r="P102" s="10">
        <f t="shared" ca="1" si="101"/>
        <v>0</v>
      </c>
      <c r="Q102" s="10">
        <f t="shared" ca="1" si="102"/>
        <v>0</v>
      </c>
      <c r="R102" s="10">
        <f t="shared" ca="1" si="103"/>
        <v>0</v>
      </c>
      <c r="S102" s="10">
        <f t="shared" ca="1" si="104"/>
        <v>0</v>
      </c>
      <c r="T102" s="10">
        <f t="shared" ca="1" si="105"/>
        <v>0</v>
      </c>
      <c r="U102" s="10">
        <f t="shared" ca="1" si="106"/>
        <v>0</v>
      </c>
      <c r="V102" s="10">
        <f t="shared" ca="1" si="107"/>
        <v>0</v>
      </c>
      <c r="W102" s="10">
        <f t="shared" ca="1" si="107"/>
        <v>0</v>
      </c>
      <c r="X102" s="31"/>
      <c r="Y102" s="10">
        <f t="shared" ca="1" si="111"/>
        <v>0</v>
      </c>
      <c r="Z102" s="10">
        <f t="shared" ca="1" si="112"/>
        <v>0</v>
      </c>
      <c r="AA102" s="10">
        <f t="shared" ca="1" si="113"/>
        <v>0</v>
      </c>
      <c r="AB102" s="10">
        <f t="shared" ca="1" si="114"/>
        <v>0</v>
      </c>
      <c r="AC102" s="10">
        <f t="shared" ca="1" si="115"/>
        <v>0</v>
      </c>
      <c r="AD102" s="10">
        <f t="shared" ca="1" si="116"/>
        <v>0</v>
      </c>
      <c r="AE102" s="10">
        <f t="shared" ca="1" si="145"/>
        <v>0</v>
      </c>
      <c r="AF102" s="10">
        <f t="shared" ca="1" si="145"/>
        <v>0</v>
      </c>
      <c r="AG102" s="10">
        <f t="shared" ca="1" si="145"/>
        <v>0</v>
      </c>
      <c r="AH102" s="10">
        <f t="shared" ca="1" si="145"/>
        <v>0</v>
      </c>
      <c r="AI102" s="10">
        <f t="shared" ca="1" si="145"/>
        <v>0</v>
      </c>
      <c r="AJ102" s="10">
        <f t="shared" ca="1" si="145"/>
        <v>0</v>
      </c>
      <c r="AK102" s="10">
        <f t="shared" ca="1" si="145"/>
        <v>0</v>
      </c>
      <c r="AL102" s="10">
        <f t="shared" ca="1" si="145"/>
        <v>0</v>
      </c>
      <c r="AM102" s="10">
        <f t="shared" ca="1" si="145"/>
        <v>0</v>
      </c>
      <c r="AN102" s="10">
        <f t="shared" ca="1" si="145"/>
        <v>0</v>
      </c>
      <c r="AO102" s="10">
        <f t="shared" ca="1" si="145"/>
        <v>0</v>
      </c>
      <c r="AP102" s="10">
        <f t="shared" ca="1" si="145"/>
        <v>0</v>
      </c>
      <c r="AQ102" s="10">
        <f t="shared" ca="1" si="145"/>
        <v>0</v>
      </c>
      <c r="AR102" s="10">
        <f t="shared" ca="1" si="145"/>
        <v>0</v>
      </c>
      <c r="AS102" s="2"/>
      <c r="AT102" s="10">
        <f t="shared" ca="1" si="117"/>
        <v>0</v>
      </c>
      <c r="AU102" s="10">
        <f t="shared" ca="1" si="118"/>
        <v>0</v>
      </c>
      <c r="AV102" s="10">
        <f t="shared" ca="1" si="119"/>
        <v>0</v>
      </c>
      <c r="AW102" s="10">
        <f t="shared" ca="1" si="128"/>
        <v>0</v>
      </c>
      <c r="AX102" s="10">
        <f t="shared" ca="1" si="129"/>
        <v>0</v>
      </c>
      <c r="AY102" s="10">
        <f t="shared" ca="1" si="130"/>
        <v>0</v>
      </c>
      <c r="AZ102" s="10">
        <f t="shared" ca="1" si="131"/>
        <v>0</v>
      </c>
      <c r="BA102" s="10">
        <f t="shared" ca="1" si="132"/>
        <v>0</v>
      </c>
      <c r="BB102" s="10">
        <f t="shared" ca="1" si="133"/>
        <v>0</v>
      </c>
      <c r="BC102" s="10">
        <f t="shared" ca="1" si="134"/>
        <v>0</v>
      </c>
      <c r="BD102" s="10">
        <f t="shared" ca="1" si="135"/>
        <v>0</v>
      </c>
      <c r="BE102" s="10">
        <f t="shared" ca="1" si="136"/>
        <v>0</v>
      </c>
      <c r="BF102" s="10">
        <f t="shared" ca="1" si="137"/>
        <v>0</v>
      </c>
      <c r="BG102" s="10">
        <f t="shared" ca="1" si="138"/>
        <v>0</v>
      </c>
      <c r="BH102" s="10">
        <f t="shared" ca="1" si="139"/>
        <v>0</v>
      </c>
      <c r="BI102" s="10">
        <f t="shared" ca="1" si="140"/>
        <v>0</v>
      </c>
      <c r="BJ102" s="10">
        <f t="shared" ca="1" si="141"/>
        <v>0</v>
      </c>
      <c r="BK102" s="10">
        <f t="shared" ca="1" si="142"/>
        <v>0</v>
      </c>
      <c r="BL102" s="10">
        <f t="shared" ca="1" si="143"/>
        <v>0</v>
      </c>
      <c r="BM102" s="10">
        <f t="shared" ca="1" si="144"/>
        <v>0</v>
      </c>
      <c r="BN102" s="13">
        <f t="shared" ca="1" si="120"/>
        <v>0</v>
      </c>
      <c r="BO102" s="7"/>
      <c r="BP102" s="10">
        <f t="shared" ca="1" si="121"/>
        <v>0</v>
      </c>
      <c r="BQ102" s="10">
        <f t="shared" ca="1" si="122"/>
        <v>0</v>
      </c>
      <c r="BR102" s="10">
        <f t="shared" ca="1" si="123"/>
        <v>0</v>
      </c>
      <c r="BS102" s="10">
        <f t="shared" ca="1" si="124"/>
        <v>0</v>
      </c>
      <c r="BT102" s="10">
        <f t="shared" ca="1" si="125"/>
        <v>0</v>
      </c>
      <c r="BU102" s="10">
        <f t="shared" ca="1" si="146"/>
        <v>0</v>
      </c>
      <c r="BV102" s="10">
        <f t="shared" ca="1" si="147"/>
        <v>0</v>
      </c>
      <c r="BW102" s="10">
        <f t="shared" ca="1" si="148"/>
        <v>0</v>
      </c>
      <c r="BX102" s="10">
        <f t="shared" ca="1" si="149"/>
        <v>0</v>
      </c>
      <c r="BY102" s="10">
        <f t="shared" ca="1" si="150"/>
        <v>0</v>
      </c>
      <c r="BZ102" s="10">
        <f t="shared" ca="1" si="151"/>
        <v>0</v>
      </c>
      <c r="CA102" s="10">
        <f t="shared" ca="1" si="152"/>
        <v>0</v>
      </c>
      <c r="CB102" s="10">
        <f t="shared" ca="1" si="153"/>
        <v>0</v>
      </c>
      <c r="CC102" s="10">
        <f t="shared" ca="1" si="154"/>
        <v>0</v>
      </c>
      <c r="CD102" s="10">
        <f t="shared" ca="1" si="155"/>
        <v>0</v>
      </c>
      <c r="CE102" s="10">
        <f t="shared" ca="1" si="156"/>
        <v>0</v>
      </c>
      <c r="CF102" s="10">
        <f t="shared" ca="1" si="157"/>
        <v>0</v>
      </c>
      <c r="CG102" s="10">
        <f t="shared" ca="1" si="158"/>
        <v>0</v>
      </c>
      <c r="CH102" s="10">
        <f t="shared" ca="1" si="159"/>
        <v>0</v>
      </c>
      <c r="CI102" s="10">
        <f t="shared" ca="1" si="160"/>
        <v>0</v>
      </c>
      <c r="CJ102" s="13">
        <f t="shared" ca="1" si="126"/>
        <v>0</v>
      </c>
      <c r="CK102" s="13"/>
      <c r="CL102" s="33">
        <f t="shared" ca="1" si="109"/>
        <v>0</v>
      </c>
      <c r="CM102" s="10">
        <f ca="1">IF(NOT(snowball),0,IF(Z101=0,0,IF($C102&lt;=SUM($CL102:CL102),0,IF(BQ102+$C102-SUM($CL102:CL102)&gt;Z101+AU102,Z101+AU102-BQ102,$C102-SUM($CL102:CL102)))))</f>
        <v>0</v>
      </c>
      <c r="CN102" s="10">
        <f ca="1">IF(NOT(snowball),0,IF(AA101=0,0,IF($C102&lt;=SUM($CL102:CM102),0,IF(BR102+$C102-SUM($CL102:CM102)&gt;AA101+AV102,AA101+AV102-BR102,$C102-SUM($CL102:CM102)))))</f>
        <v>0</v>
      </c>
      <c r="CO102" s="10">
        <f ca="1">IF(NOT(snowball),0,IF(AB101=0,0,IF($C102&lt;=SUM($CL102:CN102),0,IF(BS102+$C102-SUM($CL102:CN102)&gt;AB101+AW102,AB101+AW102-BS102,$C102-SUM($CL102:CN102)))))</f>
        <v>0</v>
      </c>
      <c r="CP102" s="10">
        <f ca="1">IF(NOT(snowball),0,IF(AC101=0,0,IF($C102&lt;=SUM($CL102:CO102),0,IF(BT102+$C102-SUM($CL102:CO102)&gt;AC101+AX102,AC101+AX102-BT102,$C102-SUM($CL102:CO102)))))</f>
        <v>0</v>
      </c>
      <c r="CQ102" s="10">
        <f ca="1">IF(NOT(snowball),0,IF(AD101=0,0,IF($C102&lt;=SUM($CL102:CP102),0,IF(BU102+$C102-SUM($CL102:CP102)&gt;AD101+AY102,AD101+AY102-BU102,$C102-SUM($CL102:CP102)))))</f>
        <v>0</v>
      </c>
      <c r="CR102" s="10">
        <f ca="1">IF(NOT(snowball),0,IF(AE101=0,0,IF($C102&lt;=SUM($CL102:CQ102),0,IF(BV102+$C102-SUM($CL102:CQ102)&gt;AE101+AZ102,AE101+AZ102-BV102,$C102-SUM($CL102:CQ102)))))</f>
        <v>0</v>
      </c>
      <c r="CS102" s="10">
        <f ca="1">IF(NOT(snowball),0,IF(AF101=0,0,IF($C102&lt;=SUM($CL102:CR102),0,IF(BW102+$C102-SUM($CL102:CR102)&gt;AF101+BA102,AF101+BA102-BW102,$C102-SUM($CL102:CR102)))))</f>
        <v>0</v>
      </c>
      <c r="CT102" s="10">
        <f ca="1">IF(NOT(snowball),0,IF(AG101=0,0,IF($C102&lt;=SUM($CL102:CS102),0,IF(BX102+$C102-SUM($CL102:CS102)&gt;AG101+BB102,AG101+BB102-BX102,$C102-SUM($CL102:CS102)))))</f>
        <v>0</v>
      </c>
      <c r="CU102" s="10">
        <f ca="1">IF(NOT(snowball),0,IF(AH101=0,0,IF($C102&lt;=SUM($CL102:CT102),0,IF(BY102+$C102-SUM($CL102:CT102)&gt;AH101+BC102,AH101+BC102-BY102,$C102-SUM($CL102:CT102)))))</f>
        <v>0</v>
      </c>
      <c r="CV102" s="10">
        <f ca="1">IF(NOT(snowball),0,IF(AI101=0,0,IF($C102&lt;=SUM($CL102:CU102),0,IF(BZ102+$C102-SUM($CL102:CU102)&gt;AI101+BD102,AI101+BD102-BZ102,$C102-SUM($CL102:CU102)))))</f>
        <v>0</v>
      </c>
      <c r="CW102" s="10">
        <f ca="1">IF(NOT(snowball),0,IF(AJ101=0,0,IF($C102&lt;=SUM($CL102:CV102),0,IF(CA102+$C102-SUM($CL102:CV102)&gt;AJ101+BE102,AJ101+BE102-CA102,$C102-SUM($CL102:CV102)))))</f>
        <v>0</v>
      </c>
      <c r="CX102" s="10">
        <f ca="1">IF(NOT(snowball),0,IF(AK101=0,0,IF($C102&lt;=SUM($CL102:CW102),0,IF(CB102+$C102-SUM($CL102:CW102)&gt;AK101+BF102,AK101+BF102-CB102,$C102-SUM($CL102:CW102)))))</f>
        <v>0</v>
      </c>
      <c r="CY102" s="10">
        <f ca="1">IF(NOT(snowball),0,IF(AL101=0,0,IF($C102&lt;=SUM($CL102:CX102),0,IF(CC102+$C102-SUM($CL102:CX102)&gt;AL101+BG102,AL101+BG102-CC102,$C102-SUM($CL102:CX102)))))</f>
        <v>0</v>
      </c>
      <c r="CZ102" s="10">
        <f ca="1">IF(NOT(snowball),0,IF(AM101=0,0,IF($C102&lt;=SUM($CL102:CY102),0,IF(CD102+$C102-SUM($CL102:CY102)&gt;AM101+BH102,AM101+BH102-CD102,$C102-SUM($CL102:CY102)))))</f>
        <v>0</v>
      </c>
      <c r="DA102" s="10">
        <f ca="1">IF(NOT(snowball),0,IF(AN101=0,0,IF($C102&lt;=SUM($CL102:CZ102),0,IF(CE102+$C102-SUM($CL102:CZ102)&gt;AN101+BI102,AN101+BI102-CE102,$C102-SUM($CL102:CZ102)))))</f>
        <v>0</v>
      </c>
      <c r="DB102" s="10">
        <f ca="1">IF(NOT(snowball),0,IF(AO101=0,0,IF($C102&lt;=SUM($CL102:DA102),0,IF(CF102+$C102-SUM($CL102:DA102)&gt;AO101+BJ102,AO101+BJ102-CF102,$C102-SUM($CL102:DA102)))))</f>
        <v>0</v>
      </c>
      <c r="DC102" s="10">
        <f ca="1">IF(NOT(snowball),0,IF(AP101=0,0,IF($C102&lt;=SUM($CL102:DB102),0,IF(CG102+$C102-SUM($CL102:DB102)&gt;AP101+BK102,AP101+BK102-CG102,$C102-SUM($CL102:DB102)))))</f>
        <v>0</v>
      </c>
      <c r="DD102" s="10">
        <f ca="1">IF(NOT(snowball),0,IF(AQ101=0,0,IF($C102&lt;=SUM($CL102:DC102),0,IF(CH102+$C102-SUM($CL102:DC102)&gt;AQ101+BL102,AQ101+BL102-CH102,$C102-SUM($CL102:DC102)))))</f>
        <v>0</v>
      </c>
      <c r="DE102" s="10">
        <f ca="1">IF(NOT(snowball),0,IF(AR101=0,0,IF($C102&lt;=SUM($CL102:DD102),0,IF(CI102+$C102-SUM($CL102:DD102)&gt;AR101+BM102,AR101+BM102-CI102,$C102-SUM($CL102:DD102)))))</f>
        <v>0</v>
      </c>
    </row>
    <row r="103" spans="1:109" ht="11.1" customHeight="1">
      <c r="A103" s="11" t="str">
        <f t="shared" ca="1" si="127"/>
        <v/>
      </c>
      <c r="B103" s="5" t="e">
        <f t="shared" ca="1" si="110"/>
        <v>#N/A</v>
      </c>
      <c r="C103" s="34" t="str">
        <f t="shared" ca="1" si="88"/>
        <v/>
      </c>
      <c r="D103" s="10">
        <f t="shared" ca="1" si="89"/>
        <v>0</v>
      </c>
      <c r="E103" s="10">
        <f t="shared" ca="1" si="90"/>
        <v>0</v>
      </c>
      <c r="F103" s="10">
        <f t="shared" ca="1" si="91"/>
        <v>0</v>
      </c>
      <c r="G103" s="10">
        <f t="shared" ca="1" si="92"/>
        <v>0</v>
      </c>
      <c r="H103" s="10">
        <f t="shared" ca="1" si="93"/>
        <v>0</v>
      </c>
      <c r="I103" s="10">
        <f t="shared" ca="1" si="94"/>
        <v>0</v>
      </c>
      <c r="J103" s="10">
        <f t="shared" ca="1" si="95"/>
        <v>0</v>
      </c>
      <c r="K103" s="10">
        <f t="shared" ca="1" si="96"/>
        <v>0</v>
      </c>
      <c r="L103" s="10">
        <f t="shared" ca="1" si="97"/>
        <v>0</v>
      </c>
      <c r="M103" s="10">
        <f t="shared" ca="1" si="98"/>
        <v>0</v>
      </c>
      <c r="N103" s="10">
        <f t="shared" ca="1" si="99"/>
        <v>0</v>
      </c>
      <c r="O103" s="10">
        <f t="shared" ca="1" si="100"/>
        <v>0</v>
      </c>
      <c r="P103" s="10">
        <f t="shared" ca="1" si="101"/>
        <v>0</v>
      </c>
      <c r="Q103" s="10">
        <f t="shared" ca="1" si="102"/>
        <v>0</v>
      </c>
      <c r="R103" s="10">
        <f t="shared" ca="1" si="103"/>
        <v>0</v>
      </c>
      <c r="S103" s="10">
        <f t="shared" ca="1" si="104"/>
        <v>0</v>
      </c>
      <c r="T103" s="10">
        <f t="shared" ca="1" si="105"/>
        <v>0</v>
      </c>
      <c r="U103" s="10">
        <f t="shared" ca="1" si="106"/>
        <v>0</v>
      </c>
      <c r="V103" s="10">
        <f t="shared" ca="1" si="107"/>
        <v>0</v>
      </c>
      <c r="W103" s="10">
        <f t="shared" ca="1" si="107"/>
        <v>0</v>
      </c>
      <c r="X103" s="31"/>
      <c r="Y103" s="10">
        <f t="shared" ca="1" si="111"/>
        <v>0</v>
      </c>
      <c r="Z103" s="10">
        <f t="shared" ca="1" si="112"/>
        <v>0</v>
      </c>
      <c r="AA103" s="10">
        <f t="shared" ca="1" si="113"/>
        <v>0</v>
      </c>
      <c r="AB103" s="10">
        <f t="shared" ca="1" si="114"/>
        <v>0</v>
      </c>
      <c r="AC103" s="10">
        <f t="shared" ca="1" si="115"/>
        <v>0</v>
      </c>
      <c r="AD103" s="10">
        <f t="shared" ca="1" si="116"/>
        <v>0</v>
      </c>
      <c r="AE103" s="10">
        <f t="shared" ca="1" si="145"/>
        <v>0</v>
      </c>
      <c r="AF103" s="10">
        <f t="shared" ca="1" si="145"/>
        <v>0</v>
      </c>
      <c r="AG103" s="10">
        <f t="shared" ca="1" si="145"/>
        <v>0</v>
      </c>
      <c r="AH103" s="10">
        <f t="shared" ca="1" si="145"/>
        <v>0</v>
      </c>
      <c r="AI103" s="10">
        <f t="shared" ca="1" si="145"/>
        <v>0</v>
      </c>
      <c r="AJ103" s="10">
        <f t="shared" ca="1" si="145"/>
        <v>0</v>
      </c>
      <c r="AK103" s="10">
        <f t="shared" ca="1" si="145"/>
        <v>0</v>
      </c>
      <c r="AL103" s="10">
        <f t="shared" ca="1" si="145"/>
        <v>0</v>
      </c>
      <c r="AM103" s="10">
        <f t="shared" ca="1" si="145"/>
        <v>0</v>
      </c>
      <c r="AN103" s="10">
        <f t="shared" ca="1" si="145"/>
        <v>0</v>
      </c>
      <c r="AO103" s="10">
        <f t="shared" ca="1" si="145"/>
        <v>0</v>
      </c>
      <c r="AP103" s="10">
        <f t="shared" ca="1" si="145"/>
        <v>0</v>
      </c>
      <c r="AQ103" s="10">
        <f t="shared" ca="1" si="145"/>
        <v>0</v>
      </c>
      <c r="AR103" s="10">
        <f t="shared" ca="1" si="145"/>
        <v>0</v>
      </c>
      <c r="AS103" s="2"/>
      <c r="AT103" s="10">
        <f t="shared" ca="1" si="117"/>
        <v>0</v>
      </c>
      <c r="AU103" s="10">
        <f t="shared" ca="1" si="118"/>
        <v>0</v>
      </c>
      <c r="AV103" s="10">
        <f t="shared" ca="1" si="119"/>
        <v>0</v>
      </c>
      <c r="AW103" s="10">
        <f t="shared" ca="1" si="128"/>
        <v>0</v>
      </c>
      <c r="AX103" s="10">
        <f t="shared" ca="1" si="129"/>
        <v>0</v>
      </c>
      <c r="AY103" s="10">
        <f t="shared" ca="1" si="130"/>
        <v>0</v>
      </c>
      <c r="AZ103" s="10">
        <f t="shared" ca="1" si="131"/>
        <v>0</v>
      </c>
      <c r="BA103" s="10">
        <f t="shared" ca="1" si="132"/>
        <v>0</v>
      </c>
      <c r="BB103" s="10">
        <f t="shared" ca="1" si="133"/>
        <v>0</v>
      </c>
      <c r="BC103" s="10">
        <f t="shared" ca="1" si="134"/>
        <v>0</v>
      </c>
      <c r="BD103" s="10">
        <f t="shared" ca="1" si="135"/>
        <v>0</v>
      </c>
      <c r="BE103" s="10">
        <f t="shared" ca="1" si="136"/>
        <v>0</v>
      </c>
      <c r="BF103" s="10">
        <f t="shared" ca="1" si="137"/>
        <v>0</v>
      </c>
      <c r="BG103" s="10">
        <f t="shared" ca="1" si="138"/>
        <v>0</v>
      </c>
      <c r="BH103" s="10">
        <f t="shared" ca="1" si="139"/>
        <v>0</v>
      </c>
      <c r="BI103" s="10">
        <f t="shared" ca="1" si="140"/>
        <v>0</v>
      </c>
      <c r="BJ103" s="10">
        <f t="shared" ca="1" si="141"/>
        <v>0</v>
      </c>
      <c r="BK103" s="10">
        <f t="shared" ca="1" si="142"/>
        <v>0</v>
      </c>
      <c r="BL103" s="10">
        <f t="shared" ca="1" si="143"/>
        <v>0</v>
      </c>
      <c r="BM103" s="10">
        <f t="shared" ca="1" si="144"/>
        <v>0</v>
      </c>
      <c r="BN103" s="13">
        <f t="shared" ca="1" si="120"/>
        <v>0</v>
      </c>
      <c r="BO103" s="7"/>
      <c r="BP103" s="10">
        <f t="shared" ca="1" si="121"/>
        <v>0</v>
      </c>
      <c r="BQ103" s="10">
        <f t="shared" ca="1" si="122"/>
        <v>0</v>
      </c>
      <c r="BR103" s="10">
        <f t="shared" ca="1" si="123"/>
        <v>0</v>
      </c>
      <c r="BS103" s="10">
        <f t="shared" ca="1" si="124"/>
        <v>0</v>
      </c>
      <c r="BT103" s="10">
        <f t="shared" ca="1" si="125"/>
        <v>0</v>
      </c>
      <c r="BU103" s="10">
        <f t="shared" ca="1" si="146"/>
        <v>0</v>
      </c>
      <c r="BV103" s="10">
        <f t="shared" ca="1" si="147"/>
        <v>0</v>
      </c>
      <c r="BW103" s="10">
        <f t="shared" ca="1" si="148"/>
        <v>0</v>
      </c>
      <c r="BX103" s="10">
        <f t="shared" ca="1" si="149"/>
        <v>0</v>
      </c>
      <c r="BY103" s="10">
        <f t="shared" ca="1" si="150"/>
        <v>0</v>
      </c>
      <c r="BZ103" s="10">
        <f t="shared" ca="1" si="151"/>
        <v>0</v>
      </c>
      <c r="CA103" s="10">
        <f t="shared" ca="1" si="152"/>
        <v>0</v>
      </c>
      <c r="CB103" s="10">
        <f t="shared" ca="1" si="153"/>
        <v>0</v>
      </c>
      <c r="CC103" s="10">
        <f t="shared" ca="1" si="154"/>
        <v>0</v>
      </c>
      <c r="CD103" s="10">
        <f t="shared" ca="1" si="155"/>
        <v>0</v>
      </c>
      <c r="CE103" s="10">
        <f t="shared" ca="1" si="156"/>
        <v>0</v>
      </c>
      <c r="CF103" s="10">
        <f t="shared" ca="1" si="157"/>
        <v>0</v>
      </c>
      <c r="CG103" s="10">
        <f t="shared" ca="1" si="158"/>
        <v>0</v>
      </c>
      <c r="CH103" s="10">
        <f t="shared" ca="1" si="159"/>
        <v>0</v>
      </c>
      <c r="CI103" s="10">
        <f t="shared" ca="1" si="160"/>
        <v>0</v>
      </c>
      <c r="CJ103" s="13">
        <f t="shared" ca="1" si="126"/>
        <v>0</v>
      </c>
      <c r="CK103" s="13"/>
      <c r="CL103" s="33">
        <f t="shared" ca="1" si="109"/>
        <v>0</v>
      </c>
      <c r="CM103" s="10">
        <f ca="1">IF(NOT(snowball),0,IF(Z102=0,0,IF($C103&lt;=SUM($CL103:CL103),0,IF(BQ103+$C103-SUM($CL103:CL103)&gt;Z102+AU103,Z102+AU103-BQ103,$C103-SUM($CL103:CL103)))))</f>
        <v>0</v>
      </c>
      <c r="CN103" s="10">
        <f ca="1">IF(NOT(snowball),0,IF(AA102=0,0,IF($C103&lt;=SUM($CL103:CM103),0,IF(BR103+$C103-SUM($CL103:CM103)&gt;AA102+AV103,AA102+AV103-BR103,$C103-SUM($CL103:CM103)))))</f>
        <v>0</v>
      </c>
      <c r="CO103" s="10">
        <f ca="1">IF(NOT(snowball),0,IF(AB102=0,0,IF($C103&lt;=SUM($CL103:CN103),0,IF(BS103+$C103-SUM($CL103:CN103)&gt;AB102+AW103,AB102+AW103-BS103,$C103-SUM($CL103:CN103)))))</f>
        <v>0</v>
      </c>
      <c r="CP103" s="10">
        <f ca="1">IF(NOT(snowball),0,IF(AC102=0,0,IF($C103&lt;=SUM($CL103:CO103),0,IF(BT103+$C103-SUM($CL103:CO103)&gt;AC102+AX103,AC102+AX103-BT103,$C103-SUM($CL103:CO103)))))</f>
        <v>0</v>
      </c>
      <c r="CQ103" s="10">
        <f ca="1">IF(NOT(snowball),0,IF(AD102=0,0,IF($C103&lt;=SUM($CL103:CP103),0,IF(BU103+$C103-SUM($CL103:CP103)&gt;AD102+AY103,AD102+AY103-BU103,$C103-SUM($CL103:CP103)))))</f>
        <v>0</v>
      </c>
      <c r="CR103" s="10">
        <f ca="1">IF(NOT(snowball),0,IF(AE102=0,0,IF($C103&lt;=SUM($CL103:CQ103),0,IF(BV103+$C103-SUM($CL103:CQ103)&gt;AE102+AZ103,AE102+AZ103-BV103,$C103-SUM($CL103:CQ103)))))</f>
        <v>0</v>
      </c>
      <c r="CS103" s="10">
        <f ca="1">IF(NOT(snowball),0,IF(AF102=0,0,IF($C103&lt;=SUM($CL103:CR103),0,IF(BW103+$C103-SUM($CL103:CR103)&gt;AF102+BA103,AF102+BA103-BW103,$C103-SUM($CL103:CR103)))))</f>
        <v>0</v>
      </c>
      <c r="CT103" s="10">
        <f ca="1">IF(NOT(snowball),0,IF(AG102=0,0,IF($C103&lt;=SUM($CL103:CS103),0,IF(BX103+$C103-SUM($CL103:CS103)&gt;AG102+BB103,AG102+BB103-BX103,$C103-SUM($CL103:CS103)))))</f>
        <v>0</v>
      </c>
      <c r="CU103" s="10">
        <f ca="1">IF(NOT(snowball),0,IF(AH102=0,0,IF($C103&lt;=SUM($CL103:CT103),0,IF(BY103+$C103-SUM($CL103:CT103)&gt;AH102+BC103,AH102+BC103-BY103,$C103-SUM($CL103:CT103)))))</f>
        <v>0</v>
      </c>
      <c r="CV103" s="10">
        <f ca="1">IF(NOT(snowball),0,IF(AI102=0,0,IF($C103&lt;=SUM($CL103:CU103),0,IF(BZ103+$C103-SUM($CL103:CU103)&gt;AI102+BD103,AI102+BD103-BZ103,$C103-SUM($CL103:CU103)))))</f>
        <v>0</v>
      </c>
      <c r="CW103" s="10">
        <f ca="1">IF(NOT(snowball),0,IF(AJ102=0,0,IF($C103&lt;=SUM($CL103:CV103),0,IF(CA103+$C103-SUM($CL103:CV103)&gt;AJ102+BE103,AJ102+BE103-CA103,$C103-SUM($CL103:CV103)))))</f>
        <v>0</v>
      </c>
      <c r="CX103" s="10">
        <f ca="1">IF(NOT(snowball),0,IF(AK102=0,0,IF($C103&lt;=SUM($CL103:CW103),0,IF(CB103+$C103-SUM($CL103:CW103)&gt;AK102+BF103,AK102+BF103-CB103,$C103-SUM($CL103:CW103)))))</f>
        <v>0</v>
      </c>
      <c r="CY103" s="10">
        <f ca="1">IF(NOT(snowball),0,IF(AL102=0,0,IF($C103&lt;=SUM($CL103:CX103),0,IF(CC103+$C103-SUM($CL103:CX103)&gt;AL102+BG103,AL102+BG103-CC103,$C103-SUM($CL103:CX103)))))</f>
        <v>0</v>
      </c>
      <c r="CZ103" s="10">
        <f ca="1">IF(NOT(snowball),0,IF(AM102=0,0,IF($C103&lt;=SUM($CL103:CY103),0,IF(CD103+$C103-SUM($CL103:CY103)&gt;AM102+BH103,AM102+BH103-CD103,$C103-SUM($CL103:CY103)))))</f>
        <v>0</v>
      </c>
      <c r="DA103" s="10">
        <f ca="1">IF(NOT(snowball),0,IF(AN102=0,0,IF($C103&lt;=SUM($CL103:CZ103),0,IF(CE103+$C103-SUM($CL103:CZ103)&gt;AN102+BI103,AN102+BI103-CE103,$C103-SUM($CL103:CZ103)))))</f>
        <v>0</v>
      </c>
      <c r="DB103" s="10">
        <f ca="1">IF(NOT(snowball),0,IF(AO102=0,0,IF($C103&lt;=SUM($CL103:DA103),0,IF(CF103+$C103-SUM($CL103:DA103)&gt;AO102+BJ103,AO102+BJ103-CF103,$C103-SUM($CL103:DA103)))))</f>
        <v>0</v>
      </c>
      <c r="DC103" s="10">
        <f ca="1">IF(NOT(snowball),0,IF(AP102=0,0,IF($C103&lt;=SUM($CL103:DB103),0,IF(CG103+$C103-SUM($CL103:DB103)&gt;AP102+BK103,AP102+BK103-CG103,$C103-SUM($CL103:DB103)))))</f>
        <v>0</v>
      </c>
      <c r="DD103" s="10">
        <f ca="1">IF(NOT(snowball),0,IF(AQ102=0,0,IF($C103&lt;=SUM($CL103:DC103),0,IF(CH103+$C103-SUM($CL103:DC103)&gt;AQ102+BL103,AQ102+BL103-CH103,$C103-SUM($CL103:DC103)))))</f>
        <v>0</v>
      </c>
      <c r="DE103" s="10">
        <f ca="1">IF(NOT(snowball),0,IF(AR102=0,0,IF($C103&lt;=SUM($CL103:DD103),0,IF(CI103+$C103-SUM($CL103:DD103)&gt;AR102+BM103,AR102+BM103-CI103,$C103-SUM($CL103:DD103)))))</f>
        <v>0</v>
      </c>
    </row>
    <row r="104" spans="1:109" ht="11.1" customHeight="1">
      <c r="A104" s="11" t="str">
        <f t="shared" ca="1" si="127"/>
        <v/>
      </c>
      <c r="B104" s="5" t="e">
        <f t="shared" ca="1" si="110"/>
        <v>#N/A</v>
      </c>
      <c r="C104" s="34" t="str">
        <f t="shared" ca="1" si="88"/>
        <v/>
      </c>
      <c r="D104" s="10">
        <f t="shared" ca="1" si="89"/>
        <v>0</v>
      </c>
      <c r="E104" s="10">
        <f t="shared" ca="1" si="90"/>
        <v>0</v>
      </c>
      <c r="F104" s="10">
        <f t="shared" ca="1" si="91"/>
        <v>0</v>
      </c>
      <c r="G104" s="10">
        <f t="shared" ca="1" si="92"/>
        <v>0</v>
      </c>
      <c r="H104" s="10">
        <f t="shared" ca="1" si="93"/>
        <v>0</v>
      </c>
      <c r="I104" s="10">
        <f t="shared" ca="1" si="94"/>
        <v>0</v>
      </c>
      <c r="J104" s="10">
        <f t="shared" ca="1" si="95"/>
        <v>0</v>
      </c>
      <c r="K104" s="10">
        <f t="shared" ca="1" si="96"/>
        <v>0</v>
      </c>
      <c r="L104" s="10">
        <f t="shared" ca="1" si="97"/>
        <v>0</v>
      </c>
      <c r="M104" s="10">
        <f t="shared" ca="1" si="98"/>
        <v>0</v>
      </c>
      <c r="N104" s="10">
        <f t="shared" ca="1" si="99"/>
        <v>0</v>
      </c>
      <c r="O104" s="10">
        <f t="shared" ca="1" si="100"/>
        <v>0</v>
      </c>
      <c r="P104" s="10">
        <f t="shared" ca="1" si="101"/>
        <v>0</v>
      </c>
      <c r="Q104" s="10">
        <f t="shared" ca="1" si="102"/>
        <v>0</v>
      </c>
      <c r="R104" s="10">
        <f t="shared" ca="1" si="103"/>
        <v>0</v>
      </c>
      <c r="S104" s="10">
        <f t="shared" ca="1" si="104"/>
        <v>0</v>
      </c>
      <c r="T104" s="10">
        <f t="shared" ca="1" si="105"/>
        <v>0</v>
      </c>
      <c r="U104" s="10">
        <f t="shared" ca="1" si="106"/>
        <v>0</v>
      </c>
      <c r="V104" s="10">
        <f t="shared" ca="1" si="107"/>
        <v>0</v>
      </c>
      <c r="W104" s="10">
        <f t="shared" ca="1" si="107"/>
        <v>0</v>
      </c>
      <c r="X104" s="31"/>
      <c r="Y104" s="10">
        <f t="shared" ca="1" si="111"/>
        <v>0</v>
      </c>
      <c r="Z104" s="10">
        <f t="shared" ca="1" si="112"/>
        <v>0</v>
      </c>
      <c r="AA104" s="10">
        <f t="shared" ca="1" si="113"/>
        <v>0</v>
      </c>
      <c r="AB104" s="10">
        <f t="shared" ca="1" si="114"/>
        <v>0</v>
      </c>
      <c r="AC104" s="10">
        <f t="shared" ca="1" si="115"/>
        <v>0</v>
      </c>
      <c r="AD104" s="10">
        <f t="shared" ca="1" si="116"/>
        <v>0</v>
      </c>
      <c r="AE104" s="10">
        <f t="shared" ca="1" si="145"/>
        <v>0</v>
      </c>
      <c r="AF104" s="10">
        <f t="shared" ca="1" si="145"/>
        <v>0</v>
      </c>
      <c r="AG104" s="10">
        <f t="shared" ca="1" si="145"/>
        <v>0</v>
      </c>
      <c r="AH104" s="10">
        <f t="shared" ca="1" si="145"/>
        <v>0</v>
      </c>
      <c r="AI104" s="10">
        <f t="shared" ca="1" si="145"/>
        <v>0</v>
      </c>
      <c r="AJ104" s="10">
        <f t="shared" ca="1" si="145"/>
        <v>0</v>
      </c>
      <c r="AK104" s="10">
        <f t="shared" ca="1" si="145"/>
        <v>0</v>
      </c>
      <c r="AL104" s="10">
        <f t="shared" ca="1" si="145"/>
        <v>0</v>
      </c>
      <c r="AM104" s="10">
        <f t="shared" ca="1" si="145"/>
        <v>0</v>
      </c>
      <c r="AN104" s="10">
        <f t="shared" ca="1" si="145"/>
        <v>0</v>
      </c>
      <c r="AO104" s="10">
        <f t="shared" ca="1" si="145"/>
        <v>0</v>
      </c>
      <c r="AP104" s="10">
        <f t="shared" ca="1" si="145"/>
        <v>0</v>
      </c>
      <c r="AQ104" s="10">
        <f t="shared" ca="1" si="145"/>
        <v>0</v>
      </c>
      <c r="AR104" s="10">
        <f t="shared" ca="1" si="145"/>
        <v>0</v>
      </c>
      <c r="AS104" s="2"/>
      <c r="AT104" s="10">
        <f t="shared" ca="1" si="117"/>
        <v>0</v>
      </c>
      <c r="AU104" s="10">
        <f t="shared" ca="1" si="118"/>
        <v>0</v>
      </c>
      <c r="AV104" s="10">
        <f t="shared" ca="1" si="119"/>
        <v>0</v>
      </c>
      <c r="AW104" s="10">
        <f t="shared" ca="1" si="128"/>
        <v>0</v>
      </c>
      <c r="AX104" s="10">
        <f t="shared" ca="1" si="129"/>
        <v>0</v>
      </c>
      <c r="AY104" s="10">
        <f t="shared" ca="1" si="130"/>
        <v>0</v>
      </c>
      <c r="AZ104" s="10">
        <f t="shared" ca="1" si="131"/>
        <v>0</v>
      </c>
      <c r="BA104" s="10">
        <f t="shared" ca="1" si="132"/>
        <v>0</v>
      </c>
      <c r="BB104" s="10">
        <f t="shared" ca="1" si="133"/>
        <v>0</v>
      </c>
      <c r="BC104" s="10">
        <f t="shared" ca="1" si="134"/>
        <v>0</v>
      </c>
      <c r="BD104" s="10">
        <f t="shared" ca="1" si="135"/>
        <v>0</v>
      </c>
      <c r="BE104" s="10">
        <f t="shared" ca="1" si="136"/>
        <v>0</v>
      </c>
      <c r="BF104" s="10">
        <f t="shared" ca="1" si="137"/>
        <v>0</v>
      </c>
      <c r="BG104" s="10">
        <f t="shared" ca="1" si="138"/>
        <v>0</v>
      </c>
      <c r="BH104" s="10">
        <f t="shared" ca="1" si="139"/>
        <v>0</v>
      </c>
      <c r="BI104" s="10">
        <f t="shared" ca="1" si="140"/>
        <v>0</v>
      </c>
      <c r="BJ104" s="10">
        <f t="shared" ca="1" si="141"/>
        <v>0</v>
      </c>
      <c r="BK104" s="10">
        <f t="shared" ca="1" si="142"/>
        <v>0</v>
      </c>
      <c r="BL104" s="10">
        <f t="shared" ca="1" si="143"/>
        <v>0</v>
      </c>
      <c r="BM104" s="10">
        <f t="shared" ca="1" si="144"/>
        <v>0</v>
      </c>
      <c r="BN104" s="13">
        <f t="shared" ca="1" si="120"/>
        <v>0</v>
      </c>
      <c r="BO104" s="7"/>
      <c r="BP104" s="10">
        <f t="shared" ca="1" si="121"/>
        <v>0</v>
      </c>
      <c r="BQ104" s="10">
        <f t="shared" ca="1" si="122"/>
        <v>0</v>
      </c>
      <c r="BR104" s="10">
        <f t="shared" ca="1" si="123"/>
        <v>0</v>
      </c>
      <c r="BS104" s="10">
        <f t="shared" ca="1" si="124"/>
        <v>0</v>
      </c>
      <c r="BT104" s="10">
        <f t="shared" ca="1" si="125"/>
        <v>0</v>
      </c>
      <c r="BU104" s="10">
        <f t="shared" ca="1" si="146"/>
        <v>0</v>
      </c>
      <c r="BV104" s="10">
        <f t="shared" ca="1" si="147"/>
        <v>0</v>
      </c>
      <c r="BW104" s="10">
        <f t="shared" ca="1" si="148"/>
        <v>0</v>
      </c>
      <c r="BX104" s="10">
        <f t="shared" ca="1" si="149"/>
        <v>0</v>
      </c>
      <c r="BY104" s="10">
        <f t="shared" ca="1" si="150"/>
        <v>0</v>
      </c>
      <c r="BZ104" s="10">
        <f t="shared" ca="1" si="151"/>
        <v>0</v>
      </c>
      <c r="CA104" s="10">
        <f t="shared" ca="1" si="152"/>
        <v>0</v>
      </c>
      <c r="CB104" s="10">
        <f t="shared" ca="1" si="153"/>
        <v>0</v>
      </c>
      <c r="CC104" s="10">
        <f t="shared" ca="1" si="154"/>
        <v>0</v>
      </c>
      <c r="CD104" s="10">
        <f t="shared" ca="1" si="155"/>
        <v>0</v>
      </c>
      <c r="CE104" s="10">
        <f t="shared" ca="1" si="156"/>
        <v>0</v>
      </c>
      <c r="CF104" s="10">
        <f t="shared" ca="1" si="157"/>
        <v>0</v>
      </c>
      <c r="CG104" s="10">
        <f t="shared" ca="1" si="158"/>
        <v>0</v>
      </c>
      <c r="CH104" s="10">
        <f t="shared" ca="1" si="159"/>
        <v>0</v>
      </c>
      <c r="CI104" s="10">
        <f t="shared" ca="1" si="160"/>
        <v>0</v>
      </c>
      <c r="CJ104" s="13">
        <f t="shared" ca="1" si="126"/>
        <v>0</v>
      </c>
      <c r="CK104" s="13"/>
      <c r="CL104" s="33">
        <f t="shared" ca="1" si="109"/>
        <v>0</v>
      </c>
      <c r="CM104" s="10">
        <f ca="1">IF(NOT(snowball),0,IF(Z103=0,0,IF($C104&lt;=SUM($CL104:CL104),0,IF(BQ104+$C104-SUM($CL104:CL104)&gt;Z103+AU104,Z103+AU104-BQ104,$C104-SUM($CL104:CL104)))))</f>
        <v>0</v>
      </c>
      <c r="CN104" s="10">
        <f ca="1">IF(NOT(snowball),0,IF(AA103=0,0,IF($C104&lt;=SUM($CL104:CM104),0,IF(BR104+$C104-SUM($CL104:CM104)&gt;AA103+AV104,AA103+AV104-BR104,$C104-SUM($CL104:CM104)))))</f>
        <v>0</v>
      </c>
      <c r="CO104" s="10">
        <f ca="1">IF(NOT(snowball),0,IF(AB103=0,0,IF($C104&lt;=SUM($CL104:CN104),0,IF(BS104+$C104-SUM($CL104:CN104)&gt;AB103+AW104,AB103+AW104-BS104,$C104-SUM($CL104:CN104)))))</f>
        <v>0</v>
      </c>
      <c r="CP104" s="10">
        <f ca="1">IF(NOT(snowball),0,IF(AC103=0,0,IF($C104&lt;=SUM($CL104:CO104),0,IF(BT104+$C104-SUM($CL104:CO104)&gt;AC103+AX104,AC103+AX104-BT104,$C104-SUM($CL104:CO104)))))</f>
        <v>0</v>
      </c>
      <c r="CQ104" s="10">
        <f ca="1">IF(NOT(snowball),0,IF(AD103=0,0,IF($C104&lt;=SUM($CL104:CP104),0,IF(BU104+$C104-SUM($CL104:CP104)&gt;AD103+AY104,AD103+AY104-BU104,$C104-SUM($CL104:CP104)))))</f>
        <v>0</v>
      </c>
      <c r="CR104" s="10">
        <f ca="1">IF(NOT(snowball),0,IF(AE103=0,0,IF($C104&lt;=SUM($CL104:CQ104),0,IF(BV104+$C104-SUM($CL104:CQ104)&gt;AE103+AZ104,AE103+AZ104-BV104,$C104-SUM($CL104:CQ104)))))</f>
        <v>0</v>
      </c>
      <c r="CS104" s="10">
        <f ca="1">IF(NOT(snowball),0,IF(AF103=0,0,IF($C104&lt;=SUM($CL104:CR104),0,IF(BW104+$C104-SUM($CL104:CR104)&gt;AF103+BA104,AF103+BA104-BW104,$C104-SUM($CL104:CR104)))))</f>
        <v>0</v>
      </c>
      <c r="CT104" s="10">
        <f ca="1">IF(NOT(snowball),0,IF(AG103=0,0,IF($C104&lt;=SUM($CL104:CS104),0,IF(BX104+$C104-SUM($CL104:CS104)&gt;AG103+BB104,AG103+BB104-BX104,$C104-SUM($CL104:CS104)))))</f>
        <v>0</v>
      </c>
      <c r="CU104" s="10">
        <f ca="1">IF(NOT(snowball),0,IF(AH103=0,0,IF($C104&lt;=SUM($CL104:CT104),0,IF(BY104+$C104-SUM($CL104:CT104)&gt;AH103+BC104,AH103+BC104-BY104,$C104-SUM($CL104:CT104)))))</f>
        <v>0</v>
      </c>
      <c r="CV104" s="10">
        <f ca="1">IF(NOT(snowball),0,IF(AI103=0,0,IF($C104&lt;=SUM($CL104:CU104),0,IF(BZ104+$C104-SUM($CL104:CU104)&gt;AI103+BD104,AI103+BD104-BZ104,$C104-SUM($CL104:CU104)))))</f>
        <v>0</v>
      </c>
      <c r="CW104" s="10">
        <f ca="1">IF(NOT(snowball),0,IF(AJ103=0,0,IF($C104&lt;=SUM($CL104:CV104),0,IF(CA104+$C104-SUM($CL104:CV104)&gt;AJ103+BE104,AJ103+BE104-CA104,$C104-SUM($CL104:CV104)))))</f>
        <v>0</v>
      </c>
      <c r="CX104" s="10">
        <f ca="1">IF(NOT(snowball),0,IF(AK103=0,0,IF($C104&lt;=SUM($CL104:CW104),0,IF(CB104+$C104-SUM($CL104:CW104)&gt;AK103+BF104,AK103+BF104-CB104,$C104-SUM($CL104:CW104)))))</f>
        <v>0</v>
      </c>
      <c r="CY104" s="10">
        <f ca="1">IF(NOT(snowball),0,IF(AL103=0,0,IF($C104&lt;=SUM($CL104:CX104),0,IF(CC104+$C104-SUM($CL104:CX104)&gt;AL103+BG104,AL103+BG104-CC104,$C104-SUM($CL104:CX104)))))</f>
        <v>0</v>
      </c>
      <c r="CZ104" s="10">
        <f ca="1">IF(NOT(snowball),0,IF(AM103=0,0,IF($C104&lt;=SUM($CL104:CY104),0,IF(CD104+$C104-SUM($CL104:CY104)&gt;AM103+BH104,AM103+BH104-CD104,$C104-SUM($CL104:CY104)))))</f>
        <v>0</v>
      </c>
      <c r="DA104" s="10">
        <f ca="1">IF(NOT(snowball),0,IF(AN103=0,0,IF($C104&lt;=SUM($CL104:CZ104),0,IF(CE104+$C104-SUM($CL104:CZ104)&gt;AN103+BI104,AN103+BI104-CE104,$C104-SUM($CL104:CZ104)))))</f>
        <v>0</v>
      </c>
      <c r="DB104" s="10">
        <f ca="1">IF(NOT(snowball),0,IF(AO103=0,0,IF($C104&lt;=SUM($CL104:DA104),0,IF(CF104+$C104-SUM($CL104:DA104)&gt;AO103+BJ104,AO103+BJ104-CF104,$C104-SUM($CL104:DA104)))))</f>
        <v>0</v>
      </c>
      <c r="DC104" s="10">
        <f ca="1">IF(NOT(snowball),0,IF(AP103=0,0,IF($C104&lt;=SUM($CL104:DB104),0,IF(CG104+$C104-SUM($CL104:DB104)&gt;AP103+BK104,AP103+BK104-CG104,$C104-SUM($CL104:DB104)))))</f>
        <v>0</v>
      </c>
      <c r="DD104" s="10">
        <f ca="1">IF(NOT(snowball),0,IF(AQ103=0,0,IF($C104&lt;=SUM($CL104:DC104),0,IF(CH104+$C104-SUM($CL104:DC104)&gt;AQ103+BL104,AQ103+BL104-CH104,$C104-SUM($CL104:DC104)))))</f>
        <v>0</v>
      </c>
      <c r="DE104" s="10">
        <f ca="1">IF(NOT(snowball),0,IF(AR103=0,0,IF($C104&lt;=SUM($CL104:DD104),0,IF(CI104+$C104-SUM($CL104:DD104)&gt;AR103+BM104,AR103+BM104-CI104,$C104-SUM($CL104:DD104)))))</f>
        <v>0</v>
      </c>
    </row>
    <row r="105" spans="1:109" ht="11.1" customHeight="1">
      <c r="A105" s="11" t="str">
        <f t="shared" ca="1" si="127"/>
        <v/>
      </c>
      <c r="B105" s="5" t="e">
        <f t="shared" ca="1" si="110"/>
        <v>#N/A</v>
      </c>
      <c r="C105" s="34" t="str">
        <f t="shared" ca="1" si="88"/>
        <v/>
      </c>
      <c r="D105" s="10">
        <f t="shared" ca="1" si="89"/>
        <v>0</v>
      </c>
      <c r="E105" s="10">
        <f t="shared" ca="1" si="90"/>
        <v>0</v>
      </c>
      <c r="F105" s="10">
        <f t="shared" ca="1" si="91"/>
        <v>0</v>
      </c>
      <c r="G105" s="10">
        <f t="shared" ca="1" si="92"/>
        <v>0</v>
      </c>
      <c r="H105" s="10">
        <f t="shared" ca="1" si="93"/>
        <v>0</v>
      </c>
      <c r="I105" s="10">
        <f t="shared" ca="1" si="94"/>
        <v>0</v>
      </c>
      <c r="J105" s="10">
        <f t="shared" ca="1" si="95"/>
        <v>0</v>
      </c>
      <c r="K105" s="10">
        <f t="shared" ca="1" si="96"/>
        <v>0</v>
      </c>
      <c r="L105" s="10">
        <f t="shared" ca="1" si="97"/>
        <v>0</v>
      </c>
      <c r="M105" s="10">
        <f t="shared" ca="1" si="98"/>
        <v>0</v>
      </c>
      <c r="N105" s="10">
        <f t="shared" ca="1" si="99"/>
        <v>0</v>
      </c>
      <c r="O105" s="10">
        <f t="shared" ca="1" si="100"/>
        <v>0</v>
      </c>
      <c r="P105" s="10">
        <f t="shared" ca="1" si="101"/>
        <v>0</v>
      </c>
      <c r="Q105" s="10">
        <f t="shared" ca="1" si="102"/>
        <v>0</v>
      </c>
      <c r="R105" s="10">
        <f t="shared" ca="1" si="103"/>
        <v>0</v>
      </c>
      <c r="S105" s="10">
        <f t="shared" ca="1" si="104"/>
        <v>0</v>
      </c>
      <c r="T105" s="10">
        <f t="shared" ca="1" si="105"/>
        <v>0</v>
      </c>
      <c r="U105" s="10">
        <f t="shared" ca="1" si="106"/>
        <v>0</v>
      </c>
      <c r="V105" s="10">
        <f t="shared" ca="1" si="107"/>
        <v>0</v>
      </c>
      <c r="W105" s="10">
        <f t="shared" ca="1" si="107"/>
        <v>0</v>
      </c>
      <c r="X105" s="31"/>
      <c r="Y105" s="10">
        <f t="shared" ca="1" si="111"/>
        <v>0</v>
      </c>
      <c r="Z105" s="10">
        <f t="shared" ca="1" si="112"/>
        <v>0</v>
      </c>
      <c r="AA105" s="10">
        <f t="shared" ca="1" si="113"/>
        <v>0</v>
      </c>
      <c r="AB105" s="10">
        <f t="shared" ca="1" si="114"/>
        <v>0</v>
      </c>
      <c r="AC105" s="10">
        <f t="shared" ca="1" si="115"/>
        <v>0</v>
      </c>
      <c r="AD105" s="10">
        <f t="shared" ca="1" si="116"/>
        <v>0</v>
      </c>
      <c r="AE105" s="10">
        <f t="shared" ca="1" si="145"/>
        <v>0</v>
      </c>
      <c r="AF105" s="10">
        <f t="shared" ca="1" si="145"/>
        <v>0</v>
      </c>
      <c r="AG105" s="10">
        <f t="shared" ca="1" si="145"/>
        <v>0</v>
      </c>
      <c r="AH105" s="10">
        <f t="shared" ca="1" si="145"/>
        <v>0</v>
      </c>
      <c r="AI105" s="10">
        <f t="shared" ca="1" si="145"/>
        <v>0</v>
      </c>
      <c r="AJ105" s="10">
        <f t="shared" ca="1" si="145"/>
        <v>0</v>
      </c>
      <c r="AK105" s="10">
        <f t="shared" ca="1" si="145"/>
        <v>0</v>
      </c>
      <c r="AL105" s="10">
        <f t="shared" ca="1" si="145"/>
        <v>0</v>
      </c>
      <c r="AM105" s="10">
        <f t="shared" ca="1" si="145"/>
        <v>0</v>
      </c>
      <c r="AN105" s="10">
        <f t="shared" ca="1" si="145"/>
        <v>0</v>
      </c>
      <c r="AO105" s="10">
        <f t="shared" ca="1" si="145"/>
        <v>0</v>
      </c>
      <c r="AP105" s="10">
        <f t="shared" ca="1" si="145"/>
        <v>0</v>
      </c>
      <c r="AQ105" s="10">
        <f t="shared" ca="1" si="145"/>
        <v>0</v>
      </c>
      <c r="AR105" s="10">
        <f t="shared" ca="1" si="145"/>
        <v>0</v>
      </c>
      <c r="AS105" s="2"/>
      <c r="AT105" s="10">
        <f t="shared" ca="1" si="117"/>
        <v>0</v>
      </c>
      <c r="AU105" s="10">
        <f t="shared" ca="1" si="118"/>
        <v>0</v>
      </c>
      <c r="AV105" s="10">
        <f t="shared" ca="1" si="119"/>
        <v>0</v>
      </c>
      <c r="AW105" s="10">
        <f t="shared" ca="1" si="128"/>
        <v>0</v>
      </c>
      <c r="AX105" s="10">
        <f t="shared" ca="1" si="129"/>
        <v>0</v>
      </c>
      <c r="AY105" s="10">
        <f t="shared" ca="1" si="130"/>
        <v>0</v>
      </c>
      <c r="AZ105" s="10">
        <f t="shared" ca="1" si="131"/>
        <v>0</v>
      </c>
      <c r="BA105" s="10">
        <f t="shared" ca="1" si="132"/>
        <v>0</v>
      </c>
      <c r="BB105" s="10">
        <f t="shared" ca="1" si="133"/>
        <v>0</v>
      </c>
      <c r="BC105" s="10">
        <f t="shared" ca="1" si="134"/>
        <v>0</v>
      </c>
      <c r="BD105" s="10">
        <f t="shared" ca="1" si="135"/>
        <v>0</v>
      </c>
      <c r="BE105" s="10">
        <f t="shared" ca="1" si="136"/>
        <v>0</v>
      </c>
      <c r="BF105" s="10">
        <f t="shared" ca="1" si="137"/>
        <v>0</v>
      </c>
      <c r="BG105" s="10">
        <f t="shared" ca="1" si="138"/>
        <v>0</v>
      </c>
      <c r="BH105" s="10">
        <f t="shared" ca="1" si="139"/>
        <v>0</v>
      </c>
      <c r="BI105" s="10">
        <f t="shared" ca="1" si="140"/>
        <v>0</v>
      </c>
      <c r="BJ105" s="10">
        <f t="shared" ca="1" si="141"/>
        <v>0</v>
      </c>
      <c r="BK105" s="10">
        <f t="shared" ca="1" si="142"/>
        <v>0</v>
      </c>
      <c r="BL105" s="10">
        <f t="shared" ca="1" si="143"/>
        <v>0</v>
      </c>
      <c r="BM105" s="10">
        <f t="shared" ca="1" si="144"/>
        <v>0</v>
      </c>
      <c r="BN105" s="13">
        <f t="shared" ca="1" si="120"/>
        <v>0</v>
      </c>
      <c r="BO105" s="7"/>
      <c r="BP105" s="10">
        <f t="shared" ca="1" si="121"/>
        <v>0</v>
      </c>
      <c r="BQ105" s="10">
        <f t="shared" ca="1" si="122"/>
        <v>0</v>
      </c>
      <c r="BR105" s="10">
        <f t="shared" ca="1" si="123"/>
        <v>0</v>
      </c>
      <c r="BS105" s="10">
        <f t="shared" ca="1" si="124"/>
        <v>0</v>
      </c>
      <c r="BT105" s="10">
        <f t="shared" ca="1" si="125"/>
        <v>0</v>
      </c>
      <c r="BU105" s="10">
        <f t="shared" ca="1" si="146"/>
        <v>0</v>
      </c>
      <c r="BV105" s="10">
        <f t="shared" ca="1" si="147"/>
        <v>0</v>
      </c>
      <c r="BW105" s="10">
        <f t="shared" ca="1" si="148"/>
        <v>0</v>
      </c>
      <c r="BX105" s="10">
        <f t="shared" ca="1" si="149"/>
        <v>0</v>
      </c>
      <c r="BY105" s="10">
        <f t="shared" ca="1" si="150"/>
        <v>0</v>
      </c>
      <c r="BZ105" s="10">
        <f t="shared" ca="1" si="151"/>
        <v>0</v>
      </c>
      <c r="CA105" s="10">
        <f t="shared" ca="1" si="152"/>
        <v>0</v>
      </c>
      <c r="CB105" s="10">
        <f t="shared" ca="1" si="153"/>
        <v>0</v>
      </c>
      <c r="CC105" s="10">
        <f t="shared" ca="1" si="154"/>
        <v>0</v>
      </c>
      <c r="CD105" s="10">
        <f t="shared" ca="1" si="155"/>
        <v>0</v>
      </c>
      <c r="CE105" s="10">
        <f t="shared" ca="1" si="156"/>
        <v>0</v>
      </c>
      <c r="CF105" s="10">
        <f t="shared" ca="1" si="157"/>
        <v>0</v>
      </c>
      <c r="CG105" s="10">
        <f t="shared" ca="1" si="158"/>
        <v>0</v>
      </c>
      <c r="CH105" s="10">
        <f t="shared" ca="1" si="159"/>
        <v>0</v>
      </c>
      <c r="CI105" s="10">
        <f t="shared" ca="1" si="160"/>
        <v>0</v>
      </c>
      <c r="CJ105" s="13">
        <f t="shared" ca="1" si="126"/>
        <v>0</v>
      </c>
      <c r="CK105" s="13"/>
      <c r="CL105" s="33">
        <f t="shared" ca="1" si="109"/>
        <v>0</v>
      </c>
      <c r="CM105" s="10">
        <f ca="1">IF(NOT(snowball),0,IF(Z104=0,0,IF($C105&lt;=SUM($CL105:CL105),0,IF(BQ105+$C105-SUM($CL105:CL105)&gt;Z104+AU105,Z104+AU105-BQ105,$C105-SUM($CL105:CL105)))))</f>
        <v>0</v>
      </c>
      <c r="CN105" s="10">
        <f ca="1">IF(NOT(snowball),0,IF(AA104=0,0,IF($C105&lt;=SUM($CL105:CM105),0,IF(BR105+$C105-SUM($CL105:CM105)&gt;AA104+AV105,AA104+AV105-BR105,$C105-SUM($CL105:CM105)))))</f>
        <v>0</v>
      </c>
      <c r="CO105" s="10">
        <f ca="1">IF(NOT(snowball),0,IF(AB104=0,0,IF($C105&lt;=SUM($CL105:CN105),0,IF(BS105+$C105-SUM($CL105:CN105)&gt;AB104+AW105,AB104+AW105-BS105,$C105-SUM($CL105:CN105)))))</f>
        <v>0</v>
      </c>
      <c r="CP105" s="10">
        <f ca="1">IF(NOT(snowball),0,IF(AC104=0,0,IF($C105&lt;=SUM($CL105:CO105),0,IF(BT105+$C105-SUM($CL105:CO105)&gt;AC104+AX105,AC104+AX105-BT105,$C105-SUM($CL105:CO105)))))</f>
        <v>0</v>
      </c>
      <c r="CQ105" s="10">
        <f ca="1">IF(NOT(snowball),0,IF(AD104=0,0,IF($C105&lt;=SUM($CL105:CP105),0,IF(BU105+$C105-SUM($CL105:CP105)&gt;AD104+AY105,AD104+AY105-BU105,$C105-SUM($CL105:CP105)))))</f>
        <v>0</v>
      </c>
      <c r="CR105" s="10">
        <f ca="1">IF(NOT(snowball),0,IF(AE104=0,0,IF($C105&lt;=SUM($CL105:CQ105),0,IF(BV105+$C105-SUM($CL105:CQ105)&gt;AE104+AZ105,AE104+AZ105-BV105,$C105-SUM($CL105:CQ105)))))</f>
        <v>0</v>
      </c>
      <c r="CS105" s="10">
        <f ca="1">IF(NOT(snowball),0,IF(AF104=0,0,IF($C105&lt;=SUM($CL105:CR105),0,IF(BW105+$C105-SUM($CL105:CR105)&gt;AF104+BA105,AF104+BA105-BW105,$C105-SUM($CL105:CR105)))))</f>
        <v>0</v>
      </c>
      <c r="CT105" s="10">
        <f ca="1">IF(NOT(snowball),0,IF(AG104=0,0,IF($C105&lt;=SUM($CL105:CS105),0,IF(BX105+$C105-SUM($CL105:CS105)&gt;AG104+BB105,AG104+BB105-BX105,$C105-SUM($CL105:CS105)))))</f>
        <v>0</v>
      </c>
      <c r="CU105" s="10">
        <f ca="1">IF(NOT(snowball),0,IF(AH104=0,0,IF($C105&lt;=SUM($CL105:CT105),0,IF(BY105+$C105-SUM($CL105:CT105)&gt;AH104+BC105,AH104+BC105-BY105,$C105-SUM($CL105:CT105)))))</f>
        <v>0</v>
      </c>
      <c r="CV105" s="10">
        <f ca="1">IF(NOT(snowball),0,IF(AI104=0,0,IF($C105&lt;=SUM($CL105:CU105),0,IF(BZ105+$C105-SUM($CL105:CU105)&gt;AI104+BD105,AI104+BD105-BZ105,$C105-SUM($CL105:CU105)))))</f>
        <v>0</v>
      </c>
      <c r="CW105" s="10">
        <f ca="1">IF(NOT(snowball),0,IF(AJ104=0,0,IF($C105&lt;=SUM($CL105:CV105),0,IF(CA105+$C105-SUM($CL105:CV105)&gt;AJ104+BE105,AJ104+BE105-CA105,$C105-SUM($CL105:CV105)))))</f>
        <v>0</v>
      </c>
      <c r="CX105" s="10">
        <f ca="1">IF(NOT(snowball),0,IF(AK104=0,0,IF($C105&lt;=SUM($CL105:CW105),0,IF(CB105+$C105-SUM($CL105:CW105)&gt;AK104+BF105,AK104+BF105-CB105,$C105-SUM($CL105:CW105)))))</f>
        <v>0</v>
      </c>
      <c r="CY105" s="10">
        <f ca="1">IF(NOT(snowball),0,IF(AL104=0,0,IF($C105&lt;=SUM($CL105:CX105),0,IF(CC105+$C105-SUM($CL105:CX105)&gt;AL104+BG105,AL104+BG105-CC105,$C105-SUM($CL105:CX105)))))</f>
        <v>0</v>
      </c>
      <c r="CZ105" s="10">
        <f ca="1">IF(NOT(snowball),0,IF(AM104=0,0,IF($C105&lt;=SUM($CL105:CY105),0,IF(CD105+$C105-SUM($CL105:CY105)&gt;AM104+BH105,AM104+BH105-CD105,$C105-SUM($CL105:CY105)))))</f>
        <v>0</v>
      </c>
      <c r="DA105" s="10">
        <f ca="1">IF(NOT(snowball),0,IF(AN104=0,0,IF($C105&lt;=SUM($CL105:CZ105),0,IF(CE105+$C105-SUM($CL105:CZ105)&gt;AN104+BI105,AN104+BI105-CE105,$C105-SUM($CL105:CZ105)))))</f>
        <v>0</v>
      </c>
      <c r="DB105" s="10">
        <f ca="1">IF(NOT(snowball),0,IF(AO104=0,0,IF($C105&lt;=SUM($CL105:DA105),0,IF(CF105+$C105-SUM($CL105:DA105)&gt;AO104+BJ105,AO104+BJ105-CF105,$C105-SUM($CL105:DA105)))))</f>
        <v>0</v>
      </c>
      <c r="DC105" s="10">
        <f ca="1">IF(NOT(snowball),0,IF(AP104=0,0,IF($C105&lt;=SUM($CL105:DB105),0,IF(CG105+$C105-SUM($CL105:DB105)&gt;AP104+BK105,AP104+BK105-CG105,$C105-SUM($CL105:DB105)))))</f>
        <v>0</v>
      </c>
      <c r="DD105" s="10">
        <f ca="1">IF(NOT(snowball),0,IF(AQ104=0,0,IF($C105&lt;=SUM($CL105:DC105),0,IF(CH105+$C105-SUM($CL105:DC105)&gt;AQ104+BL105,AQ104+BL105-CH105,$C105-SUM($CL105:DC105)))))</f>
        <v>0</v>
      </c>
      <c r="DE105" s="10">
        <f ca="1">IF(NOT(snowball),0,IF(AR104=0,0,IF($C105&lt;=SUM($CL105:DD105),0,IF(CI105+$C105-SUM($CL105:DD105)&gt;AR104+BM105,AR104+BM105-CI105,$C105-SUM($CL105:DD105)))))</f>
        <v>0</v>
      </c>
    </row>
    <row r="106" spans="1:109" ht="11.1" customHeight="1">
      <c r="A106" s="11" t="str">
        <f t="shared" ca="1" si="127"/>
        <v/>
      </c>
      <c r="B106" s="5" t="e">
        <f t="shared" ca="1" si="110"/>
        <v>#N/A</v>
      </c>
      <c r="C106" s="34" t="str">
        <f t="shared" ca="1" si="88"/>
        <v/>
      </c>
      <c r="D106" s="10">
        <f t="shared" ca="1" si="89"/>
        <v>0</v>
      </c>
      <c r="E106" s="10">
        <f t="shared" ca="1" si="90"/>
        <v>0</v>
      </c>
      <c r="F106" s="10">
        <f t="shared" ca="1" si="91"/>
        <v>0</v>
      </c>
      <c r="G106" s="10">
        <f t="shared" ca="1" si="92"/>
        <v>0</v>
      </c>
      <c r="H106" s="10">
        <f t="shared" ca="1" si="93"/>
        <v>0</v>
      </c>
      <c r="I106" s="10">
        <f t="shared" ca="1" si="94"/>
        <v>0</v>
      </c>
      <c r="J106" s="10">
        <f t="shared" ca="1" si="95"/>
        <v>0</v>
      </c>
      <c r="K106" s="10">
        <f t="shared" ca="1" si="96"/>
        <v>0</v>
      </c>
      <c r="L106" s="10">
        <f t="shared" ca="1" si="97"/>
        <v>0</v>
      </c>
      <c r="M106" s="10">
        <f t="shared" ca="1" si="98"/>
        <v>0</v>
      </c>
      <c r="N106" s="10">
        <f t="shared" ca="1" si="99"/>
        <v>0</v>
      </c>
      <c r="O106" s="10">
        <f t="shared" ca="1" si="100"/>
        <v>0</v>
      </c>
      <c r="P106" s="10">
        <f t="shared" ca="1" si="101"/>
        <v>0</v>
      </c>
      <c r="Q106" s="10">
        <f t="shared" ca="1" si="102"/>
        <v>0</v>
      </c>
      <c r="R106" s="10">
        <f t="shared" ca="1" si="103"/>
        <v>0</v>
      </c>
      <c r="S106" s="10">
        <f t="shared" ca="1" si="104"/>
        <v>0</v>
      </c>
      <c r="T106" s="10">
        <f t="shared" ca="1" si="105"/>
        <v>0</v>
      </c>
      <c r="U106" s="10">
        <f t="shared" ca="1" si="106"/>
        <v>0</v>
      </c>
      <c r="V106" s="10">
        <f t="shared" ca="1" si="107"/>
        <v>0</v>
      </c>
      <c r="W106" s="10">
        <f t="shared" ca="1" si="107"/>
        <v>0</v>
      </c>
      <c r="X106" s="31"/>
      <c r="Y106" s="10">
        <f t="shared" ca="1" si="111"/>
        <v>0</v>
      </c>
      <c r="Z106" s="10">
        <f t="shared" ca="1" si="112"/>
        <v>0</v>
      </c>
      <c r="AA106" s="10">
        <f t="shared" ca="1" si="113"/>
        <v>0</v>
      </c>
      <c r="AB106" s="10">
        <f t="shared" ca="1" si="114"/>
        <v>0</v>
      </c>
      <c r="AC106" s="10">
        <f t="shared" ca="1" si="115"/>
        <v>0</v>
      </c>
      <c r="AD106" s="10">
        <f t="shared" ca="1" si="116"/>
        <v>0</v>
      </c>
      <c r="AE106" s="10">
        <f t="shared" ca="1" si="145"/>
        <v>0</v>
      </c>
      <c r="AF106" s="10">
        <f t="shared" ca="1" si="145"/>
        <v>0</v>
      </c>
      <c r="AG106" s="10">
        <f t="shared" ca="1" si="145"/>
        <v>0</v>
      </c>
      <c r="AH106" s="10">
        <f t="shared" ca="1" si="145"/>
        <v>0</v>
      </c>
      <c r="AI106" s="10">
        <f t="shared" ca="1" si="145"/>
        <v>0</v>
      </c>
      <c r="AJ106" s="10">
        <f t="shared" ca="1" si="145"/>
        <v>0</v>
      </c>
      <c r="AK106" s="10">
        <f t="shared" ca="1" si="145"/>
        <v>0</v>
      </c>
      <c r="AL106" s="10">
        <f t="shared" ca="1" si="145"/>
        <v>0</v>
      </c>
      <c r="AM106" s="10">
        <f t="shared" ca="1" si="145"/>
        <v>0</v>
      </c>
      <c r="AN106" s="10">
        <f t="shared" ca="1" si="145"/>
        <v>0</v>
      </c>
      <c r="AO106" s="10">
        <f t="shared" ca="1" si="145"/>
        <v>0</v>
      </c>
      <c r="AP106" s="10">
        <f t="shared" ca="1" si="145"/>
        <v>0</v>
      </c>
      <c r="AQ106" s="10">
        <f t="shared" ca="1" si="145"/>
        <v>0</v>
      </c>
      <c r="AR106" s="10">
        <f t="shared" ca="1" si="145"/>
        <v>0</v>
      </c>
      <c r="AS106" s="2"/>
      <c r="AT106" s="10">
        <f t="shared" ca="1" si="117"/>
        <v>0</v>
      </c>
      <c r="AU106" s="10">
        <f t="shared" ca="1" si="118"/>
        <v>0</v>
      </c>
      <c r="AV106" s="10">
        <f t="shared" ca="1" si="119"/>
        <v>0</v>
      </c>
      <c r="AW106" s="10">
        <f t="shared" ca="1" si="128"/>
        <v>0</v>
      </c>
      <c r="AX106" s="10">
        <f t="shared" ca="1" si="129"/>
        <v>0</v>
      </c>
      <c r="AY106" s="10">
        <f t="shared" ca="1" si="130"/>
        <v>0</v>
      </c>
      <c r="AZ106" s="10">
        <f t="shared" ca="1" si="131"/>
        <v>0</v>
      </c>
      <c r="BA106" s="10">
        <f t="shared" ca="1" si="132"/>
        <v>0</v>
      </c>
      <c r="BB106" s="10">
        <f t="shared" ca="1" si="133"/>
        <v>0</v>
      </c>
      <c r="BC106" s="10">
        <f t="shared" ca="1" si="134"/>
        <v>0</v>
      </c>
      <c r="BD106" s="10">
        <f t="shared" ca="1" si="135"/>
        <v>0</v>
      </c>
      <c r="BE106" s="10">
        <f t="shared" ca="1" si="136"/>
        <v>0</v>
      </c>
      <c r="BF106" s="10">
        <f t="shared" ca="1" si="137"/>
        <v>0</v>
      </c>
      <c r="BG106" s="10">
        <f t="shared" ca="1" si="138"/>
        <v>0</v>
      </c>
      <c r="BH106" s="10">
        <f t="shared" ca="1" si="139"/>
        <v>0</v>
      </c>
      <c r="BI106" s="10">
        <f t="shared" ca="1" si="140"/>
        <v>0</v>
      </c>
      <c r="BJ106" s="10">
        <f t="shared" ca="1" si="141"/>
        <v>0</v>
      </c>
      <c r="BK106" s="10">
        <f t="shared" ca="1" si="142"/>
        <v>0</v>
      </c>
      <c r="BL106" s="10">
        <f t="shared" ca="1" si="143"/>
        <v>0</v>
      </c>
      <c r="BM106" s="10">
        <f t="shared" ca="1" si="144"/>
        <v>0</v>
      </c>
      <c r="BN106" s="13">
        <f t="shared" ca="1" si="120"/>
        <v>0</v>
      </c>
      <c r="BO106" s="7"/>
      <c r="BP106" s="10">
        <f t="shared" ca="1" si="121"/>
        <v>0</v>
      </c>
      <c r="BQ106" s="10">
        <f t="shared" ca="1" si="122"/>
        <v>0</v>
      </c>
      <c r="BR106" s="10">
        <f t="shared" ca="1" si="123"/>
        <v>0</v>
      </c>
      <c r="BS106" s="10">
        <f t="shared" ca="1" si="124"/>
        <v>0</v>
      </c>
      <c r="BT106" s="10">
        <f t="shared" ca="1" si="125"/>
        <v>0</v>
      </c>
      <c r="BU106" s="10">
        <f t="shared" ca="1" si="146"/>
        <v>0</v>
      </c>
      <c r="BV106" s="10">
        <f t="shared" ca="1" si="147"/>
        <v>0</v>
      </c>
      <c r="BW106" s="10">
        <f t="shared" ca="1" si="148"/>
        <v>0</v>
      </c>
      <c r="BX106" s="10">
        <f t="shared" ca="1" si="149"/>
        <v>0</v>
      </c>
      <c r="BY106" s="10">
        <f t="shared" ca="1" si="150"/>
        <v>0</v>
      </c>
      <c r="BZ106" s="10">
        <f t="shared" ca="1" si="151"/>
        <v>0</v>
      </c>
      <c r="CA106" s="10">
        <f t="shared" ca="1" si="152"/>
        <v>0</v>
      </c>
      <c r="CB106" s="10">
        <f t="shared" ca="1" si="153"/>
        <v>0</v>
      </c>
      <c r="CC106" s="10">
        <f t="shared" ca="1" si="154"/>
        <v>0</v>
      </c>
      <c r="CD106" s="10">
        <f t="shared" ca="1" si="155"/>
        <v>0</v>
      </c>
      <c r="CE106" s="10">
        <f t="shared" ca="1" si="156"/>
        <v>0</v>
      </c>
      <c r="CF106" s="10">
        <f t="shared" ca="1" si="157"/>
        <v>0</v>
      </c>
      <c r="CG106" s="10">
        <f t="shared" ca="1" si="158"/>
        <v>0</v>
      </c>
      <c r="CH106" s="10">
        <f t="shared" ca="1" si="159"/>
        <v>0</v>
      </c>
      <c r="CI106" s="10">
        <f t="shared" ca="1" si="160"/>
        <v>0</v>
      </c>
      <c r="CJ106" s="13">
        <f t="shared" ca="1" si="126"/>
        <v>0</v>
      </c>
      <c r="CK106" s="13"/>
      <c r="CL106" s="33">
        <f t="shared" ca="1" si="109"/>
        <v>0</v>
      </c>
      <c r="CM106" s="10">
        <f ca="1">IF(NOT(snowball),0,IF(Z105=0,0,IF($C106&lt;=SUM($CL106:CL106),0,IF(BQ106+$C106-SUM($CL106:CL106)&gt;Z105+AU106,Z105+AU106-BQ106,$C106-SUM($CL106:CL106)))))</f>
        <v>0</v>
      </c>
      <c r="CN106" s="10">
        <f ca="1">IF(NOT(snowball),0,IF(AA105=0,0,IF($C106&lt;=SUM($CL106:CM106),0,IF(BR106+$C106-SUM($CL106:CM106)&gt;AA105+AV106,AA105+AV106-BR106,$C106-SUM($CL106:CM106)))))</f>
        <v>0</v>
      </c>
      <c r="CO106" s="10">
        <f ca="1">IF(NOT(snowball),0,IF(AB105=0,0,IF($C106&lt;=SUM($CL106:CN106),0,IF(BS106+$C106-SUM($CL106:CN106)&gt;AB105+AW106,AB105+AW106-BS106,$C106-SUM($CL106:CN106)))))</f>
        <v>0</v>
      </c>
      <c r="CP106" s="10">
        <f ca="1">IF(NOT(snowball),0,IF(AC105=0,0,IF($C106&lt;=SUM($CL106:CO106),0,IF(BT106+$C106-SUM($CL106:CO106)&gt;AC105+AX106,AC105+AX106-BT106,$C106-SUM($CL106:CO106)))))</f>
        <v>0</v>
      </c>
      <c r="CQ106" s="10">
        <f ca="1">IF(NOT(snowball),0,IF(AD105=0,0,IF($C106&lt;=SUM($CL106:CP106),0,IF(BU106+$C106-SUM($CL106:CP106)&gt;AD105+AY106,AD105+AY106-BU106,$C106-SUM($CL106:CP106)))))</f>
        <v>0</v>
      </c>
      <c r="CR106" s="10">
        <f ca="1">IF(NOT(snowball),0,IF(AE105=0,0,IF($C106&lt;=SUM($CL106:CQ106),0,IF(BV106+$C106-SUM($CL106:CQ106)&gt;AE105+AZ106,AE105+AZ106-BV106,$C106-SUM($CL106:CQ106)))))</f>
        <v>0</v>
      </c>
      <c r="CS106" s="10">
        <f ca="1">IF(NOT(snowball),0,IF(AF105=0,0,IF($C106&lt;=SUM($CL106:CR106),0,IF(BW106+$C106-SUM($CL106:CR106)&gt;AF105+BA106,AF105+BA106-BW106,$C106-SUM($CL106:CR106)))))</f>
        <v>0</v>
      </c>
      <c r="CT106" s="10">
        <f ca="1">IF(NOT(snowball),0,IF(AG105=0,0,IF($C106&lt;=SUM($CL106:CS106),0,IF(BX106+$C106-SUM($CL106:CS106)&gt;AG105+BB106,AG105+BB106-BX106,$C106-SUM($CL106:CS106)))))</f>
        <v>0</v>
      </c>
      <c r="CU106" s="10">
        <f ca="1">IF(NOT(snowball),0,IF(AH105=0,0,IF($C106&lt;=SUM($CL106:CT106),0,IF(BY106+$C106-SUM($CL106:CT106)&gt;AH105+BC106,AH105+BC106-BY106,$C106-SUM($CL106:CT106)))))</f>
        <v>0</v>
      </c>
      <c r="CV106" s="10">
        <f ca="1">IF(NOT(snowball),0,IF(AI105=0,0,IF($C106&lt;=SUM($CL106:CU106),0,IF(BZ106+$C106-SUM($CL106:CU106)&gt;AI105+BD106,AI105+BD106-BZ106,$C106-SUM($CL106:CU106)))))</f>
        <v>0</v>
      </c>
      <c r="CW106" s="10">
        <f ca="1">IF(NOT(snowball),0,IF(AJ105=0,0,IF($C106&lt;=SUM($CL106:CV106),0,IF(CA106+$C106-SUM($CL106:CV106)&gt;AJ105+BE106,AJ105+BE106-CA106,$C106-SUM($CL106:CV106)))))</f>
        <v>0</v>
      </c>
      <c r="CX106" s="10">
        <f ca="1">IF(NOT(snowball),0,IF(AK105=0,0,IF($C106&lt;=SUM($CL106:CW106),0,IF(CB106+$C106-SUM($CL106:CW106)&gt;AK105+BF106,AK105+BF106-CB106,$C106-SUM($CL106:CW106)))))</f>
        <v>0</v>
      </c>
      <c r="CY106" s="10">
        <f ca="1">IF(NOT(snowball),0,IF(AL105=0,0,IF($C106&lt;=SUM($CL106:CX106),0,IF(CC106+$C106-SUM($CL106:CX106)&gt;AL105+BG106,AL105+BG106-CC106,$C106-SUM($CL106:CX106)))))</f>
        <v>0</v>
      </c>
      <c r="CZ106" s="10">
        <f ca="1">IF(NOT(snowball),0,IF(AM105=0,0,IF($C106&lt;=SUM($CL106:CY106),0,IF(CD106+$C106-SUM($CL106:CY106)&gt;AM105+BH106,AM105+BH106-CD106,$C106-SUM($CL106:CY106)))))</f>
        <v>0</v>
      </c>
      <c r="DA106" s="10">
        <f ca="1">IF(NOT(snowball),0,IF(AN105=0,0,IF($C106&lt;=SUM($CL106:CZ106),0,IF(CE106+$C106-SUM($CL106:CZ106)&gt;AN105+BI106,AN105+BI106-CE106,$C106-SUM($CL106:CZ106)))))</f>
        <v>0</v>
      </c>
      <c r="DB106" s="10">
        <f ca="1">IF(NOT(snowball),0,IF(AO105=0,0,IF($C106&lt;=SUM($CL106:DA106),0,IF(CF106+$C106-SUM($CL106:DA106)&gt;AO105+BJ106,AO105+BJ106-CF106,$C106-SUM($CL106:DA106)))))</f>
        <v>0</v>
      </c>
      <c r="DC106" s="10">
        <f ca="1">IF(NOT(snowball),0,IF(AP105=0,0,IF($C106&lt;=SUM($CL106:DB106),0,IF(CG106+$C106-SUM($CL106:DB106)&gt;AP105+BK106,AP105+BK106-CG106,$C106-SUM($CL106:DB106)))))</f>
        <v>0</v>
      </c>
      <c r="DD106" s="10">
        <f ca="1">IF(NOT(snowball),0,IF(AQ105=0,0,IF($C106&lt;=SUM($CL106:DC106),0,IF(CH106+$C106-SUM($CL106:DC106)&gt;AQ105+BL106,AQ105+BL106-CH106,$C106-SUM($CL106:DC106)))))</f>
        <v>0</v>
      </c>
      <c r="DE106" s="10">
        <f ca="1">IF(NOT(snowball),0,IF(AR105=0,0,IF($C106&lt;=SUM($CL106:DD106),0,IF(CI106+$C106-SUM($CL106:DD106)&gt;AR105+BM106,AR105+BM106-CI106,$C106-SUM($CL106:DD106)))))</f>
        <v>0</v>
      </c>
    </row>
    <row r="107" spans="1:109" ht="11.1" customHeight="1">
      <c r="A107" s="11" t="str">
        <f t="shared" ca="1" si="127"/>
        <v/>
      </c>
      <c r="B107" s="5" t="e">
        <f t="shared" ca="1" si="110"/>
        <v>#N/A</v>
      </c>
      <c r="C107" s="34" t="str">
        <f t="shared" ca="1" si="88"/>
        <v/>
      </c>
      <c r="D107" s="10">
        <f t="shared" ca="1" si="89"/>
        <v>0</v>
      </c>
      <c r="E107" s="10">
        <f t="shared" ca="1" si="90"/>
        <v>0</v>
      </c>
      <c r="F107" s="10">
        <f t="shared" ca="1" si="91"/>
        <v>0</v>
      </c>
      <c r="G107" s="10">
        <f t="shared" ca="1" si="92"/>
        <v>0</v>
      </c>
      <c r="H107" s="10">
        <f t="shared" ca="1" si="93"/>
        <v>0</v>
      </c>
      <c r="I107" s="10">
        <f t="shared" ca="1" si="94"/>
        <v>0</v>
      </c>
      <c r="J107" s="10">
        <f t="shared" ca="1" si="95"/>
        <v>0</v>
      </c>
      <c r="K107" s="10">
        <f t="shared" ca="1" si="96"/>
        <v>0</v>
      </c>
      <c r="L107" s="10">
        <f t="shared" ca="1" si="97"/>
        <v>0</v>
      </c>
      <c r="M107" s="10">
        <f t="shared" ca="1" si="98"/>
        <v>0</v>
      </c>
      <c r="N107" s="10">
        <f t="shared" ca="1" si="99"/>
        <v>0</v>
      </c>
      <c r="O107" s="10">
        <f t="shared" ca="1" si="100"/>
        <v>0</v>
      </c>
      <c r="P107" s="10">
        <f t="shared" ca="1" si="101"/>
        <v>0</v>
      </c>
      <c r="Q107" s="10">
        <f t="shared" ca="1" si="102"/>
        <v>0</v>
      </c>
      <c r="R107" s="10">
        <f t="shared" ca="1" si="103"/>
        <v>0</v>
      </c>
      <c r="S107" s="10">
        <f t="shared" ca="1" si="104"/>
        <v>0</v>
      </c>
      <c r="T107" s="10">
        <f t="shared" ca="1" si="105"/>
        <v>0</v>
      </c>
      <c r="U107" s="10">
        <f t="shared" ca="1" si="106"/>
        <v>0</v>
      </c>
      <c r="V107" s="10">
        <f t="shared" ca="1" si="107"/>
        <v>0</v>
      </c>
      <c r="W107" s="10">
        <f t="shared" ca="1" si="107"/>
        <v>0</v>
      </c>
      <c r="X107" s="31"/>
      <c r="Y107" s="10">
        <f t="shared" ca="1" si="111"/>
        <v>0</v>
      </c>
      <c r="Z107" s="10">
        <f t="shared" ca="1" si="112"/>
        <v>0</v>
      </c>
      <c r="AA107" s="10">
        <f t="shared" ca="1" si="113"/>
        <v>0</v>
      </c>
      <c r="AB107" s="10">
        <f t="shared" ca="1" si="114"/>
        <v>0</v>
      </c>
      <c r="AC107" s="10">
        <f t="shared" ca="1" si="115"/>
        <v>0</v>
      </c>
      <c r="AD107" s="10">
        <f t="shared" ca="1" si="116"/>
        <v>0</v>
      </c>
      <c r="AE107" s="10">
        <f t="shared" ca="1" si="145"/>
        <v>0</v>
      </c>
      <c r="AF107" s="10">
        <f t="shared" ca="1" si="145"/>
        <v>0</v>
      </c>
      <c r="AG107" s="10">
        <f t="shared" ca="1" si="145"/>
        <v>0</v>
      </c>
      <c r="AH107" s="10">
        <f t="shared" ca="1" si="145"/>
        <v>0</v>
      </c>
      <c r="AI107" s="10">
        <f t="shared" ca="1" si="145"/>
        <v>0</v>
      </c>
      <c r="AJ107" s="10">
        <f t="shared" ca="1" si="145"/>
        <v>0</v>
      </c>
      <c r="AK107" s="10">
        <f t="shared" ca="1" si="145"/>
        <v>0</v>
      </c>
      <c r="AL107" s="10">
        <f t="shared" ca="1" si="145"/>
        <v>0</v>
      </c>
      <c r="AM107" s="10">
        <f t="shared" ca="1" si="145"/>
        <v>0</v>
      </c>
      <c r="AN107" s="10">
        <f t="shared" ca="1" si="145"/>
        <v>0</v>
      </c>
      <c r="AO107" s="10">
        <f t="shared" ca="1" si="145"/>
        <v>0</v>
      </c>
      <c r="AP107" s="10">
        <f t="shared" ca="1" si="145"/>
        <v>0</v>
      </c>
      <c r="AQ107" s="10">
        <f t="shared" ca="1" si="145"/>
        <v>0</v>
      </c>
      <c r="AR107" s="10">
        <f t="shared" ca="1" si="145"/>
        <v>0</v>
      </c>
      <c r="AS107" s="2"/>
      <c r="AT107" s="10">
        <f t="shared" ca="1" si="117"/>
        <v>0</v>
      </c>
      <c r="AU107" s="10">
        <f t="shared" ca="1" si="118"/>
        <v>0</v>
      </c>
      <c r="AV107" s="10">
        <f t="shared" ca="1" si="119"/>
        <v>0</v>
      </c>
      <c r="AW107" s="10">
        <f t="shared" ca="1" si="128"/>
        <v>0</v>
      </c>
      <c r="AX107" s="10">
        <f t="shared" ca="1" si="129"/>
        <v>0</v>
      </c>
      <c r="AY107" s="10">
        <f t="shared" ca="1" si="130"/>
        <v>0</v>
      </c>
      <c r="AZ107" s="10">
        <f t="shared" ca="1" si="131"/>
        <v>0</v>
      </c>
      <c r="BA107" s="10">
        <f t="shared" ca="1" si="132"/>
        <v>0</v>
      </c>
      <c r="BB107" s="10">
        <f t="shared" ca="1" si="133"/>
        <v>0</v>
      </c>
      <c r="BC107" s="10">
        <f t="shared" ca="1" si="134"/>
        <v>0</v>
      </c>
      <c r="BD107" s="10">
        <f t="shared" ca="1" si="135"/>
        <v>0</v>
      </c>
      <c r="BE107" s="10">
        <f t="shared" ca="1" si="136"/>
        <v>0</v>
      </c>
      <c r="BF107" s="10">
        <f t="shared" ca="1" si="137"/>
        <v>0</v>
      </c>
      <c r="BG107" s="10">
        <f t="shared" ca="1" si="138"/>
        <v>0</v>
      </c>
      <c r="BH107" s="10">
        <f t="shared" ca="1" si="139"/>
        <v>0</v>
      </c>
      <c r="BI107" s="10">
        <f t="shared" ca="1" si="140"/>
        <v>0</v>
      </c>
      <c r="BJ107" s="10">
        <f t="shared" ca="1" si="141"/>
        <v>0</v>
      </c>
      <c r="BK107" s="10">
        <f t="shared" ca="1" si="142"/>
        <v>0</v>
      </c>
      <c r="BL107" s="10">
        <f t="shared" ca="1" si="143"/>
        <v>0</v>
      </c>
      <c r="BM107" s="10">
        <f t="shared" ca="1" si="144"/>
        <v>0</v>
      </c>
      <c r="BN107" s="13">
        <f t="shared" ca="1" si="120"/>
        <v>0</v>
      </c>
      <c r="BO107" s="7"/>
      <c r="BP107" s="10">
        <f t="shared" ca="1" si="121"/>
        <v>0</v>
      </c>
      <c r="BQ107" s="10">
        <f t="shared" ca="1" si="122"/>
        <v>0</v>
      </c>
      <c r="BR107" s="10">
        <f t="shared" ca="1" si="123"/>
        <v>0</v>
      </c>
      <c r="BS107" s="10">
        <f t="shared" ca="1" si="124"/>
        <v>0</v>
      </c>
      <c r="BT107" s="10">
        <f t="shared" ca="1" si="125"/>
        <v>0</v>
      </c>
      <c r="BU107" s="10">
        <f t="shared" ca="1" si="146"/>
        <v>0</v>
      </c>
      <c r="BV107" s="10">
        <f t="shared" ca="1" si="147"/>
        <v>0</v>
      </c>
      <c r="BW107" s="10">
        <f t="shared" ca="1" si="148"/>
        <v>0</v>
      </c>
      <c r="BX107" s="10">
        <f t="shared" ca="1" si="149"/>
        <v>0</v>
      </c>
      <c r="BY107" s="10">
        <f t="shared" ca="1" si="150"/>
        <v>0</v>
      </c>
      <c r="BZ107" s="10">
        <f t="shared" ca="1" si="151"/>
        <v>0</v>
      </c>
      <c r="CA107" s="10">
        <f t="shared" ca="1" si="152"/>
        <v>0</v>
      </c>
      <c r="CB107" s="10">
        <f t="shared" ca="1" si="153"/>
        <v>0</v>
      </c>
      <c r="CC107" s="10">
        <f t="shared" ca="1" si="154"/>
        <v>0</v>
      </c>
      <c r="CD107" s="10">
        <f t="shared" ca="1" si="155"/>
        <v>0</v>
      </c>
      <c r="CE107" s="10">
        <f t="shared" ca="1" si="156"/>
        <v>0</v>
      </c>
      <c r="CF107" s="10">
        <f t="shared" ca="1" si="157"/>
        <v>0</v>
      </c>
      <c r="CG107" s="10">
        <f t="shared" ca="1" si="158"/>
        <v>0</v>
      </c>
      <c r="CH107" s="10">
        <f t="shared" ca="1" si="159"/>
        <v>0</v>
      </c>
      <c r="CI107" s="10">
        <f t="shared" ca="1" si="160"/>
        <v>0</v>
      </c>
      <c r="CJ107" s="13">
        <f t="shared" ca="1" si="126"/>
        <v>0</v>
      </c>
      <c r="CK107" s="13"/>
      <c r="CL107" s="33">
        <f t="shared" ca="1" si="109"/>
        <v>0</v>
      </c>
      <c r="CM107" s="10">
        <f ca="1">IF(NOT(snowball),0,IF(Z106=0,0,IF($C107&lt;=SUM($CL107:CL107),0,IF(BQ107+$C107-SUM($CL107:CL107)&gt;Z106+AU107,Z106+AU107-BQ107,$C107-SUM($CL107:CL107)))))</f>
        <v>0</v>
      </c>
      <c r="CN107" s="10">
        <f ca="1">IF(NOT(snowball),0,IF(AA106=0,0,IF($C107&lt;=SUM($CL107:CM107),0,IF(BR107+$C107-SUM($CL107:CM107)&gt;AA106+AV107,AA106+AV107-BR107,$C107-SUM($CL107:CM107)))))</f>
        <v>0</v>
      </c>
      <c r="CO107" s="10">
        <f ca="1">IF(NOT(snowball),0,IF(AB106=0,0,IF($C107&lt;=SUM($CL107:CN107),0,IF(BS107+$C107-SUM($CL107:CN107)&gt;AB106+AW107,AB106+AW107-BS107,$C107-SUM($CL107:CN107)))))</f>
        <v>0</v>
      </c>
      <c r="CP107" s="10">
        <f ca="1">IF(NOT(snowball),0,IF(AC106=0,0,IF($C107&lt;=SUM($CL107:CO107),0,IF(BT107+$C107-SUM($CL107:CO107)&gt;AC106+AX107,AC106+AX107-BT107,$C107-SUM($CL107:CO107)))))</f>
        <v>0</v>
      </c>
      <c r="CQ107" s="10">
        <f ca="1">IF(NOT(snowball),0,IF(AD106=0,0,IF($C107&lt;=SUM($CL107:CP107),0,IF(BU107+$C107-SUM($CL107:CP107)&gt;AD106+AY107,AD106+AY107-BU107,$C107-SUM($CL107:CP107)))))</f>
        <v>0</v>
      </c>
      <c r="CR107" s="10">
        <f ca="1">IF(NOT(snowball),0,IF(AE106=0,0,IF($C107&lt;=SUM($CL107:CQ107),0,IF(BV107+$C107-SUM($CL107:CQ107)&gt;AE106+AZ107,AE106+AZ107-BV107,$C107-SUM($CL107:CQ107)))))</f>
        <v>0</v>
      </c>
      <c r="CS107" s="10">
        <f ca="1">IF(NOT(snowball),0,IF(AF106=0,0,IF($C107&lt;=SUM($CL107:CR107),0,IF(BW107+$C107-SUM($CL107:CR107)&gt;AF106+BA107,AF106+BA107-BW107,$C107-SUM($CL107:CR107)))))</f>
        <v>0</v>
      </c>
      <c r="CT107" s="10">
        <f ca="1">IF(NOT(snowball),0,IF(AG106=0,0,IF($C107&lt;=SUM($CL107:CS107),0,IF(BX107+$C107-SUM($CL107:CS107)&gt;AG106+BB107,AG106+BB107-BX107,$C107-SUM($CL107:CS107)))))</f>
        <v>0</v>
      </c>
      <c r="CU107" s="10">
        <f ca="1">IF(NOT(snowball),0,IF(AH106=0,0,IF($C107&lt;=SUM($CL107:CT107),0,IF(BY107+$C107-SUM($CL107:CT107)&gt;AH106+BC107,AH106+BC107-BY107,$C107-SUM($CL107:CT107)))))</f>
        <v>0</v>
      </c>
      <c r="CV107" s="10">
        <f ca="1">IF(NOT(snowball),0,IF(AI106=0,0,IF($C107&lt;=SUM($CL107:CU107),0,IF(BZ107+$C107-SUM($CL107:CU107)&gt;AI106+BD107,AI106+BD107-BZ107,$C107-SUM($CL107:CU107)))))</f>
        <v>0</v>
      </c>
      <c r="CW107" s="10">
        <f ca="1">IF(NOT(snowball),0,IF(AJ106=0,0,IF($C107&lt;=SUM($CL107:CV107),0,IF(CA107+$C107-SUM($CL107:CV107)&gt;AJ106+BE107,AJ106+BE107-CA107,$C107-SUM($CL107:CV107)))))</f>
        <v>0</v>
      </c>
      <c r="CX107" s="10">
        <f ca="1">IF(NOT(snowball),0,IF(AK106=0,0,IF($C107&lt;=SUM($CL107:CW107),0,IF(CB107+$C107-SUM($CL107:CW107)&gt;AK106+BF107,AK106+BF107-CB107,$C107-SUM($CL107:CW107)))))</f>
        <v>0</v>
      </c>
      <c r="CY107" s="10">
        <f ca="1">IF(NOT(snowball),0,IF(AL106=0,0,IF($C107&lt;=SUM($CL107:CX107),0,IF(CC107+$C107-SUM($CL107:CX107)&gt;AL106+BG107,AL106+BG107-CC107,$C107-SUM($CL107:CX107)))))</f>
        <v>0</v>
      </c>
      <c r="CZ107" s="10">
        <f ca="1">IF(NOT(snowball),0,IF(AM106=0,0,IF($C107&lt;=SUM($CL107:CY107),0,IF(CD107+$C107-SUM($CL107:CY107)&gt;AM106+BH107,AM106+BH107-CD107,$C107-SUM($CL107:CY107)))))</f>
        <v>0</v>
      </c>
      <c r="DA107" s="10">
        <f ca="1">IF(NOT(snowball),0,IF(AN106=0,0,IF($C107&lt;=SUM($CL107:CZ107),0,IF(CE107+$C107-SUM($CL107:CZ107)&gt;AN106+BI107,AN106+BI107-CE107,$C107-SUM($CL107:CZ107)))))</f>
        <v>0</v>
      </c>
      <c r="DB107" s="10">
        <f ca="1">IF(NOT(snowball),0,IF(AO106=0,0,IF($C107&lt;=SUM($CL107:DA107),0,IF(CF107+$C107-SUM($CL107:DA107)&gt;AO106+BJ107,AO106+BJ107-CF107,$C107-SUM($CL107:DA107)))))</f>
        <v>0</v>
      </c>
      <c r="DC107" s="10">
        <f ca="1">IF(NOT(snowball),0,IF(AP106=0,0,IF($C107&lt;=SUM($CL107:DB107),0,IF(CG107+$C107-SUM($CL107:DB107)&gt;AP106+BK107,AP106+BK107-CG107,$C107-SUM($CL107:DB107)))))</f>
        <v>0</v>
      </c>
      <c r="DD107" s="10">
        <f ca="1">IF(NOT(snowball),0,IF(AQ106=0,0,IF($C107&lt;=SUM($CL107:DC107),0,IF(CH107+$C107-SUM($CL107:DC107)&gt;AQ106+BL107,AQ106+BL107-CH107,$C107-SUM($CL107:DC107)))))</f>
        <v>0</v>
      </c>
      <c r="DE107" s="10">
        <f ca="1">IF(NOT(snowball),0,IF(AR106=0,0,IF($C107&lt;=SUM($CL107:DD107),0,IF(CI107+$C107-SUM($CL107:DD107)&gt;AR106+BM107,AR106+BM107-CI107,$C107-SUM($CL107:DD107)))))</f>
        <v>0</v>
      </c>
    </row>
    <row r="108" spans="1:109" ht="11.1" customHeight="1">
      <c r="A108" s="11" t="str">
        <f t="shared" ca="1" si="127"/>
        <v/>
      </c>
      <c r="B108" s="5" t="e">
        <f t="shared" ca="1" si="110"/>
        <v>#N/A</v>
      </c>
      <c r="C108" s="34" t="str">
        <f t="shared" ca="1" si="88"/>
        <v/>
      </c>
      <c r="D108" s="10">
        <f t="shared" ca="1" si="89"/>
        <v>0</v>
      </c>
      <c r="E108" s="10">
        <f t="shared" ca="1" si="90"/>
        <v>0</v>
      </c>
      <c r="F108" s="10">
        <f t="shared" ca="1" si="91"/>
        <v>0</v>
      </c>
      <c r="G108" s="10">
        <f t="shared" ca="1" si="92"/>
        <v>0</v>
      </c>
      <c r="H108" s="10">
        <f t="shared" ca="1" si="93"/>
        <v>0</v>
      </c>
      <c r="I108" s="10">
        <f t="shared" ca="1" si="94"/>
        <v>0</v>
      </c>
      <c r="J108" s="10">
        <f t="shared" ca="1" si="95"/>
        <v>0</v>
      </c>
      <c r="K108" s="10">
        <f t="shared" ca="1" si="96"/>
        <v>0</v>
      </c>
      <c r="L108" s="10">
        <f t="shared" ca="1" si="97"/>
        <v>0</v>
      </c>
      <c r="M108" s="10">
        <f t="shared" ca="1" si="98"/>
        <v>0</v>
      </c>
      <c r="N108" s="10">
        <f t="shared" ca="1" si="99"/>
        <v>0</v>
      </c>
      <c r="O108" s="10">
        <f t="shared" ca="1" si="100"/>
        <v>0</v>
      </c>
      <c r="P108" s="10">
        <f t="shared" ca="1" si="101"/>
        <v>0</v>
      </c>
      <c r="Q108" s="10">
        <f t="shared" ca="1" si="102"/>
        <v>0</v>
      </c>
      <c r="R108" s="10">
        <f t="shared" ca="1" si="103"/>
        <v>0</v>
      </c>
      <c r="S108" s="10">
        <f t="shared" ca="1" si="104"/>
        <v>0</v>
      </c>
      <c r="T108" s="10">
        <f t="shared" ca="1" si="105"/>
        <v>0</v>
      </c>
      <c r="U108" s="10">
        <f t="shared" ca="1" si="106"/>
        <v>0</v>
      </c>
      <c r="V108" s="10">
        <f t="shared" ca="1" si="107"/>
        <v>0</v>
      </c>
      <c r="W108" s="10">
        <f t="shared" ca="1" si="107"/>
        <v>0</v>
      </c>
      <c r="X108" s="31"/>
      <c r="Y108" s="10">
        <f t="shared" ca="1" si="111"/>
        <v>0</v>
      </c>
      <c r="Z108" s="10">
        <f t="shared" ca="1" si="112"/>
        <v>0</v>
      </c>
      <c r="AA108" s="10">
        <f t="shared" ca="1" si="113"/>
        <v>0</v>
      </c>
      <c r="AB108" s="10">
        <f t="shared" ca="1" si="114"/>
        <v>0</v>
      </c>
      <c r="AC108" s="10">
        <f t="shared" ca="1" si="115"/>
        <v>0</v>
      </c>
      <c r="AD108" s="10">
        <f t="shared" ca="1" si="116"/>
        <v>0</v>
      </c>
      <c r="AE108" s="10">
        <f t="shared" ca="1" si="145"/>
        <v>0</v>
      </c>
      <c r="AF108" s="10">
        <f t="shared" ca="1" si="145"/>
        <v>0</v>
      </c>
      <c r="AG108" s="10">
        <f t="shared" ca="1" si="145"/>
        <v>0</v>
      </c>
      <c r="AH108" s="10">
        <f t="shared" ca="1" si="145"/>
        <v>0</v>
      </c>
      <c r="AI108" s="10">
        <f t="shared" ca="1" si="145"/>
        <v>0</v>
      </c>
      <c r="AJ108" s="10">
        <f t="shared" ca="1" si="145"/>
        <v>0</v>
      </c>
      <c r="AK108" s="10">
        <f t="shared" ca="1" si="145"/>
        <v>0</v>
      </c>
      <c r="AL108" s="10">
        <f t="shared" ca="1" si="145"/>
        <v>0</v>
      </c>
      <c r="AM108" s="10">
        <f t="shared" ca="1" si="145"/>
        <v>0</v>
      </c>
      <c r="AN108" s="10">
        <f t="shared" ca="1" si="145"/>
        <v>0</v>
      </c>
      <c r="AO108" s="10">
        <f t="shared" ca="1" si="145"/>
        <v>0</v>
      </c>
      <c r="AP108" s="10">
        <f t="shared" ca="1" si="145"/>
        <v>0</v>
      </c>
      <c r="AQ108" s="10">
        <f t="shared" ca="1" si="145"/>
        <v>0</v>
      </c>
      <c r="AR108" s="10">
        <f t="shared" ca="1" si="145"/>
        <v>0</v>
      </c>
      <c r="AS108" s="2"/>
      <c r="AT108" s="10">
        <f t="shared" ca="1" si="117"/>
        <v>0</v>
      </c>
      <c r="AU108" s="10">
        <f t="shared" ca="1" si="118"/>
        <v>0</v>
      </c>
      <c r="AV108" s="10">
        <f t="shared" ca="1" si="119"/>
        <v>0</v>
      </c>
      <c r="AW108" s="10">
        <f t="shared" ca="1" si="128"/>
        <v>0</v>
      </c>
      <c r="AX108" s="10">
        <f t="shared" ca="1" si="129"/>
        <v>0</v>
      </c>
      <c r="AY108" s="10">
        <f t="shared" ca="1" si="130"/>
        <v>0</v>
      </c>
      <c r="AZ108" s="10">
        <f t="shared" ca="1" si="131"/>
        <v>0</v>
      </c>
      <c r="BA108" s="10">
        <f t="shared" ca="1" si="132"/>
        <v>0</v>
      </c>
      <c r="BB108" s="10">
        <f t="shared" ca="1" si="133"/>
        <v>0</v>
      </c>
      <c r="BC108" s="10">
        <f t="shared" ca="1" si="134"/>
        <v>0</v>
      </c>
      <c r="BD108" s="10">
        <f t="shared" ca="1" si="135"/>
        <v>0</v>
      </c>
      <c r="BE108" s="10">
        <f t="shared" ca="1" si="136"/>
        <v>0</v>
      </c>
      <c r="BF108" s="10">
        <f t="shared" ca="1" si="137"/>
        <v>0</v>
      </c>
      <c r="BG108" s="10">
        <f t="shared" ca="1" si="138"/>
        <v>0</v>
      </c>
      <c r="BH108" s="10">
        <f t="shared" ca="1" si="139"/>
        <v>0</v>
      </c>
      <c r="BI108" s="10">
        <f t="shared" ca="1" si="140"/>
        <v>0</v>
      </c>
      <c r="BJ108" s="10">
        <f t="shared" ca="1" si="141"/>
        <v>0</v>
      </c>
      <c r="BK108" s="10">
        <f t="shared" ca="1" si="142"/>
        <v>0</v>
      </c>
      <c r="BL108" s="10">
        <f t="shared" ca="1" si="143"/>
        <v>0</v>
      </c>
      <c r="BM108" s="10">
        <f t="shared" ca="1" si="144"/>
        <v>0</v>
      </c>
      <c r="BN108" s="13">
        <f t="shared" ca="1" si="120"/>
        <v>0</v>
      </c>
      <c r="BO108" s="7"/>
      <c r="BP108" s="10">
        <f t="shared" ca="1" si="121"/>
        <v>0</v>
      </c>
      <c r="BQ108" s="10">
        <f t="shared" ca="1" si="122"/>
        <v>0</v>
      </c>
      <c r="BR108" s="10">
        <f t="shared" ca="1" si="123"/>
        <v>0</v>
      </c>
      <c r="BS108" s="10">
        <f t="shared" ca="1" si="124"/>
        <v>0</v>
      </c>
      <c r="BT108" s="10">
        <f t="shared" ca="1" si="125"/>
        <v>0</v>
      </c>
      <c r="BU108" s="10">
        <f t="shared" ca="1" si="146"/>
        <v>0</v>
      </c>
      <c r="BV108" s="10">
        <f t="shared" ca="1" si="147"/>
        <v>0</v>
      </c>
      <c r="BW108" s="10">
        <f t="shared" ca="1" si="148"/>
        <v>0</v>
      </c>
      <c r="BX108" s="10">
        <f t="shared" ca="1" si="149"/>
        <v>0</v>
      </c>
      <c r="BY108" s="10">
        <f t="shared" ca="1" si="150"/>
        <v>0</v>
      </c>
      <c r="BZ108" s="10">
        <f t="shared" ca="1" si="151"/>
        <v>0</v>
      </c>
      <c r="CA108" s="10">
        <f t="shared" ca="1" si="152"/>
        <v>0</v>
      </c>
      <c r="CB108" s="10">
        <f t="shared" ca="1" si="153"/>
        <v>0</v>
      </c>
      <c r="CC108" s="10">
        <f t="shared" ca="1" si="154"/>
        <v>0</v>
      </c>
      <c r="CD108" s="10">
        <f t="shared" ca="1" si="155"/>
        <v>0</v>
      </c>
      <c r="CE108" s="10">
        <f t="shared" ca="1" si="156"/>
        <v>0</v>
      </c>
      <c r="CF108" s="10">
        <f t="shared" ca="1" si="157"/>
        <v>0</v>
      </c>
      <c r="CG108" s="10">
        <f t="shared" ca="1" si="158"/>
        <v>0</v>
      </c>
      <c r="CH108" s="10">
        <f t="shared" ca="1" si="159"/>
        <v>0</v>
      </c>
      <c r="CI108" s="10">
        <f t="shared" ca="1" si="160"/>
        <v>0</v>
      </c>
      <c r="CJ108" s="13">
        <f t="shared" ca="1" si="126"/>
        <v>0</v>
      </c>
      <c r="CK108" s="13"/>
      <c r="CL108" s="33">
        <f t="shared" ca="1" si="109"/>
        <v>0</v>
      </c>
      <c r="CM108" s="10">
        <f ca="1">IF(NOT(snowball),0,IF(Z107=0,0,IF($C108&lt;=SUM($CL108:CL108),0,IF(BQ108+$C108-SUM($CL108:CL108)&gt;Z107+AU108,Z107+AU108-BQ108,$C108-SUM($CL108:CL108)))))</f>
        <v>0</v>
      </c>
      <c r="CN108" s="10">
        <f ca="1">IF(NOT(snowball),0,IF(AA107=0,0,IF($C108&lt;=SUM($CL108:CM108),0,IF(BR108+$C108-SUM($CL108:CM108)&gt;AA107+AV108,AA107+AV108-BR108,$C108-SUM($CL108:CM108)))))</f>
        <v>0</v>
      </c>
      <c r="CO108" s="10">
        <f ca="1">IF(NOT(snowball),0,IF(AB107=0,0,IF($C108&lt;=SUM($CL108:CN108),0,IF(BS108+$C108-SUM($CL108:CN108)&gt;AB107+AW108,AB107+AW108-BS108,$C108-SUM($CL108:CN108)))))</f>
        <v>0</v>
      </c>
      <c r="CP108" s="10">
        <f ca="1">IF(NOT(snowball),0,IF(AC107=0,0,IF($C108&lt;=SUM($CL108:CO108),0,IF(BT108+$C108-SUM($CL108:CO108)&gt;AC107+AX108,AC107+AX108-BT108,$C108-SUM($CL108:CO108)))))</f>
        <v>0</v>
      </c>
      <c r="CQ108" s="10">
        <f ca="1">IF(NOT(snowball),0,IF(AD107=0,0,IF($C108&lt;=SUM($CL108:CP108),0,IF(BU108+$C108-SUM($CL108:CP108)&gt;AD107+AY108,AD107+AY108-BU108,$C108-SUM($CL108:CP108)))))</f>
        <v>0</v>
      </c>
      <c r="CR108" s="10">
        <f ca="1">IF(NOT(snowball),0,IF(AE107=0,0,IF($C108&lt;=SUM($CL108:CQ108),0,IF(BV108+$C108-SUM($CL108:CQ108)&gt;AE107+AZ108,AE107+AZ108-BV108,$C108-SUM($CL108:CQ108)))))</f>
        <v>0</v>
      </c>
      <c r="CS108" s="10">
        <f ca="1">IF(NOT(snowball),0,IF(AF107=0,0,IF($C108&lt;=SUM($CL108:CR108),0,IF(BW108+$C108-SUM($CL108:CR108)&gt;AF107+BA108,AF107+BA108-BW108,$C108-SUM($CL108:CR108)))))</f>
        <v>0</v>
      </c>
      <c r="CT108" s="10">
        <f ca="1">IF(NOT(snowball),0,IF(AG107=0,0,IF($C108&lt;=SUM($CL108:CS108),0,IF(BX108+$C108-SUM($CL108:CS108)&gt;AG107+BB108,AG107+BB108-BX108,$C108-SUM($CL108:CS108)))))</f>
        <v>0</v>
      </c>
      <c r="CU108" s="10">
        <f ca="1">IF(NOT(snowball),0,IF(AH107=0,0,IF($C108&lt;=SUM($CL108:CT108),0,IF(BY108+$C108-SUM($CL108:CT108)&gt;AH107+BC108,AH107+BC108-BY108,$C108-SUM($CL108:CT108)))))</f>
        <v>0</v>
      </c>
      <c r="CV108" s="10">
        <f ca="1">IF(NOT(snowball),0,IF(AI107=0,0,IF($C108&lt;=SUM($CL108:CU108),0,IF(BZ108+$C108-SUM($CL108:CU108)&gt;AI107+BD108,AI107+BD108-BZ108,$C108-SUM($CL108:CU108)))))</f>
        <v>0</v>
      </c>
      <c r="CW108" s="10">
        <f ca="1">IF(NOT(snowball),0,IF(AJ107=0,0,IF($C108&lt;=SUM($CL108:CV108),0,IF(CA108+$C108-SUM($CL108:CV108)&gt;AJ107+BE108,AJ107+BE108-CA108,$C108-SUM($CL108:CV108)))))</f>
        <v>0</v>
      </c>
      <c r="CX108" s="10">
        <f ca="1">IF(NOT(snowball),0,IF(AK107=0,0,IF($C108&lt;=SUM($CL108:CW108),0,IF(CB108+$C108-SUM($CL108:CW108)&gt;AK107+BF108,AK107+BF108-CB108,$C108-SUM($CL108:CW108)))))</f>
        <v>0</v>
      </c>
      <c r="CY108" s="10">
        <f ca="1">IF(NOT(snowball),0,IF(AL107=0,0,IF($C108&lt;=SUM($CL108:CX108),0,IF(CC108+$C108-SUM($CL108:CX108)&gt;AL107+BG108,AL107+BG108-CC108,$C108-SUM($CL108:CX108)))))</f>
        <v>0</v>
      </c>
      <c r="CZ108" s="10">
        <f ca="1">IF(NOT(snowball),0,IF(AM107=0,0,IF($C108&lt;=SUM($CL108:CY108),0,IF(CD108+$C108-SUM($CL108:CY108)&gt;AM107+BH108,AM107+BH108-CD108,$C108-SUM($CL108:CY108)))))</f>
        <v>0</v>
      </c>
      <c r="DA108" s="10">
        <f ca="1">IF(NOT(snowball),0,IF(AN107=0,0,IF($C108&lt;=SUM($CL108:CZ108),0,IF(CE108+$C108-SUM($CL108:CZ108)&gt;AN107+BI108,AN107+BI108-CE108,$C108-SUM($CL108:CZ108)))))</f>
        <v>0</v>
      </c>
      <c r="DB108" s="10">
        <f ca="1">IF(NOT(snowball),0,IF(AO107=0,0,IF($C108&lt;=SUM($CL108:DA108),0,IF(CF108+$C108-SUM($CL108:DA108)&gt;AO107+BJ108,AO107+BJ108-CF108,$C108-SUM($CL108:DA108)))))</f>
        <v>0</v>
      </c>
      <c r="DC108" s="10">
        <f ca="1">IF(NOT(snowball),0,IF(AP107=0,0,IF($C108&lt;=SUM($CL108:DB108),0,IF(CG108+$C108-SUM($CL108:DB108)&gt;AP107+BK108,AP107+BK108-CG108,$C108-SUM($CL108:DB108)))))</f>
        <v>0</v>
      </c>
      <c r="DD108" s="10">
        <f ca="1">IF(NOT(snowball),0,IF(AQ107=0,0,IF($C108&lt;=SUM($CL108:DC108),0,IF(CH108+$C108-SUM($CL108:DC108)&gt;AQ107+BL108,AQ107+BL108-CH108,$C108-SUM($CL108:DC108)))))</f>
        <v>0</v>
      </c>
      <c r="DE108" s="10">
        <f ca="1">IF(NOT(snowball),0,IF(AR107=0,0,IF($C108&lt;=SUM($CL108:DD108),0,IF(CI108+$C108-SUM($CL108:DD108)&gt;AR107+BM108,AR107+BM108-CI108,$C108-SUM($CL108:DD108)))))</f>
        <v>0</v>
      </c>
    </row>
    <row r="109" spans="1:109" ht="11.1" customHeight="1">
      <c r="A109" s="11" t="str">
        <f t="shared" ca="1" si="127"/>
        <v/>
      </c>
      <c r="B109" s="5" t="e">
        <f t="shared" ca="1" si="110"/>
        <v>#N/A</v>
      </c>
      <c r="C109" s="34" t="str">
        <f t="shared" ca="1" si="88"/>
        <v/>
      </c>
      <c r="D109" s="10">
        <f t="shared" ca="1" si="89"/>
        <v>0</v>
      </c>
      <c r="E109" s="10">
        <f t="shared" ca="1" si="90"/>
        <v>0</v>
      </c>
      <c r="F109" s="10">
        <f t="shared" ca="1" si="91"/>
        <v>0</v>
      </c>
      <c r="G109" s="10">
        <f t="shared" ca="1" si="92"/>
        <v>0</v>
      </c>
      <c r="H109" s="10">
        <f t="shared" ca="1" si="93"/>
        <v>0</v>
      </c>
      <c r="I109" s="10">
        <f t="shared" ca="1" si="94"/>
        <v>0</v>
      </c>
      <c r="J109" s="10">
        <f t="shared" ca="1" si="95"/>
        <v>0</v>
      </c>
      <c r="K109" s="10">
        <f t="shared" ca="1" si="96"/>
        <v>0</v>
      </c>
      <c r="L109" s="10">
        <f t="shared" ca="1" si="97"/>
        <v>0</v>
      </c>
      <c r="M109" s="10">
        <f t="shared" ca="1" si="98"/>
        <v>0</v>
      </c>
      <c r="N109" s="10">
        <f t="shared" ca="1" si="99"/>
        <v>0</v>
      </c>
      <c r="O109" s="10">
        <f t="shared" ca="1" si="100"/>
        <v>0</v>
      </c>
      <c r="P109" s="10">
        <f t="shared" ca="1" si="101"/>
        <v>0</v>
      </c>
      <c r="Q109" s="10">
        <f t="shared" ca="1" si="102"/>
        <v>0</v>
      </c>
      <c r="R109" s="10">
        <f t="shared" ca="1" si="103"/>
        <v>0</v>
      </c>
      <c r="S109" s="10">
        <f t="shared" ca="1" si="104"/>
        <v>0</v>
      </c>
      <c r="T109" s="10">
        <f t="shared" ca="1" si="105"/>
        <v>0</v>
      </c>
      <c r="U109" s="10">
        <f t="shared" ca="1" si="106"/>
        <v>0</v>
      </c>
      <c r="V109" s="10">
        <f t="shared" ca="1" si="107"/>
        <v>0</v>
      </c>
      <c r="W109" s="10">
        <f t="shared" ca="1" si="107"/>
        <v>0</v>
      </c>
      <c r="X109" s="31"/>
      <c r="Y109" s="10">
        <f t="shared" ca="1" si="111"/>
        <v>0</v>
      </c>
      <c r="Z109" s="10">
        <f t="shared" ca="1" si="112"/>
        <v>0</v>
      </c>
      <c r="AA109" s="10">
        <f t="shared" ca="1" si="113"/>
        <v>0</v>
      </c>
      <c r="AB109" s="10">
        <f t="shared" ca="1" si="114"/>
        <v>0</v>
      </c>
      <c r="AC109" s="10">
        <f t="shared" ca="1" si="115"/>
        <v>0</v>
      </c>
      <c r="AD109" s="10">
        <f t="shared" ca="1" si="116"/>
        <v>0</v>
      </c>
      <c r="AE109" s="10">
        <f t="shared" ca="1" si="145"/>
        <v>0</v>
      </c>
      <c r="AF109" s="10">
        <f t="shared" ca="1" si="145"/>
        <v>0</v>
      </c>
      <c r="AG109" s="10">
        <f t="shared" ca="1" si="145"/>
        <v>0</v>
      </c>
      <c r="AH109" s="10">
        <f t="shared" ca="1" si="145"/>
        <v>0</v>
      </c>
      <c r="AI109" s="10">
        <f t="shared" ca="1" si="145"/>
        <v>0</v>
      </c>
      <c r="AJ109" s="10">
        <f t="shared" ca="1" si="145"/>
        <v>0</v>
      </c>
      <c r="AK109" s="10">
        <f t="shared" ca="1" si="145"/>
        <v>0</v>
      </c>
      <c r="AL109" s="10">
        <f t="shared" ca="1" si="145"/>
        <v>0</v>
      </c>
      <c r="AM109" s="10">
        <f t="shared" ca="1" si="145"/>
        <v>0</v>
      </c>
      <c r="AN109" s="10">
        <f t="shared" ca="1" si="145"/>
        <v>0</v>
      </c>
      <c r="AO109" s="10">
        <f t="shared" ca="1" si="145"/>
        <v>0</v>
      </c>
      <c r="AP109" s="10">
        <f t="shared" ca="1" si="145"/>
        <v>0</v>
      </c>
      <c r="AQ109" s="10">
        <f t="shared" ca="1" si="145"/>
        <v>0</v>
      </c>
      <c r="AR109" s="10">
        <f t="shared" ca="1" si="145"/>
        <v>0</v>
      </c>
      <c r="AS109" s="2"/>
      <c r="AT109" s="10">
        <f t="shared" ca="1" si="117"/>
        <v>0</v>
      </c>
      <c r="AU109" s="10">
        <f t="shared" ca="1" si="118"/>
        <v>0</v>
      </c>
      <c r="AV109" s="10">
        <f t="shared" ca="1" si="119"/>
        <v>0</v>
      </c>
      <c r="AW109" s="10">
        <f t="shared" ca="1" si="128"/>
        <v>0</v>
      </c>
      <c r="AX109" s="10">
        <f t="shared" ca="1" si="129"/>
        <v>0</v>
      </c>
      <c r="AY109" s="10">
        <f t="shared" ca="1" si="130"/>
        <v>0</v>
      </c>
      <c r="AZ109" s="10">
        <f t="shared" ca="1" si="131"/>
        <v>0</v>
      </c>
      <c r="BA109" s="10">
        <f t="shared" ca="1" si="132"/>
        <v>0</v>
      </c>
      <c r="BB109" s="10">
        <f t="shared" ca="1" si="133"/>
        <v>0</v>
      </c>
      <c r="BC109" s="10">
        <f t="shared" ca="1" si="134"/>
        <v>0</v>
      </c>
      <c r="BD109" s="10">
        <f t="shared" ca="1" si="135"/>
        <v>0</v>
      </c>
      <c r="BE109" s="10">
        <f t="shared" ca="1" si="136"/>
        <v>0</v>
      </c>
      <c r="BF109" s="10">
        <f t="shared" ca="1" si="137"/>
        <v>0</v>
      </c>
      <c r="BG109" s="10">
        <f t="shared" ca="1" si="138"/>
        <v>0</v>
      </c>
      <c r="BH109" s="10">
        <f t="shared" ca="1" si="139"/>
        <v>0</v>
      </c>
      <c r="BI109" s="10">
        <f t="shared" ca="1" si="140"/>
        <v>0</v>
      </c>
      <c r="BJ109" s="10">
        <f t="shared" ca="1" si="141"/>
        <v>0</v>
      </c>
      <c r="BK109" s="10">
        <f t="shared" ca="1" si="142"/>
        <v>0</v>
      </c>
      <c r="BL109" s="10">
        <f t="shared" ca="1" si="143"/>
        <v>0</v>
      </c>
      <c r="BM109" s="10">
        <f t="shared" ca="1" si="144"/>
        <v>0</v>
      </c>
      <c r="BN109" s="13">
        <f t="shared" ca="1" si="120"/>
        <v>0</v>
      </c>
      <c r="BO109" s="7"/>
      <c r="BP109" s="10">
        <f t="shared" ca="1" si="121"/>
        <v>0</v>
      </c>
      <c r="BQ109" s="10">
        <f t="shared" ca="1" si="122"/>
        <v>0</v>
      </c>
      <c r="BR109" s="10">
        <f t="shared" ca="1" si="123"/>
        <v>0</v>
      </c>
      <c r="BS109" s="10">
        <f t="shared" ca="1" si="124"/>
        <v>0</v>
      </c>
      <c r="BT109" s="10">
        <f t="shared" ca="1" si="125"/>
        <v>0</v>
      </c>
      <c r="BU109" s="10">
        <f t="shared" ca="1" si="146"/>
        <v>0</v>
      </c>
      <c r="BV109" s="10">
        <f t="shared" ca="1" si="147"/>
        <v>0</v>
      </c>
      <c r="BW109" s="10">
        <f t="shared" ca="1" si="148"/>
        <v>0</v>
      </c>
      <c r="BX109" s="10">
        <f t="shared" ca="1" si="149"/>
        <v>0</v>
      </c>
      <c r="BY109" s="10">
        <f t="shared" ca="1" si="150"/>
        <v>0</v>
      </c>
      <c r="BZ109" s="10">
        <f t="shared" ca="1" si="151"/>
        <v>0</v>
      </c>
      <c r="CA109" s="10">
        <f t="shared" ca="1" si="152"/>
        <v>0</v>
      </c>
      <c r="CB109" s="10">
        <f t="shared" ca="1" si="153"/>
        <v>0</v>
      </c>
      <c r="CC109" s="10">
        <f t="shared" ca="1" si="154"/>
        <v>0</v>
      </c>
      <c r="CD109" s="10">
        <f t="shared" ca="1" si="155"/>
        <v>0</v>
      </c>
      <c r="CE109" s="10">
        <f t="shared" ca="1" si="156"/>
        <v>0</v>
      </c>
      <c r="CF109" s="10">
        <f t="shared" ca="1" si="157"/>
        <v>0</v>
      </c>
      <c r="CG109" s="10">
        <f t="shared" ca="1" si="158"/>
        <v>0</v>
      </c>
      <c r="CH109" s="10">
        <f t="shared" ca="1" si="159"/>
        <v>0</v>
      </c>
      <c r="CI109" s="10">
        <f t="shared" ca="1" si="160"/>
        <v>0</v>
      </c>
      <c r="CJ109" s="13">
        <f t="shared" ca="1" si="126"/>
        <v>0</v>
      </c>
      <c r="CK109" s="13"/>
      <c r="CL109" s="33">
        <f t="shared" ca="1" si="109"/>
        <v>0</v>
      </c>
      <c r="CM109" s="10">
        <f ca="1">IF(NOT(snowball),0,IF(Z108=0,0,IF($C109&lt;=SUM($CL109:CL109),0,IF(BQ109+$C109-SUM($CL109:CL109)&gt;Z108+AU109,Z108+AU109-BQ109,$C109-SUM($CL109:CL109)))))</f>
        <v>0</v>
      </c>
      <c r="CN109" s="10">
        <f ca="1">IF(NOT(snowball),0,IF(AA108=0,0,IF($C109&lt;=SUM($CL109:CM109),0,IF(BR109+$C109-SUM($CL109:CM109)&gt;AA108+AV109,AA108+AV109-BR109,$C109-SUM($CL109:CM109)))))</f>
        <v>0</v>
      </c>
      <c r="CO109" s="10">
        <f ca="1">IF(NOT(snowball),0,IF(AB108=0,0,IF($C109&lt;=SUM($CL109:CN109),0,IF(BS109+$C109-SUM($CL109:CN109)&gt;AB108+AW109,AB108+AW109-BS109,$C109-SUM($CL109:CN109)))))</f>
        <v>0</v>
      </c>
      <c r="CP109" s="10">
        <f ca="1">IF(NOT(snowball),0,IF(AC108=0,0,IF($C109&lt;=SUM($CL109:CO109),0,IF(BT109+$C109-SUM($CL109:CO109)&gt;AC108+AX109,AC108+AX109-BT109,$C109-SUM($CL109:CO109)))))</f>
        <v>0</v>
      </c>
      <c r="CQ109" s="10">
        <f ca="1">IF(NOT(snowball),0,IF(AD108=0,0,IF($C109&lt;=SUM($CL109:CP109),0,IF(BU109+$C109-SUM($CL109:CP109)&gt;AD108+AY109,AD108+AY109-BU109,$C109-SUM($CL109:CP109)))))</f>
        <v>0</v>
      </c>
      <c r="CR109" s="10">
        <f ca="1">IF(NOT(snowball),0,IF(AE108=0,0,IF($C109&lt;=SUM($CL109:CQ109),0,IF(BV109+$C109-SUM($CL109:CQ109)&gt;AE108+AZ109,AE108+AZ109-BV109,$C109-SUM($CL109:CQ109)))))</f>
        <v>0</v>
      </c>
      <c r="CS109" s="10">
        <f ca="1">IF(NOT(snowball),0,IF(AF108=0,0,IF($C109&lt;=SUM($CL109:CR109),0,IF(BW109+$C109-SUM($CL109:CR109)&gt;AF108+BA109,AF108+BA109-BW109,$C109-SUM($CL109:CR109)))))</f>
        <v>0</v>
      </c>
      <c r="CT109" s="10">
        <f ca="1">IF(NOT(snowball),0,IF(AG108=0,0,IF($C109&lt;=SUM($CL109:CS109),0,IF(BX109+$C109-SUM($CL109:CS109)&gt;AG108+BB109,AG108+BB109-BX109,$C109-SUM($CL109:CS109)))))</f>
        <v>0</v>
      </c>
      <c r="CU109" s="10">
        <f ca="1">IF(NOT(snowball),0,IF(AH108=0,0,IF($C109&lt;=SUM($CL109:CT109),0,IF(BY109+$C109-SUM($CL109:CT109)&gt;AH108+BC109,AH108+BC109-BY109,$C109-SUM($CL109:CT109)))))</f>
        <v>0</v>
      </c>
      <c r="CV109" s="10">
        <f ca="1">IF(NOT(snowball),0,IF(AI108=0,0,IF($C109&lt;=SUM($CL109:CU109),0,IF(BZ109+$C109-SUM($CL109:CU109)&gt;AI108+BD109,AI108+BD109-BZ109,$C109-SUM($CL109:CU109)))))</f>
        <v>0</v>
      </c>
      <c r="CW109" s="10">
        <f ca="1">IF(NOT(snowball),0,IF(AJ108=0,0,IF($C109&lt;=SUM($CL109:CV109),0,IF(CA109+$C109-SUM($CL109:CV109)&gt;AJ108+BE109,AJ108+BE109-CA109,$C109-SUM($CL109:CV109)))))</f>
        <v>0</v>
      </c>
      <c r="CX109" s="10">
        <f ca="1">IF(NOT(snowball),0,IF(AK108=0,0,IF($C109&lt;=SUM($CL109:CW109),0,IF(CB109+$C109-SUM($CL109:CW109)&gt;AK108+BF109,AK108+BF109-CB109,$C109-SUM($CL109:CW109)))))</f>
        <v>0</v>
      </c>
      <c r="CY109" s="10">
        <f ca="1">IF(NOT(snowball),0,IF(AL108=0,0,IF($C109&lt;=SUM($CL109:CX109),0,IF(CC109+$C109-SUM($CL109:CX109)&gt;AL108+BG109,AL108+BG109-CC109,$C109-SUM($CL109:CX109)))))</f>
        <v>0</v>
      </c>
      <c r="CZ109" s="10">
        <f ca="1">IF(NOT(snowball),0,IF(AM108=0,0,IF($C109&lt;=SUM($CL109:CY109),0,IF(CD109+$C109-SUM($CL109:CY109)&gt;AM108+BH109,AM108+BH109-CD109,$C109-SUM($CL109:CY109)))))</f>
        <v>0</v>
      </c>
      <c r="DA109" s="10">
        <f ca="1">IF(NOT(snowball),0,IF(AN108=0,0,IF($C109&lt;=SUM($CL109:CZ109),0,IF(CE109+$C109-SUM($CL109:CZ109)&gt;AN108+BI109,AN108+BI109-CE109,$C109-SUM($CL109:CZ109)))))</f>
        <v>0</v>
      </c>
      <c r="DB109" s="10">
        <f ca="1">IF(NOT(snowball),0,IF(AO108=0,0,IF($C109&lt;=SUM($CL109:DA109),0,IF(CF109+$C109-SUM($CL109:DA109)&gt;AO108+BJ109,AO108+BJ109-CF109,$C109-SUM($CL109:DA109)))))</f>
        <v>0</v>
      </c>
      <c r="DC109" s="10">
        <f ca="1">IF(NOT(snowball),0,IF(AP108=0,0,IF($C109&lt;=SUM($CL109:DB109),0,IF(CG109+$C109-SUM($CL109:DB109)&gt;AP108+BK109,AP108+BK109-CG109,$C109-SUM($CL109:DB109)))))</f>
        <v>0</v>
      </c>
      <c r="DD109" s="10">
        <f ca="1">IF(NOT(snowball),0,IF(AQ108=0,0,IF($C109&lt;=SUM($CL109:DC109),0,IF(CH109+$C109-SUM($CL109:DC109)&gt;AQ108+BL109,AQ108+BL109-CH109,$C109-SUM($CL109:DC109)))))</f>
        <v>0</v>
      </c>
      <c r="DE109" s="10">
        <f ca="1">IF(NOT(snowball),0,IF(AR108=0,0,IF($C109&lt;=SUM($CL109:DD109),0,IF(CI109+$C109-SUM($CL109:DD109)&gt;AR108+BM109,AR108+BM109-CI109,$C109-SUM($CL109:DD109)))))</f>
        <v>0</v>
      </c>
    </row>
    <row r="110" spans="1:109" ht="11.1" customHeight="1">
      <c r="A110" s="11" t="str">
        <f t="shared" ca="1" si="127"/>
        <v/>
      </c>
      <c r="B110" s="5" t="e">
        <f t="shared" ca="1" si="110"/>
        <v>#N/A</v>
      </c>
      <c r="C110" s="34" t="str">
        <f t="shared" ca="1" si="88"/>
        <v/>
      </c>
      <c r="D110" s="10">
        <f t="shared" ca="1" si="89"/>
        <v>0</v>
      </c>
      <c r="E110" s="10">
        <f t="shared" ca="1" si="90"/>
        <v>0</v>
      </c>
      <c r="F110" s="10">
        <f t="shared" ca="1" si="91"/>
        <v>0</v>
      </c>
      <c r="G110" s="10">
        <f t="shared" ca="1" si="92"/>
        <v>0</v>
      </c>
      <c r="H110" s="10">
        <f t="shared" ca="1" si="93"/>
        <v>0</v>
      </c>
      <c r="I110" s="10">
        <f t="shared" ca="1" si="94"/>
        <v>0</v>
      </c>
      <c r="J110" s="10">
        <f t="shared" ca="1" si="95"/>
        <v>0</v>
      </c>
      <c r="K110" s="10">
        <f t="shared" ca="1" si="96"/>
        <v>0</v>
      </c>
      <c r="L110" s="10">
        <f t="shared" ca="1" si="97"/>
        <v>0</v>
      </c>
      <c r="M110" s="10">
        <f t="shared" ca="1" si="98"/>
        <v>0</v>
      </c>
      <c r="N110" s="10">
        <f t="shared" ca="1" si="99"/>
        <v>0</v>
      </c>
      <c r="O110" s="10">
        <f t="shared" ca="1" si="100"/>
        <v>0</v>
      </c>
      <c r="P110" s="10">
        <f t="shared" ca="1" si="101"/>
        <v>0</v>
      </c>
      <c r="Q110" s="10">
        <f t="shared" ca="1" si="102"/>
        <v>0</v>
      </c>
      <c r="R110" s="10">
        <f t="shared" ca="1" si="103"/>
        <v>0</v>
      </c>
      <c r="S110" s="10">
        <f t="shared" ca="1" si="104"/>
        <v>0</v>
      </c>
      <c r="T110" s="10">
        <f t="shared" ca="1" si="105"/>
        <v>0</v>
      </c>
      <c r="U110" s="10">
        <f t="shared" ca="1" si="106"/>
        <v>0</v>
      </c>
      <c r="V110" s="10">
        <f t="shared" ca="1" si="107"/>
        <v>0</v>
      </c>
      <c r="W110" s="10">
        <f t="shared" ca="1" si="107"/>
        <v>0</v>
      </c>
      <c r="X110" s="31"/>
      <c r="Y110" s="10">
        <f t="shared" ca="1" si="111"/>
        <v>0</v>
      </c>
      <c r="Z110" s="10">
        <f t="shared" ca="1" si="112"/>
        <v>0</v>
      </c>
      <c r="AA110" s="10">
        <f t="shared" ca="1" si="113"/>
        <v>0</v>
      </c>
      <c r="AB110" s="10">
        <f t="shared" ca="1" si="114"/>
        <v>0</v>
      </c>
      <c r="AC110" s="10">
        <f t="shared" ca="1" si="115"/>
        <v>0</v>
      </c>
      <c r="AD110" s="10">
        <f t="shared" ca="1" si="116"/>
        <v>0</v>
      </c>
      <c r="AE110" s="10">
        <f t="shared" ca="1" si="145"/>
        <v>0</v>
      </c>
      <c r="AF110" s="10">
        <f t="shared" ca="1" si="145"/>
        <v>0</v>
      </c>
      <c r="AG110" s="10">
        <f t="shared" ca="1" si="145"/>
        <v>0</v>
      </c>
      <c r="AH110" s="10">
        <f t="shared" ca="1" si="145"/>
        <v>0</v>
      </c>
      <c r="AI110" s="10">
        <f t="shared" ca="1" si="145"/>
        <v>0</v>
      </c>
      <c r="AJ110" s="10">
        <f t="shared" ca="1" si="145"/>
        <v>0</v>
      </c>
      <c r="AK110" s="10">
        <f t="shared" ca="1" si="145"/>
        <v>0</v>
      </c>
      <c r="AL110" s="10">
        <f t="shared" ca="1" si="145"/>
        <v>0</v>
      </c>
      <c r="AM110" s="10">
        <f t="shared" ca="1" si="145"/>
        <v>0</v>
      </c>
      <c r="AN110" s="10">
        <f t="shared" ca="1" si="145"/>
        <v>0</v>
      </c>
      <c r="AO110" s="10">
        <f t="shared" ca="1" si="145"/>
        <v>0</v>
      </c>
      <c r="AP110" s="10">
        <f t="shared" ca="1" si="145"/>
        <v>0</v>
      </c>
      <c r="AQ110" s="10">
        <f t="shared" ca="1" si="145"/>
        <v>0</v>
      </c>
      <c r="AR110" s="10">
        <f t="shared" ca="1" si="145"/>
        <v>0</v>
      </c>
      <c r="AS110" s="2"/>
      <c r="AT110" s="10">
        <f t="shared" ca="1" si="117"/>
        <v>0</v>
      </c>
      <c r="AU110" s="10">
        <f t="shared" ca="1" si="118"/>
        <v>0</v>
      </c>
      <c r="AV110" s="10">
        <f t="shared" ca="1" si="119"/>
        <v>0</v>
      </c>
      <c r="AW110" s="10">
        <f t="shared" ca="1" si="128"/>
        <v>0</v>
      </c>
      <c r="AX110" s="10">
        <f t="shared" ca="1" si="129"/>
        <v>0</v>
      </c>
      <c r="AY110" s="10">
        <f t="shared" ca="1" si="130"/>
        <v>0</v>
      </c>
      <c r="AZ110" s="10">
        <f t="shared" ca="1" si="131"/>
        <v>0</v>
      </c>
      <c r="BA110" s="10">
        <f t="shared" ca="1" si="132"/>
        <v>0</v>
      </c>
      <c r="BB110" s="10">
        <f t="shared" ca="1" si="133"/>
        <v>0</v>
      </c>
      <c r="BC110" s="10">
        <f t="shared" ca="1" si="134"/>
        <v>0</v>
      </c>
      <c r="BD110" s="10">
        <f t="shared" ca="1" si="135"/>
        <v>0</v>
      </c>
      <c r="BE110" s="10">
        <f t="shared" ca="1" si="136"/>
        <v>0</v>
      </c>
      <c r="BF110" s="10">
        <f t="shared" ca="1" si="137"/>
        <v>0</v>
      </c>
      <c r="BG110" s="10">
        <f t="shared" ca="1" si="138"/>
        <v>0</v>
      </c>
      <c r="BH110" s="10">
        <f t="shared" ca="1" si="139"/>
        <v>0</v>
      </c>
      <c r="BI110" s="10">
        <f t="shared" ca="1" si="140"/>
        <v>0</v>
      </c>
      <c r="BJ110" s="10">
        <f t="shared" ca="1" si="141"/>
        <v>0</v>
      </c>
      <c r="BK110" s="10">
        <f t="shared" ca="1" si="142"/>
        <v>0</v>
      </c>
      <c r="BL110" s="10">
        <f t="shared" ca="1" si="143"/>
        <v>0</v>
      </c>
      <c r="BM110" s="10">
        <f t="shared" ca="1" si="144"/>
        <v>0</v>
      </c>
      <c r="BN110" s="13">
        <f t="shared" ca="1" si="120"/>
        <v>0</v>
      </c>
      <c r="BO110" s="7"/>
      <c r="BP110" s="10">
        <f t="shared" ca="1" si="121"/>
        <v>0</v>
      </c>
      <c r="BQ110" s="10">
        <f t="shared" ca="1" si="122"/>
        <v>0</v>
      </c>
      <c r="BR110" s="10">
        <f t="shared" ca="1" si="123"/>
        <v>0</v>
      </c>
      <c r="BS110" s="10">
        <f t="shared" ca="1" si="124"/>
        <v>0</v>
      </c>
      <c r="BT110" s="10">
        <f t="shared" ca="1" si="125"/>
        <v>0</v>
      </c>
      <c r="BU110" s="10">
        <f t="shared" ca="1" si="146"/>
        <v>0</v>
      </c>
      <c r="BV110" s="10">
        <f t="shared" ca="1" si="147"/>
        <v>0</v>
      </c>
      <c r="BW110" s="10">
        <f t="shared" ca="1" si="148"/>
        <v>0</v>
      </c>
      <c r="BX110" s="10">
        <f t="shared" ca="1" si="149"/>
        <v>0</v>
      </c>
      <c r="BY110" s="10">
        <f t="shared" ca="1" si="150"/>
        <v>0</v>
      </c>
      <c r="BZ110" s="10">
        <f t="shared" ca="1" si="151"/>
        <v>0</v>
      </c>
      <c r="CA110" s="10">
        <f t="shared" ca="1" si="152"/>
        <v>0</v>
      </c>
      <c r="CB110" s="10">
        <f t="shared" ca="1" si="153"/>
        <v>0</v>
      </c>
      <c r="CC110" s="10">
        <f t="shared" ca="1" si="154"/>
        <v>0</v>
      </c>
      <c r="CD110" s="10">
        <f t="shared" ca="1" si="155"/>
        <v>0</v>
      </c>
      <c r="CE110" s="10">
        <f t="shared" ca="1" si="156"/>
        <v>0</v>
      </c>
      <c r="CF110" s="10">
        <f t="shared" ca="1" si="157"/>
        <v>0</v>
      </c>
      <c r="CG110" s="10">
        <f t="shared" ca="1" si="158"/>
        <v>0</v>
      </c>
      <c r="CH110" s="10">
        <f t="shared" ca="1" si="159"/>
        <v>0</v>
      </c>
      <c r="CI110" s="10">
        <f t="shared" ca="1" si="160"/>
        <v>0</v>
      </c>
      <c r="CJ110" s="13">
        <f t="shared" ca="1" si="126"/>
        <v>0</v>
      </c>
      <c r="CK110" s="13"/>
      <c r="CL110" s="33">
        <f t="shared" ca="1" si="109"/>
        <v>0</v>
      </c>
      <c r="CM110" s="10">
        <f ca="1">IF(NOT(snowball),0,IF(Z109=0,0,IF($C110&lt;=SUM($CL110:CL110),0,IF(BQ110+$C110-SUM($CL110:CL110)&gt;Z109+AU110,Z109+AU110-BQ110,$C110-SUM($CL110:CL110)))))</f>
        <v>0</v>
      </c>
      <c r="CN110" s="10">
        <f ca="1">IF(NOT(snowball),0,IF(AA109=0,0,IF($C110&lt;=SUM($CL110:CM110),0,IF(BR110+$C110-SUM($CL110:CM110)&gt;AA109+AV110,AA109+AV110-BR110,$C110-SUM($CL110:CM110)))))</f>
        <v>0</v>
      </c>
      <c r="CO110" s="10">
        <f ca="1">IF(NOT(snowball),0,IF(AB109=0,0,IF($C110&lt;=SUM($CL110:CN110),0,IF(BS110+$C110-SUM($CL110:CN110)&gt;AB109+AW110,AB109+AW110-BS110,$C110-SUM($CL110:CN110)))))</f>
        <v>0</v>
      </c>
      <c r="CP110" s="10">
        <f ca="1">IF(NOT(snowball),0,IF(AC109=0,0,IF($C110&lt;=SUM($CL110:CO110),0,IF(BT110+$C110-SUM($CL110:CO110)&gt;AC109+AX110,AC109+AX110-BT110,$C110-SUM($CL110:CO110)))))</f>
        <v>0</v>
      </c>
      <c r="CQ110" s="10">
        <f ca="1">IF(NOT(snowball),0,IF(AD109=0,0,IF($C110&lt;=SUM($CL110:CP110),0,IF(BU110+$C110-SUM($CL110:CP110)&gt;AD109+AY110,AD109+AY110-BU110,$C110-SUM($CL110:CP110)))))</f>
        <v>0</v>
      </c>
      <c r="CR110" s="10">
        <f ca="1">IF(NOT(snowball),0,IF(AE109=0,0,IF($C110&lt;=SUM($CL110:CQ110),0,IF(BV110+$C110-SUM($CL110:CQ110)&gt;AE109+AZ110,AE109+AZ110-BV110,$C110-SUM($CL110:CQ110)))))</f>
        <v>0</v>
      </c>
      <c r="CS110" s="10">
        <f ca="1">IF(NOT(snowball),0,IF(AF109=0,0,IF($C110&lt;=SUM($CL110:CR110),0,IF(BW110+$C110-SUM($CL110:CR110)&gt;AF109+BA110,AF109+BA110-BW110,$C110-SUM($CL110:CR110)))))</f>
        <v>0</v>
      </c>
      <c r="CT110" s="10">
        <f ca="1">IF(NOT(snowball),0,IF(AG109=0,0,IF($C110&lt;=SUM($CL110:CS110),0,IF(BX110+$C110-SUM($CL110:CS110)&gt;AG109+BB110,AG109+BB110-BX110,$C110-SUM($CL110:CS110)))))</f>
        <v>0</v>
      </c>
      <c r="CU110" s="10">
        <f ca="1">IF(NOT(snowball),0,IF(AH109=0,0,IF($C110&lt;=SUM($CL110:CT110),0,IF(BY110+$C110-SUM($CL110:CT110)&gt;AH109+BC110,AH109+BC110-BY110,$C110-SUM($CL110:CT110)))))</f>
        <v>0</v>
      </c>
      <c r="CV110" s="10">
        <f ca="1">IF(NOT(snowball),0,IF(AI109=0,0,IF($C110&lt;=SUM($CL110:CU110),0,IF(BZ110+$C110-SUM($CL110:CU110)&gt;AI109+BD110,AI109+BD110-BZ110,$C110-SUM($CL110:CU110)))))</f>
        <v>0</v>
      </c>
      <c r="CW110" s="10">
        <f ca="1">IF(NOT(snowball),0,IF(AJ109=0,0,IF($C110&lt;=SUM($CL110:CV110),0,IF(CA110+$C110-SUM($CL110:CV110)&gt;AJ109+BE110,AJ109+BE110-CA110,$C110-SUM($CL110:CV110)))))</f>
        <v>0</v>
      </c>
      <c r="CX110" s="10">
        <f ca="1">IF(NOT(snowball),0,IF(AK109=0,0,IF($C110&lt;=SUM($CL110:CW110),0,IF(CB110+$C110-SUM($CL110:CW110)&gt;AK109+BF110,AK109+BF110-CB110,$C110-SUM($CL110:CW110)))))</f>
        <v>0</v>
      </c>
      <c r="CY110" s="10">
        <f ca="1">IF(NOT(snowball),0,IF(AL109=0,0,IF($C110&lt;=SUM($CL110:CX110),0,IF(CC110+$C110-SUM($CL110:CX110)&gt;AL109+BG110,AL109+BG110-CC110,$C110-SUM($CL110:CX110)))))</f>
        <v>0</v>
      </c>
      <c r="CZ110" s="10">
        <f ca="1">IF(NOT(snowball),0,IF(AM109=0,0,IF($C110&lt;=SUM($CL110:CY110),0,IF(CD110+$C110-SUM($CL110:CY110)&gt;AM109+BH110,AM109+BH110-CD110,$C110-SUM($CL110:CY110)))))</f>
        <v>0</v>
      </c>
      <c r="DA110" s="10">
        <f ca="1">IF(NOT(snowball),0,IF(AN109=0,0,IF($C110&lt;=SUM($CL110:CZ110),0,IF(CE110+$C110-SUM($CL110:CZ110)&gt;AN109+BI110,AN109+BI110-CE110,$C110-SUM($CL110:CZ110)))))</f>
        <v>0</v>
      </c>
      <c r="DB110" s="10">
        <f ca="1">IF(NOT(snowball),0,IF(AO109=0,0,IF($C110&lt;=SUM($CL110:DA110),0,IF(CF110+$C110-SUM($CL110:DA110)&gt;AO109+BJ110,AO109+BJ110-CF110,$C110-SUM($CL110:DA110)))))</f>
        <v>0</v>
      </c>
      <c r="DC110" s="10">
        <f ca="1">IF(NOT(snowball),0,IF(AP109=0,0,IF($C110&lt;=SUM($CL110:DB110),0,IF(CG110+$C110-SUM($CL110:DB110)&gt;AP109+BK110,AP109+BK110-CG110,$C110-SUM($CL110:DB110)))))</f>
        <v>0</v>
      </c>
      <c r="DD110" s="10">
        <f ca="1">IF(NOT(snowball),0,IF(AQ109=0,0,IF($C110&lt;=SUM($CL110:DC110),0,IF(CH110+$C110-SUM($CL110:DC110)&gt;AQ109+BL110,AQ109+BL110-CH110,$C110-SUM($CL110:DC110)))))</f>
        <v>0</v>
      </c>
      <c r="DE110" s="10">
        <f ca="1">IF(NOT(snowball),0,IF(AR109=0,0,IF($C110&lt;=SUM($CL110:DD110),0,IF(CI110+$C110-SUM($CL110:DD110)&gt;AR109+BM110,AR109+BM110-CI110,$C110-SUM($CL110:DD110)))))</f>
        <v>0</v>
      </c>
    </row>
    <row r="111" spans="1:109" ht="11.1" customHeight="1">
      <c r="A111" s="11" t="str">
        <f t="shared" ca="1" si="127"/>
        <v/>
      </c>
      <c r="B111" s="5" t="e">
        <f t="shared" ca="1" si="110"/>
        <v>#N/A</v>
      </c>
      <c r="C111" s="34" t="str">
        <f t="shared" ca="1" si="88"/>
        <v/>
      </c>
      <c r="D111" s="10">
        <f t="shared" ca="1" si="89"/>
        <v>0</v>
      </c>
      <c r="E111" s="10">
        <f t="shared" ca="1" si="90"/>
        <v>0</v>
      </c>
      <c r="F111" s="10">
        <f t="shared" ca="1" si="91"/>
        <v>0</v>
      </c>
      <c r="G111" s="10">
        <f t="shared" ca="1" si="92"/>
        <v>0</v>
      </c>
      <c r="H111" s="10">
        <f t="shared" ca="1" si="93"/>
        <v>0</v>
      </c>
      <c r="I111" s="10">
        <f t="shared" ca="1" si="94"/>
        <v>0</v>
      </c>
      <c r="J111" s="10">
        <f t="shared" ca="1" si="95"/>
        <v>0</v>
      </c>
      <c r="K111" s="10">
        <f t="shared" ca="1" si="96"/>
        <v>0</v>
      </c>
      <c r="L111" s="10">
        <f t="shared" ca="1" si="97"/>
        <v>0</v>
      </c>
      <c r="M111" s="10">
        <f t="shared" ca="1" si="98"/>
        <v>0</v>
      </c>
      <c r="N111" s="10">
        <f t="shared" ca="1" si="99"/>
        <v>0</v>
      </c>
      <c r="O111" s="10">
        <f t="shared" ca="1" si="100"/>
        <v>0</v>
      </c>
      <c r="P111" s="10">
        <f t="shared" ca="1" si="101"/>
        <v>0</v>
      </c>
      <c r="Q111" s="10">
        <f t="shared" ca="1" si="102"/>
        <v>0</v>
      </c>
      <c r="R111" s="10">
        <f t="shared" ca="1" si="103"/>
        <v>0</v>
      </c>
      <c r="S111" s="10">
        <f t="shared" ca="1" si="104"/>
        <v>0</v>
      </c>
      <c r="T111" s="10">
        <f t="shared" ca="1" si="105"/>
        <v>0</v>
      </c>
      <c r="U111" s="10">
        <f t="shared" ca="1" si="106"/>
        <v>0</v>
      </c>
      <c r="V111" s="10">
        <f t="shared" ca="1" si="107"/>
        <v>0</v>
      </c>
      <c r="W111" s="10">
        <f t="shared" ca="1" si="107"/>
        <v>0</v>
      </c>
      <c r="X111" s="31"/>
      <c r="Y111" s="10">
        <f t="shared" ca="1" si="111"/>
        <v>0</v>
      </c>
      <c r="Z111" s="10">
        <f t="shared" ca="1" si="112"/>
        <v>0</v>
      </c>
      <c r="AA111" s="10">
        <f t="shared" ca="1" si="113"/>
        <v>0</v>
      </c>
      <c r="AB111" s="10">
        <f t="shared" ca="1" si="114"/>
        <v>0</v>
      </c>
      <c r="AC111" s="10">
        <f t="shared" ca="1" si="115"/>
        <v>0</v>
      </c>
      <c r="AD111" s="10">
        <f t="shared" ca="1" si="116"/>
        <v>0</v>
      </c>
      <c r="AE111" s="10">
        <f t="shared" ca="1" si="145"/>
        <v>0</v>
      </c>
      <c r="AF111" s="10">
        <f t="shared" ca="1" si="145"/>
        <v>0</v>
      </c>
      <c r="AG111" s="10">
        <f t="shared" ca="1" si="145"/>
        <v>0</v>
      </c>
      <c r="AH111" s="10">
        <f t="shared" ca="1" si="145"/>
        <v>0</v>
      </c>
      <c r="AI111" s="10">
        <f t="shared" ca="1" si="145"/>
        <v>0</v>
      </c>
      <c r="AJ111" s="10">
        <f t="shared" ca="1" si="145"/>
        <v>0</v>
      </c>
      <c r="AK111" s="10">
        <f t="shared" ca="1" si="145"/>
        <v>0</v>
      </c>
      <c r="AL111" s="10">
        <f t="shared" ca="1" si="145"/>
        <v>0</v>
      </c>
      <c r="AM111" s="10">
        <f t="shared" ca="1" si="145"/>
        <v>0</v>
      </c>
      <c r="AN111" s="10">
        <f t="shared" ca="1" si="145"/>
        <v>0</v>
      </c>
      <c r="AO111" s="10">
        <f t="shared" ca="1" si="145"/>
        <v>0</v>
      </c>
      <c r="AP111" s="10">
        <f t="shared" ca="1" si="145"/>
        <v>0</v>
      </c>
      <c r="AQ111" s="10">
        <f t="shared" ca="1" si="145"/>
        <v>0</v>
      </c>
      <c r="AR111" s="10">
        <f t="shared" ca="1" si="145"/>
        <v>0</v>
      </c>
      <c r="AS111" s="2"/>
      <c r="AT111" s="10">
        <f t="shared" ca="1" si="117"/>
        <v>0</v>
      </c>
      <c r="AU111" s="10">
        <f t="shared" ca="1" si="118"/>
        <v>0</v>
      </c>
      <c r="AV111" s="10">
        <f t="shared" ca="1" si="119"/>
        <v>0</v>
      </c>
      <c r="AW111" s="10">
        <f t="shared" ca="1" si="128"/>
        <v>0</v>
      </c>
      <c r="AX111" s="10">
        <f t="shared" ca="1" si="129"/>
        <v>0</v>
      </c>
      <c r="AY111" s="10">
        <f t="shared" ca="1" si="130"/>
        <v>0</v>
      </c>
      <c r="AZ111" s="10">
        <f t="shared" ca="1" si="131"/>
        <v>0</v>
      </c>
      <c r="BA111" s="10">
        <f t="shared" ca="1" si="132"/>
        <v>0</v>
      </c>
      <c r="BB111" s="10">
        <f t="shared" ca="1" si="133"/>
        <v>0</v>
      </c>
      <c r="BC111" s="10">
        <f t="shared" ca="1" si="134"/>
        <v>0</v>
      </c>
      <c r="BD111" s="10">
        <f t="shared" ca="1" si="135"/>
        <v>0</v>
      </c>
      <c r="BE111" s="10">
        <f t="shared" ca="1" si="136"/>
        <v>0</v>
      </c>
      <c r="BF111" s="10">
        <f t="shared" ca="1" si="137"/>
        <v>0</v>
      </c>
      <c r="BG111" s="10">
        <f t="shared" ca="1" si="138"/>
        <v>0</v>
      </c>
      <c r="BH111" s="10">
        <f t="shared" ca="1" si="139"/>
        <v>0</v>
      </c>
      <c r="BI111" s="10">
        <f t="shared" ca="1" si="140"/>
        <v>0</v>
      </c>
      <c r="BJ111" s="10">
        <f t="shared" ca="1" si="141"/>
        <v>0</v>
      </c>
      <c r="BK111" s="10">
        <f t="shared" ca="1" si="142"/>
        <v>0</v>
      </c>
      <c r="BL111" s="10">
        <f t="shared" ca="1" si="143"/>
        <v>0</v>
      </c>
      <c r="BM111" s="10">
        <f t="shared" ca="1" si="144"/>
        <v>0</v>
      </c>
      <c r="BN111" s="13">
        <f t="shared" ca="1" si="120"/>
        <v>0</v>
      </c>
      <c r="BO111" s="7"/>
      <c r="BP111" s="10">
        <f t="shared" ca="1" si="121"/>
        <v>0</v>
      </c>
      <c r="BQ111" s="10">
        <f t="shared" ca="1" si="122"/>
        <v>0</v>
      </c>
      <c r="BR111" s="10">
        <f t="shared" ca="1" si="123"/>
        <v>0</v>
      </c>
      <c r="BS111" s="10">
        <f t="shared" ca="1" si="124"/>
        <v>0</v>
      </c>
      <c r="BT111" s="10">
        <f t="shared" ca="1" si="125"/>
        <v>0</v>
      </c>
      <c r="BU111" s="10">
        <f t="shared" ca="1" si="146"/>
        <v>0</v>
      </c>
      <c r="BV111" s="10">
        <f t="shared" ca="1" si="147"/>
        <v>0</v>
      </c>
      <c r="BW111" s="10">
        <f t="shared" ca="1" si="148"/>
        <v>0</v>
      </c>
      <c r="BX111" s="10">
        <f t="shared" ca="1" si="149"/>
        <v>0</v>
      </c>
      <c r="BY111" s="10">
        <f t="shared" ca="1" si="150"/>
        <v>0</v>
      </c>
      <c r="BZ111" s="10">
        <f t="shared" ca="1" si="151"/>
        <v>0</v>
      </c>
      <c r="CA111" s="10">
        <f t="shared" ca="1" si="152"/>
        <v>0</v>
      </c>
      <c r="CB111" s="10">
        <f t="shared" ca="1" si="153"/>
        <v>0</v>
      </c>
      <c r="CC111" s="10">
        <f t="shared" ca="1" si="154"/>
        <v>0</v>
      </c>
      <c r="CD111" s="10">
        <f t="shared" ca="1" si="155"/>
        <v>0</v>
      </c>
      <c r="CE111" s="10">
        <f t="shared" ca="1" si="156"/>
        <v>0</v>
      </c>
      <c r="CF111" s="10">
        <f t="shared" ca="1" si="157"/>
        <v>0</v>
      </c>
      <c r="CG111" s="10">
        <f t="shared" ca="1" si="158"/>
        <v>0</v>
      </c>
      <c r="CH111" s="10">
        <f t="shared" ca="1" si="159"/>
        <v>0</v>
      </c>
      <c r="CI111" s="10">
        <f t="shared" ca="1" si="160"/>
        <v>0</v>
      </c>
      <c r="CJ111" s="13">
        <f t="shared" ca="1" si="126"/>
        <v>0</v>
      </c>
      <c r="CK111" s="13"/>
      <c r="CL111" s="33">
        <f t="shared" ca="1" si="109"/>
        <v>0</v>
      </c>
      <c r="CM111" s="10">
        <f ca="1">IF(NOT(snowball),0,IF(Z110=0,0,IF($C111&lt;=SUM($CL111:CL111),0,IF(BQ111+$C111-SUM($CL111:CL111)&gt;Z110+AU111,Z110+AU111-BQ111,$C111-SUM($CL111:CL111)))))</f>
        <v>0</v>
      </c>
      <c r="CN111" s="10">
        <f ca="1">IF(NOT(snowball),0,IF(AA110=0,0,IF($C111&lt;=SUM($CL111:CM111),0,IF(BR111+$C111-SUM($CL111:CM111)&gt;AA110+AV111,AA110+AV111-BR111,$C111-SUM($CL111:CM111)))))</f>
        <v>0</v>
      </c>
      <c r="CO111" s="10">
        <f ca="1">IF(NOT(snowball),0,IF(AB110=0,0,IF($C111&lt;=SUM($CL111:CN111),0,IF(BS111+$C111-SUM($CL111:CN111)&gt;AB110+AW111,AB110+AW111-BS111,$C111-SUM($CL111:CN111)))))</f>
        <v>0</v>
      </c>
      <c r="CP111" s="10">
        <f ca="1">IF(NOT(snowball),0,IF(AC110=0,0,IF($C111&lt;=SUM($CL111:CO111),0,IF(BT111+$C111-SUM($CL111:CO111)&gt;AC110+AX111,AC110+AX111-BT111,$C111-SUM($CL111:CO111)))))</f>
        <v>0</v>
      </c>
      <c r="CQ111" s="10">
        <f ca="1">IF(NOT(snowball),0,IF(AD110=0,0,IF($C111&lt;=SUM($CL111:CP111),0,IF(BU111+$C111-SUM($CL111:CP111)&gt;AD110+AY111,AD110+AY111-BU111,$C111-SUM($CL111:CP111)))))</f>
        <v>0</v>
      </c>
      <c r="CR111" s="10">
        <f ca="1">IF(NOT(snowball),0,IF(AE110=0,0,IF($C111&lt;=SUM($CL111:CQ111),0,IF(BV111+$C111-SUM($CL111:CQ111)&gt;AE110+AZ111,AE110+AZ111-BV111,$C111-SUM($CL111:CQ111)))))</f>
        <v>0</v>
      </c>
      <c r="CS111" s="10">
        <f ca="1">IF(NOT(snowball),0,IF(AF110=0,0,IF($C111&lt;=SUM($CL111:CR111),0,IF(BW111+$C111-SUM($CL111:CR111)&gt;AF110+BA111,AF110+BA111-BW111,$C111-SUM($CL111:CR111)))))</f>
        <v>0</v>
      </c>
      <c r="CT111" s="10">
        <f ca="1">IF(NOT(snowball),0,IF(AG110=0,0,IF($C111&lt;=SUM($CL111:CS111),0,IF(BX111+$C111-SUM($CL111:CS111)&gt;AG110+BB111,AG110+BB111-BX111,$C111-SUM($CL111:CS111)))))</f>
        <v>0</v>
      </c>
      <c r="CU111" s="10">
        <f ca="1">IF(NOT(snowball),0,IF(AH110=0,0,IF($C111&lt;=SUM($CL111:CT111),0,IF(BY111+$C111-SUM($CL111:CT111)&gt;AH110+BC111,AH110+BC111-BY111,$C111-SUM($CL111:CT111)))))</f>
        <v>0</v>
      </c>
      <c r="CV111" s="10">
        <f ca="1">IF(NOT(snowball),0,IF(AI110=0,0,IF($C111&lt;=SUM($CL111:CU111),0,IF(BZ111+$C111-SUM($CL111:CU111)&gt;AI110+BD111,AI110+BD111-BZ111,$C111-SUM($CL111:CU111)))))</f>
        <v>0</v>
      </c>
      <c r="CW111" s="10">
        <f ca="1">IF(NOT(snowball),0,IF(AJ110=0,0,IF($C111&lt;=SUM($CL111:CV111),0,IF(CA111+$C111-SUM($CL111:CV111)&gt;AJ110+BE111,AJ110+BE111-CA111,$C111-SUM($CL111:CV111)))))</f>
        <v>0</v>
      </c>
      <c r="CX111" s="10">
        <f ca="1">IF(NOT(snowball),0,IF(AK110=0,0,IF($C111&lt;=SUM($CL111:CW111),0,IF(CB111+$C111-SUM($CL111:CW111)&gt;AK110+BF111,AK110+BF111-CB111,$C111-SUM($CL111:CW111)))))</f>
        <v>0</v>
      </c>
      <c r="CY111" s="10">
        <f ca="1">IF(NOT(snowball),0,IF(AL110=0,0,IF($C111&lt;=SUM($CL111:CX111),0,IF(CC111+$C111-SUM($CL111:CX111)&gt;AL110+BG111,AL110+BG111-CC111,$C111-SUM($CL111:CX111)))))</f>
        <v>0</v>
      </c>
      <c r="CZ111" s="10">
        <f ca="1">IF(NOT(snowball),0,IF(AM110=0,0,IF($C111&lt;=SUM($CL111:CY111),0,IF(CD111+$C111-SUM($CL111:CY111)&gt;AM110+BH111,AM110+BH111-CD111,$C111-SUM($CL111:CY111)))))</f>
        <v>0</v>
      </c>
      <c r="DA111" s="10">
        <f ca="1">IF(NOT(snowball),0,IF(AN110=0,0,IF($C111&lt;=SUM($CL111:CZ111),0,IF(CE111+$C111-SUM($CL111:CZ111)&gt;AN110+BI111,AN110+BI111-CE111,$C111-SUM($CL111:CZ111)))))</f>
        <v>0</v>
      </c>
      <c r="DB111" s="10">
        <f ca="1">IF(NOT(snowball),0,IF(AO110=0,0,IF($C111&lt;=SUM($CL111:DA111),0,IF(CF111+$C111-SUM($CL111:DA111)&gt;AO110+BJ111,AO110+BJ111-CF111,$C111-SUM($CL111:DA111)))))</f>
        <v>0</v>
      </c>
      <c r="DC111" s="10">
        <f ca="1">IF(NOT(snowball),0,IF(AP110=0,0,IF($C111&lt;=SUM($CL111:DB111),0,IF(CG111+$C111-SUM($CL111:DB111)&gt;AP110+BK111,AP110+BK111-CG111,$C111-SUM($CL111:DB111)))))</f>
        <v>0</v>
      </c>
      <c r="DD111" s="10">
        <f ca="1">IF(NOT(snowball),0,IF(AQ110=0,0,IF($C111&lt;=SUM($CL111:DC111),0,IF(CH111+$C111-SUM($CL111:DC111)&gt;AQ110+BL111,AQ110+BL111-CH111,$C111-SUM($CL111:DC111)))))</f>
        <v>0</v>
      </c>
      <c r="DE111" s="10">
        <f ca="1">IF(NOT(snowball),0,IF(AR110=0,0,IF($C111&lt;=SUM($CL111:DD111),0,IF(CI111+$C111-SUM($CL111:DD111)&gt;AR110+BM111,AR110+BM111-CI111,$C111-SUM($CL111:DD111)))))</f>
        <v>0</v>
      </c>
    </row>
    <row r="112" spans="1:109" ht="11.1" customHeight="1">
      <c r="A112" s="11" t="str">
        <f t="shared" ca="1" si="127"/>
        <v/>
      </c>
      <c r="B112" s="5" t="e">
        <f t="shared" ca="1" si="110"/>
        <v>#N/A</v>
      </c>
      <c r="C112" s="34" t="str">
        <f t="shared" ca="1" si="88"/>
        <v/>
      </c>
      <c r="D112" s="10">
        <f t="shared" ca="1" si="89"/>
        <v>0</v>
      </c>
      <c r="E112" s="10">
        <f t="shared" ca="1" si="90"/>
        <v>0</v>
      </c>
      <c r="F112" s="10">
        <f t="shared" ca="1" si="91"/>
        <v>0</v>
      </c>
      <c r="G112" s="10">
        <f t="shared" ca="1" si="92"/>
        <v>0</v>
      </c>
      <c r="H112" s="10">
        <f t="shared" ca="1" si="93"/>
        <v>0</v>
      </c>
      <c r="I112" s="10">
        <f t="shared" ca="1" si="94"/>
        <v>0</v>
      </c>
      <c r="J112" s="10">
        <f t="shared" ca="1" si="95"/>
        <v>0</v>
      </c>
      <c r="K112" s="10">
        <f t="shared" ca="1" si="96"/>
        <v>0</v>
      </c>
      <c r="L112" s="10">
        <f t="shared" ca="1" si="97"/>
        <v>0</v>
      </c>
      <c r="M112" s="10">
        <f t="shared" ca="1" si="98"/>
        <v>0</v>
      </c>
      <c r="N112" s="10">
        <f t="shared" ca="1" si="99"/>
        <v>0</v>
      </c>
      <c r="O112" s="10">
        <f t="shared" ca="1" si="100"/>
        <v>0</v>
      </c>
      <c r="P112" s="10">
        <f t="shared" ca="1" si="101"/>
        <v>0</v>
      </c>
      <c r="Q112" s="10">
        <f t="shared" ca="1" si="102"/>
        <v>0</v>
      </c>
      <c r="R112" s="10">
        <f t="shared" ca="1" si="103"/>
        <v>0</v>
      </c>
      <c r="S112" s="10">
        <f t="shared" ca="1" si="104"/>
        <v>0</v>
      </c>
      <c r="T112" s="10">
        <f t="shared" ca="1" si="105"/>
        <v>0</v>
      </c>
      <c r="U112" s="10">
        <f t="shared" ca="1" si="106"/>
        <v>0</v>
      </c>
      <c r="V112" s="10">
        <f t="shared" ca="1" si="107"/>
        <v>0</v>
      </c>
      <c r="W112" s="10">
        <f t="shared" ca="1" si="107"/>
        <v>0</v>
      </c>
      <c r="X112" s="31"/>
      <c r="Y112" s="10">
        <f t="shared" ca="1" si="111"/>
        <v>0</v>
      </c>
      <c r="Z112" s="10">
        <f t="shared" ca="1" si="112"/>
        <v>0</v>
      </c>
      <c r="AA112" s="10">
        <f t="shared" ca="1" si="113"/>
        <v>0</v>
      </c>
      <c r="AB112" s="10">
        <f t="shared" ca="1" si="114"/>
        <v>0</v>
      </c>
      <c r="AC112" s="10">
        <f t="shared" ca="1" si="115"/>
        <v>0</v>
      </c>
      <c r="AD112" s="10">
        <f t="shared" ca="1" si="116"/>
        <v>0</v>
      </c>
      <c r="AE112" s="10">
        <f t="shared" ca="1" si="145"/>
        <v>0</v>
      </c>
      <c r="AF112" s="10">
        <f t="shared" ca="1" si="145"/>
        <v>0</v>
      </c>
      <c r="AG112" s="10">
        <f t="shared" ca="1" si="145"/>
        <v>0</v>
      </c>
      <c r="AH112" s="10">
        <f t="shared" ca="1" si="145"/>
        <v>0</v>
      </c>
      <c r="AI112" s="10">
        <f t="shared" ca="1" si="145"/>
        <v>0</v>
      </c>
      <c r="AJ112" s="10">
        <f t="shared" ca="1" si="145"/>
        <v>0</v>
      </c>
      <c r="AK112" s="10">
        <f t="shared" ca="1" si="145"/>
        <v>0</v>
      </c>
      <c r="AL112" s="10">
        <f t="shared" ca="1" si="145"/>
        <v>0</v>
      </c>
      <c r="AM112" s="10">
        <f t="shared" ca="1" si="145"/>
        <v>0</v>
      </c>
      <c r="AN112" s="10">
        <f t="shared" ca="1" si="145"/>
        <v>0</v>
      </c>
      <c r="AO112" s="10">
        <f t="shared" ca="1" si="145"/>
        <v>0</v>
      </c>
      <c r="AP112" s="10">
        <f t="shared" ca="1" si="145"/>
        <v>0</v>
      </c>
      <c r="AQ112" s="10">
        <f t="shared" ca="1" si="145"/>
        <v>0</v>
      </c>
      <c r="AR112" s="10">
        <f t="shared" ca="1" si="145"/>
        <v>0</v>
      </c>
      <c r="AS112" s="2"/>
      <c r="AT112" s="10">
        <f t="shared" ca="1" si="117"/>
        <v>0</v>
      </c>
      <c r="AU112" s="10">
        <f t="shared" ca="1" si="118"/>
        <v>0</v>
      </c>
      <c r="AV112" s="10">
        <f t="shared" ca="1" si="119"/>
        <v>0</v>
      </c>
      <c r="AW112" s="10">
        <f t="shared" ca="1" si="128"/>
        <v>0</v>
      </c>
      <c r="AX112" s="10">
        <f t="shared" ca="1" si="129"/>
        <v>0</v>
      </c>
      <c r="AY112" s="10">
        <f t="shared" ca="1" si="130"/>
        <v>0</v>
      </c>
      <c r="AZ112" s="10">
        <f t="shared" ca="1" si="131"/>
        <v>0</v>
      </c>
      <c r="BA112" s="10">
        <f t="shared" ca="1" si="132"/>
        <v>0</v>
      </c>
      <c r="BB112" s="10">
        <f t="shared" ca="1" si="133"/>
        <v>0</v>
      </c>
      <c r="BC112" s="10">
        <f t="shared" ca="1" si="134"/>
        <v>0</v>
      </c>
      <c r="BD112" s="10">
        <f t="shared" ca="1" si="135"/>
        <v>0</v>
      </c>
      <c r="BE112" s="10">
        <f t="shared" ca="1" si="136"/>
        <v>0</v>
      </c>
      <c r="BF112" s="10">
        <f t="shared" ca="1" si="137"/>
        <v>0</v>
      </c>
      <c r="BG112" s="10">
        <f t="shared" ca="1" si="138"/>
        <v>0</v>
      </c>
      <c r="BH112" s="10">
        <f t="shared" ca="1" si="139"/>
        <v>0</v>
      </c>
      <c r="BI112" s="10">
        <f t="shared" ca="1" si="140"/>
        <v>0</v>
      </c>
      <c r="BJ112" s="10">
        <f t="shared" ca="1" si="141"/>
        <v>0</v>
      </c>
      <c r="BK112" s="10">
        <f t="shared" ca="1" si="142"/>
        <v>0</v>
      </c>
      <c r="BL112" s="10">
        <f t="shared" ca="1" si="143"/>
        <v>0</v>
      </c>
      <c r="BM112" s="10">
        <f t="shared" ca="1" si="144"/>
        <v>0</v>
      </c>
      <c r="BN112" s="13">
        <f t="shared" ca="1" si="120"/>
        <v>0</v>
      </c>
      <c r="BO112" s="7"/>
      <c r="BP112" s="10">
        <f t="shared" ca="1" si="121"/>
        <v>0</v>
      </c>
      <c r="BQ112" s="10">
        <f t="shared" ca="1" si="122"/>
        <v>0</v>
      </c>
      <c r="BR112" s="10">
        <f t="shared" ca="1" si="123"/>
        <v>0</v>
      </c>
      <c r="BS112" s="10">
        <f t="shared" ca="1" si="124"/>
        <v>0</v>
      </c>
      <c r="BT112" s="10">
        <f t="shared" ca="1" si="125"/>
        <v>0</v>
      </c>
      <c r="BU112" s="10">
        <f t="shared" ca="1" si="146"/>
        <v>0</v>
      </c>
      <c r="BV112" s="10">
        <f t="shared" ca="1" si="147"/>
        <v>0</v>
      </c>
      <c r="BW112" s="10">
        <f t="shared" ca="1" si="148"/>
        <v>0</v>
      </c>
      <c r="BX112" s="10">
        <f t="shared" ca="1" si="149"/>
        <v>0</v>
      </c>
      <c r="BY112" s="10">
        <f t="shared" ca="1" si="150"/>
        <v>0</v>
      </c>
      <c r="BZ112" s="10">
        <f t="shared" ca="1" si="151"/>
        <v>0</v>
      </c>
      <c r="CA112" s="10">
        <f t="shared" ca="1" si="152"/>
        <v>0</v>
      </c>
      <c r="CB112" s="10">
        <f t="shared" ca="1" si="153"/>
        <v>0</v>
      </c>
      <c r="CC112" s="10">
        <f t="shared" ca="1" si="154"/>
        <v>0</v>
      </c>
      <c r="CD112" s="10">
        <f t="shared" ca="1" si="155"/>
        <v>0</v>
      </c>
      <c r="CE112" s="10">
        <f t="shared" ca="1" si="156"/>
        <v>0</v>
      </c>
      <c r="CF112" s="10">
        <f t="shared" ca="1" si="157"/>
        <v>0</v>
      </c>
      <c r="CG112" s="10">
        <f t="shared" ca="1" si="158"/>
        <v>0</v>
      </c>
      <c r="CH112" s="10">
        <f t="shared" ca="1" si="159"/>
        <v>0</v>
      </c>
      <c r="CI112" s="10">
        <f t="shared" ca="1" si="160"/>
        <v>0</v>
      </c>
      <c r="CJ112" s="13">
        <f t="shared" ca="1" si="126"/>
        <v>0</v>
      </c>
      <c r="CK112" s="13"/>
      <c r="CL112" s="33">
        <f t="shared" ca="1" si="109"/>
        <v>0</v>
      </c>
      <c r="CM112" s="10">
        <f ca="1">IF(NOT(snowball),0,IF(Z111=0,0,IF($C112&lt;=SUM($CL112:CL112),0,IF(BQ112+$C112-SUM($CL112:CL112)&gt;Z111+AU112,Z111+AU112-BQ112,$C112-SUM($CL112:CL112)))))</f>
        <v>0</v>
      </c>
      <c r="CN112" s="10">
        <f ca="1">IF(NOT(snowball),0,IF(AA111=0,0,IF($C112&lt;=SUM($CL112:CM112),0,IF(BR112+$C112-SUM($CL112:CM112)&gt;AA111+AV112,AA111+AV112-BR112,$C112-SUM($CL112:CM112)))))</f>
        <v>0</v>
      </c>
      <c r="CO112" s="10">
        <f ca="1">IF(NOT(snowball),0,IF(AB111=0,0,IF($C112&lt;=SUM($CL112:CN112),0,IF(BS112+$C112-SUM($CL112:CN112)&gt;AB111+AW112,AB111+AW112-BS112,$C112-SUM($CL112:CN112)))))</f>
        <v>0</v>
      </c>
      <c r="CP112" s="10">
        <f ca="1">IF(NOT(snowball),0,IF(AC111=0,0,IF($C112&lt;=SUM($CL112:CO112),0,IF(BT112+$C112-SUM($CL112:CO112)&gt;AC111+AX112,AC111+AX112-BT112,$C112-SUM($CL112:CO112)))))</f>
        <v>0</v>
      </c>
      <c r="CQ112" s="10">
        <f ca="1">IF(NOT(snowball),0,IF(AD111=0,0,IF($C112&lt;=SUM($CL112:CP112),0,IF(BU112+$C112-SUM($CL112:CP112)&gt;AD111+AY112,AD111+AY112-BU112,$C112-SUM($CL112:CP112)))))</f>
        <v>0</v>
      </c>
      <c r="CR112" s="10">
        <f ca="1">IF(NOT(snowball),0,IF(AE111=0,0,IF($C112&lt;=SUM($CL112:CQ112),0,IF(BV112+$C112-SUM($CL112:CQ112)&gt;AE111+AZ112,AE111+AZ112-BV112,$C112-SUM($CL112:CQ112)))))</f>
        <v>0</v>
      </c>
      <c r="CS112" s="10">
        <f ca="1">IF(NOT(snowball),0,IF(AF111=0,0,IF($C112&lt;=SUM($CL112:CR112),0,IF(BW112+$C112-SUM($CL112:CR112)&gt;AF111+BA112,AF111+BA112-BW112,$C112-SUM($CL112:CR112)))))</f>
        <v>0</v>
      </c>
      <c r="CT112" s="10">
        <f ca="1">IF(NOT(snowball),0,IF(AG111=0,0,IF($C112&lt;=SUM($CL112:CS112),0,IF(BX112+$C112-SUM($CL112:CS112)&gt;AG111+BB112,AG111+BB112-BX112,$C112-SUM($CL112:CS112)))))</f>
        <v>0</v>
      </c>
      <c r="CU112" s="10">
        <f ca="1">IF(NOT(snowball),0,IF(AH111=0,0,IF($C112&lt;=SUM($CL112:CT112),0,IF(BY112+$C112-SUM($CL112:CT112)&gt;AH111+BC112,AH111+BC112-BY112,$C112-SUM($CL112:CT112)))))</f>
        <v>0</v>
      </c>
      <c r="CV112" s="10">
        <f ca="1">IF(NOT(snowball),0,IF(AI111=0,0,IF($C112&lt;=SUM($CL112:CU112),0,IF(BZ112+$C112-SUM($CL112:CU112)&gt;AI111+BD112,AI111+BD112-BZ112,$C112-SUM($CL112:CU112)))))</f>
        <v>0</v>
      </c>
      <c r="CW112" s="10">
        <f ca="1">IF(NOT(snowball),0,IF(AJ111=0,0,IF($C112&lt;=SUM($CL112:CV112),0,IF(CA112+$C112-SUM($CL112:CV112)&gt;AJ111+BE112,AJ111+BE112-CA112,$C112-SUM($CL112:CV112)))))</f>
        <v>0</v>
      </c>
      <c r="CX112" s="10">
        <f ca="1">IF(NOT(snowball),0,IF(AK111=0,0,IF($C112&lt;=SUM($CL112:CW112),0,IF(CB112+$C112-SUM($CL112:CW112)&gt;AK111+BF112,AK111+BF112-CB112,$C112-SUM($CL112:CW112)))))</f>
        <v>0</v>
      </c>
      <c r="CY112" s="10">
        <f ca="1">IF(NOT(snowball),0,IF(AL111=0,0,IF($C112&lt;=SUM($CL112:CX112),0,IF(CC112+$C112-SUM($CL112:CX112)&gt;AL111+BG112,AL111+BG112-CC112,$C112-SUM($CL112:CX112)))))</f>
        <v>0</v>
      </c>
      <c r="CZ112" s="10">
        <f ca="1">IF(NOT(snowball),0,IF(AM111=0,0,IF($C112&lt;=SUM($CL112:CY112),0,IF(CD112+$C112-SUM($CL112:CY112)&gt;AM111+BH112,AM111+BH112-CD112,$C112-SUM($CL112:CY112)))))</f>
        <v>0</v>
      </c>
      <c r="DA112" s="10">
        <f ca="1">IF(NOT(snowball),0,IF(AN111=0,0,IF($C112&lt;=SUM($CL112:CZ112),0,IF(CE112+$C112-SUM($CL112:CZ112)&gt;AN111+BI112,AN111+BI112-CE112,$C112-SUM($CL112:CZ112)))))</f>
        <v>0</v>
      </c>
      <c r="DB112" s="10">
        <f ca="1">IF(NOT(snowball),0,IF(AO111=0,0,IF($C112&lt;=SUM($CL112:DA112),0,IF(CF112+$C112-SUM($CL112:DA112)&gt;AO111+BJ112,AO111+BJ112-CF112,$C112-SUM($CL112:DA112)))))</f>
        <v>0</v>
      </c>
      <c r="DC112" s="10">
        <f ca="1">IF(NOT(snowball),0,IF(AP111=0,0,IF($C112&lt;=SUM($CL112:DB112),0,IF(CG112+$C112-SUM($CL112:DB112)&gt;AP111+BK112,AP111+BK112-CG112,$C112-SUM($CL112:DB112)))))</f>
        <v>0</v>
      </c>
      <c r="DD112" s="10">
        <f ca="1">IF(NOT(snowball),0,IF(AQ111=0,0,IF($C112&lt;=SUM($CL112:DC112),0,IF(CH112+$C112-SUM($CL112:DC112)&gt;AQ111+BL112,AQ111+BL112-CH112,$C112-SUM($CL112:DC112)))))</f>
        <v>0</v>
      </c>
      <c r="DE112" s="10">
        <f ca="1">IF(NOT(snowball),0,IF(AR111=0,0,IF($C112&lt;=SUM($CL112:DD112),0,IF(CI112+$C112-SUM($CL112:DD112)&gt;AR111+BM112,AR111+BM112-CI112,$C112-SUM($CL112:DD112)))))</f>
        <v>0</v>
      </c>
    </row>
    <row r="113" spans="1:109" ht="11.1" customHeight="1">
      <c r="A113" s="11" t="str">
        <f t="shared" ca="1" si="127"/>
        <v/>
      </c>
      <c r="B113" s="5" t="e">
        <f t="shared" ca="1" si="110"/>
        <v>#N/A</v>
      </c>
      <c r="C113" s="34" t="str">
        <f t="shared" ca="1" si="88"/>
        <v/>
      </c>
      <c r="D113" s="10">
        <f t="shared" ca="1" si="89"/>
        <v>0</v>
      </c>
      <c r="E113" s="10">
        <f t="shared" ca="1" si="90"/>
        <v>0</v>
      </c>
      <c r="F113" s="10">
        <f t="shared" ca="1" si="91"/>
        <v>0</v>
      </c>
      <c r="G113" s="10">
        <f t="shared" ca="1" si="92"/>
        <v>0</v>
      </c>
      <c r="H113" s="10">
        <f t="shared" ca="1" si="93"/>
        <v>0</v>
      </c>
      <c r="I113" s="10">
        <f t="shared" ca="1" si="94"/>
        <v>0</v>
      </c>
      <c r="J113" s="10">
        <f t="shared" ca="1" si="95"/>
        <v>0</v>
      </c>
      <c r="K113" s="10">
        <f t="shared" ca="1" si="96"/>
        <v>0</v>
      </c>
      <c r="L113" s="10">
        <f t="shared" ca="1" si="97"/>
        <v>0</v>
      </c>
      <c r="M113" s="10">
        <f t="shared" ca="1" si="98"/>
        <v>0</v>
      </c>
      <c r="N113" s="10">
        <f t="shared" ca="1" si="99"/>
        <v>0</v>
      </c>
      <c r="O113" s="10">
        <f t="shared" ca="1" si="100"/>
        <v>0</v>
      </c>
      <c r="P113" s="10">
        <f t="shared" ca="1" si="101"/>
        <v>0</v>
      </c>
      <c r="Q113" s="10">
        <f t="shared" ca="1" si="102"/>
        <v>0</v>
      </c>
      <c r="R113" s="10">
        <f t="shared" ca="1" si="103"/>
        <v>0</v>
      </c>
      <c r="S113" s="10">
        <f t="shared" ca="1" si="104"/>
        <v>0</v>
      </c>
      <c r="T113" s="10">
        <f t="shared" ca="1" si="105"/>
        <v>0</v>
      </c>
      <c r="U113" s="10">
        <f t="shared" ca="1" si="106"/>
        <v>0</v>
      </c>
      <c r="V113" s="10">
        <f t="shared" ca="1" si="107"/>
        <v>0</v>
      </c>
      <c r="W113" s="10">
        <f t="shared" ca="1" si="107"/>
        <v>0</v>
      </c>
      <c r="X113" s="31"/>
      <c r="Y113" s="10">
        <f t="shared" ca="1" si="111"/>
        <v>0</v>
      </c>
      <c r="Z113" s="10">
        <f t="shared" ca="1" si="112"/>
        <v>0</v>
      </c>
      <c r="AA113" s="10">
        <f t="shared" ca="1" si="113"/>
        <v>0</v>
      </c>
      <c r="AB113" s="10">
        <f t="shared" ca="1" si="114"/>
        <v>0</v>
      </c>
      <c r="AC113" s="10">
        <f t="shared" ca="1" si="115"/>
        <v>0</v>
      </c>
      <c r="AD113" s="10">
        <f t="shared" ca="1" si="116"/>
        <v>0</v>
      </c>
      <c r="AE113" s="10">
        <f t="shared" ca="1" si="145"/>
        <v>0</v>
      </c>
      <c r="AF113" s="10">
        <f t="shared" ca="1" si="145"/>
        <v>0</v>
      </c>
      <c r="AG113" s="10">
        <f t="shared" ca="1" si="145"/>
        <v>0</v>
      </c>
      <c r="AH113" s="10">
        <f t="shared" ca="1" si="145"/>
        <v>0</v>
      </c>
      <c r="AI113" s="10">
        <f t="shared" ca="1" si="145"/>
        <v>0</v>
      </c>
      <c r="AJ113" s="10">
        <f t="shared" ca="1" si="145"/>
        <v>0</v>
      </c>
      <c r="AK113" s="10">
        <f t="shared" ca="1" si="145"/>
        <v>0</v>
      </c>
      <c r="AL113" s="10">
        <f t="shared" ca="1" si="145"/>
        <v>0</v>
      </c>
      <c r="AM113" s="10">
        <f t="shared" ca="1" si="145"/>
        <v>0</v>
      </c>
      <c r="AN113" s="10">
        <f t="shared" ca="1" si="145"/>
        <v>0</v>
      </c>
      <c r="AO113" s="10">
        <f t="shared" ca="1" si="145"/>
        <v>0</v>
      </c>
      <c r="AP113" s="10">
        <f t="shared" ca="1" si="145"/>
        <v>0</v>
      </c>
      <c r="AQ113" s="10">
        <f t="shared" ca="1" si="145"/>
        <v>0</v>
      </c>
      <c r="AR113" s="10">
        <f t="shared" ca="1" si="145"/>
        <v>0</v>
      </c>
      <c r="AS113" s="2"/>
      <c r="AT113" s="10">
        <f t="shared" ca="1" si="117"/>
        <v>0</v>
      </c>
      <c r="AU113" s="10">
        <f t="shared" ca="1" si="118"/>
        <v>0</v>
      </c>
      <c r="AV113" s="10">
        <f t="shared" ca="1" si="119"/>
        <v>0</v>
      </c>
      <c r="AW113" s="10">
        <f t="shared" ca="1" si="128"/>
        <v>0</v>
      </c>
      <c r="AX113" s="10">
        <f t="shared" ca="1" si="129"/>
        <v>0</v>
      </c>
      <c r="AY113" s="10">
        <f t="shared" ca="1" si="130"/>
        <v>0</v>
      </c>
      <c r="AZ113" s="10">
        <f t="shared" ca="1" si="131"/>
        <v>0</v>
      </c>
      <c r="BA113" s="10">
        <f t="shared" ca="1" si="132"/>
        <v>0</v>
      </c>
      <c r="BB113" s="10">
        <f t="shared" ca="1" si="133"/>
        <v>0</v>
      </c>
      <c r="BC113" s="10">
        <f t="shared" ca="1" si="134"/>
        <v>0</v>
      </c>
      <c r="BD113" s="10">
        <f t="shared" ca="1" si="135"/>
        <v>0</v>
      </c>
      <c r="BE113" s="10">
        <f t="shared" ca="1" si="136"/>
        <v>0</v>
      </c>
      <c r="BF113" s="10">
        <f t="shared" ca="1" si="137"/>
        <v>0</v>
      </c>
      <c r="BG113" s="10">
        <f t="shared" ca="1" si="138"/>
        <v>0</v>
      </c>
      <c r="BH113" s="10">
        <f t="shared" ca="1" si="139"/>
        <v>0</v>
      </c>
      <c r="BI113" s="10">
        <f t="shared" ca="1" si="140"/>
        <v>0</v>
      </c>
      <c r="BJ113" s="10">
        <f t="shared" ca="1" si="141"/>
        <v>0</v>
      </c>
      <c r="BK113" s="10">
        <f t="shared" ca="1" si="142"/>
        <v>0</v>
      </c>
      <c r="BL113" s="10">
        <f t="shared" ca="1" si="143"/>
        <v>0</v>
      </c>
      <c r="BM113" s="10">
        <f t="shared" ca="1" si="144"/>
        <v>0</v>
      </c>
      <c r="BN113" s="13">
        <f t="shared" ca="1" si="120"/>
        <v>0</v>
      </c>
      <c r="BO113" s="7"/>
      <c r="BP113" s="10">
        <f t="shared" ca="1" si="121"/>
        <v>0</v>
      </c>
      <c r="BQ113" s="10">
        <f t="shared" ca="1" si="122"/>
        <v>0</v>
      </c>
      <c r="BR113" s="10">
        <f t="shared" ca="1" si="123"/>
        <v>0</v>
      </c>
      <c r="BS113" s="10">
        <f t="shared" ca="1" si="124"/>
        <v>0</v>
      </c>
      <c r="BT113" s="10">
        <f t="shared" ca="1" si="125"/>
        <v>0</v>
      </c>
      <c r="BU113" s="10">
        <f t="shared" ca="1" si="146"/>
        <v>0</v>
      </c>
      <c r="BV113" s="10">
        <f t="shared" ca="1" si="147"/>
        <v>0</v>
      </c>
      <c r="BW113" s="10">
        <f t="shared" ca="1" si="148"/>
        <v>0</v>
      </c>
      <c r="BX113" s="10">
        <f t="shared" ca="1" si="149"/>
        <v>0</v>
      </c>
      <c r="BY113" s="10">
        <f t="shared" ca="1" si="150"/>
        <v>0</v>
      </c>
      <c r="BZ113" s="10">
        <f t="shared" ca="1" si="151"/>
        <v>0</v>
      </c>
      <c r="CA113" s="10">
        <f t="shared" ca="1" si="152"/>
        <v>0</v>
      </c>
      <c r="CB113" s="10">
        <f t="shared" ca="1" si="153"/>
        <v>0</v>
      </c>
      <c r="CC113" s="10">
        <f t="shared" ca="1" si="154"/>
        <v>0</v>
      </c>
      <c r="CD113" s="10">
        <f t="shared" ca="1" si="155"/>
        <v>0</v>
      </c>
      <c r="CE113" s="10">
        <f t="shared" ca="1" si="156"/>
        <v>0</v>
      </c>
      <c r="CF113" s="10">
        <f t="shared" ca="1" si="157"/>
        <v>0</v>
      </c>
      <c r="CG113" s="10">
        <f t="shared" ca="1" si="158"/>
        <v>0</v>
      </c>
      <c r="CH113" s="10">
        <f t="shared" ca="1" si="159"/>
        <v>0</v>
      </c>
      <c r="CI113" s="10">
        <f t="shared" ca="1" si="160"/>
        <v>0</v>
      </c>
      <c r="CJ113" s="13">
        <f t="shared" ca="1" si="126"/>
        <v>0</v>
      </c>
      <c r="CK113" s="13"/>
      <c r="CL113" s="33">
        <f t="shared" ca="1" si="109"/>
        <v>0</v>
      </c>
      <c r="CM113" s="10">
        <f ca="1">IF(NOT(snowball),0,IF(Z112=0,0,IF($C113&lt;=SUM($CL113:CL113),0,IF(BQ113+$C113-SUM($CL113:CL113)&gt;Z112+AU113,Z112+AU113-BQ113,$C113-SUM($CL113:CL113)))))</f>
        <v>0</v>
      </c>
      <c r="CN113" s="10">
        <f ca="1">IF(NOT(snowball),0,IF(AA112=0,0,IF($C113&lt;=SUM($CL113:CM113),0,IF(BR113+$C113-SUM($CL113:CM113)&gt;AA112+AV113,AA112+AV113-BR113,$C113-SUM($CL113:CM113)))))</f>
        <v>0</v>
      </c>
      <c r="CO113" s="10">
        <f ca="1">IF(NOT(snowball),0,IF(AB112=0,0,IF($C113&lt;=SUM($CL113:CN113),0,IF(BS113+$C113-SUM($CL113:CN113)&gt;AB112+AW113,AB112+AW113-BS113,$C113-SUM($CL113:CN113)))))</f>
        <v>0</v>
      </c>
      <c r="CP113" s="10">
        <f ca="1">IF(NOT(snowball),0,IF(AC112=0,0,IF($C113&lt;=SUM($CL113:CO113),0,IF(BT113+$C113-SUM($CL113:CO113)&gt;AC112+AX113,AC112+AX113-BT113,$C113-SUM($CL113:CO113)))))</f>
        <v>0</v>
      </c>
      <c r="CQ113" s="10">
        <f ca="1">IF(NOT(snowball),0,IF(AD112=0,0,IF($C113&lt;=SUM($CL113:CP113),0,IF(BU113+$C113-SUM($CL113:CP113)&gt;AD112+AY113,AD112+AY113-BU113,$C113-SUM($CL113:CP113)))))</f>
        <v>0</v>
      </c>
      <c r="CR113" s="10">
        <f ca="1">IF(NOT(snowball),0,IF(AE112=0,0,IF($C113&lt;=SUM($CL113:CQ113),0,IF(BV113+$C113-SUM($CL113:CQ113)&gt;AE112+AZ113,AE112+AZ113-BV113,$C113-SUM($CL113:CQ113)))))</f>
        <v>0</v>
      </c>
      <c r="CS113" s="10">
        <f ca="1">IF(NOT(snowball),0,IF(AF112=0,0,IF($C113&lt;=SUM($CL113:CR113),0,IF(BW113+$C113-SUM($CL113:CR113)&gt;AF112+BA113,AF112+BA113-BW113,$C113-SUM($CL113:CR113)))))</f>
        <v>0</v>
      </c>
      <c r="CT113" s="10">
        <f ca="1">IF(NOT(snowball),0,IF(AG112=0,0,IF($C113&lt;=SUM($CL113:CS113),0,IF(BX113+$C113-SUM($CL113:CS113)&gt;AG112+BB113,AG112+BB113-BX113,$C113-SUM($CL113:CS113)))))</f>
        <v>0</v>
      </c>
      <c r="CU113" s="10">
        <f ca="1">IF(NOT(snowball),0,IF(AH112=0,0,IF($C113&lt;=SUM($CL113:CT113),0,IF(BY113+$C113-SUM($CL113:CT113)&gt;AH112+BC113,AH112+BC113-BY113,$C113-SUM($CL113:CT113)))))</f>
        <v>0</v>
      </c>
      <c r="CV113" s="10">
        <f ca="1">IF(NOT(snowball),0,IF(AI112=0,0,IF($C113&lt;=SUM($CL113:CU113),0,IF(BZ113+$C113-SUM($CL113:CU113)&gt;AI112+BD113,AI112+BD113-BZ113,$C113-SUM($CL113:CU113)))))</f>
        <v>0</v>
      </c>
      <c r="CW113" s="10">
        <f ca="1">IF(NOT(snowball),0,IF(AJ112=0,0,IF($C113&lt;=SUM($CL113:CV113),0,IF(CA113+$C113-SUM($CL113:CV113)&gt;AJ112+BE113,AJ112+BE113-CA113,$C113-SUM($CL113:CV113)))))</f>
        <v>0</v>
      </c>
      <c r="CX113" s="10">
        <f ca="1">IF(NOT(snowball),0,IF(AK112=0,0,IF($C113&lt;=SUM($CL113:CW113),0,IF(CB113+$C113-SUM($CL113:CW113)&gt;AK112+BF113,AK112+BF113-CB113,$C113-SUM($CL113:CW113)))))</f>
        <v>0</v>
      </c>
      <c r="CY113" s="10">
        <f ca="1">IF(NOT(snowball),0,IF(AL112=0,0,IF($C113&lt;=SUM($CL113:CX113),0,IF(CC113+$C113-SUM($CL113:CX113)&gt;AL112+BG113,AL112+BG113-CC113,$C113-SUM($CL113:CX113)))))</f>
        <v>0</v>
      </c>
      <c r="CZ113" s="10">
        <f ca="1">IF(NOT(snowball),0,IF(AM112=0,0,IF($C113&lt;=SUM($CL113:CY113),0,IF(CD113+$C113-SUM($CL113:CY113)&gt;AM112+BH113,AM112+BH113-CD113,$C113-SUM($CL113:CY113)))))</f>
        <v>0</v>
      </c>
      <c r="DA113" s="10">
        <f ca="1">IF(NOT(snowball),0,IF(AN112=0,0,IF($C113&lt;=SUM($CL113:CZ113),0,IF(CE113+$C113-SUM($CL113:CZ113)&gt;AN112+BI113,AN112+BI113-CE113,$C113-SUM($CL113:CZ113)))))</f>
        <v>0</v>
      </c>
      <c r="DB113" s="10">
        <f ca="1">IF(NOT(snowball),0,IF(AO112=0,0,IF($C113&lt;=SUM($CL113:DA113),0,IF(CF113+$C113-SUM($CL113:DA113)&gt;AO112+BJ113,AO112+BJ113-CF113,$C113-SUM($CL113:DA113)))))</f>
        <v>0</v>
      </c>
      <c r="DC113" s="10">
        <f ca="1">IF(NOT(snowball),0,IF(AP112=0,0,IF($C113&lt;=SUM($CL113:DB113),0,IF(CG113+$C113-SUM($CL113:DB113)&gt;AP112+BK113,AP112+BK113-CG113,$C113-SUM($CL113:DB113)))))</f>
        <v>0</v>
      </c>
      <c r="DD113" s="10">
        <f ca="1">IF(NOT(snowball),0,IF(AQ112=0,0,IF($C113&lt;=SUM($CL113:DC113),0,IF(CH113+$C113-SUM($CL113:DC113)&gt;AQ112+BL113,AQ112+BL113-CH113,$C113-SUM($CL113:DC113)))))</f>
        <v>0</v>
      </c>
      <c r="DE113" s="10">
        <f ca="1">IF(NOT(snowball),0,IF(AR112=0,0,IF($C113&lt;=SUM($CL113:DD113),0,IF(CI113+$C113-SUM($CL113:DD113)&gt;AR112+BM113,AR112+BM113-CI113,$C113-SUM($CL113:DD113)))))</f>
        <v>0</v>
      </c>
    </row>
    <row r="114" spans="1:109" ht="11.1" customHeight="1">
      <c r="A114" s="11" t="str">
        <f t="shared" ca="1" si="127"/>
        <v/>
      </c>
      <c r="B114" s="5" t="e">
        <f t="shared" ca="1" si="110"/>
        <v>#N/A</v>
      </c>
      <c r="C114" s="34" t="str">
        <f t="shared" ca="1" si="88"/>
        <v/>
      </c>
      <c r="D114" s="10">
        <f t="shared" ca="1" si="89"/>
        <v>0</v>
      </c>
      <c r="E114" s="10">
        <f t="shared" ca="1" si="90"/>
        <v>0</v>
      </c>
      <c r="F114" s="10">
        <f t="shared" ca="1" si="91"/>
        <v>0</v>
      </c>
      <c r="G114" s="10">
        <f t="shared" ca="1" si="92"/>
        <v>0</v>
      </c>
      <c r="H114" s="10">
        <f t="shared" ca="1" si="93"/>
        <v>0</v>
      </c>
      <c r="I114" s="10">
        <f t="shared" ca="1" si="94"/>
        <v>0</v>
      </c>
      <c r="J114" s="10">
        <f t="shared" ca="1" si="95"/>
        <v>0</v>
      </c>
      <c r="K114" s="10">
        <f t="shared" ca="1" si="96"/>
        <v>0</v>
      </c>
      <c r="L114" s="10">
        <f t="shared" ca="1" si="97"/>
        <v>0</v>
      </c>
      <c r="M114" s="10">
        <f t="shared" ca="1" si="98"/>
        <v>0</v>
      </c>
      <c r="N114" s="10">
        <f t="shared" ca="1" si="99"/>
        <v>0</v>
      </c>
      <c r="O114" s="10">
        <f t="shared" ca="1" si="100"/>
        <v>0</v>
      </c>
      <c r="P114" s="10">
        <f t="shared" ca="1" si="101"/>
        <v>0</v>
      </c>
      <c r="Q114" s="10">
        <f t="shared" ca="1" si="102"/>
        <v>0</v>
      </c>
      <c r="R114" s="10">
        <f t="shared" ca="1" si="103"/>
        <v>0</v>
      </c>
      <c r="S114" s="10">
        <f t="shared" ca="1" si="104"/>
        <v>0</v>
      </c>
      <c r="T114" s="10">
        <f t="shared" ca="1" si="105"/>
        <v>0</v>
      </c>
      <c r="U114" s="10">
        <f t="shared" ca="1" si="106"/>
        <v>0</v>
      </c>
      <c r="V114" s="10">
        <f t="shared" ca="1" si="107"/>
        <v>0</v>
      </c>
      <c r="W114" s="10">
        <f t="shared" ca="1" si="107"/>
        <v>0</v>
      </c>
      <c r="X114" s="31"/>
      <c r="Y114" s="10">
        <f t="shared" ca="1" si="111"/>
        <v>0</v>
      </c>
      <c r="Z114" s="10">
        <f t="shared" ca="1" si="112"/>
        <v>0</v>
      </c>
      <c r="AA114" s="10">
        <f t="shared" ca="1" si="113"/>
        <v>0</v>
      </c>
      <c r="AB114" s="10">
        <f t="shared" ca="1" si="114"/>
        <v>0</v>
      </c>
      <c r="AC114" s="10">
        <f t="shared" ca="1" si="115"/>
        <v>0</v>
      </c>
      <c r="AD114" s="10">
        <f t="shared" ca="1" si="116"/>
        <v>0</v>
      </c>
      <c r="AE114" s="10">
        <f t="shared" ca="1" si="145"/>
        <v>0</v>
      </c>
      <c r="AF114" s="10">
        <f t="shared" ca="1" si="145"/>
        <v>0</v>
      </c>
      <c r="AG114" s="10">
        <f t="shared" ca="1" si="145"/>
        <v>0</v>
      </c>
      <c r="AH114" s="10">
        <f t="shared" ca="1" si="145"/>
        <v>0</v>
      </c>
      <c r="AI114" s="10">
        <f t="shared" ca="1" si="145"/>
        <v>0</v>
      </c>
      <c r="AJ114" s="10">
        <f t="shared" ca="1" si="145"/>
        <v>0</v>
      </c>
      <c r="AK114" s="10">
        <f t="shared" ca="1" si="145"/>
        <v>0</v>
      </c>
      <c r="AL114" s="10">
        <f t="shared" ca="1" si="145"/>
        <v>0</v>
      </c>
      <c r="AM114" s="10">
        <f t="shared" ca="1" si="145"/>
        <v>0</v>
      </c>
      <c r="AN114" s="10">
        <f t="shared" ca="1" si="145"/>
        <v>0</v>
      </c>
      <c r="AO114" s="10">
        <f t="shared" ca="1" si="145"/>
        <v>0</v>
      </c>
      <c r="AP114" s="10">
        <f t="shared" ca="1" si="145"/>
        <v>0</v>
      </c>
      <c r="AQ114" s="10">
        <f t="shared" ca="1" si="145"/>
        <v>0</v>
      </c>
      <c r="AR114" s="10">
        <f t="shared" ca="1" si="145"/>
        <v>0</v>
      </c>
      <c r="AS114" s="2"/>
      <c r="AT114" s="10">
        <f t="shared" ca="1" si="117"/>
        <v>0</v>
      </c>
      <c r="AU114" s="10">
        <f t="shared" ca="1" si="118"/>
        <v>0</v>
      </c>
      <c r="AV114" s="10">
        <f t="shared" ca="1" si="119"/>
        <v>0</v>
      </c>
      <c r="AW114" s="10">
        <f t="shared" ca="1" si="128"/>
        <v>0</v>
      </c>
      <c r="AX114" s="10">
        <f t="shared" ca="1" si="129"/>
        <v>0</v>
      </c>
      <c r="AY114" s="10">
        <f t="shared" ca="1" si="130"/>
        <v>0</v>
      </c>
      <c r="AZ114" s="10">
        <f t="shared" ca="1" si="131"/>
        <v>0</v>
      </c>
      <c r="BA114" s="10">
        <f t="shared" ca="1" si="132"/>
        <v>0</v>
      </c>
      <c r="BB114" s="10">
        <f t="shared" ca="1" si="133"/>
        <v>0</v>
      </c>
      <c r="BC114" s="10">
        <f t="shared" ca="1" si="134"/>
        <v>0</v>
      </c>
      <c r="BD114" s="10">
        <f t="shared" ca="1" si="135"/>
        <v>0</v>
      </c>
      <c r="BE114" s="10">
        <f t="shared" ca="1" si="136"/>
        <v>0</v>
      </c>
      <c r="BF114" s="10">
        <f t="shared" ca="1" si="137"/>
        <v>0</v>
      </c>
      <c r="BG114" s="10">
        <f t="shared" ca="1" si="138"/>
        <v>0</v>
      </c>
      <c r="BH114" s="10">
        <f t="shared" ca="1" si="139"/>
        <v>0</v>
      </c>
      <c r="BI114" s="10">
        <f t="shared" ca="1" si="140"/>
        <v>0</v>
      </c>
      <c r="BJ114" s="10">
        <f t="shared" ca="1" si="141"/>
        <v>0</v>
      </c>
      <c r="BK114" s="10">
        <f t="shared" ca="1" si="142"/>
        <v>0</v>
      </c>
      <c r="BL114" s="10">
        <f t="shared" ca="1" si="143"/>
        <v>0</v>
      </c>
      <c r="BM114" s="10">
        <f t="shared" ca="1" si="144"/>
        <v>0</v>
      </c>
      <c r="BN114" s="13">
        <f t="shared" ca="1" si="120"/>
        <v>0</v>
      </c>
      <c r="BO114" s="7"/>
      <c r="BP114" s="10">
        <f t="shared" ca="1" si="121"/>
        <v>0</v>
      </c>
      <c r="BQ114" s="10">
        <f t="shared" ca="1" si="122"/>
        <v>0</v>
      </c>
      <c r="BR114" s="10">
        <f t="shared" ca="1" si="123"/>
        <v>0</v>
      </c>
      <c r="BS114" s="10">
        <f t="shared" ca="1" si="124"/>
        <v>0</v>
      </c>
      <c r="BT114" s="10">
        <f t="shared" ca="1" si="125"/>
        <v>0</v>
      </c>
      <c r="BU114" s="10">
        <f t="shared" ca="1" si="146"/>
        <v>0</v>
      </c>
      <c r="BV114" s="10">
        <f t="shared" ca="1" si="147"/>
        <v>0</v>
      </c>
      <c r="BW114" s="10">
        <f t="shared" ca="1" si="148"/>
        <v>0</v>
      </c>
      <c r="BX114" s="10">
        <f t="shared" ca="1" si="149"/>
        <v>0</v>
      </c>
      <c r="BY114" s="10">
        <f t="shared" ca="1" si="150"/>
        <v>0</v>
      </c>
      <c r="BZ114" s="10">
        <f t="shared" ca="1" si="151"/>
        <v>0</v>
      </c>
      <c r="CA114" s="10">
        <f t="shared" ca="1" si="152"/>
        <v>0</v>
      </c>
      <c r="CB114" s="10">
        <f t="shared" ca="1" si="153"/>
        <v>0</v>
      </c>
      <c r="CC114" s="10">
        <f t="shared" ca="1" si="154"/>
        <v>0</v>
      </c>
      <c r="CD114" s="10">
        <f t="shared" ca="1" si="155"/>
        <v>0</v>
      </c>
      <c r="CE114" s="10">
        <f t="shared" ca="1" si="156"/>
        <v>0</v>
      </c>
      <c r="CF114" s="10">
        <f t="shared" ca="1" si="157"/>
        <v>0</v>
      </c>
      <c r="CG114" s="10">
        <f t="shared" ca="1" si="158"/>
        <v>0</v>
      </c>
      <c r="CH114" s="10">
        <f t="shared" ca="1" si="159"/>
        <v>0</v>
      </c>
      <c r="CI114" s="10">
        <f t="shared" ca="1" si="160"/>
        <v>0</v>
      </c>
      <c r="CJ114" s="13">
        <f t="shared" ca="1" si="126"/>
        <v>0</v>
      </c>
      <c r="CK114" s="13"/>
      <c r="CL114" s="33">
        <f t="shared" ca="1" si="109"/>
        <v>0</v>
      </c>
      <c r="CM114" s="10">
        <f ca="1">IF(NOT(snowball),0,IF(Z113=0,0,IF($C114&lt;=SUM($CL114:CL114),0,IF(BQ114+$C114-SUM($CL114:CL114)&gt;Z113+AU114,Z113+AU114-BQ114,$C114-SUM($CL114:CL114)))))</f>
        <v>0</v>
      </c>
      <c r="CN114" s="10">
        <f ca="1">IF(NOT(snowball),0,IF(AA113=0,0,IF($C114&lt;=SUM($CL114:CM114),0,IF(BR114+$C114-SUM($CL114:CM114)&gt;AA113+AV114,AA113+AV114-BR114,$C114-SUM($CL114:CM114)))))</f>
        <v>0</v>
      </c>
      <c r="CO114" s="10">
        <f ca="1">IF(NOT(snowball),0,IF(AB113=0,0,IF($C114&lt;=SUM($CL114:CN114),0,IF(BS114+$C114-SUM($CL114:CN114)&gt;AB113+AW114,AB113+AW114-BS114,$C114-SUM($CL114:CN114)))))</f>
        <v>0</v>
      </c>
      <c r="CP114" s="10">
        <f ca="1">IF(NOT(snowball),0,IF(AC113=0,0,IF($C114&lt;=SUM($CL114:CO114),0,IF(BT114+$C114-SUM($CL114:CO114)&gt;AC113+AX114,AC113+AX114-BT114,$C114-SUM($CL114:CO114)))))</f>
        <v>0</v>
      </c>
      <c r="CQ114" s="10">
        <f ca="1">IF(NOT(snowball),0,IF(AD113=0,0,IF($C114&lt;=SUM($CL114:CP114),0,IF(BU114+$C114-SUM($CL114:CP114)&gt;AD113+AY114,AD113+AY114-BU114,$C114-SUM($CL114:CP114)))))</f>
        <v>0</v>
      </c>
      <c r="CR114" s="10">
        <f ca="1">IF(NOT(snowball),0,IF(AE113=0,0,IF($C114&lt;=SUM($CL114:CQ114),0,IF(BV114+$C114-SUM($CL114:CQ114)&gt;AE113+AZ114,AE113+AZ114-BV114,$C114-SUM($CL114:CQ114)))))</f>
        <v>0</v>
      </c>
      <c r="CS114" s="10">
        <f ca="1">IF(NOT(snowball),0,IF(AF113=0,0,IF($C114&lt;=SUM($CL114:CR114),0,IF(BW114+$C114-SUM($CL114:CR114)&gt;AF113+BA114,AF113+BA114-BW114,$C114-SUM($CL114:CR114)))))</f>
        <v>0</v>
      </c>
      <c r="CT114" s="10">
        <f ca="1">IF(NOT(snowball),0,IF(AG113=0,0,IF($C114&lt;=SUM($CL114:CS114),0,IF(BX114+$C114-SUM($CL114:CS114)&gt;AG113+BB114,AG113+BB114-BX114,$C114-SUM($CL114:CS114)))))</f>
        <v>0</v>
      </c>
      <c r="CU114" s="10">
        <f ca="1">IF(NOT(snowball),0,IF(AH113=0,0,IF($C114&lt;=SUM($CL114:CT114),0,IF(BY114+$C114-SUM($CL114:CT114)&gt;AH113+BC114,AH113+BC114-BY114,$C114-SUM($CL114:CT114)))))</f>
        <v>0</v>
      </c>
      <c r="CV114" s="10">
        <f ca="1">IF(NOT(snowball),0,IF(AI113=0,0,IF($C114&lt;=SUM($CL114:CU114),0,IF(BZ114+$C114-SUM($CL114:CU114)&gt;AI113+BD114,AI113+BD114-BZ114,$C114-SUM($CL114:CU114)))))</f>
        <v>0</v>
      </c>
      <c r="CW114" s="10">
        <f ca="1">IF(NOT(snowball),0,IF(AJ113=0,0,IF($C114&lt;=SUM($CL114:CV114),0,IF(CA114+$C114-SUM($CL114:CV114)&gt;AJ113+BE114,AJ113+BE114-CA114,$C114-SUM($CL114:CV114)))))</f>
        <v>0</v>
      </c>
      <c r="CX114" s="10">
        <f ca="1">IF(NOT(snowball),0,IF(AK113=0,0,IF($C114&lt;=SUM($CL114:CW114),0,IF(CB114+$C114-SUM($CL114:CW114)&gt;AK113+BF114,AK113+BF114-CB114,$C114-SUM($CL114:CW114)))))</f>
        <v>0</v>
      </c>
      <c r="CY114" s="10">
        <f ca="1">IF(NOT(snowball),0,IF(AL113=0,0,IF($C114&lt;=SUM($CL114:CX114),0,IF(CC114+$C114-SUM($CL114:CX114)&gt;AL113+BG114,AL113+BG114-CC114,$C114-SUM($CL114:CX114)))))</f>
        <v>0</v>
      </c>
      <c r="CZ114" s="10">
        <f ca="1">IF(NOT(snowball),0,IF(AM113=0,0,IF($C114&lt;=SUM($CL114:CY114),0,IF(CD114+$C114-SUM($CL114:CY114)&gt;AM113+BH114,AM113+BH114-CD114,$C114-SUM($CL114:CY114)))))</f>
        <v>0</v>
      </c>
      <c r="DA114" s="10">
        <f ca="1">IF(NOT(snowball),0,IF(AN113=0,0,IF($C114&lt;=SUM($CL114:CZ114),0,IF(CE114+$C114-SUM($CL114:CZ114)&gt;AN113+BI114,AN113+BI114-CE114,$C114-SUM($CL114:CZ114)))))</f>
        <v>0</v>
      </c>
      <c r="DB114" s="10">
        <f ca="1">IF(NOT(snowball),0,IF(AO113=0,0,IF($C114&lt;=SUM($CL114:DA114),0,IF(CF114+$C114-SUM($CL114:DA114)&gt;AO113+BJ114,AO113+BJ114-CF114,$C114-SUM($CL114:DA114)))))</f>
        <v>0</v>
      </c>
      <c r="DC114" s="10">
        <f ca="1">IF(NOT(snowball),0,IF(AP113=0,0,IF($C114&lt;=SUM($CL114:DB114),0,IF(CG114+$C114-SUM($CL114:DB114)&gt;AP113+BK114,AP113+BK114-CG114,$C114-SUM($CL114:DB114)))))</f>
        <v>0</v>
      </c>
      <c r="DD114" s="10">
        <f ca="1">IF(NOT(snowball),0,IF(AQ113=0,0,IF($C114&lt;=SUM($CL114:DC114),0,IF(CH114+$C114-SUM($CL114:DC114)&gt;AQ113+BL114,AQ113+BL114-CH114,$C114-SUM($CL114:DC114)))))</f>
        <v>0</v>
      </c>
      <c r="DE114" s="10">
        <f ca="1">IF(NOT(snowball),0,IF(AR113=0,0,IF($C114&lt;=SUM($CL114:DD114),0,IF(CI114+$C114-SUM($CL114:DD114)&gt;AR113+BM114,AR113+BM114-CI114,$C114-SUM($CL114:DD114)))))</f>
        <v>0</v>
      </c>
    </row>
    <row r="115" spans="1:109" ht="11.1" customHeight="1">
      <c r="A115" s="11" t="str">
        <f t="shared" ca="1" si="127"/>
        <v/>
      </c>
      <c r="B115" s="5" t="e">
        <f t="shared" ca="1" si="110"/>
        <v>#N/A</v>
      </c>
      <c r="C115" s="34" t="str">
        <f t="shared" ca="1" si="88"/>
        <v/>
      </c>
      <c r="D115" s="10">
        <f t="shared" ca="1" si="89"/>
        <v>0</v>
      </c>
      <c r="E115" s="10">
        <f t="shared" ca="1" si="90"/>
        <v>0</v>
      </c>
      <c r="F115" s="10">
        <f t="shared" ca="1" si="91"/>
        <v>0</v>
      </c>
      <c r="G115" s="10">
        <f t="shared" ca="1" si="92"/>
        <v>0</v>
      </c>
      <c r="H115" s="10">
        <f t="shared" ca="1" si="93"/>
        <v>0</v>
      </c>
      <c r="I115" s="10">
        <f t="shared" ca="1" si="94"/>
        <v>0</v>
      </c>
      <c r="J115" s="10">
        <f t="shared" ca="1" si="95"/>
        <v>0</v>
      </c>
      <c r="K115" s="10">
        <f t="shared" ca="1" si="96"/>
        <v>0</v>
      </c>
      <c r="L115" s="10">
        <f t="shared" ca="1" si="97"/>
        <v>0</v>
      </c>
      <c r="M115" s="10">
        <f t="shared" ca="1" si="98"/>
        <v>0</v>
      </c>
      <c r="N115" s="10">
        <f t="shared" ca="1" si="99"/>
        <v>0</v>
      </c>
      <c r="O115" s="10">
        <f t="shared" ca="1" si="100"/>
        <v>0</v>
      </c>
      <c r="P115" s="10">
        <f t="shared" ca="1" si="101"/>
        <v>0</v>
      </c>
      <c r="Q115" s="10">
        <f t="shared" ca="1" si="102"/>
        <v>0</v>
      </c>
      <c r="R115" s="10">
        <f t="shared" ca="1" si="103"/>
        <v>0</v>
      </c>
      <c r="S115" s="10">
        <f t="shared" ca="1" si="104"/>
        <v>0</v>
      </c>
      <c r="T115" s="10">
        <f t="shared" ca="1" si="105"/>
        <v>0</v>
      </c>
      <c r="U115" s="10">
        <f t="shared" ca="1" si="106"/>
        <v>0</v>
      </c>
      <c r="V115" s="10">
        <f t="shared" ca="1" si="107"/>
        <v>0</v>
      </c>
      <c r="W115" s="10">
        <f t="shared" ca="1" si="107"/>
        <v>0</v>
      </c>
      <c r="X115" s="31"/>
      <c r="Y115" s="10">
        <f t="shared" ca="1" si="111"/>
        <v>0</v>
      </c>
      <c r="Z115" s="10">
        <f t="shared" ca="1" si="112"/>
        <v>0</v>
      </c>
      <c r="AA115" s="10">
        <f t="shared" ca="1" si="113"/>
        <v>0</v>
      </c>
      <c r="AB115" s="10">
        <f t="shared" ca="1" si="114"/>
        <v>0</v>
      </c>
      <c r="AC115" s="10">
        <f t="shared" ca="1" si="115"/>
        <v>0</v>
      </c>
      <c r="AD115" s="10">
        <f t="shared" ca="1" si="116"/>
        <v>0</v>
      </c>
      <c r="AE115" s="10">
        <f t="shared" ca="1" si="145"/>
        <v>0</v>
      </c>
      <c r="AF115" s="10">
        <f t="shared" ca="1" si="145"/>
        <v>0</v>
      </c>
      <c r="AG115" s="10">
        <f t="shared" ca="1" si="145"/>
        <v>0</v>
      </c>
      <c r="AH115" s="10">
        <f t="shared" ca="1" si="145"/>
        <v>0</v>
      </c>
      <c r="AI115" s="10">
        <f t="shared" ca="1" si="145"/>
        <v>0</v>
      </c>
      <c r="AJ115" s="10">
        <f t="shared" ca="1" si="145"/>
        <v>0</v>
      </c>
      <c r="AK115" s="10">
        <f t="shared" ca="1" si="145"/>
        <v>0</v>
      </c>
      <c r="AL115" s="10">
        <f t="shared" ca="1" si="145"/>
        <v>0</v>
      </c>
      <c r="AM115" s="10">
        <f t="shared" ca="1" si="145"/>
        <v>0</v>
      </c>
      <c r="AN115" s="10">
        <f t="shared" ca="1" si="145"/>
        <v>0</v>
      </c>
      <c r="AO115" s="10">
        <f t="shared" ca="1" si="145"/>
        <v>0</v>
      </c>
      <c r="AP115" s="10">
        <f t="shared" ca="1" si="145"/>
        <v>0</v>
      </c>
      <c r="AQ115" s="10">
        <f t="shared" ca="1" si="145"/>
        <v>0</v>
      </c>
      <c r="AR115" s="10">
        <f t="shared" ca="1" si="145"/>
        <v>0</v>
      </c>
      <c r="AS115" s="2"/>
      <c r="AT115" s="10">
        <f t="shared" ca="1" si="117"/>
        <v>0</v>
      </c>
      <c r="AU115" s="10">
        <f t="shared" ca="1" si="118"/>
        <v>0</v>
      </c>
      <c r="AV115" s="10">
        <f t="shared" ca="1" si="119"/>
        <v>0</v>
      </c>
      <c r="AW115" s="10">
        <f t="shared" ca="1" si="128"/>
        <v>0</v>
      </c>
      <c r="AX115" s="10">
        <f t="shared" ca="1" si="129"/>
        <v>0</v>
      </c>
      <c r="AY115" s="10">
        <f t="shared" ca="1" si="130"/>
        <v>0</v>
      </c>
      <c r="AZ115" s="10">
        <f t="shared" ca="1" si="131"/>
        <v>0</v>
      </c>
      <c r="BA115" s="10">
        <f t="shared" ca="1" si="132"/>
        <v>0</v>
      </c>
      <c r="BB115" s="10">
        <f t="shared" ca="1" si="133"/>
        <v>0</v>
      </c>
      <c r="BC115" s="10">
        <f t="shared" ca="1" si="134"/>
        <v>0</v>
      </c>
      <c r="BD115" s="10">
        <f t="shared" ca="1" si="135"/>
        <v>0</v>
      </c>
      <c r="BE115" s="10">
        <f t="shared" ca="1" si="136"/>
        <v>0</v>
      </c>
      <c r="BF115" s="10">
        <f t="shared" ca="1" si="137"/>
        <v>0</v>
      </c>
      <c r="BG115" s="10">
        <f t="shared" ca="1" si="138"/>
        <v>0</v>
      </c>
      <c r="BH115" s="10">
        <f t="shared" ca="1" si="139"/>
        <v>0</v>
      </c>
      <c r="BI115" s="10">
        <f t="shared" ca="1" si="140"/>
        <v>0</v>
      </c>
      <c r="BJ115" s="10">
        <f t="shared" ca="1" si="141"/>
        <v>0</v>
      </c>
      <c r="BK115" s="10">
        <f t="shared" ca="1" si="142"/>
        <v>0</v>
      </c>
      <c r="BL115" s="10">
        <f t="shared" ca="1" si="143"/>
        <v>0</v>
      </c>
      <c r="BM115" s="10">
        <f t="shared" ca="1" si="144"/>
        <v>0</v>
      </c>
      <c r="BN115" s="13">
        <f t="shared" ca="1" si="120"/>
        <v>0</v>
      </c>
      <c r="BO115" s="7"/>
      <c r="BP115" s="10">
        <f t="shared" ca="1" si="121"/>
        <v>0</v>
      </c>
      <c r="BQ115" s="10">
        <f t="shared" ca="1" si="122"/>
        <v>0</v>
      </c>
      <c r="BR115" s="10">
        <f t="shared" ca="1" si="123"/>
        <v>0</v>
      </c>
      <c r="BS115" s="10">
        <f t="shared" ca="1" si="124"/>
        <v>0</v>
      </c>
      <c r="BT115" s="10">
        <f t="shared" ca="1" si="125"/>
        <v>0</v>
      </c>
      <c r="BU115" s="10">
        <f t="shared" ca="1" si="146"/>
        <v>0</v>
      </c>
      <c r="BV115" s="10">
        <f t="shared" ca="1" si="147"/>
        <v>0</v>
      </c>
      <c r="BW115" s="10">
        <f t="shared" ca="1" si="148"/>
        <v>0</v>
      </c>
      <c r="BX115" s="10">
        <f t="shared" ca="1" si="149"/>
        <v>0</v>
      </c>
      <c r="BY115" s="10">
        <f t="shared" ca="1" si="150"/>
        <v>0</v>
      </c>
      <c r="BZ115" s="10">
        <f t="shared" ca="1" si="151"/>
        <v>0</v>
      </c>
      <c r="CA115" s="10">
        <f t="shared" ca="1" si="152"/>
        <v>0</v>
      </c>
      <c r="CB115" s="10">
        <f t="shared" ca="1" si="153"/>
        <v>0</v>
      </c>
      <c r="CC115" s="10">
        <f t="shared" ca="1" si="154"/>
        <v>0</v>
      </c>
      <c r="CD115" s="10">
        <f t="shared" ca="1" si="155"/>
        <v>0</v>
      </c>
      <c r="CE115" s="10">
        <f t="shared" ca="1" si="156"/>
        <v>0</v>
      </c>
      <c r="CF115" s="10">
        <f t="shared" ca="1" si="157"/>
        <v>0</v>
      </c>
      <c r="CG115" s="10">
        <f t="shared" ca="1" si="158"/>
        <v>0</v>
      </c>
      <c r="CH115" s="10">
        <f t="shared" ca="1" si="159"/>
        <v>0</v>
      </c>
      <c r="CI115" s="10">
        <f t="shared" ca="1" si="160"/>
        <v>0</v>
      </c>
      <c r="CJ115" s="13">
        <f t="shared" ca="1" si="126"/>
        <v>0</v>
      </c>
      <c r="CK115" s="13"/>
      <c r="CL115" s="33">
        <f t="shared" ca="1" si="109"/>
        <v>0</v>
      </c>
      <c r="CM115" s="10">
        <f ca="1">IF(NOT(snowball),0,IF(Z114=0,0,IF($C115&lt;=SUM($CL115:CL115),0,IF(BQ115+$C115-SUM($CL115:CL115)&gt;Z114+AU115,Z114+AU115-BQ115,$C115-SUM($CL115:CL115)))))</f>
        <v>0</v>
      </c>
      <c r="CN115" s="10">
        <f ca="1">IF(NOT(snowball),0,IF(AA114=0,0,IF($C115&lt;=SUM($CL115:CM115),0,IF(BR115+$C115-SUM($CL115:CM115)&gt;AA114+AV115,AA114+AV115-BR115,$C115-SUM($CL115:CM115)))))</f>
        <v>0</v>
      </c>
      <c r="CO115" s="10">
        <f ca="1">IF(NOT(snowball),0,IF(AB114=0,0,IF($C115&lt;=SUM($CL115:CN115),0,IF(BS115+$C115-SUM($CL115:CN115)&gt;AB114+AW115,AB114+AW115-BS115,$C115-SUM($CL115:CN115)))))</f>
        <v>0</v>
      </c>
      <c r="CP115" s="10">
        <f ca="1">IF(NOT(snowball),0,IF(AC114=0,0,IF($C115&lt;=SUM($CL115:CO115),0,IF(BT115+$C115-SUM($CL115:CO115)&gt;AC114+AX115,AC114+AX115-BT115,$C115-SUM($CL115:CO115)))))</f>
        <v>0</v>
      </c>
      <c r="CQ115" s="10">
        <f ca="1">IF(NOT(snowball),0,IF(AD114=0,0,IF($C115&lt;=SUM($CL115:CP115),0,IF(BU115+$C115-SUM($CL115:CP115)&gt;AD114+AY115,AD114+AY115-BU115,$C115-SUM($CL115:CP115)))))</f>
        <v>0</v>
      </c>
      <c r="CR115" s="10">
        <f ca="1">IF(NOT(snowball),0,IF(AE114=0,0,IF($C115&lt;=SUM($CL115:CQ115),0,IF(BV115+$C115-SUM($CL115:CQ115)&gt;AE114+AZ115,AE114+AZ115-BV115,$C115-SUM($CL115:CQ115)))))</f>
        <v>0</v>
      </c>
      <c r="CS115" s="10">
        <f ca="1">IF(NOT(snowball),0,IF(AF114=0,0,IF($C115&lt;=SUM($CL115:CR115),0,IF(BW115+$C115-SUM($CL115:CR115)&gt;AF114+BA115,AF114+BA115-BW115,$C115-SUM($CL115:CR115)))))</f>
        <v>0</v>
      </c>
      <c r="CT115" s="10">
        <f ca="1">IF(NOT(snowball),0,IF(AG114=0,0,IF($C115&lt;=SUM($CL115:CS115),0,IF(BX115+$C115-SUM($CL115:CS115)&gt;AG114+BB115,AG114+BB115-BX115,$C115-SUM($CL115:CS115)))))</f>
        <v>0</v>
      </c>
      <c r="CU115" s="10">
        <f ca="1">IF(NOT(snowball),0,IF(AH114=0,0,IF($C115&lt;=SUM($CL115:CT115),0,IF(BY115+$C115-SUM($CL115:CT115)&gt;AH114+BC115,AH114+BC115-BY115,$C115-SUM($CL115:CT115)))))</f>
        <v>0</v>
      </c>
      <c r="CV115" s="10">
        <f ca="1">IF(NOT(snowball),0,IF(AI114=0,0,IF($C115&lt;=SUM($CL115:CU115),0,IF(BZ115+$C115-SUM($CL115:CU115)&gt;AI114+BD115,AI114+BD115-BZ115,$C115-SUM($CL115:CU115)))))</f>
        <v>0</v>
      </c>
      <c r="CW115" s="10">
        <f ca="1">IF(NOT(snowball),0,IF(AJ114=0,0,IF($C115&lt;=SUM($CL115:CV115),0,IF(CA115+$C115-SUM($CL115:CV115)&gt;AJ114+BE115,AJ114+BE115-CA115,$C115-SUM($CL115:CV115)))))</f>
        <v>0</v>
      </c>
      <c r="CX115" s="10">
        <f ca="1">IF(NOT(snowball),0,IF(AK114=0,0,IF($C115&lt;=SUM($CL115:CW115),0,IF(CB115+$C115-SUM($CL115:CW115)&gt;AK114+BF115,AK114+BF115-CB115,$C115-SUM($CL115:CW115)))))</f>
        <v>0</v>
      </c>
      <c r="CY115" s="10">
        <f ca="1">IF(NOT(snowball),0,IF(AL114=0,0,IF($C115&lt;=SUM($CL115:CX115),0,IF(CC115+$C115-SUM($CL115:CX115)&gt;AL114+BG115,AL114+BG115-CC115,$C115-SUM($CL115:CX115)))))</f>
        <v>0</v>
      </c>
      <c r="CZ115" s="10">
        <f ca="1">IF(NOT(snowball),0,IF(AM114=0,0,IF($C115&lt;=SUM($CL115:CY115),0,IF(CD115+$C115-SUM($CL115:CY115)&gt;AM114+BH115,AM114+BH115-CD115,$C115-SUM($CL115:CY115)))))</f>
        <v>0</v>
      </c>
      <c r="DA115" s="10">
        <f ca="1">IF(NOT(snowball),0,IF(AN114=0,0,IF($C115&lt;=SUM($CL115:CZ115),0,IF(CE115+$C115-SUM($CL115:CZ115)&gt;AN114+BI115,AN114+BI115-CE115,$C115-SUM($CL115:CZ115)))))</f>
        <v>0</v>
      </c>
      <c r="DB115" s="10">
        <f ca="1">IF(NOT(snowball),0,IF(AO114=0,0,IF($C115&lt;=SUM($CL115:DA115),0,IF(CF115+$C115-SUM($CL115:DA115)&gt;AO114+BJ115,AO114+BJ115-CF115,$C115-SUM($CL115:DA115)))))</f>
        <v>0</v>
      </c>
      <c r="DC115" s="10">
        <f ca="1">IF(NOT(snowball),0,IF(AP114=0,0,IF($C115&lt;=SUM($CL115:DB115),0,IF(CG115+$C115-SUM($CL115:DB115)&gt;AP114+BK115,AP114+BK115-CG115,$C115-SUM($CL115:DB115)))))</f>
        <v>0</v>
      </c>
      <c r="DD115" s="10">
        <f ca="1">IF(NOT(snowball),0,IF(AQ114=0,0,IF($C115&lt;=SUM($CL115:DC115),0,IF(CH115+$C115-SUM($CL115:DC115)&gt;AQ114+BL115,AQ114+BL115-CH115,$C115-SUM($CL115:DC115)))))</f>
        <v>0</v>
      </c>
      <c r="DE115" s="10">
        <f ca="1">IF(NOT(snowball),0,IF(AR114=0,0,IF($C115&lt;=SUM($CL115:DD115),0,IF(CI115+$C115-SUM($CL115:DD115)&gt;AR114+BM115,AR114+BM115-CI115,$C115-SUM($CL115:DD115)))))</f>
        <v>0</v>
      </c>
    </row>
    <row r="116" spans="1:109" ht="11.1" customHeight="1">
      <c r="A116" s="11" t="str">
        <f t="shared" ca="1" si="127"/>
        <v/>
      </c>
      <c r="B116" s="5" t="e">
        <f t="shared" ca="1" si="110"/>
        <v>#N/A</v>
      </c>
      <c r="C116" s="34" t="str">
        <f t="shared" ca="1" si="88"/>
        <v/>
      </c>
      <c r="D116" s="10">
        <f t="shared" ca="1" si="89"/>
        <v>0</v>
      </c>
      <c r="E116" s="10">
        <f t="shared" ca="1" si="90"/>
        <v>0</v>
      </c>
      <c r="F116" s="10">
        <f t="shared" ca="1" si="91"/>
        <v>0</v>
      </c>
      <c r="G116" s="10">
        <f t="shared" ca="1" si="92"/>
        <v>0</v>
      </c>
      <c r="H116" s="10">
        <f t="shared" ca="1" si="93"/>
        <v>0</v>
      </c>
      <c r="I116" s="10">
        <f t="shared" ca="1" si="94"/>
        <v>0</v>
      </c>
      <c r="J116" s="10">
        <f t="shared" ca="1" si="95"/>
        <v>0</v>
      </c>
      <c r="K116" s="10">
        <f t="shared" ca="1" si="96"/>
        <v>0</v>
      </c>
      <c r="L116" s="10">
        <f t="shared" ca="1" si="97"/>
        <v>0</v>
      </c>
      <c r="M116" s="10">
        <f t="shared" ca="1" si="98"/>
        <v>0</v>
      </c>
      <c r="N116" s="10">
        <f t="shared" ca="1" si="99"/>
        <v>0</v>
      </c>
      <c r="O116" s="10">
        <f t="shared" ca="1" si="100"/>
        <v>0</v>
      </c>
      <c r="P116" s="10">
        <f t="shared" ca="1" si="101"/>
        <v>0</v>
      </c>
      <c r="Q116" s="10">
        <f t="shared" ca="1" si="102"/>
        <v>0</v>
      </c>
      <c r="R116" s="10">
        <f t="shared" ca="1" si="103"/>
        <v>0</v>
      </c>
      <c r="S116" s="10">
        <f t="shared" ca="1" si="104"/>
        <v>0</v>
      </c>
      <c r="T116" s="10">
        <f t="shared" ca="1" si="105"/>
        <v>0</v>
      </c>
      <c r="U116" s="10">
        <f t="shared" ca="1" si="106"/>
        <v>0</v>
      </c>
      <c r="V116" s="10">
        <f t="shared" ca="1" si="107"/>
        <v>0</v>
      </c>
      <c r="W116" s="10">
        <f t="shared" ca="1" si="107"/>
        <v>0</v>
      </c>
      <c r="X116" s="31"/>
      <c r="Y116" s="10">
        <f t="shared" ca="1" si="111"/>
        <v>0</v>
      </c>
      <c r="Z116" s="10">
        <f t="shared" ca="1" si="112"/>
        <v>0</v>
      </c>
      <c r="AA116" s="10">
        <f t="shared" ca="1" si="113"/>
        <v>0</v>
      </c>
      <c r="AB116" s="10">
        <f t="shared" ca="1" si="114"/>
        <v>0</v>
      </c>
      <c r="AC116" s="10">
        <f t="shared" ca="1" si="115"/>
        <v>0</v>
      </c>
      <c r="AD116" s="10">
        <f t="shared" ca="1" si="116"/>
        <v>0</v>
      </c>
      <c r="AE116" s="10">
        <f t="shared" ca="1" si="145"/>
        <v>0</v>
      </c>
      <c r="AF116" s="10">
        <f t="shared" ca="1" si="145"/>
        <v>0</v>
      </c>
      <c r="AG116" s="10">
        <f t="shared" ca="1" si="145"/>
        <v>0</v>
      </c>
      <c r="AH116" s="10">
        <f t="shared" ca="1" si="145"/>
        <v>0</v>
      </c>
      <c r="AI116" s="10">
        <f t="shared" ca="1" si="145"/>
        <v>0</v>
      </c>
      <c r="AJ116" s="10">
        <f t="shared" ca="1" si="145"/>
        <v>0</v>
      </c>
      <c r="AK116" s="10">
        <f t="shared" ca="1" si="145"/>
        <v>0</v>
      </c>
      <c r="AL116" s="10">
        <f t="shared" ca="1" si="145"/>
        <v>0</v>
      </c>
      <c r="AM116" s="10">
        <f t="shared" ca="1" si="145"/>
        <v>0</v>
      </c>
      <c r="AN116" s="10">
        <f t="shared" ca="1" si="145"/>
        <v>0</v>
      </c>
      <c r="AO116" s="10">
        <f t="shared" ca="1" si="145"/>
        <v>0</v>
      </c>
      <c r="AP116" s="10">
        <f t="shared" ca="1" si="145"/>
        <v>0</v>
      </c>
      <c r="AQ116" s="10">
        <f t="shared" ca="1" si="145"/>
        <v>0</v>
      </c>
      <c r="AR116" s="10">
        <f t="shared" ca="1" si="145"/>
        <v>0</v>
      </c>
      <c r="AS116" s="2"/>
      <c r="AT116" s="10">
        <f t="shared" ca="1" si="117"/>
        <v>0</v>
      </c>
      <c r="AU116" s="10">
        <f t="shared" ca="1" si="118"/>
        <v>0</v>
      </c>
      <c r="AV116" s="10">
        <f t="shared" ca="1" si="119"/>
        <v>0</v>
      </c>
      <c r="AW116" s="10">
        <f t="shared" ca="1" si="128"/>
        <v>0</v>
      </c>
      <c r="AX116" s="10">
        <f t="shared" ca="1" si="129"/>
        <v>0</v>
      </c>
      <c r="AY116" s="10">
        <f t="shared" ca="1" si="130"/>
        <v>0</v>
      </c>
      <c r="AZ116" s="10">
        <f t="shared" ca="1" si="131"/>
        <v>0</v>
      </c>
      <c r="BA116" s="10">
        <f t="shared" ca="1" si="132"/>
        <v>0</v>
      </c>
      <c r="BB116" s="10">
        <f t="shared" ca="1" si="133"/>
        <v>0</v>
      </c>
      <c r="BC116" s="10">
        <f t="shared" ca="1" si="134"/>
        <v>0</v>
      </c>
      <c r="BD116" s="10">
        <f t="shared" ca="1" si="135"/>
        <v>0</v>
      </c>
      <c r="BE116" s="10">
        <f t="shared" ca="1" si="136"/>
        <v>0</v>
      </c>
      <c r="BF116" s="10">
        <f t="shared" ca="1" si="137"/>
        <v>0</v>
      </c>
      <c r="BG116" s="10">
        <f t="shared" ca="1" si="138"/>
        <v>0</v>
      </c>
      <c r="BH116" s="10">
        <f t="shared" ca="1" si="139"/>
        <v>0</v>
      </c>
      <c r="BI116" s="10">
        <f t="shared" ca="1" si="140"/>
        <v>0</v>
      </c>
      <c r="BJ116" s="10">
        <f t="shared" ca="1" si="141"/>
        <v>0</v>
      </c>
      <c r="BK116" s="10">
        <f t="shared" ca="1" si="142"/>
        <v>0</v>
      </c>
      <c r="BL116" s="10">
        <f t="shared" ca="1" si="143"/>
        <v>0</v>
      </c>
      <c r="BM116" s="10">
        <f t="shared" ca="1" si="144"/>
        <v>0</v>
      </c>
      <c r="BN116" s="13">
        <f t="shared" ca="1" si="120"/>
        <v>0</v>
      </c>
      <c r="BO116" s="7"/>
      <c r="BP116" s="10">
        <f t="shared" ca="1" si="121"/>
        <v>0</v>
      </c>
      <c r="BQ116" s="10">
        <f t="shared" ca="1" si="122"/>
        <v>0</v>
      </c>
      <c r="BR116" s="10">
        <f t="shared" ca="1" si="123"/>
        <v>0</v>
      </c>
      <c r="BS116" s="10">
        <f t="shared" ca="1" si="124"/>
        <v>0</v>
      </c>
      <c r="BT116" s="10">
        <f t="shared" ca="1" si="125"/>
        <v>0</v>
      </c>
      <c r="BU116" s="10">
        <f t="shared" ca="1" si="146"/>
        <v>0</v>
      </c>
      <c r="BV116" s="10">
        <f t="shared" ca="1" si="147"/>
        <v>0</v>
      </c>
      <c r="BW116" s="10">
        <f t="shared" ca="1" si="148"/>
        <v>0</v>
      </c>
      <c r="BX116" s="10">
        <f t="shared" ca="1" si="149"/>
        <v>0</v>
      </c>
      <c r="BY116" s="10">
        <f t="shared" ca="1" si="150"/>
        <v>0</v>
      </c>
      <c r="BZ116" s="10">
        <f t="shared" ca="1" si="151"/>
        <v>0</v>
      </c>
      <c r="CA116" s="10">
        <f t="shared" ca="1" si="152"/>
        <v>0</v>
      </c>
      <c r="CB116" s="10">
        <f t="shared" ca="1" si="153"/>
        <v>0</v>
      </c>
      <c r="CC116" s="10">
        <f t="shared" ca="1" si="154"/>
        <v>0</v>
      </c>
      <c r="CD116" s="10">
        <f t="shared" ca="1" si="155"/>
        <v>0</v>
      </c>
      <c r="CE116" s="10">
        <f t="shared" ca="1" si="156"/>
        <v>0</v>
      </c>
      <c r="CF116" s="10">
        <f t="shared" ca="1" si="157"/>
        <v>0</v>
      </c>
      <c r="CG116" s="10">
        <f t="shared" ca="1" si="158"/>
        <v>0</v>
      </c>
      <c r="CH116" s="10">
        <f t="shared" ca="1" si="159"/>
        <v>0</v>
      </c>
      <c r="CI116" s="10">
        <f t="shared" ca="1" si="160"/>
        <v>0</v>
      </c>
      <c r="CJ116" s="13">
        <f t="shared" ca="1" si="126"/>
        <v>0</v>
      </c>
      <c r="CK116" s="13"/>
      <c r="CL116" s="33">
        <f t="shared" ca="1" si="109"/>
        <v>0</v>
      </c>
      <c r="CM116" s="10">
        <f ca="1">IF(NOT(snowball),0,IF(Z115=0,0,IF($C116&lt;=SUM($CL116:CL116),0,IF(BQ116+$C116-SUM($CL116:CL116)&gt;Z115+AU116,Z115+AU116-BQ116,$C116-SUM($CL116:CL116)))))</f>
        <v>0</v>
      </c>
      <c r="CN116" s="10">
        <f ca="1">IF(NOT(snowball),0,IF(AA115=0,0,IF($C116&lt;=SUM($CL116:CM116),0,IF(BR116+$C116-SUM($CL116:CM116)&gt;AA115+AV116,AA115+AV116-BR116,$C116-SUM($CL116:CM116)))))</f>
        <v>0</v>
      </c>
      <c r="CO116" s="10">
        <f ca="1">IF(NOT(snowball),0,IF(AB115=0,0,IF($C116&lt;=SUM($CL116:CN116),0,IF(BS116+$C116-SUM($CL116:CN116)&gt;AB115+AW116,AB115+AW116-BS116,$C116-SUM($CL116:CN116)))))</f>
        <v>0</v>
      </c>
      <c r="CP116" s="10">
        <f ca="1">IF(NOT(snowball),0,IF(AC115=0,0,IF($C116&lt;=SUM($CL116:CO116),0,IF(BT116+$C116-SUM($CL116:CO116)&gt;AC115+AX116,AC115+AX116-BT116,$C116-SUM($CL116:CO116)))))</f>
        <v>0</v>
      </c>
      <c r="CQ116" s="10">
        <f ca="1">IF(NOT(snowball),0,IF(AD115=0,0,IF($C116&lt;=SUM($CL116:CP116),0,IF(BU116+$C116-SUM($CL116:CP116)&gt;AD115+AY116,AD115+AY116-BU116,$C116-SUM($CL116:CP116)))))</f>
        <v>0</v>
      </c>
      <c r="CR116" s="10">
        <f ca="1">IF(NOT(snowball),0,IF(AE115=0,0,IF($C116&lt;=SUM($CL116:CQ116),0,IF(BV116+$C116-SUM($CL116:CQ116)&gt;AE115+AZ116,AE115+AZ116-BV116,$C116-SUM($CL116:CQ116)))))</f>
        <v>0</v>
      </c>
      <c r="CS116" s="10">
        <f ca="1">IF(NOT(snowball),0,IF(AF115=0,0,IF($C116&lt;=SUM($CL116:CR116),0,IF(BW116+$C116-SUM($CL116:CR116)&gt;AF115+BA116,AF115+BA116-BW116,$C116-SUM($CL116:CR116)))))</f>
        <v>0</v>
      </c>
      <c r="CT116" s="10">
        <f ca="1">IF(NOT(snowball),0,IF(AG115=0,0,IF($C116&lt;=SUM($CL116:CS116),0,IF(BX116+$C116-SUM($CL116:CS116)&gt;AG115+BB116,AG115+BB116-BX116,$C116-SUM($CL116:CS116)))))</f>
        <v>0</v>
      </c>
      <c r="CU116" s="10">
        <f ca="1">IF(NOT(snowball),0,IF(AH115=0,0,IF($C116&lt;=SUM($CL116:CT116),0,IF(BY116+$C116-SUM($CL116:CT116)&gt;AH115+BC116,AH115+BC116-BY116,$C116-SUM($CL116:CT116)))))</f>
        <v>0</v>
      </c>
      <c r="CV116" s="10">
        <f ca="1">IF(NOT(snowball),0,IF(AI115=0,0,IF($C116&lt;=SUM($CL116:CU116),0,IF(BZ116+$C116-SUM($CL116:CU116)&gt;AI115+BD116,AI115+BD116-BZ116,$C116-SUM($CL116:CU116)))))</f>
        <v>0</v>
      </c>
      <c r="CW116" s="10">
        <f ca="1">IF(NOT(snowball),0,IF(AJ115=0,0,IF($C116&lt;=SUM($CL116:CV116),0,IF(CA116+$C116-SUM($CL116:CV116)&gt;AJ115+BE116,AJ115+BE116-CA116,$C116-SUM($CL116:CV116)))))</f>
        <v>0</v>
      </c>
      <c r="CX116" s="10">
        <f ca="1">IF(NOT(snowball),0,IF(AK115=0,0,IF($C116&lt;=SUM($CL116:CW116),0,IF(CB116+$C116-SUM($CL116:CW116)&gt;AK115+BF116,AK115+BF116-CB116,$C116-SUM($CL116:CW116)))))</f>
        <v>0</v>
      </c>
      <c r="CY116" s="10">
        <f ca="1">IF(NOT(snowball),0,IF(AL115=0,0,IF($C116&lt;=SUM($CL116:CX116),0,IF(CC116+$C116-SUM($CL116:CX116)&gt;AL115+BG116,AL115+BG116-CC116,$C116-SUM($CL116:CX116)))))</f>
        <v>0</v>
      </c>
      <c r="CZ116" s="10">
        <f ca="1">IF(NOT(snowball),0,IF(AM115=0,0,IF($C116&lt;=SUM($CL116:CY116),0,IF(CD116+$C116-SUM($CL116:CY116)&gt;AM115+BH116,AM115+BH116-CD116,$C116-SUM($CL116:CY116)))))</f>
        <v>0</v>
      </c>
      <c r="DA116" s="10">
        <f ca="1">IF(NOT(snowball),0,IF(AN115=0,0,IF($C116&lt;=SUM($CL116:CZ116),0,IF(CE116+$C116-SUM($CL116:CZ116)&gt;AN115+BI116,AN115+BI116-CE116,$C116-SUM($CL116:CZ116)))))</f>
        <v>0</v>
      </c>
      <c r="DB116" s="10">
        <f ca="1">IF(NOT(snowball),0,IF(AO115=0,0,IF($C116&lt;=SUM($CL116:DA116),0,IF(CF116+$C116-SUM($CL116:DA116)&gt;AO115+BJ116,AO115+BJ116-CF116,$C116-SUM($CL116:DA116)))))</f>
        <v>0</v>
      </c>
      <c r="DC116" s="10">
        <f ca="1">IF(NOT(snowball),0,IF(AP115=0,0,IF($C116&lt;=SUM($CL116:DB116),0,IF(CG116+$C116-SUM($CL116:DB116)&gt;AP115+BK116,AP115+BK116-CG116,$C116-SUM($CL116:DB116)))))</f>
        <v>0</v>
      </c>
      <c r="DD116" s="10">
        <f ca="1">IF(NOT(snowball),0,IF(AQ115=0,0,IF($C116&lt;=SUM($CL116:DC116),0,IF(CH116+$C116-SUM($CL116:DC116)&gt;AQ115+BL116,AQ115+BL116-CH116,$C116-SUM($CL116:DC116)))))</f>
        <v>0</v>
      </c>
      <c r="DE116" s="10">
        <f ca="1">IF(NOT(snowball),0,IF(AR115=0,0,IF($C116&lt;=SUM($CL116:DD116),0,IF(CI116+$C116-SUM($CL116:DD116)&gt;AR115+BM116,AR115+BM116-CI116,$C116-SUM($CL116:DD116)))))</f>
        <v>0</v>
      </c>
    </row>
    <row r="117" spans="1:109" ht="11.1" customHeight="1">
      <c r="A117" s="11" t="str">
        <f t="shared" ca="1" si="127"/>
        <v/>
      </c>
      <c r="B117" s="5" t="e">
        <f t="shared" ca="1" si="110"/>
        <v>#N/A</v>
      </c>
      <c r="C117" s="34" t="str">
        <f t="shared" ca="1" si="88"/>
        <v/>
      </c>
      <c r="D117" s="10">
        <f t="shared" ca="1" si="89"/>
        <v>0</v>
      </c>
      <c r="E117" s="10">
        <f t="shared" ca="1" si="90"/>
        <v>0</v>
      </c>
      <c r="F117" s="10">
        <f t="shared" ca="1" si="91"/>
        <v>0</v>
      </c>
      <c r="G117" s="10">
        <f t="shared" ca="1" si="92"/>
        <v>0</v>
      </c>
      <c r="H117" s="10">
        <f t="shared" ca="1" si="93"/>
        <v>0</v>
      </c>
      <c r="I117" s="10">
        <f t="shared" ca="1" si="94"/>
        <v>0</v>
      </c>
      <c r="J117" s="10">
        <f t="shared" ca="1" si="95"/>
        <v>0</v>
      </c>
      <c r="K117" s="10">
        <f t="shared" ca="1" si="96"/>
        <v>0</v>
      </c>
      <c r="L117" s="10">
        <f t="shared" ca="1" si="97"/>
        <v>0</v>
      </c>
      <c r="M117" s="10">
        <f t="shared" ca="1" si="98"/>
        <v>0</v>
      </c>
      <c r="N117" s="10">
        <f t="shared" ca="1" si="99"/>
        <v>0</v>
      </c>
      <c r="O117" s="10">
        <f t="shared" ca="1" si="100"/>
        <v>0</v>
      </c>
      <c r="P117" s="10">
        <f t="shared" ca="1" si="101"/>
        <v>0</v>
      </c>
      <c r="Q117" s="10">
        <f t="shared" ca="1" si="102"/>
        <v>0</v>
      </c>
      <c r="R117" s="10">
        <f t="shared" ca="1" si="103"/>
        <v>0</v>
      </c>
      <c r="S117" s="10">
        <f t="shared" ca="1" si="104"/>
        <v>0</v>
      </c>
      <c r="T117" s="10">
        <f t="shared" ca="1" si="105"/>
        <v>0</v>
      </c>
      <c r="U117" s="10">
        <f t="shared" ca="1" si="106"/>
        <v>0</v>
      </c>
      <c r="V117" s="10">
        <f t="shared" ca="1" si="107"/>
        <v>0</v>
      </c>
      <c r="W117" s="10">
        <f t="shared" ca="1" si="107"/>
        <v>0</v>
      </c>
      <c r="X117" s="31"/>
      <c r="Y117" s="10">
        <f t="shared" ca="1" si="111"/>
        <v>0</v>
      </c>
      <c r="Z117" s="10">
        <f t="shared" ca="1" si="112"/>
        <v>0</v>
      </c>
      <c r="AA117" s="10">
        <f t="shared" ca="1" si="113"/>
        <v>0</v>
      </c>
      <c r="AB117" s="10">
        <f t="shared" ca="1" si="114"/>
        <v>0</v>
      </c>
      <c r="AC117" s="10">
        <f t="shared" ca="1" si="115"/>
        <v>0</v>
      </c>
      <c r="AD117" s="10">
        <f t="shared" ca="1" si="116"/>
        <v>0</v>
      </c>
      <c r="AE117" s="10">
        <f t="shared" ref="AE117:AR132" ca="1" si="161">IF(J$8=0,0,AE116-(J117-AZ117))</f>
        <v>0</v>
      </c>
      <c r="AF117" s="10">
        <f t="shared" ca="1" si="161"/>
        <v>0</v>
      </c>
      <c r="AG117" s="10">
        <f t="shared" ca="1" si="161"/>
        <v>0</v>
      </c>
      <c r="AH117" s="10">
        <f t="shared" ca="1" si="161"/>
        <v>0</v>
      </c>
      <c r="AI117" s="10">
        <f t="shared" ca="1" si="161"/>
        <v>0</v>
      </c>
      <c r="AJ117" s="10">
        <f t="shared" ca="1" si="161"/>
        <v>0</v>
      </c>
      <c r="AK117" s="10">
        <f t="shared" ca="1" si="161"/>
        <v>0</v>
      </c>
      <c r="AL117" s="10">
        <f t="shared" ca="1" si="161"/>
        <v>0</v>
      </c>
      <c r="AM117" s="10">
        <f t="shared" ca="1" si="161"/>
        <v>0</v>
      </c>
      <c r="AN117" s="10">
        <f t="shared" ca="1" si="161"/>
        <v>0</v>
      </c>
      <c r="AO117" s="10">
        <f t="shared" ca="1" si="161"/>
        <v>0</v>
      </c>
      <c r="AP117" s="10">
        <f t="shared" ca="1" si="161"/>
        <v>0</v>
      </c>
      <c r="AQ117" s="10">
        <f t="shared" ca="1" si="161"/>
        <v>0</v>
      </c>
      <c r="AR117" s="10">
        <f t="shared" ca="1" si="161"/>
        <v>0</v>
      </c>
      <c r="AS117" s="2"/>
      <c r="AT117" s="10">
        <f t="shared" ca="1" si="117"/>
        <v>0</v>
      </c>
      <c r="AU117" s="10">
        <f t="shared" ca="1" si="118"/>
        <v>0</v>
      </c>
      <c r="AV117" s="10">
        <f t="shared" ca="1" si="119"/>
        <v>0</v>
      </c>
      <c r="AW117" s="10">
        <f t="shared" ca="1" si="128"/>
        <v>0</v>
      </c>
      <c r="AX117" s="10">
        <f t="shared" ca="1" si="129"/>
        <v>0</v>
      </c>
      <c r="AY117" s="10">
        <f t="shared" ca="1" si="130"/>
        <v>0</v>
      </c>
      <c r="AZ117" s="10">
        <f t="shared" ca="1" si="131"/>
        <v>0</v>
      </c>
      <c r="BA117" s="10">
        <f t="shared" ca="1" si="132"/>
        <v>0</v>
      </c>
      <c r="BB117" s="10">
        <f t="shared" ca="1" si="133"/>
        <v>0</v>
      </c>
      <c r="BC117" s="10">
        <f t="shared" ca="1" si="134"/>
        <v>0</v>
      </c>
      <c r="BD117" s="10">
        <f t="shared" ca="1" si="135"/>
        <v>0</v>
      </c>
      <c r="BE117" s="10">
        <f t="shared" ca="1" si="136"/>
        <v>0</v>
      </c>
      <c r="BF117" s="10">
        <f t="shared" ca="1" si="137"/>
        <v>0</v>
      </c>
      <c r="BG117" s="10">
        <f t="shared" ca="1" si="138"/>
        <v>0</v>
      </c>
      <c r="BH117" s="10">
        <f t="shared" ca="1" si="139"/>
        <v>0</v>
      </c>
      <c r="BI117" s="10">
        <f t="shared" ca="1" si="140"/>
        <v>0</v>
      </c>
      <c r="BJ117" s="10">
        <f t="shared" ca="1" si="141"/>
        <v>0</v>
      </c>
      <c r="BK117" s="10">
        <f t="shared" ca="1" si="142"/>
        <v>0</v>
      </c>
      <c r="BL117" s="10">
        <f t="shared" ca="1" si="143"/>
        <v>0</v>
      </c>
      <c r="BM117" s="10">
        <f t="shared" ca="1" si="144"/>
        <v>0</v>
      </c>
      <c r="BN117" s="13">
        <f t="shared" ca="1" si="120"/>
        <v>0</v>
      </c>
      <c r="BO117" s="7"/>
      <c r="BP117" s="10">
        <f t="shared" ca="1" si="121"/>
        <v>0</v>
      </c>
      <c r="BQ117" s="10">
        <f t="shared" ca="1" si="122"/>
        <v>0</v>
      </c>
      <c r="BR117" s="10">
        <f t="shared" ca="1" si="123"/>
        <v>0</v>
      </c>
      <c r="BS117" s="10">
        <f t="shared" ca="1" si="124"/>
        <v>0</v>
      </c>
      <c r="BT117" s="10">
        <f t="shared" ca="1" si="125"/>
        <v>0</v>
      </c>
      <c r="BU117" s="10">
        <f t="shared" ca="1" si="146"/>
        <v>0</v>
      </c>
      <c r="BV117" s="10">
        <f t="shared" ca="1" si="147"/>
        <v>0</v>
      </c>
      <c r="BW117" s="10">
        <f t="shared" ca="1" si="148"/>
        <v>0</v>
      </c>
      <c r="BX117" s="10">
        <f t="shared" ca="1" si="149"/>
        <v>0</v>
      </c>
      <c r="BY117" s="10">
        <f t="shared" ca="1" si="150"/>
        <v>0</v>
      </c>
      <c r="BZ117" s="10">
        <f t="shared" ca="1" si="151"/>
        <v>0</v>
      </c>
      <c r="CA117" s="10">
        <f t="shared" ca="1" si="152"/>
        <v>0</v>
      </c>
      <c r="CB117" s="10">
        <f t="shared" ca="1" si="153"/>
        <v>0</v>
      </c>
      <c r="CC117" s="10">
        <f t="shared" ca="1" si="154"/>
        <v>0</v>
      </c>
      <c r="CD117" s="10">
        <f t="shared" ca="1" si="155"/>
        <v>0</v>
      </c>
      <c r="CE117" s="10">
        <f t="shared" ca="1" si="156"/>
        <v>0</v>
      </c>
      <c r="CF117" s="10">
        <f t="shared" ca="1" si="157"/>
        <v>0</v>
      </c>
      <c r="CG117" s="10">
        <f t="shared" ca="1" si="158"/>
        <v>0</v>
      </c>
      <c r="CH117" s="10">
        <f t="shared" ca="1" si="159"/>
        <v>0</v>
      </c>
      <c r="CI117" s="10">
        <f t="shared" ca="1" si="160"/>
        <v>0</v>
      </c>
      <c r="CJ117" s="13">
        <f t="shared" ca="1" si="126"/>
        <v>0</v>
      </c>
      <c r="CK117" s="13"/>
      <c r="CL117" s="33">
        <f t="shared" ca="1" si="109"/>
        <v>0</v>
      </c>
      <c r="CM117" s="10">
        <f ca="1">IF(NOT(snowball),0,IF(Z116=0,0,IF($C117&lt;=SUM($CL117:CL117),0,IF(BQ117+$C117-SUM($CL117:CL117)&gt;Z116+AU117,Z116+AU117-BQ117,$C117-SUM($CL117:CL117)))))</f>
        <v>0</v>
      </c>
      <c r="CN117" s="10">
        <f ca="1">IF(NOT(snowball),0,IF(AA116=0,0,IF($C117&lt;=SUM($CL117:CM117),0,IF(BR117+$C117-SUM($CL117:CM117)&gt;AA116+AV117,AA116+AV117-BR117,$C117-SUM($CL117:CM117)))))</f>
        <v>0</v>
      </c>
      <c r="CO117" s="10">
        <f ca="1">IF(NOT(snowball),0,IF(AB116=0,0,IF($C117&lt;=SUM($CL117:CN117),0,IF(BS117+$C117-SUM($CL117:CN117)&gt;AB116+AW117,AB116+AW117-BS117,$C117-SUM($CL117:CN117)))))</f>
        <v>0</v>
      </c>
      <c r="CP117" s="10">
        <f ca="1">IF(NOT(snowball),0,IF(AC116=0,0,IF($C117&lt;=SUM($CL117:CO117),0,IF(BT117+$C117-SUM($CL117:CO117)&gt;AC116+AX117,AC116+AX117-BT117,$C117-SUM($CL117:CO117)))))</f>
        <v>0</v>
      </c>
      <c r="CQ117" s="10">
        <f ca="1">IF(NOT(snowball),0,IF(AD116=0,0,IF($C117&lt;=SUM($CL117:CP117),0,IF(BU117+$C117-SUM($CL117:CP117)&gt;AD116+AY117,AD116+AY117-BU117,$C117-SUM($CL117:CP117)))))</f>
        <v>0</v>
      </c>
      <c r="CR117" s="10">
        <f ca="1">IF(NOT(snowball),0,IF(AE116=0,0,IF($C117&lt;=SUM($CL117:CQ117),0,IF(BV117+$C117-SUM($CL117:CQ117)&gt;AE116+AZ117,AE116+AZ117-BV117,$C117-SUM($CL117:CQ117)))))</f>
        <v>0</v>
      </c>
      <c r="CS117" s="10">
        <f ca="1">IF(NOT(snowball),0,IF(AF116=0,0,IF($C117&lt;=SUM($CL117:CR117),0,IF(BW117+$C117-SUM($CL117:CR117)&gt;AF116+BA117,AF116+BA117-BW117,$C117-SUM($CL117:CR117)))))</f>
        <v>0</v>
      </c>
      <c r="CT117" s="10">
        <f ca="1">IF(NOT(snowball),0,IF(AG116=0,0,IF($C117&lt;=SUM($CL117:CS117),0,IF(BX117+$C117-SUM($CL117:CS117)&gt;AG116+BB117,AG116+BB117-BX117,$C117-SUM($CL117:CS117)))))</f>
        <v>0</v>
      </c>
      <c r="CU117" s="10">
        <f ca="1">IF(NOT(snowball),0,IF(AH116=0,0,IF($C117&lt;=SUM($CL117:CT117),0,IF(BY117+$C117-SUM($CL117:CT117)&gt;AH116+BC117,AH116+BC117-BY117,$C117-SUM($CL117:CT117)))))</f>
        <v>0</v>
      </c>
      <c r="CV117" s="10">
        <f ca="1">IF(NOT(snowball),0,IF(AI116=0,0,IF($C117&lt;=SUM($CL117:CU117),0,IF(BZ117+$C117-SUM($CL117:CU117)&gt;AI116+BD117,AI116+BD117-BZ117,$C117-SUM($CL117:CU117)))))</f>
        <v>0</v>
      </c>
      <c r="CW117" s="10">
        <f ca="1">IF(NOT(snowball),0,IF(AJ116=0,0,IF($C117&lt;=SUM($CL117:CV117),0,IF(CA117+$C117-SUM($CL117:CV117)&gt;AJ116+BE117,AJ116+BE117-CA117,$C117-SUM($CL117:CV117)))))</f>
        <v>0</v>
      </c>
      <c r="CX117" s="10">
        <f ca="1">IF(NOT(snowball),0,IF(AK116=0,0,IF($C117&lt;=SUM($CL117:CW117),0,IF(CB117+$C117-SUM($CL117:CW117)&gt;AK116+BF117,AK116+BF117-CB117,$C117-SUM($CL117:CW117)))))</f>
        <v>0</v>
      </c>
      <c r="CY117" s="10">
        <f ca="1">IF(NOT(snowball),0,IF(AL116=0,0,IF($C117&lt;=SUM($CL117:CX117),0,IF(CC117+$C117-SUM($CL117:CX117)&gt;AL116+BG117,AL116+BG117-CC117,$C117-SUM($CL117:CX117)))))</f>
        <v>0</v>
      </c>
      <c r="CZ117" s="10">
        <f ca="1">IF(NOT(snowball),0,IF(AM116=0,0,IF($C117&lt;=SUM($CL117:CY117),0,IF(CD117+$C117-SUM($CL117:CY117)&gt;AM116+BH117,AM116+BH117-CD117,$C117-SUM($CL117:CY117)))))</f>
        <v>0</v>
      </c>
      <c r="DA117" s="10">
        <f ca="1">IF(NOT(snowball),0,IF(AN116=0,0,IF($C117&lt;=SUM($CL117:CZ117),0,IF(CE117+$C117-SUM($CL117:CZ117)&gt;AN116+BI117,AN116+BI117-CE117,$C117-SUM($CL117:CZ117)))))</f>
        <v>0</v>
      </c>
      <c r="DB117" s="10">
        <f ca="1">IF(NOT(snowball),0,IF(AO116=0,0,IF($C117&lt;=SUM($CL117:DA117),0,IF(CF117+$C117-SUM($CL117:DA117)&gt;AO116+BJ117,AO116+BJ117-CF117,$C117-SUM($CL117:DA117)))))</f>
        <v>0</v>
      </c>
      <c r="DC117" s="10">
        <f ca="1">IF(NOT(snowball),0,IF(AP116=0,0,IF($C117&lt;=SUM($CL117:DB117),0,IF(CG117+$C117-SUM($CL117:DB117)&gt;AP116+BK117,AP116+BK117-CG117,$C117-SUM($CL117:DB117)))))</f>
        <v>0</v>
      </c>
      <c r="DD117" s="10">
        <f ca="1">IF(NOT(snowball),0,IF(AQ116=0,0,IF($C117&lt;=SUM($CL117:DC117),0,IF(CH117+$C117-SUM($CL117:DC117)&gt;AQ116+BL117,AQ116+BL117-CH117,$C117-SUM($CL117:DC117)))))</f>
        <v>0</v>
      </c>
      <c r="DE117" s="10">
        <f ca="1">IF(NOT(snowball),0,IF(AR116=0,0,IF($C117&lt;=SUM($CL117:DD117),0,IF(CI117+$C117-SUM($CL117:DD117)&gt;AR116+BM117,AR116+BM117-CI117,$C117-SUM($CL117:DD117)))))</f>
        <v>0</v>
      </c>
    </row>
    <row r="118" spans="1:109" ht="11.1" customHeight="1">
      <c r="A118" s="11" t="str">
        <f t="shared" ca="1" si="127"/>
        <v/>
      </c>
      <c r="B118" s="5" t="e">
        <f t="shared" ca="1" si="110"/>
        <v>#N/A</v>
      </c>
      <c r="C118" s="34" t="str">
        <f t="shared" ca="1" si="88"/>
        <v/>
      </c>
      <c r="D118" s="10">
        <f t="shared" ca="1" si="89"/>
        <v>0</v>
      </c>
      <c r="E118" s="10">
        <f t="shared" ca="1" si="90"/>
        <v>0</v>
      </c>
      <c r="F118" s="10">
        <f t="shared" ca="1" si="91"/>
        <v>0</v>
      </c>
      <c r="G118" s="10">
        <f t="shared" ca="1" si="92"/>
        <v>0</v>
      </c>
      <c r="H118" s="10">
        <f t="shared" ca="1" si="93"/>
        <v>0</v>
      </c>
      <c r="I118" s="10">
        <f t="shared" ca="1" si="94"/>
        <v>0</v>
      </c>
      <c r="J118" s="10">
        <f t="shared" ca="1" si="95"/>
        <v>0</v>
      </c>
      <c r="K118" s="10">
        <f t="shared" ca="1" si="96"/>
        <v>0</v>
      </c>
      <c r="L118" s="10">
        <f t="shared" ca="1" si="97"/>
        <v>0</v>
      </c>
      <c r="M118" s="10">
        <f t="shared" ca="1" si="98"/>
        <v>0</v>
      </c>
      <c r="N118" s="10">
        <f t="shared" ca="1" si="99"/>
        <v>0</v>
      </c>
      <c r="O118" s="10">
        <f t="shared" ca="1" si="100"/>
        <v>0</v>
      </c>
      <c r="P118" s="10">
        <f t="shared" ca="1" si="101"/>
        <v>0</v>
      </c>
      <c r="Q118" s="10">
        <f t="shared" ca="1" si="102"/>
        <v>0</v>
      </c>
      <c r="R118" s="10">
        <f t="shared" ca="1" si="103"/>
        <v>0</v>
      </c>
      <c r="S118" s="10">
        <f t="shared" ca="1" si="104"/>
        <v>0</v>
      </c>
      <c r="T118" s="10">
        <f t="shared" ca="1" si="105"/>
        <v>0</v>
      </c>
      <c r="U118" s="10">
        <f t="shared" ca="1" si="106"/>
        <v>0</v>
      </c>
      <c r="V118" s="10">
        <f t="shared" ca="1" si="107"/>
        <v>0</v>
      </c>
      <c r="W118" s="10">
        <f t="shared" ca="1" si="107"/>
        <v>0</v>
      </c>
      <c r="X118" s="31"/>
      <c r="Y118" s="10">
        <f t="shared" ca="1" si="111"/>
        <v>0</v>
      </c>
      <c r="Z118" s="10">
        <f t="shared" ca="1" si="112"/>
        <v>0</v>
      </c>
      <c r="AA118" s="10">
        <f t="shared" ca="1" si="113"/>
        <v>0</v>
      </c>
      <c r="AB118" s="10">
        <f t="shared" ref="AB118:AB149" ca="1" si="162">IF(G$8=0,0,AB117-(G118-AW118))</f>
        <v>0</v>
      </c>
      <c r="AC118" s="10">
        <f t="shared" ref="AC118:AC149" ca="1" si="163">IF(H$8=0,0,AC117-(H118-AX118))</f>
        <v>0</v>
      </c>
      <c r="AD118" s="10">
        <f t="shared" ref="AD118:AD149" ca="1" si="164">IF(I$8=0,0,AD117-(I118-AY118))</f>
        <v>0</v>
      </c>
      <c r="AE118" s="10">
        <f t="shared" ca="1" si="161"/>
        <v>0</v>
      </c>
      <c r="AF118" s="10">
        <f t="shared" ca="1" si="161"/>
        <v>0</v>
      </c>
      <c r="AG118" s="10">
        <f t="shared" ca="1" si="161"/>
        <v>0</v>
      </c>
      <c r="AH118" s="10">
        <f t="shared" ca="1" si="161"/>
        <v>0</v>
      </c>
      <c r="AI118" s="10">
        <f t="shared" ca="1" si="161"/>
        <v>0</v>
      </c>
      <c r="AJ118" s="10">
        <f t="shared" ca="1" si="161"/>
        <v>0</v>
      </c>
      <c r="AK118" s="10">
        <f t="shared" ca="1" si="161"/>
        <v>0</v>
      </c>
      <c r="AL118" s="10">
        <f t="shared" ca="1" si="161"/>
        <v>0</v>
      </c>
      <c r="AM118" s="10">
        <f t="shared" ca="1" si="161"/>
        <v>0</v>
      </c>
      <c r="AN118" s="10">
        <f t="shared" ca="1" si="161"/>
        <v>0</v>
      </c>
      <c r="AO118" s="10">
        <f t="shared" ca="1" si="161"/>
        <v>0</v>
      </c>
      <c r="AP118" s="10">
        <f t="shared" ca="1" si="161"/>
        <v>0</v>
      </c>
      <c r="AQ118" s="10">
        <f t="shared" ca="1" si="161"/>
        <v>0</v>
      </c>
      <c r="AR118" s="10">
        <f t="shared" ca="1" si="161"/>
        <v>0</v>
      </c>
      <c r="AS118" s="2"/>
      <c r="AT118" s="10">
        <f t="shared" ca="1" si="117"/>
        <v>0</v>
      </c>
      <c r="AU118" s="10">
        <f t="shared" ca="1" si="118"/>
        <v>0</v>
      </c>
      <c r="AV118" s="10">
        <f t="shared" ca="1" si="119"/>
        <v>0</v>
      </c>
      <c r="AW118" s="10">
        <f t="shared" ca="1" si="128"/>
        <v>0</v>
      </c>
      <c r="AX118" s="10">
        <f t="shared" ca="1" si="129"/>
        <v>0</v>
      </c>
      <c r="AY118" s="10">
        <f t="shared" ca="1" si="130"/>
        <v>0</v>
      </c>
      <c r="AZ118" s="10">
        <f t="shared" ca="1" si="131"/>
        <v>0</v>
      </c>
      <c r="BA118" s="10">
        <f t="shared" ca="1" si="132"/>
        <v>0</v>
      </c>
      <c r="BB118" s="10">
        <f t="shared" ca="1" si="133"/>
        <v>0</v>
      </c>
      <c r="BC118" s="10">
        <f t="shared" ca="1" si="134"/>
        <v>0</v>
      </c>
      <c r="BD118" s="10">
        <f t="shared" ca="1" si="135"/>
        <v>0</v>
      </c>
      <c r="BE118" s="10">
        <f t="shared" ca="1" si="136"/>
        <v>0</v>
      </c>
      <c r="BF118" s="10">
        <f t="shared" ca="1" si="137"/>
        <v>0</v>
      </c>
      <c r="BG118" s="10">
        <f t="shared" ca="1" si="138"/>
        <v>0</v>
      </c>
      <c r="BH118" s="10">
        <f t="shared" ca="1" si="139"/>
        <v>0</v>
      </c>
      <c r="BI118" s="10">
        <f t="shared" ca="1" si="140"/>
        <v>0</v>
      </c>
      <c r="BJ118" s="10">
        <f t="shared" ca="1" si="141"/>
        <v>0</v>
      </c>
      <c r="BK118" s="10">
        <f t="shared" ca="1" si="142"/>
        <v>0</v>
      </c>
      <c r="BL118" s="10">
        <f t="shared" ca="1" si="143"/>
        <v>0</v>
      </c>
      <c r="BM118" s="10">
        <f t="shared" ca="1" si="144"/>
        <v>0</v>
      </c>
      <c r="BN118" s="13">
        <f t="shared" ca="1" si="120"/>
        <v>0</v>
      </c>
      <c r="BO118" s="7"/>
      <c r="BP118" s="10">
        <f t="shared" ca="1" si="121"/>
        <v>0</v>
      </c>
      <c r="BQ118" s="10">
        <f t="shared" ca="1" si="122"/>
        <v>0</v>
      </c>
      <c r="BR118" s="10">
        <f t="shared" ca="1" si="123"/>
        <v>0</v>
      </c>
      <c r="BS118" s="10">
        <f t="shared" ca="1" si="124"/>
        <v>0</v>
      </c>
      <c r="BT118" s="10">
        <f t="shared" ca="1" si="125"/>
        <v>0</v>
      </c>
      <c r="BU118" s="10">
        <f t="shared" ca="1" si="146"/>
        <v>0</v>
      </c>
      <c r="BV118" s="10">
        <f t="shared" ca="1" si="147"/>
        <v>0</v>
      </c>
      <c r="BW118" s="10">
        <f t="shared" ca="1" si="148"/>
        <v>0</v>
      </c>
      <c r="BX118" s="10">
        <f t="shared" ca="1" si="149"/>
        <v>0</v>
      </c>
      <c r="BY118" s="10">
        <f t="shared" ca="1" si="150"/>
        <v>0</v>
      </c>
      <c r="BZ118" s="10">
        <f t="shared" ca="1" si="151"/>
        <v>0</v>
      </c>
      <c r="CA118" s="10">
        <f t="shared" ca="1" si="152"/>
        <v>0</v>
      </c>
      <c r="CB118" s="10">
        <f t="shared" ca="1" si="153"/>
        <v>0</v>
      </c>
      <c r="CC118" s="10">
        <f t="shared" ca="1" si="154"/>
        <v>0</v>
      </c>
      <c r="CD118" s="10">
        <f t="shared" ca="1" si="155"/>
        <v>0</v>
      </c>
      <c r="CE118" s="10">
        <f t="shared" ca="1" si="156"/>
        <v>0</v>
      </c>
      <c r="CF118" s="10">
        <f t="shared" ca="1" si="157"/>
        <v>0</v>
      </c>
      <c r="CG118" s="10">
        <f t="shared" ca="1" si="158"/>
        <v>0</v>
      </c>
      <c r="CH118" s="10">
        <f t="shared" ca="1" si="159"/>
        <v>0</v>
      </c>
      <c r="CI118" s="10">
        <f t="shared" ca="1" si="160"/>
        <v>0</v>
      </c>
      <c r="CJ118" s="13">
        <f t="shared" ca="1" si="126"/>
        <v>0</v>
      </c>
      <c r="CK118" s="13"/>
      <c r="CL118" s="33">
        <f t="shared" ca="1" si="109"/>
        <v>0</v>
      </c>
      <c r="CM118" s="10">
        <f ca="1">IF(NOT(snowball),0,IF(Z117=0,0,IF($C118&lt;=SUM($CL118:CL118),0,IF(BQ118+$C118-SUM($CL118:CL118)&gt;Z117+AU118,Z117+AU118-BQ118,$C118-SUM($CL118:CL118)))))</f>
        <v>0</v>
      </c>
      <c r="CN118" s="10">
        <f ca="1">IF(NOT(snowball),0,IF(AA117=0,0,IF($C118&lt;=SUM($CL118:CM118),0,IF(BR118+$C118-SUM($CL118:CM118)&gt;AA117+AV118,AA117+AV118-BR118,$C118-SUM($CL118:CM118)))))</f>
        <v>0</v>
      </c>
      <c r="CO118" s="10">
        <f ca="1">IF(NOT(snowball),0,IF(AB117=0,0,IF($C118&lt;=SUM($CL118:CN118),0,IF(BS118+$C118-SUM($CL118:CN118)&gt;AB117+AW118,AB117+AW118-BS118,$C118-SUM($CL118:CN118)))))</f>
        <v>0</v>
      </c>
      <c r="CP118" s="10">
        <f ca="1">IF(NOT(snowball),0,IF(AC117=0,0,IF($C118&lt;=SUM($CL118:CO118),0,IF(BT118+$C118-SUM($CL118:CO118)&gt;AC117+AX118,AC117+AX118-BT118,$C118-SUM($CL118:CO118)))))</f>
        <v>0</v>
      </c>
      <c r="CQ118" s="10">
        <f ca="1">IF(NOT(snowball),0,IF(AD117=0,0,IF($C118&lt;=SUM($CL118:CP118),0,IF(BU118+$C118-SUM($CL118:CP118)&gt;AD117+AY118,AD117+AY118-BU118,$C118-SUM($CL118:CP118)))))</f>
        <v>0</v>
      </c>
      <c r="CR118" s="10">
        <f ca="1">IF(NOT(snowball),0,IF(AE117=0,0,IF($C118&lt;=SUM($CL118:CQ118),0,IF(BV118+$C118-SUM($CL118:CQ118)&gt;AE117+AZ118,AE117+AZ118-BV118,$C118-SUM($CL118:CQ118)))))</f>
        <v>0</v>
      </c>
      <c r="CS118" s="10">
        <f ca="1">IF(NOT(snowball),0,IF(AF117=0,0,IF($C118&lt;=SUM($CL118:CR118),0,IF(BW118+$C118-SUM($CL118:CR118)&gt;AF117+BA118,AF117+BA118-BW118,$C118-SUM($CL118:CR118)))))</f>
        <v>0</v>
      </c>
      <c r="CT118" s="10">
        <f ca="1">IF(NOT(snowball),0,IF(AG117=0,0,IF($C118&lt;=SUM($CL118:CS118),0,IF(BX118+$C118-SUM($CL118:CS118)&gt;AG117+BB118,AG117+BB118-BX118,$C118-SUM($CL118:CS118)))))</f>
        <v>0</v>
      </c>
      <c r="CU118" s="10">
        <f ca="1">IF(NOT(snowball),0,IF(AH117=0,0,IF($C118&lt;=SUM($CL118:CT118),0,IF(BY118+$C118-SUM($CL118:CT118)&gt;AH117+BC118,AH117+BC118-BY118,$C118-SUM($CL118:CT118)))))</f>
        <v>0</v>
      </c>
      <c r="CV118" s="10">
        <f ca="1">IF(NOT(snowball),0,IF(AI117=0,0,IF($C118&lt;=SUM($CL118:CU118),0,IF(BZ118+$C118-SUM($CL118:CU118)&gt;AI117+BD118,AI117+BD118-BZ118,$C118-SUM($CL118:CU118)))))</f>
        <v>0</v>
      </c>
      <c r="CW118" s="10">
        <f ca="1">IF(NOT(snowball),0,IF(AJ117=0,0,IF($C118&lt;=SUM($CL118:CV118),0,IF(CA118+$C118-SUM($CL118:CV118)&gt;AJ117+BE118,AJ117+BE118-CA118,$C118-SUM($CL118:CV118)))))</f>
        <v>0</v>
      </c>
      <c r="CX118" s="10">
        <f ca="1">IF(NOT(snowball),0,IF(AK117=0,0,IF($C118&lt;=SUM($CL118:CW118),0,IF(CB118+$C118-SUM($CL118:CW118)&gt;AK117+BF118,AK117+BF118-CB118,$C118-SUM($CL118:CW118)))))</f>
        <v>0</v>
      </c>
      <c r="CY118" s="10">
        <f ca="1">IF(NOT(snowball),0,IF(AL117=0,0,IF($C118&lt;=SUM($CL118:CX118),0,IF(CC118+$C118-SUM($CL118:CX118)&gt;AL117+BG118,AL117+BG118-CC118,$C118-SUM($CL118:CX118)))))</f>
        <v>0</v>
      </c>
      <c r="CZ118" s="10">
        <f ca="1">IF(NOT(snowball),0,IF(AM117=0,0,IF($C118&lt;=SUM($CL118:CY118),0,IF(CD118+$C118-SUM($CL118:CY118)&gt;AM117+BH118,AM117+BH118-CD118,$C118-SUM($CL118:CY118)))))</f>
        <v>0</v>
      </c>
      <c r="DA118" s="10">
        <f ca="1">IF(NOT(snowball),0,IF(AN117=0,0,IF($C118&lt;=SUM($CL118:CZ118),0,IF(CE118+$C118-SUM($CL118:CZ118)&gt;AN117+BI118,AN117+BI118-CE118,$C118-SUM($CL118:CZ118)))))</f>
        <v>0</v>
      </c>
      <c r="DB118" s="10">
        <f ca="1">IF(NOT(snowball),0,IF(AO117=0,0,IF($C118&lt;=SUM($CL118:DA118),0,IF(CF118+$C118-SUM($CL118:DA118)&gt;AO117+BJ118,AO117+BJ118-CF118,$C118-SUM($CL118:DA118)))))</f>
        <v>0</v>
      </c>
      <c r="DC118" s="10">
        <f ca="1">IF(NOT(snowball),0,IF(AP117=0,0,IF($C118&lt;=SUM($CL118:DB118),0,IF(CG118+$C118-SUM($CL118:DB118)&gt;AP117+BK118,AP117+BK118-CG118,$C118-SUM($CL118:DB118)))))</f>
        <v>0</v>
      </c>
      <c r="DD118" s="10">
        <f ca="1">IF(NOT(snowball),0,IF(AQ117=0,0,IF($C118&lt;=SUM($CL118:DC118),0,IF(CH118+$C118-SUM($CL118:DC118)&gt;AQ117+BL118,AQ117+BL118-CH118,$C118-SUM($CL118:DC118)))))</f>
        <v>0</v>
      </c>
      <c r="DE118" s="10">
        <f ca="1">IF(NOT(snowball),0,IF(AR117=0,0,IF($C118&lt;=SUM($CL118:DD118),0,IF(CI118+$C118-SUM($CL118:DD118)&gt;AR117+BM118,AR117+BM118-CI118,$C118-SUM($CL118:DD118)))))</f>
        <v>0</v>
      </c>
    </row>
    <row r="119" spans="1:109" ht="11.1" customHeight="1">
      <c r="A119" s="11" t="str">
        <f t="shared" ca="1" si="127"/>
        <v/>
      </c>
      <c r="B119" s="5" t="e">
        <f t="shared" ca="1" si="110"/>
        <v>#N/A</v>
      </c>
      <c r="C119" s="34" t="str">
        <f t="shared" ca="1" si="88"/>
        <v/>
      </c>
      <c r="D119" s="10">
        <f t="shared" ca="1" si="89"/>
        <v>0</v>
      </c>
      <c r="E119" s="10">
        <f t="shared" ca="1" si="90"/>
        <v>0</v>
      </c>
      <c r="F119" s="10">
        <f t="shared" ca="1" si="91"/>
        <v>0</v>
      </c>
      <c r="G119" s="10">
        <f t="shared" ca="1" si="92"/>
        <v>0</v>
      </c>
      <c r="H119" s="10">
        <f t="shared" ca="1" si="93"/>
        <v>0</v>
      </c>
      <c r="I119" s="10">
        <f t="shared" ca="1" si="94"/>
        <v>0</v>
      </c>
      <c r="J119" s="10">
        <f t="shared" ca="1" si="95"/>
        <v>0</v>
      </c>
      <c r="K119" s="10">
        <f t="shared" ca="1" si="96"/>
        <v>0</v>
      </c>
      <c r="L119" s="10">
        <f t="shared" ca="1" si="97"/>
        <v>0</v>
      </c>
      <c r="M119" s="10">
        <f t="shared" ca="1" si="98"/>
        <v>0</v>
      </c>
      <c r="N119" s="10">
        <f t="shared" ca="1" si="99"/>
        <v>0</v>
      </c>
      <c r="O119" s="10">
        <f t="shared" ca="1" si="100"/>
        <v>0</v>
      </c>
      <c r="P119" s="10">
        <f t="shared" ca="1" si="101"/>
        <v>0</v>
      </c>
      <c r="Q119" s="10">
        <f t="shared" ca="1" si="102"/>
        <v>0</v>
      </c>
      <c r="R119" s="10">
        <f t="shared" ca="1" si="103"/>
        <v>0</v>
      </c>
      <c r="S119" s="10">
        <f t="shared" ca="1" si="104"/>
        <v>0</v>
      </c>
      <c r="T119" s="10">
        <f t="shared" ca="1" si="105"/>
        <v>0</v>
      </c>
      <c r="U119" s="10">
        <f t="shared" ca="1" si="106"/>
        <v>0</v>
      </c>
      <c r="V119" s="10">
        <f t="shared" ca="1" si="107"/>
        <v>0</v>
      </c>
      <c r="W119" s="10">
        <f t="shared" ca="1" si="107"/>
        <v>0</v>
      </c>
      <c r="X119" s="31"/>
      <c r="Y119" s="10">
        <f t="shared" ca="1" si="111"/>
        <v>0</v>
      </c>
      <c r="Z119" s="10">
        <f t="shared" ca="1" si="112"/>
        <v>0</v>
      </c>
      <c r="AA119" s="10">
        <f t="shared" ca="1" si="113"/>
        <v>0</v>
      </c>
      <c r="AB119" s="10">
        <f t="shared" ca="1" si="162"/>
        <v>0</v>
      </c>
      <c r="AC119" s="10">
        <f t="shared" ca="1" si="163"/>
        <v>0</v>
      </c>
      <c r="AD119" s="10">
        <f t="shared" ca="1" si="164"/>
        <v>0</v>
      </c>
      <c r="AE119" s="10">
        <f t="shared" ca="1" si="161"/>
        <v>0</v>
      </c>
      <c r="AF119" s="10">
        <f t="shared" ca="1" si="161"/>
        <v>0</v>
      </c>
      <c r="AG119" s="10">
        <f t="shared" ca="1" si="161"/>
        <v>0</v>
      </c>
      <c r="AH119" s="10">
        <f t="shared" ca="1" si="161"/>
        <v>0</v>
      </c>
      <c r="AI119" s="10">
        <f t="shared" ca="1" si="161"/>
        <v>0</v>
      </c>
      <c r="AJ119" s="10">
        <f t="shared" ca="1" si="161"/>
        <v>0</v>
      </c>
      <c r="AK119" s="10">
        <f t="shared" ca="1" si="161"/>
        <v>0</v>
      </c>
      <c r="AL119" s="10">
        <f t="shared" ca="1" si="161"/>
        <v>0</v>
      </c>
      <c r="AM119" s="10">
        <f t="shared" ca="1" si="161"/>
        <v>0</v>
      </c>
      <c r="AN119" s="10">
        <f t="shared" ca="1" si="161"/>
        <v>0</v>
      </c>
      <c r="AO119" s="10">
        <f t="shared" ca="1" si="161"/>
        <v>0</v>
      </c>
      <c r="AP119" s="10">
        <f t="shared" ca="1" si="161"/>
        <v>0</v>
      </c>
      <c r="AQ119" s="10">
        <f t="shared" ca="1" si="161"/>
        <v>0</v>
      </c>
      <c r="AR119" s="10">
        <f t="shared" ca="1" si="161"/>
        <v>0</v>
      </c>
      <c r="AS119" s="2"/>
      <c r="AT119" s="10">
        <f t="shared" ca="1" si="117"/>
        <v>0</v>
      </c>
      <c r="AU119" s="10">
        <f t="shared" ca="1" si="118"/>
        <v>0</v>
      </c>
      <c r="AV119" s="10">
        <f t="shared" ca="1" si="119"/>
        <v>0</v>
      </c>
      <c r="AW119" s="10">
        <f t="shared" ca="1" si="128"/>
        <v>0</v>
      </c>
      <c r="AX119" s="10">
        <f t="shared" ca="1" si="129"/>
        <v>0</v>
      </c>
      <c r="AY119" s="10">
        <f t="shared" ca="1" si="130"/>
        <v>0</v>
      </c>
      <c r="AZ119" s="10">
        <f t="shared" ca="1" si="131"/>
        <v>0</v>
      </c>
      <c r="BA119" s="10">
        <f t="shared" ca="1" si="132"/>
        <v>0</v>
      </c>
      <c r="BB119" s="10">
        <f t="shared" ca="1" si="133"/>
        <v>0</v>
      </c>
      <c r="BC119" s="10">
        <f t="shared" ca="1" si="134"/>
        <v>0</v>
      </c>
      <c r="BD119" s="10">
        <f t="shared" ca="1" si="135"/>
        <v>0</v>
      </c>
      <c r="BE119" s="10">
        <f t="shared" ca="1" si="136"/>
        <v>0</v>
      </c>
      <c r="BF119" s="10">
        <f t="shared" ca="1" si="137"/>
        <v>0</v>
      </c>
      <c r="BG119" s="10">
        <f t="shared" ca="1" si="138"/>
        <v>0</v>
      </c>
      <c r="BH119" s="10">
        <f t="shared" ca="1" si="139"/>
        <v>0</v>
      </c>
      <c r="BI119" s="10">
        <f t="shared" ca="1" si="140"/>
        <v>0</v>
      </c>
      <c r="BJ119" s="10">
        <f t="shared" ca="1" si="141"/>
        <v>0</v>
      </c>
      <c r="BK119" s="10">
        <f t="shared" ca="1" si="142"/>
        <v>0</v>
      </c>
      <c r="BL119" s="10">
        <f t="shared" ca="1" si="143"/>
        <v>0</v>
      </c>
      <c r="BM119" s="10">
        <f t="shared" ca="1" si="144"/>
        <v>0</v>
      </c>
      <c r="BN119" s="13">
        <f t="shared" ca="1" si="120"/>
        <v>0</v>
      </c>
      <c r="BO119" s="7"/>
      <c r="BP119" s="10">
        <f t="shared" ca="1" si="121"/>
        <v>0</v>
      </c>
      <c r="BQ119" s="10">
        <f t="shared" ca="1" si="122"/>
        <v>0</v>
      </c>
      <c r="BR119" s="10">
        <f t="shared" ca="1" si="123"/>
        <v>0</v>
      </c>
      <c r="BS119" s="10">
        <f t="shared" ca="1" si="124"/>
        <v>0</v>
      </c>
      <c r="BT119" s="10">
        <f t="shared" ca="1" si="125"/>
        <v>0</v>
      </c>
      <c r="BU119" s="10">
        <f t="shared" ca="1" si="146"/>
        <v>0</v>
      </c>
      <c r="BV119" s="10">
        <f t="shared" ca="1" si="147"/>
        <v>0</v>
      </c>
      <c r="BW119" s="10">
        <f t="shared" ca="1" si="148"/>
        <v>0</v>
      </c>
      <c r="BX119" s="10">
        <f t="shared" ca="1" si="149"/>
        <v>0</v>
      </c>
      <c r="BY119" s="10">
        <f t="shared" ca="1" si="150"/>
        <v>0</v>
      </c>
      <c r="BZ119" s="10">
        <f t="shared" ca="1" si="151"/>
        <v>0</v>
      </c>
      <c r="CA119" s="10">
        <f t="shared" ca="1" si="152"/>
        <v>0</v>
      </c>
      <c r="CB119" s="10">
        <f t="shared" ca="1" si="153"/>
        <v>0</v>
      </c>
      <c r="CC119" s="10">
        <f t="shared" ca="1" si="154"/>
        <v>0</v>
      </c>
      <c r="CD119" s="10">
        <f t="shared" ca="1" si="155"/>
        <v>0</v>
      </c>
      <c r="CE119" s="10">
        <f t="shared" ca="1" si="156"/>
        <v>0</v>
      </c>
      <c r="CF119" s="10">
        <f t="shared" ca="1" si="157"/>
        <v>0</v>
      </c>
      <c r="CG119" s="10">
        <f t="shared" ca="1" si="158"/>
        <v>0</v>
      </c>
      <c r="CH119" s="10">
        <f t="shared" ca="1" si="159"/>
        <v>0</v>
      </c>
      <c r="CI119" s="10">
        <f t="shared" ca="1" si="160"/>
        <v>0</v>
      </c>
      <c r="CJ119" s="13">
        <f t="shared" ca="1" si="126"/>
        <v>0</v>
      </c>
      <c r="CK119" s="13"/>
      <c r="CL119" s="33">
        <f t="shared" ca="1" si="109"/>
        <v>0</v>
      </c>
      <c r="CM119" s="10">
        <f ca="1">IF(NOT(snowball),0,IF(Z118=0,0,IF($C119&lt;=SUM($CL119:CL119),0,IF(BQ119+$C119-SUM($CL119:CL119)&gt;Z118+AU119,Z118+AU119-BQ119,$C119-SUM($CL119:CL119)))))</f>
        <v>0</v>
      </c>
      <c r="CN119" s="10">
        <f ca="1">IF(NOT(snowball),0,IF(AA118=0,0,IF($C119&lt;=SUM($CL119:CM119),0,IF(BR119+$C119-SUM($CL119:CM119)&gt;AA118+AV119,AA118+AV119-BR119,$C119-SUM($CL119:CM119)))))</f>
        <v>0</v>
      </c>
      <c r="CO119" s="10">
        <f ca="1">IF(NOT(snowball),0,IF(AB118=0,0,IF($C119&lt;=SUM($CL119:CN119),0,IF(BS119+$C119-SUM($CL119:CN119)&gt;AB118+AW119,AB118+AW119-BS119,$C119-SUM($CL119:CN119)))))</f>
        <v>0</v>
      </c>
      <c r="CP119" s="10">
        <f ca="1">IF(NOT(snowball),0,IF(AC118=0,0,IF($C119&lt;=SUM($CL119:CO119),0,IF(BT119+$C119-SUM($CL119:CO119)&gt;AC118+AX119,AC118+AX119-BT119,$C119-SUM($CL119:CO119)))))</f>
        <v>0</v>
      </c>
      <c r="CQ119" s="10">
        <f ca="1">IF(NOT(snowball),0,IF(AD118=0,0,IF($C119&lt;=SUM($CL119:CP119),0,IF(BU119+$C119-SUM($CL119:CP119)&gt;AD118+AY119,AD118+AY119-BU119,$C119-SUM($CL119:CP119)))))</f>
        <v>0</v>
      </c>
      <c r="CR119" s="10">
        <f ca="1">IF(NOT(snowball),0,IF(AE118=0,0,IF($C119&lt;=SUM($CL119:CQ119),0,IF(BV119+$C119-SUM($CL119:CQ119)&gt;AE118+AZ119,AE118+AZ119-BV119,$C119-SUM($CL119:CQ119)))))</f>
        <v>0</v>
      </c>
      <c r="CS119" s="10">
        <f ca="1">IF(NOT(snowball),0,IF(AF118=0,0,IF($C119&lt;=SUM($CL119:CR119),0,IF(BW119+$C119-SUM($CL119:CR119)&gt;AF118+BA119,AF118+BA119-BW119,$C119-SUM($CL119:CR119)))))</f>
        <v>0</v>
      </c>
      <c r="CT119" s="10">
        <f ca="1">IF(NOT(snowball),0,IF(AG118=0,0,IF($C119&lt;=SUM($CL119:CS119),0,IF(BX119+$C119-SUM($CL119:CS119)&gt;AG118+BB119,AG118+BB119-BX119,$C119-SUM($CL119:CS119)))))</f>
        <v>0</v>
      </c>
      <c r="CU119" s="10">
        <f ca="1">IF(NOT(snowball),0,IF(AH118=0,0,IF($C119&lt;=SUM($CL119:CT119),0,IF(BY119+$C119-SUM($CL119:CT119)&gt;AH118+BC119,AH118+BC119-BY119,$C119-SUM($CL119:CT119)))))</f>
        <v>0</v>
      </c>
      <c r="CV119" s="10">
        <f ca="1">IF(NOT(snowball),0,IF(AI118=0,0,IF($C119&lt;=SUM($CL119:CU119),0,IF(BZ119+$C119-SUM($CL119:CU119)&gt;AI118+BD119,AI118+BD119-BZ119,$C119-SUM($CL119:CU119)))))</f>
        <v>0</v>
      </c>
      <c r="CW119" s="10">
        <f ca="1">IF(NOT(snowball),0,IF(AJ118=0,0,IF($C119&lt;=SUM($CL119:CV119),0,IF(CA119+$C119-SUM($CL119:CV119)&gt;AJ118+BE119,AJ118+BE119-CA119,$C119-SUM($CL119:CV119)))))</f>
        <v>0</v>
      </c>
      <c r="CX119" s="10">
        <f ca="1">IF(NOT(snowball),0,IF(AK118=0,0,IF($C119&lt;=SUM($CL119:CW119),0,IF(CB119+$C119-SUM($CL119:CW119)&gt;AK118+BF119,AK118+BF119-CB119,$C119-SUM($CL119:CW119)))))</f>
        <v>0</v>
      </c>
      <c r="CY119" s="10">
        <f ca="1">IF(NOT(snowball),0,IF(AL118=0,0,IF($C119&lt;=SUM($CL119:CX119),0,IF(CC119+$C119-SUM($CL119:CX119)&gt;AL118+BG119,AL118+BG119-CC119,$C119-SUM($CL119:CX119)))))</f>
        <v>0</v>
      </c>
      <c r="CZ119" s="10">
        <f ca="1">IF(NOT(snowball),0,IF(AM118=0,0,IF($C119&lt;=SUM($CL119:CY119),0,IF(CD119+$C119-SUM($CL119:CY119)&gt;AM118+BH119,AM118+BH119-CD119,$C119-SUM($CL119:CY119)))))</f>
        <v>0</v>
      </c>
      <c r="DA119" s="10">
        <f ca="1">IF(NOT(snowball),0,IF(AN118=0,0,IF($C119&lt;=SUM($CL119:CZ119),0,IF(CE119+$C119-SUM($CL119:CZ119)&gt;AN118+BI119,AN118+BI119-CE119,$C119-SUM($CL119:CZ119)))))</f>
        <v>0</v>
      </c>
      <c r="DB119" s="10">
        <f ca="1">IF(NOT(snowball),0,IF(AO118=0,0,IF($C119&lt;=SUM($CL119:DA119),0,IF(CF119+$C119-SUM($CL119:DA119)&gt;AO118+BJ119,AO118+BJ119-CF119,$C119-SUM($CL119:DA119)))))</f>
        <v>0</v>
      </c>
      <c r="DC119" s="10">
        <f ca="1">IF(NOT(snowball),0,IF(AP118=0,0,IF($C119&lt;=SUM($CL119:DB119),0,IF(CG119+$C119-SUM($CL119:DB119)&gt;AP118+BK119,AP118+BK119-CG119,$C119-SUM($CL119:DB119)))))</f>
        <v>0</v>
      </c>
      <c r="DD119" s="10">
        <f ca="1">IF(NOT(snowball),0,IF(AQ118=0,0,IF($C119&lt;=SUM($CL119:DC119),0,IF(CH119+$C119-SUM($CL119:DC119)&gt;AQ118+BL119,AQ118+BL119-CH119,$C119-SUM($CL119:DC119)))))</f>
        <v>0</v>
      </c>
      <c r="DE119" s="10">
        <f ca="1">IF(NOT(snowball),0,IF(AR118=0,0,IF($C119&lt;=SUM($CL119:DD119),0,IF(CI119+$C119-SUM($CL119:DD119)&gt;AR118+BM119,AR118+BM119-CI119,$C119-SUM($CL119:DD119)))))</f>
        <v>0</v>
      </c>
    </row>
    <row r="120" spans="1:109" ht="11.1" customHeight="1">
      <c r="A120" s="11" t="str">
        <f t="shared" ca="1" si="127"/>
        <v/>
      </c>
      <c r="B120" s="5" t="e">
        <f t="shared" ca="1" si="110"/>
        <v>#N/A</v>
      </c>
      <c r="C120" s="34" t="str">
        <f t="shared" ca="1" si="88"/>
        <v/>
      </c>
      <c r="D120" s="10">
        <f t="shared" ca="1" si="89"/>
        <v>0</v>
      </c>
      <c r="E120" s="10">
        <f t="shared" ca="1" si="90"/>
        <v>0</v>
      </c>
      <c r="F120" s="10">
        <f t="shared" ca="1" si="91"/>
        <v>0</v>
      </c>
      <c r="G120" s="10">
        <f t="shared" ca="1" si="92"/>
        <v>0</v>
      </c>
      <c r="H120" s="10">
        <f t="shared" ca="1" si="93"/>
        <v>0</v>
      </c>
      <c r="I120" s="10">
        <f t="shared" ca="1" si="94"/>
        <v>0</v>
      </c>
      <c r="J120" s="10">
        <f t="shared" ca="1" si="95"/>
        <v>0</v>
      </c>
      <c r="K120" s="10">
        <f t="shared" ca="1" si="96"/>
        <v>0</v>
      </c>
      <c r="L120" s="10">
        <f t="shared" ca="1" si="97"/>
        <v>0</v>
      </c>
      <c r="M120" s="10">
        <f t="shared" ca="1" si="98"/>
        <v>0</v>
      </c>
      <c r="N120" s="10">
        <f t="shared" ca="1" si="99"/>
        <v>0</v>
      </c>
      <c r="O120" s="10">
        <f t="shared" ca="1" si="100"/>
        <v>0</v>
      </c>
      <c r="P120" s="10">
        <f t="shared" ca="1" si="101"/>
        <v>0</v>
      </c>
      <c r="Q120" s="10">
        <f t="shared" ca="1" si="102"/>
        <v>0</v>
      </c>
      <c r="R120" s="10">
        <f t="shared" ca="1" si="103"/>
        <v>0</v>
      </c>
      <c r="S120" s="10">
        <f t="shared" ca="1" si="104"/>
        <v>0</v>
      </c>
      <c r="T120" s="10">
        <f t="shared" ca="1" si="105"/>
        <v>0</v>
      </c>
      <c r="U120" s="10">
        <f t="shared" ca="1" si="106"/>
        <v>0</v>
      </c>
      <c r="V120" s="10">
        <f t="shared" ca="1" si="107"/>
        <v>0</v>
      </c>
      <c r="W120" s="10">
        <f t="shared" ca="1" si="107"/>
        <v>0</v>
      </c>
      <c r="X120" s="31"/>
      <c r="Y120" s="10">
        <f t="shared" ca="1" si="111"/>
        <v>0</v>
      </c>
      <c r="Z120" s="10">
        <f t="shared" ca="1" si="112"/>
        <v>0</v>
      </c>
      <c r="AA120" s="10">
        <f t="shared" ca="1" si="113"/>
        <v>0</v>
      </c>
      <c r="AB120" s="10">
        <f t="shared" ca="1" si="162"/>
        <v>0</v>
      </c>
      <c r="AC120" s="10">
        <f t="shared" ca="1" si="163"/>
        <v>0</v>
      </c>
      <c r="AD120" s="10">
        <f t="shared" ca="1" si="164"/>
        <v>0</v>
      </c>
      <c r="AE120" s="10">
        <f t="shared" ca="1" si="161"/>
        <v>0</v>
      </c>
      <c r="AF120" s="10">
        <f t="shared" ca="1" si="161"/>
        <v>0</v>
      </c>
      <c r="AG120" s="10">
        <f t="shared" ca="1" si="161"/>
        <v>0</v>
      </c>
      <c r="AH120" s="10">
        <f t="shared" ca="1" si="161"/>
        <v>0</v>
      </c>
      <c r="AI120" s="10">
        <f t="shared" ca="1" si="161"/>
        <v>0</v>
      </c>
      <c r="AJ120" s="10">
        <f t="shared" ca="1" si="161"/>
        <v>0</v>
      </c>
      <c r="AK120" s="10">
        <f t="shared" ca="1" si="161"/>
        <v>0</v>
      </c>
      <c r="AL120" s="10">
        <f t="shared" ca="1" si="161"/>
        <v>0</v>
      </c>
      <c r="AM120" s="10">
        <f t="shared" ca="1" si="161"/>
        <v>0</v>
      </c>
      <c r="AN120" s="10">
        <f t="shared" ca="1" si="161"/>
        <v>0</v>
      </c>
      <c r="AO120" s="10">
        <f t="shared" ca="1" si="161"/>
        <v>0</v>
      </c>
      <c r="AP120" s="10">
        <f t="shared" ca="1" si="161"/>
        <v>0</v>
      </c>
      <c r="AQ120" s="10">
        <f t="shared" ca="1" si="161"/>
        <v>0</v>
      </c>
      <c r="AR120" s="10">
        <f t="shared" ca="1" si="161"/>
        <v>0</v>
      </c>
      <c r="AS120" s="2"/>
      <c r="AT120" s="10">
        <f t="shared" ca="1" si="117"/>
        <v>0</v>
      </c>
      <c r="AU120" s="10">
        <f t="shared" ca="1" si="118"/>
        <v>0</v>
      </c>
      <c r="AV120" s="10">
        <f t="shared" ca="1" si="119"/>
        <v>0</v>
      </c>
      <c r="AW120" s="10">
        <f t="shared" ca="1" si="128"/>
        <v>0</v>
      </c>
      <c r="AX120" s="10">
        <f t="shared" ca="1" si="129"/>
        <v>0</v>
      </c>
      <c r="AY120" s="10">
        <f t="shared" ca="1" si="130"/>
        <v>0</v>
      </c>
      <c r="AZ120" s="10">
        <f t="shared" ca="1" si="131"/>
        <v>0</v>
      </c>
      <c r="BA120" s="10">
        <f t="shared" ca="1" si="132"/>
        <v>0</v>
      </c>
      <c r="BB120" s="10">
        <f t="shared" ca="1" si="133"/>
        <v>0</v>
      </c>
      <c r="BC120" s="10">
        <f t="shared" ca="1" si="134"/>
        <v>0</v>
      </c>
      <c r="BD120" s="10">
        <f t="shared" ca="1" si="135"/>
        <v>0</v>
      </c>
      <c r="BE120" s="10">
        <f t="shared" ca="1" si="136"/>
        <v>0</v>
      </c>
      <c r="BF120" s="10">
        <f t="shared" ca="1" si="137"/>
        <v>0</v>
      </c>
      <c r="BG120" s="10">
        <f t="shared" ca="1" si="138"/>
        <v>0</v>
      </c>
      <c r="BH120" s="10">
        <f t="shared" ca="1" si="139"/>
        <v>0</v>
      </c>
      <c r="BI120" s="10">
        <f t="shared" ca="1" si="140"/>
        <v>0</v>
      </c>
      <c r="BJ120" s="10">
        <f t="shared" ca="1" si="141"/>
        <v>0</v>
      </c>
      <c r="BK120" s="10">
        <f t="shared" ca="1" si="142"/>
        <v>0</v>
      </c>
      <c r="BL120" s="10">
        <f t="shared" ca="1" si="143"/>
        <v>0</v>
      </c>
      <c r="BM120" s="10">
        <f t="shared" ca="1" si="144"/>
        <v>0</v>
      </c>
      <c r="BN120" s="13">
        <f t="shared" ca="1" si="120"/>
        <v>0</v>
      </c>
      <c r="BO120" s="7"/>
      <c r="BP120" s="10">
        <f t="shared" ca="1" si="121"/>
        <v>0</v>
      </c>
      <c r="BQ120" s="10">
        <f t="shared" ca="1" si="122"/>
        <v>0</v>
      </c>
      <c r="BR120" s="10">
        <f t="shared" ca="1" si="123"/>
        <v>0</v>
      </c>
      <c r="BS120" s="10">
        <f t="shared" ca="1" si="124"/>
        <v>0</v>
      </c>
      <c r="BT120" s="10">
        <f t="shared" ca="1" si="125"/>
        <v>0</v>
      </c>
      <c r="BU120" s="10">
        <f t="shared" ca="1" si="146"/>
        <v>0</v>
      </c>
      <c r="BV120" s="10">
        <f t="shared" ca="1" si="147"/>
        <v>0</v>
      </c>
      <c r="BW120" s="10">
        <f t="shared" ca="1" si="148"/>
        <v>0</v>
      </c>
      <c r="BX120" s="10">
        <f t="shared" ca="1" si="149"/>
        <v>0</v>
      </c>
      <c r="BY120" s="10">
        <f t="shared" ca="1" si="150"/>
        <v>0</v>
      </c>
      <c r="BZ120" s="10">
        <f t="shared" ca="1" si="151"/>
        <v>0</v>
      </c>
      <c r="CA120" s="10">
        <f t="shared" ca="1" si="152"/>
        <v>0</v>
      </c>
      <c r="CB120" s="10">
        <f t="shared" ca="1" si="153"/>
        <v>0</v>
      </c>
      <c r="CC120" s="10">
        <f t="shared" ca="1" si="154"/>
        <v>0</v>
      </c>
      <c r="CD120" s="10">
        <f t="shared" ca="1" si="155"/>
        <v>0</v>
      </c>
      <c r="CE120" s="10">
        <f t="shared" ca="1" si="156"/>
        <v>0</v>
      </c>
      <c r="CF120" s="10">
        <f t="shared" ca="1" si="157"/>
        <v>0</v>
      </c>
      <c r="CG120" s="10">
        <f t="shared" ca="1" si="158"/>
        <v>0</v>
      </c>
      <c r="CH120" s="10">
        <f t="shared" ca="1" si="159"/>
        <v>0</v>
      </c>
      <c r="CI120" s="10">
        <f t="shared" ca="1" si="160"/>
        <v>0</v>
      </c>
      <c r="CJ120" s="13">
        <f t="shared" ca="1" si="126"/>
        <v>0</v>
      </c>
      <c r="CK120" s="13"/>
      <c r="CL120" s="33">
        <f t="shared" ca="1" si="109"/>
        <v>0</v>
      </c>
      <c r="CM120" s="10">
        <f ca="1">IF(NOT(snowball),0,IF(Z119=0,0,IF($C120&lt;=SUM($CL120:CL120),0,IF(BQ120+$C120-SUM($CL120:CL120)&gt;Z119+AU120,Z119+AU120-BQ120,$C120-SUM($CL120:CL120)))))</f>
        <v>0</v>
      </c>
      <c r="CN120" s="10">
        <f ca="1">IF(NOT(snowball),0,IF(AA119=0,0,IF($C120&lt;=SUM($CL120:CM120),0,IF(BR120+$C120-SUM($CL120:CM120)&gt;AA119+AV120,AA119+AV120-BR120,$C120-SUM($CL120:CM120)))))</f>
        <v>0</v>
      </c>
      <c r="CO120" s="10">
        <f ca="1">IF(NOT(snowball),0,IF(AB119=0,0,IF($C120&lt;=SUM($CL120:CN120),0,IF(BS120+$C120-SUM($CL120:CN120)&gt;AB119+AW120,AB119+AW120-BS120,$C120-SUM($CL120:CN120)))))</f>
        <v>0</v>
      </c>
      <c r="CP120" s="10">
        <f ca="1">IF(NOT(snowball),0,IF(AC119=0,0,IF($C120&lt;=SUM($CL120:CO120),0,IF(BT120+$C120-SUM($CL120:CO120)&gt;AC119+AX120,AC119+AX120-BT120,$C120-SUM($CL120:CO120)))))</f>
        <v>0</v>
      </c>
      <c r="CQ120" s="10">
        <f ca="1">IF(NOT(snowball),0,IF(AD119=0,0,IF($C120&lt;=SUM($CL120:CP120),0,IF(BU120+$C120-SUM($CL120:CP120)&gt;AD119+AY120,AD119+AY120-BU120,$C120-SUM($CL120:CP120)))))</f>
        <v>0</v>
      </c>
      <c r="CR120" s="10">
        <f ca="1">IF(NOT(snowball),0,IF(AE119=0,0,IF($C120&lt;=SUM($CL120:CQ120),0,IF(BV120+$C120-SUM($CL120:CQ120)&gt;AE119+AZ120,AE119+AZ120-BV120,$C120-SUM($CL120:CQ120)))))</f>
        <v>0</v>
      </c>
      <c r="CS120" s="10">
        <f ca="1">IF(NOT(snowball),0,IF(AF119=0,0,IF($C120&lt;=SUM($CL120:CR120),0,IF(BW120+$C120-SUM($CL120:CR120)&gt;AF119+BA120,AF119+BA120-BW120,$C120-SUM($CL120:CR120)))))</f>
        <v>0</v>
      </c>
      <c r="CT120" s="10">
        <f ca="1">IF(NOT(snowball),0,IF(AG119=0,0,IF($C120&lt;=SUM($CL120:CS120),0,IF(BX120+$C120-SUM($CL120:CS120)&gt;AG119+BB120,AG119+BB120-BX120,$C120-SUM($CL120:CS120)))))</f>
        <v>0</v>
      </c>
      <c r="CU120" s="10">
        <f ca="1">IF(NOT(snowball),0,IF(AH119=0,0,IF($C120&lt;=SUM($CL120:CT120),0,IF(BY120+$C120-SUM($CL120:CT120)&gt;AH119+BC120,AH119+BC120-BY120,$C120-SUM($CL120:CT120)))))</f>
        <v>0</v>
      </c>
      <c r="CV120" s="10">
        <f ca="1">IF(NOT(snowball),0,IF(AI119=0,0,IF($C120&lt;=SUM($CL120:CU120),0,IF(BZ120+$C120-SUM($CL120:CU120)&gt;AI119+BD120,AI119+BD120-BZ120,$C120-SUM($CL120:CU120)))))</f>
        <v>0</v>
      </c>
      <c r="CW120" s="10">
        <f ca="1">IF(NOT(snowball),0,IF(AJ119=0,0,IF($C120&lt;=SUM($CL120:CV120),0,IF(CA120+$C120-SUM($CL120:CV120)&gt;AJ119+BE120,AJ119+BE120-CA120,$C120-SUM($CL120:CV120)))))</f>
        <v>0</v>
      </c>
      <c r="CX120" s="10">
        <f ca="1">IF(NOT(snowball),0,IF(AK119=0,0,IF($C120&lt;=SUM($CL120:CW120),0,IF(CB120+$C120-SUM($CL120:CW120)&gt;AK119+BF120,AK119+BF120-CB120,$C120-SUM($CL120:CW120)))))</f>
        <v>0</v>
      </c>
      <c r="CY120" s="10">
        <f ca="1">IF(NOT(snowball),0,IF(AL119=0,0,IF($C120&lt;=SUM($CL120:CX120),0,IF(CC120+$C120-SUM($CL120:CX120)&gt;AL119+BG120,AL119+BG120-CC120,$C120-SUM($CL120:CX120)))))</f>
        <v>0</v>
      </c>
      <c r="CZ120" s="10">
        <f ca="1">IF(NOT(snowball),0,IF(AM119=0,0,IF($C120&lt;=SUM($CL120:CY120),0,IF(CD120+$C120-SUM($CL120:CY120)&gt;AM119+BH120,AM119+BH120-CD120,$C120-SUM($CL120:CY120)))))</f>
        <v>0</v>
      </c>
      <c r="DA120" s="10">
        <f ca="1">IF(NOT(snowball),0,IF(AN119=0,0,IF($C120&lt;=SUM($CL120:CZ120),0,IF(CE120+$C120-SUM($CL120:CZ120)&gt;AN119+BI120,AN119+BI120-CE120,$C120-SUM($CL120:CZ120)))))</f>
        <v>0</v>
      </c>
      <c r="DB120" s="10">
        <f ca="1">IF(NOT(snowball),0,IF(AO119=0,0,IF($C120&lt;=SUM($CL120:DA120),0,IF(CF120+$C120-SUM($CL120:DA120)&gt;AO119+BJ120,AO119+BJ120-CF120,$C120-SUM($CL120:DA120)))))</f>
        <v>0</v>
      </c>
      <c r="DC120" s="10">
        <f ca="1">IF(NOT(snowball),0,IF(AP119=0,0,IF($C120&lt;=SUM($CL120:DB120),0,IF(CG120+$C120-SUM($CL120:DB120)&gt;AP119+BK120,AP119+BK120-CG120,$C120-SUM($CL120:DB120)))))</f>
        <v>0</v>
      </c>
      <c r="DD120" s="10">
        <f ca="1">IF(NOT(snowball),0,IF(AQ119=0,0,IF($C120&lt;=SUM($CL120:DC120),0,IF(CH120+$C120-SUM($CL120:DC120)&gt;AQ119+BL120,AQ119+BL120-CH120,$C120-SUM($CL120:DC120)))))</f>
        <v>0</v>
      </c>
      <c r="DE120" s="10">
        <f ca="1">IF(NOT(snowball),0,IF(AR119=0,0,IF($C120&lt;=SUM($CL120:DD120),0,IF(CI120+$C120-SUM($CL120:DD120)&gt;AR119+BM120,AR119+BM120-CI120,$C120-SUM($CL120:DD120)))))</f>
        <v>0</v>
      </c>
    </row>
    <row r="121" spans="1:109" ht="11.1" customHeight="1">
      <c r="A121" s="11" t="str">
        <f t="shared" ca="1" si="127"/>
        <v/>
      </c>
      <c r="B121" s="5" t="e">
        <f t="shared" ca="1" si="110"/>
        <v>#N/A</v>
      </c>
      <c r="C121" s="34" t="str">
        <f t="shared" ca="1" si="88"/>
        <v/>
      </c>
      <c r="D121" s="10">
        <f t="shared" ca="1" si="89"/>
        <v>0</v>
      </c>
      <c r="E121" s="10">
        <f t="shared" ca="1" si="90"/>
        <v>0</v>
      </c>
      <c r="F121" s="10">
        <f t="shared" ca="1" si="91"/>
        <v>0</v>
      </c>
      <c r="G121" s="10">
        <f t="shared" ca="1" si="92"/>
        <v>0</v>
      </c>
      <c r="H121" s="10">
        <f t="shared" ca="1" si="93"/>
        <v>0</v>
      </c>
      <c r="I121" s="10">
        <f t="shared" ca="1" si="94"/>
        <v>0</v>
      </c>
      <c r="J121" s="10">
        <f t="shared" ca="1" si="95"/>
        <v>0</v>
      </c>
      <c r="K121" s="10">
        <f t="shared" ca="1" si="96"/>
        <v>0</v>
      </c>
      <c r="L121" s="10">
        <f t="shared" ca="1" si="97"/>
        <v>0</v>
      </c>
      <c r="M121" s="10">
        <f t="shared" ca="1" si="98"/>
        <v>0</v>
      </c>
      <c r="N121" s="10">
        <f t="shared" ca="1" si="99"/>
        <v>0</v>
      </c>
      <c r="O121" s="10">
        <f t="shared" ca="1" si="100"/>
        <v>0</v>
      </c>
      <c r="P121" s="10">
        <f t="shared" ca="1" si="101"/>
        <v>0</v>
      </c>
      <c r="Q121" s="10">
        <f t="shared" ca="1" si="102"/>
        <v>0</v>
      </c>
      <c r="R121" s="10">
        <f t="shared" ca="1" si="103"/>
        <v>0</v>
      </c>
      <c r="S121" s="10">
        <f t="shared" ca="1" si="104"/>
        <v>0</v>
      </c>
      <c r="T121" s="10">
        <f t="shared" ca="1" si="105"/>
        <v>0</v>
      </c>
      <c r="U121" s="10">
        <f t="shared" ca="1" si="106"/>
        <v>0</v>
      </c>
      <c r="V121" s="10">
        <f t="shared" ca="1" si="107"/>
        <v>0</v>
      </c>
      <c r="W121" s="10">
        <f t="shared" ca="1" si="107"/>
        <v>0</v>
      </c>
      <c r="X121" s="31"/>
      <c r="Y121" s="10">
        <f t="shared" ca="1" si="111"/>
        <v>0</v>
      </c>
      <c r="Z121" s="10">
        <f t="shared" ca="1" si="112"/>
        <v>0</v>
      </c>
      <c r="AA121" s="10">
        <f t="shared" ca="1" si="113"/>
        <v>0</v>
      </c>
      <c r="AB121" s="10">
        <f t="shared" ca="1" si="162"/>
        <v>0</v>
      </c>
      <c r="AC121" s="10">
        <f t="shared" ca="1" si="163"/>
        <v>0</v>
      </c>
      <c r="AD121" s="10">
        <f t="shared" ca="1" si="164"/>
        <v>0</v>
      </c>
      <c r="AE121" s="10">
        <f t="shared" ca="1" si="161"/>
        <v>0</v>
      </c>
      <c r="AF121" s="10">
        <f t="shared" ca="1" si="161"/>
        <v>0</v>
      </c>
      <c r="AG121" s="10">
        <f t="shared" ca="1" si="161"/>
        <v>0</v>
      </c>
      <c r="AH121" s="10">
        <f t="shared" ca="1" si="161"/>
        <v>0</v>
      </c>
      <c r="AI121" s="10">
        <f t="shared" ca="1" si="161"/>
        <v>0</v>
      </c>
      <c r="AJ121" s="10">
        <f t="shared" ca="1" si="161"/>
        <v>0</v>
      </c>
      <c r="AK121" s="10">
        <f t="shared" ca="1" si="161"/>
        <v>0</v>
      </c>
      <c r="AL121" s="10">
        <f t="shared" ca="1" si="161"/>
        <v>0</v>
      </c>
      <c r="AM121" s="10">
        <f t="shared" ca="1" si="161"/>
        <v>0</v>
      </c>
      <c r="AN121" s="10">
        <f t="shared" ca="1" si="161"/>
        <v>0</v>
      </c>
      <c r="AO121" s="10">
        <f t="shared" ca="1" si="161"/>
        <v>0</v>
      </c>
      <c r="AP121" s="10">
        <f t="shared" ca="1" si="161"/>
        <v>0</v>
      </c>
      <c r="AQ121" s="10">
        <f t="shared" ca="1" si="161"/>
        <v>0</v>
      </c>
      <c r="AR121" s="10">
        <f t="shared" ca="1" si="161"/>
        <v>0</v>
      </c>
      <c r="AS121" s="2"/>
      <c r="AT121" s="10">
        <f t="shared" ca="1" si="117"/>
        <v>0</v>
      </c>
      <c r="AU121" s="10">
        <f t="shared" ca="1" si="118"/>
        <v>0</v>
      </c>
      <c r="AV121" s="10">
        <f t="shared" ca="1" si="119"/>
        <v>0</v>
      </c>
      <c r="AW121" s="10">
        <f t="shared" ca="1" si="128"/>
        <v>0</v>
      </c>
      <c r="AX121" s="10">
        <f t="shared" ca="1" si="129"/>
        <v>0</v>
      </c>
      <c r="AY121" s="10">
        <f t="shared" ca="1" si="130"/>
        <v>0</v>
      </c>
      <c r="AZ121" s="10">
        <f t="shared" ca="1" si="131"/>
        <v>0</v>
      </c>
      <c r="BA121" s="10">
        <f t="shared" ca="1" si="132"/>
        <v>0</v>
      </c>
      <c r="BB121" s="10">
        <f t="shared" ca="1" si="133"/>
        <v>0</v>
      </c>
      <c r="BC121" s="10">
        <f t="shared" ca="1" si="134"/>
        <v>0</v>
      </c>
      <c r="BD121" s="10">
        <f t="shared" ca="1" si="135"/>
        <v>0</v>
      </c>
      <c r="BE121" s="10">
        <f t="shared" ca="1" si="136"/>
        <v>0</v>
      </c>
      <c r="BF121" s="10">
        <f t="shared" ca="1" si="137"/>
        <v>0</v>
      </c>
      <c r="BG121" s="10">
        <f t="shared" ca="1" si="138"/>
        <v>0</v>
      </c>
      <c r="BH121" s="10">
        <f t="shared" ca="1" si="139"/>
        <v>0</v>
      </c>
      <c r="BI121" s="10">
        <f t="shared" ca="1" si="140"/>
        <v>0</v>
      </c>
      <c r="BJ121" s="10">
        <f t="shared" ca="1" si="141"/>
        <v>0</v>
      </c>
      <c r="BK121" s="10">
        <f t="shared" ca="1" si="142"/>
        <v>0</v>
      </c>
      <c r="BL121" s="10">
        <f t="shared" ca="1" si="143"/>
        <v>0</v>
      </c>
      <c r="BM121" s="10">
        <f t="shared" ca="1" si="144"/>
        <v>0</v>
      </c>
      <c r="BN121" s="13">
        <f t="shared" ca="1" si="120"/>
        <v>0</v>
      </c>
      <c r="BO121" s="7"/>
      <c r="BP121" s="10">
        <f t="shared" ca="1" si="121"/>
        <v>0</v>
      </c>
      <c r="BQ121" s="10">
        <f t="shared" ca="1" si="122"/>
        <v>0</v>
      </c>
      <c r="BR121" s="10">
        <f t="shared" ca="1" si="123"/>
        <v>0</v>
      </c>
      <c r="BS121" s="10">
        <f t="shared" ca="1" si="124"/>
        <v>0</v>
      </c>
      <c r="BT121" s="10">
        <f t="shared" ca="1" si="125"/>
        <v>0</v>
      </c>
      <c r="BU121" s="10">
        <f t="shared" ca="1" si="146"/>
        <v>0</v>
      </c>
      <c r="BV121" s="10">
        <f t="shared" ca="1" si="147"/>
        <v>0</v>
      </c>
      <c r="BW121" s="10">
        <f t="shared" ca="1" si="148"/>
        <v>0</v>
      </c>
      <c r="BX121" s="10">
        <f t="shared" ca="1" si="149"/>
        <v>0</v>
      </c>
      <c r="BY121" s="10">
        <f t="shared" ca="1" si="150"/>
        <v>0</v>
      </c>
      <c r="BZ121" s="10">
        <f t="shared" ca="1" si="151"/>
        <v>0</v>
      </c>
      <c r="CA121" s="10">
        <f t="shared" ca="1" si="152"/>
        <v>0</v>
      </c>
      <c r="CB121" s="10">
        <f t="shared" ca="1" si="153"/>
        <v>0</v>
      </c>
      <c r="CC121" s="10">
        <f t="shared" ca="1" si="154"/>
        <v>0</v>
      </c>
      <c r="CD121" s="10">
        <f t="shared" ca="1" si="155"/>
        <v>0</v>
      </c>
      <c r="CE121" s="10">
        <f t="shared" ca="1" si="156"/>
        <v>0</v>
      </c>
      <c r="CF121" s="10">
        <f t="shared" ca="1" si="157"/>
        <v>0</v>
      </c>
      <c r="CG121" s="10">
        <f t="shared" ca="1" si="158"/>
        <v>0</v>
      </c>
      <c r="CH121" s="10">
        <f t="shared" ca="1" si="159"/>
        <v>0</v>
      </c>
      <c r="CI121" s="10">
        <f t="shared" ca="1" si="160"/>
        <v>0</v>
      </c>
      <c r="CJ121" s="13">
        <f t="shared" ca="1" si="126"/>
        <v>0</v>
      </c>
      <c r="CK121" s="13"/>
      <c r="CL121" s="33">
        <f t="shared" ca="1" si="109"/>
        <v>0</v>
      </c>
      <c r="CM121" s="10">
        <f ca="1">IF(NOT(snowball),0,IF(Z120=0,0,IF($C121&lt;=SUM($CL121:CL121),0,IF(BQ121+$C121-SUM($CL121:CL121)&gt;Z120+AU121,Z120+AU121-BQ121,$C121-SUM($CL121:CL121)))))</f>
        <v>0</v>
      </c>
      <c r="CN121" s="10">
        <f ca="1">IF(NOT(snowball),0,IF(AA120=0,0,IF($C121&lt;=SUM($CL121:CM121),0,IF(BR121+$C121-SUM($CL121:CM121)&gt;AA120+AV121,AA120+AV121-BR121,$C121-SUM($CL121:CM121)))))</f>
        <v>0</v>
      </c>
      <c r="CO121" s="10">
        <f ca="1">IF(NOT(snowball),0,IF(AB120=0,0,IF($C121&lt;=SUM($CL121:CN121),0,IF(BS121+$C121-SUM($CL121:CN121)&gt;AB120+AW121,AB120+AW121-BS121,$C121-SUM($CL121:CN121)))))</f>
        <v>0</v>
      </c>
      <c r="CP121" s="10">
        <f ca="1">IF(NOT(snowball),0,IF(AC120=0,0,IF($C121&lt;=SUM($CL121:CO121),0,IF(BT121+$C121-SUM($CL121:CO121)&gt;AC120+AX121,AC120+AX121-BT121,$C121-SUM($CL121:CO121)))))</f>
        <v>0</v>
      </c>
      <c r="CQ121" s="10">
        <f ca="1">IF(NOT(snowball),0,IF(AD120=0,0,IF($C121&lt;=SUM($CL121:CP121),0,IF(BU121+$C121-SUM($CL121:CP121)&gt;AD120+AY121,AD120+AY121-BU121,$C121-SUM($CL121:CP121)))))</f>
        <v>0</v>
      </c>
      <c r="CR121" s="10">
        <f ca="1">IF(NOT(snowball),0,IF(AE120=0,0,IF($C121&lt;=SUM($CL121:CQ121),0,IF(BV121+$C121-SUM($CL121:CQ121)&gt;AE120+AZ121,AE120+AZ121-BV121,$C121-SUM($CL121:CQ121)))))</f>
        <v>0</v>
      </c>
      <c r="CS121" s="10">
        <f ca="1">IF(NOT(snowball),0,IF(AF120=0,0,IF($C121&lt;=SUM($CL121:CR121),0,IF(BW121+$C121-SUM($CL121:CR121)&gt;AF120+BA121,AF120+BA121-BW121,$C121-SUM($CL121:CR121)))))</f>
        <v>0</v>
      </c>
      <c r="CT121" s="10">
        <f ca="1">IF(NOT(snowball),0,IF(AG120=0,0,IF($C121&lt;=SUM($CL121:CS121),0,IF(BX121+$C121-SUM($CL121:CS121)&gt;AG120+BB121,AG120+BB121-BX121,$C121-SUM($CL121:CS121)))))</f>
        <v>0</v>
      </c>
      <c r="CU121" s="10">
        <f ca="1">IF(NOT(snowball),0,IF(AH120=0,0,IF($C121&lt;=SUM($CL121:CT121),0,IF(BY121+$C121-SUM($CL121:CT121)&gt;AH120+BC121,AH120+BC121-BY121,$C121-SUM($CL121:CT121)))))</f>
        <v>0</v>
      </c>
      <c r="CV121" s="10">
        <f ca="1">IF(NOT(snowball),0,IF(AI120=0,0,IF($C121&lt;=SUM($CL121:CU121),0,IF(BZ121+$C121-SUM($CL121:CU121)&gt;AI120+BD121,AI120+BD121-BZ121,$C121-SUM($CL121:CU121)))))</f>
        <v>0</v>
      </c>
      <c r="CW121" s="10">
        <f ca="1">IF(NOT(snowball),0,IF(AJ120=0,0,IF($C121&lt;=SUM($CL121:CV121),0,IF(CA121+$C121-SUM($CL121:CV121)&gt;AJ120+BE121,AJ120+BE121-CA121,$C121-SUM($CL121:CV121)))))</f>
        <v>0</v>
      </c>
      <c r="CX121" s="10">
        <f ca="1">IF(NOT(snowball),0,IF(AK120=0,0,IF($C121&lt;=SUM($CL121:CW121),0,IF(CB121+$C121-SUM($CL121:CW121)&gt;AK120+BF121,AK120+BF121-CB121,$C121-SUM($CL121:CW121)))))</f>
        <v>0</v>
      </c>
      <c r="CY121" s="10">
        <f ca="1">IF(NOT(snowball),0,IF(AL120=0,0,IF($C121&lt;=SUM($CL121:CX121),0,IF(CC121+$C121-SUM($CL121:CX121)&gt;AL120+BG121,AL120+BG121-CC121,$C121-SUM($CL121:CX121)))))</f>
        <v>0</v>
      </c>
      <c r="CZ121" s="10">
        <f ca="1">IF(NOT(snowball),0,IF(AM120=0,0,IF($C121&lt;=SUM($CL121:CY121),0,IF(CD121+$C121-SUM($CL121:CY121)&gt;AM120+BH121,AM120+BH121-CD121,$C121-SUM($CL121:CY121)))))</f>
        <v>0</v>
      </c>
      <c r="DA121" s="10">
        <f ca="1">IF(NOT(snowball),0,IF(AN120=0,0,IF($C121&lt;=SUM($CL121:CZ121),0,IF(CE121+$C121-SUM($CL121:CZ121)&gt;AN120+BI121,AN120+BI121-CE121,$C121-SUM($CL121:CZ121)))))</f>
        <v>0</v>
      </c>
      <c r="DB121" s="10">
        <f ca="1">IF(NOT(snowball),0,IF(AO120=0,0,IF($C121&lt;=SUM($CL121:DA121),0,IF(CF121+$C121-SUM($CL121:DA121)&gt;AO120+BJ121,AO120+BJ121-CF121,$C121-SUM($CL121:DA121)))))</f>
        <v>0</v>
      </c>
      <c r="DC121" s="10">
        <f ca="1">IF(NOT(snowball),0,IF(AP120=0,0,IF($C121&lt;=SUM($CL121:DB121),0,IF(CG121+$C121-SUM($CL121:DB121)&gt;AP120+BK121,AP120+BK121-CG121,$C121-SUM($CL121:DB121)))))</f>
        <v>0</v>
      </c>
      <c r="DD121" s="10">
        <f ca="1">IF(NOT(snowball),0,IF(AQ120=0,0,IF($C121&lt;=SUM($CL121:DC121),0,IF(CH121+$C121-SUM($CL121:DC121)&gt;AQ120+BL121,AQ120+BL121-CH121,$C121-SUM($CL121:DC121)))))</f>
        <v>0</v>
      </c>
      <c r="DE121" s="10">
        <f ca="1">IF(NOT(snowball),0,IF(AR120=0,0,IF($C121&lt;=SUM($CL121:DD121),0,IF(CI121+$C121-SUM($CL121:DD121)&gt;AR120+BM121,AR120+BM121-CI121,$C121-SUM($CL121:DD121)))))</f>
        <v>0</v>
      </c>
    </row>
    <row r="122" spans="1:109" ht="11.1" customHeight="1">
      <c r="A122" s="11" t="str">
        <f t="shared" ca="1" si="127"/>
        <v/>
      </c>
      <c r="B122" s="5" t="e">
        <f t="shared" ca="1" si="110"/>
        <v>#N/A</v>
      </c>
      <c r="C122" s="34" t="str">
        <f t="shared" ca="1" si="88"/>
        <v/>
      </c>
      <c r="D122" s="10">
        <f t="shared" ca="1" si="89"/>
        <v>0</v>
      </c>
      <c r="E122" s="10">
        <f t="shared" ca="1" si="90"/>
        <v>0</v>
      </c>
      <c r="F122" s="10">
        <f t="shared" ca="1" si="91"/>
        <v>0</v>
      </c>
      <c r="G122" s="10">
        <f t="shared" ca="1" si="92"/>
        <v>0</v>
      </c>
      <c r="H122" s="10">
        <f t="shared" ca="1" si="93"/>
        <v>0</v>
      </c>
      <c r="I122" s="10">
        <f t="shared" ca="1" si="94"/>
        <v>0</v>
      </c>
      <c r="J122" s="10">
        <f t="shared" ca="1" si="95"/>
        <v>0</v>
      </c>
      <c r="K122" s="10">
        <f t="shared" ca="1" si="96"/>
        <v>0</v>
      </c>
      <c r="L122" s="10">
        <f t="shared" ca="1" si="97"/>
        <v>0</v>
      </c>
      <c r="M122" s="10">
        <f t="shared" ca="1" si="98"/>
        <v>0</v>
      </c>
      <c r="N122" s="10">
        <f t="shared" ca="1" si="99"/>
        <v>0</v>
      </c>
      <c r="O122" s="10">
        <f t="shared" ca="1" si="100"/>
        <v>0</v>
      </c>
      <c r="P122" s="10">
        <f t="shared" ca="1" si="101"/>
        <v>0</v>
      </c>
      <c r="Q122" s="10">
        <f t="shared" ca="1" si="102"/>
        <v>0</v>
      </c>
      <c r="R122" s="10">
        <f t="shared" ca="1" si="103"/>
        <v>0</v>
      </c>
      <c r="S122" s="10">
        <f t="shared" ca="1" si="104"/>
        <v>0</v>
      </c>
      <c r="T122" s="10">
        <f t="shared" ca="1" si="105"/>
        <v>0</v>
      </c>
      <c r="U122" s="10">
        <f t="shared" ca="1" si="106"/>
        <v>0</v>
      </c>
      <c r="V122" s="10">
        <f t="shared" ca="1" si="107"/>
        <v>0</v>
      </c>
      <c r="W122" s="10">
        <f t="shared" ca="1" si="107"/>
        <v>0</v>
      </c>
      <c r="X122" s="31"/>
      <c r="Y122" s="10">
        <f t="shared" ca="1" si="111"/>
        <v>0</v>
      </c>
      <c r="Z122" s="10">
        <f t="shared" ca="1" si="112"/>
        <v>0</v>
      </c>
      <c r="AA122" s="10">
        <f t="shared" ca="1" si="113"/>
        <v>0</v>
      </c>
      <c r="AB122" s="10">
        <f t="shared" ca="1" si="162"/>
        <v>0</v>
      </c>
      <c r="AC122" s="10">
        <f t="shared" ca="1" si="163"/>
        <v>0</v>
      </c>
      <c r="AD122" s="10">
        <f t="shared" ca="1" si="164"/>
        <v>0</v>
      </c>
      <c r="AE122" s="10">
        <f t="shared" ca="1" si="161"/>
        <v>0</v>
      </c>
      <c r="AF122" s="10">
        <f t="shared" ca="1" si="161"/>
        <v>0</v>
      </c>
      <c r="AG122" s="10">
        <f t="shared" ca="1" si="161"/>
        <v>0</v>
      </c>
      <c r="AH122" s="10">
        <f t="shared" ca="1" si="161"/>
        <v>0</v>
      </c>
      <c r="AI122" s="10">
        <f t="shared" ca="1" si="161"/>
        <v>0</v>
      </c>
      <c r="AJ122" s="10">
        <f t="shared" ca="1" si="161"/>
        <v>0</v>
      </c>
      <c r="AK122" s="10">
        <f t="shared" ca="1" si="161"/>
        <v>0</v>
      </c>
      <c r="AL122" s="10">
        <f t="shared" ca="1" si="161"/>
        <v>0</v>
      </c>
      <c r="AM122" s="10">
        <f t="shared" ca="1" si="161"/>
        <v>0</v>
      </c>
      <c r="AN122" s="10">
        <f t="shared" ca="1" si="161"/>
        <v>0</v>
      </c>
      <c r="AO122" s="10">
        <f t="shared" ca="1" si="161"/>
        <v>0</v>
      </c>
      <c r="AP122" s="10">
        <f t="shared" ca="1" si="161"/>
        <v>0</v>
      </c>
      <c r="AQ122" s="10">
        <f t="shared" ca="1" si="161"/>
        <v>0</v>
      </c>
      <c r="AR122" s="10">
        <f t="shared" ca="1" si="161"/>
        <v>0</v>
      </c>
      <c r="AS122" s="2"/>
      <c r="AT122" s="10">
        <f t="shared" ca="1" si="117"/>
        <v>0</v>
      </c>
      <c r="AU122" s="10">
        <f t="shared" ca="1" si="118"/>
        <v>0</v>
      </c>
      <c r="AV122" s="10">
        <f t="shared" ca="1" si="119"/>
        <v>0</v>
      </c>
      <c r="AW122" s="10">
        <f t="shared" ca="1" si="128"/>
        <v>0</v>
      </c>
      <c r="AX122" s="10">
        <f t="shared" ca="1" si="129"/>
        <v>0</v>
      </c>
      <c r="AY122" s="10">
        <f t="shared" ca="1" si="130"/>
        <v>0</v>
      </c>
      <c r="AZ122" s="10">
        <f t="shared" ca="1" si="131"/>
        <v>0</v>
      </c>
      <c r="BA122" s="10">
        <f t="shared" ca="1" si="132"/>
        <v>0</v>
      </c>
      <c r="BB122" s="10">
        <f t="shared" ca="1" si="133"/>
        <v>0</v>
      </c>
      <c r="BC122" s="10">
        <f t="shared" ca="1" si="134"/>
        <v>0</v>
      </c>
      <c r="BD122" s="10">
        <f t="shared" ca="1" si="135"/>
        <v>0</v>
      </c>
      <c r="BE122" s="10">
        <f t="shared" ca="1" si="136"/>
        <v>0</v>
      </c>
      <c r="BF122" s="10">
        <f t="shared" ca="1" si="137"/>
        <v>0</v>
      </c>
      <c r="BG122" s="10">
        <f t="shared" ca="1" si="138"/>
        <v>0</v>
      </c>
      <c r="BH122" s="10">
        <f t="shared" ca="1" si="139"/>
        <v>0</v>
      </c>
      <c r="BI122" s="10">
        <f t="shared" ca="1" si="140"/>
        <v>0</v>
      </c>
      <c r="BJ122" s="10">
        <f t="shared" ca="1" si="141"/>
        <v>0</v>
      </c>
      <c r="BK122" s="10">
        <f t="shared" ca="1" si="142"/>
        <v>0</v>
      </c>
      <c r="BL122" s="10">
        <f t="shared" ca="1" si="143"/>
        <v>0</v>
      </c>
      <c r="BM122" s="10">
        <f t="shared" ca="1" si="144"/>
        <v>0</v>
      </c>
      <c r="BN122" s="13">
        <f t="shared" ca="1" si="120"/>
        <v>0</v>
      </c>
      <c r="BO122" s="7"/>
      <c r="BP122" s="10">
        <f t="shared" ca="1" si="121"/>
        <v>0</v>
      </c>
      <c r="BQ122" s="10">
        <f t="shared" ca="1" si="122"/>
        <v>0</v>
      </c>
      <c r="BR122" s="10">
        <f t="shared" ca="1" si="123"/>
        <v>0</v>
      </c>
      <c r="BS122" s="10">
        <f t="shared" ca="1" si="124"/>
        <v>0</v>
      </c>
      <c r="BT122" s="10">
        <f t="shared" ca="1" si="125"/>
        <v>0</v>
      </c>
      <c r="BU122" s="10">
        <f t="shared" ca="1" si="146"/>
        <v>0</v>
      </c>
      <c r="BV122" s="10">
        <f t="shared" ca="1" si="147"/>
        <v>0</v>
      </c>
      <c r="BW122" s="10">
        <f t="shared" ca="1" si="148"/>
        <v>0</v>
      </c>
      <c r="BX122" s="10">
        <f t="shared" ca="1" si="149"/>
        <v>0</v>
      </c>
      <c r="BY122" s="10">
        <f t="shared" ca="1" si="150"/>
        <v>0</v>
      </c>
      <c r="BZ122" s="10">
        <f t="shared" ca="1" si="151"/>
        <v>0</v>
      </c>
      <c r="CA122" s="10">
        <f t="shared" ca="1" si="152"/>
        <v>0</v>
      </c>
      <c r="CB122" s="10">
        <f t="shared" ca="1" si="153"/>
        <v>0</v>
      </c>
      <c r="CC122" s="10">
        <f t="shared" ca="1" si="154"/>
        <v>0</v>
      </c>
      <c r="CD122" s="10">
        <f t="shared" ca="1" si="155"/>
        <v>0</v>
      </c>
      <c r="CE122" s="10">
        <f t="shared" ca="1" si="156"/>
        <v>0</v>
      </c>
      <c r="CF122" s="10">
        <f t="shared" ca="1" si="157"/>
        <v>0</v>
      </c>
      <c r="CG122" s="10">
        <f t="shared" ca="1" si="158"/>
        <v>0</v>
      </c>
      <c r="CH122" s="10">
        <f t="shared" ca="1" si="159"/>
        <v>0</v>
      </c>
      <c r="CI122" s="10">
        <f t="shared" ca="1" si="160"/>
        <v>0</v>
      </c>
      <c r="CJ122" s="13">
        <f t="shared" ca="1" si="126"/>
        <v>0</v>
      </c>
      <c r="CK122" s="13"/>
      <c r="CL122" s="33">
        <f t="shared" ca="1" si="109"/>
        <v>0</v>
      </c>
      <c r="CM122" s="10">
        <f ca="1">IF(NOT(snowball),0,IF(Z121=0,0,IF($C122&lt;=SUM($CL122:CL122),0,IF(BQ122+$C122-SUM($CL122:CL122)&gt;Z121+AU122,Z121+AU122-BQ122,$C122-SUM($CL122:CL122)))))</f>
        <v>0</v>
      </c>
      <c r="CN122" s="10">
        <f ca="1">IF(NOT(snowball),0,IF(AA121=0,0,IF($C122&lt;=SUM($CL122:CM122),0,IF(BR122+$C122-SUM($CL122:CM122)&gt;AA121+AV122,AA121+AV122-BR122,$C122-SUM($CL122:CM122)))))</f>
        <v>0</v>
      </c>
      <c r="CO122" s="10">
        <f ca="1">IF(NOT(snowball),0,IF(AB121=0,0,IF($C122&lt;=SUM($CL122:CN122),0,IF(BS122+$C122-SUM($CL122:CN122)&gt;AB121+AW122,AB121+AW122-BS122,$C122-SUM($CL122:CN122)))))</f>
        <v>0</v>
      </c>
      <c r="CP122" s="10">
        <f ca="1">IF(NOT(snowball),0,IF(AC121=0,0,IF($C122&lt;=SUM($CL122:CO122),0,IF(BT122+$C122-SUM($CL122:CO122)&gt;AC121+AX122,AC121+AX122-BT122,$C122-SUM($CL122:CO122)))))</f>
        <v>0</v>
      </c>
      <c r="CQ122" s="10">
        <f ca="1">IF(NOT(snowball),0,IF(AD121=0,0,IF($C122&lt;=SUM($CL122:CP122),0,IF(BU122+$C122-SUM($CL122:CP122)&gt;AD121+AY122,AD121+AY122-BU122,$C122-SUM($CL122:CP122)))))</f>
        <v>0</v>
      </c>
      <c r="CR122" s="10">
        <f ca="1">IF(NOT(snowball),0,IF(AE121=0,0,IF($C122&lt;=SUM($CL122:CQ122),0,IF(BV122+$C122-SUM($CL122:CQ122)&gt;AE121+AZ122,AE121+AZ122-BV122,$C122-SUM($CL122:CQ122)))))</f>
        <v>0</v>
      </c>
      <c r="CS122" s="10">
        <f ca="1">IF(NOT(snowball),0,IF(AF121=0,0,IF($C122&lt;=SUM($CL122:CR122),0,IF(BW122+$C122-SUM($CL122:CR122)&gt;AF121+BA122,AF121+BA122-BW122,$C122-SUM($CL122:CR122)))))</f>
        <v>0</v>
      </c>
      <c r="CT122" s="10">
        <f ca="1">IF(NOT(snowball),0,IF(AG121=0,0,IF($C122&lt;=SUM($CL122:CS122),0,IF(BX122+$C122-SUM($CL122:CS122)&gt;AG121+BB122,AG121+BB122-BX122,$C122-SUM($CL122:CS122)))))</f>
        <v>0</v>
      </c>
      <c r="CU122" s="10">
        <f ca="1">IF(NOT(snowball),0,IF(AH121=0,0,IF($C122&lt;=SUM($CL122:CT122),0,IF(BY122+$C122-SUM($CL122:CT122)&gt;AH121+BC122,AH121+BC122-BY122,$C122-SUM($CL122:CT122)))))</f>
        <v>0</v>
      </c>
      <c r="CV122" s="10">
        <f ca="1">IF(NOT(snowball),0,IF(AI121=0,0,IF($C122&lt;=SUM($CL122:CU122),0,IF(BZ122+$C122-SUM($CL122:CU122)&gt;AI121+BD122,AI121+BD122-BZ122,$C122-SUM($CL122:CU122)))))</f>
        <v>0</v>
      </c>
      <c r="CW122" s="10">
        <f ca="1">IF(NOT(snowball),0,IF(AJ121=0,0,IF($C122&lt;=SUM($CL122:CV122),0,IF(CA122+$C122-SUM($CL122:CV122)&gt;AJ121+BE122,AJ121+BE122-CA122,$C122-SUM($CL122:CV122)))))</f>
        <v>0</v>
      </c>
      <c r="CX122" s="10">
        <f ca="1">IF(NOT(snowball),0,IF(AK121=0,0,IF($C122&lt;=SUM($CL122:CW122),0,IF(CB122+$C122-SUM($CL122:CW122)&gt;AK121+BF122,AK121+BF122-CB122,$C122-SUM($CL122:CW122)))))</f>
        <v>0</v>
      </c>
      <c r="CY122" s="10">
        <f ca="1">IF(NOT(snowball),0,IF(AL121=0,0,IF($C122&lt;=SUM($CL122:CX122),0,IF(CC122+$C122-SUM($CL122:CX122)&gt;AL121+BG122,AL121+BG122-CC122,$C122-SUM($CL122:CX122)))))</f>
        <v>0</v>
      </c>
      <c r="CZ122" s="10">
        <f ca="1">IF(NOT(snowball),0,IF(AM121=0,0,IF($C122&lt;=SUM($CL122:CY122),0,IF(CD122+$C122-SUM($CL122:CY122)&gt;AM121+BH122,AM121+BH122-CD122,$C122-SUM($CL122:CY122)))))</f>
        <v>0</v>
      </c>
      <c r="DA122" s="10">
        <f ca="1">IF(NOT(snowball),0,IF(AN121=0,0,IF($C122&lt;=SUM($CL122:CZ122),0,IF(CE122+$C122-SUM($CL122:CZ122)&gt;AN121+BI122,AN121+BI122-CE122,$C122-SUM($CL122:CZ122)))))</f>
        <v>0</v>
      </c>
      <c r="DB122" s="10">
        <f ca="1">IF(NOT(snowball),0,IF(AO121=0,0,IF($C122&lt;=SUM($CL122:DA122),0,IF(CF122+$C122-SUM($CL122:DA122)&gt;AO121+BJ122,AO121+BJ122-CF122,$C122-SUM($CL122:DA122)))))</f>
        <v>0</v>
      </c>
      <c r="DC122" s="10">
        <f ca="1">IF(NOT(snowball),0,IF(AP121=0,0,IF($C122&lt;=SUM($CL122:DB122),0,IF(CG122+$C122-SUM($CL122:DB122)&gt;AP121+BK122,AP121+BK122-CG122,$C122-SUM($CL122:DB122)))))</f>
        <v>0</v>
      </c>
      <c r="DD122" s="10">
        <f ca="1">IF(NOT(snowball),0,IF(AQ121=0,0,IF($C122&lt;=SUM($CL122:DC122),0,IF(CH122+$C122-SUM($CL122:DC122)&gt;AQ121+BL122,AQ121+BL122-CH122,$C122-SUM($CL122:DC122)))))</f>
        <v>0</v>
      </c>
      <c r="DE122" s="10">
        <f ca="1">IF(NOT(snowball),0,IF(AR121=0,0,IF($C122&lt;=SUM($CL122:DD122),0,IF(CI122+$C122-SUM($CL122:DD122)&gt;AR121+BM122,AR121+BM122-CI122,$C122-SUM($CL122:DD122)))))</f>
        <v>0</v>
      </c>
    </row>
    <row r="123" spans="1:109" ht="11.1" customHeight="1">
      <c r="A123" s="11" t="str">
        <f t="shared" ca="1" si="127"/>
        <v/>
      </c>
      <c r="B123" s="5" t="e">
        <f t="shared" ca="1" si="110"/>
        <v>#N/A</v>
      </c>
      <c r="C123" s="34" t="str">
        <f t="shared" ca="1" si="88"/>
        <v/>
      </c>
      <c r="D123" s="10">
        <f t="shared" ca="1" si="89"/>
        <v>0</v>
      </c>
      <c r="E123" s="10">
        <f t="shared" ca="1" si="90"/>
        <v>0</v>
      </c>
      <c r="F123" s="10">
        <f t="shared" ca="1" si="91"/>
        <v>0</v>
      </c>
      <c r="G123" s="10">
        <f t="shared" ca="1" si="92"/>
        <v>0</v>
      </c>
      <c r="H123" s="10">
        <f t="shared" ca="1" si="93"/>
        <v>0</v>
      </c>
      <c r="I123" s="10">
        <f t="shared" ca="1" si="94"/>
        <v>0</v>
      </c>
      <c r="J123" s="10">
        <f t="shared" ca="1" si="95"/>
        <v>0</v>
      </c>
      <c r="K123" s="10">
        <f t="shared" ca="1" si="96"/>
        <v>0</v>
      </c>
      <c r="L123" s="10">
        <f t="shared" ca="1" si="97"/>
        <v>0</v>
      </c>
      <c r="M123" s="10">
        <f t="shared" ca="1" si="98"/>
        <v>0</v>
      </c>
      <c r="N123" s="10">
        <f t="shared" ca="1" si="99"/>
        <v>0</v>
      </c>
      <c r="O123" s="10">
        <f t="shared" ca="1" si="100"/>
        <v>0</v>
      </c>
      <c r="P123" s="10">
        <f t="shared" ca="1" si="101"/>
        <v>0</v>
      </c>
      <c r="Q123" s="10">
        <f t="shared" ca="1" si="102"/>
        <v>0</v>
      </c>
      <c r="R123" s="10">
        <f t="shared" ca="1" si="103"/>
        <v>0</v>
      </c>
      <c r="S123" s="10">
        <f t="shared" ca="1" si="104"/>
        <v>0</v>
      </c>
      <c r="T123" s="10">
        <f t="shared" ca="1" si="105"/>
        <v>0</v>
      </c>
      <c r="U123" s="10">
        <f t="shared" ca="1" si="106"/>
        <v>0</v>
      </c>
      <c r="V123" s="10">
        <f t="shared" ca="1" si="107"/>
        <v>0</v>
      </c>
      <c r="W123" s="10">
        <f t="shared" ca="1" si="107"/>
        <v>0</v>
      </c>
      <c r="X123" s="31"/>
      <c r="Y123" s="10">
        <f t="shared" ca="1" si="111"/>
        <v>0</v>
      </c>
      <c r="Z123" s="10">
        <f t="shared" ca="1" si="112"/>
        <v>0</v>
      </c>
      <c r="AA123" s="10">
        <f t="shared" ca="1" si="113"/>
        <v>0</v>
      </c>
      <c r="AB123" s="10">
        <f t="shared" ca="1" si="162"/>
        <v>0</v>
      </c>
      <c r="AC123" s="10">
        <f t="shared" ca="1" si="163"/>
        <v>0</v>
      </c>
      <c r="AD123" s="10">
        <f t="shared" ca="1" si="164"/>
        <v>0</v>
      </c>
      <c r="AE123" s="10">
        <f t="shared" ca="1" si="161"/>
        <v>0</v>
      </c>
      <c r="AF123" s="10">
        <f t="shared" ca="1" si="161"/>
        <v>0</v>
      </c>
      <c r="AG123" s="10">
        <f t="shared" ca="1" si="161"/>
        <v>0</v>
      </c>
      <c r="AH123" s="10">
        <f t="shared" ca="1" si="161"/>
        <v>0</v>
      </c>
      <c r="AI123" s="10">
        <f t="shared" ca="1" si="161"/>
        <v>0</v>
      </c>
      <c r="AJ123" s="10">
        <f t="shared" ca="1" si="161"/>
        <v>0</v>
      </c>
      <c r="AK123" s="10">
        <f t="shared" ca="1" si="161"/>
        <v>0</v>
      </c>
      <c r="AL123" s="10">
        <f t="shared" ca="1" si="161"/>
        <v>0</v>
      </c>
      <c r="AM123" s="10">
        <f t="shared" ca="1" si="161"/>
        <v>0</v>
      </c>
      <c r="AN123" s="10">
        <f t="shared" ca="1" si="161"/>
        <v>0</v>
      </c>
      <c r="AO123" s="10">
        <f t="shared" ca="1" si="161"/>
        <v>0</v>
      </c>
      <c r="AP123" s="10">
        <f t="shared" ca="1" si="161"/>
        <v>0</v>
      </c>
      <c r="AQ123" s="10">
        <f t="shared" ca="1" si="161"/>
        <v>0</v>
      </c>
      <c r="AR123" s="10">
        <f t="shared" ca="1" si="161"/>
        <v>0</v>
      </c>
      <c r="AS123" s="2"/>
      <c r="AT123" s="10">
        <f t="shared" ca="1" si="117"/>
        <v>0</v>
      </c>
      <c r="AU123" s="10">
        <f t="shared" ca="1" si="118"/>
        <v>0</v>
      </c>
      <c r="AV123" s="10">
        <f t="shared" ca="1" si="119"/>
        <v>0</v>
      </c>
      <c r="AW123" s="10">
        <f t="shared" ca="1" si="128"/>
        <v>0</v>
      </c>
      <c r="AX123" s="10">
        <f t="shared" ca="1" si="129"/>
        <v>0</v>
      </c>
      <c r="AY123" s="10">
        <f t="shared" ca="1" si="130"/>
        <v>0</v>
      </c>
      <c r="AZ123" s="10">
        <f t="shared" ca="1" si="131"/>
        <v>0</v>
      </c>
      <c r="BA123" s="10">
        <f t="shared" ca="1" si="132"/>
        <v>0</v>
      </c>
      <c r="BB123" s="10">
        <f t="shared" ca="1" si="133"/>
        <v>0</v>
      </c>
      <c r="BC123" s="10">
        <f t="shared" ca="1" si="134"/>
        <v>0</v>
      </c>
      <c r="BD123" s="10">
        <f t="shared" ca="1" si="135"/>
        <v>0</v>
      </c>
      <c r="BE123" s="10">
        <f t="shared" ca="1" si="136"/>
        <v>0</v>
      </c>
      <c r="BF123" s="10">
        <f t="shared" ca="1" si="137"/>
        <v>0</v>
      </c>
      <c r="BG123" s="10">
        <f t="shared" ca="1" si="138"/>
        <v>0</v>
      </c>
      <c r="BH123" s="10">
        <f t="shared" ca="1" si="139"/>
        <v>0</v>
      </c>
      <c r="BI123" s="10">
        <f t="shared" ca="1" si="140"/>
        <v>0</v>
      </c>
      <c r="BJ123" s="10">
        <f t="shared" ca="1" si="141"/>
        <v>0</v>
      </c>
      <c r="BK123" s="10">
        <f t="shared" ca="1" si="142"/>
        <v>0</v>
      </c>
      <c r="BL123" s="10">
        <f t="shared" ca="1" si="143"/>
        <v>0</v>
      </c>
      <c r="BM123" s="10">
        <f t="shared" ca="1" si="144"/>
        <v>0</v>
      </c>
      <c r="BN123" s="13">
        <f t="shared" ca="1" si="120"/>
        <v>0</v>
      </c>
      <c r="BO123" s="7"/>
      <c r="BP123" s="10">
        <f t="shared" ca="1" si="121"/>
        <v>0</v>
      </c>
      <c r="BQ123" s="10">
        <f t="shared" ca="1" si="122"/>
        <v>0</v>
      </c>
      <c r="BR123" s="10">
        <f t="shared" ca="1" si="123"/>
        <v>0</v>
      </c>
      <c r="BS123" s="10">
        <f t="shared" ca="1" si="124"/>
        <v>0</v>
      </c>
      <c r="BT123" s="10">
        <f t="shared" ca="1" si="125"/>
        <v>0</v>
      </c>
      <c r="BU123" s="10">
        <f t="shared" ca="1" si="146"/>
        <v>0</v>
      </c>
      <c r="BV123" s="10">
        <f t="shared" ca="1" si="147"/>
        <v>0</v>
      </c>
      <c r="BW123" s="10">
        <f t="shared" ca="1" si="148"/>
        <v>0</v>
      </c>
      <c r="BX123" s="10">
        <f t="shared" ca="1" si="149"/>
        <v>0</v>
      </c>
      <c r="BY123" s="10">
        <f t="shared" ca="1" si="150"/>
        <v>0</v>
      </c>
      <c r="BZ123" s="10">
        <f t="shared" ca="1" si="151"/>
        <v>0</v>
      </c>
      <c r="CA123" s="10">
        <f t="shared" ca="1" si="152"/>
        <v>0</v>
      </c>
      <c r="CB123" s="10">
        <f t="shared" ca="1" si="153"/>
        <v>0</v>
      </c>
      <c r="CC123" s="10">
        <f t="shared" ca="1" si="154"/>
        <v>0</v>
      </c>
      <c r="CD123" s="10">
        <f t="shared" ca="1" si="155"/>
        <v>0</v>
      </c>
      <c r="CE123" s="10">
        <f t="shared" ca="1" si="156"/>
        <v>0</v>
      </c>
      <c r="CF123" s="10">
        <f t="shared" ca="1" si="157"/>
        <v>0</v>
      </c>
      <c r="CG123" s="10">
        <f t="shared" ca="1" si="158"/>
        <v>0</v>
      </c>
      <c r="CH123" s="10">
        <f t="shared" ca="1" si="159"/>
        <v>0</v>
      </c>
      <c r="CI123" s="10">
        <f t="shared" ca="1" si="160"/>
        <v>0</v>
      </c>
      <c r="CJ123" s="13">
        <f t="shared" ca="1" si="126"/>
        <v>0</v>
      </c>
      <c r="CK123" s="13"/>
      <c r="CL123" s="33">
        <f t="shared" ca="1" si="109"/>
        <v>0</v>
      </c>
      <c r="CM123" s="10">
        <f ca="1">IF(NOT(snowball),0,IF(Z122=0,0,IF($C123&lt;=SUM($CL123:CL123),0,IF(BQ123+$C123-SUM($CL123:CL123)&gt;Z122+AU123,Z122+AU123-BQ123,$C123-SUM($CL123:CL123)))))</f>
        <v>0</v>
      </c>
      <c r="CN123" s="10">
        <f ca="1">IF(NOT(snowball),0,IF(AA122=0,0,IF($C123&lt;=SUM($CL123:CM123),0,IF(BR123+$C123-SUM($CL123:CM123)&gt;AA122+AV123,AA122+AV123-BR123,$C123-SUM($CL123:CM123)))))</f>
        <v>0</v>
      </c>
      <c r="CO123" s="10">
        <f ca="1">IF(NOT(snowball),0,IF(AB122=0,0,IF($C123&lt;=SUM($CL123:CN123),0,IF(BS123+$C123-SUM($CL123:CN123)&gt;AB122+AW123,AB122+AW123-BS123,$C123-SUM($CL123:CN123)))))</f>
        <v>0</v>
      </c>
      <c r="CP123" s="10">
        <f ca="1">IF(NOT(snowball),0,IF(AC122=0,0,IF($C123&lt;=SUM($CL123:CO123),0,IF(BT123+$C123-SUM($CL123:CO123)&gt;AC122+AX123,AC122+AX123-BT123,$C123-SUM($CL123:CO123)))))</f>
        <v>0</v>
      </c>
      <c r="CQ123" s="10">
        <f ca="1">IF(NOT(snowball),0,IF(AD122=0,0,IF($C123&lt;=SUM($CL123:CP123),0,IF(BU123+$C123-SUM($CL123:CP123)&gt;AD122+AY123,AD122+AY123-BU123,$C123-SUM($CL123:CP123)))))</f>
        <v>0</v>
      </c>
      <c r="CR123" s="10">
        <f ca="1">IF(NOT(snowball),0,IF(AE122=0,0,IF($C123&lt;=SUM($CL123:CQ123),0,IF(BV123+$C123-SUM($CL123:CQ123)&gt;AE122+AZ123,AE122+AZ123-BV123,$C123-SUM($CL123:CQ123)))))</f>
        <v>0</v>
      </c>
      <c r="CS123" s="10">
        <f ca="1">IF(NOT(snowball),0,IF(AF122=0,0,IF($C123&lt;=SUM($CL123:CR123),0,IF(BW123+$C123-SUM($CL123:CR123)&gt;AF122+BA123,AF122+BA123-BW123,$C123-SUM($CL123:CR123)))))</f>
        <v>0</v>
      </c>
      <c r="CT123" s="10">
        <f ca="1">IF(NOT(snowball),0,IF(AG122=0,0,IF($C123&lt;=SUM($CL123:CS123),0,IF(BX123+$C123-SUM($CL123:CS123)&gt;AG122+BB123,AG122+BB123-BX123,$C123-SUM($CL123:CS123)))))</f>
        <v>0</v>
      </c>
      <c r="CU123" s="10">
        <f ca="1">IF(NOT(snowball),0,IF(AH122=0,0,IF($C123&lt;=SUM($CL123:CT123),0,IF(BY123+$C123-SUM($CL123:CT123)&gt;AH122+BC123,AH122+BC123-BY123,$C123-SUM($CL123:CT123)))))</f>
        <v>0</v>
      </c>
      <c r="CV123" s="10">
        <f ca="1">IF(NOT(snowball),0,IF(AI122=0,0,IF($C123&lt;=SUM($CL123:CU123),0,IF(BZ123+$C123-SUM($CL123:CU123)&gt;AI122+BD123,AI122+BD123-BZ123,$C123-SUM($CL123:CU123)))))</f>
        <v>0</v>
      </c>
      <c r="CW123" s="10">
        <f ca="1">IF(NOT(snowball),0,IF(AJ122=0,0,IF($C123&lt;=SUM($CL123:CV123),0,IF(CA123+$C123-SUM($CL123:CV123)&gt;AJ122+BE123,AJ122+BE123-CA123,$C123-SUM($CL123:CV123)))))</f>
        <v>0</v>
      </c>
      <c r="CX123" s="10">
        <f ca="1">IF(NOT(snowball),0,IF(AK122=0,0,IF($C123&lt;=SUM($CL123:CW123),0,IF(CB123+$C123-SUM($CL123:CW123)&gt;AK122+BF123,AK122+BF123-CB123,$C123-SUM($CL123:CW123)))))</f>
        <v>0</v>
      </c>
      <c r="CY123" s="10">
        <f ca="1">IF(NOT(snowball),0,IF(AL122=0,0,IF($C123&lt;=SUM($CL123:CX123),0,IF(CC123+$C123-SUM($CL123:CX123)&gt;AL122+BG123,AL122+BG123-CC123,$C123-SUM($CL123:CX123)))))</f>
        <v>0</v>
      </c>
      <c r="CZ123" s="10">
        <f ca="1">IF(NOT(snowball),0,IF(AM122=0,0,IF($C123&lt;=SUM($CL123:CY123),0,IF(CD123+$C123-SUM($CL123:CY123)&gt;AM122+BH123,AM122+BH123-CD123,$C123-SUM($CL123:CY123)))))</f>
        <v>0</v>
      </c>
      <c r="DA123" s="10">
        <f ca="1">IF(NOT(snowball),0,IF(AN122=0,0,IF($C123&lt;=SUM($CL123:CZ123),0,IF(CE123+$C123-SUM($CL123:CZ123)&gt;AN122+BI123,AN122+BI123-CE123,$C123-SUM($CL123:CZ123)))))</f>
        <v>0</v>
      </c>
      <c r="DB123" s="10">
        <f ca="1">IF(NOT(snowball),0,IF(AO122=0,0,IF($C123&lt;=SUM($CL123:DA123),0,IF(CF123+$C123-SUM($CL123:DA123)&gt;AO122+BJ123,AO122+BJ123-CF123,$C123-SUM($CL123:DA123)))))</f>
        <v>0</v>
      </c>
      <c r="DC123" s="10">
        <f ca="1">IF(NOT(snowball),0,IF(AP122=0,0,IF($C123&lt;=SUM($CL123:DB123),0,IF(CG123+$C123-SUM($CL123:DB123)&gt;AP122+BK123,AP122+BK123-CG123,$C123-SUM($CL123:DB123)))))</f>
        <v>0</v>
      </c>
      <c r="DD123" s="10">
        <f ca="1">IF(NOT(snowball),0,IF(AQ122=0,0,IF($C123&lt;=SUM($CL123:DC123),0,IF(CH123+$C123-SUM($CL123:DC123)&gt;AQ122+BL123,AQ122+BL123-CH123,$C123-SUM($CL123:DC123)))))</f>
        <v>0</v>
      </c>
      <c r="DE123" s="10">
        <f ca="1">IF(NOT(snowball),0,IF(AR122=0,0,IF($C123&lt;=SUM($CL123:DD123),0,IF(CI123+$C123-SUM($CL123:DD123)&gt;AR122+BM123,AR122+BM123-CI123,$C123-SUM($CL123:DD123)))))</f>
        <v>0</v>
      </c>
    </row>
    <row r="124" spans="1:109" ht="11.1" customHeight="1">
      <c r="A124" s="11" t="str">
        <f t="shared" ca="1" si="127"/>
        <v/>
      </c>
      <c r="B124" s="5" t="e">
        <f t="shared" ca="1" si="110"/>
        <v>#N/A</v>
      </c>
      <c r="C124" s="34" t="str">
        <f t="shared" ca="1" si="88"/>
        <v/>
      </c>
      <c r="D124" s="10">
        <f t="shared" ca="1" si="89"/>
        <v>0</v>
      </c>
      <c r="E124" s="10">
        <f t="shared" ca="1" si="90"/>
        <v>0</v>
      </c>
      <c r="F124" s="10">
        <f t="shared" ca="1" si="91"/>
        <v>0</v>
      </c>
      <c r="G124" s="10">
        <f t="shared" ca="1" si="92"/>
        <v>0</v>
      </c>
      <c r="H124" s="10">
        <f t="shared" ca="1" si="93"/>
        <v>0</v>
      </c>
      <c r="I124" s="10">
        <f t="shared" ca="1" si="94"/>
        <v>0</v>
      </c>
      <c r="J124" s="10">
        <f t="shared" ca="1" si="95"/>
        <v>0</v>
      </c>
      <c r="K124" s="10">
        <f t="shared" ca="1" si="96"/>
        <v>0</v>
      </c>
      <c r="L124" s="10">
        <f t="shared" ca="1" si="97"/>
        <v>0</v>
      </c>
      <c r="M124" s="10">
        <f t="shared" ca="1" si="98"/>
        <v>0</v>
      </c>
      <c r="N124" s="10">
        <f t="shared" ca="1" si="99"/>
        <v>0</v>
      </c>
      <c r="O124" s="10">
        <f t="shared" ca="1" si="100"/>
        <v>0</v>
      </c>
      <c r="P124" s="10">
        <f t="shared" ca="1" si="101"/>
        <v>0</v>
      </c>
      <c r="Q124" s="10">
        <f t="shared" ca="1" si="102"/>
        <v>0</v>
      </c>
      <c r="R124" s="10">
        <f t="shared" ca="1" si="103"/>
        <v>0</v>
      </c>
      <c r="S124" s="10">
        <f t="shared" ca="1" si="104"/>
        <v>0</v>
      </c>
      <c r="T124" s="10">
        <f t="shared" ca="1" si="105"/>
        <v>0</v>
      </c>
      <c r="U124" s="10">
        <f t="shared" ca="1" si="106"/>
        <v>0</v>
      </c>
      <c r="V124" s="10">
        <f t="shared" ca="1" si="107"/>
        <v>0</v>
      </c>
      <c r="W124" s="10">
        <f t="shared" ca="1" si="107"/>
        <v>0</v>
      </c>
      <c r="X124" s="31"/>
      <c r="Y124" s="10">
        <f t="shared" ca="1" si="111"/>
        <v>0</v>
      </c>
      <c r="Z124" s="10">
        <f t="shared" ca="1" si="112"/>
        <v>0</v>
      </c>
      <c r="AA124" s="10">
        <f t="shared" ca="1" si="113"/>
        <v>0</v>
      </c>
      <c r="AB124" s="10">
        <f t="shared" ca="1" si="162"/>
        <v>0</v>
      </c>
      <c r="AC124" s="10">
        <f t="shared" ca="1" si="163"/>
        <v>0</v>
      </c>
      <c r="AD124" s="10">
        <f t="shared" ca="1" si="164"/>
        <v>0</v>
      </c>
      <c r="AE124" s="10">
        <f t="shared" ca="1" si="161"/>
        <v>0</v>
      </c>
      <c r="AF124" s="10">
        <f t="shared" ca="1" si="161"/>
        <v>0</v>
      </c>
      <c r="AG124" s="10">
        <f t="shared" ca="1" si="161"/>
        <v>0</v>
      </c>
      <c r="AH124" s="10">
        <f t="shared" ca="1" si="161"/>
        <v>0</v>
      </c>
      <c r="AI124" s="10">
        <f t="shared" ca="1" si="161"/>
        <v>0</v>
      </c>
      <c r="AJ124" s="10">
        <f t="shared" ca="1" si="161"/>
        <v>0</v>
      </c>
      <c r="AK124" s="10">
        <f t="shared" ca="1" si="161"/>
        <v>0</v>
      </c>
      <c r="AL124" s="10">
        <f t="shared" ca="1" si="161"/>
        <v>0</v>
      </c>
      <c r="AM124" s="10">
        <f t="shared" ca="1" si="161"/>
        <v>0</v>
      </c>
      <c r="AN124" s="10">
        <f t="shared" ca="1" si="161"/>
        <v>0</v>
      </c>
      <c r="AO124" s="10">
        <f t="shared" ca="1" si="161"/>
        <v>0</v>
      </c>
      <c r="AP124" s="10">
        <f t="shared" ca="1" si="161"/>
        <v>0</v>
      </c>
      <c r="AQ124" s="10">
        <f t="shared" ca="1" si="161"/>
        <v>0</v>
      </c>
      <c r="AR124" s="10">
        <f t="shared" ca="1" si="161"/>
        <v>0</v>
      </c>
      <c r="AS124" s="2"/>
      <c r="AT124" s="10">
        <f t="shared" ca="1" si="117"/>
        <v>0</v>
      </c>
      <c r="AU124" s="10">
        <f t="shared" ca="1" si="118"/>
        <v>0</v>
      </c>
      <c r="AV124" s="10">
        <f t="shared" ca="1" si="119"/>
        <v>0</v>
      </c>
      <c r="AW124" s="10">
        <f t="shared" ca="1" si="128"/>
        <v>0</v>
      </c>
      <c r="AX124" s="10">
        <f t="shared" ca="1" si="129"/>
        <v>0</v>
      </c>
      <c r="AY124" s="10">
        <f t="shared" ca="1" si="130"/>
        <v>0</v>
      </c>
      <c r="AZ124" s="10">
        <f t="shared" ca="1" si="131"/>
        <v>0</v>
      </c>
      <c r="BA124" s="10">
        <f t="shared" ca="1" si="132"/>
        <v>0</v>
      </c>
      <c r="BB124" s="10">
        <f t="shared" ca="1" si="133"/>
        <v>0</v>
      </c>
      <c r="BC124" s="10">
        <f t="shared" ca="1" si="134"/>
        <v>0</v>
      </c>
      <c r="BD124" s="10">
        <f t="shared" ca="1" si="135"/>
        <v>0</v>
      </c>
      <c r="BE124" s="10">
        <f t="shared" ca="1" si="136"/>
        <v>0</v>
      </c>
      <c r="BF124" s="10">
        <f t="shared" ca="1" si="137"/>
        <v>0</v>
      </c>
      <c r="BG124" s="10">
        <f t="shared" ca="1" si="138"/>
        <v>0</v>
      </c>
      <c r="BH124" s="10">
        <f t="shared" ca="1" si="139"/>
        <v>0</v>
      </c>
      <c r="BI124" s="10">
        <f t="shared" ca="1" si="140"/>
        <v>0</v>
      </c>
      <c r="BJ124" s="10">
        <f t="shared" ca="1" si="141"/>
        <v>0</v>
      </c>
      <c r="BK124" s="10">
        <f t="shared" ca="1" si="142"/>
        <v>0</v>
      </c>
      <c r="BL124" s="10">
        <f t="shared" ca="1" si="143"/>
        <v>0</v>
      </c>
      <c r="BM124" s="10">
        <f t="shared" ca="1" si="144"/>
        <v>0</v>
      </c>
      <c r="BN124" s="13">
        <f t="shared" ca="1" si="120"/>
        <v>0</v>
      </c>
      <c r="BO124" s="7"/>
      <c r="BP124" s="10">
        <f t="shared" ca="1" si="121"/>
        <v>0</v>
      </c>
      <c r="BQ124" s="10">
        <f t="shared" ca="1" si="122"/>
        <v>0</v>
      </c>
      <c r="BR124" s="10">
        <f t="shared" ca="1" si="123"/>
        <v>0</v>
      </c>
      <c r="BS124" s="10">
        <f t="shared" ca="1" si="124"/>
        <v>0</v>
      </c>
      <c r="BT124" s="10">
        <f t="shared" ca="1" si="125"/>
        <v>0</v>
      </c>
      <c r="BU124" s="10">
        <f t="shared" ca="1" si="146"/>
        <v>0</v>
      </c>
      <c r="BV124" s="10">
        <f t="shared" ca="1" si="147"/>
        <v>0</v>
      </c>
      <c r="BW124" s="10">
        <f t="shared" ca="1" si="148"/>
        <v>0</v>
      </c>
      <c r="BX124" s="10">
        <f t="shared" ca="1" si="149"/>
        <v>0</v>
      </c>
      <c r="BY124" s="10">
        <f t="shared" ca="1" si="150"/>
        <v>0</v>
      </c>
      <c r="BZ124" s="10">
        <f t="shared" ca="1" si="151"/>
        <v>0</v>
      </c>
      <c r="CA124" s="10">
        <f t="shared" ca="1" si="152"/>
        <v>0</v>
      </c>
      <c r="CB124" s="10">
        <f t="shared" ca="1" si="153"/>
        <v>0</v>
      </c>
      <c r="CC124" s="10">
        <f t="shared" ca="1" si="154"/>
        <v>0</v>
      </c>
      <c r="CD124" s="10">
        <f t="shared" ca="1" si="155"/>
        <v>0</v>
      </c>
      <c r="CE124" s="10">
        <f t="shared" ca="1" si="156"/>
        <v>0</v>
      </c>
      <c r="CF124" s="10">
        <f t="shared" ca="1" si="157"/>
        <v>0</v>
      </c>
      <c r="CG124" s="10">
        <f t="shared" ca="1" si="158"/>
        <v>0</v>
      </c>
      <c r="CH124" s="10">
        <f t="shared" ca="1" si="159"/>
        <v>0</v>
      </c>
      <c r="CI124" s="10">
        <f t="shared" ca="1" si="160"/>
        <v>0</v>
      </c>
      <c r="CJ124" s="13">
        <f t="shared" ca="1" si="126"/>
        <v>0</v>
      </c>
      <c r="CK124" s="13"/>
      <c r="CL124" s="33">
        <f t="shared" ca="1" si="109"/>
        <v>0</v>
      </c>
      <c r="CM124" s="10">
        <f ca="1">IF(NOT(snowball),0,IF(Z123=0,0,IF($C124&lt;=SUM($CL124:CL124),0,IF(BQ124+$C124-SUM($CL124:CL124)&gt;Z123+AU124,Z123+AU124-BQ124,$C124-SUM($CL124:CL124)))))</f>
        <v>0</v>
      </c>
      <c r="CN124" s="10">
        <f ca="1">IF(NOT(snowball),0,IF(AA123=0,0,IF($C124&lt;=SUM($CL124:CM124),0,IF(BR124+$C124-SUM($CL124:CM124)&gt;AA123+AV124,AA123+AV124-BR124,$C124-SUM($CL124:CM124)))))</f>
        <v>0</v>
      </c>
      <c r="CO124" s="10">
        <f ca="1">IF(NOT(snowball),0,IF(AB123=0,0,IF($C124&lt;=SUM($CL124:CN124),0,IF(BS124+$C124-SUM($CL124:CN124)&gt;AB123+AW124,AB123+AW124-BS124,$C124-SUM($CL124:CN124)))))</f>
        <v>0</v>
      </c>
      <c r="CP124" s="10">
        <f ca="1">IF(NOT(snowball),0,IF(AC123=0,0,IF($C124&lt;=SUM($CL124:CO124),0,IF(BT124+$C124-SUM($CL124:CO124)&gt;AC123+AX124,AC123+AX124-BT124,$C124-SUM($CL124:CO124)))))</f>
        <v>0</v>
      </c>
      <c r="CQ124" s="10">
        <f ca="1">IF(NOT(snowball),0,IF(AD123=0,0,IF($C124&lt;=SUM($CL124:CP124),0,IF(BU124+$C124-SUM($CL124:CP124)&gt;AD123+AY124,AD123+AY124-BU124,$C124-SUM($CL124:CP124)))))</f>
        <v>0</v>
      </c>
      <c r="CR124" s="10">
        <f ca="1">IF(NOT(snowball),0,IF(AE123=0,0,IF($C124&lt;=SUM($CL124:CQ124),0,IF(BV124+$C124-SUM($CL124:CQ124)&gt;AE123+AZ124,AE123+AZ124-BV124,$C124-SUM($CL124:CQ124)))))</f>
        <v>0</v>
      </c>
      <c r="CS124" s="10">
        <f ca="1">IF(NOT(snowball),0,IF(AF123=0,0,IF($C124&lt;=SUM($CL124:CR124),0,IF(BW124+$C124-SUM($CL124:CR124)&gt;AF123+BA124,AF123+BA124-BW124,$C124-SUM($CL124:CR124)))))</f>
        <v>0</v>
      </c>
      <c r="CT124" s="10">
        <f ca="1">IF(NOT(snowball),0,IF(AG123=0,0,IF($C124&lt;=SUM($CL124:CS124),0,IF(BX124+$C124-SUM($CL124:CS124)&gt;AG123+BB124,AG123+BB124-BX124,$C124-SUM($CL124:CS124)))))</f>
        <v>0</v>
      </c>
      <c r="CU124" s="10">
        <f ca="1">IF(NOT(snowball),0,IF(AH123=0,0,IF($C124&lt;=SUM($CL124:CT124),0,IF(BY124+$C124-SUM($CL124:CT124)&gt;AH123+BC124,AH123+BC124-BY124,$C124-SUM($CL124:CT124)))))</f>
        <v>0</v>
      </c>
      <c r="CV124" s="10">
        <f ca="1">IF(NOT(snowball),0,IF(AI123=0,0,IF($C124&lt;=SUM($CL124:CU124),0,IF(BZ124+$C124-SUM($CL124:CU124)&gt;AI123+BD124,AI123+BD124-BZ124,$C124-SUM($CL124:CU124)))))</f>
        <v>0</v>
      </c>
      <c r="CW124" s="10">
        <f ca="1">IF(NOT(snowball),0,IF(AJ123=0,0,IF($C124&lt;=SUM($CL124:CV124),0,IF(CA124+$C124-SUM($CL124:CV124)&gt;AJ123+BE124,AJ123+BE124-CA124,$C124-SUM($CL124:CV124)))))</f>
        <v>0</v>
      </c>
      <c r="CX124" s="10">
        <f ca="1">IF(NOT(snowball),0,IF(AK123=0,0,IF($C124&lt;=SUM($CL124:CW124),0,IF(CB124+$C124-SUM($CL124:CW124)&gt;AK123+BF124,AK123+BF124-CB124,$C124-SUM($CL124:CW124)))))</f>
        <v>0</v>
      </c>
      <c r="CY124" s="10">
        <f ca="1">IF(NOT(snowball),0,IF(AL123=0,0,IF($C124&lt;=SUM($CL124:CX124),0,IF(CC124+$C124-SUM($CL124:CX124)&gt;AL123+BG124,AL123+BG124-CC124,$C124-SUM($CL124:CX124)))))</f>
        <v>0</v>
      </c>
      <c r="CZ124" s="10">
        <f ca="1">IF(NOT(snowball),0,IF(AM123=0,0,IF($C124&lt;=SUM($CL124:CY124),0,IF(CD124+$C124-SUM($CL124:CY124)&gt;AM123+BH124,AM123+BH124-CD124,$C124-SUM($CL124:CY124)))))</f>
        <v>0</v>
      </c>
      <c r="DA124" s="10">
        <f ca="1">IF(NOT(snowball),0,IF(AN123=0,0,IF($C124&lt;=SUM($CL124:CZ124),0,IF(CE124+$C124-SUM($CL124:CZ124)&gt;AN123+BI124,AN123+BI124-CE124,$C124-SUM($CL124:CZ124)))))</f>
        <v>0</v>
      </c>
      <c r="DB124" s="10">
        <f ca="1">IF(NOT(snowball),0,IF(AO123=0,0,IF($C124&lt;=SUM($CL124:DA124),0,IF(CF124+$C124-SUM($CL124:DA124)&gt;AO123+BJ124,AO123+BJ124-CF124,$C124-SUM($CL124:DA124)))))</f>
        <v>0</v>
      </c>
      <c r="DC124" s="10">
        <f ca="1">IF(NOT(snowball),0,IF(AP123=0,0,IF($C124&lt;=SUM($CL124:DB124),0,IF(CG124+$C124-SUM($CL124:DB124)&gt;AP123+BK124,AP123+BK124-CG124,$C124-SUM($CL124:DB124)))))</f>
        <v>0</v>
      </c>
      <c r="DD124" s="10">
        <f ca="1">IF(NOT(snowball),0,IF(AQ123=0,0,IF($C124&lt;=SUM($CL124:DC124),0,IF(CH124+$C124-SUM($CL124:DC124)&gt;AQ123+BL124,AQ123+BL124-CH124,$C124-SUM($CL124:DC124)))))</f>
        <v>0</v>
      </c>
      <c r="DE124" s="10">
        <f ca="1">IF(NOT(snowball),0,IF(AR123=0,0,IF($C124&lt;=SUM($CL124:DD124),0,IF(CI124+$C124-SUM($CL124:DD124)&gt;AR123+BM124,AR123+BM124-CI124,$C124-SUM($CL124:DD124)))))</f>
        <v>0</v>
      </c>
    </row>
    <row r="125" spans="1:109" ht="11.1" customHeight="1">
      <c r="A125" s="11" t="str">
        <f t="shared" ca="1" si="127"/>
        <v/>
      </c>
      <c r="B125" s="5" t="e">
        <f t="shared" ca="1" si="110"/>
        <v>#N/A</v>
      </c>
      <c r="C125" s="34" t="str">
        <f t="shared" ca="1" si="88"/>
        <v/>
      </c>
      <c r="D125" s="10">
        <f t="shared" ca="1" si="89"/>
        <v>0</v>
      </c>
      <c r="E125" s="10">
        <f t="shared" ca="1" si="90"/>
        <v>0</v>
      </c>
      <c r="F125" s="10">
        <f t="shared" ca="1" si="91"/>
        <v>0</v>
      </c>
      <c r="G125" s="10">
        <f t="shared" ca="1" si="92"/>
        <v>0</v>
      </c>
      <c r="H125" s="10">
        <f t="shared" ca="1" si="93"/>
        <v>0</v>
      </c>
      <c r="I125" s="10">
        <f t="shared" ca="1" si="94"/>
        <v>0</v>
      </c>
      <c r="J125" s="10">
        <f t="shared" ca="1" si="95"/>
        <v>0</v>
      </c>
      <c r="K125" s="10">
        <f t="shared" ca="1" si="96"/>
        <v>0</v>
      </c>
      <c r="L125" s="10">
        <f t="shared" ca="1" si="97"/>
        <v>0</v>
      </c>
      <c r="M125" s="10">
        <f t="shared" ca="1" si="98"/>
        <v>0</v>
      </c>
      <c r="N125" s="10">
        <f t="shared" ca="1" si="99"/>
        <v>0</v>
      </c>
      <c r="O125" s="10">
        <f t="shared" ca="1" si="100"/>
        <v>0</v>
      </c>
      <c r="P125" s="10">
        <f t="shared" ca="1" si="101"/>
        <v>0</v>
      </c>
      <c r="Q125" s="10">
        <f t="shared" ca="1" si="102"/>
        <v>0</v>
      </c>
      <c r="R125" s="10">
        <f t="shared" ca="1" si="103"/>
        <v>0</v>
      </c>
      <c r="S125" s="10">
        <f t="shared" ca="1" si="104"/>
        <v>0</v>
      </c>
      <c r="T125" s="10">
        <f t="shared" ca="1" si="105"/>
        <v>0</v>
      </c>
      <c r="U125" s="10">
        <f t="shared" ca="1" si="106"/>
        <v>0</v>
      </c>
      <c r="V125" s="10">
        <f t="shared" ca="1" si="107"/>
        <v>0</v>
      </c>
      <c r="W125" s="10">
        <f t="shared" ca="1" si="107"/>
        <v>0</v>
      </c>
      <c r="X125" s="31"/>
      <c r="Y125" s="10">
        <f t="shared" ca="1" si="111"/>
        <v>0</v>
      </c>
      <c r="Z125" s="10">
        <f t="shared" ca="1" si="112"/>
        <v>0</v>
      </c>
      <c r="AA125" s="10">
        <f t="shared" ca="1" si="113"/>
        <v>0</v>
      </c>
      <c r="AB125" s="10">
        <f t="shared" ca="1" si="162"/>
        <v>0</v>
      </c>
      <c r="AC125" s="10">
        <f t="shared" ca="1" si="163"/>
        <v>0</v>
      </c>
      <c r="AD125" s="10">
        <f t="shared" ca="1" si="164"/>
        <v>0</v>
      </c>
      <c r="AE125" s="10">
        <f t="shared" ca="1" si="161"/>
        <v>0</v>
      </c>
      <c r="AF125" s="10">
        <f t="shared" ca="1" si="161"/>
        <v>0</v>
      </c>
      <c r="AG125" s="10">
        <f t="shared" ca="1" si="161"/>
        <v>0</v>
      </c>
      <c r="AH125" s="10">
        <f t="shared" ca="1" si="161"/>
        <v>0</v>
      </c>
      <c r="AI125" s="10">
        <f t="shared" ca="1" si="161"/>
        <v>0</v>
      </c>
      <c r="AJ125" s="10">
        <f t="shared" ca="1" si="161"/>
        <v>0</v>
      </c>
      <c r="AK125" s="10">
        <f t="shared" ca="1" si="161"/>
        <v>0</v>
      </c>
      <c r="AL125" s="10">
        <f t="shared" ca="1" si="161"/>
        <v>0</v>
      </c>
      <c r="AM125" s="10">
        <f t="shared" ca="1" si="161"/>
        <v>0</v>
      </c>
      <c r="AN125" s="10">
        <f t="shared" ca="1" si="161"/>
        <v>0</v>
      </c>
      <c r="AO125" s="10">
        <f t="shared" ca="1" si="161"/>
        <v>0</v>
      </c>
      <c r="AP125" s="10">
        <f t="shared" ca="1" si="161"/>
        <v>0</v>
      </c>
      <c r="AQ125" s="10">
        <f t="shared" ca="1" si="161"/>
        <v>0</v>
      </c>
      <c r="AR125" s="10">
        <f t="shared" ca="1" si="161"/>
        <v>0</v>
      </c>
      <c r="AS125" s="2"/>
      <c r="AT125" s="10">
        <f t="shared" ca="1" si="117"/>
        <v>0</v>
      </c>
      <c r="AU125" s="10">
        <f t="shared" ca="1" si="118"/>
        <v>0</v>
      </c>
      <c r="AV125" s="10">
        <f t="shared" ca="1" si="119"/>
        <v>0</v>
      </c>
      <c r="AW125" s="10">
        <f t="shared" ca="1" si="128"/>
        <v>0</v>
      </c>
      <c r="AX125" s="10">
        <f t="shared" ca="1" si="129"/>
        <v>0</v>
      </c>
      <c r="AY125" s="10">
        <f t="shared" ca="1" si="130"/>
        <v>0</v>
      </c>
      <c r="AZ125" s="10">
        <f t="shared" ca="1" si="131"/>
        <v>0</v>
      </c>
      <c r="BA125" s="10">
        <f t="shared" ca="1" si="132"/>
        <v>0</v>
      </c>
      <c r="BB125" s="10">
        <f t="shared" ca="1" si="133"/>
        <v>0</v>
      </c>
      <c r="BC125" s="10">
        <f t="shared" ca="1" si="134"/>
        <v>0</v>
      </c>
      <c r="BD125" s="10">
        <f t="shared" ca="1" si="135"/>
        <v>0</v>
      </c>
      <c r="BE125" s="10">
        <f t="shared" ca="1" si="136"/>
        <v>0</v>
      </c>
      <c r="BF125" s="10">
        <f t="shared" ca="1" si="137"/>
        <v>0</v>
      </c>
      <c r="BG125" s="10">
        <f t="shared" ca="1" si="138"/>
        <v>0</v>
      </c>
      <c r="BH125" s="10">
        <f t="shared" ca="1" si="139"/>
        <v>0</v>
      </c>
      <c r="BI125" s="10">
        <f t="shared" ca="1" si="140"/>
        <v>0</v>
      </c>
      <c r="BJ125" s="10">
        <f t="shared" ca="1" si="141"/>
        <v>0</v>
      </c>
      <c r="BK125" s="10">
        <f t="shared" ca="1" si="142"/>
        <v>0</v>
      </c>
      <c r="BL125" s="10">
        <f t="shared" ca="1" si="143"/>
        <v>0</v>
      </c>
      <c r="BM125" s="10">
        <f t="shared" ca="1" si="144"/>
        <v>0</v>
      </c>
      <c r="BN125" s="13">
        <f t="shared" ca="1" si="120"/>
        <v>0</v>
      </c>
      <c r="BO125" s="7"/>
      <c r="BP125" s="10">
        <f t="shared" ca="1" si="121"/>
        <v>0</v>
      </c>
      <c r="BQ125" s="10">
        <f t="shared" ca="1" si="122"/>
        <v>0</v>
      </c>
      <c r="BR125" s="10">
        <f t="shared" ca="1" si="123"/>
        <v>0</v>
      </c>
      <c r="BS125" s="10">
        <f t="shared" ca="1" si="124"/>
        <v>0</v>
      </c>
      <c r="BT125" s="10">
        <f t="shared" ca="1" si="125"/>
        <v>0</v>
      </c>
      <c r="BU125" s="10">
        <f t="shared" ca="1" si="146"/>
        <v>0</v>
      </c>
      <c r="BV125" s="10">
        <f t="shared" ca="1" si="147"/>
        <v>0</v>
      </c>
      <c r="BW125" s="10">
        <f t="shared" ca="1" si="148"/>
        <v>0</v>
      </c>
      <c r="BX125" s="10">
        <f t="shared" ca="1" si="149"/>
        <v>0</v>
      </c>
      <c r="BY125" s="10">
        <f t="shared" ca="1" si="150"/>
        <v>0</v>
      </c>
      <c r="BZ125" s="10">
        <f t="shared" ca="1" si="151"/>
        <v>0</v>
      </c>
      <c r="CA125" s="10">
        <f t="shared" ca="1" si="152"/>
        <v>0</v>
      </c>
      <c r="CB125" s="10">
        <f t="shared" ca="1" si="153"/>
        <v>0</v>
      </c>
      <c r="CC125" s="10">
        <f t="shared" ca="1" si="154"/>
        <v>0</v>
      </c>
      <c r="CD125" s="10">
        <f t="shared" ca="1" si="155"/>
        <v>0</v>
      </c>
      <c r="CE125" s="10">
        <f t="shared" ca="1" si="156"/>
        <v>0</v>
      </c>
      <c r="CF125" s="10">
        <f t="shared" ca="1" si="157"/>
        <v>0</v>
      </c>
      <c r="CG125" s="10">
        <f t="shared" ca="1" si="158"/>
        <v>0</v>
      </c>
      <c r="CH125" s="10">
        <f t="shared" ca="1" si="159"/>
        <v>0</v>
      </c>
      <c r="CI125" s="10">
        <f t="shared" ca="1" si="160"/>
        <v>0</v>
      </c>
      <c r="CJ125" s="13">
        <f t="shared" ca="1" si="126"/>
        <v>0</v>
      </c>
      <c r="CK125" s="13"/>
      <c r="CL125" s="33">
        <f t="shared" ca="1" si="109"/>
        <v>0</v>
      </c>
      <c r="CM125" s="10">
        <f ca="1">IF(NOT(snowball),0,IF(Z124=0,0,IF($C125&lt;=SUM($CL125:CL125),0,IF(BQ125+$C125-SUM($CL125:CL125)&gt;Z124+AU125,Z124+AU125-BQ125,$C125-SUM($CL125:CL125)))))</f>
        <v>0</v>
      </c>
      <c r="CN125" s="10">
        <f ca="1">IF(NOT(snowball),0,IF(AA124=0,0,IF($C125&lt;=SUM($CL125:CM125),0,IF(BR125+$C125-SUM($CL125:CM125)&gt;AA124+AV125,AA124+AV125-BR125,$C125-SUM($CL125:CM125)))))</f>
        <v>0</v>
      </c>
      <c r="CO125" s="10">
        <f ca="1">IF(NOT(snowball),0,IF(AB124=0,0,IF($C125&lt;=SUM($CL125:CN125),0,IF(BS125+$C125-SUM($CL125:CN125)&gt;AB124+AW125,AB124+AW125-BS125,$C125-SUM($CL125:CN125)))))</f>
        <v>0</v>
      </c>
      <c r="CP125" s="10">
        <f ca="1">IF(NOT(snowball),0,IF(AC124=0,0,IF($C125&lt;=SUM($CL125:CO125),0,IF(BT125+$C125-SUM($CL125:CO125)&gt;AC124+AX125,AC124+AX125-BT125,$C125-SUM($CL125:CO125)))))</f>
        <v>0</v>
      </c>
      <c r="CQ125" s="10">
        <f ca="1">IF(NOT(snowball),0,IF(AD124=0,0,IF($C125&lt;=SUM($CL125:CP125),0,IF(BU125+$C125-SUM($CL125:CP125)&gt;AD124+AY125,AD124+AY125-BU125,$C125-SUM($CL125:CP125)))))</f>
        <v>0</v>
      </c>
      <c r="CR125" s="10">
        <f ca="1">IF(NOT(snowball),0,IF(AE124=0,0,IF($C125&lt;=SUM($CL125:CQ125),0,IF(BV125+$C125-SUM($CL125:CQ125)&gt;AE124+AZ125,AE124+AZ125-BV125,$C125-SUM($CL125:CQ125)))))</f>
        <v>0</v>
      </c>
      <c r="CS125" s="10">
        <f ca="1">IF(NOT(snowball),0,IF(AF124=0,0,IF($C125&lt;=SUM($CL125:CR125),0,IF(BW125+$C125-SUM($CL125:CR125)&gt;AF124+BA125,AF124+BA125-BW125,$C125-SUM($CL125:CR125)))))</f>
        <v>0</v>
      </c>
      <c r="CT125" s="10">
        <f ca="1">IF(NOT(snowball),0,IF(AG124=0,0,IF($C125&lt;=SUM($CL125:CS125),0,IF(BX125+$C125-SUM($CL125:CS125)&gt;AG124+BB125,AG124+BB125-BX125,$C125-SUM($CL125:CS125)))))</f>
        <v>0</v>
      </c>
      <c r="CU125" s="10">
        <f ca="1">IF(NOT(snowball),0,IF(AH124=0,0,IF($C125&lt;=SUM($CL125:CT125),0,IF(BY125+$C125-SUM($CL125:CT125)&gt;AH124+BC125,AH124+BC125-BY125,$C125-SUM($CL125:CT125)))))</f>
        <v>0</v>
      </c>
      <c r="CV125" s="10">
        <f ca="1">IF(NOT(snowball),0,IF(AI124=0,0,IF($C125&lt;=SUM($CL125:CU125),0,IF(BZ125+$C125-SUM($CL125:CU125)&gt;AI124+BD125,AI124+BD125-BZ125,$C125-SUM($CL125:CU125)))))</f>
        <v>0</v>
      </c>
      <c r="CW125" s="10">
        <f ca="1">IF(NOT(snowball),0,IF(AJ124=0,0,IF($C125&lt;=SUM($CL125:CV125),0,IF(CA125+$C125-SUM($CL125:CV125)&gt;AJ124+BE125,AJ124+BE125-CA125,$C125-SUM($CL125:CV125)))))</f>
        <v>0</v>
      </c>
      <c r="CX125" s="10">
        <f ca="1">IF(NOT(snowball),0,IF(AK124=0,0,IF($C125&lt;=SUM($CL125:CW125),0,IF(CB125+$C125-SUM($CL125:CW125)&gt;AK124+BF125,AK124+BF125-CB125,$C125-SUM($CL125:CW125)))))</f>
        <v>0</v>
      </c>
      <c r="CY125" s="10">
        <f ca="1">IF(NOT(snowball),0,IF(AL124=0,0,IF($C125&lt;=SUM($CL125:CX125),0,IF(CC125+$C125-SUM($CL125:CX125)&gt;AL124+BG125,AL124+BG125-CC125,$C125-SUM($CL125:CX125)))))</f>
        <v>0</v>
      </c>
      <c r="CZ125" s="10">
        <f ca="1">IF(NOT(snowball),0,IF(AM124=0,0,IF($C125&lt;=SUM($CL125:CY125),0,IF(CD125+$C125-SUM($CL125:CY125)&gt;AM124+BH125,AM124+BH125-CD125,$C125-SUM($CL125:CY125)))))</f>
        <v>0</v>
      </c>
      <c r="DA125" s="10">
        <f ca="1">IF(NOT(snowball),0,IF(AN124=0,0,IF($C125&lt;=SUM($CL125:CZ125),0,IF(CE125+$C125-SUM($CL125:CZ125)&gt;AN124+BI125,AN124+BI125-CE125,$C125-SUM($CL125:CZ125)))))</f>
        <v>0</v>
      </c>
      <c r="DB125" s="10">
        <f ca="1">IF(NOT(snowball),0,IF(AO124=0,0,IF($C125&lt;=SUM($CL125:DA125),0,IF(CF125+$C125-SUM($CL125:DA125)&gt;AO124+BJ125,AO124+BJ125-CF125,$C125-SUM($CL125:DA125)))))</f>
        <v>0</v>
      </c>
      <c r="DC125" s="10">
        <f ca="1">IF(NOT(snowball),0,IF(AP124=0,0,IF($C125&lt;=SUM($CL125:DB125),0,IF(CG125+$C125-SUM($CL125:DB125)&gt;AP124+BK125,AP124+BK125-CG125,$C125-SUM($CL125:DB125)))))</f>
        <v>0</v>
      </c>
      <c r="DD125" s="10">
        <f ca="1">IF(NOT(snowball),0,IF(AQ124=0,0,IF($C125&lt;=SUM($CL125:DC125),0,IF(CH125+$C125-SUM($CL125:DC125)&gt;AQ124+BL125,AQ124+BL125-CH125,$C125-SUM($CL125:DC125)))))</f>
        <v>0</v>
      </c>
      <c r="DE125" s="10">
        <f ca="1">IF(NOT(snowball),0,IF(AR124=0,0,IF($C125&lt;=SUM($CL125:DD125),0,IF(CI125+$C125-SUM($CL125:DD125)&gt;AR124+BM125,AR124+BM125-CI125,$C125-SUM($CL125:DD125)))))</f>
        <v>0</v>
      </c>
    </row>
    <row r="126" spans="1:109" ht="11.1" customHeight="1">
      <c r="A126" s="11" t="str">
        <f t="shared" ca="1" si="127"/>
        <v/>
      </c>
      <c r="B126" s="5" t="e">
        <f t="shared" ca="1" si="110"/>
        <v>#N/A</v>
      </c>
      <c r="C126" s="34" t="str">
        <f t="shared" ca="1" si="88"/>
        <v/>
      </c>
      <c r="D126" s="10">
        <f t="shared" ca="1" si="89"/>
        <v>0</v>
      </c>
      <c r="E126" s="10">
        <f t="shared" ca="1" si="90"/>
        <v>0</v>
      </c>
      <c r="F126" s="10">
        <f t="shared" ca="1" si="91"/>
        <v>0</v>
      </c>
      <c r="G126" s="10">
        <f t="shared" ca="1" si="92"/>
        <v>0</v>
      </c>
      <c r="H126" s="10">
        <f t="shared" ca="1" si="93"/>
        <v>0</v>
      </c>
      <c r="I126" s="10">
        <f t="shared" ca="1" si="94"/>
        <v>0</v>
      </c>
      <c r="J126" s="10">
        <f t="shared" ca="1" si="95"/>
        <v>0</v>
      </c>
      <c r="K126" s="10">
        <f t="shared" ca="1" si="96"/>
        <v>0</v>
      </c>
      <c r="L126" s="10">
        <f t="shared" ca="1" si="97"/>
        <v>0</v>
      </c>
      <c r="M126" s="10">
        <f t="shared" ca="1" si="98"/>
        <v>0</v>
      </c>
      <c r="N126" s="10">
        <f t="shared" ca="1" si="99"/>
        <v>0</v>
      </c>
      <c r="O126" s="10">
        <f t="shared" ca="1" si="100"/>
        <v>0</v>
      </c>
      <c r="P126" s="10">
        <f t="shared" ca="1" si="101"/>
        <v>0</v>
      </c>
      <c r="Q126" s="10">
        <f t="shared" ca="1" si="102"/>
        <v>0</v>
      </c>
      <c r="R126" s="10">
        <f t="shared" ca="1" si="103"/>
        <v>0</v>
      </c>
      <c r="S126" s="10">
        <f t="shared" ca="1" si="104"/>
        <v>0</v>
      </c>
      <c r="T126" s="10">
        <f t="shared" ca="1" si="105"/>
        <v>0</v>
      </c>
      <c r="U126" s="10">
        <f t="shared" ca="1" si="106"/>
        <v>0</v>
      </c>
      <c r="V126" s="10">
        <f t="shared" ca="1" si="107"/>
        <v>0</v>
      </c>
      <c r="W126" s="10">
        <f t="shared" ca="1" si="107"/>
        <v>0</v>
      </c>
      <c r="X126" s="31"/>
      <c r="Y126" s="10">
        <f t="shared" ca="1" si="111"/>
        <v>0</v>
      </c>
      <c r="Z126" s="10">
        <f t="shared" ca="1" si="112"/>
        <v>0</v>
      </c>
      <c r="AA126" s="10">
        <f t="shared" ca="1" si="113"/>
        <v>0</v>
      </c>
      <c r="AB126" s="10">
        <f t="shared" ca="1" si="162"/>
        <v>0</v>
      </c>
      <c r="AC126" s="10">
        <f t="shared" ca="1" si="163"/>
        <v>0</v>
      </c>
      <c r="AD126" s="10">
        <f t="shared" ca="1" si="164"/>
        <v>0</v>
      </c>
      <c r="AE126" s="10">
        <f t="shared" ca="1" si="161"/>
        <v>0</v>
      </c>
      <c r="AF126" s="10">
        <f t="shared" ca="1" si="161"/>
        <v>0</v>
      </c>
      <c r="AG126" s="10">
        <f t="shared" ca="1" si="161"/>
        <v>0</v>
      </c>
      <c r="AH126" s="10">
        <f t="shared" ca="1" si="161"/>
        <v>0</v>
      </c>
      <c r="AI126" s="10">
        <f t="shared" ca="1" si="161"/>
        <v>0</v>
      </c>
      <c r="AJ126" s="10">
        <f t="shared" ca="1" si="161"/>
        <v>0</v>
      </c>
      <c r="AK126" s="10">
        <f t="shared" ca="1" si="161"/>
        <v>0</v>
      </c>
      <c r="AL126" s="10">
        <f t="shared" ca="1" si="161"/>
        <v>0</v>
      </c>
      <c r="AM126" s="10">
        <f t="shared" ca="1" si="161"/>
        <v>0</v>
      </c>
      <c r="AN126" s="10">
        <f t="shared" ca="1" si="161"/>
        <v>0</v>
      </c>
      <c r="AO126" s="10">
        <f t="shared" ca="1" si="161"/>
        <v>0</v>
      </c>
      <c r="AP126" s="10">
        <f t="shared" ca="1" si="161"/>
        <v>0</v>
      </c>
      <c r="AQ126" s="10">
        <f t="shared" ca="1" si="161"/>
        <v>0</v>
      </c>
      <c r="AR126" s="10">
        <f t="shared" ca="1" si="161"/>
        <v>0</v>
      </c>
      <c r="AS126" s="2"/>
      <c r="AT126" s="10">
        <f t="shared" ca="1" si="117"/>
        <v>0</v>
      </c>
      <c r="AU126" s="10">
        <f t="shared" ca="1" si="118"/>
        <v>0</v>
      </c>
      <c r="AV126" s="10">
        <f t="shared" ca="1" si="119"/>
        <v>0</v>
      </c>
      <c r="AW126" s="10">
        <f t="shared" ca="1" si="128"/>
        <v>0</v>
      </c>
      <c r="AX126" s="10">
        <f t="shared" ca="1" si="129"/>
        <v>0</v>
      </c>
      <c r="AY126" s="10">
        <f t="shared" ca="1" si="130"/>
        <v>0</v>
      </c>
      <c r="AZ126" s="10">
        <f t="shared" ca="1" si="131"/>
        <v>0</v>
      </c>
      <c r="BA126" s="10">
        <f t="shared" ca="1" si="132"/>
        <v>0</v>
      </c>
      <c r="BB126" s="10">
        <f t="shared" ca="1" si="133"/>
        <v>0</v>
      </c>
      <c r="BC126" s="10">
        <f t="shared" ca="1" si="134"/>
        <v>0</v>
      </c>
      <c r="BD126" s="10">
        <f t="shared" ca="1" si="135"/>
        <v>0</v>
      </c>
      <c r="BE126" s="10">
        <f t="shared" ca="1" si="136"/>
        <v>0</v>
      </c>
      <c r="BF126" s="10">
        <f t="shared" ca="1" si="137"/>
        <v>0</v>
      </c>
      <c r="BG126" s="10">
        <f t="shared" ca="1" si="138"/>
        <v>0</v>
      </c>
      <c r="BH126" s="10">
        <f t="shared" ca="1" si="139"/>
        <v>0</v>
      </c>
      <c r="BI126" s="10">
        <f t="shared" ca="1" si="140"/>
        <v>0</v>
      </c>
      <c r="BJ126" s="10">
        <f t="shared" ca="1" si="141"/>
        <v>0</v>
      </c>
      <c r="BK126" s="10">
        <f t="shared" ca="1" si="142"/>
        <v>0</v>
      </c>
      <c r="BL126" s="10">
        <f t="shared" ca="1" si="143"/>
        <v>0</v>
      </c>
      <c r="BM126" s="10">
        <f t="shared" ca="1" si="144"/>
        <v>0</v>
      </c>
      <c r="BN126" s="13">
        <f t="shared" ca="1" si="120"/>
        <v>0</v>
      </c>
      <c r="BO126" s="7"/>
      <c r="BP126" s="10">
        <f t="shared" ca="1" si="121"/>
        <v>0</v>
      </c>
      <c r="BQ126" s="10">
        <f t="shared" ca="1" si="122"/>
        <v>0</v>
      </c>
      <c r="BR126" s="10">
        <f t="shared" ca="1" si="123"/>
        <v>0</v>
      </c>
      <c r="BS126" s="10">
        <f t="shared" ca="1" si="124"/>
        <v>0</v>
      </c>
      <c r="BT126" s="10">
        <f t="shared" ca="1" si="125"/>
        <v>0</v>
      </c>
      <c r="BU126" s="10">
        <f t="shared" ca="1" si="146"/>
        <v>0</v>
      </c>
      <c r="BV126" s="10">
        <f t="shared" ca="1" si="147"/>
        <v>0</v>
      </c>
      <c r="BW126" s="10">
        <f t="shared" ca="1" si="148"/>
        <v>0</v>
      </c>
      <c r="BX126" s="10">
        <f t="shared" ca="1" si="149"/>
        <v>0</v>
      </c>
      <c r="BY126" s="10">
        <f t="shared" ca="1" si="150"/>
        <v>0</v>
      </c>
      <c r="BZ126" s="10">
        <f t="shared" ca="1" si="151"/>
        <v>0</v>
      </c>
      <c r="CA126" s="10">
        <f t="shared" ca="1" si="152"/>
        <v>0</v>
      </c>
      <c r="CB126" s="10">
        <f t="shared" ca="1" si="153"/>
        <v>0</v>
      </c>
      <c r="CC126" s="10">
        <f t="shared" ca="1" si="154"/>
        <v>0</v>
      </c>
      <c r="CD126" s="10">
        <f t="shared" ca="1" si="155"/>
        <v>0</v>
      </c>
      <c r="CE126" s="10">
        <f t="shared" ca="1" si="156"/>
        <v>0</v>
      </c>
      <c r="CF126" s="10">
        <f t="shared" ca="1" si="157"/>
        <v>0</v>
      </c>
      <c r="CG126" s="10">
        <f t="shared" ca="1" si="158"/>
        <v>0</v>
      </c>
      <c r="CH126" s="10">
        <f t="shared" ca="1" si="159"/>
        <v>0</v>
      </c>
      <c r="CI126" s="10">
        <f t="shared" ca="1" si="160"/>
        <v>0</v>
      </c>
      <c r="CJ126" s="13">
        <f t="shared" ca="1" si="126"/>
        <v>0</v>
      </c>
      <c r="CK126" s="13"/>
      <c r="CL126" s="33">
        <f t="shared" ca="1" si="109"/>
        <v>0</v>
      </c>
      <c r="CM126" s="10">
        <f ca="1">IF(NOT(snowball),0,IF(Z125=0,0,IF($C126&lt;=SUM($CL126:CL126),0,IF(BQ126+$C126-SUM($CL126:CL126)&gt;Z125+AU126,Z125+AU126-BQ126,$C126-SUM($CL126:CL126)))))</f>
        <v>0</v>
      </c>
      <c r="CN126" s="10">
        <f ca="1">IF(NOT(snowball),0,IF(AA125=0,0,IF($C126&lt;=SUM($CL126:CM126),0,IF(BR126+$C126-SUM($CL126:CM126)&gt;AA125+AV126,AA125+AV126-BR126,$C126-SUM($CL126:CM126)))))</f>
        <v>0</v>
      </c>
      <c r="CO126" s="10">
        <f ca="1">IF(NOT(snowball),0,IF(AB125=0,0,IF($C126&lt;=SUM($CL126:CN126),0,IF(BS126+$C126-SUM($CL126:CN126)&gt;AB125+AW126,AB125+AW126-BS126,$C126-SUM($CL126:CN126)))))</f>
        <v>0</v>
      </c>
      <c r="CP126" s="10">
        <f ca="1">IF(NOT(snowball),0,IF(AC125=0,0,IF($C126&lt;=SUM($CL126:CO126),0,IF(BT126+$C126-SUM($CL126:CO126)&gt;AC125+AX126,AC125+AX126-BT126,$C126-SUM($CL126:CO126)))))</f>
        <v>0</v>
      </c>
      <c r="CQ126" s="10">
        <f ca="1">IF(NOT(snowball),0,IF(AD125=0,0,IF($C126&lt;=SUM($CL126:CP126),0,IF(BU126+$C126-SUM($CL126:CP126)&gt;AD125+AY126,AD125+AY126-BU126,$C126-SUM($CL126:CP126)))))</f>
        <v>0</v>
      </c>
      <c r="CR126" s="10">
        <f ca="1">IF(NOT(snowball),0,IF(AE125=0,0,IF($C126&lt;=SUM($CL126:CQ126),0,IF(BV126+$C126-SUM($CL126:CQ126)&gt;AE125+AZ126,AE125+AZ126-BV126,$C126-SUM($CL126:CQ126)))))</f>
        <v>0</v>
      </c>
      <c r="CS126" s="10">
        <f ca="1">IF(NOT(snowball),0,IF(AF125=0,0,IF($C126&lt;=SUM($CL126:CR126),0,IF(BW126+$C126-SUM($CL126:CR126)&gt;AF125+BA126,AF125+BA126-BW126,$C126-SUM($CL126:CR126)))))</f>
        <v>0</v>
      </c>
      <c r="CT126" s="10">
        <f ca="1">IF(NOT(snowball),0,IF(AG125=0,0,IF($C126&lt;=SUM($CL126:CS126),0,IF(BX126+$C126-SUM($CL126:CS126)&gt;AG125+BB126,AG125+BB126-BX126,$C126-SUM($CL126:CS126)))))</f>
        <v>0</v>
      </c>
      <c r="CU126" s="10">
        <f ca="1">IF(NOT(snowball),0,IF(AH125=0,0,IF($C126&lt;=SUM($CL126:CT126),0,IF(BY126+$C126-SUM($CL126:CT126)&gt;AH125+BC126,AH125+BC126-BY126,$C126-SUM($CL126:CT126)))))</f>
        <v>0</v>
      </c>
      <c r="CV126" s="10">
        <f ca="1">IF(NOT(snowball),0,IF(AI125=0,0,IF($C126&lt;=SUM($CL126:CU126),0,IF(BZ126+$C126-SUM($CL126:CU126)&gt;AI125+BD126,AI125+BD126-BZ126,$C126-SUM($CL126:CU126)))))</f>
        <v>0</v>
      </c>
      <c r="CW126" s="10">
        <f ca="1">IF(NOT(snowball),0,IF(AJ125=0,0,IF($C126&lt;=SUM($CL126:CV126),0,IF(CA126+$C126-SUM($CL126:CV126)&gt;AJ125+BE126,AJ125+BE126-CA126,$C126-SUM($CL126:CV126)))))</f>
        <v>0</v>
      </c>
      <c r="CX126" s="10">
        <f ca="1">IF(NOT(snowball),0,IF(AK125=0,0,IF($C126&lt;=SUM($CL126:CW126),0,IF(CB126+$C126-SUM($CL126:CW126)&gt;AK125+BF126,AK125+BF126-CB126,$C126-SUM($CL126:CW126)))))</f>
        <v>0</v>
      </c>
      <c r="CY126" s="10">
        <f ca="1">IF(NOT(snowball),0,IF(AL125=0,0,IF($C126&lt;=SUM($CL126:CX126),0,IF(CC126+$C126-SUM($CL126:CX126)&gt;AL125+BG126,AL125+BG126-CC126,$C126-SUM($CL126:CX126)))))</f>
        <v>0</v>
      </c>
      <c r="CZ126" s="10">
        <f ca="1">IF(NOT(snowball),0,IF(AM125=0,0,IF($C126&lt;=SUM($CL126:CY126),0,IF(CD126+$C126-SUM($CL126:CY126)&gt;AM125+BH126,AM125+BH126-CD126,$C126-SUM($CL126:CY126)))))</f>
        <v>0</v>
      </c>
      <c r="DA126" s="10">
        <f ca="1">IF(NOT(snowball),0,IF(AN125=0,0,IF($C126&lt;=SUM($CL126:CZ126),0,IF(CE126+$C126-SUM($CL126:CZ126)&gt;AN125+BI126,AN125+BI126-CE126,$C126-SUM($CL126:CZ126)))))</f>
        <v>0</v>
      </c>
      <c r="DB126" s="10">
        <f ca="1">IF(NOT(snowball),0,IF(AO125=0,0,IF($C126&lt;=SUM($CL126:DA126),0,IF(CF126+$C126-SUM($CL126:DA126)&gt;AO125+BJ126,AO125+BJ126-CF126,$C126-SUM($CL126:DA126)))))</f>
        <v>0</v>
      </c>
      <c r="DC126" s="10">
        <f ca="1">IF(NOT(snowball),0,IF(AP125=0,0,IF($C126&lt;=SUM($CL126:DB126),0,IF(CG126+$C126-SUM($CL126:DB126)&gt;AP125+BK126,AP125+BK126-CG126,$C126-SUM($CL126:DB126)))))</f>
        <v>0</v>
      </c>
      <c r="DD126" s="10">
        <f ca="1">IF(NOT(snowball),0,IF(AQ125=0,0,IF($C126&lt;=SUM($CL126:DC126),0,IF(CH126+$C126-SUM($CL126:DC126)&gt;AQ125+BL126,AQ125+BL126-CH126,$C126-SUM($CL126:DC126)))))</f>
        <v>0</v>
      </c>
      <c r="DE126" s="10">
        <f ca="1">IF(NOT(snowball),0,IF(AR125=0,0,IF($C126&lt;=SUM($CL126:DD126),0,IF(CI126+$C126-SUM($CL126:DD126)&gt;AR125+BM126,AR125+BM126-CI126,$C126-SUM($CL126:DD126)))))</f>
        <v>0</v>
      </c>
    </row>
    <row r="127" spans="1:109" ht="11.1" customHeight="1">
      <c r="A127" s="11" t="str">
        <f t="shared" ca="1" si="127"/>
        <v/>
      </c>
      <c r="B127" s="5" t="e">
        <f t="shared" ca="1" si="110"/>
        <v>#N/A</v>
      </c>
      <c r="C127" s="34" t="str">
        <f t="shared" ca="1" si="88"/>
        <v/>
      </c>
      <c r="D127" s="10">
        <f t="shared" ca="1" si="89"/>
        <v>0</v>
      </c>
      <c r="E127" s="10">
        <f t="shared" ca="1" si="90"/>
        <v>0</v>
      </c>
      <c r="F127" s="10">
        <f t="shared" ca="1" si="91"/>
        <v>0</v>
      </c>
      <c r="G127" s="10">
        <f t="shared" ca="1" si="92"/>
        <v>0</v>
      </c>
      <c r="H127" s="10">
        <f t="shared" ca="1" si="93"/>
        <v>0</v>
      </c>
      <c r="I127" s="10">
        <f t="shared" ca="1" si="94"/>
        <v>0</v>
      </c>
      <c r="J127" s="10">
        <f t="shared" ca="1" si="95"/>
        <v>0</v>
      </c>
      <c r="K127" s="10">
        <f t="shared" ca="1" si="96"/>
        <v>0</v>
      </c>
      <c r="L127" s="10">
        <f t="shared" ca="1" si="97"/>
        <v>0</v>
      </c>
      <c r="M127" s="10">
        <f t="shared" ca="1" si="98"/>
        <v>0</v>
      </c>
      <c r="N127" s="10">
        <f t="shared" ca="1" si="99"/>
        <v>0</v>
      </c>
      <c r="O127" s="10">
        <f t="shared" ca="1" si="100"/>
        <v>0</v>
      </c>
      <c r="P127" s="10">
        <f t="shared" ca="1" si="101"/>
        <v>0</v>
      </c>
      <c r="Q127" s="10">
        <f t="shared" ca="1" si="102"/>
        <v>0</v>
      </c>
      <c r="R127" s="10">
        <f t="shared" ca="1" si="103"/>
        <v>0</v>
      </c>
      <c r="S127" s="10">
        <f t="shared" ca="1" si="104"/>
        <v>0</v>
      </c>
      <c r="T127" s="10">
        <f t="shared" ca="1" si="105"/>
        <v>0</v>
      </c>
      <c r="U127" s="10">
        <f t="shared" ca="1" si="106"/>
        <v>0</v>
      </c>
      <c r="V127" s="10">
        <f t="shared" ca="1" si="107"/>
        <v>0</v>
      </c>
      <c r="W127" s="10">
        <f t="shared" ca="1" si="107"/>
        <v>0</v>
      </c>
      <c r="X127" s="31"/>
      <c r="Y127" s="10">
        <f t="shared" ca="1" si="111"/>
        <v>0</v>
      </c>
      <c r="Z127" s="10">
        <f t="shared" ca="1" si="112"/>
        <v>0</v>
      </c>
      <c r="AA127" s="10">
        <f t="shared" ca="1" si="113"/>
        <v>0</v>
      </c>
      <c r="AB127" s="10">
        <f t="shared" ca="1" si="162"/>
        <v>0</v>
      </c>
      <c r="AC127" s="10">
        <f t="shared" ca="1" si="163"/>
        <v>0</v>
      </c>
      <c r="AD127" s="10">
        <f t="shared" ca="1" si="164"/>
        <v>0</v>
      </c>
      <c r="AE127" s="10">
        <f t="shared" ca="1" si="161"/>
        <v>0</v>
      </c>
      <c r="AF127" s="10">
        <f t="shared" ca="1" si="161"/>
        <v>0</v>
      </c>
      <c r="AG127" s="10">
        <f t="shared" ca="1" si="161"/>
        <v>0</v>
      </c>
      <c r="AH127" s="10">
        <f t="shared" ca="1" si="161"/>
        <v>0</v>
      </c>
      <c r="AI127" s="10">
        <f t="shared" ca="1" si="161"/>
        <v>0</v>
      </c>
      <c r="AJ127" s="10">
        <f t="shared" ca="1" si="161"/>
        <v>0</v>
      </c>
      <c r="AK127" s="10">
        <f t="shared" ca="1" si="161"/>
        <v>0</v>
      </c>
      <c r="AL127" s="10">
        <f t="shared" ca="1" si="161"/>
        <v>0</v>
      </c>
      <c r="AM127" s="10">
        <f t="shared" ca="1" si="161"/>
        <v>0</v>
      </c>
      <c r="AN127" s="10">
        <f t="shared" ca="1" si="161"/>
        <v>0</v>
      </c>
      <c r="AO127" s="10">
        <f t="shared" ca="1" si="161"/>
        <v>0</v>
      </c>
      <c r="AP127" s="10">
        <f t="shared" ca="1" si="161"/>
        <v>0</v>
      </c>
      <c r="AQ127" s="10">
        <f t="shared" ca="1" si="161"/>
        <v>0</v>
      </c>
      <c r="AR127" s="10">
        <f t="shared" ca="1" si="161"/>
        <v>0</v>
      </c>
      <c r="AS127" s="2"/>
      <c r="AT127" s="10">
        <f t="shared" ca="1" si="117"/>
        <v>0</v>
      </c>
      <c r="AU127" s="10">
        <f t="shared" ca="1" si="118"/>
        <v>0</v>
      </c>
      <c r="AV127" s="10">
        <f t="shared" ca="1" si="119"/>
        <v>0</v>
      </c>
      <c r="AW127" s="10">
        <f t="shared" ca="1" si="128"/>
        <v>0</v>
      </c>
      <c r="AX127" s="10">
        <f t="shared" ca="1" si="129"/>
        <v>0</v>
      </c>
      <c r="AY127" s="10">
        <f t="shared" ca="1" si="130"/>
        <v>0</v>
      </c>
      <c r="AZ127" s="10">
        <f t="shared" ca="1" si="131"/>
        <v>0</v>
      </c>
      <c r="BA127" s="10">
        <f t="shared" ca="1" si="132"/>
        <v>0</v>
      </c>
      <c r="BB127" s="10">
        <f t="shared" ca="1" si="133"/>
        <v>0</v>
      </c>
      <c r="BC127" s="10">
        <f t="shared" ca="1" si="134"/>
        <v>0</v>
      </c>
      <c r="BD127" s="10">
        <f t="shared" ca="1" si="135"/>
        <v>0</v>
      </c>
      <c r="BE127" s="10">
        <f t="shared" ca="1" si="136"/>
        <v>0</v>
      </c>
      <c r="BF127" s="10">
        <f t="shared" ca="1" si="137"/>
        <v>0</v>
      </c>
      <c r="BG127" s="10">
        <f t="shared" ca="1" si="138"/>
        <v>0</v>
      </c>
      <c r="BH127" s="10">
        <f t="shared" ca="1" si="139"/>
        <v>0</v>
      </c>
      <c r="BI127" s="10">
        <f t="shared" ca="1" si="140"/>
        <v>0</v>
      </c>
      <c r="BJ127" s="10">
        <f t="shared" ca="1" si="141"/>
        <v>0</v>
      </c>
      <c r="BK127" s="10">
        <f t="shared" ca="1" si="142"/>
        <v>0</v>
      </c>
      <c r="BL127" s="10">
        <f t="shared" ca="1" si="143"/>
        <v>0</v>
      </c>
      <c r="BM127" s="10">
        <f t="shared" ca="1" si="144"/>
        <v>0</v>
      </c>
      <c r="BN127" s="13">
        <f t="shared" ca="1" si="120"/>
        <v>0</v>
      </c>
      <c r="BO127" s="7"/>
      <c r="BP127" s="10">
        <f t="shared" ca="1" si="121"/>
        <v>0</v>
      </c>
      <c r="BQ127" s="10">
        <f t="shared" ca="1" si="122"/>
        <v>0</v>
      </c>
      <c r="BR127" s="10">
        <f t="shared" ca="1" si="123"/>
        <v>0</v>
      </c>
      <c r="BS127" s="10">
        <f t="shared" ca="1" si="124"/>
        <v>0</v>
      </c>
      <c r="BT127" s="10">
        <f t="shared" ca="1" si="125"/>
        <v>0</v>
      </c>
      <c r="BU127" s="10">
        <f t="shared" ca="1" si="146"/>
        <v>0</v>
      </c>
      <c r="BV127" s="10">
        <f t="shared" ca="1" si="147"/>
        <v>0</v>
      </c>
      <c r="BW127" s="10">
        <f t="shared" ca="1" si="148"/>
        <v>0</v>
      </c>
      <c r="BX127" s="10">
        <f t="shared" ca="1" si="149"/>
        <v>0</v>
      </c>
      <c r="BY127" s="10">
        <f t="shared" ca="1" si="150"/>
        <v>0</v>
      </c>
      <c r="BZ127" s="10">
        <f t="shared" ca="1" si="151"/>
        <v>0</v>
      </c>
      <c r="CA127" s="10">
        <f t="shared" ca="1" si="152"/>
        <v>0</v>
      </c>
      <c r="CB127" s="10">
        <f t="shared" ca="1" si="153"/>
        <v>0</v>
      </c>
      <c r="CC127" s="10">
        <f t="shared" ca="1" si="154"/>
        <v>0</v>
      </c>
      <c r="CD127" s="10">
        <f t="shared" ca="1" si="155"/>
        <v>0</v>
      </c>
      <c r="CE127" s="10">
        <f t="shared" ca="1" si="156"/>
        <v>0</v>
      </c>
      <c r="CF127" s="10">
        <f t="shared" ca="1" si="157"/>
        <v>0</v>
      </c>
      <c r="CG127" s="10">
        <f t="shared" ca="1" si="158"/>
        <v>0</v>
      </c>
      <c r="CH127" s="10">
        <f t="shared" ca="1" si="159"/>
        <v>0</v>
      </c>
      <c r="CI127" s="10">
        <f t="shared" ca="1" si="160"/>
        <v>0</v>
      </c>
      <c r="CJ127" s="13">
        <f t="shared" ca="1" si="126"/>
        <v>0</v>
      </c>
      <c r="CK127" s="13"/>
      <c r="CL127" s="33">
        <f t="shared" ca="1" si="109"/>
        <v>0</v>
      </c>
      <c r="CM127" s="10">
        <f ca="1">IF(NOT(snowball),0,IF(Z126=0,0,IF($C127&lt;=SUM($CL127:CL127),0,IF(BQ127+$C127-SUM($CL127:CL127)&gt;Z126+AU127,Z126+AU127-BQ127,$C127-SUM($CL127:CL127)))))</f>
        <v>0</v>
      </c>
      <c r="CN127" s="10">
        <f ca="1">IF(NOT(snowball),0,IF(AA126=0,0,IF($C127&lt;=SUM($CL127:CM127),0,IF(BR127+$C127-SUM($CL127:CM127)&gt;AA126+AV127,AA126+AV127-BR127,$C127-SUM($CL127:CM127)))))</f>
        <v>0</v>
      </c>
      <c r="CO127" s="10">
        <f ca="1">IF(NOT(snowball),0,IF(AB126=0,0,IF($C127&lt;=SUM($CL127:CN127),0,IF(BS127+$C127-SUM($CL127:CN127)&gt;AB126+AW127,AB126+AW127-BS127,$C127-SUM($CL127:CN127)))))</f>
        <v>0</v>
      </c>
      <c r="CP127" s="10">
        <f ca="1">IF(NOT(snowball),0,IF(AC126=0,0,IF($C127&lt;=SUM($CL127:CO127),0,IF(BT127+$C127-SUM($CL127:CO127)&gt;AC126+AX127,AC126+AX127-BT127,$C127-SUM($CL127:CO127)))))</f>
        <v>0</v>
      </c>
      <c r="CQ127" s="10">
        <f ca="1">IF(NOT(snowball),0,IF(AD126=0,0,IF($C127&lt;=SUM($CL127:CP127),0,IF(BU127+$C127-SUM($CL127:CP127)&gt;AD126+AY127,AD126+AY127-BU127,$C127-SUM($CL127:CP127)))))</f>
        <v>0</v>
      </c>
      <c r="CR127" s="10">
        <f ca="1">IF(NOT(snowball),0,IF(AE126=0,0,IF($C127&lt;=SUM($CL127:CQ127),0,IF(BV127+$C127-SUM($CL127:CQ127)&gt;AE126+AZ127,AE126+AZ127-BV127,$C127-SUM($CL127:CQ127)))))</f>
        <v>0</v>
      </c>
      <c r="CS127" s="10">
        <f ca="1">IF(NOT(snowball),0,IF(AF126=0,0,IF($C127&lt;=SUM($CL127:CR127),0,IF(BW127+$C127-SUM($CL127:CR127)&gt;AF126+BA127,AF126+BA127-BW127,$C127-SUM($CL127:CR127)))))</f>
        <v>0</v>
      </c>
      <c r="CT127" s="10">
        <f ca="1">IF(NOT(snowball),0,IF(AG126=0,0,IF($C127&lt;=SUM($CL127:CS127),0,IF(BX127+$C127-SUM($CL127:CS127)&gt;AG126+BB127,AG126+BB127-BX127,$C127-SUM($CL127:CS127)))))</f>
        <v>0</v>
      </c>
      <c r="CU127" s="10">
        <f ca="1">IF(NOT(snowball),0,IF(AH126=0,0,IF($C127&lt;=SUM($CL127:CT127),0,IF(BY127+$C127-SUM($CL127:CT127)&gt;AH126+BC127,AH126+BC127-BY127,$C127-SUM($CL127:CT127)))))</f>
        <v>0</v>
      </c>
      <c r="CV127" s="10">
        <f ca="1">IF(NOT(snowball),0,IF(AI126=0,0,IF($C127&lt;=SUM($CL127:CU127),0,IF(BZ127+$C127-SUM($CL127:CU127)&gt;AI126+BD127,AI126+BD127-BZ127,$C127-SUM($CL127:CU127)))))</f>
        <v>0</v>
      </c>
      <c r="CW127" s="10">
        <f ca="1">IF(NOT(snowball),0,IF(AJ126=0,0,IF($C127&lt;=SUM($CL127:CV127),0,IF(CA127+$C127-SUM($CL127:CV127)&gt;AJ126+BE127,AJ126+BE127-CA127,$C127-SUM($CL127:CV127)))))</f>
        <v>0</v>
      </c>
      <c r="CX127" s="10">
        <f ca="1">IF(NOT(snowball),0,IF(AK126=0,0,IF($C127&lt;=SUM($CL127:CW127),0,IF(CB127+$C127-SUM($CL127:CW127)&gt;AK126+BF127,AK126+BF127-CB127,$C127-SUM($CL127:CW127)))))</f>
        <v>0</v>
      </c>
      <c r="CY127" s="10">
        <f ca="1">IF(NOT(snowball),0,IF(AL126=0,0,IF($C127&lt;=SUM($CL127:CX127),0,IF(CC127+$C127-SUM($CL127:CX127)&gt;AL126+BG127,AL126+BG127-CC127,$C127-SUM($CL127:CX127)))))</f>
        <v>0</v>
      </c>
      <c r="CZ127" s="10">
        <f ca="1">IF(NOT(snowball),0,IF(AM126=0,0,IF($C127&lt;=SUM($CL127:CY127),0,IF(CD127+$C127-SUM($CL127:CY127)&gt;AM126+BH127,AM126+BH127-CD127,$C127-SUM($CL127:CY127)))))</f>
        <v>0</v>
      </c>
      <c r="DA127" s="10">
        <f ca="1">IF(NOT(snowball),0,IF(AN126=0,0,IF($C127&lt;=SUM($CL127:CZ127),0,IF(CE127+$C127-SUM($CL127:CZ127)&gt;AN126+BI127,AN126+BI127-CE127,$C127-SUM($CL127:CZ127)))))</f>
        <v>0</v>
      </c>
      <c r="DB127" s="10">
        <f ca="1">IF(NOT(snowball),0,IF(AO126=0,0,IF($C127&lt;=SUM($CL127:DA127),0,IF(CF127+$C127-SUM($CL127:DA127)&gt;AO126+BJ127,AO126+BJ127-CF127,$C127-SUM($CL127:DA127)))))</f>
        <v>0</v>
      </c>
      <c r="DC127" s="10">
        <f ca="1">IF(NOT(snowball),0,IF(AP126=0,0,IF($C127&lt;=SUM($CL127:DB127),0,IF(CG127+$C127-SUM($CL127:DB127)&gt;AP126+BK127,AP126+BK127-CG127,$C127-SUM($CL127:DB127)))))</f>
        <v>0</v>
      </c>
      <c r="DD127" s="10">
        <f ca="1">IF(NOT(snowball),0,IF(AQ126=0,0,IF($C127&lt;=SUM($CL127:DC127),0,IF(CH127+$C127-SUM($CL127:DC127)&gt;AQ126+BL127,AQ126+BL127-CH127,$C127-SUM($CL127:DC127)))))</f>
        <v>0</v>
      </c>
      <c r="DE127" s="10">
        <f ca="1">IF(NOT(snowball),0,IF(AR126=0,0,IF($C127&lt;=SUM($CL127:DD127),0,IF(CI127+$C127-SUM($CL127:DD127)&gt;AR126+BM127,AR126+BM127-CI127,$C127-SUM($CL127:DD127)))))</f>
        <v>0</v>
      </c>
    </row>
    <row r="128" spans="1:109" ht="11.1" customHeight="1">
      <c r="A128" s="11" t="str">
        <f t="shared" ca="1" si="127"/>
        <v/>
      </c>
      <c r="B128" s="5" t="e">
        <f t="shared" ca="1" si="110"/>
        <v>#N/A</v>
      </c>
      <c r="C128" s="34" t="str">
        <f t="shared" ca="1" si="88"/>
        <v/>
      </c>
      <c r="D128" s="10">
        <f t="shared" ca="1" si="89"/>
        <v>0</v>
      </c>
      <c r="E128" s="10">
        <f t="shared" ca="1" si="90"/>
        <v>0</v>
      </c>
      <c r="F128" s="10">
        <f t="shared" ca="1" si="91"/>
        <v>0</v>
      </c>
      <c r="G128" s="10">
        <f t="shared" ca="1" si="92"/>
        <v>0</v>
      </c>
      <c r="H128" s="10">
        <f t="shared" ca="1" si="93"/>
        <v>0</v>
      </c>
      <c r="I128" s="10">
        <f t="shared" ca="1" si="94"/>
        <v>0</v>
      </c>
      <c r="J128" s="10">
        <f t="shared" ca="1" si="95"/>
        <v>0</v>
      </c>
      <c r="K128" s="10">
        <f t="shared" ca="1" si="96"/>
        <v>0</v>
      </c>
      <c r="L128" s="10">
        <f t="shared" ca="1" si="97"/>
        <v>0</v>
      </c>
      <c r="M128" s="10">
        <f t="shared" ca="1" si="98"/>
        <v>0</v>
      </c>
      <c r="N128" s="10">
        <f t="shared" ca="1" si="99"/>
        <v>0</v>
      </c>
      <c r="O128" s="10">
        <f t="shared" ca="1" si="100"/>
        <v>0</v>
      </c>
      <c r="P128" s="10">
        <f t="shared" ca="1" si="101"/>
        <v>0</v>
      </c>
      <c r="Q128" s="10">
        <f t="shared" ca="1" si="102"/>
        <v>0</v>
      </c>
      <c r="R128" s="10">
        <f t="shared" ca="1" si="103"/>
        <v>0</v>
      </c>
      <c r="S128" s="10">
        <f t="shared" ca="1" si="104"/>
        <v>0</v>
      </c>
      <c r="T128" s="10">
        <f t="shared" ca="1" si="105"/>
        <v>0</v>
      </c>
      <c r="U128" s="10">
        <f t="shared" ca="1" si="106"/>
        <v>0</v>
      </c>
      <c r="V128" s="10">
        <f t="shared" ca="1" si="107"/>
        <v>0</v>
      </c>
      <c r="W128" s="10">
        <f t="shared" ca="1" si="107"/>
        <v>0</v>
      </c>
      <c r="X128" s="31"/>
      <c r="Y128" s="10">
        <f t="shared" ca="1" si="111"/>
        <v>0</v>
      </c>
      <c r="Z128" s="10">
        <f t="shared" ca="1" si="112"/>
        <v>0</v>
      </c>
      <c r="AA128" s="10">
        <f t="shared" ca="1" si="113"/>
        <v>0</v>
      </c>
      <c r="AB128" s="10">
        <f t="shared" ca="1" si="162"/>
        <v>0</v>
      </c>
      <c r="AC128" s="10">
        <f t="shared" ca="1" si="163"/>
        <v>0</v>
      </c>
      <c r="AD128" s="10">
        <f t="shared" ca="1" si="164"/>
        <v>0</v>
      </c>
      <c r="AE128" s="10">
        <f t="shared" ca="1" si="161"/>
        <v>0</v>
      </c>
      <c r="AF128" s="10">
        <f t="shared" ca="1" si="161"/>
        <v>0</v>
      </c>
      <c r="AG128" s="10">
        <f t="shared" ca="1" si="161"/>
        <v>0</v>
      </c>
      <c r="AH128" s="10">
        <f t="shared" ca="1" si="161"/>
        <v>0</v>
      </c>
      <c r="AI128" s="10">
        <f t="shared" ca="1" si="161"/>
        <v>0</v>
      </c>
      <c r="AJ128" s="10">
        <f t="shared" ca="1" si="161"/>
        <v>0</v>
      </c>
      <c r="AK128" s="10">
        <f t="shared" ca="1" si="161"/>
        <v>0</v>
      </c>
      <c r="AL128" s="10">
        <f t="shared" ca="1" si="161"/>
        <v>0</v>
      </c>
      <c r="AM128" s="10">
        <f t="shared" ca="1" si="161"/>
        <v>0</v>
      </c>
      <c r="AN128" s="10">
        <f t="shared" ca="1" si="161"/>
        <v>0</v>
      </c>
      <c r="AO128" s="10">
        <f t="shared" ca="1" si="161"/>
        <v>0</v>
      </c>
      <c r="AP128" s="10">
        <f t="shared" ca="1" si="161"/>
        <v>0</v>
      </c>
      <c r="AQ128" s="10">
        <f t="shared" ca="1" si="161"/>
        <v>0</v>
      </c>
      <c r="AR128" s="10">
        <f t="shared" ca="1" si="161"/>
        <v>0</v>
      </c>
      <c r="AS128" s="2"/>
      <c r="AT128" s="10">
        <f t="shared" ref="AT128:AT178" ca="1" si="165">ROUND(Y127*D$9/12,2)</f>
        <v>0</v>
      </c>
      <c r="AU128" s="10">
        <f t="shared" ref="AU128:AU178" ca="1" si="166">ROUND(Z127*E$9/12,2)</f>
        <v>0</v>
      </c>
      <c r="AV128" s="10">
        <f t="shared" ref="AV128:AV178" ca="1" si="167">ROUND(AA127*F$9/12,2)</f>
        <v>0</v>
      </c>
      <c r="AW128" s="10">
        <f t="shared" ca="1" si="128"/>
        <v>0</v>
      </c>
      <c r="AX128" s="10">
        <f t="shared" ca="1" si="129"/>
        <v>0</v>
      </c>
      <c r="AY128" s="10">
        <f t="shared" ca="1" si="130"/>
        <v>0</v>
      </c>
      <c r="AZ128" s="10">
        <f t="shared" ca="1" si="131"/>
        <v>0</v>
      </c>
      <c r="BA128" s="10">
        <f t="shared" ca="1" si="132"/>
        <v>0</v>
      </c>
      <c r="BB128" s="10">
        <f t="shared" ca="1" si="133"/>
        <v>0</v>
      </c>
      <c r="BC128" s="10">
        <f t="shared" ca="1" si="134"/>
        <v>0</v>
      </c>
      <c r="BD128" s="10">
        <f t="shared" ca="1" si="135"/>
        <v>0</v>
      </c>
      <c r="BE128" s="10">
        <f t="shared" ca="1" si="136"/>
        <v>0</v>
      </c>
      <c r="BF128" s="10">
        <f t="shared" ca="1" si="137"/>
        <v>0</v>
      </c>
      <c r="BG128" s="10">
        <f t="shared" ca="1" si="138"/>
        <v>0</v>
      </c>
      <c r="BH128" s="10">
        <f t="shared" ca="1" si="139"/>
        <v>0</v>
      </c>
      <c r="BI128" s="10">
        <f t="shared" ca="1" si="140"/>
        <v>0</v>
      </c>
      <c r="BJ128" s="10">
        <f t="shared" ca="1" si="141"/>
        <v>0</v>
      </c>
      <c r="BK128" s="10">
        <f t="shared" ca="1" si="142"/>
        <v>0</v>
      </c>
      <c r="BL128" s="10">
        <f t="shared" ca="1" si="143"/>
        <v>0</v>
      </c>
      <c r="BM128" s="10">
        <f t="shared" ca="1" si="144"/>
        <v>0</v>
      </c>
      <c r="BN128" s="13">
        <f t="shared" ca="1" si="120"/>
        <v>0</v>
      </c>
      <c r="BO128" s="7"/>
      <c r="BP128" s="10">
        <f t="shared" ca="1" si="121"/>
        <v>0</v>
      </c>
      <c r="BQ128" s="10">
        <f t="shared" ca="1" si="122"/>
        <v>0</v>
      </c>
      <c r="BR128" s="10">
        <f t="shared" ca="1" si="123"/>
        <v>0</v>
      </c>
      <c r="BS128" s="10">
        <f t="shared" ca="1" si="124"/>
        <v>0</v>
      </c>
      <c r="BT128" s="10">
        <f t="shared" ca="1" si="125"/>
        <v>0</v>
      </c>
      <c r="BU128" s="10">
        <f t="shared" ca="1" si="146"/>
        <v>0</v>
      </c>
      <c r="BV128" s="10">
        <f t="shared" ca="1" si="147"/>
        <v>0</v>
      </c>
      <c r="BW128" s="10">
        <f t="shared" ca="1" si="148"/>
        <v>0</v>
      </c>
      <c r="BX128" s="10">
        <f t="shared" ca="1" si="149"/>
        <v>0</v>
      </c>
      <c r="BY128" s="10">
        <f t="shared" ca="1" si="150"/>
        <v>0</v>
      </c>
      <c r="BZ128" s="10">
        <f t="shared" ca="1" si="151"/>
        <v>0</v>
      </c>
      <c r="CA128" s="10">
        <f t="shared" ca="1" si="152"/>
        <v>0</v>
      </c>
      <c r="CB128" s="10">
        <f t="shared" ca="1" si="153"/>
        <v>0</v>
      </c>
      <c r="CC128" s="10">
        <f t="shared" ca="1" si="154"/>
        <v>0</v>
      </c>
      <c r="CD128" s="10">
        <f t="shared" ca="1" si="155"/>
        <v>0</v>
      </c>
      <c r="CE128" s="10">
        <f t="shared" ca="1" si="156"/>
        <v>0</v>
      </c>
      <c r="CF128" s="10">
        <f t="shared" ca="1" si="157"/>
        <v>0</v>
      </c>
      <c r="CG128" s="10">
        <f t="shared" ca="1" si="158"/>
        <v>0</v>
      </c>
      <c r="CH128" s="10">
        <f t="shared" ca="1" si="159"/>
        <v>0</v>
      </c>
      <c r="CI128" s="10">
        <f t="shared" ca="1" si="160"/>
        <v>0</v>
      </c>
      <c r="CJ128" s="13">
        <f t="shared" ca="1" si="126"/>
        <v>0</v>
      </c>
      <c r="CK128" s="13"/>
      <c r="CL128" s="33">
        <f t="shared" ca="1" si="109"/>
        <v>0</v>
      </c>
      <c r="CM128" s="10">
        <f ca="1">IF(NOT(snowball),0,IF(Z127=0,0,IF($C128&lt;=SUM($CL128:CL128),0,IF(BQ128+$C128-SUM($CL128:CL128)&gt;Z127+AU128,Z127+AU128-BQ128,$C128-SUM($CL128:CL128)))))</f>
        <v>0</v>
      </c>
      <c r="CN128" s="10">
        <f ca="1">IF(NOT(snowball),0,IF(AA127=0,0,IF($C128&lt;=SUM($CL128:CM128),0,IF(BR128+$C128-SUM($CL128:CM128)&gt;AA127+AV128,AA127+AV128-BR128,$C128-SUM($CL128:CM128)))))</f>
        <v>0</v>
      </c>
      <c r="CO128" s="10">
        <f ca="1">IF(NOT(snowball),0,IF(AB127=0,0,IF($C128&lt;=SUM($CL128:CN128),0,IF(BS128+$C128-SUM($CL128:CN128)&gt;AB127+AW128,AB127+AW128-BS128,$C128-SUM($CL128:CN128)))))</f>
        <v>0</v>
      </c>
      <c r="CP128" s="10">
        <f ca="1">IF(NOT(snowball),0,IF(AC127=0,0,IF($C128&lt;=SUM($CL128:CO128),0,IF(BT128+$C128-SUM($CL128:CO128)&gt;AC127+AX128,AC127+AX128-BT128,$C128-SUM($CL128:CO128)))))</f>
        <v>0</v>
      </c>
      <c r="CQ128" s="10">
        <f ca="1">IF(NOT(snowball),0,IF(AD127=0,0,IF($C128&lt;=SUM($CL128:CP128),0,IF(BU128+$C128-SUM($CL128:CP128)&gt;AD127+AY128,AD127+AY128-BU128,$C128-SUM($CL128:CP128)))))</f>
        <v>0</v>
      </c>
      <c r="CR128" s="10">
        <f ca="1">IF(NOT(snowball),0,IF(AE127=0,0,IF($C128&lt;=SUM($CL128:CQ128),0,IF(BV128+$C128-SUM($CL128:CQ128)&gt;AE127+AZ128,AE127+AZ128-BV128,$C128-SUM($CL128:CQ128)))))</f>
        <v>0</v>
      </c>
      <c r="CS128" s="10">
        <f ca="1">IF(NOT(snowball),0,IF(AF127=0,0,IF($C128&lt;=SUM($CL128:CR128),0,IF(BW128+$C128-SUM($CL128:CR128)&gt;AF127+BA128,AF127+BA128-BW128,$C128-SUM($CL128:CR128)))))</f>
        <v>0</v>
      </c>
      <c r="CT128" s="10">
        <f ca="1">IF(NOT(snowball),0,IF(AG127=0,0,IF($C128&lt;=SUM($CL128:CS128),0,IF(BX128+$C128-SUM($CL128:CS128)&gt;AG127+BB128,AG127+BB128-BX128,$C128-SUM($CL128:CS128)))))</f>
        <v>0</v>
      </c>
      <c r="CU128" s="10">
        <f ca="1">IF(NOT(snowball),0,IF(AH127=0,0,IF($C128&lt;=SUM($CL128:CT128),0,IF(BY128+$C128-SUM($CL128:CT128)&gt;AH127+BC128,AH127+BC128-BY128,$C128-SUM($CL128:CT128)))))</f>
        <v>0</v>
      </c>
      <c r="CV128" s="10">
        <f ca="1">IF(NOT(snowball),0,IF(AI127=0,0,IF($C128&lt;=SUM($CL128:CU128),0,IF(BZ128+$C128-SUM($CL128:CU128)&gt;AI127+BD128,AI127+BD128-BZ128,$C128-SUM($CL128:CU128)))))</f>
        <v>0</v>
      </c>
      <c r="CW128" s="10">
        <f ca="1">IF(NOT(snowball),0,IF(AJ127=0,0,IF($C128&lt;=SUM($CL128:CV128),0,IF(CA128+$C128-SUM($CL128:CV128)&gt;AJ127+BE128,AJ127+BE128-CA128,$C128-SUM($CL128:CV128)))))</f>
        <v>0</v>
      </c>
      <c r="CX128" s="10">
        <f ca="1">IF(NOT(snowball),0,IF(AK127=0,0,IF($C128&lt;=SUM($CL128:CW128),0,IF(CB128+$C128-SUM($CL128:CW128)&gt;AK127+BF128,AK127+BF128-CB128,$C128-SUM($CL128:CW128)))))</f>
        <v>0</v>
      </c>
      <c r="CY128" s="10">
        <f ca="1">IF(NOT(snowball),0,IF(AL127=0,0,IF($C128&lt;=SUM($CL128:CX128),0,IF(CC128+$C128-SUM($CL128:CX128)&gt;AL127+BG128,AL127+BG128-CC128,$C128-SUM($CL128:CX128)))))</f>
        <v>0</v>
      </c>
      <c r="CZ128" s="10">
        <f ca="1">IF(NOT(snowball),0,IF(AM127=0,0,IF($C128&lt;=SUM($CL128:CY128),0,IF(CD128+$C128-SUM($CL128:CY128)&gt;AM127+BH128,AM127+BH128-CD128,$C128-SUM($CL128:CY128)))))</f>
        <v>0</v>
      </c>
      <c r="DA128" s="10">
        <f ca="1">IF(NOT(snowball),0,IF(AN127=0,0,IF($C128&lt;=SUM($CL128:CZ128),0,IF(CE128+$C128-SUM($CL128:CZ128)&gt;AN127+BI128,AN127+BI128-CE128,$C128-SUM($CL128:CZ128)))))</f>
        <v>0</v>
      </c>
      <c r="DB128" s="10">
        <f ca="1">IF(NOT(snowball),0,IF(AO127=0,0,IF($C128&lt;=SUM($CL128:DA128),0,IF(CF128+$C128-SUM($CL128:DA128)&gt;AO127+BJ128,AO127+BJ128-CF128,$C128-SUM($CL128:DA128)))))</f>
        <v>0</v>
      </c>
      <c r="DC128" s="10">
        <f ca="1">IF(NOT(snowball),0,IF(AP127=0,0,IF($C128&lt;=SUM($CL128:DB128),0,IF(CG128+$C128-SUM($CL128:DB128)&gt;AP127+BK128,AP127+BK128-CG128,$C128-SUM($CL128:DB128)))))</f>
        <v>0</v>
      </c>
      <c r="DD128" s="10">
        <f ca="1">IF(NOT(snowball),0,IF(AQ127=0,0,IF($C128&lt;=SUM($CL128:DC128),0,IF(CH128+$C128-SUM($CL128:DC128)&gt;AQ127+BL128,AQ127+BL128-CH128,$C128-SUM($CL128:DC128)))))</f>
        <v>0</v>
      </c>
      <c r="DE128" s="10">
        <f ca="1">IF(NOT(snowball),0,IF(AR127=0,0,IF($C128&lt;=SUM($CL128:DD128),0,IF(CI128+$C128-SUM($CL128:DD128)&gt;AR127+BM128,AR127+BM128-CI128,$C128-SUM($CL128:DD128)))))</f>
        <v>0</v>
      </c>
    </row>
    <row r="129" spans="1:109" ht="11.1" customHeight="1">
      <c r="A129" s="11" t="str">
        <f t="shared" ca="1" si="127"/>
        <v/>
      </c>
      <c r="B129" s="5" t="e">
        <f t="shared" ca="1" si="110"/>
        <v>#N/A</v>
      </c>
      <c r="C129" s="34" t="str">
        <f t="shared" ca="1" si="88"/>
        <v/>
      </c>
      <c r="D129" s="10">
        <f t="shared" ca="1" si="89"/>
        <v>0</v>
      </c>
      <c r="E129" s="10">
        <f t="shared" ca="1" si="90"/>
        <v>0</v>
      </c>
      <c r="F129" s="10">
        <f t="shared" ca="1" si="91"/>
        <v>0</v>
      </c>
      <c r="G129" s="10">
        <f t="shared" ca="1" si="92"/>
        <v>0</v>
      </c>
      <c r="H129" s="10">
        <f t="shared" ca="1" si="93"/>
        <v>0</v>
      </c>
      <c r="I129" s="10">
        <f t="shared" ca="1" si="94"/>
        <v>0</v>
      </c>
      <c r="J129" s="10">
        <f t="shared" ca="1" si="95"/>
        <v>0</v>
      </c>
      <c r="K129" s="10">
        <f t="shared" ca="1" si="96"/>
        <v>0</v>
      </c>
      <c r="L129" s="10">
        <f t="shared" ca="1" si="97"/>
        <v>0</v>
      </c>
      <c r="M129" s="10">
        <f t="shared" ca="1" si="98"/>
        <v>0</v>
      </c>
      <c r="N129" s="10">
        <f t="shared" ca="1" si="99"/>
        <v>0</v>
      </c>
      <c r="O129" s="10">
        <f t="shared" ca="1" si="100"/>
        <v>0</v>
      </c>
      <c r="P129" s="10">
        <f t="shared" ca="1" si="101"/>
        <v>0</v>
      </c>
      <c r="Q129" s="10">
        <f t="shared" ca="1" si="102"/>
        <v>0</v>
      </c>
      <c r="R129" s="10">
        <f t="shared" ca="1" si="103"/>
        <v>0</v>
      </c>
      <c r="S129" s="10">
        <f t="shared" ca="1" si="104"/>
        <v>0</v>
      </c>
      <c r="T129" s="10">
        <f t="shared" ca="1" si="105"/>
        <v>0</v>
      </c>
      <c r="U129" s="10">
        <f t="shared" ca="1" si="106"/>
        <v>0</v>
      </c>
      <c r="V129" s="10">
        <f t="shared" ca="1" si="107"/>
        <v>0</v>
      </c>
      <c r="W129" s="10">
        <f t="shared" ca="1" si="107"/>
        <v>0</v>
      </c>
      <c r="X129" s="31"/>
      <c r="Y129" s="10">
        <f t="shared" ca="1" si="111"/>
        <v>0</v>
      </c>
      <c r="Z129" s="10">
        <f t="shared" ca="1" si="112"/>
        <v>0</v>
      </c>
      <c r="AA129" s="10">
        <f t="shared" ca="1" si="113"/>
        <v>0</v>
      </c>
      <c r="AB129" s="10">
        <f t="shared" ca="1" si="162"/>
        <v>0</v>
      </c>
      <c r="AC129" s="10">
        <f t="shared" ca="1" si="163"/>
        <v>0</v>
      </c>
      <c r="AD129" s="10">
        <f t="shared" ca="1" si="164"/>
        <v>0</v>
      </c>
      <c r="AE129" s="10">
        <f t="shared" ca="1" si="161"/>
        <v>0</v>
      </c>
      <c r="AF129" s="10">
        <f t="shared" ca="1" si="161"/>
        <v>0</v>
      </c>
      <c r="AG129" s="10">
        <f t="shared" ca="1" si="161"/>
        <v>0</v>
      </c>
      <c r="AH129" s="10">
        <f t="shared" ca="1" si="161"/>
        <v>0</v>
      </c>
      <c r="AI129" s="10">
        <f t="shared" ca="1" si="161"/>
        <v>0</v>
      </c>
      <c r="AJ129" s="10">
        <f t="shared" ca="1" si="161"/>
        <v>0</v>
      </c>
      <c r="AK129" s="10">
        <f t="shared" ca="1" si="161"/>
        <v>0</v>
      </c>
      <c r="AL129" s="10">
        <f t="shared" ca="1" si="161"/>
        <v>0</v>
      </c>
      <c r="AM129" s="10">
        <f t="shared" ca="1" si="161"/>
        <v>0</v>
      </c>
      <c r="AN129" s="10">
        <f t="shared" ca="1" si="161"/>
        <v>0</v>
      </c>
      <c r="AO129" s="10">
        <f t="shared" ca="1" si="161"/>
        <v>0</v>
      </c>
      <c r="AP129" s="10">
        <f t="shared" ca="1" si="161"/>
        <v>0</v>
      </c>
      <c r="AQ129" s="10">
        <f t="shared" ca="1" si="161"/>
        <v>0</v>
      </c>
      <c r="AR129" s="10">
        <f t="shared" ca="1" si="161"/>
        <v>0</v>
      </c>
      <c r="AS129" s="2"/>
      <c r="AT129" s="10">
        <f t="shared" ca="1" si="165"/>
        <v>0</v>
      </c>
      <c r="AU129" s="10">
        <f t="shared" ca="1" si="166"/>
        <v>0</v>
      </c>
      <c r="AV129" s="10">
        <f t="shared" ca="1" si="167"/>
        <v>0</v>
      </c>
      <c r="AW129" s="10">
        <f t="shared" ca="1" si="128"/>
        <v>0</v>
      </c>
      <c r="AX129" s="10">
        <f t="shared" ca="1" si="129"/>
        <v>0</v>
      </c>
      <c r="AY129" s="10">
        <f t="shared" ca="1" si="130"/>
        <v>0</v>
      </c>
      <c r="AZ129" s="10">
        <f t="shared" ca="1" si="131"/>
        <v>0</v>
      </c>
      <c r="BA129" s="10">
        <f t="shared" ca="1" si="132"/>
        <v>0</v>
      </c>
      <c r="BB129" s="10">
        <f t="shared" ca="1" si="133"/>
        <v>0</v>
      </c>
      <c r="BC129" s="10">
        <f t="shared" ca="1" si="134"/>
        <v>0</v>
      </c>
      <c r="BD129" s="10">
        <f t="shared" ca="1" si="135"/>
        <v>0</v>
      </c>
      <c r="BE129" s="10">
        <f t="shared" ca="1" si="136"/>
        <v>0</v>
      </c>
      <c r="BF129" s="10">
        <f t="shared" ca="1" si="137"/>
        <v>0</v>
      </c>
      <c r="BG129" s="10">
        <f t="shared" ca="1" si="138"/>
        <v>0</v>
      </c>
      <c r="BH129" s="10">
        <f t="shared" ca="1" si="139"/>
        <v>0</v>
      </c>
      <c r="BI129" s="10">
        <f t="shared" ca="1" si="140"/>
        <v>0</v>
      </c>
      <c r="BJ129" s="10">
        <f t="shared" ca="1" si="141"/>
        <v>0</v>
      </c>
      <c r="BK129" s="10">
        <f t="shared" ca="1" si="142"/>
        <v>0</v>
      </c>
      <c r="BL129" s="10">
        <f t="shared" ca="1" si="143"/>
        <v>0</v>
      </c>
      <c r="BM129" s="10">
        <f t="shared" ca="1" si="144"/>
        <v>0</v>
      </c>
      <c r="BN129" s="13">
        <f t="shared" ca="1" si="120"/>
        <v>0</v>
      </c>
      <c r="BO129" s="7"/>
      <c r="BP129" s="10">
        <f t="shared" ca="1" si="121"/>
        <v>0</v>
      </c>
      <c r="BQ129" s="10">
        <f t="shared" ca="1" si="122"/>
        <v>0</v>
      </c>
      <c r="BR129" s="10">
        <f t="shared" ca="1" si="123"/>
        <v>0</v>
      </c>
      <c r="BS129" s="10">
        <f t="shared" ca="1" si="124"/>
        <v>0</v>
      </c>
      <c r="BT129" s="10">
        <f t="shared" ca="1" si="125"/>
        <v>0</v>
      </c>
      <c r="BU129" s="10">
        <f t="shared" ca="1" si="146"/>
        <v>0</v>
      </c>
      <c r="BV129" s="10">
        <f t="shared" ca="1" si="147"/>
        <v>0</v>
      </c>
      <c r="BW129" s="10">
        <f t="shared" ca="1" si="148"/>
        <v>0</v>
      </c>
      <c r="BX129" s="10">
        <f t="shared" ca="1" si="149"/>
        <v>0</v>
      </c>
      <c r="BY129" s="10">
        <f t="shared" ca="1" si="150"/>
        <v>0</v>
      </c>
      <c r="BZ129" s="10">
        <f t="shared" ca="1" si="151"/>
        <v>0</v>
      </c>
      <c r="CA129" s="10">
        <f t="shared" ca="1" si="152"/>
        <v>0</v>
      </c>
      <c r="CB129" s="10">
        <f t="shared" ca="1" si="153"/>
        <v>0</v>
      </c>
      <c r="CC129" s="10">
        <f t="shared" ca="1" si="154"/>
        <v>0</v>
      </c>
      <c r="CD129" s="10">
        <f t="shared" ca="1" si="155"/>
        <v>0</v>
      </c>
      <c r="CE129" s="10">
        <f t="shared" ca="1" si="156"/>
        <v>0</v>
      </c>
      <c r="CF129" s="10">
        <f t="shared" ca="1" si="157"/>
        <v>0</v>
      </c>
      <c r="CG129" s="10">
        <f t="shared" ca="1" si="158"/>
        <v>0</v>
      </c>
      <c r="CH129" s="10">
        <f t="shared" ca="1" si="159"/>
        <v>0</v>
      </c>
      <c r="CI129" s="10">
        <f t="shared" ca="1" si="160"/>
        <v>0</v>
      </c>
      <c r="CJ129" s="13">
        <f t="shared" ca="1" si="126"/>
        <v>0</v>
      </c>
      <c r="CK129" s="13"/>
      <c r="CL129" s="33">
        <f t="shared" ca="1" si="109"/>
        <v>0</v>
      </c>
      <c r="CM129" s="10">
        <f ca="1">IF(NOT(snowball),0,IF(Z128=0,0,IF($C129&lt;=SUM($CL129:CL129),0,IF(BQ129+$C129-SUM($CL129:CL129)&gt;Z128+AU129,Z128+AU129-BQ129,$C129-SUM($CL129:CL129)))))</f>
        <v>0</v>
      </c>
      <c r="CN129" s="10">
        <f ca="1">IF(NOT(snowball),0,IF(AA128=0,0,IF($C129&lt;=SUM($CL129:CM129),0,IF(BR129+$C129-SUM($CL129:CM129)&gt;AA128+AV129,AA128+AV129-BR129,$C129-SUM($CL129:CM129)))))</f>
        <v>0</v>
      </c>
      <c r="CO129" s="10">
        <f ca="1">IF(NOT(snowball),0,IF(AB128=0,0,IF($C129&lt;=SUM($CL129:CN129),0,IF(BS129+$C129-SUM($CL129:CN129)&gt;AB128+AW129,AB128+AW129-BS129,$C129-SUM($CL129:CN129)))))</f>
        <v>0</v>
      </c>
      <c r="CP129" s="10">
        <f ca="1">IF(NOT(snowball),0,IF(AC128=0,0,IF($C129&lt;=SUM($CL129:CO129),0,IF(BT129+$C129-SUM($CL129:CO129)&gt;AC128+AX129,AC128+AX129-BT129,$C129-SUM($CL129:CO129)))))</f>
        <v>0</v>
      </c>
      <c r="CQ129" s="10">
        <f ca="1">IF(NOT(snowball),0,IF(AD128=0,0,IF($C129&lt;=SUM($CL129:CP129),0,IF(BU129+$C129-SUM($CL129:CP129)&gt;AD128+AY129,AD128+AY129-BU129,$C129-SUM($CL129:CP129)))))</f>
        <v>0</v>
      </c>
      <c r="CR129" s="10">
        <f ca="1">IF(NOT(snowball),0,IF(AE128=0,0,IF($C129&lt;=SUM($CL129:CQ129),0,IF(BV129+$C129-SUM($CL129:CQ129)&gt;AE128+AZ129,AE128+AZ129-BV129,$C129-SUM($CL129:CQ129)))))</f>
        <v>0</v>
      </c>
      <c r="CS129" s="10">
        <f ca="1">IF(NOT(snowball),0,IF(AF128=0,0,IF($C129&lt;=SUM($CL129:CR129),0,IF(BW129+$C129-SUM($CL129:CR129)&gt;AF128+BA129,AF128+BA129-BW129,$C129-SUM($CL129:CR129)))))</f>
        <v>0</v>
      </c>
      <c r="CT129" s="10">
        <f ca="1">IF(NOT(snowball),0,IF(AG128=0,0,IF($C129&lt;=SUM($CL129:CS129),0,IF(BX129+$C129-SUM($CL129:CS129)&gt;AG128+BB129,AG128+BB129-BX129,$C129-SUM($CL129:CS129)))))</f>
        <v>0</v>
      </c>
      <c r="CU129" s="10">
        <f ca="1">IF(NOT(snowball),0,IF(AH128=0,0,IF($C129&lt;=SUM($CL129:CT129),0,IF(BY129+$C129-SUM($CL129:CT129)&gt;AH128+BC129,AH128+BC129-BY129,$C129-SUM($CL129:CT129)))))</f>
        <v>0</v>
      </c>
      <c r="CV129" s="10">
        <f ca="1">IF(NOT(snowball),0,IF(AI128=0,0,IF($C129&lt;=SUM($CL129:CU129),0,IF(BZ129+$C129-SUM($CL129:CU129)&gt;AI128+BD129,AI128+BD129-BZ129,$C129-SUM($CL129:CU129)))))</f>
        <v>0</v>
      </c>
      <c r="CW129" s="10">
        <f ca="1">IF(NOT(snowball),0,IF(AJ128=0,0,IF($C129&lt;=SUM($CL129:CV129),0,IF(CA129+$C129-SUM($CL129:CV129)&gt;AJ128+BE129,AJ128+BE129-CA129,$C129-SUM($CL129:CV129)))))</f>
        <v>0</v>
      </c>
      <c r="CX129" s="10">
        <f ca="1">IF(NOT(snowball),0,IF(AK128=0,0,IF($C129&lt;=SUM($CL129:CW129),0,IF(CB129+$C129-SUM($CL129:CW129)&gt;AK128+BF129,AK128+BF129-CB129,$C129-SUM($CL129:CW129)))))</f>
        <v>0</v>
      </c>
      <c r="CY129" s="10">
        <f ca="1">IF(NOT(snowball),0,IF(AL128=0,0,IF($C129&lt;=SUM($CL129:CX129),0,IF(CC129+$C129-SUM($CL129:CX129)&gt;AL128+BG129,AL128+BG129-CC129,$C129-SUM($CL129:CX129)))))</f>
        <v>0</v>
      </c>
      <c r="CZ129" s="10">
        <f ca="1">IF(NOT(snowball),0,IF(AM128=0,0,IF($C129&lt;=SUM($CL129:CY129),0,IF(CD129+$C129-SUM($CL129:CY129)&gt;AM128+BH129,AM128+BH129-CD129,$C129-SUM($CL129:CY129)))))</f>
        <v>0</v>
      </c>
      <c r="DA129" s="10">
        <f ca="1">IF(NOT(snowball),0,IF(AN128=0,0,IF($C129&lt;=SUM($CL129:CZ129),0,IF(CE129+$C129-SUM($CL129:CZ129)&gt;AN128+BI129,AN128+BI129-CE129,$C129-SUM($CL129:CZ129)))))</f>
        <v>0</v>
      </c>
      <c r="DB129" s="10">
        <f ca="1">IF(NOT(snowball),0,IF(AO128=0,0,IF($C129&lt;=SUM($CL129:DA129),0,IF(CF129+$C129-SUM($CL129:DA129)&gt;AO128+BJ129,AO128+BJ129-CF129,$C129-SUM($CL129:DA129)))))</f>
        <v>0</v>
      </c>
      <c r="DC129" s="10">
        <f ca="1">IF(NOT(snowball),0,IF(AP128=0,0,IF($C129&lt;=SUM($CL129:DB129),0,IF(CG129+$C129-SUM($CL129:DB129)&gt;AP128+BK129,AP128+BK129-CG129,$C129-SUM($CL129:DB129)))))</f>
        <v>0</v>
      </c>
      <c r="DD129" s="10">
        <f ca="1">IF(NOT(snowball),0,IF(AQ128=0,0,IF($C129&lt;=SUM($CL129:DC129),0,IF(CH129+$C129-SUM($CL129:DC129)&gt;AQ128+BL129,AQ128+BL129-CH129,$C129-SUM($CL129:DC129)))))</f>
        <v>0</v>
      </c>
      <c r="DE129" s="10">
        <f ca="1">IF(NOT(snowball),0,IF(AR128=0,0,IF($C129&lt;=SUM($CL129:DD129),0,IF(CI129+$C129-SUM($CL129:DD129)&gt;AR128+BM129,AR128+BM129-CI129,$C129-SUM($CL129:DD129)))))</f>
        <v>0</v>
      </c>
    </row>
    <row r="130" spans="1:109" ht="11.1" customHeight="1">
      <c r="A130" s="11" t="str">
        <f t="shared" ca="1" si="127"/>
        <v/>
      </c>
      <c r="B130" s="5" t="e">
        <f t="shared" ca="1" si="110"/>
        <v>#N/A</v>
      </c>
      <c r="C130" s="34" t="str">
        <f t="shared" ca="1" si="88"/>
        <v/>
      </c>
      <c r="D130" s="10">
        <f t="shared" ca="1" si="89"/>
        <v>0</v>
      </c>
      <c r="E130" s="10">
        <f t="shared" ca="1" si="90"/>
        <v>0</v>
      </c>
      <c r="F130" s="10">
        <f t="shared" ca="1" si="91"/>
        <v>0</v>
      </c>
      <c r="G130" s="10">
        <f t="shared" ca="1" si="92"/>
        <v>0</v>
      </c>
      <c r="H130" s="10">
        <f t="shared" ca="1" si="93"/>
        <v>0</v>
      </c>
      <c r="I130" s="10">
        <f t="shared" ca="1" si="94"/>
        <v>0</v>
      </c>
      <c r="J130" s="10">
        <f t="shared" ca="1" si="95"/>
        <v>0</v>
      </c>
      <c r="K130" s="10">
        <f t="shared" ca="1" si="96"/>
        <v>0</v>
      </c>
      <c r="L130" s="10">
        <f t="shared" ca="1" si="97"/>
        <v>0</v>
      </c>
      <c r="M130" s="10">
        <f t="shared" ca="1" si="98"/>
        <v>0</v>
      </c>
      <c r="N130" s="10">
        <f t="shared" ca="1" si="99"/>
        <v>0</v>
      </c>
      <c r="O130" s="10">
        <f t="shared" ca="1" si="100"/>
        <v>0</v>
      </c>
      <c r="P130" s="10">
        <f t="shared" ca="1" si="101"/>
        <v>0</v>
      </c>
      <c r="Q130" s="10">
        <f t="shared" ca="1" si="102"/>
        <v>0</v>
      </c>
      <c r="R130" s="10">
        <f t="shared" ca="1" si="103"/>
        <v>0</v>
      </c>
      <c r="S130" s="10">
        <f t="shared" ca="1" si="104"/>
        <v>0</v>
      </c>
      <c r="T130" s="10">
        <f t="shared" ca="1" si="105"/>
        <v>0</v>
      </c>
      <c r="U130" s="10">
        <f t="shared" ca="1" si="106"/>
        <v>0</v>
      </c>
      <c r="V130" s="10">
        <f t="shared" ca="1" si="107"/>
        <v>0</v>
      </c>
      <c r="W130" s="10">
        <f t="shared" ca="1" si="107"/>
        <v>0</v>
      </c>
      <c r="X130" s="31"/>
      <c r="Y130" s="10">
        <f t="shared" ca="1" si="111"/>
        <v>0</v>
      </c>
      <c r="Z130" s="10">
        <f t="shared" ca="1" si="112"/>
        <v>0</v>
      </c>
      <c r="AA130" s="10">
        <f t="shared" ca="1" si="113"/>
        <v>0</v>
      </c>
      <c r="AB130" s="10">
        <f t="shared" ca="1" si="162"/>
        <v>0</v>
      </c>
      <c r="AC130" s="10">
        <f t="shared" ca="1" si="163"/>
        <v>0</v>
      </c>
      <c r="AD130" s="10">
        <f t="shared" ca="1" si="164"/>
        <v>0</v>
      </c>
      <c r="AE130" s="10">
        <f t="shared" ca="1" si="161"/>
        <v>0</v>
      </c>
      <c r="AF130" s="10">
        <f t="shared" ca="1" si="161"/>
        <v>0</v>
      </c>
      <c r="AG130" s="10">
        <f t="shared" ca="1" si="161"/>
        <v>0</v>
      </c>
      <c r="AH130" s="10">
        <f t="shared" ca="1" si="161"/>
        <v>0</v>
      </c>
      <c r="AI130" s="10">
        <f t="shared" ca="1" si="161"/>
        <v>0</v>
      </c>
      <c r="AJ130" s="10">
        <f t="shared" ca="1" si="161"/>
        <v>0</v>
      </c>
      <c r="AK130" s="10">
        <f t="shared" ca="1" si="161"/>
        <v>0</v>
      </c>
      <c r="AL130" s="10">
        <f t="shared" ca="1" si="161"/>
        <v>0</v>
      </c>
      <c r="AM130" s="10">
        <f t="shared" ca="1" si="161"/>
        <v>0</v>
      </c>
      <c r="AN130" s="10">
        <f t="shared" ca="1" si="161"/>
        <v>0</v>
      </c>
      <c r="AO130" s="10">
        <f t="shared" ca="1" si="161"/>
        <v>0</v>
      </c>
      <c r="AP130" s="10">
        <f t="shared" ca="1" si="161"/>
        <v>0</v>
      </c>
      <c r="AQ130" s="10">
        <f t="shared" ca="1" si="161"/>
        <v>0</v>
      </c>
      <c r="AR130" s="10">
        <f t="shared" ca="1" si="161"/>
        <v>0</v>
      </c>
      <c r="AS130" s="2"/>
      <c r="AT130" s="10">
        <f t="shared" ca="1" si="165"/>
        <v>0</v>
      </c>
      <c r="AU130" s="10">
        <f t="shared" ca="1" si="166"/>
        <v>0</v>
      </c>
      <c r="AV130" s="10">
        <f t="shared" ca="1" si="167"/>
        <v>0</v>
      </c>
      <c r="AW130" s="10">
        <f t="shared" ca="1" si="128"/>
        <v>0</v>
      </c>
      <c r="AX130" s="10">
        <f t="shared" ca="1" si="129"/>
        <v>0</v>
      </c>
      <c r="AY130" s="10">
        <f t="shared" ca="1" si="130"/>
        <v>0</v>
      </c>
      <c r="AZ130" s="10">
        <f t="shared" ca="1" si="131"/>
        <v>0</v>
      </c>
      <c r="BA130" s="10">
        <f t="shared" ca="1" si="132"/>
        <v>0</v>
      </c>
      <c r="BB130" s="10">
        <f t="shared" ca="1" si="133"/>
        <v>0</v>
      </c>
      <c r="BC130" s="10">
        <f t="shared" ca="1" si="134"/>
        <v>0</v>
      </c>
      <c r="BD130" s="10">
        <f t="shared" ca="1" si="135"/>
        <v>0</v>
      </c>
      <c r="BE130" s="10">
        <f t="shared" ca="1" si="136"/>
        <v>0</v>
      </c>
      <c r="BF130" s="10">
        <f t="shared" ca="1" si="137"/>
        <v>0</v>
      </c>
      <c r="BG130" s="10">
        <f t="shared" ca="1" si="138"/>
        <v>0</v>
      </c>
      <c r="BH130" s="10">
        <f t="shared" ca="1" si="139"/>
        <v>0</v>
      </c>
      <c r="BI130" s="10">
        <f t="shared" ca="1" si="140"/>
        <v>0</v>
      </c>
      <c r="BJ130" s="10">
        <f t="shared" ca="1" si="141"/>
        <v>0</v>
      </c>
      <c r="BK130" s="10">
        <f t="shared" ca="1" si="142"/>
        <v>0</v>
      </c>
      <c r="BL130" s="10">
        <f t="shared" ca="1" si="143"/>
        <v>0</v>
      </c>
      <c r="BM130" s="10">
        <f t="shared" ca="1" si="144"/>
        <v>0</v>
      </c>
      <c r="BN130" s="13">
        <f t="shared" ca="1" si="120"/>
        <v>0</v>
      </c>
      <c r="BO130" s="7"/>
      <c r="BP130" s="10">
        <f t="shared" ca="1" si="121"/>
        <v>0</v>
      </c>
      <c r="BQ130" s="10">
        <f t="shared" ca="1" si="122"/>
        <v>0</v>
      </c>
      <c r="BR130" s="10">
        <f t="shared" ca="1" si="123"/>
        <v>0</v>
      </c>
      <c r="BS130" s="10">
        <f t="shared" ca="1" si="124"/>
        <v>0</v>
      </c>
      <c r="BT130" s="10">
        <f t="shared" ca="1" si="125"/>
        <v>0</v>
      </c>
      <c r="BU130" s="10">
        <f t="shared" ca="1" si="146"/>
        <v>0</v>
      </c>
      <c r="BV130" s="10">
        <f t="shared" ca="1" si="147"/>
        <v>0</v>
      </c>
      <c r="BW130" s="10">
        <f t="shared" ca="1" si="148"/>
        <v>0</v>
      </c>
      <c r="BX130" s="10">
        <f t="shared" ca="1" si="149"/>
        <v>0</v>
      </c>
      <c r="BY130" s="10">
        <f t="shared" ca="1" si="150"/>
        <v>0</v>
      </c>
      <c r="BZ130" s="10">
        <f t="shared" ca="1" si="151"/>
        <v>0</v>
      </c>
      <c r="CA130" s="10">
        <f t="shared" ca="1" si="152"/>
        <v>0</v>
      </c>
      <c r="CB130" s="10">
        <f t="shared" ca="1" si="153"/>
        <v>0</v>
      </c>
      <c r="CC130" s="10">
        <f t="shared" ca="1" si="154"/>
        <v>0</v>
      </c>
      <c r="CD130" s="10">
        <f t="shared" ca="1" si="155"/>
        <v>0</v>
      </c>
      <c r="CE130" s="10">
        <f t="shared" ca="1" si="156"/>
        <v>0</v>
      </c>
      <c r="CF130" s="10">
        <f t="shared" ca="1" si="157"/>
        <v>0</v>
      </c>
      <c r="CG130" s="10">
        <f t="shared" ca="1" si="158"/>
        <v>0</v>
      </c>
      <c r="CH130" s="10">
        <f t="shared" ca="1" si="159"/>
        <v>0</v>
      </c>
      <c r="CI130" s="10">
        <f t="shared" ca="1" si="160"/>
        <v>0</v>
      </c>
      <c r="CJ130" s="13">
        <f t="shared" ca="1" si="126"/>
        <v>0</v>
      </c>
      <c r="CK130" s="13"/>
      <c r="CL130" s="33">
        <f t="shared" ca="1" si="109"/>
        <v>0</v>
      </c>
      <c r="CM130" s="10">
        <f ca="1">IF(NOT(snowball),0,IF(Z129=0,0,IF($C130&lt;=SUM($CL130:CL130),0,IF(BQ130+$C130-SUM($CL130:CL130)&gt;Z129+AU130,Z129+AU130-BQ130,$C130-SUM($CL130:CL130)))))</f>
        <v>0</v>
      </c>
      <c r="CN130" s="10">
        <f ca="1">IF(NOT(snowball),0,IF(AA129=0,0,IF($C130&lt;=SUM($CL130:CM130),0,IF(BR130+$C130-SUM($CL130:CM130)&gt;AA129+AV130,AA129+AV130-BR130,$C130-SUM($CL130:CM130)))))</f>
        <v>0</v>
      </c>
      <c r="CO130" s="10">
        <f ca="1">IF(NOT(snowball),0,IF(AB129=0,0,IF($C130&lt;=SUM($CL130:CN130),0,IF(BS130+$C130-SUM($CL130:CN130)&gt;AB129+AW130,AB129+AW130-BS130,$C130-SUM($CL130:CN130)))))</f>
        <v>0</v>
      </c>
      <c r="CP130" s="10">
        <f ca="1">IF(NOT(snowball),0,IF(AC129=0,0,IF($C130&lt;=SUM($CL130:CO130),0,IF(BT130+$C130-SUM($CL130:CO130)&gt;AC129+AX130,AC129+AX130-BT130,$C130-SUM($CL130:CO130)))))</f>
        <v>0</v>
      </c>
      <c r="CQ130" s="10">
        <f ca="1">IF(NOT(snowball),0,IF(AD129=0,0,IF($C130&lt;=SUM($CL130:CP130),0,IF(BU130+$C130-SUM($CL130:CP130)&gt;AD129+AY130,AD129+AY130-BU130,$C130-SUM($CL130:CP130)))))</f>
        <v>0</v>
      </c>
      <c r="CR130" s="10">
        <f ca="1">IF(NOT(snowball),0,IF(AE129=0,0,IF($C130&lt;=SUM($CL130:CQ130),0,IF(BV130+$C130-SUM($CL130:CQ130)&gt;AE129+AZ130,AE129+AZ130-BV130,$C130-SUM($CL130:CQ130)))))</f>
        <v>0</v>
      </c>
      <c r="CS130" s="10">
        <f ca="1">IF(NOT(snowball),0,IF(AF129=0,0,IF($C130&lt;=SUM($CL130:CR130),0,IF(BW130+$C130-SUM($CL130:CR130)&gt;AF129+BA130,AF129+BA130-BW130,$C130-SUM($CL130:CR130)))))</f>
        <v>0</v>
      </c>
      <c r="CT130" s="10">
        <f ca="1">IF(NOT(snowball),0,IF(AG129=0,0,IF($C130&lt;=SUM($CL130:CS130),0,IF(BX130+$C130-SUM($CL130:CS130)&gt;AG129+BB130,AG129+BB130-BX130,$C130-SUM($CL130:CS130)))))</f>
        <v>0</v>
      </c>
      <c r="CU130" s="10">
        <f ca="1">IF(NOT(snowball),0,IF(AH129=0,0,IF($C130&lt;=SUM($CL130:CT130),0,IF(BY130+$C130-SUM($CL130:CT130)&gt;AH129+BC130,AH129+BC130-BY130,$C130-SUM($CL130:CT130)))))</f>
        <v>0</v>
      </c>
      <c r="CV130" s="10">
        <f ca="1">IF(NOT(snowball),0,IF(AI129=0,0,IF($C130&lt;=SUM($CL130:CU130),0,IF(BZ130+$C130-SUM($CL130:CU130)&gt;AI129+BD130,AI129+BD130-BZ130,$C130-SUM($CL130:CU130)))))</f>
        <v>0</v>
      </c>
      <c r="CW130" s="10">
        <f ca="1">IF(NOT(snowball),0,IF(AJ129=0,0,IF($C130&lt;=SUM($CL130:CV130),0,IF(CA130+$C130-SUM($CL130:CV130)&gt;AJ129+BE130,AJ129+BE130-CA130,$C130-SUM($CL130:CV130)))))</f>
        <v>0</v>
      </c>
      <c r="CX130" s="10">
        <f ca="1">IF(NOT(snowball),0,IF(AK129=0,0,IF($C130&lt;=SUM($CL130:CW130),0,IF(CB130+$C130-SUM($CL130:CW130)&gt;AK129+BF130,AK129+BF130-CB130,$C130-SUM($CL130:CW130)))))</f>
        <v>0</v>
      </c>
      <c r="CY130" s="10">
        <f ca="1">IF(NOT(snowball),0,IF(AL129=0,0,IF($C130&lt;=SUM($CL130:CX130),0,IF(CC130+$C130-SUM($CL130:CX130)&gt;AL129+BG130,AL129+BG130-CC130,$C130-SUM($CL130:CX130)))))</f>
        <v>0</v>
      </c>
      <c r="CZ130" s="10">
        <f ca="1">IF(NOT(snowball),0,IF(AM129=0,0,IF($C130&lt;=SUM($CL130:CY130),0,IF(CD130+$C130-SUM($CL130:CY130)&gt;AM129+BH130,AM129+BH130-CD130,$C130-SUM($CL130:CY130)))))</f>
        <v>0</v>
      </c>
      <c r="DA130" s="10">
        <f ca="1">IF(NOT(snowball),0,IF(AN129=0,0,IF($C130&lt;=SUM($CL130:CZ130),0,IF(CE130+$C130-SUM($CL130:CZ130)&gt;AN129+BI130,AN129+BI130-CE130,$C130-SUM($CL130:CZ130)))))</f>
        <v>0</v>
      </c>
      <c r="DB130" s="10">
        <f ca="1">IF(NOT(snowball),0,IF(AO129=0,0,IF($C130&lt;=SUM($CL130:DA130),0,IF(CF130+$C130-SUM($CL130:DA130)&gt;AO129+BJ130,AO129+BJ130-CF130,$C130-SUM($CL130:DA130)))))</f>
        <v>0</v>
      </c>
      <c r="DC130" s="10">
        <f ca="1">IF(NOT(snowball),0,IF(AP129=0,0,IF($C130&lt;=SUM($CL130:DB130),0,IF(CG130+$C130-SUM($CL130:DB130)&gt;AP129+BK130,AP129+BK130-CG130,$C130-SUM($CL130:DB130)))))</f>
        <v>0</v>
      </c>
      <c r="DD130" s="10">
        <f ca="1">IF(NOT(snowball),0,IF(AQ129=0,0,IF($C130&lt;=SUM($CL130:DC130),0,IF(CH130+$C130-SUM($CL130:DC130)&gt;AQ129+BL130,AQ129+BL130-CH130,$C130-SUM($CL130:DC130)))))</f>
        <v>0</v>
      </c>
      <c r="DE130" s="10">
        <f ca="1">IF(NOT(snowball),0,IF(AR129=0,0,IF($C130&lt;=SUM($CL130:DD130),0,IF(CI130+$C130-SUM($CL130:DD130)&gt;AR129+BM130,AR129+BM130-CI130,$C130-SUM($CL130:DD130)))))</f>
        <v>0</v>
      </c>
    </row>
    <row r="131" spans="1:109" ht="11.1" customHeight="1">
      <c r="A131" s="11" t="str">
        <f t="shared" ca="1" si="127"/>
        <v/>
      </c>
      <c r="B131" s="5" t="e">
        <f t="shared" ca="1" si="110"/>
        <v>#N/A</v>
      </c>
      <c r="C131" s="34" t="str">
        <f t="shared" ca="1" si="88"/>
        <v/>
      </c>
      <c r="D131" s="10">
        <f t="shared" ca="1" si="89"/>
        <v>0</v>
      </c>
      <c r="E131" s="10">
        <f t="shared" ca="1" si="90"/>
        <v>0</v>
      </c>
      <c r="F131" s="10">
        <f t="shared" ca="1" si="91"/>
        <v>0</v>
      </c>
      <c r="G131" s="10">
        <f t="shared" ca="1" si="92"/>
        <v>0</v>
      </c>
      <c r="H131" s="10">
        <f t="shared" ca="1" si="93"/>
        <v>0</v>
      </c>
      <c r="I131" s="10">
        <f t="shared" ca="1" si="94"/>
        <v>0</v>
      </c>
      <c r="J131" s="10">
        <f t="shared" ca="1" si="95"/>
        <v>0</v>
      </c>
      <c r="K131" s="10">
        <f t="shared" ca="1" si="96"/>
        <v>0</v>
      </c>
      <c r="L131" s="10">
        <f t="shared" ca="1" si="97"/>
        <v>0</v>
      </c>
      <c r="M131" s="10">
        <f t="shared" ca="1" si="98"/>
        <v>0</v>
      </c>
      <c r="N131" s="10">
        <f t="shared" ca="1" si="99"/>
        <v>0</v>
      </c>
      <c r="O131" s="10">
        <f t="shared" ca="1" si="100"/>
        <v>0</v>
      </c>
      <c r="P131" s="10">
        <f t="shared" ca="1" si="101"/>
        <v>0</v>
      </c>
      <c r="Q131" s="10">
        <f t="shared" ca="1" si="102"/>
        <v>0</v>
      </c>
      <c r="R131" s="10">
        <f t="shared" ca="1" si="103"/>
        <v>0</v>
      </c>
      <c r="S131" s="10">
        <f t="shared" ca="1" si="104"/>
        <v>0</v>
      </c>
      <c r="T131" s="10">
        <f t="shared" ca="1" si="105"/>
        <v>0</v>
      </c>
      <c r="U131" s="10">
        <f t="shared" ca="1" si="106"/>
        <v>0</v>
      </c>
      <c r="V131" s="10">
        <f t="shared" ca="1" si="107"/>
        <v>0</v>
      </c>
      <c r="W131" s="10">
        <f t="shared" ca="1" si="107"/>
        <v>0</v>
      </c>
      <c r="X131" s="31"/>
      <c r="Y131" s="10">
        <f t="shared" ca="1" si="111"/>
        <v>0</v>
      </c>
      <c r="Z131" s="10">
        <f t="shared" ca="1" si="112"/>
        <v>0</v>
      </c>
      <c r="AA131" s="10">
        <f t="shared" ca="1" si="113"/>
        <v>0</v>
      </c>
      <c r="AB131" s="10">
        <f t="shared" ca="1" si="162"/>
        <v>0</v>
      </c>
      <c r="AC131" s="10">
        <f t="shared" ca="1" si="163"/>
        <v>0</v>
      </c>
      <c r="AD131" s="10">
        <f t="shared" ca="1" si="164"/>
        <v>0</v>
      </c>
      <c r="AE131" s="10">
        <f t="shared" ca="1" si="161"/>
        <v>0</v>
      </c>
      <c r="AF131" s="10">
        <f t="shared" ca="1" si="161"/>
        <v>0</v>
      </c>
      <c r="AG131" s="10">
        <f t="shared" ca="1" si="161"/>
        <v>0</v>
      </c>
      <c r="AH131" s="10">
        <f t="shared" ca="1" si="161"/>
        <v>0</v>
      </c>
      <c r="AI131" s="10">
        <f t="shared" ca="1" si="161"/>
        <v>0</v>
      </c>
      <c r="AJ131" s="10">
        <f t="shared" ca="1" si="161"/>
        <v>0</v>
      </c>
      <c r="AK131" s="10">
        <f t="shared" ca="1" si="161"/>
        <v>0</v>
      </c>
      <c r="AL131" s="10">
        <f t="shared" ca="1" si="161"/>
        <v>0</v>
      </c>
      <c r="AM131" s="10">
        <f t="shared" ca="1" si="161"/>
        <v>0</v>
      </c>
      <c r="AN131" s="10">
        <f t="shared" ca="1" si="161"/>
        <v>0</v>
      </c>
      <c r="AO131" s="10">
        <f t="shared" ca="1" si="161"/>
        <v>0</v>
      </c>
      <c r="AP131" s="10">
        <f t="shared" ca="1" si="161"/>
        <v>0</v>
      </c>
      <c r="AQ131" s="10">
        <f t="shared" ca="1" si="161"/>
        <v>0</v>
      </c>
      <c r="AR131" s="10">
        <f t="shared" ca="1" si="161"/>
        <v>0</v>
      </c>
      <c r="AS131" s="2"/>
      <c r="AT131" s="10">
        <f t="shared" ca="1" si="165"/>
        <v>0</v>
      </c>
      <c r="AU131" s="10">
        <f t="shared" ca="1" si="166"/>
        <v>0</v>
      </c>
      <c r="AV131" s="10">
        <f t="shared" ca="1" si="167"/>
        <v>0</v>
      </c>
      <c r="AW131" s="10">
        <f t="shared" ca="1" si="128"/>
        <v>0</v>
      </c>
      <c r="AX131" s="10">
        <f t="shared" ca="1" si="129"/>
        <v>0</v>
      </c>
      <c r="AY131" s="10">
        <f t="shared" ca="1" si="130"/>
        <v>0</v>
      </c>
      <c r="AZ131" s="10">
        <f t="shared" ca="1" si="131"/>
        <v>0</v>
      </c>
      <c r="BA131" s="10">
        <f t="shared" ca="1" si="132"/>
        <v>0</v>
      </c>
      <c r="BB131" s="10">
        <f t="shared" ca="1" si="133"/>
        <v>0</v>
      </c>
      <c r="BC131" s="10">
        <f t="shared" ca="1" si="134"/>
        <v>0</v>
      </c>
      <c r="BD131" s="10">
        <f t="shared" ca="1" si="135"/>
        <v>0</v>
      </c>
      <c r="BE131" s="10">
        <f t="shared" ca="1" si="136"/>
        <v>0</v>
      </c>
      <c r="BF131" s="10">
        <f t="shared" ca="1" si="137"/>
        <v>0</v>
      </c>
      <c r="BG131" s="10">
        <f t="shared" ca="1" si="138"/>
        <v>0</v>
      </c>
      <c r="BH131" s="10">
        <f t="shared" ca="1" si="139"/>
        <v>0</v>
      </c>
      <c r="BI131" s="10">
        <f t="shared" ca="1" si="140"/>
        <v>0</v>
      </c>
      <c r="BJ131" s="10">
        <f t="shared" ca="1" si="141"/>
        <v>0</v>
      </c>
      <c r="BK131" s="10">
        <f t="shared" ca="1" si="142"/>
        <v>0</v>
      </c>
      <c r="BL131" s="10">
        <f t="shared" ca="1" si="143"/>
        <v>0</v>
      </c>
      <c r="BM131" s="10">
        <f t="shared" ca="1" si="144"/>
        <v>0</v>
      </c>
      <c r="BN131" s="13">
        <f t="shared" ca="1" si="120"/>
        <v>0</v>
      </c>
      <c r="BO131" s="7"/>
      <c r="BP131" s="10">
        <f t="shared" ca="1" si="121"/>
        <v>0</v>
      </c>
      <c r="BQ131" s="10">
        <f t="shared" ca="1" si="122"/>
        <v>0</v>
      </c>
      <c r="BR131" s="10">
        <f t="shared" ca="1" si="123"/>
        <v>0</v>
      </c>
      <c r="BS131" s="10">
        <f t="shared" ca="1" si="124"/>
        <v>0</v>
      </c>
      <c r="BT131" s="10">
        <f t="shared" ca="1" si="125"/>
        <v>0</v>
      </c>
      <c r="BU131" s="10">
        <f t="shared" ca="1" si="146"/>
        <v>0</v>
      </c>
      <c r="BV131" s="10">
        <f t="shared" ca="1" si="147"/>
        <v>0</v>
      </c>
      <c r="BW131" s="10">
        <f t="shared" ca="1" si="148"/>
        <v>0</v>
      </c>
      <c r="BX131" s="10">
        <f t="shared" ca="1" si="149"/>
        <v>0</v>
      </c>
      <c r="BY131" s="10">
        <f t="shared" ca="1" si="150"/>
        <v>0</v>
      </c>
      <c r="BZ131" s="10">
        <f t="shared" ca="1" si="151"/>
        <v>0</v>
      </c>
      <c r="CA131" s="10">
        <f t="shared" ca="1" si="152"/>
        <v>0</v>
      </c>
      <c r="CB131" s="10">
        <f t="shared" ca="1" si="153"/>
        <v>0</v>
      </c>
      <c r="CC131" s="10">
        <f t="shared" ca="1" si="154"/>
        <v>0</v>
      </c>
      <c r="CD131" s="10">
        <f t="shared" ca="1" si="155"/>
        <v>0</v>
      </c>
      <c r="CE131" s="10">
        <f t="shared" ca="1" si="156"/>
        <v>0</v>
      </c>
      <c r="CF131" s="10">
        <f t="shared" ca="1" si="157"/>
        <v>0</v>
      </c>
      <c r="CG131" s="10">
        <f t="shared" ca="1" si="158"/>
        <v>0</v>
      </c>
      <c r="CH131" s="10">
        <f t="shared" ca="1" si="159"/>
        <v>0</v>
      </c>
      <c r="CI131" s="10">
        <f t="shared" ca="1" si="160"/>
        <v>0</v>
      </c>
      <c r="CJ131" s="13">
        <f t="shared" ca="1" si="126"/>
        <v>0</v>
      </c>
      <c r="CK131" s="13"/>
      <c r="CL131" s="33">
        <f t="shared" ca="1" si="109"/>
        <v>0</v>
      </c>
      <c r="CM131" s="10">
        <f ca="1">IF(NOT(snowball),0,IF(Z130=0,0,IF($C131&lt;=SUM($CL131:CL131),0,IF(BQ131+$C131-SUM($CL131:CL131)&gt;Z130+AU131,Z130+AU131-BQ131,$C131-SUM($CL131:CL131)))))</f>
        <v>0</v>
      </c>
      <c r="CN131" s="10">
        <f ca="1">IF(NOT(snowball),0,IF(AA130=0,0,IF($C131&lt;=SUM($CL131:CM131),0,IF(BR131+$C131-SUM($CL131:CM131)&gt;AA130+AV131,AA130+AV131-BR131,$C131-SUM($CL131:CM131)))))</f>
        <v>0</v>
      </c>
      <c r="CO131" s="10">
        <f ca="1">IF(NOT(snowball),0,IF(AB130=0,0,IF($C131&lt;=SUM($CL131:CN131),0,IF(BS131+$C131-SUM($CL131:CN131)&gt;AB130+AW131,AB130+AW131-BS131,$C131-SUM($CL131:CN131)))))</f>
        <v>0</v>
      </c>
      <c r="CP131" s="10">
        <f ca="1">IF(NOT(snowball),0,IF(AC130=0,0,IF($C131&lt;=SUM($CL131:CO131),0,IF(BT131+$C131-SUM($CL131:CO131)&gt;AC130+AX131,AC130+AX131-BT131,$C131-SUM($CL131:CO131)))))</f>
        <v>0</v>
      </c>
      <c r="CQ131" s="10">
        <f ca="1">IF(NOT(snowball),0,IF(AD130=0,0,IF($C131&lt;=SUM($CL131:CP131),0,IF(BU131+$C131-SUM($CL131:CP131)&gt;AD130+AY131,AD130+AY131-BU131,$C131-SUM($CL131:CP131)))))</f>
        <v>0</v>
      </c>
      <c r="CR131" s="10">
        <f ca="1">IF(NOT(snowball),0,IF(AE130=0,0,IF($C131&lt;=SUM($CL131:CQ131),0,IF(BV131+$C131-SUM($CL131:CQ131)&gt;AE130+AZ131,AE130+AZ131-BV131,$C131-SUM($CL131:CQ131)))))</f>
        <v>0</v>
      </c>
      <c r="CS131" s="10">
        <f ca="1">IF(NOT(snowball),0,IF(AF130=0,0,IF($C131&lt;=SUM($CL131:CR131),0,IF(BW131+$C131-SUM($CL131:CR131)&gt;AF130+BA131,AF130+BA131-BW131,$C131-SUM($CL131:CR131)))))</f>
        <v>0</v>
      </c>
      <c r="CT131" s="10">
        <f ca="1">IF(NOT(snowball),0,IF(AG130=0,0,IF($C131&lt;=SUM($CL131:CS131),0,IF(BX131+$C131-SUM($CL131:CS131)&gt;AG130+BB131,AG130+BB131-BX131,$C131-SUM($CL131:CS131)))))</f>
        <v>0</v>
      </c>
      <c r="CU131" s="10">
        <f ca="1">IF(NOT(snowball),0,IF(AH130=0,0,IF($C131&lt;=SUM($CL131:CT131),0,IF(BY131+$C131-SUM($CL131:CT131)&gt;AH130+BC131,AH130+BC131-BY131,$C131-SUM($CL131:CT131)))))</f>
        <v>0</v>
      </c>
      <c r="CV131" s="10">
        <f ca="1">IF(NOT(snowball),0,IF(AI130=0,0,IF($C131&lt;=SUM($CL131:CU131),0,IF(BZ131+$C131-SUM($CL131:CU131)&gt;AI130+BD131,AI130+BD131-BZ131,$C131-SUM($CL131:CU131)))))</f>
        <v>0</v>
      </c>
      <c r="CW131" s="10">
        <f ca="1">IF(NOT(snowball),0,IF(AJ130=0,0,IF($C131&lt;=SUM($CL131:CV131),0,IF(CA131+$C131-SUM($CL131:CV131)&gt;AJ130+BE131,AJ130+BE131-CA131,$C131-SUM($CL131:CV131)))))</f>
        <v>0</v>
      </c>
      <c r="CX131" s="10">
        <f ca="1">IF(NOT(snowball),0,IF(AK130=0,0,IF($C131&lt;=SUM($CL131:CW131),0,IF(CB131+$C131-SUM($CL131:CW131)&gt;AK130+BF131,AK130+BF131-CB131,$C131-SUM($CL131:CW131)))))</f>
        <v>0</v>
      </c>
      <c r="CY131" s="10">
        <f ca="1">IF(NOT(snowball),0,IF(AL130=0,0,IF($C131&lt;=SUM($CL131:CX131),0,IF(CC131+$C131-SUM($CL131:CX131)&gt;AL130+BG131,AL130+BG131-CC131,$C131-SUM($CL131:CX131)))))</f>
        <v>0</v>
      </c>
      <c r="CZ131" s="10">
        <f ca="1">IF(NOT(snowball),0,IF(AM130=0,0,IF($C131&lt;=SUM($CL131:CY131),0,IF(CD131+$C131-SUM($CL131:CY131)&gt;AM130+BH131,AM130+BH131-CD131,$C131-SUM($CL131:CY131)))))</f>
        <v>0</v>
      </c>
      <c r="DA131" s="10">
        <f ca="1">IF(NOT(snowball),0,IF(AN130=0,0,IF($C131&lt;=SUM($CL131:CZ131),0,IF(CE131+$C131-SUM($CL131:CZ131)&gt;AN130+BI131,AN130+BI131-CE131,$C131-SUM($CL131:CZ131)))))</f>
        <v>0</v>
      </c>
      <c r="DB131" s="10">
        <f ca="1">IF(NOT(snowball),0,IF(AO130=0,0,IF($C131&lt;=SUM($CL131:DA131),0,IF(CF131+$C131-SUM($CL131:DA131)&gt;AO130+BJ131,AO130+BJ131-CF131,$C131-SUM($CL131:DA131)))))</f>
        <v>0</v>
      </c>
      <c r="DC131" s="10">
        <f ca="1">IF(NOT(snowball),0,IF(AP130=0,0,IF($C131&lt;=SUM($CL131:DB131),0,IF(CG131+$C131-SUM($CL131:DB131)&gt;AP130+BK131,AP130+BK131-CG131,$C131-SUM($CL131:DB131)))))</f>
        <v>0</v>
      </c>
      <c r="DD131" s="10">
        <f ca="1">IF(NOT(snowball),0,IF(AQ130=0,0,IF($C131&lt;=SUM($CL131:DC131),0,IF(CH131+$C131-SUM($CL131:DC131)&gt;AQ130+BL131,AQ130+BL131-CH131,$C131-SUM($CL131:DC131)))))</f>
        <v>0</v>
      </c>
      <c r="DE131" s="10">
        <f ca="1">IF(NOT(snowball),0,IF(AR130=0,0,IF($C131&lt;=SUM($CL131:DD131),0,IF(CI131+$C131-SUM($CL131:DD131)&gt;AR130+BM131,AR130+BM131-CI131,$C131-SUM($CL131:DD131)))))</f>
        <v>0</v>
      </c>
    </row>
    <row r="132" spans="1:109" ht="11.1" customHeight="1">
      <c r="A132" s="11" t="str">
        <f t="shared" ca="1" si="127"/>
        <v/>
      </c>
      <c r="B132" s="5" t="e">
        <f t="shared" ca="1" si="110"/>
        <v>#N/A</v>
      </c>
      <c r="C132" s="34" t="str">
        <f t="shared" ca="1" si="88"/>
        <v/>
      </c>
      <c r="D132" s="10">
        <f t="shared" ca="1" si="89"/>
        <v>0</v>
      </c>
      <c r="E132" s="10">
        <f t="shared" ca="1" si="90"/>
        <v>0</v>
      </c>
      <c r="F132" s="10">
        <f t="shared" ca="1" si="91"/>
        <v>0</v>
      </c>
      <c r="G132" s="10">
        <f t="shared" ca="1" si="92"/>
        <v>0</v>
      </c>
      <c r="H132" s="10">
        <f t="shared" ca="1" si="93"/>
        <v>0</v>
      </c>
      <c r="I132" s="10">
        <f t="shared" ca="1" si="94"/>
        <v>0</v>
      </c>
      <c r="J132" s="10">
        <f t="shared" ca="1" si="95"/>
        <v>0</v>
      </c>
      <c r="K132" s="10">
        <f t="shared" ca="1" si="96"/>
        <v>0</v>
      </c>
      <c r="L132" s="10">
        <f t="shared" ca="1" si="97"/>
        <v>0</v>
      </c>
      <c r="M132" s="10">
        <f t="shared" ca="1" si="98"/>
        <v>0</v>
      </c>
      <c r="N132" s="10">
        <f t="shared" ca="1" si="99"/>
        <v>0</v>
      </c>
      <c r="O132" s="10">
        <f t="shared" ca="1" si="100"/>
        <v>0</v>
      </c>
      <c r="P132" s="10">
        <f t="shared" ca="1" si="101"/>
        <v>0</v>
      </c>
      <c r="Q132" s="10">
        <f t="shared" ca="1" si="102"/>
        <v>0</v>
      </c>
      <c r="R132" s="10">
        <f t="shared" ca="1" si="103"/>
        <v>0</v>
      </c>
      <c r="S132" s="10">
        <f t="shared" ca="1" si="104"/>
        <v>0</v>
      </c>
      <c r="T132" s="10">
        <f t="shared" ca="1" si="105"/>
        <v>0</v>
      </c>
      <c r="U132" s="10">
        <f t="shared" ca="1" si="106"/>
        <v>0</v>
      </c>
      <c r="V132" s="10">
        <f t="shared" ca="1" si="107"/>
        <v>0</v>
      </c>
      <c r="W132" s="10">
        <f t="shared" ca="1" si="107"/>
        <v>0</v>
      </c>
      <c r="X132" s="31"/>
      <c r="Y132" s="10">
        <f t="shared" ca="1" si="111"/>
        <v>0</v>
      </c>
      <c r="Z132" s="10">
        <f t="shared" ca="1" si="112"/>
        <v>0</v>
      </c>
      <c r="AA132" s="10">
        <f t="shared" ca="1" si="113"/>
        <v>0</v>
      </c>
      <c r="AB132" s="10">
        <f t="shared" ca="1" si="162"/>
        <v>0</v>
      </c>
      <c r="AC132" s="10">
        <f t="shared" ca="1" si="163"/>
        <v>0</v>
      </c>
      <c r="AD132" s="10">
        <f t="shared" ca="1" si="164"/>
        <v>0</v>
      </c>
      <c r="AE132" s="10">
        <f t="shared" ca="1" si="161"/>
        <v>0</v>
      </c>
      <c r="AF132" s="10">
        <f t="shared" ca="1" si="161"/>
        <v>0</v>
      </c>
      <c r="AG132" s="10">
        <f t="shared" ca="1" si="161"/>
        <v>0</v>
      </c>
      <c r="AH132" s="10">
        <f t="shared" ca="1" si="161"/>
        <v>0</v>
      </c>
      <c r="AI132" s="10">
        <f t="shared" ca="1" si="161"/>
        <v>0</v>
      </c>
      <c r="AJ132" s="10">
        <f t="shared" ca="1" si="161"/>
        <v>0</v>
      </c>
      <c r="AK132" s="10">
        <f t="shared" ca="1" si="161"/>
        <v>0</v>
      </c>
      <c r="AL132" s="10">
        <f t="shared" ca="1" si="161"/>
        <v>0</v>
      </c>
      <c r="AM132" s="10">
        <f t="shared" ca="1" si="161"/>
        <v>0</v>
      </c>
      <c r="AN132" s="10">
        <f t="shared" ca="1" si="161"/>
        <v>0</v>
      </c>
      <c r="AO132" s="10">
        <f t="shared" ca="1" si="161"/>
        <v>0</v>
      </c>
      <c r="AP132" s="10">
        <f t="shared" ca="1" si="161"/>
        <v>0</v>
      </c>
      <c r="AQ132" s="10">
        <f t="shared" ca="1" si="161"/>
        <v>0</v>
      </c>
      <c r="AR132" s="10">
        <f t="shared" ca="1" si="161"/>
        <v>0</v>
      </c>
      <c r="AS132" s="2"/>
      <c r="AT132" s="10">
        <f t="shared" ca="1" si="165"/>
        <v>0</v>
      </c>
      <c r="AU132" s="10">
        <f t="shared" ca="1" si="166"/>
        <v>0</v>
      </c>
      <c r="AV132" s="10">
        <f t="shared" ca="1" si="167"/>
        <v>0</v>
      </c>
      <c r="AW132" s="10">
        <f t="shared" ca="1" si="128"/>
        <v>0</v>
      </c>
      <c r="AX132" s="10">
        <f t="shared" ca="1" si="129"/>
        <v>0</v>
      </c>
      <c r="AY132" s="10">
        <f t="shared" ca="1" si="130"/>
        <v>0</v>
      </c>
      <c r="AZ132" s="10">
        <f t="shared" ca="1" si="131"/>
        <v>0</v>
      </c>
      <c r="BA132" s="10">
        <f t="shared" ca="1" si="132"/>
        <v>0</v>
      </c>
      <c r="BB132" s="10">
        <f t="shared" ca="1" si="133"/>
        <v>0</v>
      </c>
      <c r="BC132" s="10">
        <f t="shared" ca="1" si="134"/>
        <v>0</v>
      </c>
      <c r="BD132" s="10">
        <f t="shared" ca="1" si="135"/>
        <v>0</v>
      </c>
      <c r="BE132" s="10">
        <f t="shared" ca="1" si="136"/>
        <v>0</v>
      </c>
      <c r="BF132" s="10">
        <f t="shared" ca="1" si="137"/>
        <v>0</v>
      </c>
      <c r="BG132" s="10">
        <f t="shared" ca="1" si="138"/>
        <v>0</v>
      </c>
      <c r="BH132" s="10">
        <f t="shared" ca="1" si="139"/>
        <v>0</v>
      </c>
      <c r="BI132" s="10">
        <f t="shared" ca="1" si="140"/>
        <v>0</v>
      </c>
      <c r="BJ132" s="10">
        <f t="shared" ca="1" si="141"/>
        <v>0</v>
      </c>
      <c r="BK132" s="10">
        <f t="shared" ca="1" si="142"/>
        <v>0</v>
      </c>
      <c r="BL132" s="10">
        <f t="shared" ca="1" si="143"/>
        <v>0</v>
      </c>
      <c r="BM132" s="10">
        <f t="shared" ca="1" si="144"/>
        <v>0</v>
      </c>
      <c r="BN132" s="13">
        <f t="shared" ca="1" si="120"/>
        <v>0</v>
      </c>
      <c r="BO132" s="7"/>
      <c r="BP132" s="10">
        <f t="shared" ca="1" si="121"/>
        <v>0</v>
      </c>
      <c r="BQ132" s="10">
        <f t="shared" ca="1" si="122"/>
        <v>0</v>
      </c>
      <c r="BR132" s="10">
        <f t="shared" ca="1" si="123"/>
        <v>0</v>
      </c>
      <c r="BS132" s="10">
        <f t="shared" ca="1" si="124"/>
        <v>0</v>
      </c>
      <c r="BT132" s="10">
        <f t="shared" ca="1" si="125"/>
        <v>0</v>
      </c>
      <c r="BU132" s="10">
        <f t="shared" ca="1" si="146"/>
        <v>0</v>
      </c>
      <c r="BV132" s="10">
        <f t="shared" ca="1" si="147"/>
        <v>0</v>
      </c>
      <c r="BW132" s="10">
        <f t="shared" ca="1" si="148"/>
        <v>0</v>
      </c>
      <c r="BX132" s="10">
        <f t="shared" ca="1" si="149"/>
        <v>0</v>
      </c>
      <c r="BY132" s="10">
        <f t="shared" ca="1" si="150"/>
        <v>0</v>
      </c>
      <c r="BZ132" s="10">
        <f t="shared" ca="1" si="151"/>
        <v>0</v>
      </c>
      <c r="CA132" s="10">
        <f t="shared" ca="1" si="152"/>
        <v>0</v>
      </c>
      <c r="CB132" s="10">
        <f t="shared" ca="1" si="153"/>
        <v>0</v>
      </c>
      <c r="CC132" s="10">
        <f t="shared" ca="1" si="154"/>
        <v>0</v>
      </c>
      <c r="CD132" s="10">
        <f t="shared" ca="1" si="155"/>
        <v>0</v>
      </c>
      <c r="CE132" s="10">
        <f t="shared" ca="1" si="156"/>
        <v>0</v>
      </c>
      <c r="CF132" s="10">
        <f t="shared" ca="1" si="157"/>
        <v>0</v>
      </c>
      <c r="CG132" s="10">
        <f t="shared" ca="1" si="158"/>
        <v>0</v>
      </c>
      <c r="CH132" s="10">
        <f t="shared" ca="1" si="159"/>
        <v>0</v>
      </c>
      <c r="CI132" s="10">
        <f t="shared" ca="1" si="160"/>
        <v>0</v>
      </c>
      <c r="CJ132" s="13">
        <f t="shared" ca="1" si="126"/>
        <v>0</v>
      </c>
      <c r="CK132" s="13"/>
      <c r="CL132" s="33">
        <f t="shared" ca="1" si="109"/>
        <v>0</v>
      </c>
      <c r="CM132" s="10">
        <f ca="1">IF(NOT(snowball),0,IF(Z131=0,0,IF($C132&lt;=SUM($CL132:CL132),0,IF(BQ132+$C132-SUM($CL132:CL132)&gt;Z131+AU132,Z131+AU132-BQ132,$C132-SUM($CL132:CL132)))))</f>
        <v>0</v>
      </c>
      <c r="CN132" s="10">
        <f ca="1">IF(NOT(snowball),0,IF(AA131=0,0,IF($C132&lt;=SUM($CL132:CM132),0,IF(BR132+$C132-SUM($CL132:CM132)&gt;AA131+AV132,AA131+AV132-BR132,$C132-SUM($CL132:CM132)))))</f>
        <v>0</v>
      </c>
      <c r="CO132" s="10">
        <f ca="1">IF(NOT(snowball),0,IF(AB131=0,0,IF($C132&lt;=SUM($CL132:CN132),0,IF(BS132+$C132-SUM($CL132:CN132)&gt;AB131+AW132,AB131+AW132-BS132,$C132-SUM($CL132:CN132)))))</f>
        <v>0</v>
      </c>
      <c r="CP132" s="10">
        <f ca="1">IF(NOT(snowball),0,IF(AC131=0,0,IF($C132&lt;=SUM($CL132:CO132),0,IF(BT132+$C132-SUM($CL132:CO132)&gt;AC131+AX132,AC131+AX132-BT132,$C132-SUM($CL132:CO132)))))</f>
        <v>0</v>
      </c>
      <c r="CQ132" s="10">
        <f ca="1">IF(NOT(snowball),0,IF(AD131=0,0,IF($C132&lt;=SUM($CL132:CP132),0,IF(BU132+$C132-SUM($CL132:CP132)&gt;AD131+AY132,AD131+AY132-BU132,$C132-SUM($CL132:CP132)))))</f>
        <v>0</v>
      </c>
      <c r="CR132" s="10">
        <f ca="1">IF(NOT(snowball),0,IF(AE131=0,0,IF($C132&lt;=SUM($CL132:CQ132),0,IF(BV132+$C132-SUM($CL132:CQ132)&gt;AE131+AZ132,AE131+AZ132-BV132,$C132-SUM($CL132:CQ132)))))</f>
        <v>0</v>
      </c>
      <c r="CS132" s="10">
        <f ca="1">IF(NOT(snowball),0,IF(AF131=0,0,IF($C132&lt;=SUM($CL132:CR132),0,IF(BW132+$C132-SUM($CL132:CR132)&gt;AF131+BA132,AF131+BA132-BW132,$C132-SUM($CL132:CR132)))))</f>
        <v>0</v>
      </c>
      <c r="CT132" s="10">
        <f ca="1">IF(NOT(snowball),0,IF(AG131=0,0,IF($C132&lt;=SUM($CL132:CS132),0,IF(BX132+$C132-SUM($CL132:CS132)&gt;AG131+BB132,AG131+BB132-BX132,$C132-SUM($CL132:CS132)))))</f>
        <v>0</v>
      </c>
      <c r="CU132" s="10">
        <f ca="1">IF(NOT(snowball),0,IF(AH131=0,0,IF($C132&lt;=SUM($CL132:CT132),0,IF(BY132+$C132-SUM($CL132:CT132)&gt;AH131+BC132,AH131+BC132-BY132,$C132-SUM($CL132:CT132)))))</f>
        <v>0</v>
      </c>
      <c r="CV132" s="10">
        <f ca="1">IF(NOT(snowball),0,IF(AI131=0,0,IF($C132&lt;=SUM($CL132:CU132),0,IF(BZ132+$C132-SUM($CL132:CU132)&gt;AI131+BD132,AI131+BD132-BZ132,$C132-SUM($CL132:CU132)))))</f>
        <v>0</v>
      </c>
      <c r="CW132" s="10">
        <f ca="1">IF(NOT(snowball),0,IF(AJ131=0,0,IF($C132&lt;=SUM($CL132:CV132),0,IF(CA132+$C132-SUM($CL132:CV132)&gt;AJ131+BE132,AJ131+BE132-CA132,$C132-SUM($CL132:CV132)))))</f>
        <v>0</v>
      </c>
      <c r="CX132" s="10">
        <f ca="1">IF(NOT(snowball),0,IF(AK131=0,0,IF($C132&lt;=SUM($CL132:CW132),0,IF(CB132+$C132-SUM($CL132:CW132)&gt;AK131+BF132,AK131+BF132-CB132,$C132-SUM($CL132:CW132)))))</f>
        <v>0</v>
      </c>
      <c r="CY132" s="10">
        <f ca="1">IF(NOT(snowball),0,IF(AL131=0,0,IF($C132&lt;=SUM($CL132:CX132),0,IF(CC132+$C132-SUM($CL132:CX132)&gt;AL131+BG132,AL131+BG132-CC132,$C132-SUM($CL132:CX132)))))</f>
        <v>0</v>
      </c>
      <c r="CZ132" s="10">
        <f ca="1">IF(NOT(snowball),0,IF(AM131=0,0,IF($C132&lt;=SUM($CL132:CY132),0,IF(CD132+$C132-SUM($CL132:CY132)&gt;AM131+BH132,AM131+BH132-CD132,$C132-SUM($CL132:CY132)))))</f>
        <v>0</v>
      </c>
      <c r="DA132" s="10">
        <f ca="1">IF(NOT(snowball),0,IF(AN131=0,0,IF($C132&lt;=SUM($CL132:CZ132),0,IF(CE132+$C132-SUM($CL132:CZ132)&gt;AN131+BI132,AN131+BI132-CE132,$C132-SUM($CL132:CZ132)))))</f>
        <v>0</v>
      </c>
      <c r="DB132" s="10">
        <f ca="1">IF(NOT(snowball),0,IF(AO131=0,0,IF($C132&lt;=SUM($CL132:DA132),0,IF(CF132+$C132-SUM($CL132:DA132)&gt;AO131+BJ132,AO131+BJ132-CF132,$C132-SUM($CL132:DA132)))))</f>
        <v>0</v>
      </c>
      <c r="DC132" s="10">
        <f ca="1">IF(NOT(snowball),0,IF(AP131=0,0,IF($C132&lt;=SUM($CL132:DB132),0,IF(CG132+$C132-SUM($CL132:DB132)&gt;AP131+BK132,AP131+BK132-CG132,$C132-SUM($CL132:DB132)))))</f>
        <v>0</v>
      </c>
      <c r="DD132" s="10">
        <f ca="1">IF(NOT(snowball),0,IF(AQ131=0,0,IF($C132&lt;=SUM($CL132:DC132),0,IF(CH132+$C132-SUM($CL132:DC132)&gt;AQ131+BL132,AQ131+BL132-CH132,$C132-SUM($CL132:DC132)))))</f>
        <v>0</v>
      </c>
      <c r="DE132" s="10">
        <f ca="1">IF(NOT(snowball),0,IF(AR131=0,0,IF($C132&lt;=SUM($CL132:DD132),0,IF(CI132+$C132-SUM($CL132:DD132)&gt;AR131+BM132,AR131+BM132-CI132,$C132-SUM($CL132:DD132)))))</f>
        <v>0</v>
      </c>
    </row>
    <row r="133" spans="1:109" ht="11.1" customHeight="1">
      <c r="A133" s="11" t="str">
        <f t="shared" ca="1" si="127"/>
        <v/>
      </c>
      <c r="B133" s="5" t="e">
        <f t="shared" ca="1" si="110"/>
        <v>#N/A</v>
      </c>
      <c r="C133" s="34" t="str">
        <f t="shared" ca="1" si="88"/>
        <v/>
      </c>
      <c r="D133" s="10">
        <f t="shared" ca="1" si="89"/>
        <v>0</v>
      </c>
      <c r="E133" s="10">
        <f t="shared" ca="1" si="90"/>
        <v>0</v>
      </c>
      <c r="F133" s="10">
        <f t="shared" ca="1" si="91"/>
        <v>0</v>
      </c>
      <c r="G133" s="10">
        <f t="shared" ca="1" si="92"/>
        <v>0</v>
      </c>
      <c r="H133" s="10">
        <f t="shared" ca="1" si="93"/>
        <v>0</v>
      </c>
      <c r="I133" s="10">
        <f t="shared" ca="1" si="94"/>
        <v>0</v>
      </c>
      <c r="J133" s="10">
        <f t="shared" ca="1" si="95"/>
        <v>0</v>
      </c>
      <c r="K133" s="10">
        <f t="shared" ca="1" si="96"/>
        <v>0</v>
      </c>
      <c r="L133" s="10">
        <f t="shared" ca="1" si="97"/>
        <v>0</v>
      </c>
      <c r="M133" s="10">
        <f t="shared" ca="1" si="98"/>
        <v>0</v>
      </c>
      <c r="N133" s="10">
        <f t="shared" ca="1" si="99"/>
        <v>0</v>
      </c>
      <c r="O133" s="10">
        <f t="shared" ca="1" si="100"/>
        <v>0</v>
      </c>
      <c r="P133" s="10">
        <f t="shared" ca="1" si="101"/>
        <v>0</v>
      </c>
      <c r="Q133" s="10">
        <f t="shared" ca="1" si="102"/>
        <v>0</v>
      </c>
      <c r="R133" s="10">
        <f t="shared" ca="1" si="103"/>
        <v>0</v>
      </c>
      <c r="S133" s="10">
        <f t="shared" ca="1" si="104"/>
        <v>0</v>
      </c>
      <c r="T133" s="10">
        <f t="shared" ca="1" si="105"/>
        <v>0</v>
      </c>
      <c r="U133" s="10">
        <f t="shared" ca="1" si="106"/>
        <v>0</v>
      </c>
      <c r="V133" s="10">
        <f t="shared" ca="1" si="107"/>
        <v>0</v>
      </c>
      <c r="W133" s="10">
        <f t="shared" ca="1" si="107"/>
        <v>0</v>
      </c>
      <c r="X133" s="31"/>
      <c r="Y133" s="10">
        <f t="shared" ca="1" si="111"/>
        <v>0</v>
      </c>
      <c r="Z133" s="10">
        <f t="shared" ca="1" si="112"/>
        <v>0</v>
      </c>
      <c r="AA133" s="10">
        <f t="shared" ca="1" si="113"/>
        <v>0</v>
      </c>
      <c r="AB133" s="10">
        <f t="shared" ca="1" si="162"/>
        <v>0</v>
      </c>
      <c r="AC133" s="10">
        <f t="shared" ca="1" si="163"/>
        <v>0</v>
      </c>
      <c r="AD133" s="10">
        <f t="shared" ca="1" si="164"/>
        <v>0</v>
      </c>
      <c r="AE133" s="10">
        <f t="shared" ref="AE133:AR148" ca="1" si="168">IF(J$8=0,0,AE132-(J133-AZ133))</f>
        <v>0</v>
      </c>
      <c r="AF133" s="10">
        <f t="shared" ca="1" si="168"/>
        <v>0</v>
      </c>
      <c r="AG133" s="10">
        <f t="shared" ca="1" si="168"/>
        <v>0</v>
      </c>
      <c r="AH133" s="10">
        <f t="shared" ca="1" si="168"/>
        <v>0</v>
      </c>
      <c r="AI133" s="10">
        <f t="shared" ca="1" si="168"/>
        <v>0</v>
      </c>
      <c r="AJ133" s="10">
        <f t="shared" ca="1" si="168"/>
        <v>0</v>
      </c>
      <c r="AK133" s="10">
        <f t="shared" ca="1" si="168"/>
        <v>0</v>
      </c>
      <c r="AL133" s="10">
        <f t="shared" ca="1" si="168"/>
        <v>0</v>
      </c>
      <c r="AM133" s="10">
        <f t="shared" ca="1" si="168"/>
        <v>0</v>
      </c>
      <c r="AN133" s="10">
        <f t="shared" ca="1" si="168"/>
        <v>0</v>
      </c>
      <c r="AO133" s="10">
        <f t="shared" ca="1" si="168"/>
        <v>0</v>
      </c>
      <c r="AP133" s="10">
        <f t="shared" ca="1" si="168"/>
        <v>0</v>
      </c>
      <c r="AQ133" s="10">
        <f t="shared" ca="1" si="168"/>
        <v>0</v>
      </c>
      <c r="AR133" s="10">
        <f t="shared" ca="1" si="168"/>
        <v>0</v>
      </c>
      <c r="AS133" s="2"/>
      <c r="AT133" s="10">
        <f t="shared" ca="1" si="165"/>
        <v>0</v>
      </c>
      <c r="AU133" s="10">
        <f t="shared" ca="1" si="166"/>
        <v>0</v>
      </c>
      <c r="AV133" s="10">
        <f t="shared" ca="1" si="167"/>
        <v>0</v>
      </c>
      <c r="AW133" s="10">
        <f t="shared" ca="1" si="128"/>
        <v>0</v>
      </c>
      <c r="AX133" s="10">
        <f t="shared" ca="1" si="129"/>
        <v>0</v>
      </c>
      <c r="AY133" s="10">
        <f t="shared" ca="1" si="130"/>
        <v>0</v>
      </c>
      <c r="AZ133" s="10">
        <f t="shared" ca="1" si="131"/>
        <v>0</v>
      </c>
      <c r="BA133" s="10">
        <f t="shared" ca="1" si="132"/>
        <v>0</v>
      </c>
      <c r="BB133" s="10">
        <f t="shared" ca="1" si="133"/>
        <v>0</v>
      </c>
      <c r="BC133" s="10">
        <f t="shared" ca="1" si="134"/>
        <v>0</v>
      </c>
      <c r="BD133" s="10">
        <f t="shared" ca="1" si="135"/>
        <v>0</v>
      </c>
      <c r="BE133" s="10">
        <f t="shared" ca="1" si="136"/>
        <v>0</v>
      </c>
      <c r="BF133" s="10">
        <f t="shared" ca="1" si="137"/>
        <v>0</v>
      </c>
      <c r="BG133" s="10">
        <f t="shared" ca="1" si="138"/>
        <v>0</v>
      </c>
      <c r="BH133" s="10">
        <f t="shared" ca="1" si="139"/>
        <v>0</v>
      </c>
      <c r="BI133" s="10">
        <f t="shared" ca="1" si="140"/>
        <v>0</v>
      </c>
      <c r="BJ133" s="10">
        <f t="shared" ca="1" si="141"/>
        <v>0</v>
      </c>
      <c r="BK133" s="10">
        <f t="shared" ca="1" si="142"/>
        <v>0</v>
      </c>
      <c r="BL133" s="10">
        <f t="shared" ca="1" si="143"/>
        <v>0</v>
      </c>
      <c r="BM133" s="10">
        <f t="shared" ca="1" si="144"/>
        <v>0</v>
      </c>
      <c r="BN133" s="13">
        <f t="shared" ca="1" si="120"/>
        <v>0</v>
      </c>
      <c r="BO133" s="7"/>
      <c r="BP133" s="10">
        <f t="shared" ca="1" si="121"/>
        <v>0</v>
      </c>
      <c r="BQ133" s="10">
        <f t="shared" ca="1" si="122"/>
        <v>0</v>
      </c>
      <c r="BR133" s="10">
        <f t="shared" ca="1" si="123"/>
        <v>0</v>
      </c>
      <c r="BS133" s="10">
        <f t="shared" ca="1" si="124"/>
        <v>0</v>
      </c>
      <c r="BT133" s="10">
        <f t="shared" ca="1" si="125"/>
        <v>0</v>
      </c>
      <c r="BU133" s="10">
        <f t="shared" ca="1" si="146"/>
        <v>0</v>
      </c>
      <c r="BV133" s="10">
        <f t="shared" ca="1" si="147"/>
        <v>0</v>
      </c>
      <c r="BW133" s="10">
        <f t="shared" ca="1" si="148"/>
        <v>0</v>
      </c>
      <c r="BX133" s="10">
        <f t="shared" ca="1" si="149"/>
        <v>0</v>
      </c>
      <c r="BY133" s="10">
        <f t="shared" ca="1" si="150"/>
        <v>0</v>
      </c>
      <c r="BZ133" s="10">
        <f t="shared" ca="1" si="151"/>
        <v>0</v>
      </c>
      <c r="CA133" s="10">
        <f t="shared" ca="1" si="152"/>
        <v>0</v>
      </c>
      <c r="CB133" s="10">
        <f t="shared" ca="1" si="153"/>
        <v>0</v>
      </c>
      <c r="CC133" s="10">
        <f t="shared" ca="1" si="154"/>
        <v>0</v>
      </c>
      <c r="CD133" s="10">
        <f t="shared" ca="1" si="155"/>
        <v>0</v>
      </c>
      <c r="CE133" s="10">
        <f t="shared" ca="1" si="156"/>
        <v>0</v>
      </c>
      <c r="CF133" s="10">
        <f t="shared" ca="1" si="157"/>
        <v>0</v>
      </c>
      <c r="CG133" s="10">
        <f t="shared" ca="1" si="158"/>
        <v>0</v>
      </c>
      <c r="CH133" s="10">
        <f t="shared" ca="1" si="159"/>
        <v>0</v>
      </c>
      <c r="CI133" s="10">
        <f t="shared" ca="1" si="160"/>
        <v>0</v>
      </c>
      <c r="CJ133" s="13">
        <f t="shared" ca="1" si="126"/>
        <v>0</v>
      </c>
      <c r="CK133" s="13"/>
      <c r="CL133" s="33">
        <f t="shared" ca="1" si="109"/>
        <v>0</v>
      </c>
      <c r="CM133" s="10">
        <f ca="1">IF(NOT(snowball),0,IF(Z132=0,0,IF($C133&lt;=SUM($CL133:CL133),0,IF(BQ133+$C133-SUM($CL133:CL133)&gt;Z132+AU133,Z132+AU133-BQ133,$C133-SUM($CL133:CL133)))))</f>
        <v>0</v>
      </c>
      <c r="CN133" s="10">
        <f ca="1">IF(NOT(snowball),0,IF(AA132=0,0,IF($C133&lt;=SUM($CL133:CM133),0,IF(BR133+$C133-SUM($CL133:CM133)&gt;AA132+AV133,AA132+AV133-BR133,$C133-SUM($CL133:CM133)))))</f>
        <v>0</v>
      </c>
      <c r="CO133" s="10">
        <f ca="1">IF(NOT(snowball),0,IF(AB132=0,0,IF($C133&lt;=SUM($CL133:CN133),0,IF(BS133+$C133-SUM($CL133:CN133)&gt;AB132+AW133,AB132+AW133-BS133,$C133-SUM($CL133:CN133)))))</f>
        <v>0</v>
      </c>
      <c r="CP133" s="10">
        <f ca="1">IF(NOT(snowball),0,IF(AC132=0,0,IF($C133&lt;=SUM($CL133:CO133),0,IF(BT133+$C133-SUM($CL133:CO133)&gt;AC132+AX133,AC132+AX133-BT133,$C133-SUM($CL133:CO133)))))</f>
        <v>0</v>
      </c>
      <c r="CQ133" s="10">
        <f ca="1">IF(NOT(snowball),0,IF(AD132=0,0,IF($C133&lt;=SUM($CL133:CP133),0,IF(BU133+$C133-SUM($CL133:CP133)&gt;AD132+AY133,AD132+AY133-BU133,$C133-SUM($CL133:CP133)))))</f>
        <v>0</v>
      </c>
      <c r="CR133" s="10">
        <f ca="1">IF(NOT(snowball),0,IF(AE132=0,0,IF($C133&lt;=SUM($CL133:CQ133),0,IF(BV133+$C133-SUM($CL133:CQ133)&gt;AE132+AZ133,AE132+AZ133-BV133,$C133-SUM($CL133:CQ133)))))</f>
        <v>0</v>
      </c>
      <c r="CS133" s="10">
        <f ca="1">IF(NOT(snowball),0,IF(AF132=0,0,IF($C133&lt;=SUM($CL133:CR133),0,IF(BW133+$C133-SUM($CL133:CR133)&gt;AF132+BA133,AF132+BA133-BW133,$C133-SUM($CL133:CR133)))))</f>
        <v>0</v>
      </c>
      <c r="CT133" s="10">
        <f ca="1">IF(NOT(snowball),0,IF(AG132=0,0,IF($C133&lt;=SUM($CL133:CS133),0,IF(BX133+$C133-SUM($CL133:CS133)&gt;AG132+BB133,AG132+BB133-BX133,$C133-SUM($CL133:CS133)))))</f>
        <v>0</v>
      </c>
      <c r="CU133" s="10">
        <f ca="1">IF(NOT(snowball),0,IF(AH132=0,0,IF($C133&lt;=SUM($CL133:CT133),0,IF(BY133+$C133-SUM($CL133:CT133)&gt;AH132+BC133,AH132+BC133-BY133,$C133-SUM($CL133:CT133)))))</f>
        <v>0</v>
      </c>
      <c r="CV133" s="10">
        <f ca="1">IF(NOT(snowball),0,IF(AI132=0,0,IF($C133&lt;=SUM($CL133:CU133),0,IF(BZ133+$C133-SUM($CL133:CU133)&gt;AI132+BD133,AI132+BD133-BZ133,$C133-SUM($CL133:CU133)))))</f>
        <v>0</v>
      </c>
      <c r="CW133" s="10">
        <f ca="1">IF(NOT(snowball),0,IF(AJ132=0,0,IF($C133&lt;=SUM($CL133:CV133),0,IF(CA133+$C133-SUM($CL133:CV133)&gt;AJ132+BE133,AJ132+BE133-CA133,$C133-SUM($CL133:CV133)))))</f>
        <v>0</v>
      </c>
      <c r="CX133" s="10">
        <f ca="1">IF(NOT(snowball),0,IF(AK132=0,0,IF($C133&lt;=SUM($CL133:CW133),0,IF(CB133+$C133-SUM($CL133:CW133)&gt;AK132+BF133,AK132+BF133-CB133,$C133-SUM($CL133:CW133)))))</f>
        <v>0</v>
      </c>
      <c r="CY133" s="10">
        <f ca="1">IF(NOT(snowball),0,IF(AL132=0,0,IF($C133&lt;=SUM($CL133:CX133),0,IF(CC133+$C133-SUM($CL133:CX133)&gt;AL132+BG133,AL132+BG133-CC133,$C133-SUM($CL133:CX133)))))</f>
        <v>0</v>
      </c>
      <c r="CZ133" s="10">
        <f ca="1">IF(NOT(snowball),0,IF(AM132=0,0,IF($C133&lt;=SUM($CL133:CY133),0,IF(CD133+$C133-SUM($CL133:CY133)&gt;AM132+BH133,AM132+BH133-CD133,$C133-SUM($CL133:CY133)))))</f>
        <v>0</v>
      </c>
      <c r="DA133" s="10">
        <f ca="1">IF(NOT(snowball),0,IF(AN132=0,0,IF($C133&lt;=SUM($CL133:CZ133),0,IF(CE133+$C133-SUM($CL133:CZ133)&gt;AN132+BI133,AN132+BI133-CE133,$C133-SUM($CL133:CZ133)))))</f>
        <v>0</v>
      </c>
      <c r="DB133" s="10">
        <f ca="1">IF(NOT(snowball),0,IF(AO132=0,0,IF($C133&lt;=SUM($CL133:DA133),0,IF(CF133+$C133-SUM($CL133:DA133)&gt;AO132+BJ133,AO132+BJ133-CF133,$C133-SUM($CL133:DA133)))))</f>
        <v>0</v>
      </c>
      <c r="DC133" s="10">
        <f ca="1">IF(NOT(snowball),0,IF(AP132=0,0,IF($C133&lt;=SUM($CL133:DB133),0,IF(CG133+$C133-SUM($CL133:DB133)&gt;AP132+BK133,AP132+BK133-CG133,$C133-SUM($CL133:DB133)))))</f>
        <v>0</v>
      </c>
      <c r="DD133" s="10">
        <f ca="1">IF(NOT(snowball),0,IF(AQ132=0,0,IF($C133&lt;=SUM($CL133:DC133),0,IF(CH133+$C133-SUM($CL133:DC133)&gt;AQ132+BL133,AQ132+BL133-CH133,$C133-SUM($CL133:DC133)))))</f>
        <v>0</v>
      </c>
      <c r="DE133" s="10">
        <f ca="1">IF(NOT(snowball),0,IF(AR132=0,0,IF($C133&lt;=SUM($CL133:DD133),0,IF(CI133+$C133-SUM($CL133:DD133)&gt;AR132+BM133,AR132+BM133-CI133,$C133-SUM($CL133:DD133)))))</f>
        <v>0</v>
      </c>
    </row>
    <row r="134" spans="1:109" ht="11.1" customHeight="1">
      <c r="A134" s="11" t="str">
        <f t="shared" ca="1" si="127"/>
        <v/>
      </c>
      <c r="B134" s="5" t="e">
        <f t="shared" ca="1" si="110"/>
        <v>#N/A</v>
      </c>
      <c r="C134" s="34" t="str">
        <f t="shared" ca="1" si="88"/>
        <v/>
      </c>
      <c r="D134" s="10">
        <f t="shared" ca="1" si="89"/>
        <v>0</v>
      </c>
      <c r="E134" s="10">
        <f t="shared" ca="1" si="90"/>
        <v>0</v>
      </c>
      <c r="F134" s="10">
        <f t="shared" ca="1" si="91"/>
        <v>0</v>
      </c>
      <c r="G134" s="10">
        <f t="shared" ca="1" si="92"/>
        <v>0</v>
      </c>
      <c r="H134" s="10">
        <f t="shared" ca="1" si="93"/>
        <v>0</v>
      </c>
      <c r="I134" s="10">
        <f t="shared" ca="1" si="94"/>
        <v>0</v>
      </c>
      <c r="J134" s="10">
        <f t="shared" ca="1" si="95"/>
        <v>0</v>
      </c>
      <c r="K134" s="10">
        <f t="shared" ca="1" si="96"/>
        <v>0</v>
      </c>
      <c r="L134" s="10">
        <f t="shared" ca="1" si="97"/>
        <v>0</v>
      </c>
      <c r="M134" s="10">
        <f t="shared" ca="1" si="98"/>
        <v>0</v>
      </c>
      <c r="N134" s="10">
        <f t="shared" ca="1" si="99"/>
        <v>0</v>
      </c>
      <c r="O134" s="10">
        <f t="shared" ca="1" si="100"/>
        <v>0</v>
      </c>
      <c r="P134" s="10">
        <f t="shared" ca="1" si="101"/>
        <v>0</v>
      </c>
      <c r="Q134" s="10">
        <f t="shared" ca="1" si="102"/>
        <v>0</v>
      </c>
      <c r="R134" s="10">
        <f t="shared" ca="1" si="103"/>
        <v>0</v>
      </c>
      <c r="S134" s="10">
        <f t="shared" ca="1" si="104"/>
        <v>0</v>
      </c>
      <c r="T134" s="10">
        <f t="shared" ca="1" si="105"/>
        <v>0</v>
      </c>
      <c r="U134" s="10">
        <f t="shared" ca="1" si="106"/>
        <v>0</v>
      </c>
      <c r="V134" s="10">
        <f t="shared" ca="1" si="107"/>
        <v>0</v>
      </c>
      <c r="W134" s="10">
        <f t="shared" ca="1" si="107"/>
        <v>0</v>
      </c>
      <c r="X134" s="31"/>
      <c r="Y134" s="10">
        <f t="shared" ca="1" si="111"/>
        <v>0</v>
      </c>
      <c r="Z134" s="10">
        <f t="shared" ca="1" si="112"/>
        <v>0</v>
      </c>
      <c r="AA134" s="10">
        <f t="shared" ca="1" si="113"/>
        <v>0</v>
      </c>
      <c r="AB134" s="10">
        <f t="shared" ca="1" si="162"/>
        <v>0</v>
      </c>
      <c r="AC134" s="10">
        <f t="shared" ca="1" si="163"/>
        <v>0</v>
      </c>
      <c r="AD134" s="10">
        <f t="shared" ca="1" si="164"/>
        <v>0</v>
      </c>
      <c r="AE134" s="10">
        <f t="shared" ca="1" si="168"/>
        <v>0</v>
      </c>
      <c r="AF134" s="10">
        <f t="shared" ca="1" si="168"/>
        <v>0</v>
      </c>
      <c r="AG134" s="10">
        <f t="shared" ca="1" si="168"/>
        <v>0</v>
      </c>
      <c r="AH134" s="10">
        <f t="shared" ca="1" si="168"/>
        <v>0</v>
      </c>
      <c r="AI134" s="10">
        <f t="shared" ca="1" si="168"/>
        <v>0</v>
      </c>
      <c r="AJ134" s="10">
        <f t="shared" ca="1" si="168"/>
        <v>0</v>
      </c>
      <c r="AK134" s="10">
        <f t="shared" ca="1" si="168"/>
        <v>0</v>
      </c>
      <c r="AL134" s="10">
        <f t="shared" ca="1" si="168"/>
        <v>0</v>
      </c>
      <c r="AM134" s="10">
        <f t="shared" ca="1" si="168"/>
        <v>0</v>
      </c>
      <c r="AN134" s="10">
        <f t="shared" ca="1" si="168"/>
        <v>0</v>
      </c>
      <c r="AO134" s="10">
        <f t="shared" ca="1" si="168"/>
        <v>0</v>
      </c>
      <c r="AP134" s="10">
        <f t="shared" ca="1" si="168"/>
        <v>0</v>
      </c>
      <c r="AQ134" s="10">
        <f t="shared" ca="1" si="168"/>
        <v>0</v>
      </c>
      <c r="AR134" s="10">
        <f t="shared" ca="1" si="168"/>
        <v>0</v>
      </c>
      <c r="AS134" s="2"/>
      <c r="AT134" s="10">
        <f t="shared" ca="1" si="165"/>
        <v>0</v>
      </c>
      <c r="AU134" s="10">
        <f t="shared" ca="1" si="166"/>
        <v>0</v>
      </c>
      <c r="AV134" s="10">
        <f t="shared" ca="1" si="167"/>
        <v>0</v>
      </c>
      <c r="AW134" s="10">
        <f t="shared" ca="1" si="128"/>
        <v>0</v>
      </c>
      <c r="AX134" s="10">
        <f t="shared" ca="1" si="129"/>
        <v>0</v>
      </c>
      <c r="AY134" s="10">
        <f t="shared" ca="1" si="130"/>
        <v>0</v>
      </c>
      <c r="AZ134" s="10">
        <f t="shared" ca="1" si="131"/>
        <v>0</v>
      </c>
      <c r="BA134" s="10">
        <f t="shared" ca="1" si="132"/>
        <v>0</v>
      </c>
      <c r="BB134" s="10">
        <f t="shared" ca="1" si="133"/>
        <v>0</v>
      </c>
      <c r="BC134" s="10">
        <f t="shared" ca="1" si="134"/>
        <v>0</v>
      </c>
      <c r="BD134" s="10">
        <f t="shared" ca="1" si="135"/>
        <v>0</v>
      </c>
      <c r="BE134" s="10">
        <f t="shared" ca="1" si="136"/>
        <v>0</v>
      </c>
      <c r="BF134" s="10">
        <f t="shared" ca="1" si="137"/>
        <v>0</v>
      </c>
      <c r="BG134" s="10">
        <f t="shared" ca="1" si="138"/>
        <v>0</v>
      </c>
      <c r="BH134" s="10">
        <f t="shared" ca="1" si="139"/>
        <v>0</v>
      </c>
      <c r="BI134" s="10">
        <f t="shared" ca="1" si="140"/>
        <v>0</v>
      </c>
      <c r="BJ134" s="10">
        <f t="shared" ca="1" si="141"/>
        <v>0</v>
      </c>
      <c r="BK134" s="10">
        <f t="shared" ca="1" si="142"/>
        <v>0</v>
      </c>
      <c r="BL134" s="10">
        <f t="shared" ca="1" si="143"/>
        <v>0</v>
      </c>
      <c r="BM134" s="10">
        <f t="shared" ca="1" si="144"/>
        <v>0</v>
      </c>
      <c r="BN134" s="13">
        <f t="shared" ca="1" si="120"/>
        <v>0</v>
      </c>
      <c r="BO134" s="7"/>
      <c r="BP134" s="10">
        <f t="shared" ca="1" si="121"/>
        <v>0</v>
      </c>
      <c r="BQ134" s="10">
        <f t="shared" ca="1" si="122"/>
        <v>0</v>
      </c>
      <c r="BR134" s="10">
        <f t="shared" ca="1" si="123"/>
        <v>0</v>
      </c>
      <c r="BS134" s="10">
        <f t="shared" ca="1" si="124"/>
        <v>0</v>
      </c>
      <c r="BT134" s="10">
        <f t="shared" ca="1" si="125"/>
        <v>0</v>
      </c>
      <c r="BU134" s="10">
        <f t="shared" ca="1" si="146"/>
        <v>0</v>
      </c>
      <c r="BV134" s="10">
        <f t="shared" ca="1" si="147"/>
        <v>0</v>
      </c>
      <c r="BW134" s="10">
        <f t="shared" ca="1" si="148"/>
        <v>0</v>
      </c>
      <c r="BX134" s="10">
        <f t="shared" ca="1" si="149"/>
        <v>0</v>
      </c>
      <c r="BY134" s="10">
        <f t="shared" ca="1" si="150"/>
        <v>0</v>
      </c>
      <c r="BZ134" s="10">
        <f t="shared" ca="1" si="151"/>
        <v>0</v>
      </c>
      <c r="CA134" s="10">
        <f t="shared" ca="1" si="152"/>
        <v>0</v>
      </c>
      <c r="CB134" s="10">
        <f t="shared" ca="1" si="153"/>
        <v>0</v>
      </c>
      <c r="CC134" s="10">
        <f t="shared" ca="1" si="154"/>
        <v>0</v>
      </c>
      <c r="CD134" s="10">
        <f t="shared" ca="1" si="155"/>
        <v>0</v>
      </c>
      <c r="CE134" s="10">
        <f t="shared" ca="1" si="156"/>
        <v>0</v>
      </c>
      <c r="CF134" s="10">
        <f t="shared" ca="1" si="157"/>
        <v>0</v>
      </c>
      <c r="CG134" s="10">
        <f t="shared" ca="1" si="158"/>
        <v>0</v>
      </c>
      <c r="CH134" s="10">
        <f t="shared" ca="1" si="159"/>
        <v>0</v>
      </c>
      <c r="CI134" s="10">
        <f t="shared" ca="1" si="160"/>
        <v>0</v>
      </c>
      <c r="CJ134" s="13">
        <f t="shared" ca="1" si="126"/>
        <v>0</v>
      </c>
      <c r="CK134" s="13"/>
      <c r="CL134" s="33">
        <f t="shared" ca="1" si="109"/>
        <v>0</v>
      </c>
      <c r="CM134" s="10">
        <f ca="1">IF(NOT(snowball),0,IF(Z133=0,0,IF($C134&lt;=SUM($CL134:CL134),0,IF(BQ134+$C134-SUM($CL134:CL134)&gt;Z133+AU134,Z133+AU134-BQ134,$C134-SUM($CL134:CL134)))))</f>
        <v>0</v>
      </c>
      <c r="CN134" s="10">
        <f ca="1">IF(NOT(snowball),0,IF(AA133=0,0,IF($C134&lt;=SUM($CL134:CM134),0,IF(BR134+$C134-SUM($CL134:CM134)&gt;AA133+AV134,AA133+AV134-BR134,$C134-SUM($CL134:CM134)))))</f>
        <v>0</v>
      </c>
      <c r="CO134" s="10">
        <f ca="1">IF(NOT(snowball),0,IF(AB133=0,0,IF($C134&lt;=SUM($CL134:CN134),0,IF(BS134+$C134-SUM($CL134:CN134)&gt;AB133+AW134,AB133+AW134-BS134,$C134-SUM($CL134:CN134)))))</f>
        <v>0</v>
      </c>
      <c r="CP134" s="10">
        <f ca="1">IF(NOT(snowball),0,IF(AC133=0,0,IF($C134&lt;=SUM($CL134:CO134),0,IF(BT134+$C134-SUM($CL134:CO134)&gt;AC133+AX134,AC133+AX134-BT134,$C134-SUM($CL134:CO134)))))</f>
        <v>0</v>
      </c>
      <c r="CQ134" s="10">
        <f ca="1">IF(NOT(snowball),0,IF(AD133=0,0,IF($C134&lt;=SUM($CL134:CP134),0,IF(BU134+$C134-SUM($CL134:CP134)&gt;AD133+AY134,AD133+AY134-BU134,$C134-SUM($CL134:CP134)))))</f>
        <v>0</v>
      </c>
      <c r="CR134" s="10">
        <f ca="1">IF(NOT(snowball),0,IF(AE133=0,0,IF($C134&lt;=SUM($CL134:CQ134),0,IF(BV134+$C134-SUM($CL134:CQ134)&gt;AE133+AZ134,AE133+AZ134-BV134,$C134-SUM($CL134:CQ134)))))</f>
        <v>0</v>
      </c>
      <c r="CS134" s="10">
        <f ca="1">IF(NOT(snowball),0,IF(AF133=0,0,IF($C134&lt;=SUM($CL134:CR134),0,IF(BW134+$C134-SUM($CL134:CR134)&gt;AF133+BA134,AF133+BA134-BW134,$C134-SUM($CL134:CR134)))))</f>
        <v>0</v>
      </c>
      <c r="CT134" s="10">
        <f ca="1">IF(NOT(snowball),0,IF(AG133=0,0,IF($C134&lt;=SUM($CL134:CS134),0,IF(BX134+$C134-SUM($CL134:CS134)&gt;AG133+BB134,AG133+BB134-BX134,$C134-SUM($CL134:CS134)))))</f>
        <v>0</v>
      </c>
      <c r="CU134" s="10">
        <f ca="1">IF(NOT(snowball),0,IF(AH133=0,0,IF($C134&lt;=SUM($CL134:CT134),0,IF(BY134+$C134-SUM($CL134:CT134)&gt;AH133+BC134,AH133+BC134-BY134,$C134-SUM($CL134:CT134)))))</f>
        <v>0</v>
      </c>
      <c r="CV134" s="10">
        <f ca="1">IF(NOT(snowball),0,IF(AI133=0,0,IF($C134&lt;=SUM($CL134:CU134),0,IF(BZ134+$C134-SUM($CL134:CU134)&gt;AI133+BD134,AI133+BD134-BZ134,$C134-SUM($CL134:CU134)))))</f>
        <v>0</v>
      </c>
      <c r="CW134" s="10">
        <f ca="1">IF(NOT(snowball),0,IF(AJ133=0,0,IF($C134&lt;=SUM($CL134:CV134),0,IF(CA134+$C134-SUM($CL134:CV134)&gt;AJ133+BE134,AJ133+BE134-CA134,$C134-SUM($CL134:CV134)))))</f>
        <v>0</v>
      </c>
      <c r="CX134" s="10">
        <f ca="1">IF(NOT(snowball),0,IF(AK133=0,0,IF($C134&lt;=SUM($CL134:CW134),0,IF(CB134+$C134-SUM($CL134:CW134)&gt;AK133+BF134,AK133+BF134-CB134,$C134-SUM($CL134:CW134)))))</f>
        <v>0</v>
      </c>
      <c r="CY134" s="10">
        <f ca="1">IF(NOT(snowball),0,IF(AL133=0,0,IF($C134&lt;=SUM($CL134:CX134),0,IF(CC134+$C134-SUM($CL134:CX134)&gt;AL133+BG134,AL133+BG134-CC134,$C134-SUM($CL134:CX134)))))</f>
        <v>0</v>
      </c>
      <c r="CZ134" s="10">
        <f ca="1">IF(NOT(snowball),0,IF(AM133=0,0,IF($C134&lt;=SUM($CL134:CY134),0,IF(CD134+$C134-SUM($CL134:CY134)&gt;AM133+BH134,AM133+BH134-CD134,$C134-SUM($CL134:CY134)))))</f>
        <v>0</v>
      </c>
      <c r="DA134" s="10">
        <f ca="1">IF(NOT(snowball),0,IF(AN133=0,0,IF($C134&lt;=SUM($CL134:CZ134),0,IF(CE134+$C134-SUM($CL134:CZ134)&gt;AN133+BI134,AN133+BI134-CE134,$C134-SUM($CL134:CZ134)))))</f>
        <v>0</v>
      </c>
      <c r="DB134" s="10">
        <f ca="1">IF(NOT(snowball),0,IF(AO133=0,0,IF($C134&lt;=SUM($CL134:DA134),0,IF(CF134+$C134-SUM($CL134:DA134)&gt;AO133+BJ134,AO133+BJ134-CF134,$C134-SUM($CL134:DA134)))))</f>
        <v>0</v>
      </c>
      <c r="DC134" s="10">
        <f ca="1">IF(NOT(snowball),0,IF(AP133=0,0,IF($C134&lt;=SUM($CL134:DB134),0,IF(CG134+$C134-SUM($CL134:DB134)&gt;AP133+BK134,AP133+BK134-CG134,$C134-SUM($CL134:DB134)))))</f>
        <v>0</v>
      </c>
      <c r="DD134" s="10">
        <f ca="1">IF(NOT(snowball),0,IF(AQ133=0,0,IF($C134&lt;=SUM($CL134:DC134),0,IF(CH134+$C134-SUM($CL134:DC134)&gt;AQ133+BL134,AQ133+BL134-CH134,$C134-SUM($CL134:DC134)))))</f>
        <v>0</v>
      </c>
      <c r="DE134" s="10">
        <f ca="1">IF(NOT(snowball),0,IF(AR133=0,0,IF($C134&lt;=SUM($CL134:DD134),0,IF(CI134+$C134-SUM($CL134:DD134)&gt;AR133+BM134,AR133+BM134-CI134,$C134-SUM($CL134:DD134)))))</f>
        <v>0</v>
      </c>
    </row>
    <row r="135" spans="1:109" ht="11.1" customHeight="1">
      <c r="A135" s="11" t="str">
        <f t="shared" ca="1" si="127"/>
        <v/>
      </c>
      <c r="B135" s="5" t="e">
        <f t="shared" ca="1" si="110"/>
        <v>#N/A</v>
      </c>
      <c r="C135" s="34" t="str">
        <f t="shared" ca="1" si="88"/>
        <v/>
      </c>
      <c r="D135" s="10">
        <f t="shared" ca="1" si="89"/>
        <v>0</v>
      </c>
      <c r="E135" s="10">
        <f t="shared" ca="1" si="90"/>
        <v>0</v>
      </c>
      <c r="F135" s="10">
        <f t="shared" ca="1" si="91"/>
        <v>0</v>
      </c>
      <c r="G135" s="10">
        <f t="shared" ca="1" si="92"/>
        <v>0</v>
      </c>
      <c r="H135" s="10">
        <f t="shared" ca="1" si="93"/>
        <v>0</v>
      </c>
      <c r="I135" s="10">
        <f t="shared" ca="1" si="94"/>
        <v>0</v>
      </c>
      <c r="J135" s="10">
        <f t="shared" ca="1" si="95"/>
        <v>0</v>
      </c>
      <c r="K135" s="10">
        <f t="shared" ca="1" si="96"/>
        <v>0</v>
      </c>
      <c r="L135" s="10">
        <f t="shared" ca="1" si="97"/>
        <v>0</v>
      </c>
      <c r="M135" s="10">
        <f t="shared" ca="1" si="98"/>
        <v>0</v>
      </c>
      <c r="N135" s="10">
        <f t="shared" ca="1" si="99"/>
        <v>0</v>
      </c>
      <c r="O135" s="10">
        <f t="shared" ca="1" si="100"/>
        <v>0</v>
      </c>
      <c r="P135" s="10">
        <f t="shared" ca="1" si="101"/>
        <v>0</v>
      </c>
      <c r="Q135" s="10">
        <f t="shared" ca="1" si="102"/>
        <v>0</v>
      </c>
      <c r="R135" s="10">
        <f t="shared" ca="1" si="103"/>
        <v>0</v>
      </c>
      <c r="S135" s="10">
        <f t="shared" ca="1" si="104"/>
        <v>0</v>
      </c>
      <c r="T135" s="10">
        <f t="shared" ca="1" si="105"/>
        <v>0</v>
      </c>
      <c r="U135" s="10">
        <f t="shared" ca="1" si="106"/>
        <v>0</v>
      </c>
      <c r="V135" s="10">
        <f t="shared" ca="1" si="107"/>
        <v>0</v>
      </c>
      <c r="W135" s="10">
        <f t="shared" ca="1" si="107"/>
        <v>0</v>
      </c>
      <c r="X135" s="31"/>
      <c r="Y135" s="10">
        <f t="shared" ca="1" si="111"/>
        <v>0</v>
      </c>
      <c r="Z135" s="10">
        <f t="shared" ca="1" si="112"/>
        <v>0</v>
      </c>
      <c r="AA135" s="10">
        <f t="shared" ca="1" si="113"/>
        <v>0</v>
      </c>
      <c r="AB135" s="10">
        <f t="shared" ca="1" si="162"/>
        <v>0</v>
      </c>
      <c r="AC135" s="10">
        <f t="shared" ca="1" si="163"/>
        <v>0</v>
      </c>
      <c r="AD135" s="10">
        <f t="shared" ca="1" si="164"/>
        <v>0</v>
      </c>
      <c r="AE135" s="10">
        <f t="shared" ca="1" si="168"/>
        <v>0</v>
      </c>
      <c r="AF135" s="10">
        <f t="shared" ca="1" si="168"/>
        <v>0</v>
      </c>
      <c r="AG135" s="10">
        <f t="shared" ca="1" si="168"/>
        <v>0</v>
      </c>
      <c r="AH135" s="10">
        <f t="shared" ca="1" si="168"/>
        <v>0</v>
      </c>
      <c r="AI135" s="10">
        <f t="shared" ca="1" si="168"/>
        <v>0</v>
      </c>
      <c r="AJ135" s="10">
        <f t="shared" ca="1" si="168"/>
        <v>0</v>
      </c>
      <c r="AK135" s="10">
        <f t="shared" ca="1" si="168"/>
        <v>0</v>
      </c>
      <c r="AL135" s="10">
        <f t="shared" ca="1" si="168"/>
        <v>0</v>
      </c>
      <c r="AM135" s="10">
        <f t="shared" ca="1" si="168"/>
        <v>0</v>
      </c>
      <c r="AN135" s="10">
        <f t="shared" ca="1" si="168"/>
        <v>0</v>
      </c>
      <c r="AO135" s="10">
        <f t="shared" ca="1" si="168"/>
        <v>0</v>
      </c>
      <c r="AP135" s="10">
        <f t="shared" ca="1" si="168"/>
        <v>0</v>
      </c>
      <c r="AQ135" s="10">
        <f t="shared" ca="1" si="168"/>
        <v>0</v>
      </c>
      <c r="AR135" s="10">
        <f t="shared" ca="1" si="168"/>
        <v>0</v>
      </c>
      <c r="AS135" s="2"/>
      <c r="AT135" s="10">
        <f t="shared" ca="1" si="165"/>
        <v>0</v>
      </c>
      <c r="AU135" s="10">
        <f t="shared" ca="1" si="166"/>
        <v>0</v>
      </c>
      <c r="AV135" s="10">
        <f t="shared" ca="1" si="167"/>
        <v>0</v>
      </c>
      <c r="AW135" s="10">
        <f t="shared" ca="1" si="128"/>
        <v>0</v>
      </c>
      <c r="AX135" s="10">
        <f t="shared" ca="1" si="129"/>
        <v>0</v>
      </c>
      <c r="AY135" s="10">
        <f t="shared" ca="1" si="130"/>
        <v>0</v>
      </c>
      <c r="AZ135" s="10">
        <f t="shared" ca="1" si="131"/>
        <v>0</v>
      </c>
      <c r="BA135" s="10">
        <f t="shared" ca="1" si="132"/>
        <v>0</v>
      </c>
      <c r="BB135" s="10">
        <f t="shared" ca="1" si="133"/>
        <v>0</v>
      </c>
      <c r="BC135" s="10">
        <f t="shared" ca="1" si="134"/>
        <v>0</v>
      </c>
      <c r="BD135" s="10">
        <f t="shared" ca="1" si="135"/>
        <v>0</v>
      </c>
      <c r="BE135" s="10">
        <f t="shared" ca="1" si="136"/>
        <v>0</v>
      </c>
      <c r="BF135" s="10">
        <f t="shared" ca="1" si="137"/>
        <v>0</v>
      </c>
      <c r="BG135" s="10">
        <f t="shared" ca="1" si="138"/>
        <v>0</v>
      </c>
      <c r="BH135" s="10">
        <f t="shared" ca="1" si="139"/>
        <v>0</v>
      </c>
      <c r="BI135" s="10">
        <f t="shared" ca="1" si="140"/>
        <v>0</v>
      </c>
      <c r="BJ135" s="10">
        <f t="shared" ca="1" si="141"/>
        <v>0</v>
      </c>
      <c r="BK135" s="10">
        <f t="shared" ca="1" si="142"/>
        <v>0</v>
      </c>
      <c r="BL135" s="10">
        <f t="shared" ca="1" si="143"/>
        <v>0</v>
      </c>
      <c r="BM135" s="10">
        <f t="shared" ca="1" si="144"/>
        <v>0</v>
      </c>
      <c r="BN135" s="13">
        <f t="shared" ca="1" si="120"/>
        <v>0</v>
      </c>
      <c r="BO135" s="7"/>
      <c r="BP135" s="10">
        <f t="shared" ca="1" si="121"/>
        <v>0</v>
      </c>
      <c r="BQ135" s="10">
        <f t="shared" ca="1" si="122"/>
        <v>0</v>
      </c>
      <c r="BR135" s="10">
        <f t="shared" ca="1" si="123"/>
        <v>0</v>
      </c>
      <c r="BS135" s="10">
        <f t="shared" ca="1" si="124"/>
        <v>0</v>
      </c>
      <c r="BT135" s="10">
        <f t="shared" ca="1" si="125"/>
        <v>0</v>
      </c>
      <c r="BU135" s="10">
        <f t="shared" ca="1" si="146"/>
        <v>0</v>
      </c>
      <c r="BV135" s="10">
        <f t="shared" ca="1" si="147"/>
        <v>0</v>
      </c>
      <c r="BW135" s="10">
        <f t="shared" ca="1" si="148"/>
        <v>0</v>
      </c>
      <c r="BX135" s="10">
        <f t="shared" ca="1" si="149"/>
        <v>0</v>
      </c>
      <c r="BY135" s="10">
        <f t="shared" ca="1" si="150"/>
        <v>0</v>
      </c>
      <c r="BZ135" s="10">
        <f t="shared" ca="1" si="151"/>
        <v>0</v>
      </c>
      <c r="CA135" s="10">
        <f t="shared" ca="1" si="152"/>
        <v>0</v>
      </c>
      <c r="CB135" s="10">
        <f t="shared" ca="1" si="153"/>
        <v>0</v>
      </c>
      <c r="CC135" s="10">
        <f t="shared" ca="1" si="154"/>
        <v>0</v>
      </c>
      <c r="CD135" s="10">
        <f t="shared" ca="1" si="155"/>
        <v>0</v>
      </c>
      <c r="CE135" s="10">
        <f t="shared" ca="1" si="156"/>
        <v>0</v>
      </c>
      <c r="CF135" s="10">
        <f t="shared" ca="1" si="157"/>
        <v>0</v>
      </c>
      <c r="CG135" s="10">
        <f t="shared" ca="1" si="158"/>
        <v>0</v>
      </c>
      <c r="CH135" s="10">
        <f t="shared" ca="1" si="159"/>
        <v>0</v>
      </c>
      <c r="CI135" s="10">
        <f t="shared" ca="1" si="160"/>
        <v>0</v>
      </c>
      <c r="CJ135" s="13">
        <f t="shared" ca="1" si="126"/>
        <v>0</v>
      </c>
      <c r="CK135" s="13"/>
      <c r="CL135" s="33">
        <f t="shared" ca="1" si="109"/>
        <v>0</v>
      </c>
      <c r="CM135" s="10">
        <f ca="1">IF(NOT(snowball),0,IF(Z134=0,0,IF($C135&lt;=SUM($CL135:CL135),0,IF(BQ135+$C135-SUM($CL135:CL135)&gt;Z134+AU135,Z134+AU135-BQ135,$C135-SUM($CL135:CL135)))))</f>
        <v>0</v>
      </c>
      <c r="CN135" s="10">
        <f ca="1">IF(NOT(snowball),0,IF(AA134=0,0,IF($C135&lt;=SUM($CL135:CM135),0,IF(BR135+$C135-SUM($CL135:CM135)&gt;AA134+AV135,AA134+AV135-BR135,$C135-SUM($CL135:CM135)))))</f>
        <v>0</v>
      </c>
      <c r="CO135" s="10">
        <f ca="1">IF(NOT(snowball),0,IF(AB134=0,0,IF($C135&lt;=SUM($CL135:CN135),0,IF(BS135+$C135-SUM($CL135:CN135)&gt;AB134+AW135,AB134+AW135-BS135,$C135-SUM($CL135:CN135)))))</f>
        <v>0</v>
      </c>
      <c r="CP135" s="10">
        <f ca="1">IF(NOT(snowball),0,IF(AC134=0,0,IF($C135&lt;=SUM($CL135:CO135),0,IF(BT135+$C135-SUM($CL135:CO135)&gt;AC134+AX135,AC134+AX135-BT135,$C135-SUM($CL135:CO135)))))</f>
        <v>0</v>
      </c>
      <c r="CQ135" s="10">
        <f ca="1">IF(NOT(snowball),0,IF(AD134=0,0,IF($C135&lt;=SUM($CL135:CP135),0,IF(BU135+$C135-SUM($CL135:CP135)&gt;AD134+AY135,AD134+AY135-BU135,$C135-SUM($CL135:CP135)))))</f>
        <v>0</v>
      </c>
      <c r="CR135" s="10">
        <f ca="1">IF(NOT(snowball),0,IF(AE134=0,0,IF($C135&lt;=SUM($CL135:CQ135),0,IF(BV135+$C135-SUM($CL135:CQ135)&gt;AE134+AZ135,AE134+AZ135-BV135,$C135-SUM($CL135:CQ135)))))</f>
        <v>0</v>
      </c>
      <c r="CS135" s="10">
        <f ca="1">IF(NOT(snowball),0,IF(AF134=0,0,IF($C135&lt;=SUM($CL135:CR135),0,IF(BW135+$C135-SUM($CL135:CR135)&gt;AF134+BA135,AF134+BA135-BW135,$C135-SUM($CL135:CR135)))))</f>
        <v>0</v>
      </c>
      <c r="CT135" s="10">
        <f ca="1">IF(NOT(snowball),0,IF(AG134=0,0,IF($C135&lt;=SUM($CL135:CS135),0,IF(BX135+$C135-SUM($CL135:CS135)&gt;AG134+BB135,AG134+BB135-BX135,$C135-SUM($CL135:CS135)))))</f>
        <v>0</v>
      </c>
      <c r="CU135" s="10">
        <f ca="1">IF(NOT(snowball),0,IF(AH134=0,0,IF($C135&lt;=SUM($CL135:CT135),0,IF(BY135+$C135-SUM($CL135:CT135)&gt;AH134+BC135,AH134+BC135-BY135,$C135-SUM($CL135:CT135)))))</f>
        <v>0</v>
      </c>
      <c r="CV135" s="10">
        <f ca="1">IF(NOT(snowball),0,IF(AI134=0,0,IF($C135&lt;=SUM($CL135:CU135),0,IF(BZ135+$C135-SUM($CL135:CU135)&gt;AI134+BD135,AI134+BD135-BZ135,$C135-SUM($CL135:CU135)))))</f>
        <v>0</v>
      </c>
      <c r="CW135" s="10">
        <f ca="1">IF(NOT(snowball),0,IF(AJ134=0,0,IF($C135&lt;=SUM($CL135:CV135),0,IF(CA135+$C135-SUM($CL135:CV135)&gt;AJ134+BE135,AJ134+BE135-CA135,$C135-SUM($CL135:CV135)))))</f>
        <v>0</v>
      </c>
      <c r="CX135" s="10">
        <f ca="1">IF(NOT(snowball),0,IF(AK134=0,0,IF($C135&lt;=SUM($CL135:CW135),0,IF(CB135+$C135-SUM($CL135:CW135)&gt;AK134+BF135,AK134+BF135-CB135,$C135-SUM($CL135:CW135)))))</f>
        <v>0</v>
      </c>
      <c r="CY135" s="10">
        <f ca="1">IF(NOT(snowball),0,IF(AL134=0,0,IF($C135&lt;=SUM($CL135:CX135),0,IF(CC135+$C135-SUM($CL135:CX135)&gt;AL134+BG135,AL134+BG135-CC135,$C135-SUM($CL135:CX135)))))</f>
        <v>0</v>
      </c>
      <c r="CZ135" s="10">
        <f ca="1">IF(NOT(snowball),0,IF(AM134=0,0,IF($C135&lt;=SUM($CL135:CY135),0,IF(CD135+$C135-SUM($CL135:CY135)&gt;AM134+BH135,AM134+BH135-CD135,$C135-SUM($CL135:CY135)))))</f>
        <v>0</v>
      </c>
      <c r="DA135" s="10">
        <f ca="1">IF(NOT(snowball),0,IF(AN134=0,0,IF($C135&lt;=SUM($CL135:CZ135),0,IF(CE135+$C135-SUM($CL135:CZ135)&gt;AN134+BI135,AN134+BI135-CE135,$C135-SUM($CL135:CZ135)))))</f>
        <v>0</v>
      </c>
      <c r="DB135" s="10">
        <f ca="1">IF(NOT(snowball),0,IF(AO134=0,0,IF($C135&lt;=SUM($CL135:DA135),0,IF(CF135+$C135-SUM($CL135:DA135)&gt;AO134+BJ135,AO134+BJ135-CF135,$C135-SUM($CL135:DA135)))))</f>
        <v>0</v>
      </c>
      <c r="DC135" s="10">
        <f ca="1">IF(NOT(snowball),0,IF(AP134=0,0,IF($C135&lt;=SUM($CL135:DB135),0,IF(CG135+$C135-SUM($CL135:DB135)&gt;AP134+BK135,AP134+BK135-CG135,$C135-SUM($CL135:DB135)))))</f>
        <v>0</v>
      </c>
      <c r="DD135" s="10">
        <f ca="1">IF(NOT(snowball),0,IF(AQ134=0,0,IF($C135&lt;=SUM($CL135:DC135),0,IF(CH135+$C135-SUM($CL135:DC135)&gt;AQ134+BL135,AQ134+BL135-CH135,$C135-SUM($CL135:DC135)))))</f>
        <v>0</v>
      </c>
      <c r="DE135" s="10">
        <f ca="1">IF(NOT(snowball),0,IF(AR134=0,0,IF($C135&lt;=SUM($CL135:DD135),0,IF(CI135+$C135-SUM($CL135:DD135)&gt;AR134+BM135,AR134+BM135-CI135,$C135-SUM($CL135:DD135)))))</f>
        <v>0</v>
      </c>
    </row>
    <row r="136" spans="1:109" ht="11.1" customHeight="1">
      <c r="A136" s="11" t="str">
        <f t="shared" ca="1" si="127"/>
        <v/>
      </c>
      <c r="B136" s="5" t="e">
        <f t="shared" ca="1" si="110"/>
        <v>#N/A</v>
      </c>
      <c r="C136" s="34" t="str">
        <f t="shared" ca="1" si="88"/>
        <v/>
      </c>
      <c r="D136" s="10">
        <f t="shared" ca="1" si="89"/>
        <v>0</v>
      </c>
      <c r="E136" s="10">
        <f t="shared" ca="1" si="90"/>
        <v>0</v>
      </c>
      <c r="F136" s="10">
        <f t="shared" ca="1" si="91"/>
        <v>0</v>
      </c>
      <c r="G136" s="10">
        <f t="shared" ca="1" si="92"/>
        <v>0</v>
      </c>
      <c r="H136" s="10">
        <f t="shared" ca="1" si="93"/>
        <v>0</v>
      </c>
      <c r="I136" s="10">
        <f t="shared" ca="1" si="94"/>
        <v>0</v>
      </c>
      <c r="J136" s="10">
        <f t="shared" ca="1" si="95"/>
        <v>0</v>
      </c>
      <c r="K136" s="10">
        <f t="shared" ca="1" si="96"/>
        <v>0</v>
      </c>
      <c r="L136" s="10">
        <f t="shared" ca="1" si="97"/>
        <v>0</v>
      </c>
      <c r="M136" s="10">
        <f t="shared" ca="1" si="98"/>
        <v>0</v>
      </c>
      <c r="N136" s="10">
        <f t="shared" ca="1" si="99"/>
        <v>0</v>
      </c>
      <c r="O136" s="10">
        <f t="shared" ca="1" si="100"/>
        <v>0</v>
      </c>
      <c r="P136" s="10">
        <f t="shared" ca="1" si="101"/>
        <v>0</v>
      </c>
      <c r="Q136" s="10">
        <f t="shared" ca="1" si="102"/>
        <v>0</v>
      </c>
      <c r="R136" s="10">
        <f t="shared" ca="1" si="103"/>
        <v>0</v>
      </c>
      <c r="S136" s="10">
        <f t="shared" ca="1" si="104"/>
        <v>0</v>
      </c>
      <c r="T136" s="10">
        <f t="shared" ca="1" si="105"/>
        <v>0</v>
      </c>
      <c r="U136" s="10">
        <f t="shared" ca="1" si="106"/>
        <v>0</v>
      </c>
      <c r="V136" s="10">
        <f t="shared" ca="1" si="107"/>
        <v>0</v>
      </c>
      <c r="W136" s="10">
        <f t="shared" ca="1" si="107"/>
        <v>0</v>
      </c>
      <c r="X136" s="31"/>
      <c r="Y136" s="10">
        <f t="shared" ca="1" si="111"/>
        <v>0</v>
      </c>
      <c r="Z136" s="10">
        <f t="shared" ca="1" si="112"/>
        <v>0</v>
      </c>
      <c r="AA136" s="10">
        <f t="shared" ca="1" si="113"/>
        <v>0</v>
      </c>
      <c r="AB136" s="10">
        <f t="shared" ca="1" si="162"/>
        <v>0</v>
      </c>
      <c r="AC136" s="10">
        <f t="shared" ca="1" si="163"/>
        <v>0</v>
      </c>
      <c r="AD136" s="10">
        <f t="shared" ca="1" si="164"/>
        <v>0</v>
      </c>
      <c r="AE136" s="10">
        <f t="shared" ca="1" si="168"/>
        <v>0</v>
      </c>
      <c r="AF136" s="10">
        <f t="shared" ca="1" si="168"/>
        <v>0</v>
      </c>
      <c r="AG136" s="10">
        <f t="shared" ca="1" si="168"/>
        <v>0</v>
      </c>
      <c r="AH136" s="10">
        <f t="shared" ca="1" si="168"/>
        <v>0</v>
      </c>
      <c r="AI136" s="10">
        <f t="shared" ca="1" si="168"/>
        <v>0</v>
      </c>
      <c r="AJ136" s="10">
        <f t="shared" ca="1" si="168"/>
        <v>0</v>
      </c>
      <c r="AK136" s="10">
        <f t="shared" ca="1" si="168"/>
        <v>0</v>
      </c>
      <c r="AL136" s="10">
        <f t="shared" ca="1" si="168"/>
        <v>0</v>
      </c>
      <c r="AM136" s="10">
        <f t="shared" ca="1" si="168"/>
        <v>0</v>
      </c>
      <c r="AN136" s="10">
        <f t="shared" ca="1" si="168"/>
        <v>0</v>
      </c>
      <c r="AO136" s="10">
        <f t="shared" ca="1" si="168"/>
        <v>0</v>
      </c>
      <c r="AP136" s="10">
        <f t="shared" ca="1" si="168"/>
        <v>0</v>
      </c>
      <c r="AQ136" s="10">
        <f t="shared" ca="1" si="168"/>
        <v>0</v>
      </c>
      <c r="AR136" s="10">
        <f t="shared" ca="1" si="168"/>
        <v>0</v>
      </c>
      <c r="AS136" s="2"/>
      <c r="AT136" s="10">
        <f t="shared" ca="1" si="165"/>
        <v>0</v>
      </c>
      <c r="AU136" s="10">
        <f t="shared" ca="1" si="166"/>
        <v>0</v>
      </c>
      <c r="AV136" s="10">
        <f t="shared" ca="1" si="167"/>
        <v>0</v>
      </c>
      <c r="AW136" s="10">
        <f t="shared" ca="1" si="128"/>
        <v>0</v>
      </c>
      <c r="AX136" s="10">
        <f t="shared" ca="1" si="129"/>
        <v>0</v>
      </c>
      <c r="AY136" s="10">
        <f t="shared" ca="1" si="130"/>
        <v>0</v>
      </c>
      <c r="AZ136" s="10">
        <f t="shared" ca="1" si="131"/>
        <v>0</v>
      </c>
      <c r="BA136" s="10">
        <f t="shared" ca="1" si="132"/>
        <v>0</v>
      </c>
      <c r="BB136" s="10">
        <f t="shared" ca="1" si="133"/>
        <v>0</v>
      </c>
      <c r="BC136" s="10">
        <f t="shared" ca="1" si="134"/>
        <v>0</v>
      </c>
      <c r="BD136" s="10">
        <f t="shared" ca="1" si="135"/>
        <v>0</v>
      </c>
      <c r="BE136" s="10">
        <f t="shared" ca="1" si="136"/>
        <v>0</v>
      </c>
      <c r="BF136" s="10">
        <f t="shared" ca="1" si="137"/>
        <v>0</v>
      </c>
      <c r="BG136" s="10">
        <f t="shared" ca="1" si="138"/>
        <v>0</v>
      </c>
      <c r="BH136" s="10">
        <f t="shared" ca="1" si="139"/>
        <v>0</v>
      </c>
      <c r="BI136" s="10">
        <f t="shared" ca="1" si="140"/>
        <v>0</v>
      </c>
      <c r="BJ136" s="10">
        <f t="shared" ca="1" si="141"/>
        <v>0</v>
      </c>
      <c r="BK136" s="10">
        <f t="shared" ca="1" si="142"/>
        <v>0</v>
      </c>
      <c r="BL136" s="10">
        <f t="shared" ca="1" si="143"/>
        <v>0</v>
      </c>
      <c r="BM136" s="10">
        <f t="shared" ca="1" si="144"/>
        <v>0</v>
      </c>
      <c r="BN136" s="13">
        <f t="shared" ca="1" si="120"/>
        <v>0</v>
      </c>
      <c r="BO136" s="7"/>
      <c r="BP136" s="10">
        <f t="shared" ca="1" si="121"/>
        <v>0</v>
      </c>
      <c r="BQ136" s="10">
        <f t="shared" ca="1" si="122"/>
        <v>0</v>
      </c>
      <c r="BR136" s="10">
        <f t="shared" ca="1" si="123"/>
        <v>0</v>
      </c>
      <c r="BS136" s="10">
        <f t="shared" ca="1" si="124"/>
        <v>0</v>
      </c>
      <c r="BT136" s="10">
        <f t="shared" ca="1" si="125"/>
        <v>0</v>
      </c>
      <c r="BU136" s="10">
        <f t="shared" ca="1" si="146"/>
        <v>0</v>
      </c>
      <c r="BV136" s="10">
        <f t="shared" ca="1" si="147"/>
        <v>0</v>
      </c>
      <c r="BW136" s="10">
        <f t="shared" ca="1" si="148"/>
        <v>0</v>
      </c>
      <c r="BX136" s="10">
        <f t="shared" ca="1" si="149"/>
        <v>0</v>
      </c>
      <c r="BY136" s="10">
        <f t="shared" ca="1" si="150"/>
        <v>0</v>
      </c>
      <c r="BZ136" s="10">
        <f t="shared" ca="1" si="151"/>
        <v>0</v>
      </c>
      <c r="CA136" s="10">
        <f t="shared" ca="1" si="152"/>
        <v>0</v>
      </c>
      <c r="CB136" s="10">
        <f t="shared" ca="1" si="153"/>
        <v>0</v>
      </c>
      <c r="CC136" s="10">
        <f t="shared" ca="1" si="154"/>
        <v>0</v>
      </c>
      <c r="CD136" s="10">
        <f t="shared" ca="1" si="155"/>
        <v>0</v>
      </c>
      <c r="CE136" s="10">
        <f t="shared" ca="1" si="156"/>
        <v>0</v>
      </c>
      <c r="CF136" s="10">
        <f t="shared" ca="1" si="157"/>
        <v>0</v>
      </c>
      <c r="CG136" s="10">
        <f t="shared" ca="1" si="158"/>
        <v>0</v>
      </c>
      <c r="CH136" s="10">
        <f t="shared" ca="1" si="159"/>
        <v>0</v>
      </c>
      <c r="CI136" s="10">
        <f t="shared" ca="1" si="160"/>
        <v>0</v>
      </c>
      <c r="CJ136" s="13">
        <f t="shared" ca="1" si="126"/>
        <v>0</v>
      </c>
      <c r="CK136" s="13"/>
      <c r="CL136" s="33">
        <f t="shared" ca="1" si="109"/>
        <v>0</v>
      </c>
      <c r="CM136" s="10">
        <f ca="1">IF(NOT(snowball),0,IF(Z135=0,0,IF($C136&lt;=SUM($CL136:CL136),0,IF(BQ136+$C136-SUM($CL136:CL136)&gt;Z135+AU136,Z135+AU136-BQ136,$C136-SUM($CL136:CL136)))))</f>
        <v>0</v>
      </c>
      <c r="CN136" s="10">
        <f ca="1">IF(NOT(snowball),0,IF(AA135=0,0,IF($C136&lt;=SUM($CL136:CM136),0,IF(BR136+$C136-SUM($CL136:CM136)&gt;AA135+AV136,AA135+AV136-BR136,$C136-SUM($CL136:CM136)))))</f>
        <v>0</v>
      </c>
      <c r="CO136" s="10">
        <f ca="1">IF(NOT(snowball),0,IF(AB135=0,0,IF($C136&lt;=SUM($CL136:CN136),0,IF(BS136+$C136-SUM($CL136:CN136)&gt;AB135+AW136,AB135+AW136-BS136,$C136-SUM($CL136:CN136)))))</f>
        <v>0</v>
      </c>
      <c r="CP136" s="10">
        <f ca="1">IF(NOT(snowball),0,IF(AC135=0,0,IF($C136&lt;=SUM($CL136:CO136),0,IF(BT136+$C136-SUM($CL136:CO136)&gt;AC135+AX136,AC135+AX136-BT136,$C136-SUM($CL136:CO136)))))</f>
        <v>0</v>
      </c>
      <c r="CQ136" s="10">
        <f ca="1">IF(NOT(snowball),0,IF(AD135=0,0,IF($C136&lt;=SUM($CL136:CP136),0,IF(BU136+$C136-SUM($CL136:CP136)&gt;AD135+AY136,AD135+AY136-BU136,$C136-SUM($CL136:CP136)))))</f>
        <v>0</v>
      </c>
      <c r="CR136" s="10">
        <f ca="1">IF(NOT(snowball),0,IF(AE135=0,0,IF($C136&lt;=SUM($CL136:CQ136),0,IF(BV136+$C136-SUM($CL136:CQ136)&gt;AE135+AZ136,AE135+AZ136-BV136,$C136-SUM($CL136:CQ136)))))</f>
        <v>0</v>
      </c>
      <c r="CS136" s="10">
        <f ca="1">IF(NOT(snowball),0,IF(AF135=0,0,IF($C136&lt;=SUM($CL136:CR136),0,IF(BW136+$C136-SUM($CL136:CR136)&gt;AF135+BA136,AF135+BA136-BW136,$C136-SUM($CL136:CR136)))))</f>
        <v>0</v>
      </c>
      <c r="CT136" s="10">
        <f ca="1">IF(NOT(snowball),0,IF(AG135=0,0,IF($C136&lt;=SUM($CL136:CS136),0,IF(BX136+$C136-SUM($CL136:CS136)&gt;AG135+BB136,AG135+BB136-BX136,$C136-SUM($CL136:CS136)))))</f>
        <v>0</v>
      </c>
      <c r="CU136" s="10">
        <f ca="1">IF(NOT(snowball),0,IF(AH135=0,0,IF($C136&lt;=SUM($CL136:CT136),0,IF(BY136+$C136-SUM($CL136:CT136)&gt;AH135+BC136,AH135+BC136-BY136,$C136-SUM($CL136:CT136)))))</f>
        <v>0</v>
      </c>
      <c r="CV136" s="10">
        <f ca="1">IF(NOT(snowball),0,IF(AI135=0,0,IF($C136&lt;=SUM($CL136:CU136),0,IF(BZ136+$C136-SUM($CL136:CU136)&gt;AI135+BD136,AI135+BD136-BZ136,$C136-SUM($CL136:CU136)))))</f>
        <v>0</v>
      </c>
      <c r="CW136" s="10">
        <f ca="1">IF(NOT(snowball),0,IF(AJ135=0,0,IF($C136&lt;=SUM($CL136:CV136),0,IF(CA136+$C136-SUM($CL136:CV136)&gt;AJ135+BE136,AJ135+BE136-CA136,$C136-SUM($CL136:CV136)))))</f>
        <v>0</v>
      </c>
      <c r="CX136" s="10">
        <f ca="1">IF(NOT(snowball),0,IF(AK135=0,0,IF($C136&lt;=SUM($CL136:CW136),0,IF(CB136+$C136-SUM($CL136:CW136)&gt;AK135+BF136,AK135+BF136-CB136,$C136-SUM($CL136:CW136)))))</f>
        <v>0</v>
      </c>
      <c r="CY136" s="10">
        <f ca="1">IF(NOT(snowball),0,IF(AL135=0,0,IF($C136&lt;=SUM($CL136:CX136),0,IF(CC136+$C136-SUM($CL136:CX136)&gt;AL135+BG136,AL135+BG136-CC136,$C136-SUM($CL136:CX136)))))</f>
        <v>0</v>
      </c>
      <c r="CZ136" s="10">
        <f ca="1">IF(NOT(snowball),0,IF(AM135=0,0,IF($C136&lt;=SUM($CL136:CY136),0,IF(CD136+$C136-SUM($CL136:CY136)&gt;AM135+BH136,AM135+BH136-CD136,$C136-SUM($CL136:CY136)))))</f>
        <v>0</v>
      </c>
      <c r="DA136" s="10">
        <f ca="1">IF(NOT(snowball),0,IF(AN135=0,0,IF($C136&lt;=SUM($CL136:CZ136),0,IF(CE136+$C136-SUM($CL136:CZ136)&gt;AN135+BI136,AN135+BI136-CE136,$C136-SUM($CL136:CZ136)))))</f>
        <v>0</v>
      </c>
      <c r="DB136" s="10">
        <f ca="1">IF(NOT(snowball),0,IF(AO135=0,0,IF($C136&lt;=SUM($CL136:DA136),0,IF(CF136+$C136-SUM($CL136:DA136)&gt;AO135+BJ136,AO135+BJ136-CF136,$C136-SUM($CL136:DA136)))))</f>
        <v>0</v>
      </c>
      <c r="DC136" s="10">
        <f ca="1">IF(NOT(snowball),0,IF(AP135=0,0,IF($C136&lt;=SUM($CL136:DB136),0,IF(CG136+$C136-SUM($CL136:DB136)&gt;AP135+BK136,AP135+BK136-CG136,$C136-SUM($CL136:DB136)))))</f>
        <v>0</v>
      </c>
      <c r="DD136" s="10">
        <f ca="1">IF(NOT(snowball),0,IF(AQ135=0,0,IF($C136&lt;=SUM($CL136:DC136),0,IF(CH136+$C136-SUM($CL136:DC136)&gt;AQ135+BL136,AQ135+BL136-CH136,$C136-SUM($CL136:DC136)))))</f>
        <v>0</v>
      </c>
      <c r="DE136" s="10">
        <f ca="1">IF(NOT(snowball),0,IF(AR135=0,0,IF($C136&lt;=SUM($CL136:DD136),0,IF(CI136+$C136-SUM($CL136:DD136)&gt;AR135+BM136,AR135+BM136-CI136,$C136-SUM($CL136:DD136)))))</f>
        <v>0</v>
      </c>
    </row>
    <row r="137" spans="1:109" ht="11.1" customHeight="1">
      <c r="A137" s="11" t="str">
        <f t="shared" ca="1" si="127"/>
        <v/>
      </c>
      <c r="B137" s="5" t="e">
        <f t="shared" ca="1" si="110"/>
        <v>#N/A</v>
      </c>
      <c r="C137" s="34" t="str">
        <f t="shared" ca="1" si="88"/>
        <v/>
      </c>
      <c r="D137" s="10">
        <f t="shared" ca="1" si="89"/>
        <v>0</v>
      </c>
      <c r="E137" s="10">
        <f t="shared" ca="1" si="90"/>
        <v>0</v>
      </c>
      <c r="F137" s="10">
        <f t="shared" ca="1" si="91"/>
        <v>0</v>
      </c>
      <c r="G137" s="10">
        <f t="shared" ca="1" si="92"/>
        <v>0</v>
      </c>
      <c r="H137" s="10">
        <f t="shared" ca="1" si="93"/>
        <v>0</v>
      </c>
      <c r="I137" s="10">
        <f t="shared" ca="1" si="94"/>
        <v>0</v>
      </c>
      <c r="J137" s="10">
        <f t="shared" ca="1" si="95"/>
        <v>0</v>
      </c>
      <c r="K137" s="10">
        <f t="shared" ca="1" si="96"/>
        <v>0</v>
      </c>
      <c r="L137" s="10">
        <f t="shared" ca="1" si="97"/>
        <v>0</v>
      </c>
      <c r="M137" s="10">
        <f t="shared" ca="1" si="98"/>
        <v>0</v>
      </c>
      <c r="N137" s="10">
        <f t="shared" ca="1" si="99"/>
        <v>0</v>
      </c>
      <c r="O137" s="10">
        <f t="shared" ca="1" si="100"/>
        <v>0</v>
      </c>
      <c r="P137" s="10">
        <f t="shared" ca="1" si="101"/>
        <v>0</v>
      </c>
      <c r="Q137" s="10">
        <f t="shared" ca="1" si="102"/>
        <v>0</v>
      </c>
      <c r="R137" s="10">
        <f t="shared" ca="1" si="103"/>
        <v>0</v>
      </c>
      <c r="S137" s="10">
        <f t="shared" ca="1" si="104"/>
        <v>0</v>
      </c>
      <c r="T137" s="10">
        <f t="shared" ca="1" si="105"/>
        <v>0</v>
      </c>
      <c r="U137" s="10">
        <f t="shared" ca="1" si="106"/>
        <v>0</v>
      </c>
      <c r="V137" s="10">
        <f t="shared" ca="1" si="107"/>
        <v>0</v>
      </c>
      <c r="W137" s="10">
        <f t="shared" ca="1" si="107"/>
        <v>0</v>
      </c>
      <c r="X137" s="31"/>
      <c r="Y137" s="10">
        <f t="shared" ca="1" si="111"/>
        <v>0</v>
      </c>
      <c r="Z137" s="10">
        <f t="shared" ca="1" si="112"/>
        <v>0</v>
      </c>
      <c r="AA137" s="10">
        <f t="shared" ca="1" si="113"/>
        <v>0</v>
      </c>
      <c r="AB137" s="10">
        <f t="shared" ca="1" si="162"/>
        <v>0</v>
      </c>
      <c r="AC137" s="10">
        <f t="shared" ca="1" si="163"/>
        <v>0</v>
      </c>
      <c r="AD137" s="10">
        <f t="shared" ca="1" si="164"/>
        <v>0</v>
      </c>
      <c r="AE137" s="10">
        <f t="shared" ca="1" si="168"/>
        <v>0</v>
      </c>
      <c r="AF137" s="10">
        <f t="shared" ca="1" si="168"/>
        <v>0</v>
      </c>
      <c r="AG137" s="10">
        <f t="shared" ca="1" si="168"/>
        <v>0</v>
      </c>
      <c r="AH137" s="10">
        <f t="shared" ca="1" si="168"/>
        <v>0</v>
      </c>
      <c r="AI137" s="10">
        <f t="shared" ca="1" si="168"/>
        <v>0</v>
      </c>
      <c r="AJ137" s="10">
        <f t="shared" ca="1" si="168"/>
        <v>0</v>
      </c>
      <c r="AK137" s="10">
        <f t="shared" ca="1" si="168"/>
        <v>0</v>
      </c>
      <c r="AL137" s="10">
        <f t="shared" ca="1" si="168"/>
        <v>0</v>
      </c>
      <c r="AM137" s="10">
        <f t="shared" ca="1" si="168"/>
        <v>0</v>
      </c>
      <c r="AN137" s="10">
        <f t="shared" ca="1" si="168"/>
        <v>0</v>
      </c>
      <c r="AO137" s="10">
        <f t="shared" ca="1" si="168"/>
        <v>0</v>
      </c>
      <c r="AP137" s="10">
        <f t="shared" ca="1" si="168"/>
        <v>0</v>
      </c>
      <c r="AQ137" s="10">
        <f t="shared" ca="1" si="168"/>
        <v>0</v>
      </c>
      <c r="AR137" s="10">
        <f t="shared" ca="1" si="168"/>
        <v>0</v>
      </c>
      <c r="AS137" s="2"/>
      <c r="AT137" s="10">
        <f t="shared" ca="1" si="165"/>
        <v>0</v>
      </c>
      <c r="AU137" s="10">
        <f t="shared" ca="1" si="166"/>
        <v>0</v>
      </c>
      <c r="AV137" s="10">
        <f t="shared" ca="1" si="167"/>
        <v>0</v>
      </c>
      <c r="AW137" s="10">
        <f t="shared" ca="1" si="128"/>
        <v>0</v>
      </c>
      <c r="AX137" s="10">
        <f t="shared" ca="1" si="129"/>
        <v>0</v>
      </c>
      <c r="AY137" s="10">
        <f t="shared" ca="1" si="130"/>
        <v>0</v>
      </c>
      <c r="AZ137" s="10">
        <f t="shared" ca="1" si="131"/>
        <v>0</v>
      </c>
      <c r="BA137" s="10">
        <f t="shared" ca="1" si="132"/>
        <v>0</v>
      </c>
      <c r="BB137" s="10">
        <f t="shared" ca="1" si="133"/>
        <v>0</v>
      </c>
      <c r="BC137" s="10">
        <f t="shared" ca="1" si="134"/>
        <v>0</v>
      </c>
      <c r="BD137" s="10">
        <f t="shared" ca="1" si="135"/>
        <v>0</v>
      </c>
      <c r="BE137" s="10">
        <f t="shared" ca="1" si="136"/>
        <v>0</v>
      </c>
      <c r="BF137" s="10">
        <f t="shared" ca="1" si="137"/>
        <v>0</v>
      </c>
      <c r="BG137" s="10">
        <f t="shared" ca="1" si="138"/>
        <v>0</v>
      </c>
      <c r="BH137" s="10">
        <f t="shared" ca="1" si="139"/>
        <v>0</v>
      </c>
      <c r="BI137" s="10">
        <f t="shared" ca="1" si="140"/>
        <v>0</v>
      </c>
      <c r="BJ137" s="10">
        <f t="shared" ca="1" si="141"/>
        <v>0</v>
      </c>
      <c r="BK137" s="10">
        <f t="shared" ca="1" si="142"/>
        <v>0</v>
      </c>
      <c r="BL137" s="10">
        <f t="shared" ca="1" si="143"/>
        <v>0</v>
      </c>
      <c r="BM137" s="10">
        <f t="shared" ca="1" si="144"/>
        <v>0</v>
      </c>
      <c r="BN137" s="13">
        <f t="shared" ca="1" si="120"/>
        <v>0</v>
      </c>
      <c r="BO137" s="7"/>
      <c r="BP137" s="10">
        <f t="shared" ca="1" si="121"/>
        <v>0</v>
      </c>
      <c r="BQ137" s="10">
        <f t="shared" ca="1" si="122"/>
        <v>0</v>
      </c>
      <c r="BR137" s="10">
        <f t="shared" ca="1" si="123"/>
        <v>0</v>
      </c>
      <c r="BS137" s="10">
        <f t="shared" ca="1" si="124"/>
        <v>0</v>
      </c>
      <c r="BT137" s="10">
        <f t="shared" ca="1" si="125"/>
        <v>0</v>
      </c>
      <c r="BU137" s="10">
        <f t="shared" ca="1" si="146"/>
        <v>0</v>
      </c>
      <c r="BV137" s="10">
        <f t="shared" ca="1" si="147"/>
        <v>0</v>
      </c>
      <c r="BW137" s="10">
        <f t="shared" ca="1" si="148"/>
        <v>0</v>
      </c>
      <c r="BX137" s="10">
        <f t="shared" ca="1" si="149"/>
        <v>0</v>
      </c>
      <c r="BY137" s="10">
        <f t="shared" ca="1" si="150"/>
        <v>0</v>
      </c>
      <c r="BZ137" s="10">
        <f t="shared" ca="1" si="151"/>
        <v>0</v>
      </c>
      <c r="CA137" s="10">
        <f t="shared" ca="1" si="152"/>
        <v>0</v>
      </c>
      <c r="CB137" s="10">
        <f t="shared" ca="1" si="153"/>
        <v>0</v>
      </c>
      <c r="CC137" s="10">
        <f t="shared" ca="1" si="154"/>
        <v>0</v>
      </c>
      <c r="CD137" s="10">
        <f t="shared" ca="1" si="155"/>
        <v>0</v>
      </c>
      <c r="CE137" s="10">
        <f t="shared" ca="1" si="156"/>
        <v>0</v>
      </c>
      <c r="CF137" s="10">
        <f t="shared" ca="1" si="157"/>
        <v>0</v>
      </c>
      <c r="CG137" s="10">
        <f t="shared" ca="1" si="158"/>
        <v>0</v>
      </c>
      <c r="CH137" s="10">
        <f t="shared" ca="1" si="159"/>
        <v>0</v>
      </c>
      <c r="CI137" s="10">
        <f t="shared" ca="1" si="160"/>
        <v>0</v>
      </c>
      <c r="CJ137" s="13">
        <f t="shared" ca="1" si="126"/>
        <v>0</v>
      </c>
      <c r="CK137" s="13"/>
      <c r="CL137" s="33">
        <f t="shared" ca="1" si="109"/>
        <v>0</v>
      </c>
      <c r="CM137" s="10">
        <f ca="1">IF(NOT(snowball),0,IF(Z136=0,0,IF($C137&lt;=SUM($CL137:CL137),0,IF(BQ137+$C137-SUM($CL137:CL137)&gt;Z136+AU137,Z136+AU137-BQ137,$C137-SUM($CL137:CL137)))))</f>
        <v>0</v>
      </c>
      <c r="CN137" s="10">
        <f ca="1">IF(NOT(snowball),0,IF(AA136=0,0,IF($C137&lt;=SUM($CL137:CM137),0,IF(BR137+$C137-SUM($CL137:CM137)&gt;AA136+AV137,AA136+AV137-BR137,$C137-SUM($CL137:CM137)))))</f>
        <v>0</v>
      </c>
      <c r="CO137" s="10">
        <f ca="1">IF(NOT(snowball),0,IF(AB136=0,0,IF($C137&lt;=SUM($CL137:CN137),0,IF(BS137+$C137-SUM($CL137:CN137)&gt;AB136+AW137,AB136+AW137-BS137,$C137-SUM($CL137:CN137)))))</f>
        <v>0</v>
      </c>
      <c r="CP137" s="10">
        <f ca="1">IF(NOT(snowball),0,IF(AC136=0,0,IF($C137&lt;=SUM($CL137:CO137),0,IF(BT137+$C137-SUM($CL137:CO137)&gt;AC136+AX137,AC136+AX137-BT137,$C137-SUM($CL137:CO137)))))</f>
        <v>0</v>
      </c>
      <c r="CQ137" s="10">
        <f ca="1">IF(NOT(snowball),0,IF(AD136=0,0,IF($C137&lt;=SUM($CL137:CP137),0,IF(BU137+$C137-SUM($CL137:CP137)&gt;AD136+AY137,AD136+AY137-BU137,$C137-SUM($CL137:CP137)))))</f>
        <v>0</v>
      </c>
      <c r="CR137" s="10">
        <f ca="1">IF(NOT(snowball),0,IF(AE136=0,0,IF($C137&lt;=SUM($CL137:CQ137),0,IF(BV137+$C137-SUM($CL137:CQ137)&gt;AE136+AZ137,AE136+AZ137-BV137,$C137-SUM($CL137:CQ137)))))</f>
        <v>0</v>
      </c>
      <c r="CS137" s="10">
        <f ca="1">IF(NOT(snowball),0,IF(AF136=0,0,IF($C137&lt;=SUM($CL137:CR137),0,IF(BW137+$C137-SUM($CL137:CR137)&gt;AF136+BA137,AF136+BA137-BW137,$C137-SUM($CL137:CR137)))))</f>
        <v>0</v>
      </c>
      <c r="CT137" s="10">
        <f ca="1">IF(NOT(snowball),0,IF(AG136=0,0,IF($C137&lt;=SUM($CL137:CS137),0,IF(BX137+$C137-SUM($CL137:CS137)&gt;AG136+BB137,AG136+BB137-BX137,$C137-SUM($CL137:CS137)))))</f>
        <v>0</v>
      </c>
      <c r="CU137" s="10">
        <f ca="1">IF(NOT(snowball),0,IF(AH136=0,0,IF($C137&lt;=SUM($CL137:CT137),0,IF(BY137+$C137-SUM($CL137:CT137)&gt;AH136+BC137,AH136+BC137-BY137,$C137-SUM($CL137:CT137)))))</f>
        <v>0</v>
      </c>
      <c r="CV137" s="10">
        <f ca="1">IF(NOT(snowball),0,IF(AI136=0,0,IF($C137&lt;=SUM($CL137:CU137),0,IF(BZ137+$C137-SUM($CL137:CU137)&gt;AI136+BD137,AI136+BD137-BZ137,$C137-SUM($CL137:CU137)))))</f>
        <v>0</v>
      </c>
      <c r="CW137" s="10">
        <f ca="1">IF(NOT(snowball),0,IF(AJ136=0,0,IF($C137&lt;=SUM($CL137:CV137),0,IF(CA137+$C137-SUM($CL137:CV137)&gt;AJ136+BE137,AJ136+BE137-CA137,$C137-SUM($CL137:CV137)))))</f>
        <v>0</v>
      </c>
      <c r="CX137" s="10">
        <f ca="1">IF(NOT(snowball),0,IF(AK136=0,0,IF($C137&lt;=SUM($CL137:CW137),0,IF(CB137+$C137-SUM($CL137:CW137)&gt;AK136+BF137,AK136+BF137-CB137,$C137-SUM($CL137:CW137)))))</f>
        <v>0</v>
      </c>
      <c r="CY137" s="10">
        <f ca="1">IF(NOT(snowball),0,IF(AL136=0,0,IF($C137&lt;=SUM($CL137:CX137),0,IF(CC137+$C137-SUM($CL137:CX137)&gt;AL136+BG137,AL136+BG137-CC137,$C137-SUM($CL137:CX137)))))</f>
        <v>0</v>
      </c>
      <c r="CZ137" s="10">
        <f ca="1">IF(NOT(snowball),0,IF(AM136=0,0,IF($C137&lt;=SUM($CL137:CY137),0,IF(CD137+$C137-SUM($CL137:CY137)&gt;AM136+BH137,AM136+BH137-CD137,$C137-SUM($CL137:CY137)))))</f>
        <v>0</v>
      </c>
      <c r="DA137" s="10">
        <f ca="1">IF(NOT(snowball),0,IF(AN136=0,0,IF($C137&lt;=SUM($CL137:CZ137),0,IF(CE137+$C137-SUM($CL137:CZ137)&gt;AN136+BI137,AN136+BI137-CE137,$C137-SUM($CL137:CZ137)))))</f>
        <v>0</v>
      </c>
      <c r="DB137" s="10">
        <f ca="1">IF(NOT(snowball),0,IF(AO136=0,0,IF($C137&lt;=SUM($CL137:DA137),0,IF(CF137+$C137-SUM($CL137:DA137)&gt;AO136+BJ137,AO136+BJ137-CF137,$C137-SUM($CL137:DA137)))))</f>
        <v>0</v>
      </c>
      <c r="DC137" s="10">
        <f ca="1">IF(NOT(snowball),0,IF(AP136=0,0,IF($C137&lt;=SUM($CL137:DB137),0,IF(CG137+$C137-SUM($CL137:DB137)&gt;AP136+BK137,AP136+BK137-CG137,$C137-SUM($CL137:DB137)))))</f>
        <v>0</v>
      </c>
      <c r="DD137" s="10">
        <f ca="1">IF(NOT(snowball),0,IF(AQ136=0,0,IF($C137&lt;=SUM($CL137:DC137),0,IF(CH137+$C137-SUM($CL137:DC137)&gt;AQ136+BL137,AQ136+BL137-CH137,$C137-SUM($CL137:DC137)))))</f>
        <v>0</v>
      </c>
      <c r="DE137" s="10">
        <f ca="1">IF(NOT(snowball),0,IF(AR136=0,0,IF($C137&lt;=SUM($CL137:DD137),0,IF(CI137+$C137-SUM($CL137:DD137)&gt;AR136+BM137,AR136+BM137-CI137,$C137-SUM($CL137:DD137)))))</f>
        <v>0</v>
      </c>
    </row>
    <row r="138" spans="1:109" ht="11.1" customHeight="1">
      <c r="A138" s="11" t="str">
        <f t="shared" ca="1" si="127"/>
        <v/>
      </c>
      <c r="B138" s="5" t="e">
        <f t="shared" ca="1" si="110"/>
        <v>#N/A</v>
      </c>
      <c r="C138" s="34" t="str">
        <f t="shared" ca="1" si="88"/>
        <v/>
      </c>
      <c r="D138" s="10">
        <f t="shared" ca="1" si="89"/>
        <v>0</v>
      </c>
      <c r="E138" s="10">
        <f t="shared" ca="1" si="90"/>
        <v>0</v>
      </c>
      <c r="F138" s="10">
        <f t="shared" ca="1" si="91"/>
        <v>0</v>
      </c>
      <c r="G138" s="10">
        <f t="shared" ca="1" si="92"/>
        <v>0</v>
      </c>
      <c r="H138" s="10">
        <f t="shared" ca="1" si="93"/>
        <v>0</v>
      </c>
      <c r="I138" s="10">
        <f t="shared" ca="1" si="94"/>
        <v>0</v>
      </c>
      <c r="J138" s="10">
        <f t="shared" ca="1" si="95"/>
        <v>0</v>
      </c>
      <c r="K138" s="10">
        <f t="shared" ca="1" si="96"/>
        <v>0</v>
      </c>
      <c r="L138" s="10">
        <f t="shared" ca="1" si="97"/>
        <v>0</v>
      </c>
      <c r="M138" s="10">
        <f t="shared" ca="1" si="98"/>
        <v>0</v>
      </c>
      <c r="N138" s="10">
        <f t="shared" ca="1" si="99"/>
        <v>0</v>
      </c>
      <c r="O138" s="10">
        <f t="shared" ca="1" si="100"/>
        <v>0</v>
      </c>
      <c r="P138" s="10">
        <f t="shared" ca="1" si="101"/>
        <v>0</v>
      </c>
      <c r="Q138" s="10">
        <f t="shared" ca="1" si="102"/>
        <v>0</v>
      </c>
      <c r="R138" s="10">
        <f t="shared" ca="1" si="103"/>
        <v>0</v>
      </c>
      <c r="S138" s="10">
        <f t="shared" ca="1" si="104"/>
        <v>0</v>
      </c>
      <c r="T138" s="10">
        <f t="shared" ca="1" si="105"/>
        <v>0</v>
      </c>
      <c r="U138" s="10">
        <f t="shared" ca="1" si="106"/>
        <v>0</v>
      </c>
      <c r="V138" s="10">
        <f t="shared" ca="1" si="107"/>
        <v>0</v>
      </c>
      <c r="W138" s="10">
        <f t="shared" ca="1" si="107"/>
        <v>0</v>
      </c>
      <c r="X138" s="31"/>
      <c r="Y138" s="10">
        <f t="shared" ca="1" si="111"/>
        <v>0</v>
      </c>
      <c r="Z138" s="10">
        <f t="shared" ca="1" si="112"/>
        <v>0</v>
      </c>
      <c r="AA138" s="10">
        <f t="shared" ca="1" si="113"/>
        <v>0</v>
      </c>
      <c r="AB138" s="10">
        <f t="shared" ca="1" si="162"/>
        <v>0</v>
      </c>
      <c r="AC138" s="10">
        <f t="shared" ca="1" si="163"/>
        <v>0</v>
      </c>
      <c r="AD138" s="10">
        <f t="shared" ca="1" si="164"/>
        <v>0</v>
      </c>
      <c r="AE138" s="10">
        <f t="shared" ca="1" si="168"/>
        <v>0</v>
      </c>
      <c r="AF138" s="10">
        <f t="shared" ca="1" si="168"/>
        <v>0</v>
      </c>
      <c r="AG138" s="10">
        <f t="shared" ca="1" si="168"/>
        <v>0</v>
      </c>
      <c r="AH138" s="10">
        <f t="shared" ca="1" si="168"/>
        <v>0</v>
      </c>
      <c r="AI138" s="10">
        <f t="shared" ca="1" si="168"/>
        <v>0</v>
      </c>
      <c r="AJ138" s="10">
        <f t="shared" ca="1" si="168"/>
        <v>0</v>
      </c>
      <c r="AK138" s="10">
        <f t="shared" ca="1" si="168"/>
        <v>0</v>
      </c>
      <c r="AL138" s="10">
        <f t="shared" ca="1" si="168"/>
        <v>0</v>
      </c>
      <c r="AM138" s="10">
        <f t="shared" ca="1" si="168"/>
        <v>0</v>
      </c>
      <c r="AN138" s="10">
        <f t="shared" ca="1" si="168"/>
        <v>0</v>
      </c>
      <c r="AO138" s="10">
        <f t="shared" ca="1" si="168"/>
        <v>0</v>
      </c>
      <c r="AP138" s="10">
        <f t="shared" ca="1" si="168"/>
        <v>0</v>
      </c>
      <c r="AQ138" s="10">
        <f t="shared" ca="1" si="168"/>
        <v>0</v>
      </c>
      <c r="AR138" s="10">
        <f t="shared" ca="1" si="168"/>
        <v>0</v>
      </c>
      <c r="AS138" s="2"/>
      <c r="AT138" s="10">
        <f t="shared" ca="1" si="165"/>
        <v>0</v>
      </c>
      <c r="AU138" s="10">
        <f t="shared" ca="1" si="166"/>
        <v>0</v>
      </c>
      <c r="AV138" s="10">
        <f t="shared" ca="1" si="167"/>
        <v>0</v>
      </c>
      <c r="AW138" s="10">
        <f t="shared" ca="1" si="128"/>
        <v>0</v>
      </c>
      <c r="AX138" s="10">
        <f t="shared" ca="1" si="129"/>
        <v>0</v>
      </c>
      <c r="AY138" s="10">
        <f t="shared" ca="1" si="130"/>
        <v>0</v>
      </c>
      <c r="AZ138" s="10">
        <f t="shared" ca="1" si="131"/>
        <v>0</v>
      </c>
      <c r="BA138" s="10">
        <f t="shared" ca="1" si="132"/>
        <v>0</v>
      </c>
      <c r="BB138" s="10">
        <f t="shared" ca="1" si="133"/>
        <v>0</v>
      </c>
      <c r="BC138" s="10">
        <f t="shared" ca="1" si="134"/>
        <v>0</v>
      </c>
      <c r="BD138" s="10">
        <f t="shared" ca="1" si="135"/>
        <v>0</v>
      </c>
      <c r="BE138" s="10">
        <f t="shared" ca="1" si="136"/>
        <v>0</v>
      </c>
      <c r="BF138" s="10">
        <f t="shared" ca="1" si="137"/>
        <v>0</v>
      </c>
      <c r="BG138" s="10">
        <f t="shared" ca="1" si="138"/>
        <v>0</v>
      </c>
      <c r="BH138" s="10">
        <f t="shared" ca="1" si="139"/>
        <v>0</v>
      </c>
      <c r="BI138" s="10">
        <f t="shared" ca="1" si="140"/>
        <v>0</v>
      </c>
      <c r="BJ138" s="10">
        <f t="shared" ca="1" si="141"/>
        <v>0</v>
      </c>
      <c r="BK138" s="10">
        <f t="shared" ca="1" si="142"/>
        <v>0</v>
      </c>
      <c r="BL138" s="10">
        <f t="shared" ca="1" si="143"/>
        <v>0</v>
      </c>
      <c r="BM138" s="10">
        <f t="shared" ca="1" si="144"/>
        <v>0</v>
      </c>
      <c r="BN138" s="13">
        <f t="shared" ca="1" si="120"/>
        <v>0</v>
      </c>
      <c r="BO138" s="7"/>
      <c r="BP138" s="10">
        <f t="shared" ca="1" si="121"/>
        <v>0</v>
      </c>
      <c r="BQ138" s="10">
        <f t="shared" ca="1" si="122"/>
        <v>0</v>
      </c>
      <c r="BR138" s="10">
        <f t="shared" ca="1" si="123"/>
        <v>0</v>
      </c>
      <c r="BS138" s="10">
        <f t="shared" ca="1" si="124"/>
        <v>0</v>
      </c>
      <c r="BT138" s="10">
        <f t="shared" ca="1" si="125"/>
        <v>0</v>
      </c>
      <c r="BU138" s="10">
        <f t="shared" ca="1" si="146"/>
        <v>0</v>
      </c>
      <c r="BV138" s="10">
        <f t="shared" ca="1" si="147"/>
        <v>0</v>
      </c>
      <c r="BW138" s="10">
        <f t="shared" ca="1" si="148"/>
        <v>0</v>
      </c>
      <c r="BX138" s="10">
        <f t="shared" ca="1" si="149"/>
        <v>0</v>
      </c>
      <c r="BY138" s="10">
        <f t="shared" ca="1" si="150"/>
        <v>0</v>
      </c>
      <c r="BZ138" s="10">
        <f t="shared" ca="1" si="151"/>
        <v>0</v>
      </c>
      <c r="CA138" s="10">
        <f t="shared" ca="1" si="152"/>
        <v>0</v>
      </c>
      <c r="CB138" s="10">
        <f t="shared" ca="1" si="153"/>
        <v>0</v>
      </c>
      <c r="CC138" s="10">
        <f t="shared" ca="1" si="154"/>
        <v>0</v>
      </c>
      <c r="CD138" s="10">
        <f t="shared" ca="1" si="155"/>
        <v>0</v>
      </c>
      <c r="CE138" s="10">
        <f t="shared" ca="1" si="156"/>
        <v>0</v>
      </c>
      <c r="CF138" s="10">
        <f t="shared" ca="1" si="157"/>
        <v>0</v>
      </c>
      <c r="CG138" s="10">
        <f t="shared" ca="1" si="158"/>
        <v>0</v>
      </c>
      <c r="CH138" s="10">
        <f t="shared" ca="1" si="159"/>
        <v>0</v>
      </c>
      <c r="CI138" s="10">
        <f t="shared" ca="1" si="160"/>
        <v>0</v>
      </c>
      <c r="CJ138" s="13">
        <f t="shared" ca="1" si="126"/>
        <v>0</v>
      </c>
      <c r="CK138" s="13"/>
      <c r="CL138" s="33">
        <f t="shared" ca="1" si="109"/>
        <v>0</v>
      </c>
      <c r="CM138" s="10">
        <f ca="1">IF(NOT(snowball),0,IF(Z137=0,0,IF($C138&lt;=SUM($CL138:CL138),0,IF(BQ138+$C138-SUM($CL138:CL138)&gt;Z137+AU138,Z137+AU138-BQ138,$C138-SUM($CL138:CL138)))))</f>
        <v>0</v>
      </c>
      <c r="CN138" s="10">
        <f ca="1">IF(NOT(snowball),0,IF(AA137=0,0,IF($C138&lt;=SUM($CL138:CM138),0,IF(BR138+$C138-SUM($CL138:CM138)&gt;AA137+AV138,AA137+AV138-BR138,$C138-SUM($CL138:CM138)))))</f>
        <v>0</v>
      </c>
      <c r="CO138" s="10">
        <f ca="1">IF(NOT(snowball),0,IF(AB137=0,0,IF($C138&lt;=SUM($CL138:CN138),0,IF(BS138+$C138-SUM($CL138:CN138)&gt;AB137+AW138,AB137+AW138-BS138,$C138-SUM($CL138:CN138)))))</f>
        <v>0</v>
      </c>
      <c r="CP138" s="10">
        <f ca="1">IF(NOT(snowball),0,IF(AC137=0,0,IF($C138&lt;=SUM($CL138:CO138),0,IF(BT138+$C138-SUM($CL138:CO138)&gt;AC137+AX138,AC137+AX138-BT138,$C138-SUM($CL138:CO138)))))</f>
        <v>0</v>
      </c>
      <c r="CQ138" s="10">
        <f ca="1">IF(NOT(snowball),0,IF(AD137=0,0,IF($C138&lt;=SUM($CL138:CP138),0,IF(BU138+$C138-SUM($CL138:CP138)&gt;AD137+AY138,AD137+AY138-BU138,$C138-SUM($CL138:CP138)))))</f>
        <v>0</v>
      </c>
      <c r="CR138" s="10">
        <f ca="1">IF(NOT(snowball),0,IF(AE137=0,0,IF($C138&lt;=SUM($CL138:CQ138),0,IF(BV138+$C138-SUM($CL138:CQ138)&gt;AE137+AZ138,AE137+AZ138-BV138,$C138-SUM($CL138:CQ138)))))</f>
        <v>0</v>
      </c>
      <c r="CS138" s="10">
        <f ca="1">IF(NOT(snowball),0,IF(AF137=0,0,IF($C138&lt;=SUM($CL138:CR138),0,IF(BW138+$C138-SUM($CL138:CR138)&gt;AF137+BA138,AF137+BA138-BW138,$C138-SUM($CL138:CR138)))))</f>
        <v>0</v>
      </c>
      <c r="CT138" s="10">
        <f ca="1">IF(NOT(snowball),0,IF(AG137=0,0,IF($C138&lt;=SUM($CL138:CS138),0,IF(BX138+$C138-SUM($CL138:CS138)&gt;AG137+BB138,AG137+BB138-BX138,$C138-SUM($CL138:CS138)))))</f>
        <v>0</v>
      </c>
      <c r="CU138" s="10">
        <f ca="1">IF(NOT(snowball),0,IF(AH137=0,0,IF($C138&lt;=SUM($CL138:CT138),0,IF(BY138+$C138-SUM($CL138:CT138)&gt;AH137+BC138,AH137+BC138-BY138,$C138-SUM($CL138:CT138)))))</f>
        <v>0</v>
      </c>
      <c r="CV138" s="10">
        <f ca="1">IF(NOT(snowball),0,IF(AI137=0,0,IF($C138&lt;=SUM($CL138:CU138),0,IF(BZ138+$C138-SUM($CL138:CU138)&gt;AI137+BD138,AI137+BD138-BZ138,$C138-SUM($CL138:CU138)))))</f>
        <v>0</v>
      </c>
      <c r="CW138" s="10">
        <f ca="1">IF(NOT(snowball),0,IF(AJ137=0,0,IF($C138&lt;=SUM($CL138:CV138),0,IF(CA138+$C138-SUM($CL138:CV138)&gt;AJ137+BE138,AJ137+BE138-CA138,$C138-SUM($CL138:CV138)))))</f>
        <v>0</v>
      </c>
      <c r="CX138" s="10">
        <f ca="1">IF(NOT(snowball),0,IF(AK137=0,0,IF($C138&lt;=SUM($CL138:CW138),0,IF(CB138+$C138-SUM($CL138:CW138)&gt;AK137+BF138,AK137+BF138-CB138,$C138-SUM($CL138:CW138)))))</f>
        <v>0</v>
      </c>
      <c r="CY138" s="10">
        <f ca="1">IF(NOT(snowball),0,IF(AL137=0,0,IF($C138&lt;=SUM($CL138:CX138),0,IF(CC138+$C138-SUM($CL138:CX138)&gt;AL137+BG138,AL137+BG138-CC138,$C138-SUM($CL138:CX138)))))</f>
        <v>0</v>
      </c>
      <c r="CZ138" s="10">
        <f ca="1">IF(NOT(snowball),0,IF(AM137=0,0,IF($C138&lt;=SUM($CL138:CY138),0,IF(CD138+$C138-SUM($CL138:CY138)&gt;AM137+BH138,AM137+BH138-CD138,$C138-SUM($CL138:CY138)))))</f>
        <v>0</v>
      </c>
      <c r="DA138" s="10">
        <f ca="1">IF(NOT(snowball),0,IF(AN137=0,0,IF($C138&lt;=SUM($CL138:CZ138),0,IF(CE138+$C138-SUM($CL138:CZ138)&gt;AN137+BI138,AN137+BI138-CE138,$C138-SUM($CL138:CZ138)))))</f>
        <v>0</v>
      </c>
      <c r="DB138" s="10">
        <f ca="1">IF(NOT(snowball),0,IF(AO137=0,0,IF($C138&lt;=SUM($CL138:DA138),0,IF(CF138+$C138-SUM($CL138:DA138)&gt;AO137+BJ138,AO137+BJ138-CF138,$C138-SUM($CL138:DA138)))))</f>
        <v>0</v>
      </c>
      <c r="DC138" s="10">
        <f ca="1">IF(NOT(snowball),0,IF(AP137=0,0,IF($C138&lt;=SUM($CL138:DB138),0,IF(CG138+$C138-SUM($CL138:DB138)&gt;AP137+BK138,AP137+BK138-CG138,$C138-SUM($CL138:DB138)))))</f>
        <v>0</v>
      </c>
      <c r="DD138" s="10">
        <f ca="1">IF(NOT(snowball),0,IF(AQ137=0,0,IF($C138&lt;=SUM($CL138:DC138),0,IF(CH138+$C138-SUM($CL138:DC138)&gt;AQ137+BL138,AQ137+BL138-CH138,$C138-SUM($CL138:DC138)))))</f>
        <v>0</v>
      </c>
      <c r="DE138" s="10">
        <f ca="1">IF(NOT(snowball),0,IF(AR137=0,0,IF($C138&lt;=SUM($CL138:DD138),0,IF(CI138+$C138-SUM($CL138:DD138)&gt;AR137+BM138,AR137+BM138-CI138,$C138-SUM($CL138:DD138)))))</f>
        <v>0</v>
      </c>
    </row>
    <row r="139" spans="1:109" ht="11.1" customHeight="1">
      <c r="A139" s="11" t="str">
        <f t="shared" ca="1" si="127"/>
        <v/>
      </c>
      <c r="B139" s="5" t="e">
        <f t="shared" ca="1" si="110"/>
        <v>#N/A</v>
      </c>
      <c r="C139" s="34" t="str">
        <f t="shared" ca="1" si="88"/>
        <v/>
      </c>
      <c r="D139" s="10">
        <f t="shared" ca="1" si="89"/>
        <v>0</v>
      </c>
      <c r="E139" s="10">
        <f t="shared" ca="1" si="90"/>
        <v>0</v>
      </c>
      <c r="F139" s="10">
        <f t="shared" ca="1" si="91"/>
        <v>0</v>
      </c>
      <c r="G139" s="10">
        <f t="shared" ca="1" si="92"/>
        <v>0</v>
      </c>
      <c r="H139" s="10">
        <f t="shared" ca="1" si="93"/>
        <v>0</v>
      </c>
      <c r="I139" s="10">
        <f t="shared" ca="1" si="94"/>
        <v>0</v>
      </c>
      <c r="J139" s="10">
        <f t="shared" ca="1" si="95"/>
        <v>0</v>
      </c>
      <c r="K139" s="10">
        <f t="shared" ca="1" si="96"/>
        <v>0</v>
      </c>
      <c r="L139" s="10">
        <f t="shared" ca="1" si="97"/>
        <v>0</v>
      </c>
      <c r="M139" s="10">
        <f t="shared" ca="1" si="98"/>
        <v>0</v>
      </c>
      <c r="N139" s="10">
        <f t="shared" ca="1" si="99"/>
        <v>0</v>
      </c>
      <c r="O139" s="10">
        <f t="shared" ca="1" si="100"/>
        <v>0</v>
      </c>
      <c r="P139" s="10">
        <f t="shared" ca="1" si="101"/>
        <v>0</v>
      </c>
      <c r="Q139" s="10">
        <f t="shared" ca="1" si="102"/>
        <v>0</v>
      </c>
      <c r="R139" s="10">
        <f t="shared" ca="1" si="103"/>
        <v>0</v>
      </c>
      <c r="S139" s="10">
        <f t="shared" ca="1" si="104"/>
        <v>0</v>
      </c>
      <c r="T139" s="10">
        <f t="shared" ca="1" si="105"/>
        <v>0</v>
      </c>
      <c r="U139" s="10">
        <f t="shared" ca="1" si="106"/>
        <v>0</v>
      </c>
      <c r="V139" s="10">
        <f t="shared" ca="1" si="107"/>
        <v>0</v>
      </c>
      <c r="W139" s="10">
        <f t="shared" ca="1" si="107"/>
        <v>0</v>
      </c>
      <c r="X139" s="31"/>
      <c r="Y139" s="10">
        <f t="shared" ca="1" si="111"/>
        <v>0</v>
      </c>
      <c r="Z139" s="10">
        <f t="shared" ca="1" si="112"/>
        <v>0</v>
      </c>
      <c r="AA139" s="10">
        <f t="shared" ca="1" si="113"/>
        <v>0</v>
      </c>
      <c r="AB139" s="10">
        <f t="shared" ca="1" si="162"/>
        <v>0</v>
      </c>
      <c r="AC139" s="10">
        <f t="shared" ca="1" si="163"/>
        <v>0</v>
      </c>
      <c r="AD139" s="10">
        <f t="shared" ca="1" si="164"/>
        <v>0</v>
      </c>
      <c r="AE139" s="10">
        <f t="shared" ca="1" si="168"/>
        <v>0</v>
      </c>
      <c r="AF139" s="10">
        <f t="shared" ca="1" si="168"/>
        <v>0</v>
      </c>
      <c r="AG139" s="10">
        <f t="shared" ca="1" si="168"/>
        <v>0</v>
      </c>
      <c r="AH139" s="10">
        <f t="shared" ca="1" si="168"/>
        <v>0</v>
      </c>
      <c r="AI139" s="10">
        <f t="shared" ca="1" si="168"/>
        <v>0</v>
      </c>
      <c r="AJ139" s="10">
        <f t="shared" ca="1" si="168"/>
        <v>0</v>
      </c>
      <c r="AK139" s="10">
        <f t="shared" ca="1" si="168"/>
        <v>0</v>
      </c>
      <c r="AL139" s="10">
        <f t="shared" ca="1" si="168"/>
        <v>0</v>
      </c>
      <c r="AM139" s="10">
        <f t="shared" ca="1" si="168"/>
        <v>0</v>
      </c>
      <c r="AN139" s="10">
        <f t="shared" ca="1" si="168"/>
        <v>0</v>
      </c>
      <c r="AO139" s="10">
        <f t="shared" ca="1" si="168"/>
        <v>0</v>
      </c>
      <c r="AP139" s="10">
        <f t="shared" ca="1" si="168"/>
        <v>0</v>
      </c>
      <c r="AQ139" s="10">
        <f t="shared" ca="1" si="168"/>
        <v>0</v>
      </c>
      <c r="AR139" s="10">
        <f t="shared" ca="1" si="168"/>
        <v>0</v>
      </c>
      <c r="AS139" s="2"/>
      <c r="AT139" s="10">
        <f t="shared" ca="1" si="165"/>
        <v>0</v>
      </c>
      <c r="AU139" s="10">
        <f t="shared" ca="1" si="166"/>
        <v>0</v>
      </c>
      <c r="AV139" s="10">
        <f t="shared" ca="1" si="167"/>
        <v>0</v>
      </c>
      <c r="AW139" s="10">
        <f t="shared" ca="1" si="128"/>
        <v>0</v>
      </c>
      <c r="AX139" s="10">
        <f t="shared" ca="1" si="129"/>
        <v>0</v>
      </c>
      <c r="AY139" s="10">
        <f t="shared" ca="1" si="130"/>
        <v>0</v>
      </c>
      <c r="AZ139" s="10">
        <f t="shared" ca="1" si="131"/>
        <v>0</v>
      </c>
      <c r="BA139" s="10">
        <f t="shared" ca="1" si="132"/>
        <v>0</v>
      </c>
      <c r="BB139" s="10">
        <f t="shared" ca="1" si="133"/>
        <v>0</v>
      </c>
      <c r="BC139" s="10">
        <f t="shared" ca="1" si="134"/>
        <v>0</v>
      </c>
      <c r="BD139" s="10">
        <f t="shared" ca="1" si="135"/>
        <v>0</v>
      </c>
      <c r="BE139" s="10">
        <f t="shared" ca="1" si="136"/>
        <v>0</v>
      </c>
      <c r="BF139" s="10">
        <f t="shared" ca="1" si="137"/>
        <v>0</v>
      </c>
      <c r="BG139" s="10">
        <f t="shared" ca="1" si="138"/>
        <v>0</v>
      </c>
      <c r="BH139" s="10">
        <f t="shared" ca="1" si="139"/>
        <v>0</v>
      </c>
      <c r="BI139" s="10">
        <f t="shared" ca="1" si="140"/>
        <v>0</v>
      </c>
      <c r="BJ139" s="10">
        <f t="shared" ca="1" si="141"/>
        <v>0</v>
      </c>
      <c r="BK139" s="10">
        <f t="shared" ca="1" si="142"/>
        <v>0</v>
      </c>
      <c r="BL139" s="10">
        <f t="shared" ca="1" si="143"/>
        <v>0</v>
      </c>
      <c r="BM139" s="10">
        <f t="shared" ca="1" si="144"/>
        <v>0</v>
      </c>
      <c r="BN139" s="13">
        <f t="shared" ca="1" si="120"/>
        <v>0</v>
      </c>
      <c r="BO139" s="7"/>
      <c r="BP139" s="10">
        <f t="shared" ca="1" si="121"/>
        <v>0</v>
      </c>
      <c r="BQ139" s="10">
        <f t="shared" ca="1" si="122"/>
        <v>0</v>
      </c>
      <c r="BR139" s="10">
        <f t="shared" ca="1" si="123"/>
        <v>0</v>
      </c>
      <c r="BS139" s="10">
        <f t="shared" ca="1" si="124"/>
        <v>0</v>
      </c>
      <c r="BT139" s="10">
        <f t="shared" ca="1" si="125"/>
        <v>0</v>
      </c>
      <c r="BU139" s="10">
        <f t="shared" ca="1" si="146"/>
        <v>0</v>
      </c>
      <c r="BV139" s="10">
        <f t="shared" ca="1" si="147"/>
        <v>0</v>
      </c>
      <c r="BW139" s="10">
        <f t="shared" ca="1" si="148"/>
        <v>0</v>
      </c>
      <c r="BX139" s="10">
        <f t="shared" ca="1" si="149"/>
        <v>0</v>
      </c>
      <c r="BY139" s="10">
        <f t="shared" ca="1" si="150"/>
        <v>0</v>
      </c>
      <c r="BZ139" s="10">
        <f t="shared" ca="1" si="151"/>
        <v>0</v>
      </c>
      <c r="CA139" s="10">
        <f t="shared" ca="1" si="152"/>
        <v>0</v>
      </c>
      <c r="CB139" s="10">
        <f t="shared" ca="1" si="153"/>
        <v>0</v>
      </c>
      <c r="CC139" s="10">
        <f t="shared" ca="1" si="154"/>
        <v>0</v>
      </c>
      <c r="CD139" s="10">
        <f t="shared" ca="1" si="155"/>
        <v>0</v>
      </c>
      <c r="CE139" s="10">
        <f t="shared" ca="1" si="156"/>
        <v>0</v>
      </c>
      <c r="CF139" s="10">
        <f t="shared" ca="1" si="157"/>
        <v>0</v>
      </c>
      <c r="CG139" s="10">
        <f t="shared" ca="1" si="158"/>
        <v>0</v>
      </c>
      <c r="CH139" s="10">
        <f t="shared" ca="1" si="159"/>
        <v>0</v>
      </c>
      <c r="CI139" s="10">
        <f t="shared" ca="1" si="160"/>
        <v>0</v>
      </c>
      <c r="CJ139" s="13">
        <f t="shared" ca="1" si="126"/>
        <v>0</v>
      </c>
      <c r="CK139" s="13"/>
      <c r="CL139" s="33">
        <f t="shared" ca="1" si="109"/>
        <v>0</v>
      </c>
      <c r="CM139" s="10">
        <f ca="1">IF(NOT(snowball),0,IF(Z138=0,0,IF($C139&lt;=SUM($CL139:CL139),0,IF(BQ139+$C139-SUM($CL139:CL139)&gt;Z138+AU139,Z138+AU139-BQ139,$C139-SUM($CL139:CL139)))))</f>
        <v>0</v>
      </c>
      <c r="CN139" s="10">
        <f ca="1">IF(NOT(snowball),0,IF(AA138=0,0,IF($C139&lt;=SUM($CL139:CM139),0,IF(BR139+$C139-SUM($CL139:CM139)&gt;AA138+AV139,AA138+AV139-BR139,$C139-SUM($CL139:CM139)))))</f>
        <v>0</v>
      </c>
      <c r="CO139" s="10">
        <f ca="1">IF(NOT(snowball),0,IF(AB138=0,0,IF($C139&lt;=SUM($CL139:CN139),0,IF(BS139+$C139-SUM($CL139:CN139)&gt;AB138+AW139,AB138+AW139-BS139,$C139-SUM($CL139:CN139)))))</f>
        <v>0</v>
      </c>
      <c r="CP139" s="10">
        <f ca="1">IF(NOT(snowball),0,IF(AC138=0,0,IF($C139&lt;=SUM($CL139:CO139),0,IF(BT139+$C139-SUM($CL139:CO139)&gt;AC138+AX139,AC138+AX139-BT139,$C139-SUM($CL139:CO139)))))</f>
        <v>0</v>
      </c>
      <c r="CQ139" s="10">
        <f ca="1">IF(NOT(snowball),0,IF(AD138=0,0,IF($C139&lt;=SUM($CL139:CP139),0,IF(BU139+$C139-SUM($CL139:CP139)&gt;AD138+AY139,AD138+AY139-BU139,$C139-SUM($CL139:CP139)))))</f>
        <v>0</v>
      </c>
      <c r="CR139" s="10">
        <f ca="1">IF(NOT(snowball),0,IF(AE138=0,0,IF($C139&lt;=SUM($CL139:CQ139),0,IF(BV139+$C139-SUM($CL139:CQ139)&gt;AE138+AZ139,AE138+AZ139-BV139,$C139-SUM($CL139:CQ139)))))</f>
        <v>0</v>
      </c>
      <c r="CS139" s="10">
        <f ca="1">IF(NOT(snowball),0,IF(AF138=0,0,IF($C139&lt;=SUM($CL139:CR139),0,IF(BW139+$C139-SUM($CL139:CR139)&gt;AF138+BA139,AF138+BA139-BW139,$C139-SUM($CL139:CR139)))))</f>
        <v>0</v>
      </c>
      <c r="CT139" s="10">
        <f ca="1">IF(NOT(snowball),0,IF(AG138=0,0,IF($C139&lt;=SUM($CL139:CS139),0,IF(BX139+$C139-SUM($CL139:CS139)&gt;AG138+BB139,AG138+BB139-BX139,$C139-SUM($CL139:CS139)))))</f>
        <v>0</v>
      </c>
      <c r="CU139" s="10">
        <f ca="1">IF(NOT(snowball),0,IF(AH138=0,0,IF($C139&lt;=SUM($CL139:CT139),0,IF(BY139+$C139-SUM($CL139:CT139)&gt;AH138+BC139,AH138+BC139-BY139,$C139-SUM($CL139:CT139)))))</f>
        <v>0</v>
      </c>
      <c r="CV139" s="10">
        <f ca="1">IF(NOT(snowball),0,IF(AI138=0,0,IF($C139&lt;=SUM($CL139:CU139),0,IF(BZ139+$C139-SUM($CL139:CU139)&gt;AI138+BD139,AI138+BD139-BZ139,$C139-SUM($CL139:CU139)))))</f>
        <v>0</v>
      </c>
      <c r="CW139" s="10">
        <f ca="1">IF(NOT(snowball),0,IF(AJ138=0,0,IF($C139&lt;=SUM($CL139:CV139),0,IF(CA139+$C139-SUM($CL139:CV139)&gt;AJ138+BE139,AJ138+BE139-CA139,$C139-SUM($CL139:CV139)))))</f>
        <v>0</v>
      </c>
      <c r="CX139" s="10">
        <f ca="1">IF(NOT(snowball),0,IF(AK138=0,0,IF($C139&lt;=SUM($CL139:CW139),0,IF(CB139+$C139-SUM($CL139:CW139)&gt;AK138+BF139,AK138+BF139-CB139,$C139-SUM($CL139:CW139)))))</f>
        <v>0</v>
      </c>
      <c r="CY139" s="10">
        <f ca="1">IF(NOT(snowball),0,IF(AL138=0,0,IF($C139&lt;=SUM($CL139:CX139),0,IF(CC139+$C139-SUM($CL139:CX139)&gt;AL138+BG139,AL138+BG139-CC139,$C139-SUM($CL139:CX139)))))</f>
        <v>0</v>
      </c>
      <c r="CZ139" s="10">
        <f ca="1">IF(NOT(snowball),0,IF(AM138=0,0,IF($C139&lt;=SUM($CL139:CY139),0,IF(CD139+$C139-SUM($CL139:CY139)&gt;AM138+BH139,AM138+BH139-CD139,$C139-SUM($CL139:CY139)))))</f>
        <v>0</v>
      </c>
      <c r="DA139" s="10">
        <f ca="1">IF(NOT(snowball),0,IF(AN138=0,0,IF($C139&lt;=SUM($CL139:CZ139),0,IF(CE139+$C139-SUM($CL139:CZ139)&gt;AN138+BI139,AN138+BI139-CE139,$C139-SUM($CL139:CZ139)))))</f>
        <v>0</v>
      </c>
      <c r="DB139" s="10">
        <f ca="1">IF(NOT(snowball),0,IF(AO138=0,0,IF($C139&lt;=SUM($CL139:DA139),0,IF(CF139+$C139-SUM($CL139:DA139)&gt;AO138+BJ139,AO138+BJ139-CF139,$C139-SUM($CL139:DA139)))))</f>
        <v>0</v>
      </c>
      <c r="DC139" s="10">
        <f ca="1">IF(NOT(snowball),0,IF(AP138=0,0,IF($C139&lt;=SUM($CL139:DB139),0,IF(CG139+$C139-SUM($CL139:DB139)&gt;AP138+BK139,AP138+BK139-CG139,$C139-SUM($CL139:DB139)))))</f>
        <v>0</v>
      </c>
      <c r="DD139" s="10">
        <f ca="1">IF(NOT(snowball),0,IF(AQ138=0,0,IF($C139&lt;=SUM($CL139:DC139),0,IF(CH139+$C139-SUM($CL139:DC139)&gt;AQ138+BL139,AQ138+BL139-CH139,$C139-SUM($CL139:DC139)))))</f>
        <v>0</v>
      </c>
      <c r="DE139" s="10">
        <f ca="1">IF(NOT(snowball),0,IF(AR138=0,0,IF($C139&lt;=SUM($CL139:DD139),0,IF(CI139+$C139-SUM($CL139:DD139)&gt;AR138+BM139,AR138+BM139-CI139,$C139-SUM($CL139:DD139)))))</f>
        <v>0</v>
      </c>
    </row>
    <row r="140" spans="1:109" ht="11.1" customHeight="1">
      <c r="A140" s="11" t="str">
        <f t="shared" ca="1" si="127"/>
        <v/>
      </c>
      <c r="B140" s="5" t="e">
        <f t="shared" ca="1" si="110"/>
        <v>#N/A</v>
      </c>
      <c r="C140" s="34" t="str">
        <f t="shared" ca="1" si="88"/>
        <v/>
      </c>
      <c r="D140" s="10">
        <f t="shared" ca="1" si="89"/>
        <v>0</v>
      </c>
      <c r="E140" s="10">
        <f t="shared" ca="1" si="90"/>
        <v>0</v>
      </c>
      <c r="F140" s="10">
        <f t="shared" ca="1" si="91"/>
        <v>0</v>
      </c>
      <c r="G140" s="10">
        <f t="shared" ca="1" si="92"/>
        <v>0</v>
      </c>
      <c r="H140" s="10">
        <f t="shared" ca="1" si="93"/>
        <v>0</v>
      </c>
      <c r="I140" s="10">
        <f t="shared" ca="1" si="94"/>
        <v>0</v>
      </c>
      <c r="J140" s="10">
        <f t="shared" ca="1" si="95"/>
        <v>0</v>
      </c>
      <c r="K140" s="10">
        <f t="shared" ca="1" si="96"/>
        <v>0</v>
      </c>
      <c r="L140" s="10">
        <f t="shared" ca="1" si="97"/>
        <v>0</v>
      </c>
      <c r="M140" s="10">
        <f t="shared" ca="1" si="98"/>
        <v>0</v>
      </c>
      <c r="N140" s="10">
        <f t="shared" ca="1" si="99"/>
        <v>0</v>
      </c>
      <c r="O140" s="10">
        <f t="shared" ca="1" si="100"/>
        <v>0</v>
      </c>
      <c r="P140" s="10">
        <f t="shared" ca="1" si="101"/>
        <v>0</v>
      </c>
      <c r="Q140" s="10">
        <f t="shared" ca="1" si="102"/>
        <v>0</v>
      </c>
      <c r="R140" s="10">
        <f t="shared" ca="1" si="103"/>
        <v>0</v>
      </c>
      <c r="S140" s="10">
        <f t="shared" ca="1" si="104"/>
        <v>0</v>
      </c>
      <c r="T140" s="10">
        <f t="shared" ca="1" si="105"/>
        <v>0</v>
      </c>
      <c r="U140" s="10">
        <f t="shared" ca="1" si="106"/>
        <v>0</v>
      </c>
      <c r="V140" s="10">
        <f t="shared" ca="1" si="107"/>
        <v>0</v>
      </c>
      <c r="W140" s="10">
        <f t="shared" ca="1" si="107"/>
        <v>0</v>
      </c>
      <c r="X140" s="31"/>
      <c r="Y140" s="10">
        <f t="shared" ca="1" si="111"/>
        <v>0</v>
      </c>
      <c r="Z140" s="10">
        <f t="shared" ca="1" si="112"/>
        <v>0</v>
      </c>
      <c r="AA140" s="10">
        <f t="shared" ca="1" si="113"/>
        <v>0</v>
      </c>
      <c r="AB140" s="10">
        <f t="shared" ca="1" si="162"/>
        <v>0</v>
      </c>
      <c r="AC140" s="10">
        <f t="shared" ca="1" si="163"/>
        <v>0</v>
      </c>
      <c r="AD140" s="10">
        <f t="shared" ca="1" si="164"/>
        <v>0</v>
      </c>
      <c r="AE140" s="10">
        <f t="shared" ca="1" si="168"/>
        <v>0</v>
      </c>
      <c r="AF140" s="10">
        <f t="shared" ca="1" si="168"/>
        <v>0</v>
      </c>
      <c r="AG140" s="10">
        <f t="shared" ca="1" si="168"/>
        <v>0</v>
      </c>
      <c r="AH140" s="10">
        <f t="shared" ca="1" si="168"/>
        <v>0</v>
      </c>
      <c r="AI140" s="10">
        <f t="shared" ca="1" si="168"/>
        <v>0</v>
      </c>
      <c r="AJ140" s="10">
        <f t="shared" ca="1" si="168"/>
        <v>0</v>
      </c>
      <c r="AK140" s="10">
        <f t="shared" ca="1" si="168"/>
        <v>0</v>
      </c>
      <c r="AL140" s="10">
        <f t="shared" ca="1" si="168"/>
        <v>0</v>
      </c>
      <c r="AM140" s="10">
        <f t="shared" ca="1" si="168"/>
        <v>0</v>
      </c>
      <c r="AN140" s="10">
        <f t="shared" ca="1" si="168"/>
        <v>0</v>
      </c>
      <c r="AO140" s="10">
        <f t="shared" ca="1" si="168"/>
        <v>0</v>
      </c>
      <c r="AP140" s="10">
        <f t="shared" ca="1" si="168"/>
        <v>0</v>
      </c>
      <c r="AQ140" s="10">
        <f t="shared" ca="1" si="168"/>
        <v>0</v>
      </c>
      <c r="AR140" s="10">
        <f t="shared" ca="1" si="168"/>
        <v>0</v>
      </c>
      <c r="AS140" s="2"/>
      <c r="AT140" s="10">
        <f t="shared" ca="1" si="165"/>
        <v>0</v>
      </c>
      <c r="AU140" s="10">
        <f t="shared" ca="1" si="166"/>
        <v>0</v>
      </c>
      <c r="AV140" s="10">
        <f t="shared" ca="1" si="167"/>
        <v>0</v>
      </c>
      <c r="AW140" s="10">
        <f t="shared" ca="1" si="128"/>
        <v>0</v>
      </c>
      <c r="AX140" s="10">
        <f t="shared" ca="1" si="129"/>
        <v>0</v>
      </c>
      <c r="AY140" s="10">
        <f t="shared" ca="1" si="130"/>
        <v>0</v>
      </c>
      <c r="AZ140" s="10">
        <f t="shared" ca="1" si="131"/>
        <v>0</v>
      </c>
      <c r="BA140" s="10">
        <f t="shared" ca="1" si="132"/>
        <v>0</v>
      </c>
      <c r="BB140" s="10">
        <f t="shared" ca="1" si="133"/>
        <v>0</v>
      </c>
      <c r="BC140" s="10">
        <f t="shared" ca="1" si="134"/>
        <v>0</v>
      </c>
      <c r="BD140" s="10">
        <f t="shared" ca="1" si="135"/>
        <v>0</v>
      </c>
      <c r="BE140" s="10">
        <f t="shared" ca="1" si="136"/>
        <v>0</v>
      </c>
      <c r="BF140" s="10">
        <f t="shared" ca="1" si="137"/>
        <v>0</v>
      </c>
      <c r="BG140" s="10">
        <f t="shared" ca="1" si="138"/>
        <v>0</v>
      </c>
      <c r="BH140" s="10">
        <f t="shared" ca="1" si="139"/>
        <v>0</v>
      </c>
      <c r="BI140" s="10">
        <f t="shared" ca="1" si="140"/>
        <v>0</v>
      </c>
      <c r="BJ140" s="10">
        <f t="shared" ca="1" si="141"/>
        <v>0</v>
      </c>
      <c r="BK140" s="10">
        <f t="shared" ca="1" si="142"/>
        <v>0</v>
      </c>
      <c r="BL140" s="10">
        <f t="shared" ca="1" si="143"/>
        <v>0</v>
      </c>
      <c r="BM140" s="10">
        <f t="shared" ca="1" si="144"/>
        <v>0</v>
      </c>
      <c r="BN140" s="13">
        <f t="shared" ca="1" si="120"/>
        <v>0</v>
      </c>
      <c r="BO140" s="7"/>
      <c r="BP140" s="10">
        <f t="shared" ca="1" si="121"/>
        <v>0</v>
      </c>
      <c r="BQ140" s="10">
        <f t="shared" ca="1" si="122"/>
        <v>0</v>
      </c>
      <c r="BR140" s="10">
        <f t="shared" ca="1" si="123"/>
        <v>0</v>
      </c>
      <c r="BS140" s="10">
        <f t="shared" ca="1" si="124"/>
        <v>0</v>
      </c>
      <c r="BT140" s="10">
        <f t="shared" ca="1" si="125"/>
        <v>0</v>
      </c>
      <c r="BU140" s="10">
        <f t="shared" ca="1" si="146"/>
        <v>0</v>
      </c>
      <c r="BV140" s="10">
        <f t="shared" ca="1" si="147"/>
        <v>0</v>
      </c>
      <c r="BW140" s="10">
        <f t="shared" ca="1" si="148"/>
        <v>0</v>
      </c>
      <c r="BX140" s="10">
        <f t="shared" ca="1" si="149"/>
        <v>0</v>
      </c>
      <c r="BY140" s="10">
        <f t="shared" ca="1" si="150"/>
        <v>0</v>
      </c>
      <c r="BZ140" s="10">
        <f t="shared" ca="1" si="151"/>
        <v>0</v>
      </c>
      <c r="CA140" s="10">
        <f t="shared" ca="1" si="152"/>
        <v>0</v>
      </c>
      <c r="CB140" s="10">
        <f t="shared" ca="1" si="153"/>
        <v>0</v>
      </c>
      <c r="CC140" s="10">
        <f t="shared" ca="1" si="154"/>
        <v>0</v>
      </c>
      <c r="CD140" s="10">
        <f t="shared" ca="1" si="155"/>
        <v>0</v>
      </c>
      <c r="CE140" s="10">
        <f t="shared" ca="1" si="156"/>
        <v>0</v>
      </c>
      <c r="CF140" s="10">
        <f t="shared" ca="1" si="157"/>
        <v>0</v>
      </c>
      <c r="CG140" s="10">
        <f t="shared" ca="1" si="158"/>
        <v>0</v>
      </c>
      <c r="CH140" s="10">
        <f t="shared" ca="1" si="159"/>
        <v>0</v>
      </c>
      <c r="CI140" s="10">
        <f t="shared" ca="1" si="160"/>
        <v>0</v>
      </c>
      <c r="CJ140" s="13">
        <f t="shared" ca="1" si="126"/>
        <v>0</v>
      </c>
      <c r="CK140" s="13"/>
      <c r="CL140" s="33">
        <f t="shared" ca="1" si="109"/>
        <v>0</v>
      </c>
      <c r="CM140" s="10">
        <f ca="1">IF(NOT(snowball),0,IF(Z139=0,0,IF($C140&lt;=SUM($CL140:CL140),0,IF(BQ140+$C140-SUM($CL140:CL140)&gt;Z139+AU140,Z139+AU140-BQ140,$C140-SUM($CL140:CL140)))))</f>
        <v>0</v>
      </c>
      <c r="CN140" s="10">
        <f ca="1">IF(NOT(snowball),0,IF(AA139=0,0,IF($C140&lt;=SUM($CL140:CM140),0,IF(BR140+$C140-SUM($CL140:CM140)&gt;AA139+AV140,AA139+AV140-BR140,$C140-SUM($CL140:CM140)))))</f>
        <v>0</v>
      </c>
      <c r="CO140" s="10">
        <f ca="1">IF(NOT(snowball),0,IF(AB139=0,0,IF($C140&lt;=SUM($CL140:CN140),0,IF(BS140+$C140-SUM($CL140:CN140)&gt;AB139+AW140,AB139+AW140-BS140,$C140-SUM($CL140:CN140)))))</f>
        <v>0</v>
      </c>
      <c r="CP140" s="10">
        <f ca="1">IF(NOT(snowball),0,IF(AC139=0,0,IF($C140&lt;=SUM($CL140:CO140),0,IF(BT140+$C140-SUM($CL140:CO140)&gt;AC139+AX140,AC139+AX140-BT140,$C140-SUM($CL140:CO140)))))</f>
        <v>0</v>
      </c>
      <c r="CQ140" s="10">
        <f ca="1">IF(NOT(snowball),0,IF(AD139=0,0,IF($C140&lt;=SUM($CL140:CP140),0,IF(BU140+$C140-SUM($CL140:CP140)&gt;AD139+AY140,AD139+AY140-BU140,$C140-SUM($CL140:CP140)))))</f>
        <v>0</v>
      </c>
      <c r="CR140" s="10">
        <f ca="1">IF(NOT(snowball),0,IF(AE139=0,0,IF($C140&lt;=SUM($CL140:CQ140),0,IF(BV140+$C140-SUM($CL140:CQ140)&gt;AE139+AZ140,AE139+AZ140-BV140,$C140-SUM($CL140:CQ140)))))</f>
        <v>0</v>
      </c>
      <c r="CS140" s="10">
        <f ca="1">IF(NOT(snowball),0,IF(AF139=0,0,IF($C140&lt;=SUM($CL140:CR140),0,IF(BW140+$C140-SUM($CL140:CR140)&gt;AF139+BA140,AF139+BA140-BW140,$C140-SUM($CL140:CR140)))))</f>
        <v>0</v>
      </c>
      <c r="CT140" s="10">
        <f ca="1">IF(NOT(snowball),0,IF(AG139=0,0,IF($C140&lt;=SUM($CL140:CS140),0,IF(BX140+$C140-SUM($CL140:CS140)&gt;AG139+BB140,AG139+BB140-BX140,$C140-SUM($CL140:CS140)))))</f>
        <v>0</v>
      </c>
      <c r="CU140" s="10">
        <f ca="1">IF(NOT(snowball),0,IF(AH139=0,0,IF($C140&lt;=SUM($CL140:CT140),0,IF(BY140+$C140-SUM($CL140:CT140)&gt;AH139+BC140,AH139+BC140-BY140,$C140-SUM($CL140:CT140)))))</f>
        <v>0</v>
      </c>
      <c r="CV140" s="10">
        <f ca="1">IF(NOT(snowball),0,IF(AI139=0,0,IF($C140&lt;=SUM($CL140:CU140),0,IF(BZ140+$C140-SUM($CL140:CU140)&gt;AI139+BD140,AI139+BD140-BZ140,$C140-SUM($CL140:CU140)))))</f>
        <v>0</v>
      </c>
      <c r="CW140" s="10">
        <f ca="1">IF(NOT(snowball),0,IF(AJ139=0,0,IF($C140&lt;=SUM($CL140:CV140),0,IF(CA140+$C140-SUM($CL140:CV140)&gt;AJ139+BE140,AJ139+BE140-CA140,$C140-SUM($CL140:CV140)))))</f>
        <v>0</v>
      </c>
      <c r="CX140" s="10">
        <f ca="1">IF(NOT(snowball),0,IF(AK139=0,0,IF($C140&lt;=SUM($CL140:CW140),0,IF(CB140+$C140-SUM($CL140:CW140)&gt;AK139+BF140,AK139+BF140-CB140,$C140-SUM($CL140:CW140)))))</f>
        <v>0</v>
      </c>
      <c r="CY140" s="10">
        <f ca="1">IF(NOT(snowball),0,IF(AL139=0,0,IF($C140&lt;=SUM($CL140:CX140),0,IF(CC140+$C140-SUM($CL140:CX140)&gt;AL139+BG140,AL139+BG140-CC140,$C140-SUM($CL140:CX140)))))</f>
        <v>0</v>
      </c>
      <c r="CZ140" s="10">
        <f ca="1">IF(NOT(snowball),0,IF(AM139=0,0,IF($C140&lt;=SUM($CL140:CY140),0,IF(CD140+$C140-SUM($CL140:CY140)&gt;AM139+BH140,AM139+BH140-CD140,$C140-SUM($CL140:CY140)))))</f>
        <v>0</v>
      </c>
      <c r="DA140" s="10">
        <f ca="1">IF(NOT(snowball),0,IF(AN139=0,0,IF($C140&lt;=SUM($CL140:CZ140),0,IF(CE140+$C140-SUM($CL140:CZ140)&gt;AN139+BI140,AN139+BI140-CE140,$C140-SUM($CL140:CZ140)))))</f>
        <v>0</v>
      </c>
      <c r="DB140" s="10">
        <f ca="1">IF(NOT(snowball),0,IF(AO139=0,0,IF($C140&lt;=SUM($CL140:DA140),0,IF(CF140+$C140-SUM($CL140:DA140)&gt;AO139+BJ140,AO139+BJ140-CF140,$C140-SUM($CL140:DA140)))))</f>
        <v>0</v>
      </c>
      <c r="DC140" s="10">
        <f ca="1">IF(NOT(snowball),0,IF(AP139=0,0,IF($C140&lt;=SUM($CL140:DB140),0,IF(CG140+$C140-SUM($CL140:DB140)&gt;AP139+BK140,AP139+BK140-CG140,$C140-SUM($CL140:DB140)))))</f>
        <v>0</v>
      </c>
      <c r="DD140" s="10">
        <f ca="1">IF(NOT(snowball),0,IF(AQ139=0,0,IF($C140&lt;=SUM($CL140:DC140),0,IF(CH140+$C140-SUM($CL140:DC140)&gt;AQ139+BL140,AQ139+BL140-CH140,$C140-SUM($CL140:DC140)))))</f>
        <v>0</v>
      </c>
      <c r="DE140" s="10">
        <f ca="1">IF(NOT(snowball),0,IF(AR139=0,0,IF($C140&lt;=SUM($CL140:DD140),0,IF(CI140+$C140-SUM($CL140:DD140)&gt;AR139+BM140,AR139+BM140-CI140,$C140-SUM($CL140:DD140)))))</f>
        <v>0</v>
      </c>
    </row>
    <row r="141" spans="1:109" ht="11.1" customHeight="1">
      <c r="A141" s="11" t="str">
        <f t="shared" ca="1" si="127"/>
        <v/>
      </c>
      <c r="B141" s="5" t="e">
        <f t="shared" ca="1" si="110"/>
        <v>#N/A</v>
      </c>
      <c r="C141" s="34" t="str">
        <f t="shared" ca="1" si="88"/>
        <v/>
      </c>
      <c r="D141" s="10">
        <f t="shared" ca="1" si="89"/>
        <v>0</v>
      </c>
      <c r="E141" s="10">
        <f t="shared" ca="1" si="90"/>
        <v>0</v>
      </c>
      <c r="F141" s="10">
        <f t="shared" ca="1" si="91"/>
        <v>0</v>
      </c>
      <c r="G141" s="10">
        <f t="shared" ca="1" si="92"/>
        <v>0</v>
      </c>
      <c r="H141" s="10">
        <f t="shared" ca="1" si="93"/>
        <v>0</v>
      </c>
      <c r="I141" s="10">
        <f t="shared" ca="1" si="94"/>
        <v>0</v>
      </c>
      <c r="J141" s="10">
        <f t="shared" ca="1" si="95"/>
        <v>0</v>
      </c>
      <c r="K141" s="10">
        <f t="shared" ca="1" si="96"/>
        <v>0</v>
      </c>
      <c r="L141" s="10">
        <f t="shared" ca="1" si="97"/>
        <v>0</v>
      </c>
      <c r="M141" s="10">
        <f t="shared" ca="1" si="98"/>
        <v>0</v>
      </c>
      <c r="N141" s="10">
        <f t="shared" ca="1" si="99"/>
        <v>0</v>
      </c>
      <c r="O141" s="10">
        <f t="shared" ca="1" si="100"/>
        <v>0</v>
      </c>
      <c r="P141" s="10">
        <f t="shared" ca="1" si="101"/>
        <v>0</v>
      </c>
      <c r="Q141" s="10">
        <f t="shared" ca="1" si="102"/>
        <v>0</v>
      </c>
      <c r="R141" s="10">
        <f t="shared" ca="1" si="103"/>
        <v>0</v>
      </c>
      <c r="S141" s="10">
        <f t="shared" ca="1" si="104"/>
        <v>0</v>
      </c>
      <c r="T141" s="10">
        <f t="shared" ca="1" si="105"/>
        <v>0</v>
      </c>
      <c r="U141" s="10">
        <f t="shared" ca="1" si="106"/>
        <v>0</v>
      </c>
      <c r="V141" s="10">
        <f t="shared" ca="1" si="107"/>
        <v>0</v>
      </c>
      <c r="W141" s="10">
        <f t="shared" ca="1" si="107"/>
        <v>0</v>
      </c>
      <c r="X141" s="31"/>
      <c r="Y141" s="10">
        <f t="shared" ca="1" si="111"/>
        <v>0</v>
      </c>
      <c r="Z141" s="10">
        <f t="shared" ca="1" si="112"/>
        <v>0</v>
      </c>
      <c r="AA141" s="10">
        <f t="shared" ca="1" si="113"/>
        <v>0</v>
      </c>
      <c r="AB141" s="10">
        <f t="shared" ca="1" si="162"/>
        <v>0</v>
      </c>
      <c r="AC141" s="10">
        <f t="shared" ca="1" si="163"/>
        <v>0</v>
      </c>
      <c r="AD141" s="10">
        <f t="shared" ca="1" si="164"/>
        <v>0</v>
      </c>
      <c r="AE141" s="10">
        <f t="shared" ca="1" si="168"/>
        <v>0</v>
      </c>
      <c r="AF141" s="10">
        <f t="shared" ca="1" si="168"/>
        <v>0</v>
      </c>
      <c r="AG141" s="10">
        <f t="shared" ca="1" si="168"/>
        <v>0</v>
      </c>
      <c r="AH141" s="10">
        <f t="shared" ca="1" si="168"/>
        <v>0</v>
      </c>
      <c r="AI141" s="10">
        <f t="shared" ca="1" si="168"/>
        <v>0</v>
      </c>
      <c r="AJ141" s="10">
        <f t="shared" ca="1" si="168"/>
        <v>0</v>
      </c>
      <c r="AK141" s="10">
        <f t="shared" ca="1" si="168"/>
        <v>0</v>
      </c>
      <c r="AL141" s="10">
        <f t="shared" ca="1" si="168"/>
        <v>0</v>
      </c>
      <c r="AM141" s="10">
        <f t="shared" ca="1" si="168"/>
        <v>0</v>
      </c>
      <c r="AN141" s="10">
        <f t="shared" ca="1" si="168"/>
        <v>0</v>
      </c>
      <c r="AO141" s="10">
        <f t="shared" ca="1" si="168"/>
        <v>0</v>
      </c>
      <c r="AP141" s="10">
        <f t="shared" ca="1" si="168"/>
        <v>0</v>
      </c>
      <c r="AQ141" s="10">
        <f t="shared" ca="1" si="168"/>
        <v>0</v>
      </c>
      <c r="AR141" s="10">
        <f t="shared" ca="1" si="168"/>
        <v>0</v>
      </c>
      <c r="AS141" s="2"/>
      <c r="AT141" s="10">
        <f t="shared" ca="1" si="165"/>
        <v>0</v>
      </c>
      <c r="AU141" s="10">
        <f t="shared" ca="1" si="166"/>
        <v>0</v>
      </c>
      <c r="AV141" s="10">
        <f t="shared" ca="1" si="167"/>
        <v>0</v>
      </c>
      <c r="AW141" s="10">
        <f t="shared" ca="1" si="128"/>
        <v>0</v>
      </c>
      <c r="AX141" s="10">
        <f t="shared" ca="1" si="129"/>
        <v>0</v>
      </c>
      <c r="AY141" s="10">
        <f t="shared" ca="1" si="130"/>
        <v>0</v>
      </c>
      <c r="AZ141" s="10">
        <f t="shared" ca="1" si="131"/>
        <v>0</v>
      </c>
      <c r="BA141" s="10">
        <f t="shared" ca="1" si="132"/>
        <v>0</v>
      </c>
      <c r="BB141" s="10">
        <f t="shared" ca="1" si="133"/>
        <v>0</v>
      </c>
      <c r="BC141" s="10">
        <f t="shared" ca="1" si="134"/>
        <v>0</v>
      </c>
      <c r="BD141" s="10">
        <f t="shared" ca="1" si="135"/>
        <v>0</v>
      </c>
      <c r="BE141" s="10">
        <f t="shared" ca="1" si="136"/>
        <v>0</v>
      </c>
      <c r="BF141" s="10">
        <f t="shared" ca="1" si="137"/>
        <v>0</v>
      </c>
      <c r="BG141" s="10">
        <f t="shared" ca="1" si="138"/>
        <v>0</v>
      </c>
      <c r="BH141" s="10">
        <f t="shared" ca="1" si="139"/>
        <v>0</v>
      </c>
      <c r="BI141" s="10">
        <f t="shared" ca="1" si="140"/>
        <v>0</v>
      </c>
      <c r="BJ141" s="10">
        <f t="shared" ca="1" si="141"/>
        <v>0</v>
      </c>
      <c r="BK141" s="10">
        <f t="shared" ca="1" si="142"/>
        <v>0</v>
      </c>
      <c r="BL141" s="10">
        <f t="shared" ca="1" si="143"/>
        <v>0</v>
      </c>
      <c r="BM141" s="10">
        <f t="shared" ca="1" si="144"/>
        <v>0</v>
      </c>
      <c r="BN141" s="13">
        <f t="shared" ca="1" si="120"/>
        <v>0</v>
      </c>
      <c r="BO141" s="7"/>
      <c r="BP141" s="10">
        <f t="shared" ca="1" si="121"/>
        <v>0</v>
      </c>
      <c r="BQ141" s="10">
        <f t="shared" ca="1" si="122"/>
        <v>0</v>
      </c>
      <c r="BR141" s="10">
        <f t="shared" ca="1" si="123"/>
        <v>0</v>
      </c>
      <c r="BS141" s="10">
        <f t="shared" ca="1" si="124"/>
        <v>0</v>
      </c>
      <c r="BT141" s="10">
        <f t="shared" ca="1" si="125"/>
        <v>0</v>
      </c>
      <c r="BU141" s="10">
        <f t="shared" ca="1" si="146"/>
        <v>0</v>
      </c>
      <c r="BV141" s="10">
        <f t="shared" ca="1" si="147"/>
        <v>0</v>
      </c>
      <c r="BW141" s="10">
        <f t="shared" ca="1" si="148"/>
        <v>0</v>
      </c>
      <c r="BX141" s="10">
        <f t="shared" ca="1" si="149"/>
        <v>0</v>
      </c>
      <c r="BY141" s="10">
        <f t="shared" ca="1" si="150"/>
        <v>0</v>
      </c>
      <c r="BZ141" s="10">
        <f t="shared" ca="1" si="151"/>
        <v>0</v>
      </c>
      <c r="CA141" s="10">
        <f t="shared" ca="1" si="152"/>
        <v>0</v>
      </c>
      <c r="CB141" s="10">
        <f t="shared" ca="1" si="153"/>
        <v>0</v>
      </c>
      <c r="CC141" s="10">
        <f t="shared" ca="1" si="154"/>
        <v>0</v>
      </c>
      <c r="CD141" s="10">
        <f t="shared" ca="1" si="155"/>
        <v>0</v>
      </c>
      <c r="CE141" s="10">
        <f t="shared" ca="1" si="156"/>
        <v>0</v>
      </c>
      <c r="CF141" s="10">
        <f t="shared" ca="1" si="157"/>
        <v>0</v>
      </c>
      <c r="CG141" s="10">
        <f t="shared" ca="1" si="158"/>
        <v>0</v>
      </c>
      <c r="CH141" s="10">
        <f t="shared" ca="1" si="159"/>
        <v>0</v>
      </c>
      <c r="CI141" s="10">
        <f t="shared" ca="1" si="160"/>
        <v>0</v>
      </c>
      <c r="CJ141" s="13">
        <f t="shared" ca="1" si="126"/>
        <v>0</v>
      </c>
      <c r="CK141" s="13"/>
      <c r="CL141" s="33">
        <f t="shared" ca="1" si="109"/>
        <v>0</v>
      </c>
      <c r="CM141" s="10">
        <f ca="1">IF(NOT(snowball),0,IF(Z140=0,0,IF($C141&lt;=SUM($CL141:CL141),0,IF(BQ141+$C141-SUM($CL141:CL141)&gt;Z140+AU141,Z140+AU141-BQ141,$C141-SUM($CL141:CL141)))))</f>
        <v>0</v>
      </c>
      <c r="CN141" s="10">
        <f ca="1">IF(NOT(snowball),0,IF(AA140=0,0,IF($C141&lt;=SUM($CL141:CM141),0,IF(BR141+$C141-SUM($CL141:CM141)&gt;AA140+AV141,AA140+AV141-BR141,$C141-SUM($CL141:CM141)))))</f>
        <v>0</v>
      </c>
      <c r="CO141" s="10">
        <f ca="1">IF(NOT(snowball),0,IF(AB140=0,0,IF($C141&lt;=SUM($CL141:CN141),0,IF(BS141+$C141-SUM($CL141:CN141)&gt;AB140+AW141,AB140+AW141-BS141,$C141-SUM($CL141:CN141)))))</f>
        <v>0</v>
      </c>
      <c r="CP141" s="10">
        <f ca="1">IF(NOT(snowball),0,IF(AC140=0,0,IF($C141&lt;=SUM($CL141:CO141),0,IF(BT141+$C141-SUM($CL141:CO141)&gt;AC140+AX141,AC140+AX141-BT141,$C141-SUM($CL141:CO141)))))</f>
        <v>0</v>
      </c>
      <c r="CQ141" s="10">
        <f ca="1">IF(NOT(snowball),0,IF(AD140=0,0,IF($C141&lt;=SUM($CL141:CP141),0,IF(BU141+$C141-SUM($CL141:CP141)&gt;AD140+AY141,AD140+AY141-BU141,$C141-SUM($CL141:CP141)))))</f>
        <v>0</v>
      </c>
      <c r="CR141" s="10">
        <f ca="1">IF(NOT(snowball),0,IF(AE140=0,0,IF($C141&lt;=SUM($CL141:CQ141),0,IF(BV141+$C141-SUM($CL141:CQ141)&gt;AE140+AZ141,AE140+AZ141-BV141,$C141-SUM($CL141:CQ141)))))</f>
        <v>0</v>
      </c>
      <c r="CS141" s="10">
        <f ca="1">IF(NOT(snowball),0,IF(AF140=0,0,IF($C141&lt;=SUM($CL141:CR141),0,IF(BW141+$C141-SUM($CL141:CR141)&gt;AF140+BA141,AF140+BA141-BW141,$C141-SUM($CL141:CR141)))))</f>
        <v>0</v>
      </c>
      <c r="CT141" s="10">
        <f ca="1">IF(NOT(snowball),0,IF(AG140=0,0,IF($C141&lt;=SUM($CL141:CS141),0,IF(BX141+$C141-SUM($CL141:CS141)&gt;AG140+BB141,AG140+BB141-BX141,$C141-SUM($CL141:CS141)))))</f>
        <v>0</v>
      </c>
      <c r="CU141" s="10">
        <f ca="1">IF(NOT(snowball),0,IF(AH140=0,0,IF($C141&lt;=SUM($CL141:CT141),0,IF(BY141+$C141-SUM($CL141:CT141)&gt;AH140+BC141,AH140+BC141-BY141,$C141-SUM($CL141:CT141)))))</f>
        <v>0</v>
      </c>
      <c r="CV141" s="10">
        <f ca="1">IF(NOT(snowball),0,IF(AI140=0,0,IF($C141&lt;=SUM($CL141:CU141),0,IF(BZ141+$C141-SUM($CL141:CU141)&gt;AI140+BD141,AI140+BD141-BZ141,$C141-SUM($CL141:CU141)))))</f>
        <v>0</v>
      </c>
      <c r="CW141" s="10">
        <f ca="1">IF(NOT(snowball),0,IF(AJ140=0,0,IF($C141&lt;=SUM($CL141:CV141),0,IF(CA141+$C141-SUM($CL141:CV141)&gt;AJ140+BE141,AJ140+BE141-CA141,$C141-SUM($CL141:CV141)))))</f>
        <v>0</v>
      </c>
      <c r="CX141" s="10">
        <f ca="1">IF(NOT(snowball),0,IF(AK140=0,0,IF($C141&lt;=SUM($CL141:CW141),0,IF(CB141+$C141-SUM($CL141:CW141)&gt;AK140+BF141,AK140+BF141-CB141,$C141-SUM($CL141:CW141)))))</f>
        <v>0</v>
      </c>
      <c r="CY141" s="10">
        <f ca="1">IF(NOT(snowball),0,IF(AL140=0,0,IF($C141&lt;=SUM($CL141:CX141),0,IF(CC141+$C141-SUM($CL141:CX141)&gt;AL140+BG141,AL140+BG141-CC141,$C141-SUM($CL141:CX141)))))</f>
        <v>0</v>
      </c>
      <c r="CZ141" s="10">
        <f ca="1">IF(NOT(snowball),0,IF(AM140=0,0,IF($C141&lt;=SUM($CL141:CY141),0,IF(CD141+$C141-SUM($CL141:CY141)&gt;AM140+BH141,AM140+BH141-CD141,$C141-SUM($CL141:CY141)))))</f>
        <v>0</v>
      </c>
      <c r="DA141" s="10">
        <f ca="1">IF(NOT(snowball),0,IF(AN140=0,0,IF($C141&lt;=SUM($CL141:CZ141),0,IF(CE141+$C141-SUM($CL141:CZ141)&gt;AN140+BI141,AN140+BI141-CE141,$C141-SUM($CL141:CZ141)))))</f>
        <v>0</v>
      </c>
      <c r="DB141" s="10">
        <f ca="1">IF(NOT(snowball),0,IF(AO140=0,0,IF($C141&lt;=SUM($CL141:DA141),0,IF(CF141+$C141-SUM($CL141:DA141)&gt;AO140+BJ141,AO140+BJ141-CF141,$C141-SUM($CL141:DA141)))))</f>
        <v>0</v>
      </c>
      <c r="DC141" s="10">
        <f ca="1">IF(NOT(snowball),0,IF(AP140=0,0,IF($C141&lt;=SUM($CL141:DB141),0,IF(CG141+$C141-SUM($CL141:DB141)&gt;AP140+BK141,AP140+BK141-CG141,$C141-SUM($CL141:DB141)))))</f>
        <v>0</v>
      </c>
      <c r="DD141" s="10">
        <f ca="1">IF(NOT(snowball),0,IF(AQ140=0,0,IF($C141&lt;=SUM($CL141:DC141),0,IF(CH141+$C141-SUM($CL141:DC141)&gt;AQ140+BL141,AQ140+BL141-CH141,$C141-SUM($CL141:DC141)))))</f>
        <v>0</v>
      </c>
      <c r="DE141" s="10">
        <f ca="1">IF(NOT(snowball),0,IF(AR140=0,0,IF($C141&lt;=SUM($CL141:DD141),0,IF(CI141+$C141-SUM($CL141:DD141)&gt;AR140+BM141,AR140+BM141-CI141,$C141-SUM($CL141:DD141)))))</f>
        <v>0</v>
      </c>
    </row>
    <row r="142" spans="1:109" ht="11.1" customHeight="1">
      <c r="A142" s="11" t="str">
        <f t="shared" ca="1" si="127"/>
        <v/>
      </c>
      <c r="B142" s="5" t="e">
        <f t="shared" ca="1" si="110"/>
        <v>#N/A</v>
      </c>
      <c r="C142" s="34" t="str">
        <f t="shared" ca="1" si="88"/>
        <v/>
      </c>
      <c r="D142" s="10">
        <f t="shared" ca="1" si="89"/>
        <v>0</v>
      </c>
      <c r="E142" s="10">
        <f t="shared" ca="1" si="90"/>
        <v>0</v>
      </c>
      <c r="F142" s="10">
        <f t="shared" ca="1" si="91"/>
        <v>0</v>
      </c>
      <c r="G142" s="10">
        <f t="shared" ca="1" si="92"/>
        <v>0</v>
      </c>
      <c r="H142" s="10">
        <f t="shared" ca="1" si="93"/>
        <v>0</v>
      </c>
      <c r="I142" s="10">
        <f t="shared" ca="1" si="94"/>
        <v>0</v>
      </c>
      <c r="J142" s="10">
        <f t="shared" ca="1" si="95"/>
        <v>0</v>
      </c>
      <c r="K142" s="10">
        <f t="shared" ca="1" si="96"/>
        <v>0</v>
      </c>
      <c r="L142" s="10">
        <f t="shared" ca="1" si="97"/>
        <v>0</v>
      </c>
      <c r="M142" s="10">
        <f t="shared" ca="1" si="98"/>
        <v>0</v>
      </c>
      <c r="N142" s="10">
        <f t="shared" ca="1" si="99"/>
        <v>0</v>
      </c>
      <c r="O142" s="10">
        <f t="shared" ca="1" si="100"/>
        <v>0</v>
      </c>
      <c r="P142" s="10">
        <f t="shared" ca="1" si="101"/>
        <v>0</v>
      </c>
      <c r="Q142" s="10">
        <f t="shared" ca="1" si="102"/>
        <v>0</v>
      </c>
      <c r="R142" s="10">
        <f t="shared" ca="1" si="103"/>
        <v>0</v>
      </c>
      <c r="S142" s="10">
        <f t="shared" ca="1" si="104"/>
        <v>0</v>
      </c>
      <c r="T142" s="10">
        <f t="shared" ca="1" si="105"/>
        <v>0</v>
      </c>
      <c r="U142" s="10">
        <f t="shared" ca="1" si="106"/>
        <v>0</v>
      </c>
      <c r="V142" s="10">
        <f t="shared" ca="1" si="107"/>
        <v>0</v>
      </c>
      <c r="W142" s="10">
        <f t="shared" ca="1" si="107"/>
        <v>0</v>
      </c>
      <c r="X142" s="31"/>
      <c r="Y142" s="10">
        <f t="shared" ca="1" si="111"/>
        <v>0</v>
      </c>
      <c r="Z142" s="10">
        <f t="shared" ca="1" si="112"/>
        <v>0</v>
      </c>
      <c r="AA142" s="10">
        <f t="shared" ca="1" si="113"/>
        <v>0</v>
      </c>
      <c r="AB142" s="10">
        <f t="shared" ca="1" si="162"/>
        <v>0</v>
      </c>
      <c r="AC142" s="10">
        <f t="shared" ca="1" si="163"/>
        <v>0</v>
      </c>
      <c r="AD142" s="10">
        <f t="shared" ca="1" si="164"/>
        <v>0</v>
      </c>
      <c r="AE142" s="10">
        <f t="shared" ca="1" si="168"/>
        <v>0</v>
      </c>
      <c r="AF142" s="10">
        <f t="shared" ca="1" si="168"/>
        <v>0</v>
      </c>
      <c r="AG142" s="10">
        <f t="shared" ca="1" si="168"/>
        <v>0</v>
      </c>
      <c r="AH142" s="10">
        <f t="shared" ca="1" si="168"/>
        <v>0</v>
      </c>
      <c r="AI142" s="10">
        <f t="shared" ca="1" si="168"/>
        <v>0</v>
      </c>
      <c r="AJ142" s="10">
        <f t="shared" ca="1" si="168"/>
        <v>0</v>
      </c>
      <c r="AK142" s="10">
        <f t="shared" ca="1" si="168"/>
        <v>0</v>
      </c>
      <c r="AL142" s="10">
        <f t="shared" ca="1" si="168"/>
        <v>0</v>
      </c>
      <c r="AM142" s="10">
        <f t="shared" ca="1" si="168"/>
        <v>0</v>
      </c>
      <c r="AN142" s="10">
        <f t="shared" ca="1" si="168"/>
        <v>0</v>
      </c>
      <c r="AO142" s="10">
        <f t="shared" ca="1" si="168"/>
        <v>0</v>
      </c>
      <c r="AP142" s="10">
        <f t="shared" ca="1" si="168"/>
        <v>0</v>
      </c>
      <c r="AQ142" s="10">
        <f t="shared" ca="1" si="168"/>
        <v>0</v>
      </c>
      <c r="AR142" s="10">
        <f t="shared" ca="1" si="168"/>
        <v>0</v>
      </c>
      <c r="AS142" s="2"/>
      <c r="AT142" s="10">
        <f t="shared" ca="1" si="165"/>
        <v>0</v>
      </c>
      <c r="AU142" s="10">
        <f t="shared" ca="1" si="166"/>
        <v>0</v>
      </c>
      <c r="AV142" s="10">
        <f t="shared" ca="1" si="167"/>
        <v>0</v>
      </c>
      <c r="AW142" s="10">
        <f t="shared" ca="1" si="128"/>
        <v>0</v>
      </c>
      <c r="AX142" s="10">
        <f t="shared" ca="1" si="129"/>
        <v>0</v>
      </c>
      <c r="AY142" s="10">
        <f t="shared" ca="1" si="130"/>
        <v>0</v>
      </c>
      <c r="AZ142" s="10">
        <f t="shared" ca="1" si="131"/>
        <v>0</v>
      </c>
      <c r="BA142" s="10">
        <f t="shared" ca="1" si="132"/>
        <v>0</v>
      </c>
      <c r="BB142" s="10">
        <f t="shared" ca="1" si="133"/>
        <v>0</v>
      </c>
      <c r="BC142" s="10">
        <f t="shared" ca="1" si="134"/>
        <v>0</v>
      </c>
      <c r="BD142" s="10">
        <f t="shared" ca="1" si="135"/>
        <v>0</v>
      </c>
      <c r="BE142" s="10">
        <f t="shared" ca="1" si="136"/>
        <v>0</v>
      </c>
      <c r="BF142" s="10">
        <f t="shared" ca="1" si="137"/>
        <v>0</v>
      </c>
      <c r="BG142" s="10">
        <f t="shared" ca="1" si="138"/>
        <v>0</v>
      </c>
      <c r="BH142" s="10">
        <f t="shared" ca="1" si="139"/>
        <v>0</v>
      </c>
      <c r="BI142" s="10">
        <f t="shared" ca="1" si="140"/>
        <v>0</v>
      </c>
      <c r="BJ142" s="10">
        <f t="shared" ca="1" si="141"/>
        <v>0</v>
      </c>
      <c r="BK142" s="10">
        <f t="shared" ca="1" si="142"/>
        <v>0</v>
      </c>
      <c r="BL142" s="10">
        <f t="shared" ca="1" si="143"/>
        <v>0</v>
      </c>
      <c r="BM142" s="10">
        <f t="shared" ca="1" si="144"/>
        <v>0</v>
      </c>
      <c r="BN142" s="13">
        <f t="shared" ca="1" si="120"/>
        <v>0</v>
      </c>
      <c r="BO142" s="7"/>
      <c r="BP142" s="10">
        <f t="shared" ca="1" si="121"/>
        <v>0</v>
      </c>
      <c r="BQ142" s="10">
        <f t="shared" ca="1" si="122"/>
        <v>0</v>
      </c>
      <c r="BR142" s="10">
        <f t="shared" ca="1" si="123"/>
        <v>0</v>
      </c>
      <c r="BS142" s="10">
        <f t="shared" ca="1" si="124"/>
        <v>0</v>
      </c>
      <c r="BT142" s="10">
        <f t="shared" ca="1" si="125"/>
        <v>0</v>
      </c>
      <c r="BU142" s="10">
        <f t="shared" ca="1" si="146"/>
        <v>0</v>
      </c>
      <c r="BV142" s="10">
        <f t="shared" ca="1" si="147"/>
        <v>0</v>
      </c>
      <c r="BW142" s="10">
        <f t="shared" ca="1" si="148"/>
        <v>0</v>
      </c>
      <c r="BX142" s="10">
        <f t="shared" ca="1" si="149"/>
        <v>0</v>
      </c>
      <c r="BY142" s="10">
        <f t="shared" ca="1" si="150"/>
        <v>0</v>
      </c>
      <c r="BZ142" s="10">
        <f t="shared" ca="1" si="151"/>
        <v>0</v>
      </c>
      <c r="CA142" s="10">
        <f t="shared" ca="1" si="152"/>
        <v>0</v>
      </c>
      <c r="CB142" s="10">
        <f t="shared" ca="1" si="153"/>
        <v>0</v>
      </c>
      <c r="CC142" s="10">
        <f t="shared" ca="1" si="154"/>
        <v>0</v>
      </c>
      <c r="CD142" s="10">
        <f t="shared" ca="1" si="155"/>
        <v>0</v>
      </c>
      <c r="CE142" s="10">
        <f t="shared" ca="1" si="156"/>
        <v>0</v>
      </c>
      <c r="CF142" s="10">
        <f t="shared" ca="1" si="157"/>
        <v>0</v>
      </c>
      <c r="CG142" s="10">
        <f t="shared" ca="1" si="158"/>
        <v>0</v>
      </c>
      <c r="CH142" s="10">
        <f t="shared" ca="1" si="159"/>
        <v>0</v>
      </c>
      <c r="CI142" s="10">
        <f t="shared" ca="1" si="160"/>
        <v>0</v>
      </c>
      <c r="CJ142" s="13">
        <f t="shared" ca="1" si="126"/>
        <v>0</v>
      </c>
      <c r="CK142" s="13"/>
      <c r="CL142" s="33">
        <f t="shared" ca="1" si="109"/>
        <v>0</v>
      </c>
      <c r="CM142" s="10">
        <f ca="1">IF(NOT(snowball),0,IF(Z141=0,0,IF($C142&lt;=SUM($CL142:CL142),0,IF(BQ142+$C142-SUM($CL142:CL142)&gt;Z141+AU142,Z141+AU142-BQ142,$C142-SUM($CL142:CL142)))))</f>
        <v>0</v>
      </c>
      <c r="CN142" s="10">
        <f ca="1">IF(NOT(snowball),0,IF(AA141=0,0,IF($C142&lt;=SUM($CL142:CM142),0,IF(BR142+$C142-SUM($CL142:CM142)&gt;AA141+AV142,AA141+AV142-BR142,$C142-SUM($CL142:CM142)))))</f>
        <v>0</v>
      </c>
      <c r="CO142" s="10">
        <f ca="1">IF(NOT(snowball),0,IF(AB141=0,0,IF($C142&lt;=SUM($CL142:CN142),0,IF(BS142+$C142-SUM($CL142:CN142)&gt;AB141+AW142,AB141+AW142-BS142,$C142-SUM($CL142:CN142)))))</f>
        <v>0</v>
      </c>
      <c r="CP142" s="10">
        <f ca="1">IF(NOT(snowball),0,IF(AC141=0,0,IF($C142&lt;=SUM($CL142:CO142),0,IF(BT142+$C142-SUM($CL142:CO142)&gt;AC141+AX142,AC141+AX142-BT142,$C142-SUM($CL142:CO142)))))</f>
        <v>0</v>
      </c>
      <c r="CQ142" s="10">
        <f ca="1">IF(NOT(snowball),0,IF(AD141=0,0,IF($C142&lt;=SUM($CL142:CP142),0,IF(BU142+$C142-SUM($CL142:CP142)&gt;AD141+AY142,AD141+AY142-BU142,$C142-SUM($CL142:CP142)))))</f>
        <v>0</v>
      </c>
      <c r="CR142" s="10">
        <f ca="1">IF(NOT(snowball),0,IF(AE141=0,0,IF($C142&lt;=SUM($CL142:CQ142),0,IF(BV142+$C142-SUM($CL142:CQ142)&gt;AE141+AZ142,AE141+AZ142-BV142,$C142-SUM($CL142:CQ142)))))</f>
        <v>0</v>
      </c>
      <c r="CS142" s="10">
        <f ca="1">IF(NOT(snowball),0,IF(AF141=0,0,IF($C142&lt;=SUM($CL142:CR142),0,IF(BW142+$C142-SUM($CL142:CR142)&gt;AF141+BA142,AF141+BA142-BW142,$C142-SUM($CL142:CR142)))))</f>
        <v>0</v>
      </c>
      <c r="CT142" s="10">
        <f ca="1">IF(NOT(snowball),0,IF(AG141=0,0,IF($C142&lt;=SUM($CL142:CS142),0,IF(BX142+$C142-SUM($CL142:CS142)&gt;AG141+BB142,AG141+BB142-BX142,$C142-SUM($CL142:CS142)))))</f>
        <v>0</v>
      </c>
      <c r="CU142" s="10">
        <f ca="1">IF(NOT(snowball),0,IF(AH141=0,0,IF($C142&lt;=SUM($CL142:CT142),0,IF(BY142+$C142-SUM($CL142:CT142)&gt;AH141+BC142,AH141+BC142-BY142,$C142-SUM($CL142:CT142)))))</f>
        <v>0</v>
      </c>
      <c r="CV142" s="10">
        <f ca="1">IF(NOT(snowball),0,IF(AI141=0,0,IF($C142&lt;=SUM($CL142:CU142),0,IF(BZ142+$C142-SUM($CL142:CU142)&gt;AI141+BD142,AI141+BD142-BZ142,$C142-SUM($CL142:CU142)))))</f>
        <v>0</v>
      </c>
      <c r="CW142" s="10">
        <f ca="1">IF(NOT(snowball),0,IF(AJ141=0,0,IF($C142&lt;=SUM($CL142:CV142),0,IF(CA142+$C142-SUM($CL142:CV142)&gt;AJ141+BE142,AJ141+BE142-CA142,$C142-SUM($CL142:CV142)))))</f>
        <v>0</v>
      </c>
      <c r="CX142" s="10">
        <f ca="1">IF(NOT(snowball),0,IF(AK141=0,0,IF($C142&lt;=SUM($CL142:CW142),0,IF(CB142+$C142-SUM($CL142:CW142)&gt;AK141+BF142,AK141+BF142-CB142,$C142-SUM($CL142:CW142)))))</f>
        <v>0</v>
      </c>
      <c r="CY142" s="10">
        <f ca="1">IF(NOT(snowball),0,IF(AL141=0,0,IF($C142&lt;=SUM($CL142:CX142),0,IF(CC142+$C142-SUM($CL142:CX142)&gt;AL141+BG142,AL141+BG142-CC142,$C142-SUM($CL142:CX142)))))</f>
        <v>0</v>
      </c>
      <c r="CZ142" s="10">
        <f ca="1">IF(NOT(snowball),0,IF(AM141=0,0,IF($C142&lt;=SUM($CL142:CY142),0,IF(CD142+$C142-SUM($CL142:CY142)&gt;AM141+BH142,AM141+BH142-CD142,$C142-SUM($CL142:CY142)))))</f>
        <v>0</v>
      </c>
      <c r="DA142" s="10">
        <f ca="1">IF(NOT(snowball),0,IF(AN141=0,0,IF($C142&lt;=SUM($CL142:CZ142),0,IF(CE142+$C142-SUM($CL142:CZ142)&gt;AN141+BI142,AN141+BI142-CE142,$C142-SUM($CL142:CZ142)))))</f>
        <v>0</v>
      </c>
      <c r="DB142" s="10">
        <f ca="1">IF(NOT(snowball),0,IF(AO141=0,0,IF($C142&lt;=SUM($CL142:DA142),0,IF(CF142+$C142-SUM($CL142:DA142)&gt;AO141+BJ142,AO141+BJ142-CF142,$C142-SUM($CL142:DA142)))))</f>
        <v>0</v>
      </c>
      <c r="DC142" s="10">
        <f ca="1">IF(NOT(snowball),0,IF(AP141=0,0,IF($C142&lt;=SUM($CL142:DB142),0,IF(CG142+$C142-SUM($CL142:DB142)&gt;AP141+BK142,AP141+BK142-CG142,$C142-SUM($CL142:DB142)))))</f>
        <v>0</v>
      </c>
      <c r="DD142" s="10">
        <f ca="1">IF(NOT(snowball),0,IF(AQ141=0,0,IF($C142&lt;=SUM($CL142:DC142),0,IF(CH142+$C142-SUM($CL142:DC142)&gt;AQ141+BL142,AQ141+BL142-CH142,$C142-SUM($CL142:DC142)))))</f>
        <v>0</v>
      </c>
      <c r="DE142" s="10">
        <f ca="1">IF(NOT(snowball),0,IF(AR141=0,0,IF($C142&lt;=SUM($CL142:DD142),0,IF(CI142+$C142-SUM($CL142:DD142)&gt;AR141+BM142,AR141+BM142-CI142,$C142-SUM($CL142:DD142)))))</f>
        <v>0</v>
      </c>
    </row>
    <row r="143" spans="1:109" ht="11.1" customHeight="1">
      <c r="A143" s="11" t="str">
        <f t="shared" ca="1" si="127"/>
        <v/>
      </c>
      <c r="B143" s="5" t="e">
        <f t="shared" ca="1" si="110"/>
        <v>#N/A</v>
      </c>
      <c r="C143" s="34" t="str">
        <f t="shared" ca="1" si="88"/>
        <v/>
      </c>
      <c r="D143" s="10">
        <f t="shared" ca="1" si="89"/>
        <v>0</v>
      </c>
      <c r="E143" s="10">
        <f t="shared" ca="1" si="90"/>
        <v>0</v>
      </c>
      <c r="F143" s="10">
        <f t="shared" ca="1" si="91"/>
        <v>0</v>
      </c>
      <c r="G143" s="10">
        <f t="shared" ca="1" si="92"/>
        <v>0</v>
      </c>
      <c r="H143" s="10">
        <f t="shared" ca="1" si="93"/>
        <v>0</v>
      </c>
      <c r="I143" s="10">
        <f t="shared" ca="1" si="94"/>
        <v>0</v>
      </c>
      <c r="J143" s="10">
        <f t="shared" ca="1" si="95"/>
        <v>0</v>
      </c>
      <c r="K143" s="10">
        <f t="shared" ca="1" si="96"/>
        <v>0</v>
      </c>
      <c r="L143" s="10">
        <f t="shared" ca="1" si="97"/>
        <v>0</v>
      </c>
      <c r="M143" s="10">
        <f t="shared" ca="1" si="98"/>
        <v>0</v>
      </c>
      <c r="N143" s="10">
        <f t="shared" ca="1" si="99"/>
        <v>0</v>
      </c>
      <c r="O143" s="10">
        <f t="shared" ca="1" si="100"/>
        <v>0</v>
      </c>
      <c r="P143" s="10">
        <f t="shared" ca="1" si="101"/>
        <v>0</v>
      </c>
      <c r="Q143" s="10">
        <f t="shared" ca="1" si="102"/>
        <v>0</v>
      </c>
      <c r="R143" s="10">
        <f t="shared" ca="1" si="103"/>
        <v>0</v>
      </c>
      <c r="S143" s="10">
        <f t="shared" ca="1" si="104"/>
        <v>0</v>
      </c>
      <c r="T143" s="10">
        <f t="shared" ca="1" si="105"/>
        <v>0</v>
      </c>
      <c r="U143" s="10">
        <f t="shared" ca="1" si="106"/>
        <v>0</v>
      </c>
      <c r="V143" s="10">
        <f t="shared" ca="1" si="107"/>
        <v>0</v>
      </c>
      <c r="W143" s="10">
        <f t="shared" ca="1" si="107"/>
        <v>0</v>
      </c>
      <c r="X143" s="31"/>
      <c r="Y143" s="10">
        <f t="shared" ca="1" si="111"/>
        <v>0</v>
      </c>
      <c r="Z143" s="10">
        <f t="shared" ca="1" si="112"/>
        <v>0</v>
      </c>
      <c r="AA143" s="10">
        <f t="shared" ca="1" si="113"/>
        <v>0</v>
      </c>
      <c r="AB143" s="10">
        <f t="shared" ca="1" si="162"/>
        <v>0</v>
      </c>
      <c r="AC143" s="10">
        <f t="shared" ca="1" si="163"/>
        <v>0</v>
      </c>
      <c r="AD143" s="10">
        <f t="shared" ca="1" si="164"/>
        <v>0</v>
      </c>
      <c r="AE143" s="10">
        <f t="shared" ca="1" si="168"/>
        <v>0</v>
      </c>
      <c r="AF143" s="10">
        <f t="shared" ca="1" si="168"/>
        <v>0</v>
      </c>
      <c r="AG143" s="10">
        <f t="shared" ca="1" si="168"/>
        <v>0</v>
      </c>
      <c r="AH143" s="10">
        <f t="shared" ca="1" si="168"/>
        <v>0</v>
      </c>
      <c r="AI143" s="10">
        <f t="shared" ca="1" si="168"/>
        <v>0</v>
      </c>
      <c r="AJ143" s="10">
        <f t="shared" ca="1" si="168"/>
        <v>0</v>
      </c>
      <c r="AK143" s="10">
        <f t="shared" ca="1" si="168"/>
        <v>0</v>
      </c>
      <c r="AL143" s="10">
        <f t="shared" ca="1" si="168"/>
        <v>0</v>
      </c>
      <c r="AM143" s="10">
        <f t="shared" ca="1" si="168"/>
        <v>0</v>
      </c>
      <c r="AN143" s="10">
        <f t="shared" ca="1" si="168"/>
        <v>0</v>
      </c>
      <c r="AO143" s="10">
        <f t="shared" ca="1" si="168"/>
        <v>0</v>
      </c>
      <c r="AP143" s="10">
        <f t="shared" ca="1" si="168"/>
        <v>0</v>
      </c>
      <c r="AQ143" s="10">
        <f t="shared" ca="1" si="168"/>
        <v>0</v>
      </c>
      <c r="AR143" s="10">
        <f t="shared" ca="1" si="168"/>
        <v>0</v>
      </c>
      <c r="AS143" s="2"/>
      <c r="AT143" s="10">
        <f t="shared" ca="1" si="165"/>
        <v>0</v>
      </c>
      <c r="AU143" s="10">
        <f t="shared" ca="1" si="166"/>
        <v>0</v>
      </c>
      <c r="AV143" s="10">
        <f t="shared" ca="1" si="167"/>
        <v>0</v>
      </c>
      <c r="AW143" s="10">
        <f t="shared" ca="1" si="128"/>
        <v>0</v>
      </c>
      <c r="AX143" s="10">
        <f t="shared" ca="1" si="129"/>
        <v>0</v>
      </c>
      <c r="AY143" s="10">
        <f t="shared" ca="1" si="130"/>
        <v>0</v>
      </c>
      <c r="AZ143" s="10">
        <f t="shared" ca="1" si="131"/>
        <v>0</v>
      </c>
      <c r="BA143" s="10">
        <f t="shared" ca="1" si="132"/>
        <v>0</v>
      </c>
      <c r="BB143" s="10">
        <f t="shared" ca="1" si="133"/>
        <v>0</v>
      </c>
      <c r="BC143" s="10">
        <f t="shared" ca="1" si="134"/>
        <v>0</v>
      </c>
      <c r="BD143" s="10">
        <f t="shared" ca="1" si="135"/>
        <v>0</v>
      </c>
      <c r="BE143" s="10">
        <f t="shared" ca="1" si="136"/>
        <v>0</v>
      </c>
      <c r="BF143" s="10">
        <f t="shared" ca="1" si="137"/>
        <v>0</v>
      </c>
      <c r="BG143" s="10">
        <f t="shared" ca="1" si="138"/>
        <v>0</v>
      </c>
      <c r="BH143" s="10">
        <f t="shared" ca="1" si="139"/>
        <v>0</v>
      </c>
      <c r="BI143" s="10">
        <f t="shared" ca="1" si="140"/>
        <v>0</v>
      </c>
      <c r="BJ143" s="10">
        <f t="shared" ca="1" si="141"/>
        <v>0</v>
      </c>
      <c r="BK143" s="10">
        <f t="shared" ca="1" si="142"/>
        <v>0</v>
      </c>
      <c r="BL143" s="10">
        <f t="shared" ca="1" si="143"/>
        <v>0</v>
      </c>
      <c r="BM143" s="10">
        <f t="shared" ca="1" si="144"/>
        <v>0</v>
      </c>
      <c r="BN143" s="13">
        <f t="shared" ca="1" si="120"/>
        <v>0</v>
      </c>
      <c r="BO143" s="7"/>
      <c r="BP143" s="10">
        <f t="shared" ca="1" si="121"/>
        <v>0</v>
      </c>
      <c r="BQ143" s="10">
        <f t="shared" ca="1" si="122"/>
        <v>0</v>
      </c>
      <c r="BR143" s="10">
        <f t="shared" ca="1" si="123"/>
        <v>0</v>
      </c>
      <c r="BS143" s="10">
        <f t="shared" ca="1" si="124"/>
        <v>0</v>
      </c>
      <c r="BT143" s="10">
        <f t="shared" ca="1" si="125"/>
        <v>0</v>
      </c>
      <c r="BU143" s="10">
        <f t="shared" ca="1" si="146"/>
        <v>0</v>
      </c>
      <c r="BV143" s="10">
        <f t="shared" ca="1" si="147"/>
        <v>0</v>
      </c>
      <c r="BW143" s="10">
        <f t="shared" ca="1" si="148"/>
        <v>0</v>
      </c>
      <c r="BX143" s="10">
        <f t="shared" ca="1" si="149"/>
        <v>0</v>
      </c>
      <c r="BY143" s="10">
        <f t="shared" ca="1" si="150"/>
        <v>0</v>
      </c>
      <c r="BZ143" s="10">
        <f t="shared" ca="1" si="151"/>
        <v>0</v>
      </c>
      <c r="CA143" s="10">
        <f t="shared" ca="1" si="152"/>
        <v>0</v>
      </c>
      <c r="CB143" s="10">
        <f t="shared" ca="1" si="153"/>
        <v>0</v>
      </c>
      <c r="CC143" s="10">
        <f t="shared" ca="1" si="154"/>
        <v>0</v>
      </c>
      <c r="CD143" s="10">
        <f t="shared" ca="1" si="155"/>
        <v>0</v>
      </c>
      <c r="CE143" s="10">
        <f t="shared" ca="1" si="156"/>
        <v>0</v>
      </c>
      <c r="CF143" s="10">
        <f t="shared" ca="1" si="157"/>
        <v>0</v>
      </c>
      <c r="CG143" s="10">
        <f t="shared" ca="1" si="158"/>
        <v>0</v>
      </c>
      <c r="CH143" s="10">
        <f t="shared" ca="1" si="159"/>
        <v>0</v>
      </c>
      <c r="CI143" s="10">
        <f t="shared" ca="1" si="160"/>
        <v>0</v>
      </c>
      <c r="CJ143" s="13">
        <f t="shared" ca="1" si="126"/>
        <v>0</v>
      </c>
      <c r="CK143" s="13"/>
      <c r="CL143" s="33">
        <f t="shared" ca="1" si="109"/>
        <v>0</v>
      </c>
      <c r="CM143" s="10">
        <f ca="1">IF(NOT(snowball),0,IF(Z142=0,0,IF($C143&lt;=SUM($CL143:CL143),0,IF(BQ143+$C143-SUM($CL143:CL143)&gt;Z142+AU143,Z142+AU143-BQ143,$C143-SUM($CL143:CL143)))))</f>
        <v>0</v>
      </c>
      <c r="CN143" s="10">
        <f ca="1">IF(NOT(snowball),0,IF(AA142=0,0,IF($C143&lt;=SUM($CL143:CM143),0,IF(BR143+$C143-SUM($CL143:CM143)&gt;AA142+AV143,AA142+AV143-BR143,$C143-SUM($CL143:CM143)))))</f>
        <v>0</v>
      </c>
      <c r="CO143" s="10">
        <f ca="1">IF(NOT(snowball),0,IF(AB142=0,0,IF($C143&lt;=SUM($CL143:CN143),0,IF(BS143+$C143-SUM($CL143:CN143)&gt;AB142+AW143,AB142+AW143-BS143,$C143-SUM($CL143:CN143)))))</f>
        <v>0</v>
      </c>
      <c r="CP143" s="10">
        <f ca="1">IF(NOT(snowball),0,IF(AC142=0,0,IF($C143&lt;=SUM($CL143:CO143),0,IF(BT143+$C143-SUM($CL143:CO143)&gt;AC142+AX143,AC142+AX143-BT143,$C143-SUM($CL143:CO143)))))</f>
        <v>0</v>
      </c>
      <c r="CQ143" s="10">
        <f ca="1">IF(NOT(snowball),0,IF(AD142=0,0,IF($C143&lt;=SUM($CL143:CP143),0,IF(BU143+$C143-SUM($CL143:CP143)&gt;AD142+AY143,AD142+AY143-BU143,$C143-SUM($CL143:CP143)))))</f>
        <v>0</v>
      </c>
      <c r="CR143" s="10">
        <f ca="1">IF(NOT(snowball),0,IF(AE142=0,0,IF($C143&lt;=SUM($CL143:CQ143),0,IF(BV143+$C143-SUM($CL143:CQ143)&gt;AE142+AZ143,AE142+AZ143-BV143,$C143-SUM($CL143:CQ143)))))</f>
        <v>0</v>
      </c>
      <c r="CS143" s="10">
        <f ca="1">IF(NOT(snowball),0,IF(AF142=0,0,IF($C143&lt;=SUM($CL143:CR143),0,IF(BW143+$C143-SUM($CL143:CR143)&gt;AF142+BA143,AF142+BA143-BW143,$C143-SUM($CL143:CR143)))))</f>
        <v>0</v>
      </c>
      <c r="CT143" s="10">
        <f ca="1">IF(NOT(snowball),0,IF(AG142=0,0,IF($C143&lt;=SUM($CL143:CS143),0,IF(BX143+$C143-SUM($CL143:CS143)&gt;AG142+BB143,AG142+BB143-BX143,$C143-SUM($CL143:CS143)))))</f>
        <v>0</v>
      </c>
      <c r="CU143" s="10">
        <f ca="1">IF(NOT(snowball),0,IF(AH142=0,0,IF($C143&lt;=SUM($CL143:CT143),0,IF(BY143+$C143-SUM($CL143:CT143)&gt;AH142+BC143,AH142+BC143-BY143,$C143-SUM($CL143:CT143)))))</f>
        <v>0</v>
      </c>
      <c r="CV143" s="10">
        <f ca="1">IF(NOT(snowball),0,IF(AI142=0,0,IF($C143&lt;=SUM($CL143:CU143),0,IF(BZ143+$C143-SUM($CL143:CU143)&gt;AI142+BD143,AI142+BD143-BZ143,$C143-SUM($CL143:CU143)))))</f>
        <v>0</v>
      </c>
      <c r="CW143" s="10">
        <f ca="1">IF(NOT(snowball),0,IF(AJ142=0,0,IF($C143&lt;=SUM($CL143:CV143),0,IF(CA143+$C143-SUM($CL143:CV143)&gt;AJ142+BE143,AJ142+BE143-CA143,$C143-SUM($CL143:CV143)))))</f>
        <v>0</v>
      </c>
      <c r="CX143" s="10">
        <f ca="1">IF(NOT(snowball),0,IF(AK142=0,0,IF($C143&lt;=SUM($CL143:CW143),0,IF(CB143+$C143-SUM($CL143:CW143)&gt;AK142+BF143,AK142+BF143-CB143,$C143-SUM($CL143:CW143)))))</f>
        <v>0</v>
      </c>
      <c r="CY143" s="10">
        <f ca="1">IF(NOT(snowball),0,IF(AL142=0,0,IF($C143&lt;=SUM($CL143:CX143),0,IF(CC143+$C143-SUM($CL143:CX143)&gt;AL142+BG143,AL142+BG143-CC143,$C143-SUM($CL143:CX143)))))</f>
        <v>0</v>
      </c>
      <c r="CZ143" s="10">
        <f ca="1">IF(NOT(snowball),0,IF(AM142=0,0,IF($C143&lt;=SUM($CL143:CY143),0,IF(CD143+$C143-SUM($CL143:CY143)&gt;AM142+BH143,AM142+BH143-CD143,$C143-SUM($CL143:CY143)))))</f>
        <v>0</v>
      </c>
      <c r="DA143" s="10">
        <f ca="1">IF(NOT(snowball),0,IF(AN142=0,0,IF($C143&lt;=SUM($CL143:CZ143),0,IF(CE143+$C143-SUM($CL143:CZ143)&gt;AN142+BI143,AN142+BI143-CE143,$C143-SUM($CL143:CZ143)))))</f>
        <v>0</v>
      </c>
      <c r="DB143" s="10">
        <f ca="1">IF(NOT(snowball),0,IF(AO142=0,0,IF($C143&lt;=SUM($CL143:DA143),0,IF(CF143+$C143-SUM($CL143:DA143)&gt;AO142+BJ143,AO142+BJ143-CF143,$C143-SUM($CL143:DA143)))))</f>
        <v>0</v>
      </c>
      <c r="DC143" s="10">
        <f ca="1">IF(NOT(snowball),0,IF(AP142=0,0,IF($C143&lt;=SUM($CL143:DB143),0,IF(CG143+$C143-SUM($CL143:DB143)&gt;AP142+BK143,AP142+BK143-CG143,$C143-SUM($CL143:DB143)))))</f>
        <v>0</v>
      </c>
      <c r="DD143" s="10">
        <f ca="1">IF(NOT(snowball),0,IF(AQ142=0,0,IF($C143&lt;=SUM($CL143:DC143),0,IF(CH143+$C143-SUM($CL143:DC143)&gt;AQ142+BL143,AQ142+BL143-CH143,$C143-SUM($CL143:DC143)))))</f>
        <v>0</v>
      </c>
      <c r="DE143" s="10">
        <f ca="1">IF(NOT(snowball),0,IF(AR142=0,0,IF($C143&lt;=SUM($CL143:DD143),0,IF(CI143+$C143-SUM($CL143:DD143)&gt;AR142+BM143,AR142+BM143-CI143,$C143-SUM($CL143:DD143)))))</f>
        <v>0</v>
      </c>
    </row>
    <row r="144" spans="1:109" ht="11.1" customHeight="1">
      <c r="A144" s="11" t="str">
        <f t="shared" ca="1" si="127"/>
        <v/>
      </c>
      <c r="B144" s="5" t="e">
        <f t="shared" ca="1" si="110"/>
        <v>#N/A</v>
      </c>
      <c r="C144" s="34" t="str">
        <f t="shared" ca="1" si="88"/>
        <v/>
      </c>
      <c r="D144" s="10">
        <f t="shared" ca="1" si="89"/>
        <v>0</v>
      </c>
      <c r="E144" s="10">
        <f t="shared" ca="1" si="90"/>
        <v>0</v>
      </c>
      <c r="F144" s="10">
        <f t="shared" ca="1" si="91"/>
        <v>0</v>
      </c>
      <c r="G144" s="10">
        <f t="shared" ca="1" si="92"/>
        <v>0</v>
      </c>
      <c r="H144" s="10">
        <f t="shared" ca="1" si="93"/>
        <v>0</v>
      </c>
      <c r="I144" s="10">
        <f t="shared" ca="1" si="94"/>
        <v>0</v>
      </c>
      <c r="J144" s="10">
        <f t="shared" ca="1" si="95"/>
        <v>0</v>
      </c>
      <c r="K144" s="10">
        <f t="shared" ca="1" si="96"/>
        <v>0</v>
      </c>
      <c r="L144" s="10">
        <f t="shared" ca="1" si="97"/>
        <v>0</v>
      </c>
      <c r="M144" s="10">
        <f t="shared" ca="1" si="98"/>
        <v>0</v>
      </c>
      <c r="N144" s="10">
        <f t="shared" ca="1" si="99"/>
        <v>0</v>
      </c>
      <c r="O144" s="10">
        <f t="shared" ca="1" si="100"/>
        <v>0</v>
      </c>
      <c r="P144" s="10">
        <f t="shared" ca="1" si="101"/>
        <v>0</v>
      </c>
      <c r="Q144" s="10">
        <f t="shared" ca="1" si="102"/>
        <v>0</v>
      </c>
      <c r="R144" s="10">
        <f t="shared" ca="1" si="103"/>
        <v>0</v>
      </c>
      <c r="S144" s="10">
        <f t="shared" ca="1" si="104"/>
        <v>0</v>
      </c>
      <c r="T144" s="10">
        <f t="shared" ca="1" si="105"/>
        <v>0</v>
      </c>
      <c r="U144" s="10">
        <f t="shared" ca="1" si="106"/>
        <v>0</v>
      </c>
      <c r="V144" s="10">
        <f t="shared" ca="1" si="107"/>
        <v>0</v>
      </c>
      <c r="W144" s="10">
        <f t="shared" ca="1" si="107"/>
        <v>0</v>
      </c>
      <c r="X144" s="31"/>
      <c r="Y144" s="10">
        <f t="shared" ca="1" si="111"/>
        <v>0</v>
      </c>
      <c r="Z144" s="10">
        <f t="shared" ca="1" si="112"/>
        <v>0</v>
      </c>
      <c r="AA144" s="10">
        <f t="shared" ca="1" si="113"/>
        <v>0</v>
      </c>
      <c r="AB144" s="10">
        <f t="shared" ca="1" si="162"/>
        <v>0</v>
      </c>
      <c r="AC144" s="10">
        <f t="shared" ca="1" si="163"/>
        <v>0</v>
      </c>
      <c r="AD144" s="10">
        <f t="shared" ca="1" si="164"/>
        <v>0</v>
      </c>
      <c r="AE144" s="10">
        <f t="shared" ca="1" si="168"/>
        <v>0</v>
      </c>
      <c r="AF144" s="10">
        <f t="shared" ca="1" si="168"/>
        <v>0</v>
      </c>
      <c r="AG144" s="10">
        <f t="shared" ca="1" si="168"/>
        <v>0</v>
      </c>
      <c r="AH144" s="10">
        <f t="shared" ca="1" si="168"/>
        <v>0</v>
      </c>
      <c r="AI144" s="10">
        <f t="shared" ca="1" si="168"/>
        <v>0</v>
      </c>
      <c r="AJ144" s="10">
        <f t="shared" ca="1" si="168"/>
        <v>0</v>
      </c>
      <c r="AK144" s="10">
        <f t="shared" ca="1" si="168"/>
        <v>0</v>
      </c>
      <c r="AL144" s="10">
        <f t="shared" ca="1" si="168"/>
        <v>0</v>
      </c>
      <c r="AM144" s="10">
        <f t="shared" ca="1" si="168"/>
        <v>0</v>
      </c>
      <c r="AN144" s="10">
        <f t="shared" ca="1" si="168"/>
        <v>0</v>
      </c>
      <c r="AO144" s="10">
        <f t="shared" ca="1" si="168"/>
        <v>0</v>
      </c>
      <c r="AP144" s="10">
        <f t="shared" ca="1" si="168"/>
        <v>0</v>
      </c>
      <c r="AQ144" s="10">
        <f t="shared" ca="1" si="168"/>
        <v>0</v>
      </c>
      <c r="AR144" s="10">
        <f t="shared" ca="1" si="168"/>
        <v>0</v>
      </c>
      <c r="AS144" s="2"/>
      <c r="AT144" s="10">
        <f t="shared" ca="1" si="165"/>
        <v>0</v>
      </c>
      <c r="AU144" s="10">
        <f t="shared" ca="1" si="166"/>
        <v>0</v>
      </c>
      <c r="AV144" s="10">
        <f t="shared" ca="1" si="167"/>
        <v>0</v>
      </c>
      <c r="AW144" s="10">
        <f t="shared" ca="1" si="128"/>
        <v>0</v>
      </c>
      <c r="AX144" s="10">
        <f t="shared" ca="1" si="129"/>
        <v>0</v>
      </c>
      <c r="AY144" s="10">
        <f t="shared" ca="1" si="130"/>
        <v>0</v>
      </c>
      <c r="AZ144" s="10">
        <f t="shared" ca="1" si="131"/>
        <v>0</v>
      </c>
      <c r="BA144" s="10">
        <f t="shared" ca="1" si="132"/>
        <v>0</v>
      </c>
      <c r="BB144" s="10">
        <f t="shared" ca="1" si="133"/>
        <v>0</v>
      </c>
      <c r="BC144" s="10">
        <f t="shared" ca="1" si="134"/>
        <v>0</v>
      </c>
      <c r="BD144" s="10">
        <f t="shared" ca="1" si="135"/>
        <v>0</v>
      </c>
      <c r="BE144" s="10">
        <f t="shared" ca="1" si="136"/>
        <v>0</v>
      </c>
      <c r="BF144" s="10">
        <f t="shared" ca="1" si="137"/>
        <v>0</v>
      </c>
      <c r="BG144" s="10">
        <f t="shared" ca="1" si="138"/>
        <v>0</v>
      </c>
      <c r="BH144" s="10">
        <f t="shared" ca="1" si="139"/>
        <v>0</v>
      </c>
      <c r="BI144" s="10">
        <f t="shared" ca="1" si="140"/>
        <v>0</v>
      </c>
      <c r="BJ144" s="10">
        <f t="shared" ca="1" si="141"/>
        <v>0</v>
      </c>
      <c r="BK144" s="10">
        <f t="shared" ca="1" si="142"/>
        <v>0</v>
      </c>
      <c r="BL144" s="10">
        <f t="shared" ca="1" si="143"/>
        <v>0</v>
      </c>
      <c r="BM144" s="10">
        <f t="shared" ca="1" si="144"/>
        <v>0</v>
      </c>
      <c r="BN144" s="13">
        <f t="shared" ca="1" si="120"/>
        <v>0</v>
      </c>
      <c r="BO144" s="7"/>
      <c r="BP144" s="10">
        <f t="shared" ca="1" si="121"/>
        <v>0</v>
      </c>
      <c r="BQ144" s="10">
        <f t="shared" ca="1" si="122"/>
        <v>0</v>
      </c>
      <c r="BR144" s="10">
        <f t="shared" ca="1" si="123"/>
        <v>0</v>
      </c>
      <c r="BS144" s="10">
        <f t="shared" ca="1" si="124"/>
        <v>0</v>
      </c>
      <c r="BT144" s="10">
        <f t="shared" ca="1" si="125"/>
        <v>0</v>
      </c>
      <c r="BU144" s="10">
        <f t="shared" ca="1" si="146"/>
        <v>0</v>
      </c>
      <c r="BV144" s="10">
        <f t="shared" ca="1" si="147"/>
        <v>0</v>
      </c>
      <c r="BW144" s="10">
        <f t="shared" ca="1" si="148"/>
        <v>0</v>
      </c>
      <c r="BX144" s="10">
        <f t="shared" ca="1" si="149"/>
        <v>0</v>
      </c>
      <c r="BY144" s="10">
        <f t="shared" ca="1" si="150"/>
        <v>0</v>
      </c>
      <c r="BZ144" s="10">
        <f t="shared" ca="1" si="151"/>
        <v>0</v>
      </c>
      <c r="CA144" s="10">
        <f t="shared" ca="1" si="152"/>
        <v>0</v>
      </c>
      <c r="CB144" s="10">
        <f t="shared" ca="1" si="153"/>
        <v>0</v>
      </c>
      <c r="CC144" s="10">
        <f t="shared" ca="1" si="154"/>
        <v>0</v>
      </c>
      <c r="CD144" s="10">
        <f t="shared" ca="1" si="155"/>
        <v>0</v>
      </c>
      <c r="CE144" s="10">
        <f t="shared" ca="1" si="156"/>
        <v>0</v>
      </c>
      <c r="CF144" s="10">
        <f t="shared" ca="1" si="157"/>
        <v>0</v>
      </c>
      <c r="CG144" s="10">
        <f t="shared" ca="1" si="158"/>
        <v>0</v>
      </c>
      <c r="CH144" s="10">
        <f t="shared" ca="1" si="159"/>
        <v>0</v>
      </c>
      <c r="CI144" s="10">
        <f t="shared" ca="1" si="160"/>
        <v>0</v>
      </c>
      <c r="CJ144" s="13">
        <f t="shared" ca="1" si="126"/>
        <v>0</v>
      </c>
      <c r="CK144" s="13"/>
      <c r="CL144" s="33">
        <f t="shared" ca="1" si="109"/>
        <v>0</v>
      </c>
      <c r="CM144" s="10">
        <f ca="1">IF(NOT(snowball),0,IF(Z143=0,0,IF($C144&lt;=SUM($CL144:CL144),0,IF(BQ144+$C144-SUM($CL144:CL144)&gt;Z143+AU144,Z143+AU144-BQ144,$C144-SUM($CL144:CL144)))))</f>
        <v>0</v>
      </c>
      <c r="CN144" s="10">
        <f ca="1">IF(NOT(snowball),0,IF(AA143=0,0,IF($C144&lt;=SUM($CL144:CM144),0,IF(BR144+$C144-SUM($CL144:CM144)&gt;AA143+AV144,AA143+AV144-BR144,$C144-SUM($CL144:CM144)))))</f>
        <v>0</v>
      </c>
      <c r="CO144" s="10">
        <f ca="1">IF(NOT(snowball),0,IF(AB143=0,0,IF($C144&lt;=SUM($CL144:CN144),0,IF(BS144+$C144-SUM($CL144:CN144)&gt;AB143+AW144,AB143+AW144-BS144,$C144-SUM($CL144:CN144)))))</f>
        <v>0</v>
      </c>
      <c r="CP144" s="10">
        <f ca="1">IF(NOT(snowball),0,IF(AC143=0,0,IF($C144&lt;=SUM($CL144:CO144),0,IF(BT144+$C144-SUM($CL144:CO144)&gt;AC143+AX144,AC143+AX144-BT144,$C144-SUM($CL144:CO144)))))</f>
        <v>0</v>
      </c>
      <c r="CQ144" s="10">
        <f ca="1">IF(NOT(snowball),0,IF(AD143=0,0,IF($C144&lt;=SUM($CL144:CP144),0,IF(BU144+$C144-SUM($CL144:CP144)&gt;AD143+AY144,AD143+AY144-BU144,$C144-SUM($CL144:CP144)))))</f>
        <v>0</v>
      </c>
      <c r="CR144" s="10">
        <f ca="1">IF(NOT(snowball),0,IF(AE143=0,0,IF($C144&lt;=SUM($CL144:CQ144),0,IF(BV144+$C144-SUM($CL144:CQ144)&gt;AE143+AZ144,AE143+AZ144-BV144,$C144-SUM($CL144:CQ144)))))</f>
        <v>0</v>
      </c>
      <c r="CS144" s="10">
        <f ca="1">IF(NOT(snowball),0,IF(AF143=0,0,IF($C144&lt;=SUM($CL144:CR144),0,IF(BW144+$C144-SUM($CL144:CR144)&gt;AF143+BA144,AF143+BA144-BW144,$C144-SUM($CL144:CR144)))))</f>
        <v>0</v>
      </c>
      <c r="CT144" s="10">
        <f ca="1">IF(NOT(snowball),0,IF(AG143=0,0,IF($C144&lt;=SUM($CL144:CS144),0,IF(BX144+$C144-SUM($CL144:CS144)&gt;AG143+BB144,AG143+BB144-BX144,$C144-SUM($CL144:CS144)))))</f>
        <v>0</v>
      </c>
      <c r="CU144" s="10">
        <f ca="1">IF(NOT(snowball),0,IF(AH143=0,0,IF($C144&lt;=SUM($CL144:CT144),0,IF(BY144+$C144-SUM($CL144:CT144)&gt;AH143+BC144,AH143+BC144-BY144,$C144-SUM($CL144:CT144)))))</f>
        <v>0</v>
      </c>
      <c r="CV144" s="10">
        <f ca="1">IF(NOT(snowball),0,IF(AI143=0,0,IF($C144&lt;=SUM($CL144:CU144),0,IF(BZ144+$C144-SUM($CL144:CU144)&gt;AI143+BD144,AI143+BD144-BZ144,$C144-SUM($CL144:CU144)))))</f>
        <v>0</v>
      </c>
      <c r="CW144" s="10">
        <f ca="1">IF(NOT(snowball),0,IF(AJ143=0,0,IF($C144&lt;=SUM($CL144:CV144),0,IF(CA144+$C144-SUM($CL144:CV144)&gt;AJ143+BE144,AJ143+BE144-CA144,$C144-SUM($CL144:CV144)))))</f>
        <v>0</v>
      </c>
      <c r="CX144" s="10">
        <f ca="1">IF(NOT(snowball),0,IF(AK143=0,0,IF($C144&lt;=SUM($CL144:CW144),0,IF(CB144+$C144-SUM($CL144:CW144)&gt;AK143+BF144,AK143+BF144-CB144,$C144-SUM($CL144:CW144)))))</f>
        <v>0</v>
      </c>
      <c r="CY144" s="10">
        <f ca="1">IF(NOT(snowball),0,IF(AL143=0,0,IF($C144&lt;=SUM($CL144:CX144),0,IF(CC144+$C144-SUM($CL144:CX144)&gt;AL143+BG144,AL143+BG144-CC144,$C144-SUM($CL144:CX144)))))</f>
        <v>0</v>
      </c>
      <c r="CZ144" s="10">
        <f ca="1">IF(NOT(snowball),0,IF(AM143=0,0,IF($C144&lt;=SUM($CL144:CY144),0,IF(CD144+$C144-SUM($CL144:CY144)&gt;AM143+BH144,AM143+BH144-CD144,$C144-SUM($CL144:CY144)))))</f>
        <v>0</v>
      </c>
      <c r="DA144" s="10">
        <f ca="1">IF(NOT(snowball),0,IF(AN143=0,0,IF($C144&lt;=SUM($CL144:CZ144),0,IF(CE144+$C144-SUM($CL144:CZ144)&gt;AN143+BI144,AN143+BI144-CE144,$C144-SUM($CL144:CZ144)))))</f>
        <v>0</v>
      </c>
      <c r="DB144" s="10">
        <f ca="1">IF(NOT(snowball),0,IF(AO143=0,0,IF($C144&lt;=SUM($CL144:DA144),0,IF(CF144+$C144-SUM($CL144:DA144)&gt;AO143+BJ144,AO143+BJ144-CF144,$C144-SUM($CL144:DA144)))))</f>
        <v>0</v>
      </c>
      <c r="DC144" s="10">
        <f ca="1">IF(NOT(snowball),0,IF(AP143=0,0,IF($C144&lt;=SUM($CL144:DB144),0,IF(CG144+$C144-SUM($CL144:DB144)&gt;AP143+BK144,AP143+BK144-CG144,$C144-SUM($CL144:DB144)))))</f>
        <v>0</v>
      </c>
      <c r="DD144" s="10">
        <f ca="1">IF(NOT(snowball),0,IF(AQ143=0,0,IF($C144&lt;=SUM($CL144:DC144),0,IF(CH144+$C144-SUM($CL144:DC144)&gt;AQ143+BL144,AQ143+BL144-CH144,$C144-SUM($CL144:DC144)))))</f>
        <v>0</v>
      </c>
      <c r="DE144" s="10">
        <f ca="1">IF(NOT(snowball),0,IF(AR143=0,0,IF($C144&lt;=SUM($CL144:DD144),0,IF(CI144+$C144-SUM($CL144:DD144)&gt;AR143+BM144,AR143+BM144-CI144,$C144-SUM($CL144:DD144)))))</f>
        <v>0</v>
      </c>
    </row>
    <row r="145" spans="1:109" ht="11.1" customHeight="1">
      <c r="A145" s="11" t="str">
        <f t="shared" ca="1" si="127"/>
        <v/>
      </c>
      <c r="B145" s="5" t="e">
        <f t="shared" ca="1" si="110"/>
        <v>#N/A</v>
      </c>
      <c r="C145" s="34" t="str">
        <f t="shared" ca="1" si="88"/>
        <v/>
      </c>
      <c r="D145" s="10">
        <f t="shared" ca="1" si="89"/>
        <v>0</v>
      </c>
      <c r="E145" s="10">
        <f t="shared" ca="1" si="90"/>
        <v>0</v>
      </c>
      <c r="F145" s="10">
        <f t="shared" ca="1" si="91"/>
        <v>0</v>
      </c>
      <c r="G145" s="10">
        <f t="shared" ca="1" si="92"/>
        <v>0</v>
      </c>
      <c r="H145" s="10">
        <f t="shared" ca="1" si="93"/>
        <v>0</v>
      </c>
      <c r="I145" s="10">
        <f t="shared" ca="1" si="94"/>
        <v>0</v>
      </c>
      <c r="J145" s="10">
        <f t="shared" ca="1" si="95"/>
        <v>0</v>
      </c>
      <c r="K145" s="10">
        <f t="shared" ca="1" si="96"/>
        <v>0</v>
      </c>
      <c r="L145" s="10">
        <f t="shared" ca="1" si="97"/>
        <v>0</v>
      </c>
      <c r="M145" s="10">
        <f t="shared" ca="1" si="98"/>
        <v>0</v>
      </c>
      <c r="N145" s="10">
        <f t="shared" ca="1" si="99"/>
        <v>0</v>
      </c>
      <c r="O145" s="10">
        <f t="shared" ca="1" si="100"/>
        <v>0</v>
      </c>
      <c r="P145" s="10">
        <f t="shared" ca="1" si="101"/>
        <v>0</v>
      </c>
      <c r="Q145" s="10">
        <f t="shared" ca="1" si="102"/>
        <v>0</v>
      </c>
      <c r="R145" s="10">
        <f t="shared" ca="1" si="103"/>
        <v>0</v>
      </c>
      <c r="S145" s="10">
        <f t="shared" ca="1" si="104"/>
        <v>0</v>
      </c>
      <c r="T145" s="10">
        <f t="shared" ca="1" si="105"/>
        <v>0</v>
      </c>
      <c r="U145" s="10">
        <f t="shared" ca="1" si="106"/>
        <v>0</v>
      </c>
      <c r="V145" s="10">
        <f t="shared" ca="1" si="107"/>
        <v>0</v>
      </c>
      <c r="W145" s="10">
        <f t="shared" ca="1" si="107"/>
        <v>0</v>
      </c>
      <c r="X145" s="31"/>
      <c r="Y145" s="10">
        <f t="shared" ca="1" si="111"/>
        <v>0</v>
      </c>
      <c r="Z145" s="10">
        <f t="shared" ca="1" si="112"/>
        <v>0</v>
      </c>
      <c r="AA145" s="10">
        <f t="shared" ca="1" si="113"/>
        <v>0</v>
      </c>
      <c r="AB145" s="10">
        <f t="shared" ca="1" si="162"/>
        <v>0</v>
      </c>
      <c r="AC145" s="10">
        <f t="shared" ca="1" si="163"/>
        <v>0</v>
      </c>
      <c r="AD145" s="10">
        <f t="shared" ca="1" si="164"/>
        <v>0</v>
      </c>
      <c r="AE145" s="10">
        <f t="shared" ca="1" si="168"/>
        <v>0</v>
      </c>
      <c r="AF145" s="10">
        <f t="shared" ca="1" si="168"/>
        <v>0</v>
      </c>
      <c r="AG145" s="10">
        <f t="shared" ca="1" si="168"/>
        <v>0</v>
      </c>
      <c r="AH145" s="10">
        <f t="shared" ca="1" si="168"/>
        <v>0</v>
      </c>
      <c r="AI145" s="10">
        <f t="shared" ca="1" si="168"/>
        <v>0</v>
      </c>
      <c r="AJ145" s="10">
        <f t="shared" ca="1" si="168"/>
        <v>0</v>
      </c>
      <c r="AK145" s="10">
        <f t="shared" ca="1" si="168"/>
        <v>0</v>
      </c>
      <c r="AL145" s="10">
        <f t="shared" ca="1" si="168"/>
        <v>0</v>
      </c>
      <c r="AM145" s="10">
        <f t="shared" ca="1" si="168"/>
        <v>0</v>
      </c>
      <c r="AN145" s="10">
        <f t="shared" ca="1" si="168"/>
        <v>0</v>
      </c>
      <c r="AO145" s="10">
        <f t="shared" ca="1" si="168"/>
        <v>0</v>
      </c>
      <c r="AP145" s="10">
        <f t="shared" ca="1" si="168"/>
        <v>0</v>
      </c>
      <c r="AQ145" s="10">
        <f t="shared" ca="1" si="168"/>
        <v>0</v>
      </c>
      <c r="AR145" s="10">
        <f t="shared" ca="1" si="168"/>
        <v>0</v>
      </c>
      <c r="AS145" s="2"/>
      <c r="AT145" s="10">
        <f t="shared" ca="1" si="165"/>
        <v>0</v>
      </c>
      <c r="AU145" s="10">
        <f t="shared" ca="1" si="166"/>
        <v>0</v>
      </c>
      <c r="AV145" s="10">
        <f t="shared" ca="1" si="167"/>
        <v>0</v>
      </c>
      <c r="AW145" s="10">
        <f t="shared" ca="1" si="128"/>
        <v>0</v>
      </c>
      <c r="AX145" s="10">
        <f t="shared" ca="1" si="129"/>
        <v>0</v>
      </c>
      <c r="AY145" s="10">
        <f t="shared" ca="1" si="130"/>
        <v>0</v>
      </c>
      <c r="AZ145" s="10">
        <f t="shared" ca="1" si="131"/>
        <v>0</v>
      </c>
      <c r="BA145" s="10">
        <f t="shared" ca="1" si="132"/>
        <v>0</v>
      </c>
      <c r="BB145" s="10">
        <f t="shared" ca="1" si="133"/>
        <v>0</v>
      </c>
      <c r="BC145" s="10">
        <f t="shared" ca="1" si="134"/>
        <v>0</v>
      </c>
      <c r="BD145" s="10">
        <f t="shared" ca="1" si="135"/>
        <v>0</v>
      </c>
      <c r="BE145" s="10">
        <f t="shared" ca="1" si="136"/>
        <v>0</v>
      </c>
      <c r="BF145" s="10">
        <f t="shared" ca="1" si="137"/>
        <v>0</v>
      </c>
      <c r="BG145" s="10">
        <f t="shared" ca="1" si="138"/>
        <v>0</v>
      </c>
      <c r="BH145" s="10">
        <f t="shared" ca="1" si="139"/>
        <v>0</v>
      </c>
      <c r="BI145" s="10">
        <f t="shared" ca="1" si="140"/>
        <v>0</v>
      </c>
      <c r="BJ145" s="10">
        <f t="shared" ca="1" si="141"/>
        <v>0</v>
      </c>
      <c r="BK145" s="10">
        <f t="shared" ca="1" si="142"/>
        <v>0</v>
      </c>
      <c r="BL145" s="10">
        <f t="shared" ca="1" si="143"/>
        <v>0</v>
      </c>
      <c r="BM145" s="10">
        <f t="shared" ca="1" si="144"/>
        <v>0</v>
      </c>
      <c r="BN145" s="13">
        <f t="shared" ca="1" si="120"/>
        <v>0</v>
      </c>
      <c r="BO145" s="7"/>
      <c r="BP145" s="10">
        <f t="shared" ca="1" si="121"/>
        <v>0</v>
      </c>
      <c r="BQ145" s="10">
        <f t="shared" ca="1" si="122"/>
        <v>0</v>
      </c>
      <c r="BR145" s="10">
        <f t="shared" ca="1" si="123"/>
        <v>0</v>
      </c>
      <c r="BS145" s="10">
        <f t="shared" ca="1" si="124"/>
        <v>0</v>
      </c>
      <c r="BT145" s="10">
        <f t="shared" ca="1" si="125"/>
        <v>0</v>
      </c>
      <c r="BU145" s="10">
        <f t="shared" ca="1" si="146"/>
        <v>0</v>
      </c>
      <c r="BV145" s="10">
        <f t="shared" ca="1" si="147"/>
        <v>0</v>
      </c>
      <c r="BW145" s="10">
        <f t="shared" ca="1" si="148"/>
        <v>0</v>
      </c>
      <c r="BX145" s="10">
        <f t="shared" ca="1" si="149"/>
        <v>0</v>
      </c>
      <c r="BY145" s="10">
        <f t="shared" ca="1" si="150"/>
        <v>0</v>
      </c>
      <c r="BZ145" s="10">
        <f t="shared" ca="1" si="151"/>
        <v>0</v>
      </c>
      <c r="CA145" s="10">
        <f t="shared" ca="1" si="152"/>
        <v>0</v>
      </c>
      <c r="CB145" s="10">
        <f t="shared" ca="1" si="153"/>
        <v>0</v>
      </c>
      <c r="CC145" s="10">
        <f t="shared" ca="1" si="154"/>
        <v>0</v>
      </c>
      <c r="CD145" s="10">
        <f t="shared" ca="1" si="155"/>
        <v>0</v>
      </c>
      <c r="CE145" s="10">
        <f t="shared" ca="1" si="156"/>
        <v>0</v>
      </c>
      <c r="CF145" s="10">
        <f t="shared" ca="1" si="157"/>
        <v>0</v>
      </c>
      <c r="CG145" s="10">
        <f t="shared" ca="1" si="158"/>
        <v>0</v>
      </c>
      <c r="CH145" s="10">
        <f t="shared" ca="1" si="159"/>
        <v>0</v>
      </c>
      <c r="CI145" s="10">
        <f t="shared" ca="1" si="160"/>
        <v>0</v>
      </c>
      <c r="CJ145" s="13">
        <f t="shared" ca="1" si="126"/>
        <v>0</v>
      </c>
      <c r="CK145" s="13"/>
      <c r="CL145" s="33">
        <f t="shared" ca="1" si="109"/>
        <v>0</v>
      </c>
      <c r="CM145" s="10">
        <f ca="1">IF(NOT(snowball),0,IF(Z144=0,0,IF($C145&lt;=SUM($CL145:CL145),0,IF(BQ145+$C145-SUM($CL145:CL145)&gt;Z144+AU145,Z144+AU145-BQ145,$C145-SUM($CL145:CL145)))))</f>
        <v>0</v>
      </c>
      <c r="CN145" s="10">
        <f ca="1">IF(NOT(snowball),0,IF(AA144=0,0,IF($C145&lt;=SUM($CL145:CM145),0,IF(BR145+$C145-SUM($CL145:CM145)&gt;AA144+AV145,AA144+AV145-BR145,$C145-SUM($CL145:CM145)))))</f>
        <v>0</v>
      </c>
      <c r="CO145" s="10">
        <f ca="1">IF(NOT(snowball),0,IF(AB144=0,0,IF($C145&lt;=SUM($CL145:CN145),0,IF(BS145+$C145-SUM($CL145:CN145)&gt;AB144+AW145,AB144+AW145-BS145,$C145-SUM($CL145:CN145)))))</f>
        <v>0</v>
      </c>
      <c r="CP145" s="10">
        <f ca="1">IF(NOT(snowball),0,IF(AC144=0,0,IF($C145&lt;=SUM($CL145:CO145),0,IF(BT145+$C145-SUM($CL145:CO145)&gt;AC144+AX145,AC144+AX145-BT145,$C145-SUM($CL145:CO145)))))</f>
        <v>0</v>
      </c>
      <c r="CQ145" s="10">
        <f ca="1">IF(NOT(snowball),0,IF(AD144=0,0,IF($C145&lt;=SUM($CL145:CP145),0,IF(BU145+$C145-SUM($CL145:CP145)&gt;AD144+AY145,AD144+AY145-BU145,$C145-SUM($CL145:CP145)))))</f>
        <v>0</v>
      </c>
      <c r="CR145" s="10">
        <f ca="1">IF(NOT(snowball),0,IF(AE144=0,0,IF($C145&lt;=SUM($CL145:CQ145),0,IF(BV145+$C145-SUM($CL145:CQ145)&gt;AE144+AZ145,AE144+AZ145-BV145,$C145-SUM($CL145:CQ145)))))</f>
        <v>0</v>
      </c>
      <c r="CS145" s="10">
        <f ca="1">IF(NOT(snowball),0,IF(AF144=0,0,IF($C145&lt;=SUM($CL145:CR145),0,IF(BW145+$C145-SUM($CL145:CR145)&gt;AF144+BA145,AF144+BA145-BW145,$C145-SUM($CL145:CR145)))))</f>
        <v>0</v>
      </c>
      <c r="CT145" s="10">
        <f ca="1">IF(NOT(snowball),0,IF(AG144=0,0,IF($C145&lt;=SUM($CL145:CS145),0,IF(BX145+$C145-SUM($CL145:CS145)&gt;AG144+BB145,AG144+BB145-BX145,$C145-SUM($CL145:CS145)))))</f>
        <v>0</v>
      </c>
      <c r="CU145" s="10">
        <f ca="1">IF(NOT(snowball),0,IF(AH144=0,0,IF($C145&lt;=SUM($CL145:CT145),0,IF(BY145+$C145-SUM($CL145:CT145)&gt;AH144+BC145,AH144+BC145-BY145,$C145-SUM($CL145:CT145)))))</f>
        <v>0</v>
      </c>
      <c r="CV145" s="10">
        <f ca="1">IF(NOT(snowball),0,IF(AI144=0,0,IF($C145&lt;=SUM($CL145:CU145),0,IF(BZ145+$C145-SUM($CL145:CU145)&gt;AI144+BD145,AI144+BD145-BZ145,$C145-SUM($CL145:CU145)))))</f>
        <v>0</v>
      </c>
      <c r="CW145" s="10">
        <f ca="1">IF(NOT(snowball),0,IF(AJ144=0,0,IF($C145&lt;=SUM($CL145:CV145),0,IF(CA145+$C145-SUM($CL145:CV145)&gt;AJ144+BE145,AJ144+BE145-CA145,$C145-SUM($CL145:CV145)))))</f>
        <v>0</v>
      </c>
      <c r="CX145" s="10">
        <f ca="1">IF(NOT(snowball),0,IF(AK144=0,0,IF($C145&lt;=SUM($CL145:CW145),0,IF(CB145+$C145-SUM($CL145:CW145)&gt;AK144+BF145,AK144+BF145-CB145,$C145-SUM($CL145:CW145)))))</f>
        <v>0</v>
      </c>
      <c r="CY145" s="10">
        <f ca="1">IF(NOT(snowball),0,IF(AL144=0,0,IF($C145&lt;=SUM($CL145:CX145),0,IF(CC145+$C145-SUM($CL145:CX145)&gt;AL144+BG145,AL144+BG145-CC145,$C145-SUM($CL145:CX145)))))</f>
        <v>0</v>
      </c>
      <c r="CZ145" s="10">
        <f ca="1">IF(NOT(snowball),0,IF(AM144=0,0,IF($C145&lt;=SUM($CL145:CY145),0,IF(CD145+$C145-SUM($CL145:CY145)&gt;AM144+BH145,AM144+BH145-CD145,$C145-SUM($CL145:CY145)))))</f>
        <v>0</v>
      </c>
      <c r="DA145" s="10">
        <f ca="1">IF(NOT(snowball),0,IF(AN144=0,0,IF($C145&lt;=SUM($CL145:CZ145),0,IF(CE145+$C145-SUM($CL145:CZ145)&gt;AN144+BI145,AN144+BI145-CE145,$C145-SUM($CL145:CZ145)))))</f>
        <v>0</v>
      </c>
      <c r="DB145" s="10">
        <f ca="1">IF(NOT(snowball),0,IF(AO144=0,0,IF($C145&lt;=SUM($CL145:DA145),0,IF(CF145+$C145-SUM($CL145:DA145)&gt;AO144+BJ145,AO144+BJ145-CF145,$C145-SUM($CL145:DA145)))))</f>
        <v>0</v>
      </c>
      <c r="DC145" s="10">
        <f ca="1">IF(NOT(snowball),0,IF(AP144=0,0,IF($C145&lt;=SUM($CL145:DB145),0,IF(CG145+$C145-SUM($CL145:DB145)&gt;AP144+BK145,AP144+BK145-CG145,$C145-SUM($CL145:DB145)))))</f>
        <v>0</v>
      </c>
      <c r="DD145" s="10">
        <f ca="1">IF(NOT(snowball),0,IF(AQ144=0,0,IF($C145&lt;=SUM($CL145:DC145),0,IF(CH145+$C145-SUM($CL145:DC145)&gt;AQ144+BL145,AQ144+BL145-CH145,$C145-SUM($CL145:DC145)))))</f>
        <v>0</v>
      </c>
      <c r="DE145" s="10">
        <f ca="1">IF(NOT(snowball),0,IF(AR144=0,0,IF($C145&lt;=SUM($CL145:DD145),0,IF(CI145+$C145-SUM($CL145:DD145)&gt;AR144+BM145,AR144+BM145-CI145,$C145-SUM($CL145:DD145)))))</f>
        <v>0</v>
      </c>
    </row>
    <row r="146" spans="1:109" ht="11.1" customHeight="1">
      <c r="A146" s="11" t="str">
        <f t="shared" ca="1" si="127"/>
        <v/>
      </c>
      <c r="B146" s="5" t="e">
        <f t="shared" ca="1" si="110"/>
        <v>#N/A</v>
      </c>
      <c r="C146" s="34" t="str">
        <f t="shared" ca="1" si="88"/>
        <v/>
      </c>
      <c r="D146" s="10">
        <f t="shared" ca="1" si="89"/>
        <v>0</v>
      </c>
      <c r="E146" s="10">
        <f t="shared" ca="1" si="90"/>
        <v>0</v>
      </c>
      <c r="F146" s="10">
        <f t="shared" ca="1" si="91"/>
        <v>0</v>
      </c>
      <c r="G146" s="10">
        <f t="shared" ca="1" si="92"/>
        <v>0</v>
      </c>
      <c r="H146" s="10">
        <f t="shared" ca="1" si="93"/>
        <v>0</v>
      </c>
      <c r="I146" s="10">
        <f t="shared" ca="1" si="94"/>
        <v>0</v>
      </c>
      <c r="J146" s="10">
        <f t="shared" ca="1" si="95"/>
        <v>0</v>
      </c>
      <c r="K146" s="10">
        <f t="shared" ca="1" si="96"/>
        <v>0</v>
      </c>
      <c r="L146" s="10">
        <f t="shared" ca="1" si="97"/>
        <v>0</v>
      </c>
      <c r="M146" s="10">
        <f t="shared" ca="1" si="98"/>
        <v>0</v>
      </c>
      <c r="N146" s="10">
        <f t="shared" ca="1" si="99"/>
        <v>0</v>
      </c>
      <c r="O146" s="10">
        <f t="shared" ca="1" si="100"/>
        <v>0</v>
      </c>
      <c r="P146" s="10">
        <f t="shared" ca="1" si="101"/>
        <v>0</v>
      </c>
      <c r="Q146" s="10">
        <f t="shared" ca="1" si="102"/>
        <v>0</v>
      </c>
      <c r="R146" s="10">
        <f t="shared" ca="1" si="103"/>
        <v>0</v>
      </c>
      <c r="S146" s="10">
        <f t="shared" ca="1" si="104"/>
        <v>0</v>
      </c>
      <c r="T146" s="10">
        <f t="shared" ca="1" si="105"/>
        <v>0</v>
      </c>
      <c r="U146" s="10">
        <f t="shared" ca="1" si="106"/>
        <v>0</v>
      </c>
      <c r="V146" s="10">
        <f t="shared" ca="1" si="107"/>
        <v>0</v>
      </c>
      <c r="W146" s="10">
        <f t="shared" ca="1" si="107"/>
        <v>0</v>
      </c>
      <c r="X146" s="31"/>
      <c r="Y146" s="10">
        <f t="shared" ca="1" si="111"/>
        <v>0</v>
      </c>
      <c r="Z146" s="10">
        <f t="shared" ca="1" si="112"/>
        <v>0</v>
      </c>
      <c r="AA146" s="10">
        <f t="shared" ca="1" si="113"/>
        <v>0</v>
      </c>
      <c r="AB146" s="10">
        <f t="shared" ca="1" si="162"/>
        <v>0</v>
      </c>
      <c r="AC146" s="10">
        <f t="shared" ca="1" si="163"/>
        <v>0</v>
      </c>
      <c r="AD146" s="10">
        <f t="shared" ca="1" si="164"/>
        <v>0</v>
      </c>
      <c r="AE146" s="10">
        <f t="shared" ca="1" si="168"/>
        <v>0</v>
      </c>
      <c r="AF146" s="10">
        <f t="shared" ca="1" si="168"/>
        <v>0</v>
      </c>
      <c r="AG146" s="10">
        <f t="shared" ca="1" si="168"/>
        <v>0</v>
      </c>
      <c r="AH146" s="10">
        <f t="shared" ca="1" si="168"/>
        <v>0</v>
      </c>
      <c r="AI146" s="10">
        <f t="shared" ca="1" si="168"/>
        <v>0</v>
      </c>
      <c r="AJ146" s="10">
        <f t="shared" ca="1" si="168"/>
        <v>0</v>
      </c>
      <c r="AK146" s="10">
        <f t="shared" ca="1" si="168"/>
        <v>0</v>
      </c>
      <c r="AL146" s="10">
        <f t="shared" ca="1" si="168"/>
        <v>0</v>
      </c>
      <c r="AM146" s="10">
        <f t="shared" ca="1" si="168"/>
        <v>0</v>
      </c>
      <c r="AN146" s="10">
        <f t="shared" ca="1" si="168"/>
        <v>0</v>
      </c>
      <c r="AO146" s="10">
        <f t="shared" ca="1" si="168"/>
        <v>0</v>
      </c>
      <c r="AP146" s="10">
        <f t="shared" ca="1" si="168"/>
        <v>0</v>
      </c>
      <c r="AQ146" s="10">
        <f t="shared" ca="1" si="168"/>
        <v>0</v>
      </c>
      <c r="AR146" s="10">
        <f t="shared" ca="1" si="168"/>
        <v>0</v>
      </c>
      <c r="AS146" s="2"/>
      <c r="AT146" s="10">
        <f t="shared" ca="1" si="165"/>
        <v>0</v>
      </c>
      <c r="AU146" s="10">
        <f t="shared" ca="1" si="166"/>
        <v>0</v>
      </c>
      <c r="AV146" s="10">
        <f t="shared" ca="1" si="167"/>
        <v>0</v>
      </c>
      <c r="AW146" s="10">
        <f t="shared" ca="1" si="128"/>
        <v>0</v>
      </c>
      <c r="AX146" s="10">
        <f t="shared" ca="1" si="129"/>
        <v>0</v>
      </c>
      <c r="AY146" s="10">
        <f t="shared" ca="1" si="130"/>
        <v>0</v>
      </c>
      <c r="AZ146" s="10">
        <f t="shared" ca="1" si="131"/>
        <v>0</v>
      </c>
      <c r="BA146" s="10">
        <f t="shared" ca="1" si="132"/>
        <v>0</v>
      </c>
      <c r="BB146" s="10">
        <f t="shared" ca="1" si="133"/>
        <v>0</v>
      </c>
      <c r="BC146" s="10">
        <f t="shared" ca="1" si="134"/>
        <v>0</v>
      </c>
      <c r="BD146" s="10">
        <f t="shared" ca="1" si="135"/>
        <v>0</v>
      </c>
      <c r="BE146" s="10">
        <f t="shared" ca="1" si="136"/>
        <v>0</v>
      </c>
      <c r="BF146" s="10">
        <f t="shared" ca="1" si="137"/>
        <v>0</v>
      </c>
      <c r="BG146" s="10">
        <f t="shared" ca="1" si="138"/>
        <v>0</v>
      </c>
      <c r="BH146" s="10">
        <f t="shared" ca="1" si="139"/>
        <v>0</v>
      </c>
      <c r="BI146" s="10">
        <f t="shared" ca="1" si="140"/>
        <v>0</v>
      </c>
      <c r="BJ146" s="10">
        <f t="shared" ca="1" si="141"/>
        <v>0</v>
      </c>
      <c r="BK146" s="10">
        <f t="shared" ca="1" si="142"/>
        <v>0</v>
      </c>
      <c r="BL146" s="10">
        <f t="shared" ca="1" si="143"/>
        <v>0</v>
      </c>
      <c r="BM146" s="10">
        <f t="shared" ca="1" si="144"/>
        <v>0</v>
      </c>
      <c r="BN146" s="13">
        <f t="shared" ca="1" si="120"/>
        <v>0</v>
      </c>
      <c r="BO146" s="7"/>
      <c r="BP146" s="10">
        <f t="shared" ca="1" si="121"/>
        <v>0</v>
      </c>
      <c r="BQ146" s="10">
        <f t="shared" ca="1" si="122"/>
        <v>0</v>
      </c>
      <c r="BR146" s="10">
        <f t="shared" ca="1" si="123"/>
        <v>0</v>
      </c>
      <c r="BS146" s="10">
        <f t="shared" ca="1" si="124"/>
        <v>0</v>
      </c>
      <c r="BT146" s="10">
        <f t="shared" ca="1" si="125"/>
        <v>0</v>
      </c>
      <c r="BU146" s="10">
        <f t="shared" ca="1" si="146"/>
        <v>0</v>
      </c>
      <c r="BV146" s="10">
        <f t="shared" ca="1" si="147"/>
        <v>0</v>
      </c>
      <c r="BW146" s="10">
        <f t="shared" ca="1" si="148"/>
        <v>0</v>
      </c>
      <c r="BX146" s="10">
        <f t="shared" ca="1" si="149"/>
        <v>0</v>
      </c>
      <c r="BY146" s="10">
        <f t="shared" ca="1" si="150"/>
        <v>0</v>
      </c>
      <c r="BZ146" s="10">
        <f t="shared" ca="1" si="151"/>
        <v>0</v>
      </c>
      <c r="CA146" s="10">
        <f t="shared" ca="1" si="152"/>
        <v>0</v>
      </c>
      <c r="CB146" s="10">
        <f t="shared" ca="1" si="153"/>
        <v>0</v>
      </c>
      <c r="CC146" s="10">
        <f t="shared" ca="1" si="154"/>
        <v>0</v>
      </c>
      <c r="CD146" s="10">
        <f t="shared" ca="1" si="155"/>
        <v>0</v>
      </c>
      <c r="CE146" s="10">
        <f t="shared" ca="1" si="156"/>
        <v>0</v>
      </c>
      <c r="CF146" s="10">
        <f t="shared" ca="1" si="157"/>
        <v>0</v>
      </c>
      <c r="CG146" s="10">
        <f t="shared" ca="1" si="158"/>
        <v>0</v>
      </c>
      <c r="CH146" s="10">
        <f t="shared" ca="1" si="159"/>
        <v>0</v>
      </c>
      <c r="CI146" s="10">
        <f t="shared" ca="1" si="160"/>
        <v>0</v>
      </c>
      <c r="CJ146" s="13">
        <f t="shared" ca="1" si="126"/>
        <v>0</v>
      </c>
      <c r="CK146" s="13"/>
      <c r="CL146" s="33">
        <f t="shared" ca="1" si="109"/>
        <v>0</v>
      </c>
      <c r="CM146" s="10">
        <f ca="1">IF(NOT(snowball),0,IF(Z145=0,0,IF($C146&lt;=SUM($CL146:CL146),0,IF(BQ146+$C146-SUM($CL146:CL146)&gt;Z145+AU146,Z145+AU146-BQ146,$C146-SUM($CL146:CL146)))))</f>
        <v>0</v>
      </c>
      <c r="CN146" s="10">
        <f ca="1">IF(NOT(snowball),0,IF(AA145=0,0,IF($C146&lt;=SUM($CL146:CM146),0,IF(BR146+$C146-SUM($CL146:CM146)&gt;AA145+AV146,AA145+AV146-BR146,$C146-SUM($CL146:CM146)))))</f>
        <v>0</v>
      </c>
      <c r="CO146" s="10">
        <f ca="1">IF(NOT(snowball),0,IF(AB145=0,0,IF($C146&lt;=SUM($CL146:CN146),0,IF(BS146+$C146-SUM($CL146:CN146)&gt;AB145+AW146,AB145+AW146-BS146,$C146-SUM($CL146:CN146)))))</f>
        <v>0</v>
      </c>
      <c r="CP146" s="10">
        <f ca="1">IF(NOT(snowball),0,IF(AC145=0,0,IF($C146&lt;=SUM($CL146:CO146),0,IF(BT146+$C146-SUM($CL146:CO146)&gt;AC145+AX146,AC145+AX146-BT146,$C146-SUM($CL146:CO146)))))</f>
        <v>0</v>
      </c>
      <c r="CQ146" s="10">
        <f ca="1">IF(NOT(snowball),0,IF(AD145=0,0,IF($C146&lt;=SUM($CL146:CP146),0,IF(BU146+$C146-SUM($CL146:CP146)&gt;AD145+AY146,AD145+AY146-BU146,$C146-SUM($CL146:CP146)))))</f>
        <v>0</v>
      </c>
      <c r="CR146" s="10">
        <f ca="1">IF(NOT(snowball),0,IF(AE145=0,0,IF($C146&lt;=SUM($CL146:CQ146),0,IF(BV146+$C146-SUM($CL146:CQ146)&gt;AE145+AZ146,AE145+AZ146-BV146,$C146-SUM($CL146:CQ146)))))</f>
        <v>0</v>
      </c>
      <c r="CS146" s="10">
        <f ca="1">IF(NOT(snowball),0,IF(AF145=0,0,IF($C146&lt;=SUM($CL146:CR146),0,IF(BW146+$C146-SUM($CL146:CR146)&gt;AF145+BA146,AF145+BA146-BW146,$C146-SUM($CL146:CR146)))))</f>
        <v>0</v>
      </c>
      <c r="CT146" s="10">
        <f ca="1">IF(NOT(snowball),0,IF(AG145=0,0,IF($C146&lt;=SUM($CL146:CS146),0,IF(BX146+$C146-SUM($CL146:CS146)&gt;AG145+BB146,AG145+BB146-BX146,$C146-SUM($CL146:CS146)))))</f>
        <v>0</v>
      </c>
      <c r="CU146" s="10">
        <f ca="1">IF(NOT(snowball),0,IF(AH145=0,0,IF($C146&lt;=SUM($CL146:CT146),0,IF(BY146+$C146-SUM($CL146:CT146)&gt;AH145+BC146,AH145+BC146-BY146,$C146-SUM($CL146:CT146)))))</f>
        <v>0</v>
      </c>
      <c r="CV146" s="10">
        <f ca="1">IF(NOT(snowball),0,IF(AI145=0,0,IF($C146&lt;=SUM($CL146:CU146),0,IF(BZ146+$C146-SUM($CL146:CU146)&gt;AI145+BD146,AI145+BD146-BZ146,$C146-SUM($CL146:CU146)))))</f>
        <v>0</v>
      </c>
      <c r="CW146" s="10">
        <f ca="1">IF(NOT(snowball),0,IF(AJ145=0,0,IF($C146&lt;=SUM($CL146:CV146),0,IF(CA146+$C146-SUM($CL146:CV146)&gt;AJ145+BE146,AJ145+BE146-CA146,$C146-SUM($CL146:CV146)))))</f>
        <v>0</v>
      </c>
      <c r="CX146" s="10">
        <f ca="1">IF(NOT(snowball),0,IF(AK145=0,0,IF($C146&lt;=SUM($CL146:CW146),0,IF(CB146+$C146-SUM($CL146:CW146)&gt;AK145+BF146,AK145+BF146-CB146,$C146-SUM($CL146:CW146)))))</f>
        <v>0</v>
      </c>
      <c r="CY146" s="10">
        <f ca="1">IF(NOT(snowball),0,IF(AL145=0,0,IF($C146&lt;=SUM($CL146:CX146),0,IF(CC146+$C146-SUM($CL146:CX146)&gt;AL145+BG146,AL145+BG146-CC146,$C146-SUM($CL146:CX146)))))</f>
        <v>0</v>
      </c>
      <c r="CZ146" s="10">
        <f ca="1">IF(NOT(snowball),0,IF(AM145=0,0,IF($C146&lt;=SUM($CL146:CY146),0,IF(CD146+$C146-SUM($CL146:CY146)&gt;AM145+BH146,AM145+BH146-CD146,$C146-SUM($CL146:CY146)))))</f>
        <v>0</v>
      </c>
      <c r="DA146" s="10">
        <f ca="1">IF(NOT(snowball),0,IF(AN145=0,0,IF($C146&lt;=SUM($CL146:CZ146),0,IF(CE146+$C146-SUM($CL146:CZ146)&gt;AN145+BI146,AN145+BI146-CE146,$C146-SUM($CL146:CZ146)))))</f>
        <v>0</v>
      </c>
      <c r="DB146" s="10">
        <f ca="1">IF(NOT(snowball),0,IF(AO145=0,0,IF($C146&lt;=SUM($CL146:DA146),0,IF(CF146+$C146-SUM($CL146:DA146)&gt;AO145+BJ146,AO145+BJ146-CF146,$C146-SUM($CL146:DA146)))))</f>
        <v>0</v>
      </c>
      <c r="DC146" s="10">
        <f ca="1">IF(NOT(snowball),0,IF(AP145=0,0,IF($C146&lt;=SUM($CL146:DB146),0,IF(CG146+$C146-SUM($CL146:DB146)&gt;AP145+BK146,AP145+BK146-CG146,$C146-SUM($CL146:DB146)))))</f>
        <v>0</v>
      </c>
      <c r="DD146" s="10">
        <f ca="1">IF(NOT(snowball),0,IF(AQ145=0,0,IF($C146&lt;=SUM($CL146:DC146),0,IF(CH146+$C146-SUM($CL146:DC146)&gt;AQ145+BL146,AQ145+BL146-CH146,$C146-SUM($CL146:DC146)))))</f>
        <v>0</v>
      </c>
      <c r="DE146" s="10">
        <f ca="1">IF(NOT(snowball),0,IF(AR145=0,0,IF($C146&lt;=SUM($CL146:DD146),0,IF(CI146+$C146-SUM($CL146:DD146)&gt;AR145+BM146,AR145+BM146-CI146,$C146-SUM($CL146:DD146)))))</f>
        <v>0</v>
      </c>
    </row>
    <row r="147" spans="1:109" ht="11.1" customHeight="1">
      <c r="A147" s="11" t="str">
        <f t="shared" ca="1" si="127"/>
        <v/>
      </c>
      <c r="B147" s="5" t="e">
        <f t="shared" ca="1" si="110"/>
        <v>#N/A</v>
      </c>
      <c r="C147" s="34" t="str">
        <f t="shared" ca="1" si="88"/>
        <v/>
      </c>
      <c r="D147" s="10">
        <f t="shared" ca="1" si="89"/>
        <v>0</v>
      </c>
      <c r="E147" s="10">
        <f t="shared" ca="1" si="90"/>
        <v>0</v>
      </c>
      <c r="F147" s="10">
        <f t="shared" ca="1" si="91"/>
        <v>0</v>
      </c>
      <c r="G147" s="10">
        <f t="shared" ca="1" si="92"/>
        <v>0</v>
      </c>
      <c r="H147" s="10">
        <f t="shared" ca="1" si="93"/>
        <v>0</v>
      </c>
      <c r="I147" s="10">
        <f t="shared" ca="1" si="94"/>
        <v>0</v>
      </c>
      <c r="J147" s="10">
        <f t="shared" ca="1" si="95"/>
        <v>0</v>
      </c>
      <c r="K147" s="10">
        <f t="shared" ca="1" si="96"/>
        <v>0</v>
      </c>
      <c r="L147" s="10">
        <f t="shared" ca="1" si="97"/>
        <v>0</v>
      </c>
      <c r="M147" s="10">
        <f t="shared" ca="1" si="98"/>
        <v>0</v>
      </c>
      <c r="N147" s="10">
        <f t="shared" ca="1" si="99"/>
        <v>0</v>
      </c>
      <c r="O147" s="10">
        <f t="shared" ca="1" si="100"/>
        <v>0</v>
      </c>
      <c r="P147" s="10">
        <f t="shared" ca="1" si="101"/>
        <v>0</v>
      </c>
      <c r="Q147" s="10">
        <f t="shared" ca="1" si="102"/>
        <v>0</v>
      </c>
      <c r="R147" s="10">
        <f t="shared" ca="1" si="103"/>
        <v>0</v>
      </c>
      <c r="S147" s="10">
        <f t="shared" ca="1" si="104"/>
        <v>0</v>
      </c>
      <c r="T147" s="10">
        <f t="shared" ca="1" si="105"/>
        <v>0</v>
      </c>
      <c r="U147" s="10">
        <f t="shared" ca="1" si="106"/>
        <v>0</v>
      </c>
      <c r="V147" s="10">
        <f t="shared" ca="1" si="107"/>
        <v>0</v>
      </c>
      <c r="W147" s="10">
        <f t="shared" ca="1" si="107"/>
        <v>0</v>
      </c>
      <c r="X147" s="31"/>
      <c r="Y147" s="10">
        <f t="shared" ca="1" si="111"/>
        <v>0</v>
      </c>
      <c r="Z147" s="10">
        <f t="shared" ca="1" si="112"/>
        <v>0</v>
      </c>
      <c r="AA147" s="10">
        <f t="shared" ca="1" si="113"/>
        <v>0</v>
      </c>
      <c r="AB147" s="10">
        <f t="shared" ca="1" si="162"/>
        <v>0</v>
      </c>
      <c r="AC147" s="10">
        <f t="shared" ca="1" si="163"/>
        <v>0</v>
      </c>
      <c r="AD147" s="10">
        <f t="shared" ca="1" si="164"/>
        <v>0</v>
      </c>
      <c r="AE147" s="10">
        <f t="shared" ca="1" si="168"/>
        <v>0</v>
      </c>
      <c r="AF147" s="10">
        <f t="shared" ca="1" si="168"/>
        <v>0</v>
      </c>
      <c r="AG147" s="10">
        <f t="shared" ca="1" si="168"/>
        <v>0</v>
      </c>
      <c r="AH147" s="10">
        <f t="shared" ca="1" si="168"/>
        <v>0</v>
      </c>
      <c r="AI147" s="10">
        <f t="shared" ca="1" si="168"/>
        <v>0</v>
      </c>
      <c r="AJ147" s="10">
        <f t="shared" ca="1" si="168"/>
        <v>0</v>
      </c>
      <c r="AK147" s="10">
        <f t="shared" ca="1" si="168"/>
        <v>0</v>
      </c>
      <c r="AL147" s="10">
        <f t="shared" ca="1" si="168"/>
        <v>0</v>
      </c>
      <c r="AM147" s="10">
        <f t="shared" ca="1" si="168"/>
        <v>0</v>
      </c>
      <c r="AN147" s="10">
        <f t="shared" ca="1" si="168"/>
        <v>0</v>
      </c>
      <c r="AO147" s="10">
        <f t="shared" ca="1" si="168"/>
        <v>0</v>
      </c>
      <c r="AP147" s="10">
        <f t="shared" ca="1" si="168"/>
        <v>0</v>
      </c>
      <c r="AQ147" s="10">
        <f t="shared" ca="1" si="168"/>
        <v>0</v>
      </c>
      <c r="AR147" s="10">
        <f t="shared" ca="1" si="168"/>
        <v>0</v>
      </c>
      <c r="AS147" s="2"/>
      <c r="AT147" s="10">
        <f t="shared" ca="1" si="165"/>
        <v>0</v>
      </c>
      <c r="AU147" s="10">
        <f t="shared" ca="1" si="166"/>
        <v>0</v>
      </c>
      <c r="AV147" s="10">
        <f t="shared" ca="1" si="167"/>
        <v>0</v>
      </c>
      <c r="AW147" s="10">
        <f t="shared" ca="1" si="128"/>
        <v>0</v>
      </c>
      <c r="AX147" s="10">
        <f t="shared" ca="1" si="129"/>
        <v>0</v>
      </c>
      <c r="AY147" s="10">
        <f t="shared" ca="1" si="130"/>
        <v>0</v>
      </c>
      <c r="AZ147" s="10">
        <f t="shared" ca="1" si="131"/>
        <v>0</v>
      </c>
      <c r="BA147" s="10">
        <f t="shared" ca="1" si="132"/>
        <v>0</v>
      </c>
      <c r="BB147" s="10">
        <f t="shared" ca="1" si="133"/>
        <v>0</v>
      </c>
      <c r="BC147" s="10">
        <f t="shared" ca="1" si="134"/>
        <v>0</v>
      </c>
      <c r="BD147" s="10">
        <f t="shared" ca="1" si="135"/>
        <v>0</v>
      </c>
      <c r="BE147" s="10">
        <f t="shared" ca="1" si="136"/>
        <v>0</v>
      </c>
      <c r="BF147" s="10">
        <f t="shared" ca="1" si="137"/>
        <v>0</v>
      </c>
      <c r="BG147" s="10">
        <f t="shared" ca="1" si="138"/>
        <v>0</v>
      </c>
      <c r="BH147" s="10">
        <f t="shared" ca="1" si="139"/>
        <v>0</v>
      </c>
      <c r="BI147" s="10">
        <f t="shared" ca="1" si="140"/>
        <v>0</v>
      </c>
      <c r="BJ147" s="10">
        <f t="shared" ca="1" si="141"/>
        <v>0</v>
      </c>
      <c r="BK147" s="10">
        <f t="shared" ca="1" si="142"/>
        <v>0</v>
      </c>
      <c r="BL147" s="10">
        <f t="shared" ca="1" si="143"/>
        <v>0</v>
      </c>
      <c r="BM147" s="10">
        <f t="shared" ca="1" si="144"/>
        <v>0</v>
      </c>
      <c r="BN147" s="13">
        <f t="shared" ca="1" si="120"/>
        <v>0</v>
      </c>
      <c r="BO147" s="7"/>
      <c r="BP147" s="10">
        <f t="shared" ca="1" si="121"/>
        <v>0</v>
      </c>
      <c r="BQ147" s="10">
        <f t="shared" ca="1" si="122"/>
        <v>0</v>
      </c>
      <c r="BR147" s="10">
        <f t="shared" ca="1" si="123"/>
        <v>0</v>
      </c>
      <c r="BS147" s="10">
        <f t="shared" ca="1" si="124"/>
        <v>0</v>
      </c>
      <c r="BT147" s="10">
        <f t="shared" ca="1" si="125"/>
        <v>0</v>
      </c>
      <c r="BU147" s="10">
        <f t="shared" ca="1" si="146"/>
        <v>0</v>
      </c>
      <c r="BV147" s="10">
        <f t="shared" ca="1" si="147"/>
        <v>0</v>
      </c>
      <c r="BW147" s="10">
        <f t="shared" ca="1" si="148"/>
        <v>0</v>
      </c>
      <c r="BX147" s="10">
        <f t="shared" ca="1" si="149"/>
        <v>0</v>
      </c>
      <c r="BY147" s="10">
        <f t="shared" ca="1" si="150"/>
        <v>0</v>
      </c>
      <c r="BZ147" s="10">
        <f t="shared" ca="1" si="151"/>
        <v>0</v>
      </c>
      <c r="CA147" s="10">
        <f t="shared" ca="1" si="152"/>
        <v>0</v>
      </c>
      <c r="CB147" s="10">
        <f t="shared" ca="1" si="153"/>
        <v>0</v>
      </c>
      <c r="CC147" s="10">
        <f t="shared" ca="1" si="154"/>
        <v>0</v>
      </c>
      <c r="CD147" s="10">
        <f t="shared" ca="1" si="155"/>
        <v>0</v>
      </c>
      <c r="CE147" s="10">
        <f t="shared" ca="1" si="156"/>
        <v>0</v>
      </c>
      <c r="CF147" s="10">
        <f t="shared" ca="1" si="157"/>
        <v>0</v>
      </c>
      <c r="CG147" s="10">
        <f t="shared" ca="1" si="158"/>
        <v>0</v>
      </c>
      <c r="CH147" s="10">
        <f t="shared" ca="1" si="159"/>
        <v>0</v>
      </c>
      <c r="CI147" s="10">
        <f t="shared" ca="1" si="160"/>
        <v>0</v>
      </c>
      <c r="CJ147" s="13">
        <f t="shared" ca="1" si="126"/>
        <v>0</v>
      </c>
      <c r="CK147" s="13"/>
      <c r="CL147" s="33">
        <f t="shared" ca="1" si="109"/>
        <v>0</v>
      </c>
      <c r="CM147" s="10">
        <f ca="1">IF(NOT(snowball),0,IF(Z146=0,0,IF($C147&lt;=SUM($CL147:CL147),0,IF(BQ147+$C147-SUM($CL147:CL147)&gt;Z146+AU147,Z146+AU147-BQ147,$C147-SUM($CL147:CL147)))))</f>
        <v>0</v>
      </c>
      <c r="CN147" s="10">
        <f ca="1">IF(NOT(snowball),0,IF(AA146=0,0,IF($C147&lt;=SUM($CL147:CM147),0,IF(BR147+$C147-SUM($CL147:CM147)&gt;AA146+AV147,AA146+AV147-BR147,$C147-SUM($CL147:CM147)))))</f>
        <v>0</v>
      </c>
      <c r="CO147" s="10">
        <f ca="1">IF(NOT(snowball),0,IF(AB146=0,0,IF($C147&lt;=SUM($CL147:CN147),0,IF(BS147+$C147-SUM($CL147:CN147)&gt;AB146+AW147,AB146+AW147-BS147,$C147-SUM($CL147:CN147)))))</f>
        <v>0</v>
      </c>
      <c r="CP147" s="10">
        <f ca="1">IF(NOT(snowball),0,IF(AC146=0,0,IF($C147&lt;=SUM($CL147:CO147),0,IF(BT147+$C147-SUM($CL147:CO147)&gt;AC146+AX147,AC146+AX147-BT147,$C147-SUM($CL147:CO147)))))</f>
        <v>0</v>
      </c>
      <c r="CQ147" s="10">
        <f ca="1">IF(NOT(snowball),0,IF(AD146=0,0,IF($C147&lt;=SUM($CL147:CP147),0,IF(BU147+$C147-SUM($CL147:CP147)&gt;AD146+AY147,AD146+AY147-BU147,$C147-SUM($CL147:CP147)))))</f>
        <v>0</v>
      </c>
      <c r="CR147" s="10">
        <f ca="1">IF(NOT(snowball),0,IF(AE146=0,0,IF($C147&lt;=SUM($CL147:CQ147),0,IF(BV147+$C147-SUM($CL147:CQ147)&gt;AE146+AZ147,AE146+AZ147-BV147,$C147-SUM($CL147:CQ147)))))</f>
        <v>0</v>
      </c>
      <c r="CS147" s="10">
        <f ca="1">IF(NOT(snowball),0,IF(AF146=0,0,IF($C147&lt;=SUM($CL147:CR147),0,IF(BW147+$C147-SUM($CL147:CR147)&gt;AF146+BA147,AF146+BA147-BW147,$C147-SUM($CL147:CR147)))))</f>
        <v>0</v>
      </c>
      <c r="CT147" s="10">
        <f ca="1">IF(NOT(snowball),0,IF(AG146=0,0,IF($C147&lt;=SUM($CL147:CS147),0,IF(BX147+$C147-SUM($CL147:CS147)&gt;AG146+BB147,AG146+BB147-BX147,$C147-SUM($CL147:CS147)))))</f>
        <v>0</v>
      </c>
      <c r="CU147" s="10">
        <f ca="1">IF(NOT(snowball),0,IF(AH146=0,0,IF($C147&lt;=SUM($CL147:CT147),0,IF(BY147+$C147-SUM($CL147:CT147)&gt;AH146+BC147,AH146+BC147-BY147,$C147-SUM($CL147:CT147)))))</f>
        <v>0</v>
      </c>
      <c r="CV147" s="10">
        <f ca="1">IF(NOT(snowball),0,IF(AI146=0,0,IF($C147&lt;=SUM($CL147:CU147),0,IF(BZ147+$C147-SUM($CL147:CU147)&gt;AI146+BD147,AI146+BD147-BZ147,$C147-SUM($CL147:CU147)))))</f>
        <v>0</v>
      </c>
      <c r="CW147" s="10">
        <f ca="1">IF(NOT(snowball),0,IF(AJ146=0,0,IF($C147&lt;=SUM($CL147:CV147),0,IF(CA147+$C147-SUM($CL147:CV147)&gt;AJ146+BE147,AJ146+BE147-CA147,$C147-SUM($CL147:CV147)))))</f>
        <v>0</v>
      </c>
      <c r="CX147" s="10">
        <f ca="1">IF(NOT(snowball),0,IF(AK146=0,0,IF($C147&lt;=SUM($CL147:CW147),0,IF(CB147+$C147-SUM($CL147:CW147)&gt;AK146+BF147,AK146+BF147-CB147,$C147-SUM($CL147:CW147)))))</f>
        <v>0</v>
      </c>
      <c r="CY147" s="10">
        <f ca="1">IF(NOT(snowball),0,IF(AL146=0,0,IF($C147&lt;=SUM($CL147:CX147),0,IF(CC147+$C147-SUM($CL147:CX147)&gt;AL146+BG147,AL146+BG147-CC147,$C147-SUM($CL147:CX147)))))</f>
        <v>0</v>
      </c>
      <c r="CZ147" s="10">
        <f ca="1">IF(NOT(snowball),0,IF(AM146=0,0,IF($C147&lt;=SUM($CL147:CY147),0,IF(CD147+$C147-SUM($CL147:CY147)&gt;AM146+BH147,AM146+BH147-CD147,$C147-SUM($CL147:CY147)))))</f>
        <v>0</v>
      </c>
      <c r="DA147" s="10">
        <f ca="1">IF(NOT(snowball),0,IF(AN146=0,0,IF($C147&lt;=SUM($CL147:CZ147),0,IF(CE147+$C147-SUM($CL147:CZ147)&gt;AN146+BI147,AN146+BI147-CE147,$C147-SUM($CL147:CZ147)))))</f>
        <v>0</v>
      </c>
      <c r="DB147" s="10">
        <f ca="1">IF(NOT(snowball),0,IF(AO146=0,0,IF($C147&lt;=SUM($CL147:DA147),0,IF(CF147+$C147-SUM($CL147:DA147)&gt;AO146+BJ147,AO146+BJ147-CF147,$C147-SUM($CL147:DA147)))))</f>
        <v>0</v>
      </c>
      <c r="DC147" s="10">
        <f ca="1">IF(NOT(snowball),0,IF(AP146=0,0,IF($C147&lt;=SUM($CL147:DB147),0,IF(CG147+$C147-SUM($CL147:DB147)&gt;AP146+BK147,AP146+BK147-CG147,$C147-SUM($CL147:DB147)))))</f>
        <v>0</v>
      </c>
      <c r="DD147" s="10">
        <f ca="1">IF(NOT(snowball),0,IF(AQ146=0,0,IF($C147&lt;=SUM($CL147:DC147),0,IF(CH147+$C147-SUM($CL147:DC147)&gt;AQ146+BL147,AQ146+BL147-CH147,$C147-SUM($CL147:DC147)))))</f>
        <v>0</v>
      </c>
      <c r="DE147" s="10">
        <f ca="1">IF(NOT(snowball),0,IF(AR146=0,0,IF($C147&lt;=SUM($CL147:DD147),0,IF(CI147+$C147-SUM($CL147:DD147)&gt;AR146+BM147,AR146+BM147-CI147,$C147-SUM($CL147:DD147)))))</f>
        <v>0</v>
      </c>
    </row>
    <row r="148" spans="1:109" ht="11.1" customHeight="1">
      <c r="A148" s="11" t="str">
        <f t="shared" ca="1" si="127"/>
        <v/>
      </c>
      <c r="B148" s="5" t="e">
        <f t="shared" ca="1" si="110"/>
        <v>#N/A</v>
      </c>
      <c r="C148" s="34" t="str">
        <f t="shared" ca="1" si="88"/>
        <v/>
      </c>
      <c r="D148" s="10">
        <f t="shared" ca="1" si="89"/>
        <v>0</v>
      </c>
      <c r="E148" s="10">
        <f t="shared" ca="1" si="90"/>
        <v>0</v>
      </c>
      <c r="F148" s="10">
        <f t="shared" ca="1" si="91"/>
        <v>0</v>
      </c>
      <c r="G148" s="10">
        <f t="shared" ca="1" si="92"/>
        <v>0</v>
      </c>
      <c r="H148" s="10">
        <f t="shared" ca="1" si="93"/>
        <v>0</v>
      </c>
      <c r="I148" s="10">
        <f t="shared" ca="1" si="94"/>
        <v>0</v>
      </c>
      <c r="J148" s="10">
        <f t="shared" ca="1" si="95"/>
        <v>0</v>
      </c>
      <c r="K148" s="10">
        <f t="shared" ca="1" si="96"/>
        <v>0</v>
      </c>
      <c r="L148" s="10">
        <f t="shared" ca="1" si="97"/>
        <v>0</v>
      </c>
      <c r="M148" s="10">
        <f t="shared" ca="1" si="98"/>
        <v>0</v>
      </c>
      <c r="N148" s="10">
        <f t="shared" ca="1" si="99"/>
        <v>0</v>
      </c>
      <c r="O148" s="10">
        <f t="shared" ca="1" si="100"/>
        <v>0</v>
      </c>
      <c r="P148" s="10">
        <f t="shared" ca="1" si="101"/>
        <v>0</v>
      </c>
      <c r="Q148" s="10">
        <f t="shared" ca="1" si="102"/>
        <v>0</v>
      </c>
      <c r="R148" s="10">
        <f t="shared" ca="1" si="103"/>
        <v>0</v>
      </c>
      <c r="S148" s="10">
        <f t="shared" ca="1" si="104"/>
        <v>0</v>
      </c>
      <c r="T148" s="10">
        <f t="shared" ca="1" si="105"/>
        <v>0</v>
      </c>
      <c r="U148" s="10">
        <f t="shared" ca="1" si="106"/>
        <v>0</v>
      </c>
      <c r="V148" s="10">
        <f t="shared" ca="1" si="107"/>
        <v>0</v>
      </c>
      <c r="W148" s="10">
        <f t="shared" ca="1" si="107"/>
        <v>0</v>
      </c>
      <c r="X148" s="31"/>
      <c r="Y148" s="10">
        <f t="shared" ca="1" si="111"/>
        <v>0</v>
      </c>
      <c r="Z148" s="10">
        <f t="shared" ca="1" si="112"/>
        <v>0</v>
      </c>
      <c r="AA148" s="10">
        <f t="shared" ca="1" si="113"/>
        <v>0</v>
      </c>
      <c r="AB148" s="10">
        <f t="shared" ca="1" si="162"/>
        <v>0</v>
      </c>
      <c r="AC148" s="10">
        <f t="shared" ca="1" si="163"/>
        <v>0</v>
      </c>
      <c r="AD148" s="10">
        <f t="shared" ca="1" si="164"/>
        <v>0</v>
      </c>
      <c r="AE148" s="10">
        <f t="shared" ca="1" si="168"/>
        <v>0</v>
      </c>
      <c r="AF148" s="10">
        <f t="shared" ca="1" si="168"/>
        <v>0</v>
      </c>
      <c r="AG148" s="10">
        <f t="shared" ca="1" si="168"/>
        <v>0</v>
      </c>
      <c r="AH148" s="10">
        <f t="shared" ca="1" si="168"/>
        <v>0</v>
      </c>
      <c r="AI148" s="10">
        <f t="shared" ca="1" si="168"/>
        <v>0</v>
      </c>
      <c r="AJ148" s="10">
        <f t="shared" ca="1" si="168"/>
        <v>0</v>
      </c>
      <c r="AK148" s="10">
        <f t="shared" ca="1" si="168"/>
        <v>0</v>
      </c>
      <c r="AL148" s="10">
        <f t="shared" ca="1" si="168"/>
        <v>0</v>
      </c>
      <c r="AM148" s="10">
        <f t="shared" ca="1" si="168"/>
        <v>0</v>
      </c>
      <c r="AN148" s="10">
        <f t="shared" ca="1" si="168"/>
        <v>0</v>
      </c>
      <c r="AO148" s="10">
        <f t="shared" ca="1" si="168"/>
        <v>0</v>
      </c>
      <c r="AP148" s="10">
        <f t="shared" ca="1" si="168"/>
        <v>0</v>
      </c>
      <c r="AQ148" s="10">
        <f t="shared" ca="1" si="168"/>
        <v>0</v>
      </c>
      <c r="AR148" s="10">
        <f t="shared" ca="1" si="168"/>
        <v>0</v>
      </c>
      <c r="AS148" s="2"/>
      <c r="AT148" s="10">
        <f t="shared" ca="1" si="165"/>
        <v>0</v>
      </c>
      <c r="AU148" s="10">
        <f t="shared" ca="1" si="166"/>
        <v>0</v>
      </c>
      <c r="AV148" s="10">
        <f t="shared" ca="1" si="167"/>
        <v>0</v>
      </c>
      <c r="AW148" s="10">
        <f t="shared" ca="1" si="128"/>
        <v>0</v>
      </c>
      <c r="AX148" s="10">
        <f t="shared" ca="1" si="129"/>
        <v>0</v>
      </c>
      <c r="AY148" s="10">
        <f t="shared" ca="1" si="130"/>
        <v>0</v>
      </c>
      <c r="AZ148" s="10">
        <f t="shared" ca="1" si="131"/>
        <v>0</v>
      </c>
      <c r="BA148" s="10">
        <f t="shared" ca="1" si="132"/>
        <v>0</v>
      </c>
      <c r="BB148" s="10">
        <f t="shared" ca="1" si="133"/>
        <v>0</v>
      </c>
      <c r="BC148" s="10">
        <f t="shared" ca="1" si="134"/>
        <v>0</v>
      </c>
      <c r="BD148" s="10">
        <f t="shared" ca="1" si="135"/>
        <v>0</v>
      </c>
      <c r="BE148" s="10">
        <f t="shared" ca="1" si="136"/>
        <v>0</v>
      </c>
      <c r="BF148" s="10">
        <f t="shared" ca="1" si="137"/>
        <v>0</v>
      </c>
      <c r="BG148" s="10">
        <f t="shared" ca="1" si="138"/>
        <v>0</v>
      </c>
      <c r="BH148" s="10">
        <f t="shared" ca="1" si="139"/>
        <v>0</v>
      </c>
      <c r="BI148" s="10">
        <f t="shared" ca="1" si="140"/>
        <v>0</v>
      </c>
      <c r="BJ148" s="10">
        <f t="shared" ca="1" si="141"/>
        <v>0</v>
      </c>
      <c r="BK148" s="10">
        <f t="shared" ca="1" si="142"/>
        <v>0</v>
      </c>
      <c r="BL148" s="10">
        <f t="shared" ca="1" si="143"/>
        <v>0</v>
      </c>
      <c r="BM148" s="10">
        <f t="shared" ca="1" si="144"/>
        <v>0</v>
      </c>
      <c r="BN148" s="13">
        <f t="shared" ca="1" si="120"/>
        <v>0</v>
      </c>
      <c r="BO148" s="7"/>
      <c r="BP148" s="10">
        <f t="shared" ca="1" si="121"/>
        <v>0</v>
      </c>
      <c r="BQ148" s="10">
        <f t="shared" ca="1" si="122"/>
        <v>0</v>
      </c>
      <c r="BR148" s="10">
        <f t="shared" ca="1" si="123"/>
        <v>0</v>
      </c>
      <c r="BS148" s="10">
        <f t="shared" ca="1" si="124"/>
        <v>0</v>
      </c>
      <c r="BT148" s="10">
        <f t="shared" ca="1" si="125"/>
        <v>0</v>
      </c>
      <c r="BU148" s="10">
        <f t="shared" ca="1" si="146"/>
        <v>0</v>
      </c>
      <c r="BV148" s="10">
        <f t="shared" ca="1" si="147"/>
        <v>0</v>
      </c>
      <c r="BW148" s="10">
        <f t="shared" ca="1" si="148"/>
        <v>0</v>
      </c>
      <c r="BX148" s="10">
        <f t="shared" ca="1" si="149"/>
        <v>0</v>
      </c>
      <c r="BY148" s="10">
        <f t="shared" ca="1" si="150"/>
        <v>0</v>
      </c>
      <c r="BZ148" s="10">
        <f t="shared" ca="1" si="151"/>
        <v>0</v>
      </c>
      <c r="CA148" s="10">
        <f t="shared" ca="1" si="152"/>
        <v>0</v>
      </c>
      <c r="CB148" s="10">
        <f t="shared" ca="1" si="153"/>
        <v>0</v>
      </c>
      <c r="CC148" s="10">
        <f t="shared" ca="1" si="154"/>
        <v>0</v>
      </c>
      <c r="CD148" s="10">
        <f t="shared" ca="1" si="155"/>
        <v>0</v>
      </c>
      <c r="CE148" s="10">
        <f t="shared" ca="1" si="156"/>
        <v>0</v>
      </c>
      <c r="CF148" s="10">
        <f t="shared" ca="1" si="157"/>
        <v>0</v>
      </c>
      <c r="CG148" s="10">
        <f t="shared" ca="1" si="158"/>
        <v>0</v>
      </c>
      <c r="CH148" s="10">
        <f t="shared" ca="1" si="159"/>
        <v>0</v>
      </c>
      <c r="CI148" s="10">
        <f t="shared" ca="1" si="160"/>
        <v>0</v>
      </c>
      <c r="CJ148" s="13">
        <f t="shared" ca="1" si="126"/>
        <v>0</v>
      </c>
      <c r="CK148" s="13"/>
      <c r="CL148" s="33">
        <f t="shared" ca="1" si="109"/>
        <v>0</v>
      </c>
      <c r="CM148" s="10">
        <f ca="1">IF(NOT(snowball),0,IF(Z147=0,0,IF($C148&lt;=SUM($CL148:CL148),0,IF(BQ148+$C148-SUM($CL148:CL148)&gt;Z147+AU148,Z147+AU148-BQ148,$C148-SUM($CL148:CL148)))))</f>
        <v>0</v>
      </c>
      <c r="CN148" s="10">
        <f ca="1">IF(NOT(snowball),0,IF(AA147=0,0,IF($C148&lt;=SUM($CL148:CM148),0,IF(BR148+$C148-SUM($CL148:CM148)&gt;AA147+AV148,AA147+AV148-BR148,$C148-SUM($CL148:CM148)))))</f>
        <v>0</v>
      </c>
      <c r="CO148" s="10">
        <f ca="1">IF(NOT(snowball),0,IF(AB147=0,0,IF($C148&lt;=SUM($CL148:CN148),0,IF(BS148+$C148-SUM($CL148:CN148)&gt;AB147+AW148,AB147+AW148-BS148,$C148-SUM($CL148:CN148)))))</f>
        <v>0</v>
      </c>
      <c r="CP148" s="10">
        <f ca="1">IF(NOT(snowball),0,IF(AC147=0,0,IF($C148&lt;=SUM($CL148:CO148),0,IF(BT148+$C148-SUM($CL148:CO148)&gt;AC147+AX148,AC147+AX148-BT148,$C148-SUM($CL148:CO148)))))</f>
        <v>0</v>
      </c>
      <c r="CQ148" s="10">
        <f ca="1">IF(NOT(snowball),0,IF(AD147=0,0,IF($C148&lt;=SUM($CL148:CP148),0,IF(BU148+$C148-SUM($CL148:CP148)&gt;AD147+AY148,AD147+AY148-BU148,$C148-SUM($CL148:CP148)))))</f>
        <v>0</v>
      </c>
      <c r="CR148" s="10">
        <f ca="1">IF(NOT(snowball),0,IF(AE147=0,0,IF($C148&lt;=SUM($CL148:CQ148),0,IF(BV148+$C148-SUM($CL148:CQ148)&gt;AE147+AZ148,AE147+AZ148-BV148,$C148-SUM($CL148:CQ148)))))</f>
        <v>0</v>
      </c>
      <c r="CS148" s="10">
        <f ca="1">IF(NOT(snowball),0,IF(AF147=0,0,IF($C148&lt;=SUM($CL148:CR148),0,IF(BW148+$C148-SUM($CL148:CR148)&gt;AF147+BA148,AF147+BA148-BW148,$C148-SUM($CL148:CR148)))))</f>
        <v>0</v>
      </c>
      <c r="CT148" s="10">
        <f ca="1">IF(NOT(snowball),0,IF(AG147=0,0,IF($C148&lt;=SUM($CL148:CS148),0,IF(BX148+$C148-SUM($CL148:CS148)&gt;AG147+BB148,AG147+BB148-BX148,$C148-SUM($CL148:CS148)))))</f>
        <v>0</v>
      </c>
      <c r="CU148" s="10">
        <f ca="1">IF(NOT(snowball),0,IF(AH147=0,0,IF($C148&lt;=SUM($CL148:CT148),0,IF(BY148+$C148-SUM($CL148:CT148)&gt;AH147+BC148,AH147+BC148-BY148,$C148-SUM($CL148:CT148)))))</f>
        <v>0</v>
      </c>
      <c r="CV148" s="10">
        <f ca="1">IF(NOT(snowball),0,IF(AI147=0,0,IF($C148&lt;=SUM($CL148:CU148),0,IF(BZ148+$C148-SUM($CL148:CU148)&gt;AI147+BD148,AI147+BD148-BZ148,$C148-SUM($CL148:CU148)))))</f>
        <v>0</v>
      </c>
      <c r="CW148" s="10">
        <f ca="1">IF(NOT(snowball),0,IF(AJ147=0,0,IF($C148&lt;=SUM($CL148:CV148),0,IF(CA148+$C148-SUM($CL148:CV148)&gt;AJ147+BE148,AJ147+BE148-CA148,$C148-SUM($CL148:CV148)))))</f>
        <v>0</v>
      </c>
      <c r="CX148" s="10">
        <f ca="1">IF(NOT(snowball),0,IF(AK147=0,0,IF($C148&lt;=SUM($CL148:CW148),0,IF(CB148+$C148-SUM($CL148:CW148)&gt;AK147+BF148,AK147+BF148-CB148,$C148-SUM($CL148:CW148)))))</f>
        <v>0</v>
      </c>
      <c r="CY148" s="10">
        <f ca="1">IF(NOT(snowball),0,IF(AL147=0,0,IF($C148&lt;=SUM($CL148:CX148),0,IF(CC148+$C148-SUM($CL148:CX148)&gt;AL147+BG148,AL147+BG148-CC148,$C148-SUM($CL148:CX148)))))</f>
        <v>0</v>
      </c>
      <c r="CZ148" s="10">
        <f ca="1">IF(NOT(snowball),0,IF(AM147=0,0,IF($C148&lt;=SUM($CL148:CY148),0,IF(CD148+$C148-SUM($CL148:CY148)&gt;AM147+BH148,AM147+BH148-CD148,$C148-SUM($CL148:CY148)))))</f>
        <v>0</v>
      </c>
      <c r="DA148" s="10">
        <f ca="1">IF(NOT(snowball),0,IF(AN147=0,0,IF($C148&lt;=SUM($CL148:CZ148),0,IF(CE148+$C148-SUM($CL148:CZ148)&gt;AN147+BI148,AN147+BI148-CE148,$C148-SUM($CL148:CZ148)))))</f>
        <v>0</v>
      </c>
      <c r="DB148" s="10">
        <f ca="1">IF(NOT(snowball),0,IF(AO147=0,0,IF($C148&lt;=SUM($CL148:DA148),0,IF(CF148+$C148-SUM($CL148:DA148)&gt;AO147+BJ148,AO147+BJ148-CF148,$C148-SUM($CL148:DA148)))))</f>
        <v>0</v>
      </c>
      <c r="DC148" s="10">
        <f ca="1">IF(NOT(snowball),0,IF(AP147=0,0,IF($C148&lt;=SUM($CL148:DB148),0,IF(CG148+$C148-SUM($CL148:DB148)&gt;AP147+BK148,AP147+BK148-CG148,$C148-SUM($CL148:DB148)))))</f>
        <v>0</v>
      </c>
      <c r="DD148" s="10">
        <f ca="1">IF(NOT(snowball),0,IF(AQ147=0,0,IF($C148&lt;=SUM($CL148:DC148),0,IF(CH148+$C148-SUM($CL148:DC148)&gt;AQ147+BL148,AQ147+BL148-CH148,$C148-SUM($CL148:DC148)))))</f>
        <v>0</v>
      </c>
      <c r="DE148" s="10">
        <f ca="1">IF(NOT(snowball),0,IF(AR147=0,0,IF($C148&lt;=SUM($CL148:DD148),0,IF(CI148+$C148-SUM($CL148:DD148)&gt;AR147+BM148,AR147+BM148-CI148,$C148-SUM($CL148:DD148)))))</f>
        <v>0</v>
      </c>
    </row>
    <row r="149" spans="1:109" ht="11.1" customHeight="1">
      <c r="A149" s="11" t="str">
        <f t="shared" ca="1" si="127"/>
        <v/>
      </c>
      <c r="B149" s="5" t="e">
        <f t="shared" ca="1" si="110"/>
        <v>#N/A</v>
      </c>
      <c r="C149" s="34" t="str">
        <f t="shared" ref="C149:C212" ca="1" si="169">IF(A149="","",IF(snowball,IF(($D$5-CJ149)&lt;0,0,$D$5-CJ149),"n/a"))</f>
        <v/>
      </c>
      <c r="D149" s="10">
        <f t="shared" ref="D149:D212" ca="1" si="170">BP149+CL149</f>
        <v>0</v>
      </c>
      <c r="E149" s="10">
        <f t="shared" ref="E149:E212" ca="1" si="171">BQ149+CM149</f>
        <v>0</v>
      </c>
      <c r="F149" s="10">
        <f t="shared" ref="F149:F212" ca="1" si="172">BR149+CN149</f>
        <v>0</v>
      </c>
      <c r="G149" s="10">
        <f t="shared" ref="G149:G212" ca="1" si="173">BS149+CO149</f>
        <v>0</v>
      </c>
      <c r="H149" s="10">
        <f t="shared" ref="H149:H212" ca="1" si="174">BT149+CP149</f>
        <v>0</v>
      </c>
      <c r="I149" s="10">
        <f t="shared" ref="I149:I212" ca="1" si="175">BU149+CQ149</f>
        <v>0</v>
      </c>
      <c r="J149" s="10">
        <f t="shared" ref="J149:J212" ca="1" si="176">BV149+CR149</f>
        <v>0</v>
      </c>
      <c r="K149" s="10">
        <f t="shared" ref="K149:K212" ca="1" si="177">BW149+CS149</f>
        <v>0</v>
      </c>
      <c r="L149" s="10">
        <f t="shared" ref="L149:L212" ca="1" si="178">BX149+CT149</f>
        <v>0</v>
      </c>
      <c r="M149" s="10">
        <f t="shared" ref="M149:M212" ca="1" si="179">BY149+CU149</f>
        <v>0</v>
      </c>
      <c r="N149" s="10">
        <f t="shared" ref="N149:N212" ca="1" si="180">BZ149+CV149</f>
        <v>0</v>
      </c>
      <c r="O149" s="10">
        <f t="shared" ref="O149:O212" ca="1" si="181">CA149+CW149</f>
        <v>0</v>
      </c>
      <c r="P149" s="10">
        <f t="shared" ref="P149:P212" ca="1" si="182">CB149+CX149</f>
        <v>0</v>
      </c>
      <c r="Q149" s="10">
        <f t="shared" ref="Q149:Q212" ca="1" si="183">CC149+CY149</f>
        <v>0</v>
      </c>
      <c r="R149" s="10">
        <f t="shared" ref="R149:R212" ca="1" si="184">CD149+CZ149</f>
        <v>0</v>
      </c>
      <c r="S149" s="10">
        <f t="shared" ref="S149:S212" ca="1" si="185">CE149+DA149</f>
        <v>0</v>
      </c>
      <c r="T149" s="10">
        <f t="shared" ref="T149:T212" ca="1" si="186">CF149+DB149</f>
        <v>0</v>
      </c>
      <c r="U149" s="10">
        <f t="shared" ref="U149:U212" ca="1" si="187">CG149+DC149</f>
        <v>0</v>
      </c>
      <c r="V149" s="10">
        <f t="shared" ref="V149:W212" ca="1" si="188">CH149+DD149</f>
        <v>0</v>
      </c>
      <c r="W149" s="10">
        <f t="shared" ca="1" si="188"/>
        <v>0</v>
      </c>
      <c r="X149" s="31"/>
      <c r="Y149" s="10">
        <f t="shared" ca="1" si="111"/>
        <v>0</v>
      </c>
      <c r="Z149" s="10">
        <f t="shared" ca="1" si="112"/>
        <v>0</v>
      </c>
      <c r="AA149" s="10">
        <f t="shared" ca="1" si="113"/>
        <v>0</v>
      </c>
      <c r="AB149" s="10">
        <f t="shared" ca="1" si="162"/>
        <v>0</v>
      </c>
      <c r="AC149" s="10">
        <f t="shared" ca="1" si="163"/>
        <v>0</v>
      </c>
      <c r="AD149" s="10">
        <f t="shared" ca="1" si="164"/>
        <v>0</v>
      </c>
      <c r="AE149" s="10">
        <f t="shared" ref="AE149:AR164" ca="1" si="189">IF(J$8=0,0,AE148-(J149-AZ149))</f>
        <v>0</v>
      </c>
      <c r="AF149" s="10">
        <f t="shared" ca="1" si="189"/>
        <v>0</v>
      </c>
      <c r="AG149" s="10">
        <f t="shared" ca="1" si="189"/>
        <v>0</v>
      </c>
      <c r="AH149" s="10">
        <f t="shared" ca="1" si="189"/>
        <v>0</v>
      </c>
      <c r="AI149" s="10">
        <f t="shared" ca="1" si="189"/>
        <v>0</v>
      </c>
      <c r="AJ149" s="10">
        <f t="shared" ca="1" si="189"/>
        <v>0</v>
      </c>
      <c r="AK149" s="10">
        <f t="shared" ca="1" si="189"/>
        <v>0</v>
      </c>
      <c r="AL149" s="10">
        <f t="shared" ca="1" si="189"/>
        <v>0</v>
      </c>
      <c r="AM149" s="10">
        <f t="shared" ca="1" si="189"/>
        <v>0</v>
      </c>
      <c r="AN149" s="10">
        <f t="shared" ca="1" si="189"/>
        <v>0</v>
      </c>
      <c r="AO149" s="10">
        <f t="shared" ca="1" si="189"/>
        <v>0</v>
      </c>
      <c r="AP149" s="10">
        <f t="shared" ca="1" si="189"/>
        <v>0</v>
      </c>
      <c r="AQ149" s="10">
        <f t="shared" ca="1" si="189"/>
        <v>0</v>
      </c>
      <c r="AR149" s="10">
        <f t="shared" ca="1" si="189"/>
        <v>0</v>
      </c>
      <c r="AS149" s="2"/>
      <c r="AT149" s="10">
        <f t="shared" ca="1" si="165"/>
        <v>0</v>
      </c>
      <c r="AU149" s="10">
        <f t="shared" ca="1" si="166"/>
        <v>0</v>
      </c>
      <c r="AV149" s="10">
        <f t="shared" ca="1" si="167"/>
        <v>0</v>
      </c>
      <c r="AW149" s="10">
        <f t="shared" ca="1" si="128"/>
        <v>0</v>
      </c>
      <c r="AX149" s="10">
        <f t="shared" ca="1" si="129"/>
        <v>0</v>
      </c>
      <c r="AY149" s="10">
        <f t="shared" ca="1" si="130"/>
        <v>0</v>
      </c>
      <c r="AZ149" s="10">
        <f t="shared" ca="1" si="131"/>
        <v>0</v>
      </c>
      <c r="BA149" s="10">
        <f t="shared" ca="1" si="132"/>
        <v>0</v>
      </c>
      <c r="BB149" s="10">
        <f t="shared" ca="1" si="133"/>
        <v>0</v>
      </c>
      <c r="BC149" s="10">
        <f t="shared" ca="1" si="134"/>
        <v>0</v>
      </c>
      <c r="BD149" s="10">
        <f t="shared" ca="1" si="135"/>
        <v>0</v>
      </c>
      <c r="BE149" s="10">
        <f t="shared" ca="1" si="136"/>
        <v>0</v>
      </c>
      <c r="BF149" s="10">
        <f t="shared" ca="1" si="137"/>
        <v>0</v>
      </c>
      <c r="BG149" s="10">
        <f t="shared" ca="1" si="138"/>
        <v>0</v>
      </c>
      <c r="BH149" s="10">
        <f t="shared" ca="1" si="139"/>
        <v>0</v>
      </c>
      <c r="BI149" s="10">
        <f t="shared" ca="1" si="140"/>
        <v>0</v>
      </c>
      <c r="BJ149" s="10">
        <f t="shared" ca="1" si="141"/>
        <v>0</v>
      </c>
      <c r="BK149" s="10">
        <f t="shared" ca="1" si="142"/>
        <v>0</v>
      </c>
      <c r="BL149" s="10">
        <f t="shared" ca="1" si="143"/>
        <v>0</v>
      </c>
      <c r="BM149" s="10">
        <f t="shared" ca="1" si="144"/>
        <v>0</v>
      </c>
      <c r="BN149" s="13">
        <f t="shared" ca="1" si="120"/>
        <v>0</v>
      </c>
      <c r="BO149" s="7"/>
      <c r="BP149" s="10">
        <f t="shared" ca="1" si="121"/>
        <v>0</v>
      </c>
      <c r="BQ149" s="10">
        <f t="shared" ca="1" si="122"/>
        <v>0</v>
      </c>
      <c r="BR149" s="10">
        <f t="shared" ca="1" si="123"/>
        <v>0</v>
      </c>
      <c r="BS149" s="10">
        <f t="shared" ca="1" si="124"/>
        <v>0</v>
      </c>
      <c r="BT149" s="10">
        <f t="shared" ca="1" si="125"/>
        <v>0</v>
      </c>
      <c r="BU149" s="10">
        <f t="shared" ca="1" si="146"/>
        <v>0</v>
      </c>
      <c r="BV149" s="10">
        <f t="shared" ca="1" si="147"/>
        <v>0</v>
      </c>
      <c r="BW149" s="10">
        <f t="shared" ca="1" si="148"/>
        <v>0</v>
      </c>
      <c r="BX149" s="10">
        <f t="shared" ca="1" si="149"/>
        <v>0</v>
      </c>
      <c r="BY149" s="10">
        <f t="shared" ca="1" si="150"/>
        <v>0</v>
      </c>
      <c r="BZ149" s="10">
        <f t="shared" ca="1" si="151"/>
        <v>0</v>
      </c>
      <c r="CA149" s="10">
        <f t="shared" ca="1" si="152"/>
        <v>0</v>
      </c>
      <c r="CB149" s="10">
        <f t="shared" ca="1" si="153"/>
        <v>0</v>
      </c>
      <c r="CC149" s="10">
        <f t="shared" ca="1" si="154"/>
        <v>0</v>
      </c>
      <c r="CD149" s="10">
        <f t="shared" ca="1" si="155"/>
        <v>0</v>
      </c>
      <c r="CE149" s="10">
        <f t="shared" ca="1" si="156"/>
        <v>0</v>
      </c>
      <c r="CF149" s="10">
        <f t="shared" ca="1" si="157"/>
        <v>0</v>
      </c>
      <c r="CG149" s="10">
        <f t="shared" ca="1" si="158"/>
        <v>0</v>
      </c>
      <c r="CH149" s="10">
        <f t="shared" ca="1" si="159"/>
        <v>0</v>
      </c>
      <c r="CI149" s="10">
        <f t="shared" ca="1" si="160"/>
        <v>0</v>
      </c>
      <c r="CJ149" s="13">
        <f t="shared" ca="1" si="126"/>
        <v>0</v>
      </c>
      <c r="CK149" s="13"/>
      <c r="CL149" s="33">
        <f t="shared" ref="CL149:CL212" ca="1" si="190">IF(NOT(snowball),0,IF(Y148=0,0,IF(BP149+$C149&gt;Y148+AT149,Y148+AT149-BP149,$C149)))</f>
        <v>0</v>
      </c>
      <c r="CM149" s="10">
        <f ca="1">IF(NOT(snowball),0,IF(Z148=0,0,IF($C149&lt;=SUM($CL149:CL149),0,IF(BQ149+$C149-SUM($CL149:CL149)&gt;Z148+AU149,Z148+AU149-BQ149,$C149-SUM($CL149:CL149)))))</f>
        <v>0</v>
      </c>
      <c r="CN149" s="10">
        <f ca="1">IF(NOT(snowball),0,IF(AA148=0,0,IF($C149&lt;=SUM($CL149:CM149),0,IF(BR149+$C149-SUM($CL149:CM149)&gt;AA148+AV149,AA148+AV149-BR149,$C149-SUM($CL149:CM149)))))</f>
        <v>0</v>
      </c>
      <c r="CO149" s="10">
        <f ca="1">IF(NOT(snowball),0,IF(AB148=0,0,IF($C149&lt;=SUM($CL149:CN149),0,IF(BS149+$C149-SUM($CL149:CN149)&gt;AB148+AW149,AB148+AW149-BS149,$C149-SUM($CL149:CN149)))))</f>
        <v>0</v>
      </c>
      <c r="CP149" s="10">
        <f ca="1">IF(NOT(snowball),0,IF(AC148=0,0,IF($C149&lt;=SUM($CL149:CO149),0,IF(BT149+$C149-SUM($CL149:CO149)&gt;AC148+AX149,AC148+AX149-BT149,$C149-SUM($CL149:CO149)))))</f>
        <v>0</v>
      </c>
      <c r="CQ149" s="10">
        <f ca="1">IF(NOT(snowball),0,IF(AD148=0,0,IF($C149&lt;=SUM($CL149:CP149),0,IF(BU149+$C149-SUM($CL149:CP149)&gt;AD148+AY149,AD148+AY149-BU149,$C149-SUM($CL149:CP149)))))</f>
        <v>0</v>
      </c>
      <c r="CR149" s="10">
        <f ca="1">IF(NOT(snowball),0,IF(AE148=0,0,IF($C149&lt;=SUM($CL149:CQ149),0,IF(BV149+$C149-SUM($CL149:CQ149)&gt;AE148+AZ149,AE148+AZ149-BV149,$C149-SUM($CL149:CQ149)))))</f>
        <v>0</v>
      </c>
      <c r="CS149" s="10">
        <f ca="1">IF(NOT(snowball),0,IF(AF148=0,0,IF($C149&lt;=SUM($CL149:CR149),0,IF(BW149+$C149-SUM($CL149:CR149)&gt;AF148+BA149,AF148+BA149-BW149,$C149-SUM($CL149:CR149)))))</f>
        <v>0</v>
      </c>
      <c r="CT149" s="10">
        <f ca="1">IF(NOT(snowball),0,IF(AG148=0,0,IF($C149&lt;=SUM($CL149:CS149),0,IF(BX149+$C149-SUM($CL149:CS149)&gt;AG148+BB149,AG148+BB149-BX149,$C149-SUM($CL149:CS149)))))</f>
        <v>0</v>
      </c>
      <c r="CU149" s="10">
        <f ca="1">IF(NOT(snowball),0,IF(AH148=0,0,IF($C149&lt;=SUM($CL149:CT149),0,IF(BY149+$C149-SUM($CL149:CT149)&gt;AH148+BC149,AH148+BC149-BY149,$C149-SUM($CL149:CT149)))))</f>
        <v>0</v>
      </c>
      <c r="CV149" s="10">
        <f ca="1">IF(NOT(snowball),0,IF(AI148=0,0,IF($C149&lt;=SUM($CL149:CU149),0,IF(BZ149+$C149-SUM($CL149:CU149)&gt;AI148+BD149,AI148+BD149-BZ149,$C149-SUM($CL149:CU149)))))</f>
        <v>0</v>
      </c>
      <c r="CW149" s="10">
        <f ca="1">IF(NOT(snowball),0,IF(AJ148=0,0,IF($C149&lt;=SUM($CL149:CV149),0,IF(CA149+$C149-SUM($CL149:CV149)&gt;AJ148+BE149,AJ148+BE149-CA149,$C149-SUM($CL149:CV149)))))</f>
        <v>0</v>
      </c>
      <c r="CX149" s="10">
        <f ca="1">IF(NOT(snowball),0,IF(AK148=0,0,IF($C149&lt;=SUM($CL149:CW149),0,IF(CB149+$C149-SUM($CL149:CW149)&gt;AK148+BF149,AK148+BF149-CB149,$C149-SUM($CL149:CW149)))))</f>
        <v>0</v>
      </c>
      <c r="CY149" s="10">
        <f ca="1">IF(NOT(snowball),0,IF(AL148=0,0,IF($C149&lt;=SUM($CL149:CX149),0,IF(CC149+$C149-SUM($CL149:CX149)&gt;AL148+BG149,AL148+BG149-CC149,$C149-SUM($CL149:CX149)))))</f>
        <v>0</v>
      </c>
      <c r="CZ149" s="10">
        <f ca="1">IF(NOT(snowball),0,IF(AM148=0,0,IF($C149&lt;=SUM($CL149:CY149),0,IF(CD149+$C149-SUM($CL149:CY149)&gt;AM148+BH149,AM148+BH149-CD149,$C149-SUM($CL149:CY149)))))</f>
        <v>0</v>
      </c>
      <c r="DA149" s="10">
        <f ca="1">IF(NOT(snowball),0,IF(AN148=0,0,IF($C149&lt;=SUM($CL149:CZ149),0,IF(CE149+$C149-SUM($CL149:CZ149)&gt;AN148+BI149,AN148+BI149-CE149,$C149-SUM($CL149:CZ149)))))</f>
        <v>0</v>
      </c>
      <c r="DB149" s="10">
        <f ca="1">IF(NOT(snowball),0,IF(AO148=0,0,IF($C149&lt;=SUM($CL149:DA149),0,IF(CF149+$C149-SUM($CL149:DA149)&gt;AO148+BJ149,AO148+BJ149-CF149,$C149-SUM($CL149:DA149)))))</f>
        <v>0</v>
      </c>
      <c r="DC149" s="10">
        <f ca="1">IF(NOT(snowball),0,IF(AP148=0,0,IF($C149&lt;=SUM($CL149:DB149),0,IF(CG149+$C149-SUM($CL149:DB149)&gt;AP148+BK149,AP148+BK149-CG149,$C149-SUM($CL149:DB149)))))</f>
        <v>0</v>
      </c>
      <c r="DD149" s="10">
        <f ca="1">IF(NOT(snowball),0,IF(AQ148=0,0,IF($C149&lt;=SUM($CL149:DC149),0,IF(CH149+$C149-SUM($CL149:DC149)&gt;AQ148+BL149,AQ148+BL149-CH149,$C149-SUM($CL149:DC149)))))</f>
        <v>0</v>
      </c>
      <c r="DE149" s="10">
        <f ca="1">IF(NOT(snowball),0,IF(AR148=0,0,IF($C149&lt;=SUM($CL149:DD149),0,IF(CI149+$C149-SUM($CL149:DD149)&gt;AR148+BM149,AR148+BM149-CI149,$C149-SUM($CL149:DD149)))))</f>
        <v>0</v>
      </c>
    </row>
    <row r="150" spans="1:109" ht="11.1" customHeight="1">
      <c r="A150" s="11" t="str">
        <f t="shared" ca="1" si="127"/>
        <v/>
      </c>
      <c r="B150" s="5" t="e">
        <f t="shared" ref="B150:B213" ca="1" si="191">IF(A150="",NA(),DATE(YEAR(B149),MONTH(B149)+1,1))</f>
        <v>#N/A</v>
      </c>
      <c r="C150" s="34" t="str">
        <f t="shared" ca="1" si="169"/>
        <v/>
      </c>
      <c r="D150" s="10">
        <f t="shared" ca="1" si="170"/>
        <v>0</v>
      </c>
      <c r="E150" s="10">
        <f t="shared" ca="1" si="171"/>
        <v>0</v>
      </c>
      <c r="F150" s="10">
        <f t="shared" ca="1" si="172"/>
        <v>0</v>
      </c>
      <c r="G150" s="10">
        <f t="shared" ca="1" si="173"/>
        <v>0</v>
      </c>
      <c r="H150" s="10">
        <f t="shared" ca="1" si="174"/>
        <v>0</v>
      </c>
      <c r="I150" s="10">
        <f t="shared" ca="1" si="175"/>
        <v>0</v>
      </c>
      <c r="J150" s="10">
        <f t="shared" ca="1" si="176"/>
        <v>0</v>
      </c>
      <c r="K150" s="10">
        <f t="shared" ca="1" si="177"/>
        <v>0</v>
      </c>
      <c r="L150" s="10">
        <f t="shared" ca="1" si="178"/>
        <v>0</v>
      </c>
      <c r="M150" s="10">
        <f t="shared" ca="1" si="179"/>
        <v>0</v>
      </c>
      <c r="N150" s="10">
        <f t="shared" ca="1" si="180"/>
        <v>0</v>
      </c>
      <c r="O150" s="10">
        <f t="shared" ca="1" si="181"/>
        <v>0</v>
      </c>
      <c r="P150" s="10">
        <f t="shared" ca="1" si="182"/>
        <v>0</v>
      </c>
      <c r="Q150" s="10">
        <f t="shared" ca="1" si="183"/>
        <v>0</v>
      </c>
      <c r="R150" s="10">
        <f t="shared" ca="1" si="184"/>
        <v>0</v>
      </c>
      <c r="S150" s="10">
        <f t="shared" ca="1" si="185"/>
        <v>0</v>
      </c>
      <c r="T150" s="10">
        <f t="shared" ca="1" si="186"/>
        <v>0</v>
      </c>
      <c r="U150" s="10">
        <f t="shared" ca="1" si="187"/>
        <v>0</v>
      </c>
      <c r="V150" s="10">
        <f t="shared" ca="1" si="188"/>
        <v>0</v>
      </c>
      <c r="W150" s="10">
        <f t="shared" ca="1" si="188"/>
        <v>0</v>
      </c>
      <c r="X150" s="31"/>
      <c r="Y150" s="10">
        <f t="shared" ref="Y150:Y213" ca="1" si="192">IF(D$8=0,0,Y149-(D150-AT150))</f>
        <v>0</v>
      </c>
      <c r="Z150" s="10">
        <f t="shared" ref="Z150:Z213" ca="1" si="193">IF(E$8=0,0,Z149-(E150-AU150))</f>
        <v>0</v>
      </c>
      <c r="AA150" s="10">
        <f t="shared" ref="AA150:AA213" ca="1" si="194">IF(F$8=0,0,AA149-(F150-AV150))</f>
        <v>0</v>
      </c>
      <c r="AB150" s="10">
        <f t="shared" ref="AB150:AB181" ca="1" si="195">IF(G$8=0,0,AB149-(G150-AW150))</f>
        <v>0</v>
      </c>
      <c r="AC150" s="10">
        <f t="shared" ref="AC150:AC181" ca="1" si="196">IF(H$8=0,0,AC149-(H150-AX150))</f>
        <v>0</v>
      </c>
      <c r="AD150" s="10">
        <f t="shared" ref="AD150:AD181" ca="1" si="197">IF(I$8=0,0,AD149-(I150-AY150))</f>
        <v>0</v>
      </c>
      <c r="AE150" s="10">
        <f t="shared" ca="1" si="189"/>
        <v>0</v>
      </c>
      <c r="AF150" s="10">
        <f t="shared" ca="1" si="189"/>
        <v>0</v>
      </c>
      <c r="AG150" s="10">
        <f t="shared" ca="1" si="189"/>
        <v>0</v>
      </c>
      <c r="AH150" s="10">
        <f t="shared" ca="1" si="189"/>
        <v>0</v>
      </c>
      <c r="AI150" s="10">
        <f t="shared" ca="1" si="189"/>
        <v>0</v>
      </c>
      <c r="AJ150" s="10">
        <f t="shared" ca="1" si="189"/>
        <v>0</v>
      </c>
      <c r="AK150" s="10">
        <f t="shared" ca="1" si="189"/>
        <v>0</v>
      </c>
      <c r="AL150" s="10">
        <f t="shared" ca="1" si="189"/>
        <v>0</v>
      </c>
      <c r="AM150" s="10">
        <f t="shared" ca="1" si="189"/>
        <v>0</v>
      </c>
      <c r="AN150" s="10">
        <f t="shared" ca="1" si="189"/>
        <v>0</v>
      </c>
      <c r="AO150" s="10">
        <f t="shared" ca="1" si="189"/>
        <v>0</v>
      </c>
      <c r="AP150" s="10">
        <f t="shared" ca="1" si="189"/>
        <v>0</v>
      </c>
      <c r="AQ150" s="10">
        <f t="shared" ca="1" si="189"/>
        <v>0</v>
      </c>
      <c r="AR150" s="10">
        <f t="shared" ca="1" si="189"/>
        <v>0</v>
      </c>
      <c r="AS150" s="2"/>
      <c r="AT150" s="10">
        <f t="shared" ca="1" si="165"/>
        <v>0</v>
      </c>
      <c r="AU150" s="10">
        <f t="shared" ca="1" si="166"/>
        <v>0</v>
      </c>
      <c r="AV150" s="10">
        <f t="shared" ca="1" si="167"/>
        <v>0</v>
      </c>
      <c r="AW150" s="10">
        <f t="shared" ca="1" si="128"/>
        <v>0</v>
      </c>
      <c r="AX150" s="10">
        <f t="shared" ca="1" si="129"/>
        <v>0</v>
      </c>
      <c r="AY150" s="10">
        <f t="shared" ca="1" si="130"/>
        <v>0</v>
      </c>
      <c r="AZ150" s="10">
        <f t="shared" ca="1" si="131"/>
        <v>0</v>
      </c>
      <c r="BA150" s="10">
        <f t="shared" ca="1" si="132"/>
        <v>0</v>
      </c>
      <c r="BB150" s="10">
        <f t="shared" ca="1" si="133"/>
        <v>0</v>
      </c>
      <c r="BC150" s="10">
        <f t="shared" ca="1" si="134"/>
        <v>0</v>
      </c>
      <c r="BD150" s="10">
        <f t="shared" ca="1" si="135"/>
        <v>0</v>
      </c>
      <c r="BE150" s="10">
        <f t="shared" ca="1" si="136"/>
        <v>0</v>
      </c>
      <c r="BF150" s="10">
        <f t="shared" ca="1" si="137"/>
        <v>0</v>
      </c>
      <c r="BG150" s="10">
        <f t="shared" ca="1" si="138"/>
        <v>0</v>
      </c>
      <c r="BH150" s="10">
        <f t="shared" ca="1" si="139"/>
        <v>0</v>
      </c>
      <c r="BI150" s="10">
        <f t="shared" ca="1" si="140"/>
        <v>0</v>
      </c>
      <c r="BJ150" s="10">
        <f t="shared" ca="1" si="141"/>
        <v>0</v>
      </c>
      <c r="BK150" s="10">
        <f t="shared" ca="1" si="142"/>
        <v>0</v>
      </c>
      <c r="BL150" s="10">
        <f t="shared" ca="1" si="143"/>
        <v>0</v>
      </c>
      <c r="BM150" s="10">
        <f t="shared" ca="1" si="144"/>
        <v>0</v>
      </c>
      <c r="BN150" s="13">
        <f t="shared" ref="BN150:BN213" ca="1" si="198">SUM(AT150:BM150)</f>
        <v>0</v>
      </c>
      <c r="BO150" s="7"/>
      <c r="BP150" s="10">
        <f t="shared" ref="BP150:BP213" ca="1" si="199">IF(Y149&gt;0,IF((Y149+AT150)&lt;D$10,Y149+AT150,D$10),0)</f>
        <v>0</v>
      </c>
      <c r="BQ150" s="10">
        <f t="shared" ref="BQ150:BQ213" ca="1" si="200">IF(Z149&gt;0,IF((Z149+AU150)&lt;E$10,Z149+AU150,E$10),0)</f>
        <v>0</v>
      </c>
      <c r="BR150" s="10">
        <f t="shared" ref="BR150:BR213" ca="1" si="201">IF(AA149&gt;0,IF((AA149+AV150)&lt;F$10,AA149+AV150,F$10),0)</f>
        <v>0</v>
      </c>
      <c r="BS150" s="10">
        <f t="shared" ref="BS150:BS213" ca="1" si="202">IF(AB149&gt;0,IF((AB149+AW150)&lt;G$10,AB149+AW150,G$10),0)</f>
        <v>0</v>
      </c>
      <c r="BT150" s="10">
        <f t="shared" ref="BT150:BT213" ca="1" si="203">IF(AC149&gt;0,IF((AC149+AX150)&lt;H$10,AC149+AX150,H$10),0)</f>
        <v>0</v>
      </c>
      <c r="BU150" s="10">
        <f t="shared" ca="1" si="146"/>
        <v>0</v>
      </c>
      <c r="BV150" s="10">
        <f t="shared" ca="1" si="147"/>
        <v>0</v>
      </c>
      <c r="BW150" s="10">
        <f t="shared" ca="1" si="148"/>
        <v>0</v>
      </c>
      <c r="BX150" s="10">
        <f t="shared" ca="1" si="149"/>
        <v>0</v>
      </c>
      <c r="BY150" s="10">
        <f t="shared" ca="1" si="150"/>
        <v>0</v>
      </c>
      <c r="BZ150" s="10">
        <f t="shared" ca="1" si="151"/>
        <v>0</v>
      </c>
      <c r="CA150" s="10">
        <f t="shared" ca="1" si="152"/>
        <v>0</v>
      </c>
      <c r="CB150" s="10">
        <f t="shared" ca="1" si="153"/>
        <v>0</v>
      </c>
      <c r="CC150" s="10">
        <f t="shared" ca="1" si="154"/>
        <v>0</v>
      </c>
      <c r="CD150" s="10">
        <f t="shared" ca="1" si="155"/>
        <v>0</v>
      </c>
      <c r="CE150" s="10">
        <f t="shared" ca="1" si="156"/>
        <v>0</v>
      </c>
      <c r="CF150" s="10">
        <f t="shared" ca="1" si="157"/>
        <v>0</v>
      </c>
      <c r="CG150" s="10">
        <f t="shared" ca="1" si="158"/>
        <v>0</v>
      </c>
      <c r="CH150" s="10">
        <f t="shared" ca="1" si="159"/>
        <v>0</v>
      </c>
      <c r="CI150" s="10">
        <f t="shared" ca="1" si="160"/>
        <v>0</v>
      </c>
      <c r="CJ150" s="13">
        <f t="shared" ref="CJ150:CJ213" ca="1" si="204">SUM(BP150:CI150)</f>
        <v>0</v>
      </c>
      <c r="CK150" s="13"/>
      <c r="CL150" s="33">
        <f t="shared" ca="1" si="190"/>
        <v>0</v>
      </c>
      <c r="CM150" s="10">
        <f ca="1">IF(NOT(snowball),0,IF(Z149=0,0,IF($C150&lt;=SUM($CL150:CL150),0,IF(BQ150+$C150-SUM($CL150:CL150)&gt;Z149+AU150,Z149+AU150-BQ150,$C150-SUM($CL150:CL150)))))</f>
        <v>0</v>
      </c>
      <c r="CN150" s="10">
        <f ca="1">IF(NOT(snowball),0,IF(AA149=0,0,IF($C150&lt;=SUM($CL150:CM150),0,IF(BR150+$C150-SUM($CL150:CM150)&gt;AA149+AV150,AA149+AV150-BR150,$C150-SUM($CL150:CM150)))))</f>
        <v>0</v>
      </c>
      <c r="CO150" s="10">
        <f ca="1">IF(NOT(snowball),0,IF(AB149=0,0,IF($C150&lt;=SUM($CL150:CN150),0,IF(BS150+$C150-SUM($CL150:CN150)&gt;AB149+AW150,AB149+AW150-BS150,$C150-SUM($CL150:CN150)))))</f>
        <v>0</v>
      </c>
      <c r="CP150" s="10">
        <f ca="1">IF(NOT(snowball),0,IF(AC149=0,0,IF($C150&lt;=SUM($CL150:CO150),0,IF(BT150+$C150-SUM($CL150:CO150)&gt;AC149+AX150,AC149+AX150-BT150,$C150-SUM($CL150:CO150)))))</f>
        <v>0</v>
      </c>
      <c r="CQ150" s="10">
        <f ca="1">IF(NOT(snowball),0,IF(AD149=0,0,IF($C150&lt;=SUM($CL150:CP150),0,IF(BU150+$C150-SUM($CL150:CP150)&gt;AD149+AY150,AD149+AY150-BU150,$C150-SUM($CL150:CP150)))))</f>
        <v>0</v>
      </c>
      <c r="CR150" s="10">
        <f ca="1">IF(NOT(snowball),0,IF(AE149=0,0,IF($C150&lt;=SUM($CL150:CQ150),0,IF(BV150+$C150-SUM($CL150:CQ150)&gt;AE149+AZ150,AE149+AZ150-BV150,$C150-SUM($CL150:CQ150)))))</f>
        <v>0</v>
      </c>
      <c r="CS150" s="10">
        <f ca="1">IF(NOT(snowball),0,IF(AF149=0,0,IF($C150&lt;=SUM($CL150:CR150),0,IF(BW150+$C150-SUM($CL150:CR150)&gt;AF149+BA150,AF149+BA150-BW150,$C150-SUM($CL150:CR150)))))</f>
        <v>0</v>
      </c>
      <c r="CT150" s="10">
        <f ca="1">IF(NOT(snowball),0,IF(AG149=0,0,IF($C150&lt;=SUM($CL150:CS150),0,IF(BX150+$C150-SUM($CL150:CS150)&gt;AG149+BB150,AG149+BB150-BX150,$C150-SUM($CL150:CS150)))))</f>
        <v>0</v>
      </c>
      <c r="CU150" s="10">
        <f ca="1">IF(NOT(snowball),0,IF(AH149=0,0,IF($C150&lt;=SUM($CL150:CT150),0,IF(BY150+$C150-SUM($CL150:CT150)&gt;AH149+BC150,AH149+BC150-BY150,$C150-SUM($CL150:CT150)))))</f>
        <v>0</v>
      </c>
      <c r="CV150" s="10">
        <f ca="1">IF(NOT(snowball),0,IF(AI149=0,0,IF($C150&lt;=SUM($CL150:CU150),0,IF(BZ150+$C150-SUM($CL150:CU150)&gt;AI149+BD150,AI149+BD150-BZ150,$C150-SUM($CL150:CU150)))))</f>
        <v>0</v>
      </c>
      <c r="CW150" s="10">
        <f ca="1">IF(NOT(snowball),0,IF(AJ149=0,0,IF($C150&lt;=SUM($CL150:CV150),0,IF(CA150+$C150-SUM($CL150:CV150)&gt;AJ149+BE150,AJ149+BE150-CA150,$C150-SUM($CL150:CV150)))))</f>
        <v>0</v>
      </c>
      <c r="CX150" s="10">
        <f ca="1">IF(NOT(snowball),0,IF(AK149=0,0,IF($C150&lt;=SUM($CL150:CW150),0,IF(CB150+$C150-SUM($CL150:CW150)&gt;AK149+BF150,AK149+BF150-CB150,$C150-SUM($CL150:CW150)))))</f>
        <v>0</v>
      </c>
      <c r="CY150" s="10">
        <f ca="1">IF(NOT(snowball),0,IF(AL149=0,0,IF($C150&lt;=SUM($CL150:CX150),0,IF(CC150+$C150-SUM($CL150:CX150)&gt;AL149+BG150,AL149+BG150-CC150,$C150-SUM($CL150:CX150)))))</f>
        <v>0</v>
      </c>
      <c r="CZ150" s="10">
        <f ca="1">IF(NOT(snowball),0,IF(AM149=0,0,IF($C150&lt;=SUM($CL150:CY150),0,IF(CD150+$C150-SUM($CL150:CY150)&gt;AM149+BH150,AM149+BH150-CD150,$C150-SUM($CL150:CY150)))))</f>
        <v>0</v>
      </c>
      <c r="DA150" s="10">
        <f ca="1">IF(NOT(snowball),0,IF(AN149=0,0,IF($C150&lt;=SUM($CL150:CZ150),0,IF(CE150+$C150-SUM($CL150:CZ150)&gt;AN149+BI150,AN149+BI150-CE150,$C150-SUM($CL150:CZ150)))))</f>
        <v>0</v>
      </c>
      <c r="DB150" s="10">
        <f ca="1">IF(NOT(snowball),0,IF(AO149=0,0,IF($C150&lt;=SUM($CL150:DA150),0,IF(CF150+$C150-SUM($CL150:DA150)&gt;AO149+BJ150,AO149+BJ150-CF150,$C150-SUM($CL150:DA150)))))</f>
        <v>0</v>
      </c>
      <c r="DC150" s="10">
        <f ca="1">IF(NOT(snowball),0,IF(AP149=0,0,IF($C150&lt;=SUM($CL150:DB150),0,IF(CG150+$C150-SUM($CL150:DB150)&gt;AP149+BK150,AP149+BK150-CG150,$C150-SUM($CL150:DB150)))))</f>
        <v>0</v>
      </c>
      <c r="DD150" s="10">
        <f ca="1">IF(NOT(snowball),0,IF(AQ149=0,0,IF($C150&lt;=SUM($CL150:DC150),0,IF(CH150+$C150-SUM($CL150:DC150)&gt;AQ149+BL150,AQ149+BL150-CH150,$C150-SUM($CL150:DC150)))))</f>
        <v>0</v>
      </c>
      <c r="DE150" s="10">
        <f ca="1">IF(NOT(snowball),0,IF(AR149=0,0,IF($C150&lt;=SUM($CL150:DD150),0,IF(CI150+$C150-SUM($CL150:DD150)&gt;AR149+BM150,AR149+BM150-CI150,$C150-SUM($CL150:DD150)))))</f>
        <v>0</v>
      </c>
    </row>
    <row r="151" spans="1:109" ht="11.1" customHeight="1">
      <c r="A151" s="11" t="str">
        <f t="shared" ref="A151:A214" ca="1" si="205">IF(SUM(Y150:AR150)&lt;=0,"",A150+1)</f>
        <v/>
      </c>
      <c r="B151" s="5" t="e">
        <f t="shared" ca="1" si="191"/>
        <v>#N/A</v>
      </c>
      <c r="C151" s="34" t="str">
        <f t="shared" ca="1" si="169"/>
        <v/>
      </c>
      <c r="D151" s="10">
        <f t="shared" ca="1" si="170"/>
        <v>0</v>
      </c>
      <c r="E151" s="10">
        <f t="shared" ca="1" si="171"/>
        <v>0</v>
      </c>
      <c r="F151" s="10">
        <f t="shared" ca="1" si="172"/>
        <v>0</v>
      </c>
      <c r="G151" s="10">
        <f t="shared" ca="1" si="173"/>
        <v>0</v>
      </c>
      <c r="H151" s="10">
        <f t="shared" ca="1" si="174"/>
        <v>0</v>
      </c>
      <c r="I151" s="10">
        <f t="shared" ca="1" si="175"/>
        <v>0</v>
      </c>
      <c r="J151" s="10">
        <f t="shared" ca="1" si="176"/>
        <v>0</v>
      </c>
      <c r="K151" s="10">
        <f t="shared" ca="1" si="177"/>
        <v>0</v>
      </c>
      <c r="L151" s="10">
        <f t="shared" ca="1" si="178"/>
        <v>0</v>
      </c>
      <c r="M151" s="10">
        <f t="shared" ca="1" si="179"/>
        <v>0</v>
      </c>
      <c r="N151" s="10">
        <f t="shared" ca="1" si="180"/>
        <v>0</v>
      </c>
      <c r="O151" s="10">
        <f t="shared" ca="1" si="181"/>
        <v>0</v>
      </c>
      <c r="P151" s="10">
        <f t="shared" ca="1" si="182"/>
        <v>0</v>
      </c>
      <c r="Q151" s="10">
        <f t="shared" ca="1" si="183"/>
        <v>0</v>
      </c>
      <c r="R151" s="10">
        <f t="shared" ca="1" si="184"/>
        <v>0</v>
      </c>
      <c r="S151" s="10">
        <f t="shared" ca="1" si="185"/>
        <v>0</v>
      </c>
      <c r="T151" s="10">
        <f t="shared" ca="1" si="186"/>
        <v>0</v>
      </c>
      <c r="U151" s="10">
        <f t="shared" ca="1" si="187"/>
        <v>0</v>
      </c>
      <c r="V151" s="10">
        <f t="shared" ca="1" si="188"/>
        <v>0</v>
      </c>
      <c r="W151" s="10">
        <f t="shared" ca="1" si="188"/>
        <v>0</v>
      </c>
      <c r="X151" s="31"/>
      <c r="Y151" s="10">
        <f t="shared" ca="1" si="192"/>
        <v>0</v>
      </c>
      <c r="Z151" s="10">
        <f t="shared" ca="1" si="193"/>
        <v>0</v>
      </c>
      <c r="AA151" s="10">
        <f t="shared" ca="1" si="194"/>
        <v>0</v>
      </c>
      <c r="AB151" s="10">
        <f t="shared" ca="1" si="195"/>
        <v>0</v>
      </c>
      <c r="AC151" s="10">
        <f t="shared" ca="1" si="196"/>
        <v>0</v>
      </c>
      <c r="AD151" s="10">
        <f t="shared" ca="1" si="197"/>
        <v>0</v>
      </c>
      <c r="AE151" s="10">
        <f t="shared" ca="1" si="189"/>
        <v>0</v>
      </c>
      <c r="AF151" s="10">
        <f t="shared" ca="1" si="189"/>
        <v>0</v>
      </c>
      <c r="AG151" s="10">
        <f t="shared" ca="1" si="189"/>
        <v>0</v>
      </c>
      <c r="AH151" s="10">
        <f t="shared" ca="1" si="189"/>
        <v>0</v>
      </c>
      <c r="AI151" s="10">
        <f t="shared" ca="1" si="189"/>
        <v>0</v>
      </c>
      <c r="AJ151" s="10">
        <f t="shared" ca="1" si="189"/>
        <v>0</v>
      </c>
      <c r="AK151" s="10">
        <f t="shared" ca="1" si="189"/>
        <v>0</v>
      </c>
      <c r="AL151" s="10">
        <f t="shared" ca="1" si="189"/>
        <v>0</v>
      </c>
      <c r="AM151" s="10">
        <f t="shared" ca="1" si="189"/>
        <v>0</v>
      </c>
      <c r="AN151" s="10">
        <f t="shared" ca="1" si="189"/>
        <v>0</v>
      </c>
      <c r="AO151" s="10">
        <f t="shared" ca="1" si="189"/>
        <v>0</v>
      </c>
      <c r="AP151" s="10">
        <f t="shared" ca="1" si="189"/>
        <v>0</v>
      </c>
      <c r="AQ151" s="10">
        <f t="shared" ca="1" si="189"/>
        <v>0</v>
      </c>
      <c r="AR151" s="10">
        <f t="shared" ca="1" si="189"/>
        <v>0</v>
      </c>
      <c r="AS151" s="2"/>
      <c r="AT151" s="10">
        <f t="shared" ca="1" si="165"/>
        <v>0</v>
      </c>
      <c r="AU151" s="10">
        <f t="shared" ca="1" si="166"/>
        <v>0</v>
      </c>
      <c r="AV151" s="10">
        <f t="shared" ca="1" si="167"/>
        <v>0</v>
      </c>
      <c r="AW151" s="10">
        <f t="shared" ca="1" si="128"/>
        <v>0</v>
      </c>
      <c r="AX151" s="10">
        <f t="shared" ca="1" si="129"/>
        <v>0</v>
      </c>
      <c r="AY151" s="10">
        <f t="shared" ca="1" si="130"/>
        <v>0</v>
      </c>
      <c r="AZ151" s="10">
        <f t="shared" ca="1" si="131"/>
        <v>0</v>
      </c>
      <c r="BA151" s="10">
        <f t="shared" ca="1" si="132"/>
        <v>0</v>
      </c>
      <c r="BB151" s="10">
        <f t="shared" ca="1" si="133"/>
        <v>0</v>
      </c>
      <c r="BC151" s="10">
        <f t="shared" ca="1" si="134"/>
        <v>0</v>
      </c>
      <c r="BD151" s="10">
        <f t="shared" ca="1" si="135"/>
        <v>0</v>
      </c>
      <c r="BE151" s="10">
        <f t="shared" ca="1" si="136"/>
        <v>0</v>
      </c>
      <c r="BF151" s="10">
        <f t="shared" ca="1" si="137"/>
        <v>0</v>
      </c>
      <c r="BG151" s="10">
        <f t="shared" ca="1" si="138"/>
        <v>0</v>
      </c>
      <c r="BH151" s="10">
        <f t="shared" ca="1" si="139"/>
        <v>0</v>
      </c>
      <c r="BI151" s="10">
        <f t="shared" ca="1" si="140"/>
        <v>0</v>
      </c>
      <c r="BJ151" s="10">
        <f t="shared" ca="1" si="141"/>
        <v>0</v>
      </c>
      <c r="BK151" s="10">
        <f t="shared" ca="1" si="142"/>
        <v>0</v>
      </c>
      <c r="BL151" s="10">
        <f t="shared" ca="1" si="143"/>
        <v>0</v>
      </c>
      <c r="BM151" s="10">
        <f t="shared" ca="1" si="144"/>
        <v>0</v>
      </c>
      <c r="BN151" s="13">
        <f t="shared" ca="1" si="198"/>
        <v>0</v>
      </c>
      <c r="BO151" s="7"/>
      <c r="BP151" s="10">
        <f t="shared" ca="1" si="199"/>
        <v>0</v>
      </c>
      <c r="BQ151" s="10">
        <f t="shared" ca="1" si="200"/>
        <v>0</v>
      </c>
      <c r="BR151" s="10">
        <f t="shared" ca="1" si="201"/>
        <v>0</v>
      </c>
      <c r="BS151" s="10">
        <f t="shared" ca="1" si="202"/>
        <v>0</v>
      </c>
      <c r="BT151" s="10">
        <f t="shared" ca="1" si="203"/>
        <v>0</v>
      </c>
      <c r="BU151" s="10">
        <f t="shared" ca="1" si="146"/>
        <v>0</v>
      </c>
      <c r="BV151" s="10">
        <f t="shared" ca="1" si="147"/>
        <v>0</v>
      </c>
      <c r="BW151" s="10">
        <f t="shared" ca="1" si="148"/>
        <v>0</v>
      </c>
      <c r="BX151" s="10">
        <f t="shared" ca="1" si="149"/>
        <v>0</v>
      </c>
      <c r="BY151" s="10">
        <f t="shared" ca="1" si="150"/>
        <v>0</v>
      </c>
      <c r="BZ151" s="10">
        <f t="shared" ca="1" si="151"/>
        <v>0</v>
      </c>
      <c r="CA151" s="10">
        <f t="shared" ca="1" si="152"/>
        <v>0</v>
      </c>
      <c r="CB151" s="10">
        <f t="shared" ca="1" si="153"/>
        <v>0</v>
      </c>
      <c r="CC151" s="10">
        <f t="shared" ca="1" si="154"/>
        <v>0</v>
      </c>
      <c r="CD151" s="10">
        <f t="shared" ca="1" si="155"/>
        <v>0</v>
      </c>
      <c r="CE151" s="10">
        <f t="shared" ca="1" si="156"/>
        <v>0</v>
      </c>
      <c r="CF151" s="10">
        <f t="shared" ca="1" si="157"/>
        <v>0</v>
      </c>
      <c r="CG151" s="10">
        <f t="shared" ca="1" si="158"/>
        <v>0</v>
      </c>
      <c r="CH151" s="10">
        <f t="shared" ca="1" si="159"/>
        <v>0</v>
      </c>
      <c r="CI151" s="10">
        <f t="shared" ca="1" si="160"/>
        <v>0</v>
      </c>
      <c r="CJ151" s="13">
        <f t="shared" ca="1" si="204"/>
        <v>0</v>
      </c>
      <c r="CK151" s="13"/>
      <c r="CL151" s="33">
        <f t="shared" ca="1" si="190"/>
        <v>0</v>
      </c>
      <c r="CM151" s="10">
        <f ca="1">IF(NOT(snowball),0,IF(Z150=0,0,IF($C151&lt;=SUM($CL151:CL151),0,IF(BQ151+$C151-SUM($CL151:CL151)&gt;Z150+AU151,Z150+AU151-BQ151,$C151-SUM($CL151:CL151)))))</f>
        <v>0</v>
      </c>
      <c r="CN151" s="10">
        <f ca="1">IF(NOT(snowball),0,IF(AA150=0,0,IF($C151&lt;=SUM($CL151:CM151),0,IF(BR151+$C151-SUM($CL151:CM151)&gt;AA150+AV151,AA150+AV151-BR151,$C151-SUM($CL151:CM151)))))</f>
        <v>0</v>
      </c>
      <c r="CO151" s="10">
        <f ca="1">IF(NOT(snowball),0,IF(AB150=0,0,IF($C151&lt;=SUM($CL151:CN151),0,IF(BS151+$C151-SUM($CL151:CN151)&gt;AB150+AW151,AB150+AW151-BS151,$C151-SUM($CL151:CN151)))))</f>
        <v>0</v>
      </c>
      <c r="CP151" s="10">
        <f ca="1">IF(NOT(snowball),0,IF(AC150=0,0,IF($C151&lt;=SUM($CL151:CO151),0,IF(BT151+$C151-SUM($CL151:CO151)&gt;AC150+AX151,AC150+AX151-BT151,$C151-SUM($CL151:CO151)))))</f>
        <v>0</v>
      </c>
      <c r="CQ151" s="10">
        <f ca="1">IF(NOT(snowball),0,IF(AD150=0,0,IF($C151&lt;=SUM($CL151:CP151),0,IF(BU151+$C151-SUM($CL151:CP151)&gt;AD150+AY151,AD150+AY151-BU151,$C151-SUM($CL151:CP151)))))</f>
        <v>0</v>
      </c>
      <c r="CR151" s="10">
        <f ca="1">IF(NOT(snowball),0,IF(AE150=0,0,IF($C151&lt;=SUM($CL151:CQ151),0,IF(BV151+$C151-SUM($CL151:CQ151)&gt;AE150+AZ151,AE150+AZ151-BV151,$C151-SUM($CL151:CQ151)))))</f>
        <v>0</v>
      </c>
      <c r="CS151" s="10">
        <f ca="1">IF(NOT(snowball),0,IF(AF150=0,0,IF($C151&lt;=SUM($CL151:CR151),0,IF(BW151+$C151-SUM($CL151:CR151)&gt;AF150+BA151,AF150+BA151-BW151,$C151-SUM($CL151:CR151)))))</f>
        <v>0</v>
      </c>
      <c r="CT151" s="10">
        <f ca="1">IF(NOT(snowball),0,IF(AG150=0,0,IF($C151&lt;=SUM($CL151:CS151),0,IF(BX151+$C151-SUM($CL151:CS151)&gt;AG150+BB151,AG150+BB151-BX151,$C151-SUM($CL151:CS151)))))</f>
        <v>0</v>
      </c>
      <c r="CU151" s="10">
        <f ca="1">IF(NOT(snowball),0,IF(AH150=0,0,IF($C151&lt;=SUM($CL151:CT151),0,IF(BY151+$C151-SUM($CL151:CT151)&gt;AH150+BC151,AH150+BC151-BY151,$C151-SUM($CL151:CT151)))))</f>
        <v>0</v>
      </c>
      <c r="CV151" s="10">
        <f ca="1">IF(NOT(snowball),0,IF(AI150=0,0,IF($C151&lt;=SUM($CL151:CU151),0,IF(BZ151+$C151-SUM($CL151:CU151)&gt;AI150+BD151,AI150+BD151-BZ151,$C151-SUM($CL151:CU151)))))</f>
        <v>0</v>
      </c>
      <c r="CW151" s="10">
        <f ca="1">IF(NOT(snowball),0,IF(AJ150=0,0,IF($C151&lt;=SUM($CL151:CV151),0,IF(CA151+$C151-SUM($CL151:CV151)&gt;AJ150+BE151,AJ150+BE151-CA151,$C151-SUM($CL151:CV151)))))</f>
        <v>0</v>
      </c>
      <c r="CX151" s="10">
        <f ca="1">IF(NOT(snowball),0,IF(AK150=0,0,IF($C151&lt;=SUM($CL151:CW151),0,IF(CB151+$C151-SUM($CL151:CW151)&gt;AK150+BF151,AK150+BF151-CB151,$C151-SUM($CL151:CW151)))))</f>
        <v>0</v>
      </c>
      <c r="CY151" s="10">
        <f ca="1">IF(NOT(snowball),0,IF(AL150=0,0,IF($C151&lt;=SUM($CL151:CX151),0,IF(CC151+$C151-SUM($CL151:CX151)&gt;AL150+BG151,AL150+BG151-CC151,$C151-SUM($CL151:CX151)))))</f>
        <v>0</v>
      </c>
      <c r="CZ151" s="10">
        <f ca="1">IF(NOT(snowball),0,IF(AM150=0,0,IF($C151&lt;=SUM($CL151:CY151),0,IF(CD151+$C151-SUM($CL151:CY151)&gt;AM150+BH151,AM150+BH151-CD151,$C151-SUM($CL151:CY151)))))</f>
        <v>0</v>
      </c>
      <c r="DA151" s="10">
        <f ca="1">IF(NOT(snowball),0,IF(AN150=0,0,IF($C151&lt;=SUM($CL151:CZ151),0,IF(CE151+$C151-SUM($CL151:CZ151)&gt;AN150+BI151,AN150+BI151-CE151,$C151-SUM($CL151:CZ151)))))</f>
        <v>0</v>
      </c>
      <c r="DB151" s="10">
        <f ca="1">IF(NOT(snowball),0,IF(AO150=0,0,IF($C151&lt;=SUM($CL151:DA151),0,IF(CF151+$C151-SUM($CL151:DA151)&gt;AO150+BJ151,AO150+BJ151-CF151,$C151-SUM($CL151:DA151)))))</f>
        <v>0</v>
      </c>
      <c r="DC151" s="10">
        <f ca="1">IF(NOT(snowball),0,IF(AP150=0,0,IF($C151&lt;=SUM($CL151:DB151),0,IF(CG151+$C151-SUM($CL151:DB151)&gt;AP150+BK151,AP150+BK151-CG151,$C151-SUM($CL151:DB151)))))</f>
        <v>0</v>
      </c>
      <c r="DD151" s="10">
        <f ca="1">IF(NOT(snowball),0,IF(AQ150=0,0,IF($C151&lt;=SUM($CL151:DC151),0,IF(CH151+$C151-SUM($CL151:DC151)&gt;AQ150+BL151,AQ150+BL151-CH151,$C151-SUM($CL151:DC151)))))</f>
        <v>0</v>
      </c>
      <c r="DE151" s="10">
        <f ca="1">IF(NOT(snowball),0,IF(AR150=0,0,IF($C151&lt;=SUM($CL151:DD151),0,IF(CI151+$C151-SUM($CL151:DD151)&gt;AR150+BM151,AR150+BM151-CI151,$C151-SUM($CL151:DD151)))))</f>
        <v>0</v>
      </c>
    </row>
    <row r="152" spans="1:109" ht="11.1" customHeight="1">
      <c r="A152" s="11" t="str">
        <f t="shared" ca="1" si="205"/>
        <v/>
      </c>
      <c r="B152" s="5" t="e">
        <f t="shared" ca="1" si="191"/>
        <v>#N/A</v>
      </c>
      <c r="C152" s="34" t="str">
        <f t="shared" ca="1" si="169"/>
        <v/>
      </c>
      <c r="D152" s="10">
        <f t="shared" ca="1" si="170"/>
        <v>0</v>
      </c>
      <c r="E152" s="10">
        <f t="shared" ca="1" si="171"/>
        <v>0</v>
      </c>
      <c r="F152" s="10">
        <f t="shared" ca="1" si="172"/>
        <v>0</v>
      </c>
      <c r="G152" s="10">
        <f t="shared" ca="1" si="173"/>
        <v>0</v>
      </c>
      <c r="H152" s="10">
        <f t="shared" ca="1" si="174"/>
        <v>0</v>
      </c>
      <c r="I152" s="10">
        <f t="shared" ca="1" si="175"/>
        <v>0</v>
      </c>
      <c r="J152" s="10">
        <f t="shared" ca="1" si="176"/>
        <v>0</v>
      </c>
      <c r="K152" s="10">
        <f t="shared" ca="1" si="177"/>
        <v>0</v>
      </c>
      <c r="L152" s="10">
        <f t="shared" ca="1" si="178"/>
        <v>0</v>
      </c>
      <c r="M152" s="10">
        <f t="shared" ca="1" si="179"/>
        <v>0</v>
      </c>
      <c r="N152" s="10">
        <f t="shared" ca="1" si="180"/>
        <v>0</v>
      </c>
      <c r="O152" s="10">
        <f t="shared" ca="1" si="181"/>
        <v>0</v>
      </c>
      <c r="P152" s="10">
        <f t="shared" ca="1" si="182"/>
        <v>0</v>
      </c>
      <c r="Q152" s="10">
        <f t="shared" ca="1" si="183"/>
        <v>0</v>
      </c>
      <c r="R152" s="10">
        <f t="shared" ca="1" si="184"/>
        <v>0</v>
      </c>
      <c r="S152" s="10">
        <f t="shared" ca="1" si="185"/>
        <v>0</v>
      </c>
      <c r="T152" s="10">
        <f t="shared" ca="1" si="186"/>
        <v>0</v>
      </c>
      <c r="U152" s="10">
        <f t="shared" ca="1" si="187"/>
        <v>0</v>
      </c>
      <c r="V152" s="10">
        <f t="shared" ca="1" si="188"/>
        <v>0</v>
      </c>
      <c r="W152" s="10">
        <f t="shared" ca="1" si="188"/>
        <v>0</v>
      </c>
      <c r="X152" s="31"/>
      <c r="Y152" s="10">
        <f t="shared" ca="1" si="192"/>
        <v>0</v>
      </c>
      <c r="Z152" s="10">
        <f t="shared" ca="1" si="193"/>
        <v>0</v>
      </c>
      <c r="AA152" s="10">
        <f t="shared" ca="1" si="194"/>
        <v>0</v>
      </c>
      <c r="AB152" s="10">
        <f t="shared" ca="1" si="195"/>
        <v>0</v>
      </c>
      <c r="AC152" s="10">
        <f t="shared" ca="1" si="196"/>
        <v>0</v>
      </c>
      <c r="AD152" s="10">
        <f t="shared" ca="1" si="197"/>
        <v>0</v>
      </c>
      <c r="AE152" s="10">
        <f t="shared" ca="1" si="189"/>
        <v>0</v>
      </c>
      <c r="AF152" s="10">
        <f t="shared" ca="1" si="189"/>
        <v>0</v>
      </c>
      <c r="AG152" s="10">
        <f t="shared" ca="1" si="189"/>
        <v>0</v>
      </c>
      <c r="AH152" s="10">
        <f t="shared" ca="1" si="189"/>
        <v>0</v>
      </c>
      <c r="AI152" s="10">
        <f t="shared" ca="1" si="189"/>
        <v>0</v>
      </c>
      <c r="AJ152" s="10">
        <f t="shared" ca="1" si="189"/>
        <v>0</v>
      </c>
      <c r="AK152" s="10">
        <f t="shared" ca="1" si="189"/>
        <v>0</v>
      </c>
      <c r="AL152" s="10">
        <f t="shared" ca="1" si="189"/>
        <v>0</v>
      </c>
      <c r="AM152" s="10">
        <f t="shared" ca="1" si="189"/>
        <v>0</v>
      </c>
      <c r="AN152" s="10">
        <f t="shared" ca="1" si="189"/>
        <v>0</v>
      </c>
      <c r="AO152" s="10">
        <f t="shared" ca="1" si="189"/>
        <v>0</v>
      </c>
      <c r="AP152" s="10">
        <f t="shared" ca="1" si="189"/>
        <v>0</v>
      </c>
      <c r="AQ152" s="10">
        <f t="shared" ca="1" si="189"/>
        <v>0</v>
      </c>
      <c r="AR152" s="10">
        <f t="shared" ca="1" si="189"/>
        <v>0</v>
      </c>
      <c r="AS152" s="2"/>
      <c r="AT152" s="10">
        <f t="shared" ca="1" si="165"/>
        <v>0</v>
      </c>
      <c r="AU152" s="10">
        <f t="shared" ca="1" si="166"/>
        <v>0</v>
      </c>
      <c r="AV152" s="10">
        <f t="shared" ca="1" si="167"/>
        <v>0</v>
      </c>
      <c r="AW152" s="10">
        <f t="shared" ca="1" si="128"/>
        <v>0</v>
      </c>
      <c r="AX152" s="10">
        <f t="shared" ca="1" si="129"/>
        <v>0</v>
      </c>
      <c r="AY152" s="10">
        <f t="shared" ca="1" si="130"/>
        <v>0</v>
      </c>
      <c r="AZ152" s="10">
        <f t="shared" ca="1" si="131"/>
        <v>0</v>
      </c>
      <c r="BA152" s="10">
        <f t="shared" ca="1" si="132"/>
        <v>0</v>
      </c>
      <c r="BB152" s="10">
        <f t="shared" ca="1" si="133"/>
        <v>0</v>
      </c>
      <c r="BC152" s="10">
        <f t="shared" ca="1" si="134"/>
        <v>0</v>
      </c>
      <c r="BD152" s="10">
        <f t="shared" ca="1" si="135"/>
        <v>0</v>
      </c>
      <c r="BE152" s="10">
        <f t="shared" ca="1" si="136"/>
        <v>0</v>
      </c>
      <c r="BF152" s="10">
        <f t="shared" ca="1" si="137"/>
        <v>0</v>
      </c>
      <c r="BG152" s="10">
        <f t="shared" ca="1" si="138"/>
        <v>0</v>
      </c>
      <c r="BH152" s="10">
        <f t="shared" ca="1" si="139"/>
        <v>0</v>
      </c>
      <c r="BI152" s="10">
        <f t="shared" ca="1" si="140"/>
        <v>0</v>
      </c>
      <c r="BJ152" s="10">
        <f t="shared" ca="1" si="141"/>
        <v>0</v>
      </c>
      <c r="BK152" s="10">
        <f t="shared" ca="1" si="142"/>
        <v>0</v>
      </c>
      <c r="BL152" s="10">
        <f t="shared" ca="1" si="143"/>
        <v>0</v>
      </c>
      <c r="BM152" s="10">
        <f t="shared" ca="1" si="144"/>
        <v>0</v>
      </c>
      <c r="BN152" s="13">
        <f t="shared" ca="1" si="198"/>
        <v>0</v>
      </c>
      <c r="BO152" s="7"/>
      <c r="BP152" s="10">
        <f t="shared" ca="1" si="199"/>
        <v>0</v>
      </c>
      <c r="BQ152" s="10">
        <f t="shared" ca="1" si="200"/>
        <v>0</v>
      </c>
      <c r="BR152" s="10">
        <f t="shared" ca="1" si="201"/>
        <v>0</v>
      </c>
      <c r="BS152" s="10">
        <f t="shared" ca="1" si="202"/>
        <v>0</v>
      </c>
      <c r="BT152" s="10">
        <f t="shared" ca="1" si="203"/>
        <v>0</v>
      </c>
      <c r="BU152" s="10">
        <f t="shared" ca="1" si="146"/>
        <v>0</v>
      </c>
      <c r="BV152" s="10">
        <f t="shared" ca="1" si="147"/>
        <v>0</v>
      </c>
      <c r="BW152" s="10">
        <f t="shared" ca="1" si="148"/>
        <v>0</v>
      </c>
      <c r="BX152" s="10">
        <f t="shared" ca="1" si="149"/>
        <v>0</v>
      </c>
      <c r="BY152" s="10">
        <f t="shared" ca="1" si="150"/>
        <v>0</v>
      </c>
      <c r="BZ152" s="10">
        <f t="shared" ca="1" si="151"/>
        <v>0</v>
      </c>
      <c r="CA152" s="10">
        <f t="shared" ca="1" si="152"/>
        <v>0</v>
      </c>
      <c r="CB152" s="10">
        <f t="shared" ca="1" si="153"/>
        <v>0</v>
      </c>
      <c r="CC152" s="10">
        <f t="shared" ca="1" si="154"/>
        <v>0</v>
      </c>
      <c r="CD152" s="10">
        <f t="shared" ca="1" si="155"/>
        <v>0</v>
      </c>
      <c r="CE152" s="10">
        <f t="shared" ca="1" si="156"/>
        <v>0</v>
      </c>
      <c r="CF152" s="10">
        <f t="shared" ca="1" si="157"/>
        <v>0</v>
      </c>
      <c r="CG152" s="10">
        <f t="shared" ca="1" si="158"/>
        <v>0</v>
      </c>
      <c r="CH152" s="10">
        <f t="shared" ca="1" si="159"/>
        <v>0</v>
      </c>
      <c r="CI152" s="10">
        <f t="shared" ca="1" si="160"/>
        <v>0</v>
      </c>
      <c r="CJ152" s="13">
        <f t="shared" ca="1" si="204"/>
        <v>0</v>
      </c>
      <c r="CK152" s="13"/>
      <c r="CL152" s="33">
        <f t="shared" ca="1" si="190"/>
        <v>0</v>
      </c>
      <c r="CM152" s="10">
        <f ca="1">IF(NOT(snowball),0,IF(Z151=0,0,IF($C152&lt;=SUM($CL152:CL152),0,IF(BQ152+$C152-SUM($CL152:CL152)&gt;Z151+AU152,Z151+AU152-BQ152,$C152-SUM($CL152:CL152)))))</f>
        <v>0</v>
      </c>
      <c r="CN152" s="10">
        <f ca="1">IF(NOT(snowball),0,IF(AA151=0,0,IF($C152&lt;=SUM($CL152:CM152),0,IF(BR152+$C152-SUM($CL152:CM152)&gt;AA151+AV152,AA151+AV152-BR152,$C152-SUM($CL152:CM152)))))</f>
        <v>0</v>
      </c>
      <c r="CO152" s="10">
        <f ca="1">IF(NOT(snowball),0,IF(AB151=0,0,IF($C152&lt;=SUM($CL152:CN152),0,IF(BS152+$C152-SUM($CL152:CN152)&gt;AB151+AW152,AB151+AW152-BS152,$C152-SUM($CL152:CN152)))))</f>
        <v>0</v>
      </c>
      <c r="CP152" s="10">
        <f ca="1">IF(NOT(snowball),0,IF(AC151=0,0,IF($C152&lt;=SUM($CL152:CO152),0,IF(BT152+$C152-SUM($CL152:CO152)&gt;AC151+AX152,AC151+AX152-BT152,$C152-SUM($CL152:CO152)))))</f>
        <v>0</v>
      </c>
      <c r="CQ152" s="10">
        <f ca="1">IF(NOT(snowball),0,IF(AD151=0,0,IF($C152&lt;=SUM($CL152:CP152),0,IF(BU152+$C152-SUM($CL152:CP152)&gt;AD151+AY152,AD151+AY152-BU152,$C152-SUM($CL152:CP152)))))</f>
        <v>0</v>
      </c>
      <c r="CR152" s="10">
        <f ca="1">IF(NOT(snowball),0,IF(AE151=0,0,IF($C152&lt;=SUM($CL152:CQ152),0,IF(BV152+$C152-SUM($CL152:CQ152)&gt;AE151+AZ152,AE151+AZ152-BV152,$C152-SUM($CL152:CQ152)))))</f>
        <v>0</v>
      </c>
      <c r="CS152" s="10">
        <f ca="1">IF(NOT(snowball),0,IF(AF151=0,0,IF($C152&lt;=SUM($CL152:CR152),0,IF(BW152+$C152-SUM($CL152:CR152)&gt;AF151+BA152,AF151+BA152-BW152,$C152-SUM($CL152:CR152)))))</f>
        <v>0</v>
      </c>
      <c r="CT152" s="10">
        <f ca="1">IF(NOT(snowball),0,IF(AG151=0,0,IF($C152&lt;=SUM($CL152:CS152),0,IF(BX152+$C152-SUM($CL152:CS152)&gt;AG151+BB152,AG151+BB152-BX152,$C152-SUM($CL152:CS152)))))</f>
        <v>0</v>
      </c>
      <c r="CU152" s="10">
        <f ca="1">IF(NOT(snowball),0,IF(AH151=0,0,IF($C152&lt;=SUM($CL152:CT152),0,IF(BY152+$C152-SUM($CL152:CT152)&gt;AH151+BC152,AH151+BC152-BY152,$C152-SUM($CL152:CT152)))))</f>
        <v>0</v>
      </c>
      <c r="CV152" s="10">
        <f ca="1">IF(NOT(snowball),0,IF(AI151=0,0,IF($C152&lt;=SUM($CL152:CU152),0,IF(BZ152+$C152-SUM($CL152:CU152)&gt;AI151+BD152,AI151+BD152-BZ152,$C152-SUM($CL152:CU152)))))</f>
        <v>0</v>
      </c>
      <c r="CW152" s="10">
        <f ca="1">IF(NOT(snowball),0,IF(AJ151=0,0,IF($C152&lt;=SUM($CL152:CV152),0,IF(CA152+$C152-SUM($CL152:CV152)&gt;AJ151+BE152,AJ151+BE152-CA152,$C152-SUM($CL152:CV152)))))</f>
        <v>0</v>
      </c>
      <c r="CX152" s="10">
        <f ca="1">IF(NOT(snowball),0,IF(AK151=0,0,IF($C152&lt;=SUM($CL152:CW152),0,IF(CB152+$C152-SUM($CL152:CW152)&gt;AK151+BF152,AK151+BF152-CB152,$C152-SUM($CL152:CW152)))))</f>
        <v>0</v>
      </c>
      <c r="CY152" s="10">
        <f ca="1">IF(NOT(snowball),0,IF(AL151=0,0,IF($C152&lt;=SUM($CL152:CX152),0,IF(CC152+$C152-SUM($CL152:CX152)&gt;AL151+BG152,AL151+BG152-CC152,$C152-SUM($CL152:CX152)))))</f>
        <v>0</v>
      </c>
      <c r="CZ152" s="10">
        <f ca="1">IF(NOT(snowball),0,IF(AM151=0,0,IF($C152&lt;=SUM($CL152:CY152),0,IF(CD152+$C152-SUM($CL152:CY152)&gt;AM151+BH152,AM151+BH152-CD152,$C152-SUM($CL152:CY152)))))</f>
        <v>0</v>
      </c>
      <c r="DA152" s="10">
        <f ca="1">IF(NOT(snowball),0,IF(AN151=0,0,IF($C152&lt;=SUM($CL152:CZ152),0,IF(CE152+$C152-SUM($CL152:CZ152)&gt;AN151+BI152,AN151+BI152-CE152,$C152-SUM($CL152:CZ152)))))</f>
        <v>0</v>
      </c>
      <c r="DB152" s="10">
        <f ca="1">IF(NOT(snowball),0,IF(AO151=0,0,IF($C152&lt;=SUM($CL152:DA152),0,IF(CF152+$C152-SUM($CL152:DA152)&gt;AO151+BJ152,AO151+BJ152-CF152,$C152-SUM($CL152:DA152)))))</f>
        <v>0</v>
      </c>
      <c r="DC152" s="10">
        <f ca="1">IF(NOT(snowball),0,IF(AP151=0,0,IF($C152&lt;=SUM($CL152:DB152),0,IF(CG152+$C152-SUM($CL152:DB152)&gt;AP151+BK152,AP151+BK152-CG152,$C152-SUM($CL152:DB152)))))</f>
        <v>0</v>
      </c>
      <c r="DD152" s="10">
        <f ca="1">IF(NOT(snowball),0,IF(AQ151=0,0,IF($C152&lt;=SUM($CL152:DC152),0,IF(CH152+$C152-SUM($CL152:DC152)&gt;AQ151+BL152,AQ151+BL152-CH152,$C152-SUM($CL152:DC152)))))</f>
        <v>0</v>
      </c>
      <c r="DE152" s="10">
        <f ca="1">IF(NOT(snowball),0,IF(AR151=0,0,IF($C152&lt;=SUM($CL152:DD152),0,IF(CI152+$C152-SUM($CL152:DD152)&gt;AR151+BM152,AR151+BM152-CI152,$C152-SUM($CL152:DD152)))))</f>
        <v>0</v>
      </c>
    </row>
    <row r="153" spans="1:109" ht="11.1" customHeight="1">
      <c r="A153" s="11" t="str">
        <f t="shared" ca="1" si="205"/>
        <v/>
      </c>
      <c r="B153" s="5" t="e">
        <f t="shared" ca="1" si="191"/>
        <v>#N/A</v>
      </c>
      <c r="C153" s="34" t="str">
        <f t="shared" ca="1" si="169"/>
        <v/>
      </c>
      <c r="D153" s="10">
        <f t="shared" ca="1" si="170"/>
        <v>0</v>
      </c>
      <c r="E153" s="10">
        <f t="shared" ca="1" si="171"/>
        <v>0</v>
      </c>
      <c r="F153" s="10">
        <f t="shared" ca="1" si="172"/>
        <v>0</v>
      </c>
      <c r="G153" s="10">
        <f t="shared" ca="1" si="173"/>
        <v>0</v>
      </c>
      <c r="H153" s="10">
        <f t="shared" ca="1" si="174"/>
        <v>0</v>
      </c>
      <c r="I153" s="10">
        <f t="shared" ca="1" si="175"/>
        <v>0</v>
      </c>
      <c r="J153" s="10">
        <f t="shared" ca="1" si="176"/>
        <v>0</v>
      </c>
      <c r="K153" s="10">
        <f t="shared" ca="1" si="177"/>
        <v>0</v>
      </c>
      <c r="L153" s="10">
        <f t="shared" ca="1" si="178"/>
        <v>0</v>
      </c>
      <c r="M153" s="10">
        <f t="shared" ca="1" si="179"/>
        <v>0</v>
      </c>
      <c r="N153" s="10">
        <f t="shared" ca="1" si="180"/>
        <v>0</v>
      </c>
      <c r="O153" s="10">
        <f t="shared" ca="1" si="181"/>
        <v>0</v>
      </c>
      <c r="P153" s="10">
        <f t="shared" ca="1" si="182"/>
        <v>0</v>
      </c>
      <c r="Q153" s="10">
        <f t="shared" ca="1" si="183"/>
        <v>0</v>
      </c>
      <c r="R153" s="10">
        <f t="shared" ca="1" si="184"/>
        <v>0</v>
      </c>
      <c r="S153" s="10">
        <f t="shared" ca="1" si="185"/>
        <v>0</v>
      </c>
      <c r="T153" s="10">
        <f t="shared" ca="1" si="186"/>
        <v>0</v>
      </c>
      <c r="U153" s="10">
        <f t="shared" ca="1" si="187"/>
        <v>0</v>
      </c>
      <c r="V153" s="10">
        <f t="shared" ca="1" si="188"/>
        <v>0</v>
      </c>
      <c r="W153" s="10">
        <f t="shared" ca="1" si="188"/>
        <v>0</v>
      </c>
      <c r="X153" s="31"/>
      <c r="Y153" s="10">
        <f t="shared" ca="1" si="192"/>
        <v>0</v>
      </c>
      <c r="Z153" s="10">
        <f t="shared" ca="1" si="193"/>
        <v>0</v>
      </c>
      <c r="AA153" s="10">
        <f t="shared" ca="1" si="194"/>
        <v>0</v>
      </c>
      <c r="AB153" s="10">
        <f t="shared" ca="1" si="195"/>
        <v>0</v>
      </c>
      <c r="AC153" s="10">
        <f t="shared" ca="1" si="196"/>
        <v>0</v>
      </c>
      <c r="AD153" s="10">
        <f t="shared" ca="1" si="197"/>
        <v>0</v>
      </c>
      <c r="AE153" s="10">
        <f t="shared" ca="1" si="189"/>
        <v>0</v>
      </c>
      <c r="AF153" s="10">
        <f t="shared" ca="1" si="189"/>
        <v>0</v>
      </c>
      <c r="AG153" s="10">
        <f t="shared" ca="1" si="189"/>
        <v>0</v>
      </c>
      <c r="AH153" s="10">
        <f t="shared" ca="1" si="189"/>
        <v>0</v>
      </c>
      <c r="AI153" s="10">
        <f t="shared" ca="1" si="189"/>
        <v>0</v>
      </c>
      <c r="AJ153" s="10">
        <f t="shared" ca="1" si="189"/>
        <v>0</v>
      </c>
      <c r="AK153" s="10">
        <f t="shared" ca="1" si="189"/>
        <v>0</v>
      </c>
      <c r="AL153" s="10">
        <f t="shared" ca="1" si="189"/>
        <v>0</v>
      </c>
      <c r="AM153" s="10">
        <f t="shared" ca="1" si="189"/>
        <v>0</v>
      </c>
      <c r="AN153" s="10">
        <f t="shared" ca="1" si="189"/>
        <v>0</v>
      </c>
      <c r="AO153" s="10">
        <f t="shared" ca="1" si="189"/>
        <v>0</v>
      </c>
      <c r="AP153" s="10">
        <f t="shared" ca="1" si="189"/>
        <v>0</v>
      </c>
      <c r="AQ153" s="10">
        <f t="shared" ca="1" si="189"/>
        <v>0</v>
      </c>
      <c r="AR153" s="10">
        <f t="shared" ca="1" si="189"/>
        <v>0</v>
      </c>
      <c r="AS153" s="2"/>
      <c r="AT153" s="10">
        <f t="shared" ca="1" si="165"/>
        <v>0</v>
      </c>
      <c r="AU153" s="10">
        <f t="shared" ca="1" si="166"/>
        <v>0</v>
      </c>
      <c r="AV153" s="10">
        <f t="shared" ca="1" si="167"/>
        <v>0</v>
      </c>
      <c r="AW153" s="10">
        <f t="shared" ca="1" si="128"/>
        <v>0</v>
      </c>
      <c r="AX153" s="10">
        <f t="shared" ca="1" si="129"/>
        <v>0</v>
      </c>
      <c r="AY153" s="10">
        <f t="shared" ca="1" si="130"/>
        <v>0</v>
      </c>
      <c r="AZ153" s="10">
        <f t="shared" ca="1" si="131"/>
        <v>0</v>
      </c>
      <c r="BA153" s="10">
        <f t="shared" ca="1" si="132"/>
        <v>0</v>
      </c>
      <c r="BB153" s="10">
        <f t="shared" ca="1" si="133"/>
        <v>0</v>
      </c>
      <c r="BC153" s="10">
        <f t="shared" ca="1" si="134"/>
        <v>0</v>
      </c>
      <c r="BD153" s="10">
        <f t="shared" ca="1" si="135"/>
        <v>0</v>
      </c>
      <c r="BE153" s="10">
        <f t="shared" ca="1" si="136"/>
        <v>0</v>
      </c>
      <c r="BF153" s="10">
        <f t="shared" ca="1" si="137"/>
        <v>0</v>
      </c>
      <c r="BG153" s="10">
        <f t="shared" ca="1" si="138"/>
        <v>0</v>
      </c>
      <c r="BH153" s="10">
        <f t="shared" ca="1" si="139"/>
        <v>0</v>
      </c>
      <c r="BI153" s="10">
        <f t="shared" ca="1" si="140"/>
        <v>0</v>
      </c>
      <c r="BJ153" s="10">
        <f t="shared" ca="1" si="141"/>
        <v>0</v>
      </c>
      <c r="BK153" s="10">
        <f t="shared" ca="1" si="142"/>
        <v>0</v>
      </c>
      <c r="BL153" s="10">
        <f t="shared" ca="1" si="143"/>
        <v>0</v>
      </c>
      <c r="BM153" s="10">
        <f t="shared" ca="1" si="144"/>
        <v>0</v>
      </c>
      <c r="BN153" s="13">
        <f t="shared" ca="1" si="198"/>
        <v>0</v>
      </c>
      <c r="BO153" s="7"/>
      <c r="BP153" s="10">
        <f t="shared" ca="1" si="199"/>
        <v>0</v>
      </c>
      <c r="BQ153" s="10">
        <f t="shared" ca="1" si="200"/>
        <v>0</v>
      </c>
      <c r="BR153" s="10">
        <f t="shared" ca="1" si="201"/>
        <v>0</v>
      </c>
      <c r="BS153" s="10">
        <f t="shared" ca="1" si="202"/>
        <v>0</v>
      </c>
      <c r="BT153" s="10">
        <f t="shared" ca="1" si="203"/>
        <v>0</v>
      </c>
      <c r="BU153" s="10">
        <f t="shared" ca="1" si="146"/>
        <v>0</v>
      </c>
      <c r="BV153" s="10">
        <f t="shared" ca="1" si="147"/>
        <v>0</v>
      </c>
      <c r="BW153" s="10">
        <f t="shared" ca="1" si="148"/>
        <v>0</v>
      </c>
      <c r="BX153" s="10">
        <f t="shared" ca="1" si="149"/>
        <v>0</v>
      </c>
      <c r="BY153" s="10">
        <f t="shared" ca="1" si="150"/>
        <v>0</v>
      </c>
      <c r="BZ153" s="10">
        <f t="shared" ca="1" si="151"/>
        <v>0</v>
      </c>
      <c r="CA153" s="10">
        <f t="shared" ca="1" si="152"/>
        <v>0</v>
      </c>
      <c r="CB153" s="10">
        <f t="shared" ca="1" si="153"/>
        <v>0</v>
      </c>
      <c r="CC153" s="10">
        <f t="shared" ca="1" si="154"/>
        <v>0</v>
      </c>
      <c r="CD153" s="10">
        <f t="shared" ca="1" si="155"/>
        <v>0</v>
      </c>
      <c r="CE153" s="10">
        <f t="shared" ca="1" si="156"/>
        <v>0</v>
      </c>
      <c r="CF153" s="10">
        <f t="shared" ca="1" si="157"/>
        <v>0</v>
      </c>
      <c r="CG153" s="10">
        <f t="shared" ca="1" si="158"/>
        <v>0</v>
      </c>
      <c r="CH153" s="10">
        <f t="shared" ca="1" si="159"/>
        <v>0</v>
      </c>
      <c r="CI153" s="10">
        <f t="shared" ca="1" si="160"/>
        <v>0</v>
      </c>
      <c r="CJ153" s="13">
        <f t="shared" ca="1" si="204"/>
        <v>0</v>
      </c>
      <c r="CK153" s="13"/>
      <c r="CL153" s="33">
        <f t="shared" ca="1" si="190"/>
        <v>0</v>
      </c>
      <c r="CM153" s="10">
        <f ca="1">IF(NOT(snowball),0,IF(Z152=0,0,IF($C153&lt;=SUM($CL153:CL153),0,IF(BQ153+$C153-SUM($CL153:CL153)&gt;Z152+AU153,Z152+AU153-BQ153,$C153-SUM($CL153:CL153)))))</f>
        <v>0</v>
      </c>
      <c r="CN153" s="10">
        <f ca="1">IF(NOT(snowball),0,IF(AA152=0,0,IF($C153&lt;=SUM($CL153:CM153),0,IF(BR153+$C153-SUM($CL153:CM153)&gt;AA152+AV153,AA152+AV153-BR153,$C153-SUM($CL153:CM153)))))</f>
        <v>0</v>
      </c>
      <c r="CO153" s="10">
        <f ca="1">IF(NOT(snowball),0,IF(AB152=0,0,IF($C153&lt;=SUM($CL153:CN153),0,IF(BS153+$C153-SUM($CL153:CN153)&gt;AB152+AW153,AB152+AW153-BS153,$C153-SUM($CL153:CN153)))))</f>
        <v>0</v>
      </c>
      <c r="CP153" s="10">
        <f ca="1">IF(NOT(snowball),0,IF(AC152=0,0,IF($C153&lt;=SUM($CL153:CO153),0,IF(BT153+$C153-SUM($CL153:CO153)&gt;AC152+AX153,AC152+AX153-BT153,$C153-SUM($CL153:CO153)))))</f>
        <v>0</v>
      </c>
      <c r="CQ153" s="10">
        <f ca="1">IF(NOT(snowball),0,IF(AD152=0,0,IF($C153&lt;=SUM($CL153:CP153),0,IF(BU153+$C153-SUM($CL153:CP153)&gt;AD152+AY153,AD152+AY153-BU153,$C153-SUM($CL153:CP153)))))</f>
        <v>0</v>
      </c>
      <c r="CR153" s="10">
        <f ca="1">IF(NOT(snowball),0,IF(AE152=0,0,IF($C153&lt;=SUM($CL153:CQ153),0,IF(BV153+$C153-SUM($CL153:CQ153)&gt;AE152+AZ153,AE152+AZ153-BV153,$C153-SUM($CL153:CQ153)))))</f>
        <v>0</v>
      </c>
      <c r="CS153" s="10">
        <f ca="1">IF(NOT(snowball),0,IF(AF152=0,0,IF($C153&lt;=SUM($CL153:CR153),0,IF(BW153+$C153-SUM($CL153:CR153)&gt;AF152+BA153,AF152+BA153-BW153,$C153-SUM($CL153:CR153)))))</f>
        <v>0</v>
      </c>
      <c r="CT153" s="10">
        <f ca="1">IF(NOT(snowball),0,IF(AG152=0,0,IF($C153&lt;=SUM($CL153:CS153),0,IF(BX153+$C153-SUM($CL153:CS153)&gt;AG152+BB153,AG152+BB153-BX153,$C153-SUM($CL153:CS153)))))</f>
        <v>0</v>
      </c>
      <c r="CU153" s="10">
        <f ca="1">IF(NOT(snowball),0,IF(AH152=0,0,IF($C153&lt;=SUM($CL153:CT153),0,IF(BY153+$C153-SUM($CL153:CT153)&gt;AH152+BC153,AH152+BC153-BY153,$C153-SUM($CL153:CT153)))))</f>
        <v>0</v>
      </c>
      <c r="CV153" s="10">
        <f ca="1">IF(NOT(snowball),0,IF(AI152=0,0,IF($C153&lt;=SUM($CL153:CU153),0,IF(BZ153+$C153-SUM($CL153:CU153)&gt;AI152+BD153,AI152+BD153-BZ153,$C153-SUM($CL153:CU153)))))</f>
        <v>0</v>
      </c>
      <c r="CW153" s="10">
        <f ca="1">IF(NOT(snowball),0,IF(AJ152=0,0,IF($C153&lt;=SUM($CL153:CV153),0,IF(CA153+$C153-SUM($CL153:CV153)&gt;AJ152+BE153,AJ152+BE153-CA153,$C153-SUM($CL153:CV153)))))</f>
        <v>0</v>
      </c>
      <c r="CX153" s="10">
        <f ca="1">IF(NOT(snowball),0,IF(AK152=0,0,IF($C153&lt;=SUM($CL153:CW153),0,IF(CB153+$C153-SUM($CL153:CW153)&gt;AK152+BF153,AK152+BF153-CB153,$C153-SUM($CL153:CW153)))))</f>
        <v>0</v>
      </c>
      <c r="CY153" s="10">
        <f ca="1">IF(NOT(snowball),0,IF(AL152=0,0,IF($C153&lt;=SUM($CL153:CX153),0,IF(CC153+$C153-SUM($CL153:CX153)&gt;AL152+BG153,AL152+BG153-CC153,$C153-SUM($CL153:CX153)))))</f>
        <v>0</v>
      </c>
      <c r="CZ153" s="10">
        <f ca="1">IF(NOT(snowball),0,IF(AM152=0,0,IF($C153&lt;=SUM($CL153:CY153),0,IF(CD153+$C153-SUM($CL153:CY153)&gt;AM152+BH153,AM152+BH153-CD153,$C153-SUM($CL153:CY153)))))</f>
        <v>0</v>
      </c>
      <c r="DA153" s="10">
        <f ca="1">IF(NOT(snowball),0,IF(AN152=0,0,IF($C153&lt;=SUM($CL153:CZ153),0,IF(CE153+$C153-SUM($CL153:CZ153)&gt;AN152+BI153,AN152+BI153-CE153,$C153-SUM($CL153:CZ153)))))</f>
        <v>0</v>
      </c>
      <c r="DB153" s="10">
        <f ca="1">IF(NOT(snowball),0,IF(AO152=0,0,IF($C153&lt;=SUM($CL153:DA153),0,IF(CF153+$C153-SUM($CL153:DA153)&gt;AO152+BJ153,AO152+BJ153-CF153,$C153-SUM($CL153:DA153)))))</f>
        <v>0</v>
      </c>
      <c r="DC153" s="10">
        <f ca="1">IF(NOT(snowball),0,IF(AP152=0,0,IF($C153&lt;=SUM($CL153:DB153),0,IF(CG153+$C153-SUM($CL153:DB153)&gt;AP152+BK153,AP152+BK153-CG153,$C153-SUM($CL153:DB153)))))</f>
        <v>0</v>
      </c>
      <c r="DD153" s="10">
        <f ca="1">IF(NOT(snowball),0,IF(AQ152=0,0,IF($C153&lt;=SUM($CL153:DC153),0,IF(CH153+$C153-SUM($CL153:DC153)&gt;AQ152+BL153,AQ152+BL153-CH153,$C153-SUM($CL153:DC153)))))</f>
        <v>0</v>
      </c>
      <c r="DE153" s="10">
        <f ca="1">IF(NOT(snowball),0,IF(AR152=0,0,IF($C153&lt;=SUM($CL153:DD153),0,IF(CI153+$C153-SUM($CL153:DD153)&gt;AR152+BM153,AR152+BM153-CI153,$C153-SUM($CL153:DD153)))))</f>
        <v>0</v>
      </c>
    </row>
    <row r="154" spans="1:109" ht="11.1" customHeight="1">
      <c r="A154" s="11" t="str">
        <f t="shared" ca="1" si="205"/>
        <v/>
      </c>
      <c r="B154" s="5" t="e">
        <f t="shared" ca="1" si="191"/>
        <v>#N/A</v>
      </c>
      <c r="C154" s="34" t="str">
        <f t="shared" ca="1" si="169"/>
        <v/>
      </c>
      <c r="D154" s="10">
        <f t="shared" ca="1" si="170"/>
        <v>0</v>
      </c>
      <c r="E154" s="10">
        <f t="shared" ca="1" si="171"/>
        <v>0</v>
      </c>
      <c r="F154" s="10">
        <f t="shared" ca="1" si="172"/>
        <v>0</v>
      </c>
      <c r="G154" s="10">
        <f t="shared" ca="1" si="173"/>
        <v>0</v>
      </c>
      <c r="H154" s="10">
        <f t="shared" ca="1" si="174"/>
        <v>0</v>
      </c>
      <c r="I154" s="10">
        <f t="shared" ca="1" si="175"/>
        <v>0</v>
      </c>
      <c r="J154" s="10">
        <f t="shared" ca="1" si="176"/>
        <v>0</v>
      </c>
      <c r="K154" s="10">
        <f t="shared" ca="1" si="177"/>
        <v>0</v>
      </c>
      <c r="L154" s="10">
        <f t="shared" ca="1" si="178"/>
        <v>0</v>
      </c>
      <c r="M154" s="10">
        <f t="shared" ca="1" si="179"/>
        <v>0</v>
      </c>
      <c r="N154" s="10">
        <f t="shared" ca="1" si="180"/>
        <v>0</v>
      </c>
      <c r="O154" s="10">
        <f t="shared" ca="1" si="181"/>
        <v>0</v>
      </c>
      <c r="P154" s="10">
        <f t="shared" ca="1" si="182"/>
        <v>0</v>
      </c>
      <c r="Q154" s="10">
        <f t="shared" ca="1" si="183"/>
        <v>0</v>
      </c>
      <c r="R154" s="10">
        <f t="shared" ca="1" si="184"/>
        <v>0</v>
      </c>
      <c r="S154" s="10">
        <f t="shared" ca="1" si="185"/>
        <v>0</v>
      </c>
      <c r="T154" s="10">
        <f t="shared" ca="1" si="186"/>
        <v>0</v>
      </c>
      <c r="U154" s="10">
        <f t="shared" ca="1" si="187"/>
        <v>0</v>
      </c>
      <c r="V154" s="10">
        <f t="shared" ca="1" si="188"/>
        <v>0</v>
      </c>
      <c r="W154" s="10">
        <f t="shared" ca="1" si="188"/>
        <v>0</v>
      </c>
      <c r="X154" s="31"/>
      <c r="Y154" s="10">
        <f t="shared" ca="1" si="192"/>
        <v>0</v>
      </c>
      <c r="Z154" s="10">
        <f t="shared" ca="1" si="193"/>
        <v>0</v>
      </c>
      <c r="AA154" s="10">
        <f t="shared" ca="1" si="194"/>
        <v>0</v>
      </c>
      <c r="AB154" s="10">
        <f t="shared" ca="1" si="195"/>
        <v>0</v>
      </c>
      <c r="AC154" s="10">
        <f t="shared" ca="1" si="196"/>
        <v>0</v>
      </c>
      <c r="AD154" s="10">
        <f t="shared" ca="1" si="197"/>
        <v>0</v>
      </c>
      <c r="AE154" s="10">
        <f t="shared" ca="1" si="189"/>
        <v>0</v>
      </c>
      <c r="AF154" s="10">
        <f t="shared" ca="1" si="189"/>
        <v>0</v>
      </c>
      <c r="AG154" s="10">
        <f t="shared" ca="1" si="189"/>
        <v>0</v>
      </c>
      <c r="AH154" s="10">
        <f t="shared" ca="1" si="189"/>
        <v>0</v>
      </c>
      <c r="AI154" s="10">
        <f t="shared" ca="1" si="189"/>
        <v>0</v>
      </c>
      <c r="AJ154" s="10">
        <f t="shared" ca="1" si="189"/>
        <v>0</v>
      </c>
      <c r="AK154" s="10">
        <f t="shared" ca="1" si="189"/>
        <v>0</v>
      </c>
      <c r="AL154" s="10">
        <f t="shared" ca="1" si="189"/>
        <v>0</v>
      </c>
      <c r="AM154" s="10">
        <f t="shared" ca="1" si="189"/>
        <v>0</v>
      </c>
      <c r="AN154" s="10">
        <f t="shared" ca="1" si="189"/>
        <v>0</v>
      </c>
      <c r="AO154" s="10">
        <f t="shared" ca="1" si="189"/>
        <v>0</v>
      </c>
      <c r="AP154" s="10">
        <f t="shared" ca="1" si="189"/>
        <v>0</v>
      </c>
      <c r="AQ154" s="10">
        <f t="shared" ca="1" si="189"/>
        <v>0</v>
      </c>
      <c r="AR154" s="10">
        <f t="shared" ca="1" si="189"/>
        <v>0</v>
      </c>
      <c r="AS154" s="2"/>
      <c r="AT154" s="10">
        <f t="shared" ca="1" si="165"/>
        <v>0</v>
      </c>
      <c r="AU154" s="10">
        <f t="shared" ca="1" si="166"/>
        <v>0</v>
      </c>
      <c r="AV154" s="10">
        <f t="shared" ca="1" si="167"/>
        <v>0</v>
      </c>
      <c r="AW154" s="10">
        <f t="shared" ca="1" si="128"/>
        <v>0</v>
      </c>
      <c r="AX154" s="10">
        <f t="shared" ca="1" si="129"/>
        <v>0</v>
      </c>
      <c r="AY154" s="10">
        <f t="shared" ca="1" si="130"/>
        <v>0</v>
      </c>
      <c r="AZ154" s="10">
        <f t="shared" ca="1" si="131"/>
        <v>0</v>
      </c>
      <c r="BA154" s="10">
        <f t="shared" ca="1" si="132"/>
        <v>0</v>
      </c>
      <c r="BB154" s="10">
        <f t="shared" ca="1" si="133"/>
        <v>0</v>
      </c>
      <c r="BC154" s="10">
        <f t="shared" ca="1" si="134"/>
        <v>0</v>
      </c>
      <c r="BD154" s="10">
        <f t="shared" ca="1" si="135"/>
        <v>0</v>
      </c>
      <c r="BE154" s="10">
        <f t="shared" ca="1" si="136"/>
        <v>0</v>
      </c>
      <c r="BF154" s="10">
        <f t="shared" ca="1" si="137"/>
        <v>0</v>
      </c>
      <c r="BG154" s="10">
        <f t="shared" ca="1" si="138"/>
        <v>0</v>
      </c>
      <c r="BH154" s="10">
        <f t="shared" ca="1" si="139"/>
        <v>0</v>
      </c>
      <c r="BI154" s="10">
        <f t="shared" ca="1" si="140"/>
        <v>0</v>
      </c>
      <c r="BJ154" s="10">
        <f t="shared" ca="1" si="141"/>
        <v>0</v>
      </c>
      <c r="BK154" s="10">
        <f t="shared" ca="1" si="142"/>
        <v>0</v>
      </c>
      <c r="BL154" s="10">
        <f t="shared" ca="1" si="143"/>
        <v>0</v>
      </c>
      <c r="BM154" s="10">
        <f t="shared" ca="1" si="144"/>
        <v>0</v>
      </c>
      <c r="BN154" s="13">
        <f t="shared" ca="1" si="198"/>
        <v>0</v>
      </c>
      <c r="BO154" s="7"/>
      <c r="BP154" s="10">
        <f t="shared" ca="1" si="199"/>
        <v>0</v>
      </c>
      <c r="BQ154" s="10">
        <f t="shared" ca="1" si="200"/>
        <v>0</v>
      </c>
      <c r="BR154" s="10">
        <f t="shared" ca="1" si="201"/>
        <v>0</v>
      </c>
      <c r="BS154" s="10">
        <f t="shared" ca="1" si="202"/>
        <v>0</v>
      </c>
      <c r="BT154" s="10">
        <f t="shared" ca="1" si="203"/>
        <v>0</v>
      </c>
      <c r="BU154" s="10">
        <f t="shared" ca="1" si="146"/>
        <v>0</v>
      </c>
      <c r="BV154" s="10">
        <f t="shared" ca="1" si="147"/>
        <v>0</v>
      </c>
      <c r="BW154" s="10">
        <f t="shared" ca="1" si="148"/>
        <v>0</v>
      </c>
      <c r="BX154" s="10">
        <f t="shared" ca="1" si="149"/>
        <v>0</v>
      </c>
      <c r="BY154" s="10">
        <f t="shared" ca="1" si="150"/>
        <v>0</v>
      </c>
      <c r="BZ154" s="10">
        <f t="shared" ca="1" si="151"/>
        <v>0</v>
      </c>
      <c r="CA154" s="10">
        <f t="shared" ca="1" si="152"/>
        <v>0</v>
      </c>
      <c r="CB154" s="10">
        <f t="shared" ca="1" si="153"/>
        <v>0</v>
      </c>
      <c r="CC154" s="10">
        <f t="shared" ca="1" si="154"/>
        <v>0</v>
      </c>
      <c r="CD154" s="10">
        <f t="shared" ca="1" si="155"/>
        <v>0</v>
      </c>
      <c r="CE154" s="10">
        <f t="shared" ca="1" si="156"/>
        <v>0</v>
      </c>
      <c r="CF154" s="10">
        <f t="shared" ca="1" si="157"/>
        <v>0</v>
      </c>
      <c r="CG154" s="10">
        <f t="shared" ca="1" si="158"/>
        <v>0</v>
      </c>
      <c r="CH154" s="10">
        <f t="shared" ca="1" si="159"/>
        <v>0</v>
      </c>
      <c r="CI154" s="10">
        <f t="shared" ca="1" si="160"/>
        <v>0</v>
      </c>
      <c r="CJ154" s="13">
        <f t="shared" ca="1" si="204"/>
        <v>0</v>
      </c>
      <c r="CK154" s="13"/>
      <c r="CL154" s="33">
        <f t="shared" ca="1" si="190"/>
        <v>0</v>
      </c>
      <c r="CM154" s="10">
        <f ca="1">IF(NOT(snowball),0,IF(Z153=0,0,IF($C154&lt;=SUM($CL154:CL154),0,IF(BQ154+$C154-SUM($CL154:CL154)&gt;Z153+AU154,Z153+AU154-BQ154,$C154-SUM($CL154:CL154)))))</f>
        <v>0</v>
      </c>
      <c r="CN154" s="10">
        <f ca="1">IF(NOT(snowball),0,IF(AA153=0,0,IF($C154&lt;=SUM($CL154:CM154),0,IF(BR154+$C154-SUM($CL154:CM154)&gt;AA153+AV154,AA153+AV154-BR154,$C154-SUM($CL154:CM154)))))</f>
        <v>0</v>
      </c>
      <c r="CO154" s="10">
        <f ca="1">IF(NOT(snowball),0,IF(AB153=0,0,IF($C154&lt;=SUM($CL154:CN154),0,IF(BS154+$C154-SUM($CL154:CN154)&gt;AB153+AW154,AB153+AW154-BS154,$C154-SUM($CL154:CN154)))))</f>
        <v>0</v>
      </c>
      <c r="CP154" s="10">
        <f ca="1">IF(NOT(snowball),0,IF(AC153=0,0,IF($C154&lt;=SUM($CL154:CO154),0,IF(BT154+$C154-SUM($CL154:CO154)&gt;AC153+AX154,AC153+AX154-BT154,$C154-SUM($CL154:CO154)))))</f>
        <v>0</v>
      </c>
      <c r="CQ154" s="10">
        <f ca="1">IF(NOT(snowball),0,IF(AD153=0,0,IF($C154&lt;=SUM($CL154:CP154),0,IF(BU154+$C154-SUM($CL154:CP154)&gt;AD153+AY154,AD153+AY154-BU154,$C154-SUM($CL154:CP154)))))</f>
        <v>0</v>
      </c>
      <c r="CR154" s="10">
        <f ca="1">IF(NOT(snowball),0,IF(AE153=0,0,IF($C154&lt;=SUM($CL154:CQ154),0,IF(BV154+$C154-SUM($CL154:CQ154)&gt;AE153+AZ154,AE153+AZ154-BV154,$C154-SUM($CL154:CQ154)))))</f>
        <v>0</v>
      </c>
      <c r="CS154" s="10">
        <f ca="1">IF(NOT(snowball),0,IF(AF153=0,0,IF($C154&lt;=SUM($CL154:CR154),0,IF(BW154+$C154-SUM($CL154:CR154)&gt;AF153+BA154,AF153+BA154-BW154,$C154-SUM($CL154:CR154)))))</f>
        <v>0</v>
      </c>
      <c r="CT154" s="10">
        <f ca="1">IF(NOT(snowball),0,IF(AG153=0,0,IF($C154&lt;=SUM($CL154:CS154),0,IF(BX154+$C154-SUM($CL154:CS154)&gt;AG153+BB154,AG153+BB154-BX154,$C154-SUM($CL154:CS154)))))</f>
        <v>0</v>
      </c>
      <c r="CU154" s="10">
        <f ca="1">IF(NOT(snowball),0,IF(AH153=0,0,IF($C154&lt;=SUM($CL154:CT154),0,IF(BY154+$C154-SUM($CL154:CT154)&gt;AH153+BC154,AH153+BC154-BY154,$C154-SUM($CL154:CT154)))))</f>
        <v>0</v>
      </c>
      <c r="CV154" s="10">
        <f ca="1">IF(NOT(snowball),0,IF(AI153=0,0,IF($C154&lt;=SUM($CL154:CU154),0,IF(BZ154+$C154-SUM($CL154:CU154)&gt;AI153+BD154,AI153+BD154-BZ154,$C154-SUM($CL154:CU154)))))</f>
        <v>0</v>
      </c>
      <c r="CW154" s="10">
        <f ca="1">IF(NOT(snowball),0,IF(AJ153=0,0,IF($C154&lt;=SUM($CL154:CV154),0,IF(CA154+$C154-SUM($CL154:CV154)&gt;AJ153+BE154,AJ153+BE154-CA154,$C154-SUM($CL154:CV154)))))</f>
        <v>0</v>
      </c>
      <c r="CX154" s="10">
        <f ca="1">IF(NOT(snowball),0,IF(AK153=0,0,IF($C154&lt;=SUM($CL154:CW154),0,IF(CB154+$C154-SUM($CL154:CW154)&gt;AK153+BF154,AK153+BF154-CB154,$C154-SUM($CL154:CW154)))))</f>
        <v>0</v>
      </c>
      <c r="CY154" s="10">
        <f ca="1">IF(NOT(snowball),0,IF(AL153=0,0,IF($C154&lt;=SUM($CL154:CX154),0,IF(CC154+$C154-SUM($CL154:CX154)&gt;AL153+BG154,AL153+BG154-CC154,$C154-SUM($CL154:CX154)))))</f>
        <v>0</v>
      </c>
      <c r="CZ154" s="10">
        <f ca="1">IF(NOT(snowball),0,IF(AM153=0,0,IF($C154&lt;=SUM($CL154:CY154),0,IF(CD154+$C154-SUM($CL154:CY154)&gt;AM153+BH154,AM153+BH154-CD154,$C154-SUM($CL154:CY154)))))</f>
        <v>0</v>
      </c>
      <c r="DA154" s="10">
        <f ca="1">IF(NOT(snowball),0,IF(AN153=0,0,IF($C154&lt;=SUM($CL154:CZ154),0,IF(CE154+$C154-SUM($CL154:CZ154)&gt;AN153+BI154,AN153+BI154-CE154,$C154-SUM($CL154:CZ154)))))</f>
        <v>0</v>
      </c>
      <c r="DB154" s="10">
        <f ca="1">IF(NOT(snowball),0,IF(AO153=0,0,IF($C154&lt;=SUM($CL154:DA154),0,IF(CF154+$C154-SUM($CL154:DA154)&gt;AO153+BJ154,AO153+BJ154-CF154,$C154-SUM($CL154:DA154)))))</f>
        <v>0</v>
      </c>
      <c r="DC154" s="10">
        <f ca="1">IF(NOT(snowball),0,IF(AP153=0,0,IF($C154&lt;=SUM($CL154:DB154),0,IF(CG154+$C154-SUM($CL154:DB154)&gt;AP153+BK154,AP153+BK154-CG154,$C154-SUM($CL154:DB154)))))</f>
        <v>0</v>
      </c>
      <c r="DD154" s="10">
        <f ca="1">IF(NOT(snowball),0,IF(AQ153=0,0,IF($C154&lt;=SUM($CL154:DC154),0,IF(CH154+$C154-SUM($CL154:DC154)&gt;AQ153+BL154,AQ153+BL154-CH154,$C154-SUM($CL154:DC154)))))</f>
        <v>0</v>
      </c>
      <c r="DE154" s="10">
        <f ca="1">IF(NOT(snowball),0,IF(AR153=0,0,IF($C154&lt;=SUM($CL154:DD154),0,IF(CI154+$C154-SUM($CL154:DD154)&gt;AR153+BM154,AR153+BM154-CI154,$C154-SUM($CL154:DD154)))))</f>
        <v>0</v>
      </c>
    </row>
    <row r="155" spans="1:109" ht="11.1" customHeight="1">
      <c r="A155" s="11" t="str">
        <f t="shared" ca="1" si="205"/>
        <v/>
      </c>
      <c r="B155" s="5" t="e">
        <f t="shared" ca="1" si="191"/>
        <v>#N/A</v>
      </c>
      <c r="C155" s="34" t="str">
        <f t="shared" ca="1" si="169"/>
        <v/>
      </c>
      <c r="D155" s="10">
        <f t="shared" ca="1" si="170"/>
        <v>0</v>
      </c>
      <c r="E155" s="10">
        <f t="shared" ca="1" si="171"/>
        <v>0</v>
      </c>
      <c r="F155" s="10">
        <f t="shared" ca="1" si="172"/>
        <v>0</v>
      </c>
      <c r="G155" s="10">
        <f t="shared" ca="1" si="173"/>
        <v>0</v>
      </c>
      <c r="H155" s="10">
        <f t="shared" ca="1" si="174"/>
        <v>0</v>
      </c>
      <c r="I155" s="10">
        <f t="shared" ca="1" si="175"/>
        <v>0</v>
      </c>
      <c r="J155" s="10">
        <f t="shared" ca="1" si="176"/>
        <v>0</v>
      </c>
      <c r="K155" s="10">
        <f t="shared" ca="1" si="177"/>
        <v>0</v>
      </c>
      <c r="L155" s="10">
        <f t="shared" ca="1" si="178"/>
        <v>0</v>
      </c>
      <c r="M155" s="10">
        <f t="shared" ca="1" si="179"/>
        <v>0</v>
      </c>
      <c r="N155" s="10">
        <f t="shared" ca="1" si="180"/>
        <v>0</v>
      </c>
      <c r="O155" s="10">
        <f t="shared" ca="1" si="181"/>
        <v>0</v>
      </c>
      <c r="P155" s="10">
        <f t="shared" ca="1" si="182"/>
        <v>0</v>
      </c>
      <c r="Q155" s="10">
        <f t="shared" ca="1" si="183"/>
        <v>0</v>
      </c>
      <c r="R155" s="10">
        <f t="shared" ca="1" si="184"/>
        <v>0</v>
      </c>
      <c r="S155" s="10">
        <f t="shared" ca="1" si="185"/>
        <v>0</v>
      </c>
      <c r="T155" s="10">
        <f t="shared" ca="1" si="186"/>
        <v>0</v>
      </c>
      <c r="U155" s="10">
        <f t="shared" ca="1" si="187"/>
        <v>0</v>
      </c>
      <c r="V155" s="10">
        <f t="shared" ca="1" si="188"/>
        <v>0</v>
      </c>
      <c r="W155" s="10">
        <f t="shared" ca="1" si="188"/>
        <v>0</v>
      </c>
      <c r="X155" s="31"/>
      <c r="Y155" s="10">
        <f t="shared" ca="1" si="192"/>
        <v>0</v>
      </c>
      <c r="Z155" s="10">
        <f t="shared" ca="1" si="193"/>
        <v>0</v>
      </c>
      <c r="AA155" s="10">
        <f t="shared" ca="1" si="194"/>
        <v>0</v>
      </c>
      <c r="AB155" s="10">
        <f t="shared" ca="1" si="195"/>
        <v>0</v>
      </c>
      <c r="AC155" s="10">
        <f t="shared" ca="1" si="196"/>
        <v>0</v>
      </c>
      <c r="AD155" s="10">
        <f t="shared" ca="1" si="197"/>
        <v>0</v>
      </c>
      <c r="AE155" s="10">
        <f t="shared" ca="1" si="189"/>
        <v>0</v>
      </c>
      <c r="AF155" s="10">
        <f t="shared" ca="1" si="189"/>
        <v>0</v>
      </c>
      <c r="AG155" s="10">
        <f t="shared" ca="1" si="189"/>
        <v>0</v>
      </c>
      <c r="AH155" s="10">
        <f t="shared" ca="1" si="189"/>
        <v>0</v>
      </c>
      <c r="AI155" s="10">
        <f t="shared" ca="1" si="189"/>
        <v>0</v>
      </c>
      <c r="AJ155" s="10">
        <f t="shared" ca="1" si="189"/>
        <v>0</v>
      </c>
      <c r="AK155" s="10">
        <f t="shared" ca="1" si="189"/>
        <v>0</v>
      </c>
      <c r="AL155" s="10">
        <f t="shared" ca="1" si="189"/>
        <v>0</v>
      </c>
      <c r="AM155" s="10">
        <f t="shared" ca="1" si="189"/>
        <v>0</v>
      </c>
      <c r="AN155" s="10">
        <f t="shared" ca="1" si="189"/>
        <v>0</v>
      </c>
      <c r="AO155" s="10">
        <f t="shared" ca="1" si="189"/>
        <v>0</v>
      </c>
      <c r="AP155" s="10">
        <f t="shared" ca="1" si="189"/>
        <v>0</v>
      </c>
      <c r="AQ155" s="10">
        <f t="shared" ca="1" si="189"/>
        <v>0</v>
      </c>
      <c r="AR155" s="10">
        <f t="shared" ca="1" si="189"/>
        <v>0</v>
      </c>
      <c r="AS155" s="2"/>
      <c r="AT155" s="10">
        <f t="shared" ca="1" si="165"/>
        <v>0</v>
      </c>
      <c r="AU155" s="10">
        <f t="shared" ca="1" si="166"/>
        <v>0</v>
      </c>
      <c r="AV155" s="10">
        <f t="shared" ca="1" si="167"/>
        <v>0</v>
      </c>
      <c r="AW155" s="10">
        <f t="shared" ca="1" si="128"/>
        <v>0</v>
      </c>
      <c r="AX155" s="10">
        <f t="shared" ca="1" si="129"/>
        <v>0</v>
      </c>
      <c r="AY155" s="10">
        <f t="shared" ca="1" si="130"/>
        <v>0</v>
      </c>
      <c r="AZ155" s="10">
        <f t="shared" ca="1" si="131"/>
        <v>0</v>
      </c>
      <c r="BA155" s="10">
        <f t="shared" ca="1" si="132"/>
        <v>0</v>
      </c>
      <c r="BB155" s="10">
        <f t="shared" ca="1" si="133"/>
        <v>0</v>
      </c>
      <c r="BC155" s="10">
        <f t="shared" ca="1" si="134"/>
        <v>0</v>
      </c>
      <c r="BD155" s="10">
        <f t="shared" ca="1" si="135"/>
        <v>0</v>
      </c>
      <c r="BE155" s="10">
        <f t="shared" ca="1" si="136"/>
        <v>0</v>
      </c>
      <c r="BF155" s="10">
        <f t="shared" ca="1" si="137"/>
        <v>0</v>
      </c>
      <c r="BG155" s="10">
        <f t="shared" ca="1" si="138"/>
        <v>0</v>
      </c>
      <c r="BH155" s="10">
        <f t="shared" ca="1" si="139"/>
        <v>0</v>
      </c>
      <c r="BI155" s="10">
        <f t="shared" ca="1" si="140"/>
        <v>0</v>
      </c>
      <c r="BJ155" s="10">
        <f t="shared" ca="1" si="141"/>
        <v>0</v>
      </c>
      <c r="BK155" s="10">
        <f t="shared" ca="1" si="142"/>
        <v>0</v>
      </c>
      <c r="BL155" s="10">
        <f t="shared" ca="1" si="143"/>
        <v>0</v>
      </c>
      <c r="BM155" s="10">
        <f t="shared" ca="1" si="144"/>
        <v>0</v>
      </c>
      <c r="BN155" s="13">
        <f t="shared" ca="1" si="198"/>
        <v>0</v>
      </c>
      <c r="BO155" s="7"/>
      <c r="BP155" s="10">
        <f t="shared" ca="1" si="199"/>
        <v>0</v>
      </c>
      <c r="BQ155" s="10">
        <f t="shared" ca="1" si="200"/>
        <v>0</v>
      </c>
      <c r="BR155" s="10">
        <f t="shared" ca="1" si="201"/>
        <v>0</v>
      </c>
      <c r="BS155" s="10">
        <f t="shared" ca="1" si="202"/>
        <v>0</v>
      </c>
      <c r="BT155" s="10">
        <f t="shared" ca="1" si="203"/>
        <v>0</v>
      </c>
      <c r="BU155" s="10">
        <f t="shared" ca="1" si="146"/>
        <v>0</v>
      </c>
      <c r="BV155" s="10">
        <f t="shared" ca="1" si="147"/>
        <v>0</v>
      </c>
      <c r="BW155" s="10">
        <f t="shared" ca="1" si="148"/>
        <v>0</v>
      </c>
      <c r="BX155" s="10">
        <f t="shared" ca="1" si="149"/>
        <v>0</v>
      </c>
      <c r="BY155" s="10">
        <f t="shared" ca="1" si="150"/>
        <v>0</v>
      </c>
      <c r="BZ155" s="10">
        <f t="shared" ca="1" si="151"/>
        <v>0</v>
      </c>
      <c r="CA155" s="10">
        <f t="shared" ca="1" si="152"/>
        <v>0</v>
      </c>
      <c r="CB155" s="10">
        <f t="shared" ca="1" si="153"/>
        <v>0</v>
      </c>
      <c r="CC155" s="10">
        <f t="shared" ca="1" si="154"/>
        <v>0</v>
      </c>
      <c r="CD155" s="10">
        <f t="shared" ca="1" si="155"/>
        <v>0</v>
      </c>
      <c r="CE155" s="10">
        <f t="shared" ca="1" si="156"/>
        <v>0</v>
      </c>
      <c r="CF155" s="10">
        <f t="shared" ca="1" si="157"/>
        <v>0</v>
      </c>
      <c r="CG155" s="10">
        <f t="shared" ca="1" si="158"/>
        <v>0</v>
      </c>
      <c r="CH155" s="10">
        <f t="shared" ca="1" si="159"/>
        <v>0</v>
      </c>
      <c r="CI155" s="10">
        <f t="shared" ca="1" si="160"/>
        <v>0</v>
      </c>
      <c r="CJ155" s="13">
        <f t="shared" ca="1" si="204"/>
        <v>0</v>
      </c>
      <c r="CK155" s="13"/>
      <c r="CL155" s="33">
        <f t="shared" ca="1" si="190"/>
        <v>0</v>
      </c>
      <c r="CM155" s="10">
        <f ca="1">IF(NOT(snowball),0,IF(Z154=0,0,IF($C155&lt;=SUM($CL155:CL155),0,IF(BQ155+$C155-SUM($CL155:CL155)&gt;Z154+AU155,Z154+AU155-BQ155,$C155-SUM($CL155:CL155)))))</f>
        <v>0</v>
      </c>
      <c r="CN155" s="10">
        <f ca="1">IF(NOT(snowball),0,IF(AA154=0,0,IF($C155&lt;=SUM($CL155:CM155),0,IF(BR155+$C155-SUM($CL155:CM155)&gt;AA154+AV155,AA154+AV155-BR155,$C155-SUM($CL155:CM155)))))</f>
        <v>0</v>
      </c>
      <c r="CO155" s="10">
        <f ca="1">IF(NOT(snowball),0,IF(AB154=0,0,IF($C155&lt;=SUM($CL155:CN155),0,IF(BS155+$C155-SUM($CL155:CN155)&gt;AB154+AW155,AB154+AW155-BS155,$C155-SUM($CL155:CN155)))))</f>
        <v>0</v>
      </c>
      <c r="CP155" s="10">
        <f ca="1">IF(NOT(snowball),0,IF(AC154=0,0,IF($C155&lt;=SUM($CL155:CO155),0,IF(BT155+$C155-SUM($CL155:CO155)&gt;AC154+AX155,AC154+AX155-BT155,$C155-SUM($CL155:CO155)))))</f>
        <v>0</v>
      </c>
      <c r="CQ155" s="10">
        <f ca="1">IF(NOT(snowball),0,IF(AD154=0,0,IF($C155&lt;=SUM($CL155:CP155),0,IF(BU155+$C155-SUM($CL155:CP155)&gt;AD154+AY155,AD154+AY155-BU155,$C155-SUM($CL155:CP155)))))</f>
        <v>0</v>
      </c>
      <c r="CR155" s="10">
        <f ca="1">IF(NOT(snowball),0,IF(AE154=0,0,IF($C155&lt;=SUM($CL155:CQ155),0,IF(BV155+$C155-SUM($CL155:CQ155)&gt;AE154+AZ155,AE154+AZ155-BV155,$C155-SUM($CL155:CQ155)))))</f>
        <v>0</v>
      </c>
      <c r="CS155" s="10">
        <f ca="1">IF(NOT(snowball),0,IF(AF154=0,0,IF($C155&lt;=SUM($CL155:CR155),0,IF(BW155+$C155-SUM($CL155:CR155)&gt;AF154+BA155,AF154+BA155-BW155,$C155-SUM($CL155:CR155)))))</f>
        <v>0</v>
      </c>
      <c r="CT155" s="10">
        <f ca="1">IF(NOT(snowball),0,IF(AG154=0,0,IF($C155&lt;=SUM($CL155:CS155),0,IF(BX155+$C155-SUM($CL155:CS155)&gt;AG154+BB155,AG154+BB155-BX155,$C155-SUM($CL155:CS155)))))</f>
        <v>0</v>
      </c>
      <c r="CU155" s="10">
        <f ca="1">IF(NOT(snowball),0,IF(AH154=0,0,IF($C155&lt;=SUM($CL155:CT155),0,IF(BY155+$C155-SUM($CL155:CT155)&gt;AH154+BC155,AH154+BC155-BY155,$C155-SUM($CL155:CT155)))))</f>
        <v>0</v>
      </c>
      <c r="CV155" s="10">
        <f ca="1">IF(NOT(snowball),0,IF(AI154=0,0,IF($C155&lt;=SUM($CL155:CU155),0,IF(BZ155+$C155-SUM($CL155:CU155)&gt;AI154+BD155,AI154+BD155-BZ155,$C155-SUM($CL155:CU155)))))</f>
        <v>0</v>
      </c>
      <c r="CW155" s="10">
        <f ca="1">IF(NOT(snowball),0,IF(AJ154=0,0,IF($C155&lt;=SUM($CL155:CV155),0,IF(CA155+$C155-SUM($CL155:CV155)&gt;AJ154+BE155,AJ154+BE155-CA155,$C155-SUM($CL155:CV155)))))</f>
        <v>0</v>
      </c>
      <c r="CX155" s="10">
        <f ca="1">IF(NOT(snowball),0,IF(AK154=0,0,IF($C155&lt;=SUM($CL155:CW155),0,IF(CB155+$C155-SUM($CL155:CW155)&gt;AK154+BF155,AK154+BF155-CB155,$C155-SUM($CL155:CW155)))))</f>
        <v>0</v>
      </c>
      <c r="CY155" s="10">
        <f ca="1">IF(NOT(snowball),0,IF(AL154=0,0,IF($C155&lt;=SUM($CL155:CX155),0,IF(CC155+$C155-SUM($CL155:CX155)&gt;AL154+BG155,AL154+BG155-CC155,$C155-SUM($CL155:CX155)))))</f>
        <v>0</v>
      </c>
      <c r="CZ155" s="10">
        <f ca="1">IF(NOT(snowball),0,IF(AM154=0,0,IF($C155&lt;=SUM($CL155:CY155),0,IF(CD155+$C155-SUM($CL155:CY155)&gt;AM154+BH155,AM154+BH155-CD155,$C155-SUM($CL155:CY155)))))</f>
        <v>0</v>
      </c>
      <c r="DA155" s="10">
        <f ca="1">IF(NOT(snowball),0,IF(AN154=0,0,IF($C155&lt;=SUM($CL155:CZ155),0,IF(CE155+$C155-SUM($CL155:CZ155)&gt;AN154+BI155,AN154+BI155-CE155,$C155-SUM($CL155:CZ155)))))</f>
        <v>0</v>
      </c>
      <c r="DB155" s="10">
        <f ca="1">IF(NOT(snowball),0,IF(AO154=0,0,IF($C155&lt;=SUM($CL155:DA155),0,IF(CF155+$C155-SUM($CL155:DA155)&gt;AO154+BJ155,AO154+BJ155-CF155,$C155-SUM($CL155:DA155)))))</f>
        <v>0</v>
      </c>
      <c r="DC155" s="10">
        <f ca="1">IF(NOT(snowball),0,IF(AP154=0,0,IF($C155&lt;=SUM($CL155:DB155),0,IF(CG155+$C155-SUM($CL155:DB155)&gt;AP154+BK155,AP154+BK155-CG155,$C155-SUM($CL155:DB155)))))</f>
        <v>0</v>
      </c>
      <c r="DD155" s="10">
        <f ca="1">IF(NOT(snowball),0,IF(AQ154=0,0,IF($C155&lt;=SUM($CL155:DC155),0,IF(CH155+$C155-SUM($CL155:DC155)&gt;AQ154+BL155,AQ154+BL155-CH155,$C155-SUM($CL155:DC155)))))</f>
        <v>0</v>
      </c>
      <c r="DE155" s="10">
        <f ca="1">IF(NOT(snowball),0,IF(AR154=0,0,IF($C155&lt;=SUM($CL155:DD155),0,IF(CI155+$C155-SUM($CL155:DD155)&gt;AR154+BM155,AR154+BM155-CI155,$C155-SUM($CL155:DD155)))))</f>
        <v>0</v>
      </c>
    </row>
    <row r="156" spans="1:109" ht="11.1" customHeight="1">
      <c r="A156" s="11" t="str">
        <f t="shared" ca="1" si="205"/>
        <v/>
      </c>
      <c r="B156" s="5" t="e">
        <f t="shared" ca="1" si="191"/>
        <v>#N/A</v>
      </c>
      <c r="C156" s="34" t="str">
        <f t="shared" ca="1" si="169"/>
        <v/>
      </c>
      <c r="D156" s="10">
        <f t="shared" ca="1" si="170"/>
        <v>0</v>
      </c>
      <c r="E156" s="10">
        <f t="shared" ca="1" si="171"/>
        <v>0</v>
      </c>
      <c r="F156" s="10">
        <f t="shared" ca="1" si="172"/>
        <v>0</v>
      </c>
      <c r="G156" s="10">
        <f t="shared" ca="1" si="173"/>
        <v>0</v>
      </c>
      <c r="H156" s="10">
        <f t="shared" ca="1" si="174"/>
        <v>0</v>
      </c>
      <c r="I156" s="10">
        <f t="shared" ca="1" si="175"/>
        <v>0</v>
      </c>
      <c r="J156" s="10">
        <f t="shared" ca="1" si="176"/>
        <v>0</v>
      </c>
      <c r="K156" s="10">
        <f t="shared" ca="1" si="177"/>
        <v>0</v>
      </c>
      <c r="L156" s="10">
        <f t="shared" ca="1" si="178"/>
        <v>0</v>
      </c>
      <c r="M156" s="10">
        <f t="shared" ca="1" si="179"/>
        <v>0</v>
      </c>
      <c r="N156" s="10">
        <f t="shared" ca="1" si="180"/>
        <v>0</v>
      </c>
      <c r="O156" s="10">
        <f t="shared" ca="1" si="181"/>
        <v>0</v>
      </c>
      <c r="P156" s="10">
        <f t="shared" ca="1" si="182"/>
        <v>0</v>
      </c>
      <c r="Q156" s="10">
        <f t="shared" ca="1" si="183"/>
        <v>0</v>
      </c>
      <c r="R156" s="10">
        <f t="shared" ca="1" si="184"/>
        <v>0</v>
      </c>
      <c r="S156" s="10">
        <f t="shared" ca="1" si="185"/>
        <v>0</v>
      </c>
      <c r="T156" s="10">
        <f t="shared" ca="1" si="186"/>
        <v>0</v>
      </c>
      <c r="U156" s="10">
        <f t="shared" ca="1" si="187"/>
        <v>0</v>
      </c>
      <c r="V156" s="10">
        <f t="shared" ca="1" si="188"/>
        <v>0</v>
      </c>
      <c r="W156" s="10">
        <f t="shared" ca="1" si="188"/>
        <v>0</v>
      </c>
      <c r="X156" s="31"/>
      <c r="Y156" s="10">
        <f t="shared" ca="1" si="192"/>
        <v>0</v>
      </c>
      <c r="Z156" s="10">
        <f t="shared" ca="1" si="193"/>
        <v>0</v>
      </c>
      <c r="AA156" s="10">
        <f t="shared" ca="1" si="194"/>
        <v>0</v>
      </c>
      <c r="AB156" s="10">
        <f t="shared" ca="1" si="195"/>
        <v>0</v>
      </c>
      <c r="AC156" s="10">
        <f t="shared" ca="1" si="196"/>
        <v>0</v>
      </c>
      <c r="AD156" s="10">
        <f t="shared" ca="1" si="197"/>
        <v>0</v>
      </c>
      <c r="AE156" s="10">
        <f t="shared" ca="1" si="189"/>
        <v>0</v>
      </c>
      <c r="AF156" s="10">
        <f t="shared" ca="1" si="189"/>
        <v>0</v>
      </c>
      <c r="AG156" s="10">
        <f t="shared" ca="1" si="189"/>
        <v>0</v>
      </c>
      <c r="AH156" s="10">
        <f t="shared" ca="1" si="189"/>
        <v>0</v>
      </c>
      <c r="AI156" s="10">
        <f t="shared" ca="1" si="189"/>
        <v>0</v>
      </c>
      <c r="AJ156" s="10">
        <f t="shared" ca="1" si="189"/>
        <v>0</v>
      </c>
      <c r="AK156" s="10">
        <f t="shared" ca="1" si="189"/>
        <v>0</v>
      </c>
      <c r="AL156" s="10">
        <f t="shared" ca="1" si="189"/>
        <v>0</v>
      </c>
      <c r="AM156" s="10">
        <f t="shared" ca="1" si="189"/>
        <v>0</v>
      </c>
      <c r="AN156" s="10">
        <f t="shared" ca="1" si="189"/>
        <v>0</v>
      </c>
      <c r="AO156" s="10">
        <f t="shared" ca="1" si="189"/>
        <v>0</v>
      </c>
      <c r="AP156" s="10">
        <f t="shared" ca="1" si="189"/>
        <v>0</v>
      </c>
      <c r="AQ156" s="10">
        <f t="shared" ca="1" si="189"/>
        <v>0</v>
      </c>
      <c r="AR156" s="10">
        <f t="shared" ca="1" si="189"/>
        <v>0</v>
      </c>
      <c r="AS156" s="2"/>
      <c r="AT156" s="10">
        <f t="shared" ca="1" si="165"/>
        <v>0</v>
      </c>
      <c r="AU156" s="10">
        <f t="shared" ca="1" si="166"/>
        <v>0</v>
      </c>
      <c r="AV156" s="10">
        <f t="shared" ca="1" si="167"/>
        <v>0</v>
      </c>
      <c r="AW156" s="10">
        <f t="shared" ca="1" si="128"/>
        <v>0</v>
      </c>
      <c r="AX156" s="10">
        <f t="shared" ca="1" si="129"/>
        <v>0</v>
      </c>
      <c r="AY156" s="10">
        <f t="shared" ca="1" si="130"/>
        <v>0</v>
      </c>
      <c r="AZ156" s="10">
        <f t="shared" ca="1" si="131"/>
        <v>0</v>
      </c>
      <c r="BA156" s="10">
        <f t="shared" ca="1" si="132"/>
        <v>0</v>
      </c>
      <c r="BB156" s="10">
        <f t="shared" ca="1" si="133"/>
        <v>0</v>
      </c>
      <c r="BC156" s="10">
        <f t="shared" ca="1" si="134"/>
        <v>0</v>
      </c>
      <c r="BD156" s="10">
        <f t="shared" ca="1" si="135"/>
        <v>0</v>
      </c>
      <c r="BE156" s="10">
        <f t="shared" ca="1" si="136"/>
        <v>0</v>
      </c>
      <c r="BF156" s="10">
        <f t="shared" ca="1" si="137"/>
        <v>0</v>
      </c>
      <c r="BG156" s="10">
        <f t="shared" ca="1" si="138"/>
        <v>0</v>
      </c>
      <c r="BH156" s="10">
        <f t="shared" ca="1" si="139"/>
        <v>0</v>
      </c>
      <c r="BI156" s="10">
        <f t="shared" ca="1" si="140"/>
        <v>0</v>
      </c>
      <c r="BJ156" s="10">
        <f t="shared" ca="1" si="141"/>
        <v>0</v>
      </c>
      <c r="BK156" s="10">
        <f t="shared" ca="1" si="142"/>
        <v>0</v>
      </c>
      <c r="BL156" s="10">
        <f t="shared" ca="1" si="143"/>
        <v>0</v>
      </c>
      <c r="BM156" s="10">
        <f t="shared" ca="1" si="144"/>
        <v>0</v>
      </c>
      <c r="BN156" s="13">
        <f t="shared" ca="1" si="198"/>
        <v>0</v>
      </c>
      <c r="BO156" s="7"/>
      <c r="BP156" s="10">
        <f t="shared" ca="1" si="199"/>
        <v>0</v>
      </c>
      <c r="BQ156" s="10">
        <f t="shared" ca="1" si="200"/>
        <v>0</v>
      </c>
      <c r="BR156" s="10">
        <f t="shared" ca="1" si="201"/>
        <v>0</v>
      </c>
      <c r="BS156" s="10">
        <f t="shared" ca="1" si="202"/>
        <v>0</v>
      </c>
      <c r="BT156" s="10">
        <f t="shared" ca="1" si="203"/>
        <v>0</v>
      </c>
      <c r="BU156" s="10">
        <f t="shared" ca="1" si="146"/>
        <v>0</v>
      </c>
      <c r="BV156" s="10">
        <f t="shared" ca="1" si="147"/>
        <v>0</v>
      </c>
      <c r="BW156" s="10">
        <f t="shared" ca="1" si="148"/>
        <v>0</v>
      </c>
      <c r="BX156" s="10">
        <f t="shared" ca="1" si="149"/>
        <v>0</v>
      </c>
      <c r="BY156" s="10">
        <f t="shared" ca="1" si="150"/>
        <v>0</v>
      </c>
      <c r="BZ156" s="10">
        <f t="shared" ca="1" si="151"/>
        <v>0</v>
      </c>
      <c r="CA156" s="10">
        <f t="shared" ca="1" si="152"/>
        <v>0</v>
      </c>
      <c r="CB156" s="10">
        <f t="shared" ca="1" si="153"/>
        <v>0</v>
      </c>
      <c r="CC156" s="10">
        <f t="shared" ca="1" si="154"/>
        <v>0</v>
      </c>
      <c r="CD156" s="10">
        <f t="shared" ca="1" si="155"/>
        <v>0</v>
      </c>
      <c r="CE156" s="10">
        <f t="shared" ca="1" si="156"/>
        <v>0</v>
      </c>
      <c r="CF156" s="10">
        <f t="shared" ca="1" si="157"/>
        <v>0</v>
      </c>
      <c r="CG156" s="10">
        <f t="shared" ca="1" si="158"/>
        <v>0</v>
      </c>
      <c r="CH156" s="10">
        <f t="shared" ca="1" si="159"/>
        <v>0</v>
      </c>
      <c r="CI156" s="10">
        <f t="shared" ca="1" si="160"/>
        <v>0</v>
      </c>
      <c r="CJ156" s="13">
        <f t="shared" ca="1" si="204"/>
        <v>0</v>
      </c>
      <c r="CK156" s="13"/>
      <c r="CL156" s="33">
        <f t="shared" ca="1" si="190"/>
        <v>0</v>
      </c>
      <c r="CM156" s="10">
        <f ca="1">IF(NOT(snowball),0,IF(Z155=0,0,IF($C156&lt;=SUM($CL156:CL156),0,IF(BQ156+$C156-SUM($CL156:CL156)&gt;Z155+AU156,Z155+AU156-BQ156,$C156-SUM($CL156:CL156)))))</f>
        <v>0</v>
      </c>
      <c r="CN156" s="10">
        <f ca="1">IF(NOT(snowball),0,IF(AA155=0,0,IF($C156&lt;=SUM($CL156:CM156),0,IF(BR156+$C156-SUM($CL156:CM156)&gt;AA155+AV156,AA155+AV156-BR156,$C156-SUM($CL156:CM156)))))</f>
        <v>0</v>
      </c>
      <c r="CO156" s="10">
        <f ca="1">IF(NOT(snowball),0,IF(AB155=0,0,IF($C156&lt;=SUM($CL156:CN156),0,IF(BS156+$C156-SUM($CL156:CN156)&gt;AB155+AW156,AB155+AW156-BS156,$C156-SUM($CL156:CN156)))))</f>
        <v>0</v>
      </c>
      <c r="CP156" s="10">
        <f ca="1">IF(NOT(snowball),0,IF(AC155=0,0,IF($C156&lt;=SUM($CL156:CO156),0,IF(BT156+$C156-SUM($CL156:CO156)&gt;AC155+AX156,AC155+AX156-BT156,$C156-SUM($CL156:CO156)))))</f>
        <v>0</v>
      </c>
      <c r="CQ156" s="10">
        <f ca="1">IF(NOT(snowball),0,IF(AD155=0,0,IF($C156&lt;=SUM($CL156:CP156),0,IF(BU156+$C156-SUM($CL156:CP156)&gt;AD155+AY156,AD155+AY156-BU156,$C156-SUM($CL156:CP156)))))</f>
        <v>0</v>
      </c>
      <c r="CR156" s="10">
        <f ca="1">IF(NOT(snowball),0,IF(AE155=0,0,IF($C156&lt;=SUM($CL156:CQ156),0,IF(BV156+$C156-SUM($CL156:CQ156)&gt;AE155+AZ156,AE155+AZ156-BV156,$C156-SUM($CL156:CQ156)))))</f>
        <v>0</v>
      </c>
      <c r="CS156" s="10">
        <f ca="1">IF(NOT(snowball),0,IF(AF155=0,0,IF($C156&lt;=SUM($CL156:CR156),0,IF(BW156+$C156-SUM($CL156:CR156)&gt;AF155+BA156,AF155+BA156-BW156,$C156-SUM($CL156:CR156)))))</f>
        <v>0</v>
      </c>
      <c r="CT156" s="10">
        <f ca="1">IF(NOT(snowball),0,IF(AG155=0,0,IF($C156&lt;=SUM($CL156:CS156),0,IF(BX156+$C156-SUM($CL156:CS156)&gt;AG155+BB156,AG155+BB156-BX156,$C156-SUM($CL156:CS156)))))</f>
        <v>0</v>
      </c>
      <c r="CU156" s="10">
        <f ca="1">IF(NOT(snowball),0,IF(AH155=0,0,IF($C156&lt;=SUM($CL156:CT156),0,IF(BY156+$C156-SUM($CL156:CT156)&gt;AH155+BC156,AH155+BC156-BY156,$C156-SUM($CL156:CT156)))))</f>
        <v>0</v>
      </c>
      <c r="CV156" s="10">
        <f ca="1">IF(NOT(snowball),0,IF(AI155=0,0,IF($C156&lt;=SUM($CL156:CU156),0,IF(BZ156+$C156-SUM($CL156:CU156)&gt;AI155+BD156,AI155+BD156-BZ156,$C156-SUM($CL156:CU156)))))</f>
        <v>0</v>
      </c>
      <c r="CW156" s="10">
        <f ca="1">IF(NOT(snowball),0,IF(AJ155=0,0,IF($C156&lt;=SUM($CL156:CV156),0,IF(CA156+$C156-SUM($CL156:CV156)&gt;AJ155+BE156,AJ155+BE156-CA156,$C156-SUM($CL156:CV156)))))</f>
        <v>0</v>
      </c>
      <c r="CX156" s="10">
        <f ca="1">IF(NOT(snowball),0,IF(AK155=0,0,IF($C156&lt;=SUM($CL156:CW156),0,IF(CB156+$C156-SUM($CL156:CW156)&gt;AK155+BF156,AK155+BF156-CB156,$C156-SUM($CL156:CW156)))))</f>
        <v>0</v>
      </c>
      <c r="CY156" s="10">
        <f ca="1">IF(NOT(snowball),0,IF(AL155=0,0,IF($C156&lt;=SUM($CL156:CX156),0,IF(CC156+$C156-SUM($CL156:CX156)&gt;AL155+BG156,AL155+BG156-CC156,$C156-SUM($CL156:CX156)))))</f>
        <v>0</v>
      </c>
      <c r="CZ156" s="10">
        <f ca="1">IF(NOT(snowball),0,IF(AM155=0,0,IF($C156&lt;=SUM($CL156:CY156),0,IF(CD156+$C156-SUM($CL156:CY156)&gt;AM155+BH156,AM155+BH156-CD156,$C156-SUM($CL156:CY156)))))</f>
        <v>0</v>
      </c>
      <c r="DA156" s="10">
        <f ca="1">IF(NOT(snowball),0,IF(AN155=0,0,IF($C156&lt;=SUM($CL156:CZ156),0,IF(CE156+$C156-SUM($CL156:CZ156)&gt;AN155+BI156,AN155+BI156-CE156,$C156-SUM($CL156:CZ156)))))</f>
        <v>0</v>
      </c>
      <c r="DB156" s="10">
        <f ca="1">IF(NOT(snowball),0,IF(AO155=0,0,IF($C156&lt;=SUM($CL156:DA156),0,IF(CF156+$C156-SUM($CL156:DA156)&gt;AO155+BJ156,AO155+BJ156-CF156,$C156-SUM($CL156:DA156)))))</f>
        <v>0</v>
      </c>
      <c r="DC156" s="10">
        <f ca="1">IF(NOT(snowball),0,IF(AP155=0,0,IF($C156&lt;=SUM($CL156:DB156),0,IF(CG156+$C156-SUM($CL156:DB156)&gt;AP155+BK156,AP155+BK156-CG156,$C156-SUM($CL156:DB156)))))</f>
        <v>0</v>
      </c>
      <c r="DD156" s="10">
        <f ca="1">IF(NOT(snowball),0,IF(AQ155=0,0,IF($C156&lt;=SUM($CL156:DC156),0,IF(CH156+$C156-SUM($CL156:DC156)&gt;AQ155+BL156,AQ155+BL156-CH156,$C156-SUM($CL156:DC156)))))</f>
        <v>0</v>
      </c>
      <c r="DE156" s="10">
        <f ca="1">IF(NOT(snowball),0,IF(AR155=0,0,IF($C156&lt;=SUM($CL156:DD156),0,IF(CI156+$C156-SUM($CL156:DD156)&gt;AR155+BM156,AR155+BM156-CI156,$C156-SUM($CL156:DD156)))))</f>
        <v>0</v>
      </c>
    </row>
    <row r="157" spans="1:109" ht="11.1" customHeight="1">
      <c r="A157" s="11" t="str">
        <f t="shared" ca="1" si="205"/>
        <v/>
      </c>
      <c r="B157" s="5" t="e">
        <f t="shared" ca="1" si="191"/>
        <v>#N/A</v>
      </c>
      <c r="C157" s="34" t="str">
        <f t="shared" ca="1" si="169"/>
        <v/>
      </c>
      <c r="D157" s="10">
        <f t="shared" ca="1" si="170"/>
        <v>0</v>
      </c>
      <c r="E157" s="10">
        <f t="shared" ca="1" si="171"/>
        <v>0</v>
      </c>
      <c r="F157" s="10">
        <f t="shared" ca="1" si="172"/>
        <v>0</v>
      </c>
      <c r="G157" s="10">
        <f t="shared" ca="1" si="173"/>
        <v>0</v>
      </c>
      <c r="H157" s="10">
        <f t="shared" ca="1" si="174"/>
        <v>0</v>
      </c>
      <c r="I157" s="10">
        <f t="shared" ca="1" si="175"/>
        <v>0</v>
      </c>
      <c r="J157" s="10">
        <f t="shared" ca="1" si="176"/>
        <v>0</v>
      </c>
      <c r="K157" s="10">
        <f t="shared" ca="1" si="177"/>
        <v>0</v>
      </c>
      <c r="L157" s="10">
        <f t="shared" ca="1" si="178"/>
        <v>0</v>
      </c>
      <c r="M157" s="10">
        <f t="shared" ca="1" si="179"/>
        <v>0</v>
      </c>
      <c r="N157" s="10">
        <f t="shared" ca="1" si="180"/>
        <v>0</v>
      </c>
      <c r="O157" s="10">
        <f t="shared" ca="1" si="181"/>
        <v>0</v>
      </c>
      <c r="P157" s="10">
        <f t="shared" ca="1" si="182"/>
        <v>0</v>
      </c>
      <c r="Q157" s="10">
        <f t="shared" ca="1" si="183"/>
        <v>0</v>
      </c>
      <c r="R157" s="10">
        <f t="shared" ca="1" si="184"/>
        <v>0</v>
      </c>
      <c r="S157" s="10">
        <f t="shared" ca="1" si="185"/>
        <v>0</v>
      </c>
      <c r="T157" s="10">
        <f t="shared" ca="1" si="186"/>
        <v>0</v>
      </c>
      <c r="U157" s="10">
        <f t="shared" ca="1" si="187"/>
        <v>0</v>
      </c>
      <c r="V157" s="10">
        <f t="shared" ca="1" si="188"/>
        <v>0</v>
      </c>
      <c r="W157" s="10">
        <f t="shared" ca="1" si="188"/>
        <v>0</v>
      </c>
      <c r="X157" s="31"/>
      <c r="Y157" s="10">
        <f t="shared" ca="1" si="192"/>
        <v>0</v>
      </c>
      <c r="Z157" s="10">
        <f t="shared" ca="1" si="193"/>
        <v>0</v>
      </c>
      <c r="AA157" s="10">
        <f t="shared" ca="1" si="194"/>
        <v>0</v>
      </c>
      <c r="AB157" s="10">
        <f t="shared" ca="1" si="195"/>
        <v>0</v>
      </c>
      <c r="AC157" s="10">
        <f t="shared" ca="1" si="196"/>
        <v>0</v>
      </c>
      <c r="AD157" s="10">
        <f t="shared" ca="1" si="197"/>
        <v>0</v>
      </c>
      <c r="AE157" s="10">
        <f t="shared" ca="1" si="189"/>
        <v>0</v>
      </c>
      <c r="AF157" s="10">
        <f t="shared" ca="1" si="189"/>
        <v>0</v>
      </c>
      <c r="AG157" s="10">
        <f t="shared" ca="1" si="189"/>
        <v>0</v>
      </c>
      <c r="AH157" s="10">
        <f t="shared" ca="1" si="189"/>
        <v>0</v>
      </c>
      <c r="AI157" s="10">
        <f t="shared" ca="1" si="189"/>
        <v>0</v>
      </c>
      <c r="AJ157" s="10">
        <f t="shared" ca="1" si="189"/>
        <v>0</v>
      </c>
      <c r="AK157" s="10">
        <f t="shared" ca="1" si="189"/>
        <v>0</v>
      </c>
      <c r="AL157" s="10">
        <f t="shared" ca="1" si="189"/>
        <v>0</v>
      </c>
      <c r="AM157" s="10">
        <f t="shared" ca="1" si="189"/>
        <v>0</v>
      </c>
      <c r="AN157" s="10">
        <f t="shared" ca="1" si="189"/>
        <v>0</v>
      </c>
      <c r="AO157" s="10">
        <f t="shared" ca="1" si="189"/>
        <v>0</v>
      </c>
      <c r="AP157" s="10">
        <f t="shared" ca="1" si="189"/>
        <v>0</v>
      </c>
      <c r="AQ157" s="10">
        <f t="shared" ca="1" si="189"/>
        <v>0</v>
      </c>
      <c r="AR157" s="10">
        <f t="shared" ca="1" si="189"/>
        <v>0</v>
      </c>
      <c r="AS157" s="2"/>
      <c r="AT157" s="10">
        <f t="shared" ca="1" si="165"/>
        <v>0</v>
      </c>
      <c r="AU157" s="10">
        <f t="shared" ca="1" si="166"/>
        <v>0</v>
      </c>
      <c r="AV157" s="10">
        <f t="shared" ca="1" si="167"/>
        <v>0</v>
      </c>
      <c r="AW157" s="10">
        <f t="shared" ca="1" si="128"/>
        <v>0</v>
      </c>
      <c r="AX157" s="10">
        <f t="shared" ca="1" si="129"/>
        <v>0</v>
      </c>
      <c r="AY157" s="10">
        <f t="shared" ca="1" si="130"/>
        <v>0</v>
      </c>
      <c r="AZ157" s="10">
        <f t="shared" ca="1" si="131"/>
        <v>0</v>
      </c>
      <c r="BA157" s="10">
        <f t="shared" ca="1" si="132"/>
        <v>0</v>
      </c>
      <c r="BB157" s="10">
        <f t="shared" ca="1" si="133"/>
        <v>0</v>
      </c>
      <c r="BC157" s="10">
        <f t="shared" ca="1" si="134"/>
        <v>0</v>
      </c>
      <c r="BD157" s="10">
        <f t="shared" ca="1" si="135"/>
        <v>0</v>
      </c>
      <c r="BE157" s="10">
        <f t="shared" ca="1" si="136"/>
        <v>0</v>
      </c>
      <c r="BF157" s="10">
        <f t="shared" ca="1" si="137"/>
        <v>0</v>
      </c>
      <c r="BG157" s="10">
        <f t="shared" ca="1" si="138"/>
        <v>0</v>
      </c>
      <c r="BH157" s="10">
        <f t="shared" ca="1" si="139"/>
        <v>0</v>
      </c>
      <c r="BI157" s="10">
        <f t="shared" ca="1" si="140"/>
        <v>0</v>
      </c>
      <c r="BJ157" s="10">
        <f t="shared" ca="1" si="141"/>
        <v>0</v>
      </c>
      <c r="BK157" s="10">
        <f t="shared" ca="1" si="142"/>
        <v>0</v>
      </c>
      <c r="BL157" s="10">
        <f t="shared" ca="1" si="143"/>
        <v>0</v>
      </c>
      <c r="BM157" s="10">
        <f t="shared" ca="1" si="144"/>
        <v>0</v>
      </c>
      <c r="BN157" s="13">
        <f t="shared" ca="1" si="198"/>
        <v>0</v>
      </c>
      <c r="BO157" s="7"/>
      <c r="BP157" s="10">
        <f t="shared" ca="1" si="199"/>
        <v>0</v>
      </c>
      <c r="BQ157" s="10">
        <f t="shared" ca="1" si="200"/>
        <v>0</v>
      </c>
      <c r="BR157" s="10">
        <f t="shared" ca="1" si="201"/>
        <v>0</v>
      </c>
      <c r="BS157" s="10">
        <f t="shared" ca="1" si="202"/>
        <v>0</v>
      </c>
      <c r="BT157" s="10">
        <f t="shared" ca="1" si="203"/>
        <v>0</v>
      </c>
      <c r="BU157" s="10">
        <f t="shared" ca="1" si="146"/>
        <v>0</v>
      </c>
      <c r="BV157" s="10">
        <f t="shared" ca="1" si="147"/>
        <v>0</v>
      </c>
      <c r="BW157" s="10">
        <f t="shared" ca="1" si="148"/>
        <v>0</v>
      </c>
      <c r="BX157" s="10">
        <f t="shared" ca="1" si="149"/>
        <v>0</v>
      </c>
      <c r="BY157" s="10">
        <f t="shared" ca="1" si="150"/>
        <v>0</v>
      </c>
      <c r="BZ157" s="10">
        <f t="shared" ca="1" si="151"/>
        <v>0</v>
      </c>
      <c r="CA157" s="10">
        <f t="shared" ca="1" si="152"/>
        <v>0</v>
      </c>
      <c r="CB157" s="10">
        <f t="shared" ca="1" si="153"/>
        <v>0</v>
      </c>
      <c r="CC157" s="10">
        <f t="shared" ca="1" si="154"/>
        <v>0</v>
      </c>
      <c r="CD157" s="10">
        <f t="shared" ca="1" si="155"/>
        <v>0</v>
      </c>
      <c r="CE157" s="10">
        <f t="shared" ca="1" si="156"/>
        <v>0</v>
      </c>
      <c r="CF157" s="10">
        <f t="shared" ca="1" si="157"/>
        <v>0</v>
      </c>
      <c r="CG157" s="10">
        <f t="shared" ca="1" si="158"/>
        <v>0</v>
      </c>
      <c r="CH157" s="10">
        <f t="shared" ca="1" si="159"/>
        <v>0</v>
      </c>
      <c r="CI157" s="10">
        <f t="shared" ca="1" si="160"/>
        <v>0</v>
      </c>
      <c r="CJ157" s="13">
        <f t="shared" ca="1" si="204"/>
        <v>0</v>
      </c>
      <c r="CK157" s="13"/>
      <c r="CL157" s="33">
        <f t="shared" ca="1" si="190"/>
        <v>0</v>
      </c>
      <c r="CM157" s="10">
        <f ca="1">IF(NOT(snowball),0,IF(Z156=0,0,IF($C157&lt;=SUM($CL157:CL157),0,IF(BQ157+$C157-SUM($CL157:CL157)&gt;Z156+AU157,Z156+AU157-BQ157,$C157-SUM($CL157:CL157)))))</f>
        <v>0</v>
      </c>
      <c r="CN157" s="10">
        <f ca="1">IF(NOT(snowball),0,IF(AA156=0,0,IF($C157&lt;=SUM($CL157:CM157),0,IF(BR157+$C157-SUM($CL157:CM157)&gt;AA156+AV157,AA156+AV157-BR157,$C157-SUM($CL157:CM157)))))</f>
        <v>0</v>
      </c>
      <c r="CO157" s="10">
        <f ca="1">IF(NOT(snowball),0,IF(AB156=0,0,IF($C157&lt;=SUM($CL157:CN157),0,IF(BS157+$C157-SUM($CL157:CN157)&gt;AB156+AW157,AB156+AW157-BS157,$C157-SUM($CL157:CN157)))))</f>
        <v>0</v>
      </c>
      <c r="CP157" s="10">
        <f ca="1">IF(NOT(snowball),0,IF(AC156=0,0,IF($C157&lt;=SUM($CL157:CO157),0,IF(BT157+$C157-SUM($CL157:CO157)&gt;AC156+AX157,AC156+AX157-BT157,$C157-SUM($CL157:CO157)))))</f>
        <v>0</v>
      </c>
      <c r="CQ157" s="10">
        <f ca="1">IF(NOT(snowball),0,IF(AD156=0,0,IF($C157&lt;=SUM($CL157:CP157),0,IF(BU157+$C157-SUM($CL157:CP157)&gt;AD156+AY157,AD156+AY157-BU157,$C157-SUM($CL157:CP157)))))</f>
        <v>0</v>
      </c>
      <c r="CR157" s="10">
        <f ca="1">IF(NOT(snowball),0,IF(AE156=0,0,IF($C157&lt;=SUM($CL157:CQ157),0,IF(BV157+$C157-SUM($CL157:CQ157)&gt;AE156+AZ157,AE156+AZ157-BV157,$C157-SUM($CL157:CQ157)))))</f>
        <v>0</v>
      </c>
      <c r="CS157" s="10">
        <f ca="1">IF(NOT(snowball),0,IF(AF156=0,0,IF($C157&lt;=SUM($CL157:CR157),0,IF(BW157+$C157-SUM($CL157:CR157)&gt;AF156+BA157,AF156+BA157-BW157,$C157-SUM($CL157:CR157)))))</f>
        <v>0</v>
      </c>
      <c r="CT157" s="10">
        <f ca="1">IF(NOT(snowball),0,IF(AG156=0,0,IF($C157&lt;=SUM($CL157:CS157),0,IF(BX157+$C157-SUM($CL157:CS157)&gt;AG156+BB157,AG156+BB157-BX157,$C157-SUM($CL157:CS157)))))</f>
        <v>0</v>
      </c>
      <c r="CU157" s="10">
        <f ca="1">IF(NOT(snowball),0,IF(AH156=0,0,IF($C157&lt;=SUM($CL157:CT157),0,IF(BY157+$C157-SUM($CL157:CT157)&gt;AH156+BC157,AH156+BC157-BY157,$C157-SUM($CL157:CT157)))))</f>
        <v>0</v>
      </c>
      <c r="CV157" s="10">
        <f ca="1">IF(NOT(snowball),0,IF(AI156=0,0,IF($C157&lt;=SUM($CL157:CU157),0,IF(BZ157+$C157-SUM($CL157:CU157)&gt;AI156+BD157,AI156+BD157-BZ157,$C157-SUM($CL157:CU157)))))</f>
        <v>0</v>
      </c>
      <c r="CW157" s="10">
        <f ca="1">IF(NOT(snowball),0,IF(AJ156=0,0,IF($C157&lt;=SUM($CL157:CV157),0,IF(CA157+$C157-SUM($CL157:CV157)&gt;AJ156+BE157,AJ156+BE157-CA157,$C157-SUM($CL157:CV157)))))</f>
        <v>0</v>
      </c>
      <c r="CX157" s="10">
        <f ca="1">IF(NOT(snowball),0,IF(AK156=0,0,IF($C157&lt;=SUM($CL157:CW157),0,IF(CB157+$C157-SUM($CL157:CW157)&gt;AK156+BF157,AK156+BF157-CB157,$C157-SUM($CL157:CW157)))))</f>
        <v>0</v>
      </c>
      <c r="CY157" s="10">
        <f ca="1">IF(NOT(snowball),0,IF(AL156=0,0,IF($C157&lt;=SUM($CL157:CX157),0,IF(CC157+$C157-SUM($CL157:CX157)&gt;AL156+BG157,AL156+BG157-CC157,$C157-SUM($CL157:CX157)))))</f>
        <v>0</v>
      </c>
      <c r="CZ157" s="10">
        <f ca="1">IF(NOT(snowball),0,IF(AM156=0,0,IF($C157&lt;=SUM($CL157:CY157),0,IF(CD157+$C157-SUM($CL157:CY157)&gt;AM156+BH157,AM156+BH157-CD157,$C157-SUM($CL157:CY157)))))</f>
        <v>0</v>
      </c>
      <c r="DA157" s="10">
        <f ca="1">IF(NOT(snowball),0,IF(AN156=0,0,IF($C157&lt;=SUM($CL157:CZ157),0,IF(CE157+$C157-SUM($CL157:CZ157)&gt;AN156+BI157,AN156+BI157-CE157,$C157-SUM($CL157:CZ157)))))</f>
        <v>0</v>
      </c>
      <c r="DB157" s="10">
        <f ca="1">IF(NOT(snowball),0,IF(AO156=0,0,IF($C157&lt;=SUM($CL157:DA157),0,IF(CF157+$C157-SUM($CL157:DA157)&gt;AO156+BJ157,AO156+BJ157-CF157,$C157-SUM($CL157:DA157)))))</f>
        <v>0</v>
      </c>
      <c r="DC157" s="10">
        <f ca="1">IF(NOT(snowball),0,IF(AP156=0,0,IF($C157&lt;=SUM($CL157:DB157),0,IF(CG157+$C157-SUM($CL157:DB157)&gt;AP156+BK157,AP156+BK157-CG157,$C157-SUM($CL157:DB157)))))</f>
        <v>0</v>
      </c>
      <c r="DD157" s="10">
        <f ca="1">IF(NOT(snowball),0,IF(AQ156=0,0,IF($C157&lt;=SUM($CL157:DC157),0,IF(CH157+$C157-SUM($CL157:DC157)&gt;AQ156+BL157,AQ156+BL157-CH157,$C157-SUM($CL157:DC157)))))</f>
        <v>0</v>
      </c>
      <c r="DE157" s="10">
        <f ca="1">IF(NOT(snowball),0,IF(AR156=0,0,IF($C157&lt;=SUM($CL157:DD157),0,IF(CI157+$C157-SUM($CL157:DD157)&gt;AR156+BM157,AR156+BM157-CI157,$C157-SUM($CL157:DD157)))))</f>
        <v>0</v>
      </c>
    </row>
    <row r="158" spans="1:109" ht="11.1" customHeight="1">
      <c r="A158" s="11" t="str">
        <f t="shared" ca="1" si="205"/>
        <v/>
      </c>
      <c r="B158" s="5" t="e">
        <f t="shared" ca="1" si="191"/>
        <v>#N/A</v>
      </c>
      <c r="C158" s="34" t="str">
        <f t="shared" ca="1" si="169"/>
        <v/>
      </c>
      <c r="D158" s="10">
        <f t="shared" ca="1" si="170"/>
        <v>0</v>
      </c>
      <c r="E158" s="10">
        <f t="shared" ca="1" si="171"/>
        <v>0</v>
      </c>
      <c r="F158" s="10">
        <f t="shared" ca="1" si="172"/>
        <v>0</v>
      </c>
      <c r="G158" s="10">
        <f t="shared" ca="1" si="173"/>
        <v>0</v>
      </c>
      <c r="H158" s="10">
        <f t="shared" ca="1" si="174"/>
        <v>0</v>
      </c>
      <c r="I158" s="10">
        <f t="shared" ca="1" si="175"/>
        <v>0</v>
      </c>
      <c r="J158" s="10">
        <f t="shared" ca="1" si="176"/>
        <v>0</v>
      </c>
      <c r="K158" s="10">
        <f t="shared" ca="1" si="177"/>
        <v>0</v>
      </c>
      <c r="L158" s="10">
        <f t="shared" ca="1" si="178"/>
        <v>0</v>
      </c>
      <c r="M158" s="10">
        <f t="shared" ca="1" si="179"/>
        <v>0</v>
      </c>
      <c r="N158" s="10">
        <f t="shared" ca="1" si="180"/>
        <v>0</v>
      </c>
      <c r="O158" s="10">
        <f t="shared" ca="1" si="181"/>
        <v>0</v>
      </c>
      <c r="P158" s="10">
        <f t="shared" ca="1" si="182"/>
        <v>0</v>
      </c>
      <c r="Q158" s="10">
        <f t="shared" ca="1" si="183"/>
        <v>0</v>
      </c>
      <c r="R158" s="10">
        <f t="shared" ca="1" si="184"/>
        <v>0</v>
      </c>
      <c r="S158" s="10">
        <f t="shared" ca="1" si="185"/>
        <v>0</v>
      </c>
      <c r="T158" s="10">
        <f t="shared" ca="1" si="186"/>
        <v>0</v>
      </c>
      <c r="U158" s="10">
        <f t="shared" ca="1" si="187"/>
        <v>0</v>
      </c>
      <c r="V158" s="10">
        <f t="shared" ca="1" si="188"/>
        <v>0</v>
      </c>
      <c r="W158" s="10">
        <f t="shared" ca="1" si="188"/>
        <v>0</v>
      </c>
      <c r="X158" s="31"/>
      <c r="Y158" s="10">
        <f t="shared" ca="1" si="192"/>
        <v>0</v>
      </c>
      <c r="Z158" s="10">
        <f t="shared" ca="1" si="193"/>
        <v>0</v>
      </c>
      <c r="AA158" s="10">
        <f t="shared" ca="1" si="194"/>
        <v>0</v>
      </c>
      <c r="AB158" s="10">
        <f t="shared" ca="1" si="195"/>
        <v>0</v>
      </c>
      <c r="AC158" s="10">
        <f t="shared" ca="1" si="196"/>
        <v>0</v>
      </c>
      <c r="AD158" s="10">
        <f t="shared" ca="1" si="197"/>
        <v>0</v>
      </c>
      <c r="AE158" s="10">
        <f t="shared" ca="1" si="189"/>
        <v>0</v>
      </c>
      <c r="AF158" s="10">
        <f t="shared" ca="1" si="189"/>
        <v>0</v>
      </c>
      <c r="AG158" s="10">
        <f t="shared" ca="1" si="189"/>
        <v>0</v>
      </c>
      <c r="AH158" s="10">
        <f t="shared" ca="1" si="189"/>
        <v>0</v>
      </c>
      <c r="AI158" s="10">
        <f t="shared" ca="1" si="189"/>
        <v>0</v>
      </c>
      <c r="AJ158" s="10">
        <f t="shared" ca="1" si="189"/>
        <v>0</v>
      </c>
      <c r="AK158" s="10">
        <f t="shared" ca="1" si="189"/>
        <v>0</v>
      </c>
      <c r="AL158" s="10">
        <f t="shared" ca="1" si="189"/>
        <v>0</v>
      </c>
      <c r="AM158" s="10">
        <f t="shared" ca="1" si="189"/>
        <v>0</v>
      </c>
      <c r="AN158" s="10">
        <f t="shared" ca="1" si="189"/>
        <v>0</v>
      </c>
      <c r="AO158" s="10">
        <f t="shared" ca="1" si="189"/>
        <v>0</v>
      </c>
      <c r="AP158" s="10">
        <f t="shared" ca="1" si="189"/>
        <v>0</v>
      </c>
      <c r="AQ158" s="10">
        <f t="shared" ca="1" si="189"/>
        <v>0</v>
      </c>
      <c r="AR158" s="10">
        <f t="shared" ca="1" si="189"/>
        <v>0</v>
      </c>
      <c r="AS158" s="2"/>
      <c r="AT158" s="10">
        <f t="shared" ca="1" si="165"/>
        <v>0</v>
      </c>
      <c r="AU158" s="10">
        <f t="shared" ca="1" si="166"/>
        <v>0</v>
      </c>
      <c r="AV158" s="10">
        <f t="shared" ca="1" si="167"/>
        <v>0</v>
      </c>
      <c r="AW158" s="10">
        <f t="shared" ca="1" si="128"/>
        <v>0</v>
      </c>
      <c r="AX158" s="10">
        <f t="shared" ca="1" si="129"/>
        <v>0</v>
      </c>
      <c r="AY158" s="10">
        <f t="shared" ca="1" si="130"/>
        <v>0</v>
      </c>
      <c r="AZ158" s="10">
        <f t="shared" ca="1" si="131"/>
        <v>0</v>
      </c>
      <c r="BA158" s="10">
        <f t="shared" ca="1" si="132"/>
        <v>0</v>
      </c>
      <c r="BB158" s="10">
        <f t="shared" ca="1" si="133"/>
        <v>0</v>
      </c>
      <c r="BC158" s="10">
        <f t="shared" ca="1" si="134"/>
        <v>0</v>
      </c>
      <c r="BD158" s="10">
        <f t="shared" ca="1" si="135"/>
        <v>0</v>
      </c>
      <c r="BE158" s="10">
        <f t="shared" ca="1" si="136"/>
        <v>0</v>
      </c>
      <c r="BF158" s="10">
        <f t="shared" ca="1" si="137"/>
        <v>0</v>
      </c>
      <c r="BG158" s="10">
        <f t="shared" ca="1" si="138"/>
        <v>0</v>
      </c>
      <c r="BH158" s="10">
        <f t="shared" ca="1" si="139"/>
        <v>0</v>
      </c>
      <c r="BI158" s="10">
        <f t="shared" ca="1" si="140"/>
        <v>0</v>
      </c>
      <c r="BJ158" s="10">
        <f t="shared" ca="1" si="141"/>
        <v>0</v>
      </c>
      <c r="BK158" s="10">
        <f t="shared" ca="1" si="142"/>
        <v>0</v>
      </c>
      <c r="BL158" s="10">
        <f t="shared" ca="1" si="143"/>
        <v>0</v>
      </c>
      <c r="BM158" s="10">
        <f t="shared" ca="1" si="144"/>
        <v>0</v>
      </c>
      <c r="BN158" s="13">
        <f t="shared" ca="1" si="198"/>
        <v>0</v>
      </c>
      <c r="BO158" s="7"/>
      <c r="BP158" s="10">
        <f t="shared" ca="1" si="199"/>
        <v>0</v>
      </c>
      <c r="BQ158" s="10">
        <f t="shared" ca="1" si="200"/>
        <v>0</v>
      </c>
      <c r="BR158" s="10">
        <f t="shared" ca="1" si="201"/>
        <v>0</v>
      </c>
      <c r="BS158" s="10">
        <f t="shared" ca="1" si="202"/>
        <v>0</v>
      </c>
      <c r="BT158" s="10">
        <f t="shared" ca="1" si="203"/>
        <v>0</v>
      </c>
      <c r="BU158" s="10">
        <f t="shared" ca="1" si="146"/>
        <v>0</v>
      </c>
      <c r="BV158" s="10">
        <f t="shared" ca="1" si="147"/>
        <v>0</v>
      </c>
      <c r="BW158" s="10">
        <f t="shared" ca="1" si="148"/>
        <v>0</v>
      </c>
      <c r="BX158" s="10">
        <f t="shared" ca="1" si="149"/>
        <v>0</v>
      </c>
      <c r="BY158" s="10">
        <f t="shared" ca="1" si="150"/>
        <v>0</v>
      </c>
      <c r="BZ158" s="10">
        <f t="shared" ca="1" si="151"/>
        <v>0</v>
      </c>
      <c r="CA158" s="10">
        <f t="shared" ca="1" si="152"/>
        <v>0</v>
      </c>
      <c r="CB158" s="10">
        <f t="shared" ca="1" si="153"/>
        <v>0</v>
      </c>
      <c r="CC158" s="10">
        <f t="shared" ca="1" si="154"/>
        <v>0</v>
      </c>
      <c r="CD158" s="10">
        <f t="shared" ca="1" si="155"/>
        <v>0</v>
      </c>
      <c r="CE158" s="10">
        <f t="shared" ca="1" si="156"/>
        <v>0</v>
      </c>
      <c r="CF158" s="10">
        <f t="shared" ca="1" si="157"/>
        <v>0</v>
      </c>
      <c r="CG158" s="10">
        <f t="shared" ca="1" si="158"/>
        <v>0</v>
      </c>
      <c r="CH158" s="10">
        <f t="shared" ca="1" si="159"/>
        <v>0</v>
      </c>
      <c r="CI158" s="10">
        <f t="shared" ca="1" si="160"/>
        <v>0</v>
      </c>
      <c r="CJ158" s="13">
        <f t="shared" ca="1" si="204"/>
        <v>0</v>
      </c>
      <c r="CK158" s="13"/>
      <c r="CL158" s="33">
        <f t="shared" ca="1" si="190"/>
        <v>0</v>
      </c>
      <c r="CM158" s="10">
        <f ca="1">IF(NOT(snowball),0,IF(Z157=0,0,IF($C158&lt;=SUM($CL158:CL158),0,IF(BQ158+$C158-SUM($CL158:CL158)&gt;Z157+AU158,Z157+AU158-BQ158,$C158-SUM($CL158:CL158)))))</f>
        <v>0</v>
      </c>
      <c r="CN158" s="10">
        <f ca="1">IF(NOT(snowball),0,IF(AA157=0,0,IF($C158&lt;=SUM($CL158:CM158),0,IF(BR158+$C158-SUM($CL158:CM158)&gt;AA157+AV158,AA157+AV158-BR158,$C158-SUM($CL158:CM158)))))</f>
        <v>0</v>
      </c>
      <c r="CO158" s="10">
        <f ca="1">IF(NOT(snowball),0,IF(AB157=0,0,IF($C158&lt;=SUM($CL158:CN158),0,IF(BS158+$C158-SUM($CL158:CN158)&gt;AB157+AW158,AB157+AW158-BS158,$C158-SUM($CL158:CN158)))))</f>
        <v>0</v>
      </c>
      <c r="CP158" s="10">
        <f ca="1">IF(NOT(snowball),0,IF(AC157=0,0,IF($C158&lt;=SUM($CL158:CO158),0,IF(BT158+$C158-SUM($CL158:CO158)&gt;AC157+AX158,AC157+AX158-BT158,$C158-SUM($CL158:CO158)))))</f>
        <v>0</v>
      </c>
      <c r="CQ158" s="10">
        <f ca="1">IF(NOT(snowball),0,IF(AD157=0,0,IF($C158&lt;=SUM($CL158:CP158),0,IF(BU158+$C158-SUM($CL158:CP158)&gt;AD157+AY158,AD157+AY158-BU158,$C158-SUM($CL158:CP158)))))</f>
        <v>0</v>
      </c>
      <c r="CR158" s="10">
        <f ca="1">IF(NOT(snowball),0,IF(AE157=0,0,IF($C158&lt;=SUM($CL158:CQ158),0,IF(BV158+$C158-SUM($CL158:CQ158)&gt;AE157+AZ158,AE157+AZ158-BV158,$C158-SUM($CL158:CQ158)))))</f>
        <v>0</v>
      </c>
      <c r="CS158" s="10">
        <f ca="1">IF(NOT(snowball),0,IF(AF157=0,0,IF($C158&lt;=SUM($CL158:CR158),0,IF(BW158+$C158-SUM($CL158:CR158)&gt;AF157+BA158,AF157+BA158-BW158,$C158-SUM($CL158:CR158)))))</f>
        <v>0</v>
      </c>
      <c r="CT158" s="10">
        <f ca="1">IF(NOT(snowball),0,IF(AG157=0,0,IF($C158&lt;=SUM($CL158:CS158),0,IF(BX158+$C158-SUM($CL158:CS158)&gt;AG157+BB158,AG157+BB158-BX158,$C158-SUM($CL158:CS158)))))</f>
        <v>0</v>
      </c>
      <c r="CU158" s="10">
        <f ca="1">IF(NOT(snowball),0,IF(AH157=0,0,IF($C158&lt;=SUM($CL158:CT158),0,IF(BY158+$C158-SUM($CL158:CT158)&gt;AH157+BC158,AH157+BC158-BY158,$C158-SUM($CL158:CT158)))))</f>
        <v>0</v>
      </c>
      <c r="CV158" s="10">
        <f ca="1">IF(NOT(snowball),0,IF(AI157=0,0,IF($C158&lt;=SUM($CL158:CU158),0,IF(BZ158+$C158-SUM($CL158:CU158)&gt;AI157+BD158,AI157+BD158-BZ158,$C158-SUM($CL158:CU158)))))</f>
        <v>0</v>
      </c>
      <c r="CW158" s="10">
        <f ca="1">IF(NOT(snowball),0,IF(AJ157=0,0,IF($C158&lt;=SUM($CL158:CV158),0,IF(CA158+$C158-SUM($CL158:CV158)&gt;AJ157+BE158,AJ157+BE158-CA158,$C158-SUM($CL158:CV158)))))</f>
        <v>0</v>
      </c>
      <c r="CX158" s="10">
        <f ca="1">IF(NOT(snowball),0,IF(AK157=0,0,IF($C158&lt;=SUM($CL158:CW158),0,IF(CB158+$C158-SUM($CL158:CW158)&gt;AK157+BF158,AK157+BF158-CB158,$C158-SUM($CL158:CW158)))))</f>
        <v>0</v>
      </c>
      <c r="CY158" s="10">
        <f ca="1">IF(NOT(snowball),0,IF(AL157=0,0,IF($C158&lt;=SUM($CL158:CX158),0,IF(CC158+$C158-SUM($CL158:CX158)&gt;AL157+BG158,AL157+BG158-CC158,$C158-SUM($CL158:CX158)))))</f>
        <v>0</v>
      </c>
      <c r="CZ158" s="10">
        <f ca="1">IF(NOT(snowball),0,IF(AM157=0,0,IF($C158&lt;=SUM($CL158:CY158),0,IF(CD158+$C158-SUM($CL158:CY158)&gt;AM157+BH158,AM157+BH158-CD158,$C158-SUM($CL158:CY158)))))</f>
        <v>0</v>
      </c>
      <c r="DA158" s="10">
        <f ca="1">IF(NOT(snowball),0,IF(AN157=0,0,IF($C158&lt;=SUM($CL158:CZ158),0,IF(CE158+$C158-SUM($CL158:CZ158)&gt;AN157+BI158,AN157+BI158-CE158,$C158-SUM($CL158:CZ158)))))</f>
        <v>0</v>
      </c>
      <c r="DB158" s="10">
        <f ca="1">IF(NOT(snowball),0,IF(AO157=0,0,IF($C158&lt;=SUM($CL158:DA158),0,IF(CF158+$C158-SUM($CL158:DA158)&gt;AO157+BJ158,AO157+BJ158-CF158,$C158-SUM($CL158:DA158)))))</f>
        <v>0</v>
      </c>
      <c r="DC158" s="10">
        <f ca="1">IF(NOT(snowball),0,IF(AP157=0,0,IF($C158&lt;=SUM($CL158:DB158),0,IF(CG158+$C158-SUM($CL158:DB158)&gt;AP157+BK158,AP157+BK158-CG158,$C158-SUM($CL158:DB158)))))</f>
        <v>0</v>
      </c>
      <c r="DD158" s="10">
        <f ca="1">IF(NOT(snowball),0,IF(AQ157=0,0,IF($C158&lt;=SUM($CL158:DC158),0,IF(CH158+$C158-SUM($CL158:DC158)&gt;AQ157+BL158,AQ157+BL158-CH158,$C158-SUM($CL158:DC158)))))</f>
        <v>0</v>
      </c>
      <c r="DE158" s="10">
        <f ca="1">IF(NOT(snowball),0,IF(AR157=0,0,IF($C158&lt;=SUM($CL158:DD158),0,IF(CI158+$C158-SUM($CL158:DD158)&gt;AR157+BM158,AR157+BM158-CI158,$C158-SUM($CL158:DD158)))))</f>
        <v>0</v>
      </c>
    </row>
    <row r="159" spans="1:109" ht="11.1" customHeight="1">
      <c r="A159" s="11" t="str">
        <f t="shared" ca="1" si="205"/>
        <v/>
      </c>
      <c r="B159" s="5" t="e">
        <f t="shared" ca="1" si="191"/>
        <v>#N/A</v>
      </c>
      <c r="C159" s="34" t="str">
        <f t="shared" ca="1" si="169"/>
        <v/>
      </c>
      <c r="D159" s="10">
        <f t="shared" ca="1" si="170"/>
        <v>0</v>
      </c>
      <c r="E159" s="10">
        <f t="shared" ca="1" si="171"/>
        <v>0</v>
      </c>
      <c r="F159" s="10">
        <f t="shared" ca="1" si="172"/>
        <v>0</v>
      </c>
      <c r="G159" s="10">
        <f t="shared" ca="1" si="173"/>
        <v>0</v>
      </c>
      <c r="H159" s="10">
        <f t="shared" ca="1" si="174"/>
        <v>0</v>
      </c>
      <c r="I159" s="10">
        <f t="shared" ca="1" si="175"/>
        <v>0</v>
      </c>
      <c r="J159" s="10">
        <f t="shared" ca="1" si="176"/>
        <v>0</v>
      </c>
      <c r="K159" s="10">
        <f t="shared" ca="1" si="177"/>
        <v>0</v>
      </c>
      <c r="L159" s="10">
        <f t="shared" ca="1" si="178"/>
        <v>0</v>
      </c>
      <c r="M159" s="10">
        <f t="shared" ca="1" si="179"/>
        <v>0</v>
      </c>
      <c r="N159" s="10">
        <f t="shared" ca="1" si="180"/>
        <v>0</v>
      </c>
      <c r="O159" s="10">
        <f t="shared" ca="1" si="181"/>
        <v>0</v>
      </c>
      <c r="P159" s="10">
        <f t="shared" ca="1" si="182"/>
        <v>0</v>
      </c>
      <c r="Q159" s="10">
        <f t="shared" ca="1" si="183"/>
        <v>0</v>
      </c>
      <c r="R159" s="10">
        <f t="shared" ca="1" si="184"/>
        <v>0</v>
      </c>
      <c r="S159" s="10">
        <f t="shared" ca="1" si="185"/>
        <v>0</v>
      </c>
      <c r="T159" s="10">
        <f t="shared" ca="1" si="186"/>
        <v>0</v>
      </c>
      <c r="U159" s="10">
        <f t="shared" ca="1" si="187"/>
        <v>0</v>
      </c>
      <c r="V159" s="10">
        <f t="shared" ca="1" si="188"/>
        <v>0</v>
      </c>
      <c r="W159" s="10">
        <f t="shared" ca="1" si="188"/>
        <v>0</v>
      </c>
      <c r="X159" s="31"/>
      <c r="Y159" s="10">
        <f t="shared" ca="1" si="192"/>
        <v>0</v>
      </c>
      <c r="Z159" s="10">
        <f t="shared" ca="1" si="193"/>
        <v>0</v>
      </c>
      <c r="AA159" s="10">
        <f t="shared" ca="1" si="194"/>
        <v>0</v>
      </c>
      <c r="AB159" s="10">
        <f t="shared" ca="1" si="195"/>
        <v>0</v>
      </c>
      <c r="AC159" s="10">
        <f t="shared" ca="1" si="196"/>
        <v>0</v>
      </c>
      <c r="AD159" s="10">
        <f t="shared" ca="1" si="197"/>
        <v>0</v>
      </c>
      <c r="AE159" s="10">
        <f t="shared" ca="1" si="189"/>
        <v>0</v>
      </c>
      <c r="AF159" s="10">
        <f t="shared" ca="1" si="189"/>
        <v>0</v>
      </c>
      <c r="AG159" s="10">
        <f t="shared" ca="1" si="189"/>
        <v>0</v>
      </c>
      <c r="AH159" s="10">
        <f t="shared" ca="1" si="189"/>
        <v>0</v>
      </c>
      <c r="AI159" s="10">
        <f t="shared" ca="1" si="189"/>
        <v>0</v>
      </c>
      <c r="AJ159" s="10">
        <f t="shared" ca="1" si="189"/>
        <v>0</v>
      </c>
      <c r="AK159" s="10">
        <f t="shared" ca="1" si="189"/>
        <v>0</v>
      </c>
      <c r="AL159" s="10">
        <f t="shared" ca="1" si="189"/>
        <v>0</v>
      </c>
      <c r="AM159" s="10">
        <f t="shared" ca="1" si="189"/>
        <v>0</v>
      </c>
      <c r="AN159" s="10">
        <f t="shared" ca="1" si="189"/>
        <v>0</v>
      </c>
      <c r="AO159" s="10">
        <f t="shared" ca="1" si="189"/>
        <v>0</v>
      </c>
      <c r="AP159" s="10">
        <f t="shared" ca="1" si="189"/>
        <v>0</v>
      </c>
      <c r="AQ159" s="10">
        <f t="shared" ca="1" si="189"/>
        <v>0</v>
      </c>
      <c r="AR159" s="10">
        <f t="shared" ca="1" si="189"/>
        <v>0</v>
      </c>
      <c r="AS159" s="2"/>
      <c r="AT159" s="10">
        <f t="shared" ca="1" si="165"/>
        <v>0</v>
      </c>
      <c r="AU159" s="10">
        <f t="shared" ca="1" si="166"/>
        <v>0</v>
      </c>
      <c r="AV159" s="10">
        <f t="shared" ca="1" si="167"/>
        <v>0</v>
      </c>
      <c r="AW159" s="10">
        <f t="shared" ca="1" si="128"/>
        <v>0</v>
      </c>
      <c r="AX159" s="10">
        <f t="shared" ca="1" si="129"/>
        <v>0</v>
      </c>
      <c r="AY159" s="10">
        <f t="shared" ca="1" si="130"/>
        <v>0</v>
      </c>
      <c r="AZ159" s="10">
        <f t="shared" ca="1" si="131"/>
        <v>0</v>
      </c>
      <c r="BA159" s="10">
        <f t="shared" ca="1" si="132"/>
        <v>0</v>
      </c>
      <c r="BB159" s="10">
        <f t="shared" ca="1" si="133"/>
        <v>0</v>
      </c>
      <c r="BC159" s="10">
        <f t="shared" ca="1" si="134"/>
        <v>0</v>
      </c>
      <c r="BD159" s="10">
        <f t="shared" ca="1" si="135"/>
        <v>0</v>
      </c>
      <c r="BE159" s="10">
        <f t="shared" ca="1" si="136"/>
        <v>0</v>
      </c>
      <c r="BF159" s="10">
        <f t="shared" ca="1" si="137"/>
        <v>0</v>
      </c>
      <c r="BG159" s="10">
        <f t="shared" ca="1" si="138"/>
        <v>0</v>
      </c>
      <c r="BH159" s="10">
        <f t="shared" ca="1" si="139"/>
        <v>0</v>
      </c>
      <c r="BI159" s="10">
        <f t="shared" ca="1" si="140"/>
        <v>0</v>
      </c>
      <c r="BJ159" s="10">
        <f t="shared" ca="1" si="141"/>
        <v>0</v>
      </c>
      <c r="BK159" s="10">
        <f t="shared" ca="1" si="142"/>
        <v>0</v>
      </c>
      <c r="BL159" s="10">
        <f t="shared" ca="1" si="143"/>
        <v>0</v>
      </c>
      <c r="BM159" s="10">
        <f t="shared" ca="1" si="144"/>
        <v>0</v>
      </c>
      <c r="BN159" s="13">
        <f t="shared" ca="1" si="198"/>
        <v>0</v>
      </c>
      <c r="BO159" s="7"/>
      <c r="BP159" s="10">
        <f t="shared" ca="1" si="199"/>
        <v>0</v>
      </c>
      <c r="BQ159" s="10">
        <f t="shared" ca="1" si="200"/>
        <v>0</v>
      </c>
      <c r="BR159" s="10">
        <f t="shared" ca="1" si="201"/>
        <v>0</v>
      </c>
      <c r="BS159" s="10">
        <f t="shared" ca="1" si="202"/>
        <v>0</v>
      </c>
      <c r="BT159" s="10">
        <f t="shared" ca="1" si="203"/>
        <v>0</v>
      </c>
      <c r="BU159" s="10">
        <f t="shared" ca="1" si="146"/>
        <v>0</v>
      </c>
      <c r="BV159" s="10">
        <f t="shared" ca="1" si="147"/>
        <v>0</v>
      </c>
      <c r="BW159" s="10">
        <f t="shared" ca="1" si="148"/>
        <v>0</v>
      </c>
      <c r="BX159" s="10">
        <f t="shared" ca="1" si="149"/>
        <v>0</v>
      </c>
      <c r="BY159" s="10">
        <f t="shared" ca="1" si="150"/>
        <v>0</v>
      </c>
      <c r="BZ159" s="10">
        <f t="shared" ca="1" si="151"/>
        <v>0</v>
      </c>
      <c r="CA159" s="10">
        <f t="shared" ca="1" si="152"/>
        <v>0</v>
      </c>
      <c r="CB159" s="10">
        <f t="shared" ca="1" si="153"/>
        <v>0</v>
      </c>
      <c r="CC159" s="10">
        <f t="shared" ca="1" si="154"/>
        <v>0</v>
      </c>
      <c r="CD159" s="10">
        <f t="shared" ca="1" si="155"/>
        <v>0</v>
      </c>
      <c r="CE159" s="10">
        <f t="shared" ca="1" si="156"/>
        <v>0</v>
      </c>
      <c r="CF159" s="10">
        <f t="shared" ca="1" si="157"/>
        <v>0</v>
      </c>
      <c r="CG159" s="10">
        <f t="shared" ca="1" si="158"/>
        <v>0</v>
      </c>
      <c r="CH159" s="10">
        <f t="shared" ca="1" si="159"/>
        <v>0</v>
      </c>
      <c r="CI159" s="10">
        <f t="shared" ca="1" si="160"/>
        <v>0</v>
      </c>
      <c r="CJ159" s="13">
        <f t="shared" ca="1" si="204"/>
        <v>0</v>
      </c>
      <c r="CK159" s="13"/>
      <c r="CL159" s="33">
        <f t="shared" ca="1" si="190"/>
        <v>0</v>
      </c>
      <c r="CM159" s="10">
        <f ca="1">IF(NOT(snowball),0,IF(Z158=0,0,IF($C159&lt;=SUM($CL159:CL159),0,IF(BQ159+$C159-SUM($CL159:CL159)&gt;Z158+AU159,Z158+AU159-BQ159,$C159-SUM($CL159:CL159)))))</f>
        <v>0</v>
      </c>
      <c r="CN159" s="10">
        <f ca="1">IF(NOT(snowball),0,IF(AA158=0,0,IF($C159&lt;=SUM($CL159:CM159),0,IF(BR159+$C159-SUM($CL159:CM159)&gt;AA158+AV159,AA158+AV159-BR159,$C159-SUM($CL159:CM159)))))</f>
        <v>0</v>
      </c>
      <c r="CO159" s="10">
        <f ca="1">IF(NOT(snowball),0,IF(AB158=0,0,IF($C159&lt;=SUM($CL159:CN159),0,IF(BS159+$C159-SUM($CL159:CN159)&gt;AB158+AW159,AB158+AW159-BS159,$C159-SUM($CL159:CN159)))))</f>
        <v>0</v>
      </c>
      <c r="CP159" s="10">
        <f ca="1">IF(NOT(snowball),0,IF(AC158=0,0,IF($C159&lt;=SUM($CL159:CO159),0,IF(BT159+$C159-SUM($CL159:CO159)&gt;AC158+AX159,AC158+AX159-BT159,$C159-SUM($CL159:CO159)))))</f>
        <v>0</v>
      </c>
      <c r="CQ159" s="10">
        <f ca="1">IF(NOT(snowball),0,IF(AD158=0,0,IF($C159&lt;=SUM($CL159:CP159),0,IF(BU159+$C159-SUM($CL159:CP159)&gt;AD158+AY159,AD158+AY159-BU159,$C159-SUM($CL159:CP159)))))</f>
        <v>0</v>
      </c>
      <c r="CR159" s="10">
        <f ca="1">IF(NOT(snowball),0,IF(AE158=0,0,IF($C159&lt;=SUM($CL159:CQ159),0,IF(BV159+$C159-SUM($CL159:CQ159)&gt;AE158+AZ159,AE158+AZ159-BV159,$C159-SUM($CL159:CQ159)))))</f>
        <v>0</v>
      </c>
      <c r="CS159" s="10">
        <f ca="1">IF(NOT(snowball),0,IF(AF158=0,0,IF($C159&lt;=SUM($CL159:CR159),0,IF(BW159+$C159-SUM($CL159:CR159)&gt;AF158+BA159,AF158+BA159-BW159,$C159-SUM($CL159:CR159)))))</f>
        <v>0</v>
      </c>
      <c r="CT159" s="10">
        <f ca="1">IF(NOT(snowball),0,IF(AG158=0,0,IF($C159&lt;=SUM($CL159:CS159),0,IF(BX159+$C159-SUM($CL159:CS159)&gt;AG158+BB159,AG158+BB159-BX159,$C159-SUM($CL159:CS159)))))</f>
        <v>0</v>
      </c>
      <c r="CU159" s="10">
        <f ca="1">IF(NOT(snowball),0,IF(AH158=0,0,IF($C159&lt;=SUM($CL159:CT159),0,IF(BY159+$C159-SUM($CL159:CT159)&gt;AH158+BC159,AH158+BC159-BY159,$C159-SUM($CL159:CT159)))))</f>
        <v>0</v>
      </c>
      <c r="CV159" s="10">
        <f ca="1">IF(NOT(snowball),0,IF(AI158=0,0,IF($C159&lt;=SUM($CL159:CU159),0,IF(BZ159+$C159-SUM($CL159:CU159)&gt;AI158+BD159,AI158+BD159-BZ159,$C159-SUM($CL159:CU159)))))</f>
        <v>0</v>
      </c>
      <c r="CW159" s="10">
        <f ca="1">IF(NOT(snowball),0,IF(AJ158=0,0,IF($C159&lt;=SUM($CL159:CV159),0,IF(CA159+$C159-SUM($CL159:CV159)&gt;AJ158+BE159,AJ158+BE159-CA159,$C159-SUM($CL159:CV159)))))</f>
        <v>0</v>
      </c>
      <c r="CX159" s="10">
        <f ca="1">IF(NOT(snowball),0,IF(AK158=0,0,IF($C159&lt;=SUM($CL159:CW159),0,IF(CB159+$C159-SUM($CL159:CW159)&gt;AK158+BF159,AK158+BF159-CB159,$C159-SUM($CL159:CW159)))))</f>
        <v>0</v>
      </c>
      <c r="CY159" s="10">
        <f ca="1">IF(NOT(snowball),0,IF(AL158=0,0,IF($C159&lt;=SUM($CL159:CX159),0,IF(CC159+$C159-SUM($CL159:CX159)&gt;AL158+BG159,AL158+BG159-CC159,$C159-SUM($CL159:CX159)))))</f>
        <v>0</v>
      </c>
      <c r="CZ159" s="10">
        <f ca="1">IF(NOT(snowball),0,IF(AM158=0,0,IF($C159&lt;=SUM($CL159:CY159),0,IF(CD159+$C159-SUM($CL159:CY159)&gt;AM158+BH159,AM158+BH159-CD159,$C159-SUM($CL159:CY159)))))</f>
        <v>0</v>
      </c>
      <c r="DA159" s="10">
        <f ca="1">IF(NOT(snowball),0,IF(AN158=0,0,IF($C159&lt;=SUM($CL159:CZ159),0,IF(CE159+$C159-SUM($CL159:CZ159)&gt;AN158+BI159,AN158+BI159-CE159,$C159-SUM($CL159:CZ159)))))</f>
        <v>0</v>
      </c>
      <c r="DB159" s="10">
        <f ca="1">IF(NOT(snowball),0,IF(AO158=0,0,IF($C159&lt;=SUM($CL159:DA159),0,IF(CF159+$C159-SUM($CL159:DA159)&gt;AO158+BJ159,AO158+BJ159-CF159,$C159-SUM($CL159:DA159)))))</f>
        <v>0</v>
      </c>
      <c r="DC159" s="10">
        <f ca="1">IF(NOT(snowball),0,IF(AP158=0,0,IF($C159&lt;=SUM($CL159:DB159),0,IF(CG159+$C159-SUM($CL159:DB159)&gt;AP158+BK159,AP158+BK159-CG159,$C159-SUM($CL159:DB159)))))</f>
        <v>0</v>
      </c>
      <c r="DD159" s="10">
        <f ca="1">IF(NOT(snowball),0,IF(AQ158=0,0,IF($C159&lt;=SUM($CL159:DC159),0,IF(CH159+$C159-SUM($CL159:DC159)&gt;AQ158+BL159,AQ158+BL159-CH159,$C159-SUM($CL159:DC159)))))</f>
        <v>0</v>
      </c>
      <c r="DE159" s="10">
        <f ca="1">IF(NOT(snowball),0,IF(AR158=0,0,IF($C159&lt;=SUM($CL159:DD159),0,IF(CI159+$C159-SUM($CL159:DD159)&gt;AR158+BM159,AR158+BM159-CI159,$C159-SUM($CL159:DD159)))))</f>
        <v>0</v>
      </c>
    </row>
    <row r="160" spans="1:109" ht="11.1" customHeight="1">
      <c r="A160" s="11" t="str">
        <f t="shared" ca="1" si="205"/>
        <v/>
      </c>
      <c r="B160" s="5" t="e">
        <f t="shared" ca="1" si="191"/>
        <v>#N/A</v>
      </c>
      <c r="C160" s="34" t="str">
        <f t="shared" ca="1" si="169"/>
        <v/>
      </c>
      <c r="D160" s="10">
        <f t="shared" ca="1" si="170"/>
        <v>0</v>
      </c>
      <c r="E160" s="10">
        <f t="shared" ca="1" si="171"/>
        <v>0</v>
      </c>
      <c r="F160" s="10">
        <f t="shared" ca="1" si="172"/>
        <v>0</v>
      </c>
      <c r="G160" s="10">
        <f t="shared" ca="1" si="173"/>
        <v>0</v>
      </c>
      <c r="H160" s="10">
        <f t="shared" ca="1" si="174"/>
        <v>0</v>
      </c>
      <c r="I160" s="10">
        <f t="shared" ca="1" si="175"/>
        <v>0</v>
      </c>
      <c r="J160" s="10">
        <f t="shared" ca="1" si="176"/>
        <v>0</v>
      </c>
      <c r="K160" s="10">
        <f t="shared" ca="1" si="177"/>
        <v>0</v>
      </c>
      <c r="L160" s="10">
        <f t="shared" ca="1" si="178"/>
        <v>0</v>
      </c>
      <c r="M160" s="10">
        <f t="shared" ca="1" si="179"/>
        <v>0</v>
      </c>
      <c r="N160" s="10">
        <f t="shared" ca="1" si="180"/>
        <v>0</v>
      </c>
      <c r="O160" s="10">
        <f t="shared" ca="1" si="181"/>
        <v>0</v>
      </c>
      <c r="P160" s="10">
        <f t="shared" ca="1" si="182"/>
        <v>0</v>
      </c>
      <c r="Q160" s="10">
        <f t="shared" ca="1" si="183"/>
        <v>0</v>
      </c>
      <c r="R160" s="10">
        <f t="shared" ca="1" si="184"/>
        <v>0</v>
      </c>
      <c r="S160" s="10">
        <f t="shared" ca="1" si="185"/>
        <v>0</v>
      </c>
      <c r="T160" s="10">
        <f t="shared" ca="1" si="186"/>
        <v>0</v>
      </c>
      <c r="U160" s="10">
        <f t="shared" ca="1" si="187"/>
        <v>0</v>
      </c>
      <c r="V160" s="10">
        <f t="shared" ca="1" si="188"/>
        <v>0</v>
      </c>
      <c r="W160" s="10">
        <f t="shared" ca="1" si="188"/>
        <v>0</v>
      </c>
      <c r="X160" s="31"/>
      <c r="Y160" s="10">
        <f t="shared" ca="1" si="192"/>
        <v>0</v>
      </c>
      <c r="Z160" s="10">
        <f t="shared" ca="1" si="193"/>
        <v>0</v>
      </c>
      <c r="AA160" s="10">
        <f t="shared" ca="1" si="194"/>
        <v>0</v>
      </c>
      <c r="AB160" s="10">
        <f t="shared" ca="1" si="195"/>
        <v>0</v>
      </c>
      <c r="AC160" s="10">
        <f t="shared" ca="1" si="196"/>
        <v>0</v>
      </c>
      <c r="AD160" s="10">
        <f t="shared" ca="1" si="197"/>
        <v>0</v>
      </c>
      <c r="AE160" s="10">
        <f t="shared" ca="1" si="189"/>
        <v>0</v>
      </c>
      <c r="AF160" s="10">
        <f t="shared" ca="1" si="189"/>
        <v>0</v>
      </c>
      <c r="AG160" s="10">
        <f t="shared" ca="1" si="189"/>
        <v>0</v>
      </c>
      <c r="AH160" s="10">
        <f t="shared" ca="1" si="189"/>
        <v>0</v>
      </c>
      <c r="AI160" s="10">
        <f t="shared" ca="1" si="189"/>
        <v>0</v>
      </c>
      <c r="AJ160" s="10">
        <f t="shared" ca="1" si="189"/>
        <v>0</v>
      </c>
      <c r="AK160" s="10">
        <f t="shared" ca="1" si="189"/>
        <v>0</v>
      </c>
      <c r="AL160" s="10">
        <f t="shared" ca="1" si="189"/>
        <v>0</v>
      </c>
      <c r="AM160" s="10">
        <f t="shared" ca="1" si="189"/>
        <v>0</v>
      </c>
      <c r="AN160" s="10">
        <f t="shared" ca="1" si="189"/>
        <v>0</v>
      </c>
      <c r="AO160" s="10">
        <f t="shared" ca="1" si="189"/>
        <v>0</v>
      </c>
      <c r="AP160" s="10">
        <f t="shared" ca="1" si="189"/>
        <v>0</v>
      </c>
      <c r="AQ160" s="10">
        <f t="shared" ca="1" si="189"/>
        <v>0</v>
      </c>
      <c r="AR160" s="10">
        <f t="shared" ca="1" si="189"/>
        <v>0</v>
      </c>
      <c r="AS160" s="2"/>
      <c r="AT160" s="10">
        <f t="shared" ca="1" si="165"/>
        <v>0</v>
      </c>
      <c r="AU160" s="10">
        <f t="shared" ca="1" si="166"/>
        <v>0</v>
      </c>
      <c r="AV160" s="10">
        <f t="shared" ca="1" si="167"/>
        <v>0</v>
      </c>
      <c r="AW160" s="10">
        <f t="shared" ref="AW160:AW223" ca="1" si="206">ROUND(AB159*G$9/12,2)</f>
        <v>0</v>
      </c>
      <c r="AX160" s="10">
        <f t="shared" ref="AX160:AX223" ca="1" si="207">ROUND(AC159*H$9/12,2)</f>
        <v>0</v>
      </c>
      <c r="AY160" s="10">
        <f t="shared" ref="AY160:AY223" ca="1" si="208">ROUND(AD159*I$9/12,2)</f>
        <v>0</v>
      </c>
      <c r="AZ160" s="10">
        <f t="shared" ref="AZ160:AZ223" ca="1" si="209">ROUND(AE159*J$9/12,2)</f>
        <v>0</v>
      </c>
      <c r="BA160" s="10">
        <f t="shared" ref="BA160:BA223" ca="1" si="210">ROUND(AF159*K$9/12,2)</f>
        <v>0</v>
      </c>
      <c r="BB160" s="10">
        <f t="shared" ref="BB160:BB223" ca="1" si="211">ROUND(AG159*L$9/12,2)</f>
        <v>0</v>
      </c>
      <c r="BC160" s="10">
        <f t="shared" ref="BC160:BC223" ca="1" si="212">ROUND(AH159*M$9/12,2)</f>
        <v>0</v>
      </c>
      <c r="BD160" s="10">
        <f t="shared" ref="BD160:BD223" ca="1" si="213">ROUND(AI159*N$9/12,2)</f>
        <v>0</v>
      </c>
      <c r="BE160" s="10">
        <f t="shared" ref="BE160:BE223" ca="1" si="214">ROUND(AJ159*O$9/12,2)</f>
        <v>0</v>
      </c>
      <c r="BF160" s="10">
        <f t="shared" ref="BF160:BF223" ca="1" si="215">ROUND(AK159*P$9/12,2)</f>
        <v>0</v>
      </c>
      <c r="BG160" s="10">
        <f t="shared" ref="BG160:BG223" ca="1" si="216">ROUND(AL159*Q$9/12,2)</f>
        <v>0</v>
      </c>
      <c r="BH160" s="10">
        <f t="shared" ref="BH160:BH223" ca="1" si="217">ROUND(AM159*R$9/12,2)</f>
        <v>0</v>
      </c>
      <c r="BI160" s="10">
        <f t="shared" ref="BI160:BI223" ca="1" si="218">ROUND(AN159*S$9/12,2)</f>
        <v>0</v>
      </c>
      <c r="BJ160" s="10">
        <f t="shared" ref="BJ160:BJ223" ca="1" si="219">ROUND(AO159*T$9/12,2)</f>
        <v>0</v>
      </c>
      <c r="BK160" s="10">
        <f t="shared" ref="BK160:BK223" ca="1" si="220">ROUND(AP159*U$9/12,2)</f>
        <v>0</v>
      </c>
      <c r="BL160" s="10">
        <f t="shared" ref="BL160:BL223" ca="1" si="221">ROUND(AQ159*V$9/12,2)</f>
        <v>0</v>
      </c>
      <c r="BM160" s="10">
        <f t="shared" ref="BM160:BM223" ca="1" si="222">ROUND(AR159*W$9/12,2)</f>
        <v>0</v>
      </c>
      <c r="BN160" s="13">
        <f t="shared" ca="1" si="198"/>
        <v>0</v>
      </c>
      <c r="BO160" s="7"/>
      <c r="BP160" s="10">
        <f t="shared" ca="1" si="199"/>
        <v>0</v>
      </c>
      <c r="BQ160" s="10">
        <f t="shared" ca="1" si="200"/>
        <v>0</v>
      </c>
      <c r="BR160" s="10">
        <f t="shared" ca="1" si="201"/>
        <v>0</v>
      </c>
      <c r="BS160" s="10">
        <f t="shared" ca="1" si="202"/>
        <v>0</v>
      </c>
      <c r="BT160" s="10">
        <f t="shared" ca="1" si="203"/>
        <v>0</v>
      </c>
      <c r="BU160" s="10">
        <f t="shared" ca="1" si="146"/>
        <v>0</v>
      </c>
      <c r="BV160" s="10">
        <f t="shared" ca="1" si="147"/>
        <v>0</v>
      </c>
      <c r="BW160" s="10">
        <f t="shared" ca="1" si="148"/>
        <v>0</v>
      </c>
      <c r="BX160" s="10">
        <f t="shared" ca="1" si="149"/>
        <v>0</v>
      </c>
      <c r="BY160" s="10">
        <f t="shared" ca="1" si="150"/>
        <v>0</v>
      </c>
      <c r="BZ160" s="10">
        <f t="shared" ca="1" si="151"/>
        <v>0</v>
      </c>
      <c r="CA160" s="10">
        <f t="shared" ca="1" si="152"/>
        <v>0</v>
      </c>
      <c r="CB160" s="10">
        <f t="shared" ca="1" si="153"/>
        <v>0</v>
      </c>
      <c r="CC160" s="10">
        <f t="shared" ca="1" si="154"/>
        <v>0</v>
      </c>
      <c r="CD160" s="10">
        <f t="shared" ca="1" si="155"/>
        <v>0</v>
      </c>
      <c r="CE160" s="10">
        <f t="shared" ca="1" si="156"/>
        <v>0</v>
      </c>
      <c r="CF160" s="10">
        <f t="shared" ca="1" si="157"/>
        <v>0</v>
      </c>
      <c r="CG160" s="10">
        <f t="shared" ca="1" si="158"/>
        <v>0</v>
      </c>
      <c r="CH160" s="10">
        <f t="shared" ca="1" si="159"/>
        <v>0</v>
      </c>
      <c r="CI160" s="10">
        <f t="shared" ca="1" si="160"/>
        <v>0</v>
      </c>
      <c r="CJ160" s="13">
        <f t="shared" ca="1" si="204"/>
        <v>0</v>
      </c>
      <c r="CK160" s="13"/>
      <c r="CL160" s="33">
        <f t="shared" ca="1" si="190"/>
        <v>0</v>
      </c>
      <c r="CM160" s="10">
        <f ca="1">IF(NOT(snowball),0,IF(Z159=0,0,IF($C160&lt;=SUM($CL160:CL160),0,IF(BQ160+$C160-SUM($CL160:CL160)&gt;Z159+AU160,Z159+AU160-BQ160,$C160-SUM($CL160:CL160)))))</f>
        <v>0</v>
      </c>
      <c r="CN160" s="10">
        <f ca="1">IF(NOT(snowball),0,IF(AA159=0,0,IF($C160&lt;=SUM($CL160:CM160),0,IF(BR160+$C160-SUM($CL160:CM160)&gt;AA159+AV160,AA159+AV160-BR160,$C160-SUM($CL160:CM160)))))</f>
        <v>0</v>
      </c>
      <c r="CO160" s="10">
        <f ca="1">IF(NOT(snowball),0,IF(AB159=0,0,IF($C160&lt;=SUM($CL160:CN160),0,IF(BS160+$C160-SUM($CL160:CN160)&gt;AB159+AW160,AB159+AW160-BS160,$C160-SUM($CL160:CN160)))))</f>
        <v>0</v>
      </c>
      <c r="CP160" s="10">
        <f ca="1">IF(NOT(snowball),0,IF(AC159=0,0,IF($C160&lt;=SUM($CL160:CO160),0,IF(BT160+$C160-SUM($CL160:CO160)&gt;AC159+AX160,AC159+AX160-BT160,$C160-SUM($CL160:CO160)))))</f>
        <v>0</v>
      </c>
      <c r="CQ160" s="10">
        <f ca="1">IF(NOT(snowball),0,IF(AD159=0,0,IF($C160&lt;=SUM($CL160:CP160),0,IF(BU160+$C160-SUM($CL160:CP160)&gt;AD159+AY160,AD159+AY160-BU160,$C160-SUM($CL160:CP160)))))</f>
        <v>0</v>
      </c>
      <c r="CR160" s="10">
        <f ca="1">IF(NOT(snowball),0,IF(AE159=0,0,IF($C160&lt;=SUM($CL160:CQ160),0,IF(BV160+$C160-SUM($CL160:CQ160)&gt;AE159+AZ160,AE159+AZ160-BV160,$C160-SUM($CL160:CQ160)))))</f>
        <v>0</v>
      </c>
      <c r="CS160" s="10">
        <f ca="1">IF(NOT(snowball),0,IF(AF159=0,0,IF($C160&lt;=SUM($CL160:CR160),0,IF(BW160+$C160-SUM($CL160:CR160)&gt;AF159+BA160,AF159+BA160-BW160,$C160-SUM($CL160:CR160)))))</f>
        <v>0</v>
      </c>
      <c r="CT160" s="10">
        <f ca="1">IF(NOT(snowball),0,IF(AG159=0,0,IF($C160&lt;=SUM($CL160:CS160),0,IF(BX160+$C160-SUM($CL160:CS160)&gt;AG159+BB160,AG159+BB160-BX160,$C160-SUM($CL160:CS160)))))</f>
        <v>0</v>
      </c>
      <c r="CU160" s="10">
        <f ca="1">IF(NOT(snowball),0,IF(AH159=0,0,IF($C160&lt;=SUM($CL160:CT160),0,IF(BY160+$C160-SUM($CL160:CT160)&gt;AH159+BC160,AH159+BC160-BY160,$C160-SUM($CL160:CT160)))))</f>
        <v>0</v>
      </c>
      <c r="CV160" s="10">
        <f ca="1">IF(NOT(snowball),0,IF(AI159=0,0,IF($C160&lt;=SUM($CL160:CU160),0,IF(BZ160+$C160-SUM($CL160:CU160)&gt;AI159+BD160,AI159+BD160-BZ160,$C160-SUM($CL160:CU160)))))</f>
        <v>0</v>
      </c>
      <c r="CW160" s="10">
        <f ca="1">IF(NOT(snowball),0,IF(AJ159=0,0,IF($C160&lt;=SUM($CL160:CV160),0,IF(CA160+$C160-SUM($CL160:CV160)&gt;AJ159+BE160,AJ159+BE160-CA160,$C160-SUM($CL160:CV160)))))</f>
        <v>0</v>
      </c>
      <c r="CX160" s="10">
        <f ca="1">IF(NOT(snowball),0,IF(AK159=0,0,IF($C160&lt;=SUM($CL160:CW160),0,IF(CB160+$C160-SUM($CL160:CW160)&gt;AK159+BF160,AK159+BF160-CB160,$C160-SUM($CL160:CW160)))))</f>
        <v>0</v>
      </c>
      <c r="CY160" s="10">
        <f ca="1">IF(NOT(snowball),0,IF(AL159=0,0,IF($C160&lt;=SUM($CL160:CX160),0,IF(CC160+$C160-SUM($CL160:CX160)&gt;AL159+BG160,AL159+BG160-CC160,$C160-SUM($CL160:CX160)))))</f>
        <v>0</v>
      </c>
      <c r="CZ160" s="10">
        <f ca="1">IF(NOT(snowball),0,IF(AM159=0,0,IF($C160&lt;=SUM($CL160:CY160),0,IF(CD160+$C160-SUM($CL160:CY160)&gt;AM159+BH160,AM159+BH160-CD160,$C160-SUM($CL160:CY160)))))</f>
        <v>0</v>
      </c>
      <c r="DA160" s="10">
        <f ca="1">IF(NOT(snowball),0,IF(AN159=0,0,IF($C160&lt;=SUM($CL160:CZ160),0,IF(CE160+$C160-SUM($CL160:CZ160)&gt;AN159+BI160,AN159+BI160-CE160,$C160-SUM($CL160:CZ160)))))</f>
        <v>0</v>
      </c>
      <c r="DB160" s="10">
        <f ca="1">IF(NOT(snowball),0,IF(AO159=0,0,IF($C160&lt;=SUM($CL160:DA160),0,IF(CF160+$C160-SUM($CL160:DA160)&gt;AO159+BJ160,AO159+BJ160-CF160,$C160-SUM($CL160:DA160)))))</f>
        <v>0</v>
      </c>
      <c r="DC160" s="10">
        <f ca="1">IF(NOT(snowball),0,IF(AP159=0,0,IF($C160&lt;=SUM($CL160:DB160),0,IF(CG160+$C160-SUM($CL160:DB160)&gt;AP159+BK160,AP159+BK160-CG160,$C160-SUM($CL160:DB160)))))</f>
        <v>0</v>
      </c>
      <c r="DD160" s="10">
        <f ca="1">IF(NOT(snowball),0,IF(AQ159=0,0,IF($C160&lt;=SUM($CL160:DC160),0,IF(CH160+$C160-SUM($CL160:DC160)&gt;AQ159+BL160,AQ159+BL160-CH160,$C160-SUM($CL160:DC160)))))</f>
        <v>0</v>
      </c>
      <c r="DE160" s="10">
        <f ca="1">IF(NOT(snowball),0,IF(AR159=0,0,IF($C160&lt;=SUM($CL160:DD160),0,IF(CI160+$C160-SUM($CL160:DD160)&gt;AR159+BM160,AR159+BM160-CI160,$C160-SUM($CL160:DD160)))))</f>
        <v>0</v>
      </c>
    </row>
    <row r="161" spans="1:109" ht="11.1" customHeight="1">
      <c r="A161" s="11" t="str">
        <f t="shared" ca="1" si="205"/>
        <v/>
      </c>
      <c r="B161" s="5" t="e">
        <f t="shared" ca="1" si="191"/>
        <v>#N/A</v>
      </c>
      <c r="C161" s="34" t="str">
        <f t="shared" ca="1" si="169"/>
        <v/>
      </c>
      <c r="D161" s="10">
        <f t="shared" ca="1" si="170"/>
        <v>0</v>
      </c>
      <c r="E161" s="10">
        <f t="shared" ca="1" si="171"/>
        <v>0</v>
      </c>
      <c r="F161" s="10">
        <f t="shared" ca="1" si="172"/>
        <v>0</v>
      </c>
      <c r="G161" s="10">
        <f t="shared" ca="1" si="173"/>
        <v>0</v>
      </c>
      <c r="H161" s="10">
        <f t="shared" ca="1" si="174"/>
        <v>0</v>
      </c>
      <c r="I161" s="10">
        <f t="shared" ca="1" si="175"/>
        <v>0</v>
      </c>
      <c r="J161" s="10">
        <f t="shared" ca="1" si="176"/>
        <v>0</v>
      </c>
      <c r="K161" s="10">
        <f t="shared" ca="1" si="177"/>
        <v>0</v>
      </c>
      <c r="L161" s="10">
        <f t="shared" ca="1" si="178"/>
        <v>0</v>
      </c>
      <c r="M161" s="10">
        <f t="shared" ca="1" si="179"/>
        <v>0</v>
      </c>
      <c r="N161" s="10">
        <f t="shared" ca="1" si="180"/>
        <v>0</v>
      </c>
      <c r="O161" s="10">
        <f t="shared" ca="1" si="181"/>
        <v>0</v>
      </c>
      <c r="P161" s="10">
        <f t="shared" ca="1" si="182"/>
        <v>0</v>
      </c>
      <c r="Q161" s="10">
        <f t="shared" ca="1" si="183"/>
        <v>0</v>
      </c>
      <c r="R161" s="10">
        <f t="shared" ca="1" si="184"/>
        <v>0</v>
      </c>
      <c r="S161" s="10">
        <f t="shared" ca="1" si="185"/>
        <v>0</v>
      </c>
      <c r="T161" s="10">
        <f t="shared" ca="1" si="186"/>
        <v>0</v>
      </c>
      <c r="U161" s="10">
        <f t="shared" ca="1" si="187"/>
        <v>0</v>
      </c>
      <c r="V161" s="10">
        <f t="shared" ca="1" si="188"/>
        <v>0</v>
      </c>
      <c r="W161" s="10">
        <f t="shared" ca="1" si="188"/>
        <v>0</v>
      </c>
      <c r="X161" s="31"/>
      <c r="Y161" s="10">
        <f t="shared" ca="1" si="192"/>
        <v>0</v>
      </c>
      <c r="Z161" s="10">
        <f t="shared" ca="1" si="193"/>
        <v>0</v>
      </c>
      <c r="AA161" s="10">
        <f t="shared" ca="1" si="194"/>
        <v>0</v>
      </c>
      <c r="AB161" s="10">
        <f t="shared" ca="1" si="195"/>
        <v>0</v>
      </c>
      <c r="AC161" s="10">
        <f t="shared" ca="1" si="196"/>
        <v>0</v>
      </c>
      <c r="AD161" s="10">
        <f t="shared" ca="1" si="197"/>
        <v>0</v>
      </c>
      <c r="AE161" s="10">
        <f t="shared" ca="1" si="189"/>
        <v>0</v>
      </c>
      <c r="AF161" s="10">
        <f t="shared" ca="1" si="189"/>
        <v>0</v>
      </c>
      <c r="AG161" s="10">
        <f t="shared" ca="1" si="189"/>
        <v>0</v>
      </c>
      <c r="AH161" s="10">
        <f t="shared" ca="1" si="189"/>
        <v>0</v>
      </c>
      <c r="AI161" s="10">
        <f t="shared" ca="1" si="189"/>
        <v>0</v>
      </c>
      <c r="AJ161" s="10">
        <f t="shared" ca="1" si="189"/>
        <v>0</v>
      </c>
      <c r="AK161" s="10">
        <f t="shared" ca="1" si="189"/>
        <v>0</v>
      </c>
      <c r="AL161" s="10">
        <f t="shared" ca="1" si="189"/>
        <v>0</v>
      </c>
      <c r="AM161" s="10">
        <f t="shared" ca="1" si="189"/>
        <v>0</v>
      </c>
      <c r="AN161" s="10">
        <f t="shared" ca="1" si="189"/>
        <v>0</v>
      </c>
      <c r="AO161" s="10">
        <f t="shared" ca="1" si="189"/>
        <v>0</v>
      </c>
      <c r="AP161" s="10">
        <f t="shared" ca="1" si="189"/>
        <v>0</v>
      </c>
      <c r="AQ161" s="10">
        <f t="shared" ca="1" si="189"/>
        <v>0</v>
      </c>
      <c r="AR161" s="10">
        <f t="shared" ca="1" si="189"/>
        <v>0</v>
      </c>
      <c r="AS161" s="2"/>
      <c r="AT161" s="10">
        <f t="shared" ca="1" si="165"/>
        <v>0</v>
      </c>
      <c r="AU161" s="10">
        <f t="shared" ca="1" si="166"/>
        <v>0</v>
      </c>
      <c r="AV161" s="10">
        <f t="shared" ca="1" si="167"/>
        <v>0</v>
      </c>
      <c r="AW161" s="10">
        <f t="shared" ca="1" si="206"/>
        <v>0</v>
      </c>
      <c r="AX161" s="10">
        <f t="shared" ca="1" si="207"/>
        <v>0</v>
      </c>
      <c r="AY161" s="10">
        <f t="shared" ca="1" si="208"/>
        <v>0</v>
      </c>
      <c r="AZ161" s="10">
        <f t="shared" ca="1" si="209"/>
        <v>0</v>
      </c>
      <c r="BA161" s="10">
        <f t="shared" ca="1" si="210"/>
        <v>0</v>
      </c>
      <c r="BB161" s="10">
        <f t="shared" ca="1" si="211"/>
        <v>0</v>
      </c>
      <c r="BC161" s="10">
        <f t="shared" ca="1" si="212"/>
        <v>0</v>
      </c>
      <c r="BD161" s="10">
        <f t="shared" ca="1" si="213"/>
        <v>0</v>
      </c>
      <c r="BE161" s="10">
        <f t="shared" ca="1" si="214"/>
        <v>0</v>
      </c>
      <c r="BF161" s="10">
        <f t="shared" ca="1" si="215"/>
        <v>0</v>
      </c>
      <c r="BG161" s="10">
        <f t="shared" ca="1" si="216"/>
        <v>0</v>
      </c>
      <c r="BH161" s="10">
        <f t="shared" ca="1" si="217"/>
        <v>0</v>
      </c>
      <c r="BI161" s="10">
        <f t="shared" ca="1" si="218"/>
        <v>0</v>
      </c>
      <c r="BJ161" s="10">
        <f t="shared" ca="1" si="219"/>
        <v>0</v>
      </c>
      <c r="BK161" s="10">
        <f t="shared" ca="1" si="220"/>
        <v>0</v>
      </c>
      <c r="BL161" s="10">
        <f t="shared" ca="1" si="221"/>
        <v>0</v>
      </c>
      <c r="BM161" s="10">
        <f t="shared" ca="1" si="222"/>
        <v>0</v>
      </c>
      <c r="BN161" s="13">
        <f t="shared" ca="1" si="198"/>
        <v>0</v>
      </c>
      <c r="BO161" s="7"/>
      <c r="BP161" s="10">
        <f t="shared" ca="1" si="199"/>
        <v>0</v>
      </c>
      <c r="BQ161" s="10">
        <f t="shared" ca="1" si="200"/>
        <v>0</v>
      </c>
      <c r="BR161" s="10">
        <f t="shared" ca="1" si="201"/>
        <v>0</v>
      </c>
      <c r="BS161" s="10">
        <f t="shared" ca="1" si="202"/>
        <v>0</v>
      </c>
      <c r="BT161" s="10">
        <f t="shared" ca="1" si="203"/>
        <v>0</v>
      </c>
      <c r="BU161" s="10">
        <f t="shared" ca="1" si="146"/>
        <v>0</v>
      </c>
      <c r="BV161" s="10">
        <f t="shared" ca="1" si="147"/>
        <v>0</v>
      </c>
      <c r="BW161" s="10">
        <f t="shared" ca="1" si="148"/>
        <v>0</v>
      </c>
      <c r="BX161" s="10">
        <f t="shared" ca="1" si="149"/>
        <v>0</v>
      </c>
      <c r="BY161" s="10">
        <f t="shared" ca="1" si="150"/>
        <v>0</v>
      </c>
      <c r="BZ161" s="10">
        <f t="shared" ca="1" si="151"/>
        <v>0</v>
      </c>
      <c r="CA161" s="10">
        <f t="shared" ca="1" si="152"/>
        <v>0</v>
      </c>
      <c r="CB161" s="10">
        <f t="shared" ca="1" si="153"/>
        <v>0</v>
      </c>
      <c r="CC161" s="10">
        <f t="shared" ca="1" si="154"/>
        <v>0</v>
      </c>
      <c r="CD161" s="10">
        <f t="shared" ca="1" si="155"/>
        <v>0</v>
      </c>
      <c r="CE161" s="10">
        <f t="shared" ca="1" si="156"/>
        <v>0</v>
      </c>
      <c r="CF161" s="10">
        <f t="shared" ca="1" si="157"/>
        <v>0</v>
      </c>
      <c r="CG161" s="10">
        <f t="shared" ca="1" si="158"/>
        <v>0</v>
      </c>
      <c r="CH161" s="10">
        <f t="shared" ca="1" si="159"/>
        <v>0</v>
      </c>
      <c r="CI161" s="10">
        <f t="shared" ca="1" si="160"/>
        <v>0</v>
      </c>
      <c r="CJ161" s="13">
        <f t="shared" ca="1" si="204"/>
        <v>0</v>
      </c>
      <c r="CK161" s="13"/>
      <c r="CL161" s="33">
        <f t="shared" ca="1" si="190"/>
        <v>0</v>
      </c>
      <c r="CM161" s="10">
        <f ca="1">IF(NOT(snowball),0,IF(Z160=0,0,IF($C161&lt;=SUM($CL161:CL161),0,IF(BQ161+$C161-SUM($CL161:CL161)&gt;Z160+AU161,Z160+AU161-BQ161,$C161-SUM($CL161:CL161)))))</f>
        <v>0</v>
      </c>
      <c r="CN161" s="10">
        <f ca="1">IF(NOT(snowball),0,IF(AA160=0,0,IF($C161&lt;=SUM($CL161:CM161),0,IF(BR161+$C161-SUM($CL161:CM161)&gt;AA160+AV161,AA160+AV161-BR161,$C161-SUM($CL161:CM161)))))</f>
        <v>0</v>
      </c>
      <c r="CO161" s="10">
        <f ca="1">IF(NOT(snowball),0,IF(AB160=0,0,IF($C161&lt;=SUM($CL161:CN161),0,IF(BS161+$C161-SUM($CL161:CN161)&gt;AB160+AW161,AB160+AW161-BS161,$C161-SUM($CL161:CN161)))))</f>
        <v>0</v>
      </c>
      <c r="CP161" s="10">
        <f ca="1">IF(NOT(snowball),0,IF(AC160=0,0,IF($C161&lt;=SUM($CL161:CO161),0,IF(BT161+$C161-SUM($CL161:CO161)&gt;AC160+AX161,AC160+AX161-BT161,$C161-SUM($CL161:CO161)))))</f>
        <v>0</v>
      </c>
      <c r="CQ161" s="10">
        <f ca="1">IF(NOT(snowball),0,IF(AD160=0,0,IF($C161&lt;=SUM($CL161:CP161),0,IF(BU161+$C161-SUM($CL161:CP161)&gt;AD160+AY161,AD160+AY161-BU161,$C161-SUM($CL161:CP161)))))</f>
        <v>0</v>
      </c>
      <c r="CR161" s="10">
        <f ca="1">IF(NOT(snowball),0,IF(AE160=0,0,IF($C161&lt;=SUM($CL161:CQ161),0,IF(BV161+$C161-SUM($CL161:CQ161)&gt;AE160+AZ161,AE160+AZ161-BV161,$C161-SUM($CL161:CQ161)))))</f>
        <v>0</v>
      </c>
      <c r="CS161" s="10">
        <f ca="1">IF(NOT(snowball),0,IF(AF160=0,0,IF($C161&lt;=SUM($CL161:CR161),0,IF(BW161+$C161-SUM($CL161:CR161)&gt;AF160+BA161,AF160+BA161-BW161,$C161-SUM($CL161:CR161)))))</f>
        <v>0</v>
      </c>
      <c r="CT161" s="10">
        <f ca="1">IF(NOT(snowball),0,IF(AG160=0,0,IF($C161&lt;=SUM($CL161:CS161),0,IF(BX161+$C161-SUM($CL161:CS161)&gt;AG160+BB161,AG160+BB161-BX161,$C161-SUM($CL161:CS161)))))</f>
        <v>0</v>
      </c>
      <c r="CU161" s="10">
        <f ca="1">IF(NOT(snowball),0,IF(AH160=0,0,IF($C161&lt;=SUM($CL161:CT161),0,IF(BY161+$C161-SUM($CL161:CT161)&gt;AH160+BC161,AH160+BC161-BY161,$C161-SUM($CL161:CT161)))))</f>
        <v>0</v>
      </c>
      <c r="CV161" s="10">
        <f ca="1">IF(NOT(snowball),0,IF(AI160=0,0,IF($C161&lt;=SUM($CL161:CU161),0,IF(BZ161+$C161-SUM($CL161:CU161)&gt;AI160+BD161,AI160+BD161-BZ161,$C161-SUM($CL161:CU161)))))</f>
        <v>0</v>
      </c>
      <c r="CW161" s="10">
        <f ca="1">IF(NOT(snowball),0,IF(AJ160=0,0,IF($C161&lt;=SUM($CL161:CV161),0,IF(CA161+$C161-SUM($CL161:CV161)&gt;AJ160+BE161,AJ160+BE161-CA161,$C161-SUM($CL161:CV161)))))</f>
        <v>0</v>
      </c>
      <c r="CX161" s="10">
        <f ca="1">IF(NOT(snowball),0,IF(AK160=0,0,IF($C161&lt;=SUM($CL161:CW161),0,IF(CB161+$C161-SUM($CL161:CW161)&gt;AK160+BF161,AK160+BF161-CB161,$C161-SUM($CL161:CW161)))))</f>
        <v>0</v>
      </c>
      <c r="CY161" s="10">
        <f ca="1">IF(NOT(snowball),0,IF(AL160=0,0,IF($C161&lt;=SUM($CL161:CX161),0,IF(CC161+$C161-SUM($CL161:CX161)&gt;AL160+BG161,AL160+BG161-CC161,$C161-SUM($CL161:CX161)))))</f>
        <v>0</v>
      </c>
      <c r="CZ161" s="10">
        <f ca="1">IF(NOT(snowball),0,IF(AM160=0,0,IF($C161&lt;=SUM($CL161:CY161),0,IF(CD161+$C161-SUM($CL161:CY161)&gt;AM160+BH161,AM160+BH161-CD161,$C161-SUM($CL161:CY161)))))</f>
        <v>0</v>
      </c>
      <c r="DA161" s="10">
        <f ca="1">IF(NOT(snowball),0,IF(AN160=0,0,IF($C161&lt;=SUM($CL161:CZ161),0,IF(CE161+$C161-SUM($CL161:CZ161)&gt;AN160+BI161,AN160+BI161-CE161,$C161-SUM($CL161:CZ161)))))</f>
        <v>0</v>
      </c>
      <c r="DB161" s="10">
        <f ca="1">IF(NOT(snowball),0,IF(AO160=0,0,IF($C161&lt;=SUM($CL161:DA161),0,IF(CF161+$C161-SUM($CL161:DA161)&gt;AO160+BJ161,AO160+BJ161-CF161,$C161-SUM($CL161:DA161)))))</f>
        <v>0</v>
      </c>
      <c r="DC161" s="10">
        <f ca="1">IF(NOT(snowball),0,IF(AP160=0,0,IF($C161&lt;=SUM($CL161:DB161),0,IF(CG161+$C161-SUM($CL161:DB161)&gt;AP160+BK161,AP160+BK161-CG161,$C161-SUM($CL161:DB161)))))</f>
        <v>0</v>
      </c>
      <c r="DD161" s="10">
        <f ca="1">IF(NOT(snowball),0,IF(AQ160=0,0,IF($C161&lt;=SUM($CL161:DC161),0,IF(CH161+$C161-SUM($CL161:DC161)&gt;AQ160+BL161,AQ160+BL161-CH161,$C161-SUM($CL161:DC161)))))</f>
        <v>0</v>
      </c>
      <c r="DE161" s="10">
        <f ca="1">IF(NOT(snowball),0,IF(AR160=0,0,IF($C161&lt;=SUM($CL161:DD161),0,IF(CI161+$C161-SUM($CL161:DD161)&gt;AR160+BM161,AR160+BM161-CI161,$C161-SUM($CL161:DD161)))))</f>
        <v>0</v>
      </c>
    </row>
    <row r="162" spans="1:109" ht="11.1" customHeight="1">
      <c r="A162" s="11" t="str">
        <f t="shared" ca="1" si="205"/>
        <v/>
      </c>
      <c r="B162" s="5" t="e">
        <f t="shared" ca="1" si="191"/>
        <v>#N/A</v>
      </c>
      <c r="C162" s="34" t="str">
        <f t="shared" ca="1" si="169"/>
        <v/>
      </c>
      <c r="D162" s="10">
        <f t="shared" ca="1" si="170"/>
        <v>0</v>
      </c>
      <c r="E162" s="10">
        <f t="shared" ca="1" si="171"/>
        <v>0</v>
      </c>
      <c r="F162" s="10">
        <f t="shared" ca="1" si="172"/>
        <v>0</v>
      </c>
      <c r="G162" s="10">
        <f t="shared" ca="1" si="173"/>
        <v>0</v>
      </c>
      <c r="H162" s="10">
        <f t="shared" ca="1" si="174"/>
        <v>0</v>
      </c>
      <c r="I162" s="10">
        <f t="shared" ca="1" si="175"/>
        <v>0</v>
      </c>
      <c r="J162" s="10">
        <f t="shared" ca="1" si="176"/>
        <v>0</v>
      </c>
      <c r="K162" s="10">
        <f t="shared" ca="1" si="177"/>
        <v>0</v>
      </c>
      <c r="L162" s="10">
        <f t="shared" ca="1" si="178"/>
        <v>0</v>
      </c>
      <c r="M162" s="10">
        <f t="shared" ca="1" si="179"/>
        <v>0</v>
      </c>
      <c r="N162" s="10">
        <f t="shared" ca="1" si="180"/>
        <v>0</v>
      </c>
      <c r="O162" s="10">
        <f t="shared" ca="1" si="181"/>
        <v>0</v>
      </c>
      <c r="P162" s="10">
        <f t="shared" ca="1" si="182"/>
        <v>0</v>
      </c>
      <c r="Q162" s="10">
        <f t="shared" ca="1" si="183"/>
        <v>0</v>
      </c>
      <c r="R162" s="10">
        <f t="shared" ca="1" si="184"/>
        <v>0</v>
      </c>
      <c r="S162" s="10">
        <f t="shared" ca="1" si="185"/>
        <v>0</v>
      </c>
      <c r="T162" s="10">
        <f t="shared" ca="1" si="186"/>
        <v>0</v>
      </c>
      <c r="U162" s="10">
        <f t="shared" ca="1" si="187"/>
        <v>0</v>
      </c>
      <c r="V162" s="10">
        <f t="shared" ca="1" si="188"/>
        <v>0</v>
      </c>
      <c r="W162" s="10">
        <f t="shared" ca="1" si="188"/>
        <v>0</v>
      </c>
      <c r="X162" s="31"/>
      <c r="Y162" s="10">
        <f t="shared" ca="1" si="192"/>
        <v>0</v>
      </c>
      <c r="Z162" s="10">
        <f t="shared" ca="1" si="193"/>
        <v>0</v>
      </c>
      <c r="AA162" s="10">
        <f t="shared" ca="1" si="194"/>
        <v>0</v>
      </c>
      <c r="AB162" s="10">
        <f t="shared" ca="1" si="195"/>
        <v>0</v>
      </c>
      <c r="AC162" s="10">
        <f t="shared" ca="1" si="196"/>
        <v>0</v>
      </c>
      <c r="AD162" s="10">
        <f t="shared" ca="1" si="197"/>
        <v>0</v>
      </c>
      <c r="AE162" s="10">
        <f t="shared" ca="1" si="189"/>
        <v>0</v>
      </c>
      <c r="AF162" s="10">
        <f t="shared" ca="1" si="189"/>
        <v>0</v>
      </c>
      <c r="AG162" s="10">
        <f t="shared" ca="1" si="189"/>
        <v>0</v>
      </c>
      <c r="AH162" s="10">
        <f t="shared" ca="1" si="189"/>
        <v>0</v>
      </c>
      <c r="AI162" s="10">
        <f t="shared" ca="1" si="189"/>
        <v>0</v>
      </c>
      <c r="AJ162" s="10">
        <f t="shared" ca="1" si="189"/>
        <v>0</v>
      </c>
      <c r="AK162" s="10">
        <f t="shared" ca="1" si="189"/>
        <v>0</v>
      </c>
      <c r="AL162" s="10">
        <f t="shared" ca="1" si="189"/>
        <v>0</v>
      </c>
      <c r="AM162" s="10">
        <f t="shared" ca="1" si="189"/>
        <v>0</v>
      </c>
      <c r="AN162" s="10">
        <f t="shared" ca="1" si="189"/>
        <v>0</v>
      </c>
      <c r="AO162" s="10">
        <f t="shared" ca="1" si="189"/>
        <v>0</v>
      </c>
      <c r="AP162" s="10">
        <f t="shared" ca="1" si="189"/>
        <v>0</v>
      </c>
      <c r="AQ162" s="10">
        <f t="shared" ca="1" si="189"/>
        <v>0</v>
      </c>
      <c r="AR162" s="10">
        <f t="shared" ca="1" si="189"/>
        <v>0</v>
      </c>
      <c r="AS162" s="2"/>
      <c r="AT162" s="10">
        <f t="shared" ca="1" si="165"/>
        <v>0</v>
      </c>
      <c r="AU162" s="10">
        <f t="shared" ca="1" si="166"/>
        <v>0</v>
      </c>
      <c r="AV162" s="10">
        <f t="shared" ca="1" si="167"/>
        <v>0</v>
      </c>
      <c r="AW162" s="10">
        <f t="shared" ca="1" si="206"/>
        <v>0</v>
      </c>
      <c r="AX162" s="10">
        <f t="shared" ca="1" si="207"/>
        <v>0</v>
      </c>
      <c r="AY162" s="10">
        <f t="shared" ca="1" si="208"/>
        <v>0</v>
      </c>
      <c r="AZ162" s="10">
        <f t="shared" ca="1" si="209"/>
        <v>0</v>
      </c>
      <c r="BA162" s="10">
        <f t="shared" ca="1" si="210"/>
        <v>0</v>
      </c>
      <c r="BB162" s="10">
        <f t="shared" ca="1" si="211"/>
        <v>0</v>
      </c>
      <c r="BC162" s="10">
        <f t="shared" ca="1" si="212"/>
        <v>0</v>
      </c>
      <c r="BD162" s="10">
        <f t="shared" ca="1" si="213"/>
        <v>0</v>
      </c>
      <c r="BE162" s="10">
        <f t="shared" ca="1" si="214"/>
        <v>0</v>
      </c>
      <c r="BF162" s="10">
        <f t="shared" ca="1" si="215"/>
        <v>0</v>
      </c>
      <c r="BG162" s="10">
        <f t="shared" ca="1" si="216"/>
        <v>0</v>
      </c>
      <c r="BH162" s="10">
        <f t="shared" ca="1" si="217"/>
        <v>0</v>
      </c>
      <c r="BI162" s="10">
        <f t="shared" ca="1" si="218"/>
        <v>0</v>
      </c>
      <c r="BJ162" s="10">
        <f t="shared" ca="1" si="219"/>
        <v>0</v>
      </c>
      <c r="BK162" s="10">
        <f t="shared" ca="1" si="220"/>
        <v>0</v>
      </c>
      <c r="BL162" s="10">
        <f t="shared" ca="1" si="221"/>
        <v>0</v>
      </c>
      <c r="BM162" s="10">
        <f t="shared" ca="1" si="222"/>
        <v>0</v>
      </c>
      <c r="BN162" s="13">
        <f t="shared" ca="1" si="198"/>
        <v>0</v>
      </c>
      <c r="BO162" s="7"/>
      <c r="BP162" s="10">
        <f t="shared" ca="1" si="199"/>
        <v>0</v>
      </c>
      <c r="BQ162" s="10">
        <f t="shared" ca="1" si="200"/>
        <v>0</v>
      </c>
      <c r="BR162" s="10">
        <f t="shared" ca="1" si="201"/>
        <v>0</v>
      </c>
      <c r="BS162" s="10">
        <f t="shared" ca="1" si="202"/>
        <v>0</v>
      </c>
      <c r="BT162" s="10">
        <f t="shared" ca="1" si="203"/>
        <v>0</v>
      </c>
      <c r="BU162" s="10">
        <f t="shared" ca="1" si="146"/>
        <v>0</v>
      </c>
      <c r="BV162" s="10">
        <f t="shared" ca="1" si="147"/>
        <v>0</v>
      </c>
      <c r="BW162" s="10">
        <f t="shared" ca="1" si="148"/>
        <v>0</v>
      </c>
      <c r="BX162" s="10">
        <f t="shared" ca="1" si="149"/>
        <v>0</v>
      </c>
      <c r="BY162" s="10">
        <f t="shared" ca="1" si="150"/>
        <v>0</v>
      </c>
      <c r="BZ162" s="10">
        <f t="shared" ca="1" si="151"/>
        <v>0</v>
      </c>
      <c r="CA162" s="10">
        <f t="shared" ca="1" si="152"/>
        <v>0</v>
      </c>
      <c r="CB162" s="10">
        <f t="shared" ca="1" si="153"/>
        <v>0</v>
      </c>
      <c r="CC162" s="10">
        <f t="shared" ca="1" si="154"/>
        <v>0</v>
      </c>
      <c r="CD162" s="10">
        <f t="shared" ca="1" si="155"/>
        <v>0</v>
      </c>
      <c r="CE162" s="10">
        <f t="shared" ca="1" si="156"/>
        <v>0</v>
      </c>
      <c r="CF162" s="10">
        <f t="shared" ca="1" si="157"/>
        <v>0</v>
      </c>
      <c r="CG162" s="10">
        <f t="shared" ca="1" si="158"/>
        <v>0</v>
      </c>
      <c r="CH162" s="10">
        <f t="shared" ca="1" si="159"/>
        <v>0</v>
      </c>
      <c r="CI162" s="10">
        <f t="shared" ca="1" si="160"/>
        <v>0</v>
      </c>
      <c r="CJ162" s="13">
        <f t="shared" ca="1" si="204"/>
        <v>0</v>
      </c>
      <c r="CK162" s="13"/>
      <c r="CL162" s="33">
        <f t="shared" ca="1" si="190"/>
        <v>0</v>
      </c>
      <c r="CM162" s="10">
        <f ca="1">IF(NOT(snowball),0,IF(Z161=0,0,IF($C162&lt;=SUM($CL162:CL162),0,IF(BQ162+$C162-SUM($CL162:CL162)&gt;Z161+AU162,Z161+AU162-BQ162,$C162-SUM($CL162:CL162)))))</f>
        <v>0</v>
      </c>
      <c r="CN162" s="10">
        <f ca="1">IF(NOT(snowball),0,IF(AA161=0,0,IF($C162&lt;=SUM($CL162:CM162),0,IF(BR162+$C162-SUM($CL162:CM162)&gt;AA161+AV162,AA161+AV162-BR162,$C162-SUM($CL162:CM162)))))</f>
        <v>0</v>
      </c>
      <c r="CO162" s="10">
        <f ca="1">IF(NOT(snowball),0,IF(AB161=0,0,IF($C162&lt;=SUM($CL162:CN162),0,IF(BS162+$C162-SUM($CL162:CN162)&gt;AB161+AW162,AB161+AW162-BS162,$C162-SUM($CL162:CN162)))))</f>
        <v>0</v>
      </c>
      <c r="CP162" s="10">
        <f ca="1">IF(NOT(snowball),0,IF(AC161=0,0,IF($C162&lt;=SUM($CL162:CO162),0,IF(BT162+$C162-SUM($CL162:CO162)&gt;AC161+AX162,AC161+AX162-BT162,$C162-SUM($CL162:CO162)))))</f>
        <v>0</v>
      </c>
      <c r="CQ162" s="10">
        <f ca="1">IF(NOT(snowball),0,IF(AD161=0,0,IF($C162&lt;=SUM($CL162:CP162),0,IF(BU162+$C162-SUM($CL162:CP162)&gt;AD161+AY162,AD161+AY162-BU162,$C162-SUM($CL162:CP162)))))</f>
        <v>0</v>
      </c>
      <c r="CR162" s="10">
        <f ca="1">IF(NOT(snowball),0,IF(AE161=0,0,IF($C162&lt;=SUM($CL162:CQ162),0,IF(BV162+$C162-SUM($CL162:CQ162)&gt;AE161+AZ162,AE161+AZ162-BV162,$C162-SUM($CL162:CQ162)))))</f>
        <v>0</v>
      </c>
      <c r="CS162" s="10">
        <f ca="1">IF(NOT(snowball),0,IF(AF161=0,0,IF($C162&lt;=SUM($CL162:CR162),0,IF(BW162+$C162-SUM($CL162:CR162)&gt;AF161+BA162,AF161+BA162-BW162,$C162-SUM($CL162:CR162)))))</f>
        <v>0</v>
      </c>
      <c r="CT162" s="10">
        <f ca="1">IF(NOT(snowball),0,IF(AG161=0,0,IF($C162&lt;=SUM($CL162:CS162),0,IF(BX162+$C162-SUM($CL162:CS162)&gt;AG161+BB162,AG161+BB162-BX162,$C162-SUM($CL162:CS162)))))</f>
        <v>0</v>
      </c>
      <c r="CU162" s="10">
        <f ca="1">IF(NOT(snowball),0,IF(AH161=0,0,IF($C162&lt;=SUM($CL162:CT162),0,IF(BY162+$C162-SUM($CL162:CT162)&gt;AH161+BC162,AH161+BC162-BY162,$C162-SUM($CL162:CT162)))))</f>
        <v>0</v>
      </c>
      <c r="CV162" s="10">
        <f ca="1">IF(NOT(snowball),0,IF(AI161=0,0,IF($C162&lt;=SUM($CL162:CU162),0,IF(BZ162+$C162-SUM($CL162:CU162)&gt;AI161+BD162,AI161+BD162-BZ162,$C162-SUM($CL162:CU162)))))</f>
        <v>0</v>
      </c>
      <c r="CW162" s="10">
        <f ca="1">IF(NOT(snowball),0,IF(AJ161=0,0,IF($C162&lt;=SUM($CL162:CV162),0,IF(CA162+$C162-SUM($CL162:CV162)&gt;AJ161+BE162,AJ161+BE162-CA162,$C162-SUM($CL162:CV162)))))</f>
        <v>0</v>
      </c>
      <c r="CX162" s="10">
        <f ca="1">IF(NOT(snowball),0,IF(AK161=0,0,IF($C162&lt;=SUM($CL162:CW162),0,IF(CB162+$C162-SUM($CL162:CW162)&gt;AK161+BF162,AK161+BF162-CB162,$C162-SUM($CL162:CW162)))))</f>
        <v>0</v>
      </c>
      <c r="CY162" s="10">
        <f ca="1">IF(NOT(snowball),0,IF(AL161=0,0,IF($C162&lt;=SUM($CL162:CX162),0,IF(CC162+$C162-SUM($CL162:CX162)&gt;AL161+BG162,AL161+BG162-CC162,$C162-SUM($CL162:CX162)))))</f>
        <v>0</v>
      </c>
      <c r="CZ162" s="10">
        <f ca="1">IF(NOT(snowball),0,IF(AM161=0,0,IF($C162&lt;=SUM($CL162:CY162),0,IF(CD162+$C162-SUM($CL162:CY162)&gt;AM161+BH162,AM161+BH162-CD162,$C162-SUM($CL162:CY162)))))</f>
        <v>0</v>
      </c>
      <c r="DA162" s="10">
        <f ca="1">IF(NOT(snowball),0,IF(AN161=0,0,IF($C162&lt;=SUM($CL162:CZ162),0,IF(CE162+$C162-SUM($CL162:CZ162)&gt;AN161+BI162,AN161+BI162-CE162,$C162-SUM($CL162:CZ162)))))</f>
        <v>0</v>
      </c>
      <c r="DB162" s="10">
        <f ca="1">IF(NOT(snowball),0,IF(AO161=0,0,IF($C162&lt;=SUM($CL162:DA162),0,IF(CF162+$C162-SUM($CL162:DA162)&gt;AO161+BJ162,AO161+BJ162-CF162,$C162-SUM($CL162:DA162)))))</f>
        <v>0</v>
      </c>
      <c r="DC162" s="10">
        <f ca="1">IF(NOT(snowball),0,IF(AP161=0,0,IF($C162&lt;=SUM($CL162:DB162),0,IF(CG162+$C162-SUM($CL162:DB162)&gt;AP161+BK162,AP161+BK162-CG162,$C162-SUM($CL162:DB162)))))</f>
        <v>0</v>
      </c>
      <c r="DD162" s="10">
        <f ca="1">IF(NOT(snowball),0,IF(AQ161=0,0,IF($C162&lt;=SUM($CL162:DC162),0,IF(CH162+$C162-SUM($CL162:DC162)&gt;AQ161+BL162,AQ161+BL162-CH162,$C162-SUM($CL162:DC162)))))</f>
        <v>0</v>
      </c>
      <c r="DE162" s="10">
        <f ca="1">IF(NOT(snowball),0,IF(AR161=0,0,IF($C162&lt;=SUM($CL162:DD162),0,IF(CI162+$C162-SUM($CL162:DD162)&gt;AR161+BM162,AR161+BM162-CI162,$C162-SUM($CL162:DD162)))))</f>
        <v>0</v>
      </c>
    </row>
    <row r="163" spans="1:109" ht="11.1" customHeight="1">
      <c r="A163" s="11" t="str">
        <f t="shared" ca="1" si="205"/>
        <v/>
      </c>
      <c r="B163" s="5" t="e">
        <f t="shared" ca="1" si="191"/>
        <v>#N/A</v>
      </c>
      <c r="C163" s="34" t="str">
        <f t="shared" ca="1" si="169"/>
        <v/>
      </c>
      <c r="D163" s="10">
        <f t="shared" ca="1" si="170"/>
        <v>0</v>
      </c>
      <c r="E163" s="10">
        <f t="shared" ca="1" si="171"/>
        <v>0</v>
      </c>
      <c r="F163" s="10">
        <f t="shared" ca="1" si="172"/>
        <v>0</v>
      </c>
      <c r="G163" s="10">
        <f t="shared" ca="1" si="173"/>
        <v>0</v>
      </c>
      <c r="H163" s="10">
        <f t="shared" ca="1" si="174"/>
        <v>0</v>
      </c>
      <c r="I163" s="10">
        <f t="shared" ca="1" si="175"/>
        <v>0</v>
      </c>
      <c r="J163" s="10">
        <f t="shared" ca="1" si="176"/>
        <v>0</v>
      </c>
      <c r="K163" s="10">
        <f t="shared" ca="1" si="177"/>
        <v>0</v>
      </c>
      <c r="L163" s="10">
        <f t="shared" ca="1" si="178"/>
        <v>0</v>
      </c>
      <c r="M163" s="10">
        <f t="shared" ca="1" si="179"/>
        <v>0</v>
      </c>
      <c r="N163" s="10">
        <f t="shared" ca="1" si="180"/>
        <v>0</v>
      </c>
      <c r="O163" s="10">
        <f t="shared" ca="1" si="181"/>
        <v>0</v>
      </c>
      <c r="P163" s="10">
        <f t="shared" ca="1" si="182"/>
        <v>0</v>
      </c>
      <c r="Q163" s="10">
        <f t="shared" ca="1" si="183"/>
        <v>0</v>
      </c>
      <c r="R163" s="10">
        <f t="shared" ca="1" si="184"/>
        <v>0</v>
      </c>
      <c r="S163" s="10">
        <f t="shared" ca="1" si="185"/>
        <v>0</v>
      </c>
      <c r="T163" s="10">
        <f t="shared" ca="1" si="186"/>
        <v>0</v>
      </c>
      <c r="U163" s="10">
        <f t="shared" ca="1" si="187"/>
        <v>0</v>
      </c>
      <c r="V163" s="10">
        <f t="shared" ca="1" si="188"/>
        <v>0</v>
      </c>
      <c r="W163" s="10">
        <f t="shared" ca="1" si="188"/>
        <v>0</v>
      </c>
      <c r="X163" s="31"/>
      <c r="Y163" s="10">
        <f t="shared" ca="1" si="192"/>
        <v>0</v>
      </c>
      <c r="Z163" s="10">
        <f t="shared" ca="1" si="193"/>
        <v>0</v>
      </c>
      <c r="AA163" s="10">
        <f t="shared" ca="1" si="194"/>
        <v>0</v>
      </c>
      <c r="AB163" s="10">
        <f t="shared" ca="1" si="195"/>
        <v>0</v>
      </c>
      <c r="AC163" s="10">
        <f t="shared" ca="1" si="196"/>
        <v>0</v>
      </c>
      <c r="AD163" s="10">
        <f t="shared" ca="1" si="197"/>
        <v>0</v>
      </c>
      <c r="AE163" s="10">
        <f t="shared" ca="1" si="189"/>
        <v>0</v>
      </c>
      <c r="AF163" s="10">
        <f t="shared" ca="1" si="189"/>
        <v>0</v>
      </c>
      <c r="AG163" s="10">
        <f t="shared" ca="1" si="189"/>
        <v>0</v>
      </c>
      <c r="AH163" s="10">
        <f t="shared" ca="1" si="189"/>
        <v>0</v>
      </c>
      <c r="AI163" s="10">
        <f t="shared" ca="1" si="189"/>
        <v>0</v>
      </c>
      <c r="AJ163" s="10">
        <f t="shared" ca="1" si="189"/>
        <v>0</v>
      </c>
      <c r="AK163" s="10">
        <f t="shared" ca="1" si="189"/>
        <v>0</v>
      </c>
      <c r="AL163" s="10">
        <f t="shared" ca="1" si="189"/>
        <v>0</v>
      </c>
      <c r="AM163" s="10">
        <f t="shared" ca="1" si="189"/>
        <v>0</v>
      </c>
      <c r="AN163" s="10">
        <f t="shared" ca="1" si="189"/>
        <v>0</v>
      </c>
      <c r="AO163" s="10">
        <f t="shared" ca="1" si="189"/>
        <v>0</v>
      </c>
      <c r="AP163" s="10">
        <f t="shared" ca="1" si="189"/>
        <v>0</v>
      </c>
      <c r="AQ163" s="10">
        <f t="shared" ca="1" si="189"/>
        <v>0</v>
      </c>
      <c r="AR163" s="10">
        <f t="shared" ca="1" si="189"/>
        <v>0</v>
      </c>
      <c r="AS163" s="2"/>
      <c r="AT163" s="10">
        <f t="shared" ca="1" si="165"/>
        <v>0</v>
      </c>
      <c r="AU163" s="10">
        <f t="shared" ca="1" si="166"/>
        <v>0</v>
      </c>
      <c r="AV163" s="10">
        <f t="shared" ca="1" si="167"/>
        <v>0</v>
      </c>
      <c r="AW163" s="10">
        <f t="shared" ca="1" si="206"/>
        <v>0</v>
      </c>
      <c r="AX163" s="10">
        <f t="shared" ca="1" si="207"/>
        <v>0</v>
      </c>
      <c r="AY163" s="10">
        <f t="shared" ca="1" si="208"/>
        <v>0</v>
      </c>
      <c r="AZ163" s="10">
        <f t="shared" ca="1" si="209"/>
        <v>0</v>
      </c>
      <c r="BA163" s="10">
        <f t="shared" ca="1" si="210"/>
        <v>0</v>
      </c>
      <c r="BB163" s="10">
        <f t="shared" ca="1" si="211"/>
        <v>0</v>
      </c>
      <c r="BC163" s="10">
        <f t="shared" ca="1" si="212"/>
        <v>0</v>
      </c>
      <c r="BD163" s="10">
        <f t="shared" ca="1" si="213"/>
        <v>0</v>
      </c>
      <c r="BE163" s="10">
        <f t="shared" ca="1" si="214"/>
        <v>0</v>
      </c>
      <c r="BF163" s="10">
        <f t="shared" ca="1" si="215"/>
        <v>0</v>
      </c>
      <c r="BG163" s="10">
        <f t="shared" ca="1" si="216"/>
        <v>0</v>
      </c>
      <c r="BH163" s="10">
        <f t="shared" ca="1" si="217"/>
        <v>0</v>
      </c>
      <c r="BI163" s="10">
        <f t="shared" ca="1" si="218"/>
        <v>0</v>
      </c>
      <c r="BJ163" s="10">
        <f t="shared" ca="1" si="219"/>
        <v>0</v>
      </c>
      <c r="BK163" s="10">
        <f t="shared" ca="1" si="220"/>
        <v>0</v>
      </c>
      <c r="BL163" s="10">
        <f t="shared" ca="1" si="221"/>
        <v>0</v>
      </c>
      <c r="BM163" s="10">
        <f t="shared" ca="1" si="222"/>
        <v>0</v>
      </c>
      <c r="BN163" s="13">
        <f t="shared" ca="1" si="198"/>
        <v>0</v>
      </c>
      <c r="BO163" s="7"/>
      <c r="BP163" s="10">
        <f t="shared" ca="1" si="199"/>
        <v>0</v>
      </c>
      <c r="BQ163" s="10">
        <f t="shared" ca="1" si="200"/>
        <v>0</v>
      </c>
      <c r="BR163" s="10">
        <f t="shared" ca="1" si="201"/>
        <v>0</v>
      </c>
      <c r="BS163" s="10">
        <f t="shared" ca="1" si="202"/>
        <v>0</v>
      </c>
      <c r="BT163" s="10">
        <f t="shared" ca="1" si="203"/>
        <v>0</v>
      </c>
      <c r="BU163" s="10">
        <f t="shared" ca="1" si="146"/>
        <v>0</v>
      </c>
      <c r="BV163" s="10">
        <f t="shared" ca="1" si="147"/>
        <v>0</v>
      </c>
      <c r="BW163" s="10">
        <f t="shared" ca="1" si="148"/>
        <v>0</v>
      </c>
      <c r="BX163" s="10">
        <f t="shared" ca="1" si="149"/>
        <v>0</v>
      </c>
      <c r="BY163" s="10">
        <f t="shared" ca="1" si="150"/>
        <v>0</v>
      </c>
      <c r="BZ163" s="10">
        <f t="shared" ca="1" si="151"/>
        <v>0</v>
      </c>
      <c r="CA163" s="10">
        <f t="shared" ca="1" si="152"/>
        <v>0</v>
      </c>
      <c r="CB163" s="10">
        <f t="shared" ca="1" si="153"/>
        <v>0</v>
      </c>
      <c r="CC163" s="10">
        <f t="shared" ca="1" si="154"/>
        <v>0</v>
      </c>
      <c r="CD163" s="10">
        <f t="shared" ca="1" si="155"/>
        <v>0</v>
      </c>
      <c r="CE163" s="10">
        <f t="shared" ca="1" si="156"/>
        <v>0</v>
      </c>
      <c r="CF163" s="10">
        <f t="shared" ca="1" si="157"/>
        <v>0</v>
      </c>
      <c r="CG163" s="10">
        <f t="shared" ca="1" si="158"/>
        <v>0</v>
      </c>
      <c r="CH163" s="10">
        <f t="shared" ca="1" si="159"/>
        <v>0</v>
      </c>
      <c r="CI163" s="10">
        <f t="shared" ca="1" si="160"/>
        <v>0</v>
      </c>
      <c r="CJ163" s="13">
        <f t="shared" ca="1" si="204"/>
        <v>0</v>
      </c>
      <c r="CK163" s="13"/>
      <c r="CL163" s="33">
        <f t="shared" ca="1" si="190"/>
        <v>0</v>
      </c>
      <c r="CM163" s="10">
        <f ca="1">IF(NOT(snowball),0,IF(Z162=0,0,IF($C163&lt;=SUM($CL163:CL163),0,IF(BQ163+$C163-SUM($CL163:CL163)&gt;Z162+AU163,Z162+AU163-BQ163,$C163-SUM($CL163:CL163)))))</f>
        <v>0</v>
      </c>
      <c r="CN163" s="10">
        <f ca="1">IF(NOT(snowball),0,IF(AA162=0,0,IF($C163&lt;=SUM($CL163:CM163),0,IF(BR163+$C163-SUM($CL163:CM163)&gt;AA162+AV163,AA162+AV163-BR163,$C163-SUM($CL163:CM163)))))</f>
        <v>0</v>
      </c>
      <c r="CO163" s="10">
        <f ca="1">IF(NOT(snowball),0,IF(AB162=0,0,IF($C163&lt;=SUM($CL163:CN163),0,IF(BS163+$C163-SUM($CL163:CN163)&gt;AB162+AW163,AB162+AW163-BS163,$C163-SUM($CL163:CN163)))))</f>
        <v>0</v>
      </c>
      <c r="CP163" s="10">
        <f ca="1">IF(NOT(snowball),0,IF(AC162=0,0,IF($C163&lt;=SUM($CL163:CO163),0,IF(BT163+$C163-SUM($CL163:CO163)&gt;AC162+AX163,AC162+AX163-BT163,$C163-SUM($CL163:CO163)))))</f>
        <v>0</v>
      </c>
      <c r="CQ163" s="10">
        <f ca="1">IF(NOT(snowball),0,IF(AD162=0,0,IF($C163&lt;=SUM($CL163:CP163),0,IF(BU163+$C163-SUM($CL163:CP163)&gt;AD162+AY163,AD162+AY163-BU163,$C163-SUM($CL163:CP163)))))</f>
        <v>0</v>
      </c>
      <c r="CR163" s="10">
        <f ca="1">IF(NOT(snowball),0,IF(AE162=0,0,IF($C163&lt;=SUM($CL163:CQ163),0,IF(BV163+$C163-SUM($CL163:CQ163)&gt;AE162+AZ163,AE162+AZ163-BV163,$C163-SUM($CL163:CQ163)))))</f>
        <v>0</v>
      </c>
      <c r="CS163" s="10">
        <f ca="1">IF(NOT(snowball),0,IF(AF162=0,0,IF($C163&lt;=SUM($CL163:CR163),0,IF(BW163+$C163-SUM($CL163:CR163)&gt;AF162+BA163,AF162+BA163-BW163,$C163-SUM($CL163:CR163)))))</f>
        <v>0</v>
      </c>
      <c r="CT163" s="10">
        <f ca="1">IF(NOT(snowball),0,IF(AG162=0,0,IF($C163&lt;=SUM($CL163:CS163),0,IF(BX163+$C163-SUM($CL163:CS163)&gt;AG162+BB163,AG162+BB163-BX163,$C163-SUM($CL163:CS163)))))</f>
        <v>0</v>
      </c>
      <c r="CU163" s="10">
        <f ca="1">IF(NOT(snowball),0,IF(AH162=0,0,IF($C163&lt;=SUM($CL163:CT163),0,IF(BY163+$C163-SUM($CL163:CT163)&gt;AH162+BC163,AH162+BC163-BY163,$C163-SUM($CL163:CT163)))))</f>
        <v>0</v>
      </c>
      <c r="CV163" s="10">
        <f ca="1">IF(NOT(snowball),0,IF(AI162=0,0,IF($C163&lt;=SUM($CL163:CU163),0,IF(BZ163+$C163-SUM($CL163:CU163)&gt;AI162+BD163,AI162+BD163-BZ163,$C163-SUM($CL163:CU163)))))</f>
        <v>0</v>
      </c>
      <c r="CW163" s="10">
        <f ca="1">IF(NOT(snowball),0,IF(AJ162=0,0,IF($C163&lt;=SUM($CL163:CV163),0,IF(CA163+$C163-SUM($CL163:CV163)&gt;AJ162+BE163,AJ162+BE163-CA163,$C163-SUM($CL163:CV163)))))</f>
        <v>0</v>
      </c>
      <c r="CX163" s="10">
        <f ca="1">IF(NOT(snowball),0,IF(AK162=0,0,IF($C163&lt;=SUM($CL163:CW163),0,IF(CB163+$C163-SUM($CL163:CW163)&gt;AK162+BF163,AK162+BF163-CB163,$C163-SUM($CL163:CW163)))))</f>
        <v>0</v>
      </c>
      <c r="CY163" s="10">
        <f ca="1">IF(NOT(snowball),0,IF(AL162=0,0,IF($C163&lt;=SUM($CL163:CX163),0,IF(CC163+$C163-SUM($CL163:CX163)&gt;AL162+BG163,AL162+BG163-CC163,$C163-SUM($CL163:CX163)))))</f>
        <v>0</v>
      </c>
      <c r="CZ163" s="10">
        <f ca="1">IF(NOT(snowball),0,IF(AM162=0,0,IF($C163&lt;=SUM($CL163:CY163),0,IF(CD163+$C163-SUM($CL163:CY163)&gt;AM162+BH163,AM162+BH163-CD163,$C163-SUM($CL163:CY163)))))</f>
        <v>0</v>
      </c>
      <c r="DA163" s="10">
        <f ca="1">IF(NOT(snowball),0,IF(AN162=0,0,IF($C163&lt;=SUM($CL163:CZ163),0,IF(CE163+$C163-SUM($CL163:CZ163)&gt;AN162+BI163,AN162+BI163-CE163,$C163-SUM($CL163:CZ163)))))</f>
        <v>0</v>
      </c>
      <c r="DB163" s="10">
        <f ca="1">IF(NOT(snowball),0,IF(AO162=0,0,IF($C163&lt;=SUM($CL163:DA163),0,IF(CF163+$C163-SUM($CL163:DA163)&gt;AO162+BJ163,AO162+BJ163-CF163,$C163-SUM($CL163:DA163)))))</f>
        <v>0</v>
      </c>
      <c r="DC163" s="10">
        <f ca="1">IF(NOT(snowball),0,IF(AP162=0,0,IF($C163&lt;=SUM($CL163:DB163),0,IF(CG163+$C163-SUM($CL163:DB163)&gt;AP162+BK163,AP162+BK163-CG163,$C163-SUM($CL163:DB163)))))</f>
        <v>0</v>
      </c>
      <c r="DD163" s="10">
        <f ca="1">IF(NOT(snowball),0,IF(AQ162=0,0,IF($C163&lt;=SUM($CL163:DC163),0,IF(CH163+$C163-SUM($CL163:DC163)&gt;AQ162+BL163,AQ162+BL163-CH163,$C163-SUM($CL163:DC163)))))</f>
        <v>0</v>
      </c>
      <c r="DE163" s="10">
        <f ca="1">IF(NOT(snowball),0,IF(AR162=0,0,IF($C163&lt;=SUM($CL163:DD163),0,IF(CI163+$C163-SUM($CL163:DD163)&gt;AR162+BM163,AR162+BM163-CI163,$C163-SUM($CL163:DD163)))))</f>
        <v>0</v>
      </c>
    </row>
    <row r="164" spans="1:109" ht="11.1" customHeight="1">
      <c r="A164" s="11" t="str">
        <f t="shared" ca="1" si="205"/>
        <v/>
      </c>
      <c r="B164" s="5" t="e">
        <f t="shared" ca="1" si="191"/>
        <v>#N/A</v>
      </c>
      <c r="C164" s="34" t="str">
        <f t="shared" ca="1" si="169"/>
        <v/>
      </c>
      <c r="D164" s="10">
        <f t="shared" ca="1" si="170"/>
        <v>0</v>
      </c>
      <c r="E164" s="10">
        <f t="shared" ca="1" si="171"/>
        <v>0</v>
      </c>
      <c r="F164" s="10">
        <f t="shared" ca="1" si="172"/>
        <v>0</v>
      </c>
      <c r="G164" s="10">
        <f t="shared" ca="1" si="173"/>
        <v>0</v>
      </c>
      <c r="H164" s="10">
        <f t="shared" ca="1" si="174"/>
        <v>0</v>
      </c>
      <c r="I164" s="10">
        <f t="shared" ca="1" si="175"/>
        <v>0</v>
      </c>
      <c r="J164" s="10">
        <f t="shared" ca="1" si="176"/>
        <v>0</v>
      </c>
      <c r="K164" s="10">
        <f t="shared" ca="1" si="177"/>
        <v>0</v>
      </c>
      <c r="L164" s="10">
        <f t="shared" ca="1" si="178"/>
        <v>0</v>
      </c>
      <c r="M164" s="10">
        <f t="shared" ca="1" si="179"/>
        <v>0</v>
      </c>
      <c r="N164" s="10">
        <f t="shared" ca="1" si="180"/>
        <v>0</v>
      </c>
      <c r="O164" s="10">
        <f t="shared" ca="1" si="181"/>
        <v>0</v>
      </c>
      <c r="P164" s="10">
        <f t="shared" ca="1" si="182"/>
        <v>0</v>
      </c>
      <c r="Q164" s="10">
        <f t="shared" ca="1" si="183"/>
        <v>0</v>
      </c>
      <c r="R164" s="10">
        <f t="shared" ca="1" si="184"/>
        <v>0</v>
      </c>
      <c r="S164" s="10">
        <f t="shared" ca="1" si="185"/>
        <v>0</v>
      </c>
      <c r="T164" s="10">
        <f t="shared" ca="1" si="186"/>
        <v>0</v>
      </c>
      <c r="U164" s="10">
        <f t="shared" ca="1" si="187"/>
        <v>0</v>
      </c>
      <c r="V164" s="10">
        <f t="shared" ca="1" si="188"/>
        <v>0</v>
      </c>
      <c r="W164" s="10">
        <f t="shared" ca="1" si="188"/>
        <v>0</v>
      </c>
      <c r="X164" s="31"/>
      <c r="Y164" s="10">
        <f t="shared" ca="1" si="192"/>
        <v>0</v>
      </c>
      <c r="Z164" s="10">
        <f t="shared" ca="1" si="193"/>
        <v>0</v>
      </c>
      <c r="AA164" s="10">
        <f t="shared" ca="1" si="194"/>
        <v>0</v>
      </c>
      <c r="AB164" s="10">
        <f t="shared" ca="1" si="195"/>
        <v>0</v>
      </c>
      <c r="AC164" s="10">
        <f t="shared" ca="1" si="196"/>
        <v>0</v>
      </c>
      <c r="AD164" s="10">
        <f t="shared" ca="1" si="197"/>
        <v>0</v>
      </c>
      <c r="AE164" s="10">
        <f t="shared" ca="1" si="189"/>
        <v>0</v>
      </c>
      <c r="AF164" s="10">
        <f t="shared" ca="1" si="189"/>
        <v>0</v>
      </c>
      <c r="AG164" s="10">
        <f t="shared" ca="1" si="189"/>
        <v>0</v>
      </c>
      <c r="AH164" s="10">
        <f t="shared" ca="1" si="189"/>
        <v>0</v>
      </c>
      <c r="AI164" s="10">
        <f t="shared" ca="1" si="189"/>
        <v>0</v>
      </c>
      <c r="AJ164" s="10">
        <f t="shared" ca="1" si="189"/>
        <v>0</v>
      </c>
      <c r="AK164" s="10">
        <f t="shared" ca="1" si="189"/>
        <v>0</v>
      </c>
      <c r="AL164" s="10">
        <f t="shared" ca="1" si="189"/>
        <v>0</v>
      </c>
      <c r="AM164" s="10">
        <f t="shared" ca="1" si="189"/>
        <v>0</v>
      </c>
      <c r="AN164" s="10">
        <f t="shared" ca="1" si="189"/>
        <v>0</v>
      </c>
      <c r="AO164" s="10">
        <f t="shared" ca="1" si="189"/>
        <v>0</v>
      </c>
      <c r="AP164" s="10">
        <f t="shared" ca="1" si="189"/>
        <v>0</v>
      </c>
      <c r="AQ164" s="10">
        <f t="shared" ca="1" si="189"/>
        <v>0</v>
      </c>
      <c r="AR164" s="10">
        <f t="shared" ca="1" si="189"/>
        <v>0</v>
      </c>
      <c r="AS164" s="2"/>
      <c r="AT164" s="10">
        <f t="shared" ca="1" si="165"/>
        <v>0</v>
      </c>
      <c r="AU164" s="10">
        <f t="shared" ca="1" si="166"/>
        <v>0</v>
      </c>
      <c r="AV164" s="10">
        <f t="shared" ca="1" si="167"/>
        <v>0</v>
      </c>
      <c r="AW164" s="10">
        <f t="shared" ca="1" si="206"/>
        <v>0</v>
      </c>
      <c r="AX164" s="10">
        <f t="shared" ca="1" si="207"/>
        <v>0</v>
      </c>
      <c r="AY164" s="10">
        <f t="shared" ca="1" si="208"/>
        <v>0</v>
      </c>
      <c r="AZ164" s="10">
        <f t="shared" ca="1" si="209"/>
        <v>0</v>
      </c>
      <c r="BA164" s="10">
        <f t="shared" ca="1" si="210"/>
        <v>0</v>
      </c>
      <c r="BB164" s="10">
        <f t="shared" ca="1" si="211"/>
        <v>0</v>
      </c>
      <c r="BC164" s="10">
        <f t="shared" ca="1" si="212"/>
        <v>0</v>
      </c>
      <c r="BD164" s="10">
        <f t="shared" ca="1" si="213"/>
        <v>0</v>
      </c>
      <c r="BE164" s="10">
        <f t="shared" ca="1" si="214"/>
        <v>0</v>
      </c>
      <c r="BF164" s="10">
        <f t="shared" ca="1" si="215"/>
        <v>0</v>
      </c>
      <c r="BG164" s="10">
        <f t="shared" ca="1" si="216"/>
        <v>0</v>
      </c>
      <c r="BH164" s="10">
        <f t="shared" ca="1" si="217"/>
        <v>0</v>
      </c>
      <c r="BI164" s="10">
        <f t="shared" ca="1" si="218"/>
        <v>0</v>
      </c>
      <c r="BJ164" s="10">
        <f t="shared" ca="1" si="219"/>
        <v>0</v>
      </c>
      <c r="BK164" s="10">
        <f t="shared" ca="1" si="220"/>
        <v>0</v>
      </c>
      <c r="BL164" s="10">
        <f t="shared" ca="1" si="221"/>
        <v>0</v>
      </c>
      <c r="BM164" s="10">
        <f t="shared" ca="1" si="222"/>
        <v>0</v>
      </c>
      <c r="BN164" s="13">
        <f t="shared" ca="1" si="198"/>
        <v>0</v>
      </c>
      <c r="BO164" s="7"/>
      <c r="BP164" s="10">
        <f t="shared" ca="1" si="199"/>
        <v>0</v>
      </c>
      <c r="BQ164" s="10">
        <f t="shared" ca="1" si="200"/>
        <v>0</v>
      </c>
      <c r="BR164" s="10">
        <f t="shared" ca="1" si="201"/>
        <v>0</v>
      </c>
      <c r="BS164" s="10">
        <f t="shared" ca="1" si="202"/>
        <v>0</v>
      </c>
      <c r="BT164" s="10">
        <f t="shared" ca="1" si="203"/>
        <v>0</v>
      </c>
      <c r="BU164" s="10">
        <f t="shared" ca="1" si="146"/>
        <v>0</v>
      </c>
      <c r="BV164" s="10">
        <f t="shared" ca="1" si="147"/>
        <v>0</v>
      </c>
      <c r="BW164" s="10">
        <f t="shared" ca="1" si="148"/>
        <v>0</v>
      </c>
      <c r="BX164" s="10">
        <f t="shared" ca="1" si="149"/>
        <v>0</v>
      </c>
      <c r="BY164" s="10">
        <f t="shared" ca="1" si="150"/>
        <v>0</v>
      </c>
      <c r="BZ164" s="10">
        <f t="shared" ca="1" si="151"/>
        <v>0</v>
      </c>
      <c r="CA164" s="10">
        <f t="shared" ca="1" si="152"/>
        <v>0</v>
      </c>
      <c r="CB164" s="10">
        <f t="shared" ca="1" si="153"/>
        <v>0</v>
      </c>
      <c r="CC164" s="10">
        <f t="shared" ca="1" si="154"/>
        <v>0</v>
      </c>
      <c r="CD164" s="10">
        <f t="shared" ca="1" si="155"/>
        <v>0</v>
      </c>
      <c r="CE164" s="10">
        <f t="shared" ca="1" si="156"/>
        <v>0</v>
      </c>
      <c r="CF164" s="10">
        <f t="shared" ca="1" si="157"/>
        <v>0</v>
      </c>
      <c r="CG164" s="10">
        <f t="shared" ca="1" si="158"/>
        <v>0</v>
      </c>
      <c r="CH164" s="10">
        <f t="shared" ca="1" si="159"/>
        <v>0</v>
      </c>
      <c r="CI164" s="10">
        <f t="shared" ca="1" si="160"/>
        <v>0</v>
      </c>
      <c r="CJ164" s="13">
        <f t="shared" ca="1" si="204"/>
        <v>0</v>
      </c>
      <c r="CK164" s="13"/>
      <c r="CL164" s="33">
        <f t="shared" ca="1" si="190"/>
        <v>0</v>
      </c>
      <c r="CM164" s="10">
        <f ca="1">IF(NOT(snowball),0,IF(Z163=0,0,IF($C164&lt;=SUM($CL164:CL164),0,IF(BQ164+$C164-SUM($CL164:CL164)&gt;Z163+AU164,Z163+AU164-BQ164,$C164-SUM($CL164:CL164)))))</f>
        <v>0</v>
      </c>
      <c r="CN164" s="10">
        <f ca="1">IF(NOT(snowball),0,IF(AA163=0,0,IF($C164&lt;=SUM($CL164:CM164),0,IF(BR164+$C164-SUM($CL164:CM164)&gt;AA163+AV164,AA163+AV164-BR164,$C164-SUM($CL164:CM164)))))</f>
        <v>0</v>
      </c>
      <c r="CO164" s="10">
        <f ca="1">IF(NOT(snowball),0,IF(AB163=0,0,IF($C164&lt;=SUM($CL164:CN164),0,IF(BS164+$C164-SUM($CL164:CN164)&gt;AB163+AW164,AB163+AW164-BS164,$C164-SUM($CL164:CN164)))))</f>
        <v>0</v>
      </c>
      <c r="CP164" s="10">
        <f ca="1">IF(NOT(snowball),0,IF(AC163=0,0,IF($C164&lt;=SUM($CL164:CO164),0,IF(BT164+$C164-SUM($CL164:CO164)&gt;AC163+AX164,AC163+AX164-BT164,$C164-SUM($CL164:CO164)))))</f>
        <v>0</v>
      </c>
      <c r="CQ164" s="10">
        <f ca="1">IF(NOT(snowball),0,IF(AD163=0,0,IF($C164&lt;=SUM($CL164:CP164),0,IF(BU164+$C164-SUM($CL164:CP164)&gt;AD163+AY164,AD163+AY164-BU164,$C164-SUM($CL164:CP164)))))</f>
        <v>0</v>
      </c>
      <c r="CR164" s="10">
        <f ca="1">IF(NOT(snowball),0,IF(AE163=0,0,IF($C164&lt;=SUM($CL164:CQ164),0,IF(BV164+$C164-SUM($CL164:CQ164)&gt;AE163+AZ164,AE163+AZ164-BV164,$C164-SUM($CL164:CQ164)))))</f>
        <v>0</v>
      </c>
      <c r="CS164" s="10">
        <f ca="1">IF(NOT(snowball),0,IF(AF163=0,0,IF($C164&lt;=SUM($CL164:CR164),0,IF(BW164+$C164-SUM($CL164:CR164)&gt;AF163+BA164,AF163+BA164-BW164,$C164-SUM($CL164:CR164)))))</f>
        <v>0</v>
      </c>
      <c r="CT164" s="10">
        <f ca="1">IF(NOT(snowball),0,IF(AG163=0,0,IF($C164&lt;=SUM($CL164:CS164),0,IF(BX164+$C164-SUM($CL164:CS164)&gt;AG163+BB164,AG163+BB164-BX164,$C164-SUM($CL164:CS164)))))</f>
        <v>0</v>
      </c>
      <c r="CU164" s="10">
        <f ca="1">IF(NOT(snowball),0,IF(AH163=0,0,IF($C164&lt;=SUM($CL164:CT164),0,IF(BY164+$C164-SUM($CL164:CT164)&gt;AH163+BC164,AH163+BC164-BY164,$C164-SUM($CL164:CT164)))))</f>
        <v>0</v>
      </c>
      <c r="CV164" s="10">
        <f ca="1">IF(NOT(snowball),0,IF(AI163=0,0,IF($C164&lt;=SUM($CL164:CU164),0,IF(BZ164+$C164-SUM($CL164:CU164)&gt;AI163+BD164,AI163+BD164-BZ164,$C164-SUM($CL164:CU164)))))</f>
        <v>0</v>
      </c>
      <c r="CW164" s="10">
        <f ca="1">IF(NOT(snowball),0,IF(AJ163=0,0,IF($C164&lt;=SUM($CL164:CV164),0,IF(CA164+$C164-SUM($CL164:CV164)&gt;AJ163+BE164,AJ163+BE164-CA164,$C164-SUM($CL164:CV164)))))</f>
        <v>0</v>
      </c>
      <c r="CX164" s="10">
        <f ca="1">IF(NOT(snowball),0,IF(AK163=0,0,IF($C164&lt;=SUM($CL164:CW164),0,IF(CB164+$C164-SUM($CL164:CW164)&gt;AK163+BF164,AK163+BF164-CB164,$C164-SUM($CL164:CW164)))))</f>
        <v>0</v>
      </c>
      <c r="CY164" s="10">
        <f ca="1">IF(NOT(snowball),0,IF(AL163=0,0,IF($C164&lt;=SUM($CL164:CX164),0,IF(CC164+$C164-SUM($CL164:CX164)&gt;AL163+BG164,AL163+BG164-CC164,$C164-SUM($CL164:CX164)))))</f>
        <v>0</v>
      </c>
      <c r="CZ164" s="10">
        <f ca="1">IF(NOT(snowball),0,IF(AM163=0,0,IF($C164&lt;=SUM($CL164:CY164),0,IF(CD164+$C164-SUM($CL164:CY164)&gt;AM163+BH164,AM163+BH164-CD164,$C164-SUM($CL164:CY164)))))</f>
        <v>0</v>
      </c>
      <c r="DA164" s="10">
        <f ca="1">IF(NOT(snowball),0,IF(AN163=0,0,IF($C164&lt;=SUM($CL164:CZ164),0,IF(CE164+$C164-SUM($CL164:CZ164)&gt;AN163+BI164,AN163+BI164-CE164,$C164-SUM($CL164:CZ164)))))</f>
        <v>0</v>
      </c>
      <c r="DB164" s="10">
        <f ca="1">IF(NOT(snowball),0,IF(AO163=0,0,IF($C164&lt;=SUM($CL164:DA164),0,IF(CF164+$C164-SUM($CL164:DA164)&gt;AO163+BJ164,AO163+BJ164-CF164,$C164-SUM($CL164:DA164)))))</f>
        <v>0</v>
      </c>
      <c r="DC164" s="10">
        <f ca="1">IF(NOT(snowball),0,IF(AP163=0,0,IF($C164&lt;=SUM($CL164:DB164),0,IF(CG164+$C164-SUM($CL164:DB164)&gt;AP163+BK164,AP163+BK164-CG164,$C164-SUM($CL164:DB164)))))</f>
        <v>0</v>
      </c>
      <c r="DD164" s="10">
        <f ca="1">IF(NOT(snowball),0,IF(AQ163=0,0,IF($C164&lt;=SUM($CL164:DC164),0,IF(CH164+$C164-SUM($CL164:DC164)&gt;AQ163+BL164,AQ163+BL164-CH164,$C164-SUM($CL164:DC164)))))</f>
        <v>0</v>
      </c>
      <c r="DE164" s="10">
        <f ca="1">IF(NOT(snowball),0,IF(AR163=0,0,IF($C164&lt;=SUM($CL164:DD164),0,IF(CI164+$C164-SUM($CL164:DD164)&gt;AR163+BM164,AR163+BM164-CI164,$C164-SUM($CL164:DD164)))))</f>
        <v>0</v>
      </c>
    </row>
    <row r="165" spans="1:109" ht="11.1" customHeight="1">
      <c r="A165" s="11" t="str">
        <f t="shared" ca="1" si="205"/>
        <v/>
      </c>
      <c r="B165" s="5" t="e">
        <f t="shared" ca="1" si="191"/>
        <v>#N/A</v>
      </c>
      <c r="C165" s="34" t="str">
        <f t="shared" ca="1" si="169"/>
        <v/>
      </c>
      <c r="D165" s="10">
        <f t="shared" ca="1" si="170"/>
        <v>0</v>
      </c>
      <c r="E165" s="10">
        <f t="shared" ca="1" si="171"/>
        <v>0</v>
      </c>
      <c r="F165" s="10">
        <f t="shared" ca="1" si="172"/>
        <v>0</v>
      </c>
      <c r="G165" s="10">
        <f t="shared" ca="1" si="173"/>
        <v>0</v>
      </c>
      <c r="H165" s="10">
        <f t="shared" ca="1" si="174"/>
        <v>0</v>
      </c>
      <c r="I165" s="10">
        <f t="shared" ca="1" si="175"/>
        <v>0</v>
      </c>
      <c r="J165" s="10">
        <f t="shared" ca="1" si="176"/>
        <v>0</v>
      </c>
      <c r="K165" s="10">
        <f t="shared" ca="1" si="177"/>
        <v>0</v>
      </c>
      <c r="L165" s="10">
        <f t="shared" ca="1" si="178"/>
        <v>0</v>
      </c>
      <c r="M165" s="10">
        <f t="shared" ca="1" si="179"/>
        <v>0</v>
      </c>
      <c r="N165" s="10">
        <f t="shared" ca="1" si="180"/>
        <v>0</v>
      </c>
      <c r="O165" s="10">
        <f t="shared" ca="1" si="181"/>
        <v>0</v>
      </c>
      <c r="P165" s="10">
        <f t="shared" ca="1" si="182"/>
        <v>0</v>
      </c>
      <c r="Q165" s="10">
        <f t="shared" ca="1" si="183"/>
        <v>0</v>
      </c>
      <c r="R165" s="10">
        <f t="shared" ca="1" si="184"/>
        <v>0</v>
      </c>
      <c r="S165" s="10">
        <f t="shared" ca="1" si="185"/>
        <v>0</v>
      </c>
      <c r="T165" s="10">
        <f t="shared" ca="1" si="186"/>
        <v>0</v>
      </c>
      <c r="U165" s="10">
        <f t="shared" ca="1" si="187"/>
        <v>0</v>
      </c>
      <c r="V165" s="10">
        <f t="shared" ca="1" si="188"/>
        <v>0</v>
      </c>
      <c r="W165" s="10">
        <f t="shared" ca="1" si="188"/>
        <v>0</v>
      </c>
      <c r="X165" s="31"/>
      <c r="Y165" s="10">
        <f t="shared" ca="1" si="192"/>
        <v>0</v>
      </c>
      <c r="Z165" s="10">
        <f t="shared" ca="1" si="193"/>
        <v>0</v>
      </c>
      <c r="AA165" s="10">
        <f t="shared" ca="1" si="194"/>
        <v>0</v>
      </c>
      <c r="AB165" s="10">
        <f t="shared" ca="1" si="195"/>
        <v>0</v>
      </c>
      <c r="AC165" s="10">
        <f t="shared" ca="1" si="196"/>
        <v>0</v>
      </c>
      <c r="AD165" s="10">
        <f t="shared" ca="1" si="197"/>
        <v>0</v>
      </c>
      <c r="AE165" s="10">
        <f t="shared" ref="AE165:AR180" ca="1" si="223">IF(J$8=0,0,AE164-(J165-AZ165))</f>
        <v>0</v>
      </c>
      <c r="AF165" s="10">
        <f t="shared" ca="1" si="223"/>
        <v>0</v>
      </c>
      <c r="AG165" s="10">
        <f t="shared" ca="1" si="223"/>
        <v>0</v>
      </c>
      <c r="AH165" s="10">
        <f t="shared" ca="1" si="223"/>
        <v>0</v>
      </c>
      <c r="AI165" s="10">
        <f t="shared" ca="1" si="223"/>
        <v>0</v>
      </c>
      <c r="AJ165" s="10">
        <f t="shared" ca="1" si="223"/>
        <v>0</v>
      </c>
      <c r="AK165" s="10">
        <f t="shared" ca="1" si="223"/>
        <v>0</v>
      </c>
      <c r="AL165" s="10">
        <f t="shared" ca="1" si="223"/>
        <v>0</v>
      </c>
      <c r="AM165" s="10">
        <f t="shared" ca="1" si="223"/>
        <v>0</v>
      </c>
      <c r="AN165" s="10">
        <f t="shared" ca="1" si="223"/>
        <v>0</v>
      </c>
      <c r="AO165" s="10">
        <f t="shared" ca="1" si="223"/>
        <v>0</v>
      </c>
      <c r="AP165" s="10">
        <f t="shared" ca="1" si="223"/>
        <v>0</v>
      </c>
      <c r="AQ165" s="10">
        <f t="shared" ca="1" si="223"/>
        <v>0</v>
      </c>
      <c r="AR165" s="10">
        <f t="shared" ca="1" si="223"/>
        <v>0</v>
      </c>
      <c r="AS165" s="2"/>
      <c r="AT165" s="10">
        <f t="shared" ca="1" si="165"/>
        <v>0</v>
      </c>
      <c r="AU165" s="10">
        <f t="shared" ca="1" si="166"/>
        <v>0</v>
      </c>
      <c r="AV165" s="10">
        <f t="shared" ca="1" si="167"/>
        <v>0</v>
      </c>
      <c r="AW165" s="10">
        <f t="shared" ca="1" si="206"/>
        <v>0</v>
      </c>
      <c r="AX165" s="10">
        <f t="shared" ca="1" si="207"/>
        <v>0</v>
      </c>
      <c r="AY165" s="10">
        <f t="shared" ca="1" si="208"/>
        <v>0</v>
      </c>
      <c r="AZ165" s="10">
        <f t="shared" ca="1" si="209"/>
        <v>0</v>
      </c>
      <c r="BA165" s="10">
        <f t="shared" ca="1" si="210"/>
        <v>0</v>
      </c>
      <c r="BB165" s="10">
        <f t="shared" ca="1" si="211"/>
        <v>0</v>
      </c>
      <c r="BC165" s="10">
        <f t="shared" ca="1" si="212"/>
        <v>0</v>
      </c>
      <c r="BD165" s="10">
        <f t="shared" ca="1" si="213"/>
        <v>0</v>
      </c>
      <c r="BE165" s="10">
        <f t="shared" ca="1" si="214"/>
        <v>0</v>
      </c>
      <c r="BF165" s="10">
        <f t="shared" ca="1" si="215"/>
        <v>0</v>
      </c>
      <c r="BG165" s="10">
        <f t="shared" ca="1" si="216"/>
        <v>0</v>
      </c>
      <c r="BH165" s="10">
        <f t="shared" ca="1" si="217"/>
        <v>0</v>
      </c>
      <c r="BI165" s="10">
        <f t="shared" ca="1" si="218"/>
        <v>0</v>
      </c>
      <c r="BJ165" s="10">
        <f t="shared" ca="1" si="219"/>
        <v>0</v>
      </c>
      <c r="BK165" s="10">
        <f t="shared" ca="1" si="220"/>
        <v>0</v>
      </c>
      <c r="BL165" s="10">
        <f t="shared" ca="1" si="221"/>
        <v>0</v>
      </c>
      <c r="BM165" s="10">
        <f t="shared" ca="1" si="222"/>
        <v>0</v>
      </c>
      <c r="BN165" s="13">
        <f t="shared" ca="1" si="198"/>
        <v>0</v>
      </c>
      <c r="BO165" s="7"/>
      <c r="BP165" s="10">
        <f t="shared" ca="1" si="199"/>
        <v>0</v>
      </c>
      <c r="BQ165" s="10">
        <f t="shared" ca="1" si="200"/>
        <v>0</v>
      </c>
      <c r="BR165" s="10">
        <f t="shared" ca="1" si="201"/>
        <v>0</v>
      </c>
      <c r="BS165" s="10">
        <f t="shared" ca="1" si="202"/>
        <v>0</v>
      </c>
      <c r="BT165" s="10">
        <f t="shared" ca="1" si="203"/>
        <v>0</v>
      </c>
      <c r="BU165" s="10">
        <f t="shared" ref="BU165:BU228" ca="1" si="224">IF(AD164&gt;0,IF((AD164+AY165)&lt;I$10,AD164+AY165,I$10),0)</f>
        <v>0</v>
      </c>
      <c r="BV165" s="10">
        <f t="shared" ref="BV165:BV228" ca="1" si="225">IF(AE164&gt;0,IF((AE164+AZ165)&lt;J$10,AE164+AZ165,J$10),0)</f>
        <v>0</v>
      </c>
      <c r="BW165" s="10">
        <f t="shared" ref="BW165:BW228" ca="1" si="226">IF(AF164&gt;0,IF((AF164+BA165)&lt;K$10,AF164+BA165,K$10),0)</f>
        <v>0</v>
      </c>
      <c r="BX165" s="10">
        <f t="shared" ref="BX165:BX228" ca="1" si="227">IF(AG164&gt;0,IF((AG164+BB165)&lt;L$10,AG164+BB165,L$10),0)</f>
        <v>0</v>
      </c>
      <c r="BY165" s="10">
        <f t="shared" ref="BY165:BY228" ca="1" si="228">IF(AH164&gt;0,IF((AH164+BC165)&lt;M$10,AH164+BC165,M$10),0)</f>
        <v>0</v>
      </c>
      <c r="BZ165" s="10">
        <f t="shared" ref="BZ165:BZ228" ca="1" si="229">IF(AI164&gt;0,IF((AI164+BD165)&lt;N$10,AI164+BD165,N$10),0)</f>
        <v>0</v>
      </c>
      <c r="CA165" s="10">
        <f t="shared" ref="CA165:CA228" ca="1" si="230">IF(AJ164&gt;0,IF((AJ164+BE165)&lt;O$10,AJ164+BE165,O$10),0)</f>
        <v>0</v>
      </c>
      <c r="CB165" s="10">
        <f t="shared" ref="CB165:CB228" ca="1" si="231">IF(AK164&gt;0,IF((AK164+BF165)&lt;P$10,AK164+BF165,P$10),0)</f>
        <v>0</v>
      </c>
      <c r="CC165" s="10">
        <f t="shared" ref="CC165:CC228" ca="1" si="232">IF(AL164&gt;0,IF((AL164+BG165)&lt;Q$10,AL164+BG165,Q$10),0)</f>
        <v>0</v>
      </c>
      <c r="CD165" s="10">
        <f t="shared" ref="CD165:CD228" ca="1" si="233">IF(AM164&gt;0,IF((AM164+BH165)&lt;R$10,AM164+BH165,R$10),0)</f>
        <v>0</v>
      </c>
      <c r="CE165" s="10">
        <f t="shared" ref="CE165:CE228" ca="1" si="234">IF(AN164&gt;0,IF((AN164+BI165)&lt;S$10,AN164+BI165,S$10),0)</f>
        <v>0</v>
      </c>
      <c r="CF165" s="10">
        <f t="shared" ref="CF165:CF228" ca="1" si="235">IF(AO164&gt;0,IF((AO164+BJ165)&lt;T$10,AO164+BJ165,T$10),0)</f>
        <v>0</v>
      </c>
      <c r="CG165" s="10">
        <f t="shared" ref="CG165:CG228" ca="1" si="236">IF(AP164&gt;0,IF((AP164+BK165)&lt;U$10,AP164+BK165,U$10),0)</f>
        <v>0</v>
      </c>
      <c r="CH165" s="10">
        <f t="shared" ref="CH165:CH228" ca="1" si="237">IF(AQ164&gt;0,IF((AQ164+BL165)&lt;V$10,AQ164+BL165,V$10),0)</f>
        <v>0</v>
      </c>
      <c r="CI165" s="10">
        <f t="shared" ref="CI165:CI228" ca="1" si="238">IF(AR164&gt;0,IF((AR164+BM165)&lt;W$10,AR164+BM165,W$10),0)</f>
        <v>0</v>
      </c>
      <c r="CJ165" s="13">
        <f t="shared" ca="1" si="204"/>
        <v>0</v>
      </c>
      <c r="CK165" s="13"/>
      <c r="CL165" s="33">
        <f t="shared" ca="1" si="190"/>
        <v>0</v>
      </c>
      <c r="CM165" s="10">
        <f ca="1">IF(NOT(snowball),0,IF(Z164=0,0,IF($C165&lt;=SUM($CL165:CL165),0,IF(BQ165+$C165-SUM($CL165:CL165)&gt;Z164+AU165,Z164+AU165-BQ165,$C165-SUM($CL165:CL165)))))</f>
        <v>0</v>
      </c>
      <c r="CN165" s="10">
        <f ca="1">IF(NOT(snowball),0,IF(AA164=0,0,IF($C165&lt;=SUM($CL165:CM165),0,IF(BR165+$C165-SUM($CL165:CM165)&gt;AA164+AV165,AA164+AV165-BR165,$C165-SUM($CL165:CM165)))))</f>
        <v>0</v>
      </c>
      <c r="CO165" s="10">
        <f ca="1">IF(NOT(snowball),0,IF(AB164=0,0,IF($C165&lt;=SUM($CL165:CN165),0,IF(BS165+$C165-SUM($CL165:CN165)&gt;AB164+AW165,AB164+AW165-BS165,$C165-SUM($CL165:CN165)))))</f>
        <v>0</v>
      </c>
      <c r="CP165" s="10">
        <f ca="1">IF(NOT(snowball),0,IF(AC164=0,0,IF($C165&lt;=SUM($CL165:CO165),0,IF(BT165+$C165-SUM($CL165:CO165)&gt;AC164+AX165,AC164+AX165-BT165,$C165-SUM($CL165:CO165)))))</f>
        <v>0</v>
      </c>
      <c r="CQ165" s="10">
        <f ca="1">IF(NOT(snowball),0,IF(AD164=0,0,IF($C165&lt;=SUM($CL165:CP165),0,IF(BU165+$C165-SUM($CL165:CP165)&gt;AD164+AY165,AD164+AY165-BU165,$C165-SUM($CL165:CP165)))))</f>
        <v>0</v>
      </c>
      <c r="CR165" s="10">
        <f ca="1">IF(NOT(snowball),0,IF(AE164=0,0,IF($C165&lt;=SUM($CL165:CQ165),0,IF(BV165+$C165-SUM($CL165:CQ165)&gt;AE164+AZ165,AE164+AZ165-BV165,$C165-SUM($CL165:CQ165)))))</f>
        <v>0</v>
      </c>
      <c r="CS165" s="10">
        <f ca="1">IF(NOT(snowball),0,IF(AF164=0,0,IF($C165&lt;=SUM($CL165:CR165),0,IF(BW165+$C165-SUM($CL165:CR165)&gt;AF164+BA165,AF164+BA165-BW165,$C165-SUM($CL165:CR165)))))</f>
        <v>0</v>
      </c>
      <c r="CT165" s="10">
        <f ca="1">IF(NOT(snowball),0,IF(AG164=0,0,IF($C165&lt;=SUM($CL165:CS165),0,IF(BX165+$C165-SUM($CL165:CS165)&gt;AG164+BB165,AG164+BB165-BX165,$C165-SUM($CL165:CS165)))))</f>
        <v>0</v>
      </c>
      <c r="CU165" s="10">
        <f ca="1">IF(NOT(snowball),0,IF(AH164=0,0,IF($C165&lt;=SUM($CL165:CT165),0,IF(BY165+$C165-SUM($CL165:CT165)&gt;AH164+BC165,AH164+BC165-BY165,$C165-SUM($CL165:CT165)))))</f>
        <v>0</v>
      </c>
      <c r="CV165" s="10">
        <f ca="1">IF(NOT(snowball),0,IF(AI164=0,0,IF($C165&lt;=SUM($CL165:CU165),0,IF(BZ165+$C165-SUM($CL165:CU165)&gt;AI164+BD165,AI164+BD165-BZ165,$C165-SUM($CL165:CU165)))))</f>
        <v>0</v>
      </c>
      <c r="CW165" s="10">
        <f ca="1">IF(NOT(snowball),0,IF(AJ164=0,0,IF($C165&lt;=SUM($CL165:CV165),0,IF(CA165+$C165-SUM($CL165:CV165)&gt;AJ164+BE165,AJ164+BE165-CA165,$C165-SUM($CL165:CV165)))))</f>
        <v>0</v>
      </c>
      <c r="CX165" s="10">
        <f ca="1">IF(NOT(snowball),0,IF(AK164=0,0,IF($C165&lt;=SUM($CL165:CW165),0,IF(CB165+$C165-SUM($CL165:CW165)&gt;AK164+BF165,AK164+BF165-CB165,$C165-SUM($CL165:CW165)))))</f>
        <v>0</v>
      </c>
      <c r="CY165" s="10">
        <f ca="1">IF(NOT(snowball),0,IF(AL164=0,0,IF($C165&lt;=SUM($CL165:CX165),0,IF(CC165+$C165-SUM($CL165:CX165)&gt;AL164+BG165,AL164+BG165-CC165,$C165-SUM($CL165:CX165)))))</f>
        <v>0</v>
      </c>
      <c r="CZ165" s="10">
        <f ca="1">IF(NOT(snowball),0,IF(AM164=0,0,IF($C165&lt;=SUM($CL165:CY165),0,IF(CD165+$C165-SUM($CL165:CY165)&gt;AM164+BH165,AM164+BH165-CD165,$C165-SUM($CL165:CY165)))))</f>
        <v>0</v>
      </c>
      <c r="DA165" s="10">
        <f ca="1">IF(NOT(snowball),0,IF(AN164=0,0,IF($C165&lt;=SUM($CL165:CZ165),0,IF(CE165+$C165-SUM($CL165:CZ165)&gt;AN164+BI165,AN164+BI165-CE165,$C165-SUM($CL165:CZ165)))))</f>
        <v>0</v>
      </c>
      <c r="DB165" s="10">
        <f ca="1">IF(NOT(snowball),0,IF(AO164=0,0,IF($C165&lt;=SUM($CL165:DA165),0,IF(CF165+$C165-SUM($CL165:DA165)&gt;AO164+BJ165,AO164+BJ165-CF165,$C165-SUM($CL165:DA165)))))</f>
        <v>0</v>
      </c>
      <c r="DC165" s="10">
        <f ca="1">IF(NOT(snowball),0,IF(AP164=0,0,IF($C165&lt;=SUM($CL165:DB165),0,IF(CG165+$C165-SUM($CL165:DB165)&gt;AP164+BK165,AP164+BK165-CG165,$C165-SUM($CL165:DB165)))))</f>
        <v>0</v>
      </c>
      <c r="DD165" s="10">
        <f ca="1">IF(NOT(snowball),0,IF(AQ164=0,0,IF($C165&lt;=SUM($CL165:DC165),0,IF(CH165+$C165-SUM($CL165:DC165)&gt;AQ164+BL165,AQ164+BL165-CH165,$C165-SUM($CL165:DC165)))))</f>
        <v>0</v>
      </c>
      <c r="DE165" s="10">
        <f ca="1">IF(NOT(snowball),0,IF(AR164=0,0,IF($C165&lt;=SUM($CL165:DD165),0,IF(CI165+$C165-SUM($CL165:DD165)&gt;AR164+BM165,AR164+BM165-CI165,$C165-SUM($CL165:DD165)))))</f>
        <v>0</v>
      </c>
    </row>
    <row r="166" spans="1:109" ht="11.1" customHeight="1">
      <c r="A166" s="11" t="str">
        <f t="shared" ca="1" si="205"/>
        <v/>
      </c>
      <c r="B166" s="5" t="e">
        <f t="shared" ca="1" si="191"/>
        <v>#N/A</v>
      </c>
      <c r="C166" s="34" t="str">
        <f t="shared" ca="1" si="169"/>
        <v/>
      </c>
      <c r="D166" s="10">
        <f t="shared" ca="1" si="170"/>
        <v>0</v>
      </c>
      <c r="E166" s="10">
        <f t="shared" ca="1" si="171"/>
        <v>0</v>
      </c>
      <c r="F166" s="10">
        <f t="shared" ca="1" si="172"/>
        <v>0</v>
      </c>
      <c r="G166" s="10">
        <f t="shared" ca="1" si="173"/>
        <v>0</v>
      </c>
      <c r="H166" s="10">
        <f t="shared" ca="1" si="174"/>
        <v>0</v>
      </c>
      <c r="I166" s="10">
        <f t="shared" ca="1" si="175"/>
        <v>0</v>
      </c>
      <c r="J166" s="10">
        <f t="shared" ca="1" si="176"/>
        <v>0</v>
      </c>
      <c r="K166" s="10">
        <f t="shared" ca="1" si="177"/>
        <v>0</v>
      </c>
      <c r="L166" s="10">
        <f t="shared" ca="1" si="178"/>
        <v>0</v>
      </c>
      <c r="M166" s="10">
        <f t="shared" ca="1" si="179"/>
        <v>0</v>
      </c>
      <c r="N166" s="10">
        <f t="shared" ca="1" si="180"/>
        <v>0</v>
      </c>
      <c r="O166" s="10">
        <f t="shared" ca="1" si="181"/>
        <v>0</v>
      </c>
      <c r="P166" s="10">
        <f t="shared" ca="1" si="182"/>
        <v>0</v>
      </c>
      <c r="Q166" s="10">
        <f t="shared" ca="1" si="183"/>
        <v>0</v>
      </c>
      <c r="R166" s="10">
        <f t="shared" ca="1" si="184"/>
        <v>0</v>
      </c>
      <c r="S166" s="10">
        <f t="shared" ca="1" si="185"/>
        <v>0</v>
      </c>
      <c r="T166" s="10">
        <f t="shared" ca="1" si="186"/>
        <v>0</v>
      </c>
      <c r="U166" s="10">
        <f t="shared" ca="1" si="187"/>
        <v>0</v>
      </c>
      <c r="V166" s="10">
        <f t="shared" ca="1" si="188"/>
        <v>0</v>
      </c>
      <c r="W166" s="10">
        <f t="shared" ca="1" si="188"/>
        <v>0</v>
      </c>
      <c r="X166" s="31"/>
      <c r="Y166" s="10">
        <f t="shared" ca="1" si="192"/>
        <v>0</v>
      </c>
      <c r="Z166" s="10">
        <f t="shared" ca="1" si="193"/>
        <v>0</v>
      </c>
      <c r="AA166" s="10">
        <f t="shared" ca="1" si="194"/>
        <v>0</v>
      </c>
      <c r="AB166" s="10">
        <f t="shared" ca="1" si="195"/>
        <v>0</v>
      </c>
      <c r="AC166" s="10">
        <f t="shared" ca="1" si="196"/>
        <v>0</v>
      </c>
      <c r="AD166" s="10">
        <f t="shared" ca="1" si="197"/>
        <v>0</v>
      </c>
      <c r="AE166" s="10">
        <f t="shared" ca="1" si="223"/>
        <v>0</v>
      </c>
      <c r="AF166" s="10">
        <f t="shared" ca="1" si="223"/>
        <v>0</v>
      </c>
      <c r="AG166" s="10">
        <f t="shared" ca="1" si="223"/>
        <v>0</v>
      </c>
      <c r="AH166" s="10">
        <f t="shared" ca="1" si="223"/>
        <v>0</v>
      </c>
      <c r="AI166" s="10">
        <f t="shared" ca="1" si="223"/>
        <v>0</v>
      </c>
      <c r="AJ166" s="10">
        <f t="shared" ca="1" si="223"/>
        <v>0</v>
      </c>
      <c r="AK166" s="10">
        <f t="shared" ca="1" si="223"/>
        <v>0</v>
      </c>
      <c r="AL166" s="10">
        <f t="shared" ca="1" si="223"/>
        <v>0</v>
      </c>
      <c r="AM166" s="10">
        <f t="shared" ca="1" si="223"/>
        <v>0</v>
      </c>
      <c r="AN166" s="10">
        <f t="shared" ca="1" si="223"/>
        <v>0</v>
      </c>
      <c r="AO166" s="10">
        <f t="shared" ca="1" si="223"/>
        <v>0</v>
      </c>
      <c r="AP166" s="10">
        <f t="shared" ca="1" si="223"/>
        <v>0</v>
      </c>
      <c r="AQ166" s="10">
        <f t="shared" ca="1" si="223"/>
        <v>0</v>
      </c>
      <c r="AR166" s="10">
        <f t="shared" ca="1" si="223"/>
        <v>0</v>
      </c>
      <c r="AS166" s="2"/>
      <c r="AT166" s="10">
        <f t="shared" ca="1" si="165"/>
        <v>0</v>
      </c>
      <c r="AU166" s="10">
        <f t="shared" ca="1" si="166"/>
        <v>0</v>
      </c>
      <c r="AV166" s="10">
        <f t="shared" ca="1" si="167"/>
        <v>0</v>
      </c>
      <c r="AW166" s="10">
        <f t="shared" ca="1" si="206"/>
        <v>0</v>
      </c>
      <c r="AX166" s="10">
        <f t="shared" ca="1" si="207"/>
        <v>0</v>
      </c>
      <c r="AY166" s="10">
        <f t="shared" ca="1" si="208"/>
        <v>0</v>
      </c>
      <c r="AZ166" s="10">
        <f t="shared" ca="1" si="209"/>
        <v>0</v>
      </c>
      <c r="BA166" s="10">
        <f t="shared" ca="1" si="210"/>
        <v>0</v>
      </c>
      <c r="BB166" s="10">
        <f t="shared" ca="1" si="211"/>
        <v>0</v>
      </c>
      <c r="BC166" s="10">
        <f t="shared" ca="1" si="212"/>
        <v>0</v>
      </c>
      <c r="BD166" s="10">
        <f t="shared" ca="1" si="213"/>
        <v>0</v>
      </c>
      <c r="BE166" s="10">
        <f t="shared" ca="1" si="214"/>
        <v>0</v>
      </c>
      <c r="BF166" s="10">
        <f t="shared" ca="1" si="215"/>
        <v>0</v>
      </c>
      <c r="BG166" s="10">
        <f t="shared" ca="1" si="216"/>
        <v>0</v>
      </c>
      <c r="BH166" s="10">
        <f t="shared" ca="1" si="217"/>
        <v>0</v>
      </c>
      <c r="BI166" s="10">
        <f t="shared" ca="1" si="218"/>
        <v>0</v>
      </c>
      <c r="BJ166" s="10">
        <f t="shared" ca="1" si="219"/>
        <v>0</v>
      </c>
      <c r="BK166" s="10">
        <f t="shared" ca="1" si="220"/>
        <v>0</v>
      </c>
      <c r="BL166" s="10">
        <f t="shared" ca="1" si="221"/>
        <v>0</v>
      </c>
      <c r="BM166" s="10">
        <f t="shared" ca="1" si="222"/>
        <v>0</v>
      </c>
      <c r="BN166" s="13">
        <f t="shared" ca="1" si="198"/>
        <v>0</v>
      </c>
      <c r="BO166" s="7"/>
      <c r="BP166" s="10">
        <f t="shared" ca="1" si="199"/>
        <v>0</v>
      </c>
      <c r="BQ166" s="10">
        <f t="shared" ca="1" si="200"/>
        <v>0</v>
      </c>
      <c r="BR166" s="10">
        <f t="shared" ca="1" si="201"/>
        <v>0</v>
      </c>
      <c r="BS166" s="10">
        <f t="shared" ca="1" si="202"/>
        <v>0</v>
      </c>
      <c r="BT166" s="10">
        <f t="shared" ca="1" si="203"/>
        <v>0</v>
      </c>
      <c r="BU166" s="10">
        <f t="shared" ca="1" si="224"/>
        <v>0</v>
      </c>
      <c r="BV166" s="10">
        <f t="shared" ca="1" si="225"/>
        <v>0</v>
      </c>
      <c r="BW166" s="10">
        <f t="shared" ca="1" si="226"/>
        <v>0</v>
      </c>
      <c r="BX166" s="10">
        <f t="shared" ca="1" si="227"/>
        <v>0</v>
      </c>
      <c r="BY166" s="10">
        <f t="shared" ca="1" si="228"/>
        <v>0</v>
      </c>
      <c r="BZ166" s="10">
        <f t="shared" ca="1" si="229"/>
        <v>0</v>
      </c>
      <c r="CA166" s="10">
        <f t="shared" ca="1" si="230"/>
        <v>0</v>
      </c>
      <c r="CB166" s="10">
        <f t="shared" ca="1" si="231"/>
        <v>0</v>
      </c>
      <c r="CC166" s="10">
        <f t="shared" ca="1" si="232"/>
        <v>0</v>
      </c>
      <c r="CD166" s="10">
        <f t="shared" ca="1" si="233"/>
        <v>0</v>
      </c>
      <c r="CE166" s="10">
        <f t="shared" ca="1" si="234"/>
        <v>0</v>
      </c>
      <c r="CF166" s="10">
        <f t="shared" ca="1" si="235"/>
        <v>0</v>
      </c>
      <c r="CG166" s="10">
        <f t="shared" ca="1" si="236"/>
        <v>0</v>
      </c>
      <c r="CH166" s="10">
        <f t="shared" ca="1" si="237"/>
        <v>0</v>
      </c>
      <c r="CI166" s="10">
        <f t="shared" ca="1" si="238"/>
        <v>0</v>
      </c>
      <c r="CJ166" s="13">
        <f t="shared" ca="1" si="204"/>
        <v>0</v>
      </c>
      <c r="CK166" s="13"/>
      <c r="CL166" s="33">
        <f t="shared" ca="1" si="190"/>
        <v>0</v>
      </c>
      <c r="CM166" s="10">
        <f ca="1">IF(NOT(snowball),0,IF(Z165=0,0,IF($C166&lt;=SUM($CL166:CL166),0,IF(BQ166+$C166-SUM($CL166:CL166)&gt;Z165+AU166,Z165+AU166-BQ166,$C166-SUM($CL166:CL166)))))</f>
        <v>0</v>
      </c>
      <c r="CN166" s="10">
        <f ca="1">IF(NOT(snowball),0,IF(AA165=0,0,IF($C166&lt;=SUM($CL166:CM166),0,IF(BR166+$C166-SUM($CL166:CM166)&gt;AA165+AV166,AA165+AV166-BR166,$C166-SUM($CL166:CM166)))))</f>
        <v>0</v>
      </c>
      <c r="CO166" s="10">
        <f ca="1">IF(NOT(snowball),0,IF(AB165=0,0,IF($C166&lt;=SUM($CL166:CN166),0,IF(BS166+$C166-SUM($CL166:CN166)&gt;AB165+AW166,AB165+AW166-BS166,$C166-SUM($CL166:CN166)))))</f>
        <v>0</v>
      </c>
      <c r="CP166" s="10">
        <f ca="1">IF(NOT(snowball),0,IF(AC165=0,0,IF($C166&lt;=SUM($CL166:CO166),0,IF(BT166+$C166-SUM($CL166:CO166)&gt;AC165+AX166,AC165+AX166-BT166,$C166-SUM($CL166:CO166)))))</f>
        <v>0</v>
      </c>
      <c r="CQ166" s="10">
        <f ca="1">IF(NOT(snowball),0,IF(AD165=0,0,IF($C166&lt;=SUM($CL166:CP166),0,IF(BU166+$C166-SUM($CL166:CP166)&gt;AD165+AY166,AD165+AY166-BU166,$C166-SUM($CL166:CP166)))))</f>
        <v>0</v>
      </c>
      <c r="CR166" s="10">
        <f ca="1">IF(NOT(snowball),0,IF(AE165=0,0,IF($C166&lt;=SUM($CL166:CQ166),0,IF(BV166+$C166-SUM($CL166:CQ166)&gt;AE165+AZ166,AE165+AZ166-BV166,$C166-SUM($CL166:CQ166)))))</f>
        <v>0</v>
      </c>
      <c r="CS166" s="10">
        <f ca="1">IF(NOT(snowball),0,IF(AF165=0,0,IF($C166&lt;=SUM($CL166:CR166),0,IF(BW166+$C166-SUM($CL166:CR166)&gt;AF165+BA166,AF165+BA166-BW166,$C166-SUM($CL166:CR166)))))</f>
        <v>0</v>
      </c>
      <c r="CT166" s="10">
        <f ca="1">IF(NOT(snowball),0,IF(AG165=0,0,IF($C166&lt;=SUM($CL166:CS166),0,IF(BX166+$C166-SUM($CL166:CS166)&gt;AG165+BB166,AG165+BB166-BX166,$C166-SUM($CL166:CS166)))))</f>
        <v>0</v>
      </c>
      <c r="CU166" s="10">
        <f ca="1">IF(NOT(snowball),0,IF(AH165=0,0,IF($C166&lt;=SUM($CL166:CT166),0,IF(BY166+$C166-SUM($CL166:CT166)&gt;AH165+BC166,AH165+BC166-BY166,$C166-SUM($CL166:CT166)))))</f>
        <v>0</v>
      </c>
      <c r="CV166" s="10">
        <f ca="1">IF(NOT(snowball),0,IF(AI165=0,0,IF($C166&lt;=SUM($CL166:CU166),0,IF(BZ166+$C166-SUM($CL166:CU166)&gt;AI165+BD166,AI165+BD166-BZ166,$C166-SUM($CL166:CU166)))))</f>
        <v>0</v>
      </c>
      <c r="CW166" s="10">
        <f ca="1">IF(NOT(snowball),0,IF(AJ165=0,0,IF($C166&lt;=SUM($CL166:CV166),0,IF(CA166+$C166-SUM($CL166:CV166)&gt;AJ165+BE166,AJ165+BE166-CA166,$C166-SUM($CL166:CV166)))))</f>
        <v>0</v>
      </c>
      <c r="CX166" s="10">
        <f ca="1">IF(NOT(snowball),0,IF(AK165=0,0,IF($C166&lt;=SUM($CL166:CW166),0,IF(CB166+$C166-SUM($CL166:CW166)&gt;AK165+BF166,AK165+BF166-CB166,$C166-SUM($CL166:CW166)))))</f>
        <v>0</v>
      </c>
      <c r="CY166" s="10">
        <f ca="1">IF(NOT(snowball),0,IF(AL165=0,0,IF($C166&lt;=SUM($CL166:CX166),0,IF(CC166+$C166-SUM($CL166:CX166)&gt;AL165+BG166,AL165+BG166-CC166,$C166-SUM($CL166:CX166)))))</f>
        <v>0</v>
      </c>
      <c r="CZ166" s="10">
        <f ca="1">IF(NOT(snowball),0,IF(AM165=0,0,IF($C166&lt;=SUM($CL166:CY166),0,IF(CD166+$C166-SUM($CL166:CY166)&gt;AM165+BH166,AM165+BH166-CD166,$C166-SUM($CL166:CY166)))))</f>
        <v>0</v>
      </c>
      <c r="DA166" s="10">
        <f ca="1">IF(NOT(snowball),0,IF(AN165=0,0,IF($C166&lt;=SUM($CL166:CZ166),0,IF(CE166+$C166-SUM($CL166:CZ166)&gt;AN165+BI166,AN165+BI166-CE166,$C166-SUM($CL166:CZ166)))))</f>
        <v>0</v>
      </c>
      <c r="DB166" s="10">
        <f ca="1">IF(NOT(snowball),0,IF(AO165=0,0,IF($C166&lt;=SUM($CL166:DA166),0,IF(CF166+$C166-SUM($CL166:DA166)&gt;AO165+BJ166,AO165+BJ166-CF166,$C166-SUM($CL166:DA166)))))</f>
        <v>0</v>
      </c>
      <c r="DC166" s="10">
        <f ca="1">IF(NOT(snowball),0,IF(AP165=0,0,IF($C166&lt;=SUM($CL166:DB166),0,IF(CG166+$C166-SUM($CL166:DB166)&gt;AP165+BK166,AP165+BK166-CG166,$C166-SUM($CL166:DB166)))))</f>
        <v>0</v>
      </c>
      <c r="DD166" s="10">
        <f ca="1">IF(NOT(snowball),0,IF(AQ165=0,0,IF($C166&lt;=SUM($CL166:DC166),0,IF(CH166+$C166-SUM($CL166:DC166)&gt;AQ165+BL166,AQ165+BL166-CH166,$C166-SUM($CL166:DC166)))))</f>
        <v>0</v>
      </c>
      <c r="DE166" s="10">
        <f ca="1">IF(NOT(snowball),0,IF(AR165=0,0,IF($C166&lt;=SUM($CL166:DD166),0,IF(CI166+$C166-SUM($CL166:DD166)&gt;AR165+BM166,AR165+BM166-CI166,$C166-SUM($CL166:DD166)))))</f>
        <v>0</v>
      </c>
    </row>
    <row r="167" spans="1:109" ht="11.1" customHeight="1">
      <c r="A167" s="11" t="str">
        <f t="shared" ca="1" si="205"/>
        <v/>
      </c>
      <c r="B167" s="5" t="e">
        <f t="shared" ca="1" si="191"/>
        <v>#N/A</v>
      </c>
      <c r="C167" s="34" t="str">
        <f t="shared" ca="1" si="169"/>
        <v/>
      </c>
      <c r="D167" s="10">
        <f t="shared" ca="1" si="170"/>
        <v>0</v>
      </c>
      <c r="E167" s="10">
        <f t="shared" ca="1" si="171"/>
        <v>0</v>
      </c>
      <c r="F167" s="10">
        <f t="shared" ca="1" si="172"/>
        <v>0</v>
      </c>
      <c r="G167" s="10">
        <f t="shared" ca="1" si="173"/>
        <v>0</v>
      </c>
      <c r="H167" s="10">
        <f t="shared" ca="1" si="174"/>
        <v>0</v>
      </c>
      <c r="I167" s="10">
        <f t="shared" ca="1" si="175"/>
        <v>0</v>
      </c>
      <c r="J167" s="10">
        <f t="shared" ca="1" si="176"/>
        <v>0</v>
      </c>
      <c r="K167" s="10">
        <f t="shared" ca="1" si="177"/>
        <v>0</v>
      </c>
      <c r="L167" s="10">
        <f t="shared" ca="1" si="178"/>
        <v>0</v>
      </c>
      <c r="M167" s="10">
        <f t="shared" ca="1" si="179"/>
        <v>0</v>
      </c>
      <c r="N167" s="10">
        <f t="shared" ca="1" si="180"/>
        <v>0</v>
      </c>
      <c r="O167" s="10">
        <f t="shared" ca="1" si="181"/>
        <v>0</v>
      </c>
      <c r="P167" s="10">
        <f t="shared" ca="1" si="182"/>
        <v>0</v>
      </c>
      <c r="Q167" s="10">
        <f t="shared" ca="1" si="183"/>
        <v>0</v>
      </c>
      <c r="R167" s="10">
        <f t="shared" ca="1" si="184"/>
        <v>0</v>
      </c>
      <c r="S167" s="10">
        <f t="shared" ca="1" si="185"/>
        <v>0</v>
      </c>
      <c r="T167" s="10">
        <f t="shared" ca="1" si="186"/>
        <v>0</v>
      </c>
      <c r="U167" s="10">
        <f t="shared" ca="1" si="187"/>
        <v>0</v>
      </c>
      <c r="V167" s="10">
        <f t="shared" ca="1" si="188"/>
        <v>0</v>
      </c>
      <c r="W167" s="10">
        <f t="shared" ca="1" si="188"/>
        <v>0</v>
      </c>
      <c r="X167" s="31"/>
      <c r="Y167" s="10">
        <f t="shared" ca="1" si="192"/>
        <v>0</v>
      </c>
      <c r="Z167" s="10">
        <f t="shared" ca="1" si="193"/>
        <v>0</v>
      </c>
      <c r="AA167" s="10">
        <f t="shared" ca="1" si="194"/>
        <v>0</v>
      </c>
      <c r="AB167" s="10">
        <f t="shared" ca="1" si="195"/>
        <v>0</v>
      </c>
      <c r="AC167" s="10">
        <f t="shared" ca="1" si="196"/>
        <v>0</v>
      </c>
      <c r="AD167" s="10">
        <f t="shared" ca="1" si="197"/>
        <v>0</v>
      </c>
      <c r="AE167" s="10">
        <f t="shared" ca="1" si="223"/>
        <v>0</v>
      </c>
      <c r="AF167" s="10">
        <f t="shared" ca="1" si="223"/>
        <v>0</v>
      </c>
      <c r="AG167" s="10">
        <f t="shared" ca="1" si="223"/>
        <v>0</v>
      </c>
      <c r="AH167" s="10">
        <f t="shared" ca="1" si="223"/>
        <v>0</v>
      </c>
      <c r="AI167" s="10">
        <f t="shared" ca="1" si="223"/>
        <v>0</v>
      </c>
      <c r="AJ167" s="10">
        <f t="shared" ca="1" si="223"/>
        <v>0</v>
      </c>
      <c r="AK167" s="10">
        <f t="shared" ca="1" si="223"/>
        <v>0</v>
      </c>
      <c r="AL167" s="10">
        <f t="shared" ca="1" si="223"/>
        <v>0</v>
      </c>
      <c r="AM167" s="10">
        <f t="shared" ca="1" si="223"/>
        <v>0</v>
      </c>
      <c r="AN167" s="10">
        <f t="shared" ca="1" si="223"/>
        <v>0</v>
      </c>
      <c r="AO167" s="10">
        <f t="shared" ca="1" si="223"/>
        <v>0</v>
      </c>
      <c r="AP167" s="10">
        <f t="shared" ca="1" si="223"/>
        <v>0</v>
      </c>
      <c r="AQ167" s="10">
        <f t="shared" ca="1" si="223"/>
        <v>0</v>
      </c>
      <c r="AR167" s="10">
        <f t="shared" ca="1" si="223"/>
        <v>0</v>
      </c>
      <c r="AS167" s="2"/>
      <c r="AT167" s="10">
        <f t="shared" ca="1" si="165"/>
        <v>0</v>
      </c>
      <c r="AU167" s="10">
        <f t="shared" ca="1" si="166"/>
        <v>0</v>
      </c>
      <c r="AV167" s="10">
        <f t="shared" ca="1" si="167"/>
        <v>0</v>
      </c>
      <c r="AW167" s="10">
        <f t="shared" ca="1" si="206"/>
        <v>0</v>
      </c>
      <c r="AX167" s="10">
        <f t="shared" ca="1" si="207"/>
        <v>0</v>
      </c>
      <c r="AY167" s="10">
        <f t="shared" ca="1" si="208"/>
        <v>0</v>
      </c>
      <c r="AZ167" s="10">
        <f t="shared" ca="1" si="209"/>
        <v>0</v>
      </c>
      <c r="BA167" s="10">
        <f t="shared" ca="1" si="210"/>
        <v>0</v>
      </c>
      <c r="BB167" s="10">
        <f t="shared" ca="1" si="211"/>
        <v>0</v>
      </c>
      <c r="BC167" s="10">
        <f t="shared" ca="1" si="212"/>
        <v>0</v>
      </c>
      <c r="BD167" s="10">
        <f t="shared" ca="1" si="213"/>
        <v>0</v>
      </c>
      <c r="BE167" s="10">
        <f t="shared" ca="1" si="214"/>
        <v>0</v>
      </c>
      <c r="BF167" s="10">
        <f t="shared" ca="1" si="215"/>
        <v>0</v>
      </c>
      <c r="BG167" s="10">
        <f t="shared" ca="1" si="216"/>
        <v>0</v>
      </c>
      <c r="BH167" s="10">
        <f t="shared" ca="1" si="217"/>
        <v>0</v>
      </c>
      <c r="BI167" s="10">
        <f t="shared" ca="1" si="218"/>
        <v>0</v>
      </c>
      <c r="BJ167" s="10">
        <f t="shared" ca="1" si="219"/>
        <v>0</v>
      </c>
      <c r="BK167" s="10">
        <f t="shared" ca="1" si="220"/>
        <v>0</v>
      </c>
      <c r="BL167" s="10">
        <f t="shared" ca="1" si="221"/>
        <v>0</v>
      </c>
      <c r="BM167" s="10">
        <f t="shared" ca="1" si="222"/>
        <v>0</v>
      </c>
      <c r="BN167" s="13">
        <f t="shared" ca="1" si="198"/>
        <v>0</v>
      </c>
      <c r="BO167" s="7"/>
      <c r="BP167" s="10">
        <f t="shared" ca="1" si="199"/>
        <v>0</v>
      </c>
      <c r="BQ167" s="10">
        <f t="shared" ca="1" si="200"/>
        <v>0</v>
      </c>
      <c r="BR167" s="10">
        <f t="shared" ca="1" si="201"/>
        <v>0</v>
      </c>
      <c r="BS167" s="10">
        <f t="shared" ca="1" si="202"/>
        <v>0</v>
      </c>
      <c r="BT167" s="10">
        <f t="shared" ca="1" si="203"/>
        <v>0</v>
      </c>
      <c r="BU167" s="10">
        <f t="shared" ca="1" si="224"/>
        <v>0</v>
      </c>
      <c r="BV167" s="10">
        <f t="shared" ca="1" si="225"/>
        <v>0</v>
      </c>
      <c r="BW167" s="10">
        <f t="shared" ca="1" si="226"/>
        <v>0</v>
      </c>
      <c r="BX167" s="10">
        <f t="shared" ca="1" si="227"/>
        <v>0</v>
      </c>
      <c r="BY167" s="10">
        <f t="shared" ca="1" si="228"/>
        <v>0</v>
      </c>
      <c r="BZ167" s="10">
        <f t="shared" ca="1" si="229"/>
        <v>0</v>
      </c>
      <c r="CA167" s="10">
        <f t="shared" ca="1" si="230"/>
        <v>0</v>
      </c>
      <c r="CB167" s="10">
        <f t="shared" ca="1" si="231"/>
        <v>0</v>
      </c>
      <c r="CC167" s="10">
        <f t="shared" ca="1" si="232"/>
        <v>0</v>
      </c>
      <c r="CD167" s="10">
        <f t="shared" ca="1" si="233"/>
        <v>0</v>
      </c>
      <c r="CE167" s="10">
        <f t="shared" ca="1" si="234"/>
        <v>0</v>
      </c>
      <c r="CF167" s="10">
        <f t="shared" ca="1" si="235"/>
        <v>0</v>
      </c>
      <c r="CG167" s="10">
        <f t="shared" ca="1" si="236"/>
        <v>0</v>
      </c>
      <c r="CH167" s="10">
        <f t="shared" ca="1" si="237"/>
        <v>0</v>
      </c>
      <c r="CI167" s="10">
        <f t="shared" ca="1" si="238"/>
        <v>0</v>
      </c>
      <c r="CJ167" s="13">
        <f t="shared" ca="1" si="204"/>
        <v>0</v>
      </c>
      <c r="CK167" s="13"/>
      <c r="CL167" s="33">
        <f t="shared" ca="1" si="190"/>
        <v>0</v>
      </c>
      <c r="CM167" s="10">
        <f ca="1">IF(NOT(snowball),0,IF(Z166=0,0,IF($C167&lt;=SUM($CL167:CL167),0,IF(BQ167+$C167-SUM($CL167:CL167)&gt;Z166+AU167,Z166+AU167-BQ167,$C167-SUM($CL167:CL167)))))</f>
        <v>0</v>
      </c>
      <c r="CN167" s="10">
        <f ca="1">IF(NOT(snowball),0,IF(AA166=0,0,IF($C167&lt;=SUM($CL167:CM167),0,IF(BR167+$C167-SUM($CL167:CM167)&gt;AA166+AV167,AA166+AV167-BR167,$C167-SUM($CL167:CM167)))))</f>
        <v>0</v>
      </c>
      <c r="CO167" s="10">
        <f ca="1">IF(NOT(snowball),0,IF(AB166=0,0,IF($C167&lt;=SUM($CL167:CN167),0,IF(BS167+$C167-SUM($CL167:CN167)&gt;AB166+AW167,AB166+AW167-BS167,$C167-SUM($CL167:CN167)))))</f>
        <v>0</v>
      </c>
      <c r="CP167" s="10">
        <f ca="1">IF(NOT(snowball),0,IF(AC166=0,0,IF($C167&lt;=SUM($CL167:CO167),0,IF(BT167+$C167-SUM($CL167:CO167)&gt;AC166+AX167,AC166+AX167-BT167,$C167-SUM($CL167:CO167)))))</f>
        <v>0</v>
      </c>
      <c r="CQ167" s="10">
        <f ca="1">IF(NOT(snowball),0,IF(AD166=0,0,IF($C167&lt;=SUM($CL167:CP167),0,IF(BU167+$C167-SUM($CL167:CP167)&gt;AD166+AY167,AD166+AY167-BU167,$C167-SUM($CL167:CP167)))))</f>
        <v>0</v>
      </c>
      <c r="CR167" s="10">
        <f ca="1">IF(NOT(snowball),0,IF(AE166=0,0,IF($C167&lt;=SUM($CL167:CQ167),0,IF(BV167+$C167-SUM($CL167:CQ167)&gt;AE166+AZ167,AE166+AZ167-BV167,$C167-SUM($CL167:CQ167)))))</f>
        <v>0</v>
      </c>
      <c r="CS167" s="10">
        <f ca="1">IF(NOT(snowball),0,IF(AF166=0,0,IF($C167&lt;=SUM($CL167:CR167),0,IF(BW167+$C167-SUM($CL167:CR167)&gt;AF166+BA167,AF166+BA167-BW167,$C167-SUM($CL167:CR167)))))</f>
        <v>0</v>
      </c>
      <c r="CT167" s="10">
        <f ca="1">IF(NOT(snowball),0,IF(AG166=0,0,IF($C167&lt;=SUM($CL167:CS167),0,IF(BX167+$C167-SUM($CL167:CS167)&gt;AG166+BB167,AG166+BB167-BX167,$C167-SUM($CL167:CS167)))))</f>
        <v>0</v>
      </c>
      <c r="CU167" s="10">
        <f ca="1">IF(NOT(snowball),0,IF(AH166=0,0,IF($C167&lt;=SUM($CL167:CT167),0,IF(BY167+$C167-SUM($CL167:CT167)&gt;AH166+BC167,AH166+BC167-BY167,$C167-SUM($CL167:CT167)))))</f>
        <v>0</v>
      </c>
      <c r="CV167" s="10">
        <f ca="1">IF(NOT(snowball),0,IF(AI166=0,0,IF($C167&lt;=SUM($CL167:CU167),0,IF(BZ167+$C167-SUM($CL167:CU167)&gt;AI166+BD167,AI166+BD167-BZ167,$C167-SUM($CL167:CU167)))))</f>
        <v>0</v>
      </c>
      <c r="CW167" s="10">
        <f ca="1">IF(NOT(snowball),0,IF(AJ166=0,0,IF($C167&lt;=SUM($CL167:CV167),0,IF(CA167+$C167-SUM($CL167:CV167)&gt;AJ166+BE167,AJ166+BE167-CA167,$C167-SUM($CL167:CV167)))))</f>
        <v>0</v>
      </c>
      <c r="CX167" s="10">
        <f ca="1">IF(NOT(snowball),0,IF(AK166=0,0,IF($C167&lt;=SUM($CL167:CW167),0,IF(CB167+$C167-SUM($CL167:CW167)&gt;AK166+BF167,AK166+BF167-CB167,$C167-SUM($CL167:CW167)))))</f>
        <v>0</v>
      </c>
      <c r="CY167" s="10">
        <f ca="1">IF(NOT(snowball),0,IF(AL166=0,0,IF($C167&lt;=SUM($CL167:CX167),0,IF(CC167+$C167-SUM($CL167:CX167)&gt;AL166+BG167,AL166+BG167-CC167,$C167-SUM($CL167:CX167)))))</f>
        <v>0</v>
      </c>
      <c r="CZ167" s="10">
        <f ca="1">IF(NOT(snowball),0,IF(AM166=0,0,IF($C167&lt;=SUM($CL167:CY167),0,IF(CD167+$C167-SUM($CL167:CY167)&gt;AM166+BH167,AM166+BH167-CD167,$C167-SUM($CL167:CY167)))))</f>
        <v>0</v>
      </c>
      <c r="DA167" s="10">
        <f ca="1">IF(NOT(snowball),0,IF(AN166=0,0,IF($C167&lt;=SUM($CL167:CZ167),0,IF(CE167+$C167-SUM($CL167:CZ167)&gt;AN166+BI167,AN166+BI167-CE167,$C167-SUM($CL167:CZ167)))))</f>
        <v>0</v>
      </c>
      <c r="DB167" s="10">
        <f ca="1">IF(NOT(snowball),0,IF(AO166=0,0,IF($C167&lt;=SUM($CL167:DA167),0,IF(CF167+$C167-SUM($CL167:DA167)&gt;AO166+BJ167,AO166+BJ167-CF167,$C167-SUM($CL167:DA167)))))</f>
        <v>0</v>
      </c>
      <c r="DC167" s="10">
        <f ca="1">IF(NOT(snowball),0,IF(AP166=0,0,IF($C167&lt;=SUM($CL167:DB167),0,IF(CG167+$C167-SUM($CL167:DB167)&gt;AP166+BK167,AP166+BK167-CG167,$C167-SUM($CL167:DB167)))))</f>
        <v>0</v>
      </c>
      <c r="DD167" s="10">
        <f ca="1">IF(NOT(snowball),0,IF(AQ166=0,0,IF($C167&lt;=SUM($CL167:DC167),0,IF(CH167+$C167-SUM($CL167:DC167)&gt;AQ166+BL167,AQ166+BL167-CH167,$C167-SUM($CL167:DC167)))))</f>
        <v>0</v>
      </c>
      <c r="DE167" s="10">
        <f ca="1">IF(NOT(snowball),0,IF(AR166=0,0,IF($C167&lt;=SUM($CL167:DD167),0,IF(CI167+$C167-SUM($CL167:DD167)&gt;AR166+BM167,AR166+BM167-CI167,$C167-SUM($CL167:DD167)))))</f>
        <v>0</v>
      </c>
    </row>
    <row r="168" spans="1:109" ht="11.1" customHeight="1">
      <c r="A168" s="11" t="str">
        <f t="shared" ca="1" si="205"/>
        <v/>
      </c>
      <c r="B168" s="5" t="e">
        <f t="shared" ca="1" si="191"/>
        <v>#N/A</v>
      </c>
      <c r="C168" s="34" t="str">
        <f t="shared" ca="1" si="169"/>
        <v/>
      </c>
      <c r="D168" s="10">
        <f t="shared" ca="1" si="170"/>
        <v>0</v>
      </c>
      <c r="E168" s="10">
        <f t="shared" ca="1" si="171"/>
        <v>0</v>
      </c>
      <c r="F168" s="10">
        <f t="shared" ca="1" si="172"/>
        <v>0</v>
      </c>
      <c r="G168" s="10">
        <f t="shared" ca="1" si="173"/>
        <v>0</v>
      </c>
      <c r="H168" s="10">
        <f t="shared" ca="1" si="174"/>
        <v>0</v>
      </c>
      <c r="I168" s="10">
        <f t="shared" ca="1" si="175"/>
        <v>0</v>
      </c>
      <c r="J168" s="10">
        <f t="shared" ca="1" si="176"/>
        <v>0</v>
      </c>
      <c r="K168" s="10">
        <f t="shared" ca="1" si="177"/>
        <v>0</v>
      </c>
      <c r="L168" s="10">
        <f t="shared" ca="1" si="178"/>
        <v>0</v>
      </c>
      <c r="M168" s="10">
        <f t="shared" ca="1" si="179"/>
        <v>0</v>
      </c>
      <c r="N168" s="10">
        <f t="shared" ca="1" si="180"/>
        <v>0</v>
      </c>
      <c r="O168" s="10">
        <f t="shared" ca="1" si="181"/>
        <v>0</v>
      </c>
      <c r="P168" s="10">
        <f t="shared" ca="1" si="182"/>
        <v>0</v>
      </c>
      <c r="Q168" s="10">
        <f t="shared" ca="1" si="183"/>
        <v>0</v>
      </c>
      <c r="R168" s="10">
        <f t="shared" ca="1" si="184"/>
        <v>0</v>
      </c>
      <c r="S168" s="10">
        <f t="shared" ca="1" si="185"/>
        <v>0</v>
      </c>
      <c r="T168" s="10">
        <f t="shared" ca="1" si="186"/>
        <v>0</v>
      </c>
      <c r="U168" s="10">
        <f t="shared" ca="1" si="187"/>
        <v>0</v>
      </c>
      <c r="V168" s="10">
        <f t="shared" ca="1" si="188"/>
        <v>0</v>
      </c>
      <c r="W168" s="10">
        <f t="shared" ca="1" si="188"/>
        <v>0</v>
      </c>
      <c r="X168" s="31"/>
      <c r="Y168" s="10">
        <f t="shared" ca="1" si="192"/>
        <v>0</v>
      </c>
      <c r="Z168" s="10">
        <f t="shared" ca="1" si="193"/>
        <v>0</v>
      </c>
      <c r="AA168" s="10">
        <f t="shared" ca="1" si="194"/>
        <v>0</v>
      </c>
      <c r="AB168" s="10">
        <f t="shared" ca="1" si="195"/>
        <v>0</v>
      </c>
      <c r="AC168" s="10">
        <f t="shared" ca="1" si="196"/>
        <v>0</v>
      </c>
      <c r="AD168" s="10">
        <f t="shared" ca="1" si="197"/>
        <v>0</v>
      </c>
      <c r="AE168" s="10">
        <f t="shared" ca="1" si="223"/>
        <v>0</v>
      </c>
      <c r="AF168" s="10">
        <f t="shared" ca="1" si="223"/>
        <v>0</v>
      </c>
      <c r="AG168" s="10">
        <f t="shared" ca="1" si="223"/>
        <v>0</v>
      </c>
      <c r="AH168" s="10">
        <f t="shared" ca="1" si="223"/>
        <v>0</v>
      </c>
      <c r="AI168" s="10">
        <f t="shared" ca="1" si="223"/>
        <v>0</v>
      </c>
      <c r="AJ168" s="10">
        <f t="shared" ca="1" si="223"/>
        <v>0</v>
      </c>
      <c r="AK168" s="10">
        <f t="shared" ca="1" si="223"/>
        <v>0</v>
      </c>
      <c r="AL168" s="10">
        <f t="shared" ca="1" si="223"/>
        <v>0</v>
      </c>
      <c r="AM168" s="10">
        <f t="shared" ca="1" si="223"/>
        <v>0</v>
      </c>
      <c r="AN168" s="10">
        <f t="shared" ca="1" si="223"/>
        <v>0</v>
      </c>
      <c r="AO168" s="10">
        <f t="shared" ca="1" si="223"/>
        <v>0</v>
      </c>
      <c r="AP168" s="10">
        <f t="shared" ca="1" si="223"/>
        <v>0</v>
      </c>
      <c r="AQ168" s="10">
        <f t="shared" ca="1" si="223"/>
        <v>0</v>
      </c>
      <c r="AR168" s="10">
        <f t="shared" ca="1" si="223"/>
        <v>0</v>
      </c>
      <c r="AS168" s="2"/>
      <c r="AT168" s="10">
        <f t="shared" ca="1" si="165"/>
        <v>0</v>
      </c>
      <c r="AU168" s="10">
        <f t="shared" ca="1" si="166"/>
        <v>0</v>
      </c>
      <c r="AV168" s="10">
        <f t="shared" ca="1" si="167"/>
        <v>0</v>
      </c>
      <c r="AW168" s="10">
        <f t="shared" ca="1" si="206"/>
        <v>0</v>
      </c>
      <c r="AX168" s="10">
        <f t="shared" ca="1" si="207"/>
        <v>0</v>
      </c>
      <c r="AY168" s="10">
        <f t="shared" ca="1" si="208"/>
        <v>0</v>
      </c>
      <c r="AZ168" s="10">
        <f t="shared" ca="1" si="209"/>
        <v>0</v>
      </c>
      <c r="BA168" s="10">
        <f t="shared" ca="1" si="210"/>
        <v>0</v>
      </c>
      <c r="BB168" s="10">
        <f t="shared" ca="1" si="211"/>
        <v>0</v>
      </c>
      <c r="BC168" s="10">
        <f t="shared" ca="1" si="212"/>
        <v>0</v>
      </c>
      <c r="BD168" s="10">
        <f t="shared" ca="1" si="213"/>
        <v>0</v>
      </c>
      <c r="BE168" s="10">
        <f t="shared" ca="1" si="214"/>
        <v>0</v>
      </c>
      <c r="BF168" s="10">
        <f t="shared" ca="1" si="215"/>
        <v>0</v>
      </c>
      <c r="BG168" s="10">
        <f t="shared" ca="1" si="216"/>
        <v>0</v>
      </c>
      <c r="BH168" s="10">
        <f t="shared" ca="1" si="217"/>
        <v>0</v>
      </c>
      <c r="BI168" s="10">
        <f t="shared" ca="1" si="218"/>
        <v>0</v>
      </c>
      <c r="BJ168" s="10">
        <f t="shared" ca="1" si="219"/>
        <v>0</v>
      </c>
      <c r="BK168" s="10">
        <f t="shared" ca="1" si="220"/>
        <v>0</v>
      </c>
      <c r="BL168" s="10">
        <f t="shared" ca="1" si="221"/>
        <v>0</v>
      </c>
      <c r="BM168" s="10">
        <f t="shared" ca="1" si="222"/>
        <v>0</v>
      </c>
      <c r="BN168" s="13">
        <f t="shared" ca="1" si="198"/>
        <v>0</v>
      </c>
      <c r="BO168" s="7"/>
      <c r="BP168" s="10">
        <f t="shared" ca="1" si="199"/>
        <v>0</v>
      </c>
      <c r="BQ168" s="10">
        <f t="shared" ca="1" si="200"/>
        <v>0</v>
      </c>
      <c r="BR168" s="10">
        <f t="shared" ca="1" si="201"/>
        <v>0</v>
      </c>
      <c r="BS168" s="10">
        <f t="shared" ca="1" si="202"/>
        <v>0</v>
      </c>
      <c r="BT168" s="10">
        <f t="shared" ca="1" si="203"/>
        <v>0</v>
      </c>
      <c r="BU168" s="10">
        <f t="shared" ca="1" si="224"/>
        <v>0</v>
      </c>
      <c r="BV168" s="10">
        <f t="shared" ca="1" si="225"/>
        <v>0</v>
      </c>
      <c r="BW168" s="10">
        <f t="shared" ca="1" si="226"/>
        <v>0</v>
      </c>
      <c r="BX168" s="10">
        <f t="shared" ca="1" si="227"/>
        <v>0</v>
      </c>
      <c r="BY168" s="10">
        <f t="shared" ca="1" si="228"/>
        <v>0</v>
      </c>
      <c r="BZ168" s="10">
        <f t="shared" ca="1" si="229"/>
        <v>0</v>
      </c>
      <c r="CA168" s="10">
        <f t="shared" ca="1" si="230"/>
        <v>0</v>
      </c>
      <c r="CB168" s="10">
        <f t="shared" ca="1" si="231"/>
        <v>0</v>
      </c>
      <c r="CC168" s="10">
        <f t="shared" ca="1" si="232"/>
        <v>0</v>
      </c>
      <c r="CD168" s="10">
        <f t="shared" ca="1" si="233"/>
        <v>0</v>
      </c>
      <c r="CE168" s="10">
        <f t="shared" ca="1" si="234"/>
        <v>0</v>
      </c>
      <c r="CF168" s="10">
        <f t="shared" ca="1" si="235"/>
        <v>0</v>
      </c>
      <c r="CG168" s="10">
        <f t="shared" ca="1" si="236"/>
        <v>0</v>
      </c>
      <c r="CH168" s="10">
        <f t="shared" ca="1" si="237"/>
        <v>0</v>
      </c>
      <c r="CI168" s="10">
        <f t="shared" ca="1" si="238"/>
        <v>0</v>
      </c>
      <c r="CJ168" s="13">
        <f t="shared" ca="1" si="204"/>
        <v>0</v>
      </c>
      <c r="CK168" s="13"/>
      <c r="CL168" s="33">
        <f t="shared" ca="1" si="190"/>
        <v>0</v>
      </c>
      <c r="CM168" s="10">
        <f ca="1">IF(NOT(snowball),0,IF(Z167=0,0,IF($C168&lt;=SUM($CL168:CL168),0,IF(BQ168+$C168-SUM($CL168:CL168)&gt;Z167+AU168,Z167+AU168-BQ168,$C168-SUM($CL168:CL168)))))</f>
        <v>0</v>
      </c>
      <c r="CN168" s="10">
        <f ca="1">IF(NOT(snowball),0,IF(AA167=0,0,IF($C168&lt;=SUM($CL168:CM168),0,IF(BR168+$C168-SUM($CL168:CM168)&gt;AA167+AV168,AA167+AV168-BR168,$C168-SUM($CL168:CM168)))))</f>
        <v>0</v>
      </c>
      <c r="CO168" s="10">
        <f ca="1">IF(NOT(snowball),0,IF(AB167=0,0,IF($C168&lt;=SUM($CL168:CN168),0,IF(BS168+$C168-SUM($CL168:CN168)&gt;AB167+AW168,AB167+AW168-BS168,$C168-SUM($CL168:CN168)))))</f>
        <v>0</v>
      </c>
      <c r="CP168" s="10">
        <f ca="1">IF(NOT(snowball),0,IF(AC167=0,0,IF($C168&lt;=SUM($CL168:CO168),0,IF(BT168+$C168-SUM($CL168:CO168)&gt;AC167+AX168,AC167+AX168-BT168,$C168-SUM($CL168:CO168)))))</f>
        <v>0</v>
      </c>
      <c r="CQ168" s="10">
        <f ca="1">IF(NOT(snowball),0,IF(AD167=0,0,IF($C168&lt;=SUM($CL168:CP168),0,IF(BU168+$C168-SUM($CL168:CP168)&gt;AD167+AY168,AD167+AY168-BU168,$C168-SUM($CL168:CP168)))))</f>
        <v>0</v>
      </c>
      <c r="CR168" s="10">
        <f ca="1">IF(NOT(snowball),0,IF(AE167=0,0,IF($C168&lt;=SUM($CL168:CQ168),0,IF(BV168+$C168-SUM($CL168:CQ168)&gt;AE167+AZ168,AE167+AZ168-BV168,$C168-SUM($CL168:CQ168)))))</f>
        <v>0</v>
      </c>
      <c r="CS168" s="10">
        <f ca="1">IF(NOT(snowball),0,IF(AF167=0,0,IF($C168&lt;=SUM($CL168:CR168),0,IF(BW168+$C168-SUM($CL168:CR168)&gt;AF167+BA168,AF167+BA168-BW168,$C168-SUM($CL168:CR168)))))</f>
        <v>0</v>
      </c>
      <c r="CT168" s="10">
        <f ca="1">IF(NOT(snowball),0,IF(AG167=0,0,IF($C168&lt;=SUM($CL168:CS168),0,IF(BX168+$C168-SUM($CL168:CS168)&gt;AG167+BB168,AG167+BB168-BX168,$C168-SUM($CL168:CS168)))))</f>
        <v>0</v>
      </c>
      <c r="CU168" s="10">
        <f ca="1">IF(NOT(snowball),0,IF(AH167=0,0,IF($C168&lt;=SUM($CL168:CT168),0,IF(BY168+$C168-SUM($CL168:CT168)&gt;AH167+BC168,AH167+BC168-BY168,$C168-SUM($CL168:CT168)))))</f>
        <v>0</v>
      </c>
      <c r="CV168" s="10">
        <f ca="1">IF(NOT(snowball),0,IF(AI167=0,0,IF($C168&lt;=SUM($CL168:CU168),0,IF(BZ168+$C168-SUM($CL168:CU168)&gt;AI167+BD168,AI167+BD168-BZ168,$C168-SUM($CL168:CU168)))))</f>
        <v>0</v>
      </c>
      <c r="CW168" s="10">
        <f ca="1">IF(NOT(snowball),0,IF(AJ167=0,0,IF($C168&lt;=SUM($CL168:CV168),0,IF(CA168+$C168-SUM($CL168:CV168)&gt;AJ167+BE168,AJ167+BE168-CA168,$C168-SUM($CL168:CV168)))))</f>
        <v>0</v>
      </c>
      <c r="CX168" s="10">
        <f ca="1">IF(NOT(snowball),0,IF(AK167=0,0,IF($C168&lt;=SUM($CL168:CW168),0,IF(CB168+$C168-SUM($CL168:CW168)&gt;AK167+BF168,AK167+BF168-CB168,$C168-SUM($CL168:CW168)))))</f>
        <v>0</v>
      </c>
      <c r="CY168" s="10">
        <f ca="1">IF(NOT(snowball),0,IF(AL167=0,0,IF($C168&lt;=SUM($CL168:CX168),0,IF(CC168+$C168-SUM($CL168:CX168)&gt;AL167+BG168,AL167+BG168-CC168,$C168-SUM($CL168:CX168)))))</f>
        <v>0</v>
      </c>
      <c r="CZ168" s="10">
        <f ca="1">IF(NOT(snowball),0,IF(AM167=0,0,IF($C168&lt;=SUM($CL168:CY168),0,IF(CD168+$C168-SUM($CL168:CY168)&gt;AM167+BH168,AM167+BH168-CD168,$C168-SUM($CL168:CY168)))))</f>
        <v>0</v>
      </c>
      <c r="DA168" s="10">
        <f ca="1">IF(NOT(snowball),0,IF(AN167=0,0,IF($C168&lt;=SUM($CL168:CZ168),0,IF(CE168+$C168-SUM($CL168:CZ168)&gt;AN167+BI168,AN167+BI168-CE168,$C168-SUM($CL168:CZ168)))))</f>
        <v>0</v>
      </c>
      <c r="DB168" s="10">
        <f ca="1">IF(NOT(snowball),0,IF(AO167=0,0,IF($C168&lt;=SUM($CL168:DA168),0,IF(CF168+$C168-SUM($CL168:DA168)&gt;AO167+BJ168,AO167+BJ168-CF168,$C168-SUM($CL168:DA168)))))</f>
        <v>0</v>
      </c>
      <c r="DC168" s="10">
        <f ca="1">IF(NOT(snowball),0,IF(AP167=0,0,IF($C168&lt;=SUM($CL168:DB168),0,IF(CG168+$C168-SUM($CL168:DB168)&gt;AP167+BK168,AP167+BK168-CG168,$C168-SUM($CL168:DB168)))))</f>
        <v>0</v>
      </c>
      <c r="DD168" s="10">
        <f ca="1">IF(NOT(snowball),0,IF(AQ167=0,0,IF($C168&lt;=SUM($CL168:DC168),0,IF(CH168+$C168-SUM($CL168:DC168)&gt;AQ167+BL168,AQ167+BL168-CH168,$C168-SUM($CL168:DC168)))))</f>
        <v>0</v>
      </c>
      <c r="DE168" s="10">
        <f ca="1">IF(NOT(snowball),0,IF(AR167=0,0,IF($C168&lt;=SUM($CL168:DD168),0,IF(CI168+$C168-SUM($CL168:DD168)&gt;AR167+BM168,AR167+BM168-CI168,$C168-SUM($CL168:DD168)))))</f>
        <v>0</v>
      </c>
    </row>
    <row r="169" spans="1:109" ht="11.1" customHeight="1">
      <c r="A169" s="11" t="str">
        <f t="shared" ca="1" si="205"/>
        <v/>
      </c>
      <c r="B169" s="5" t="e">
        <f t="shared" ca="1" si="191"/>
        <v>#N/A</v>
      </c>
      <c r="C169" s="34" t="str">
        <f t="shared" ca="1" si="169"/>
        <v/>
      </c>
      <c r="D169" s="10">
        <f t="shared" ca="1" si="170"/>
        <v>0</v>
      </c>
      <c r="E169" s="10">
        <f t="shared" ca="1" si="171"/>
        <v>0</v>
      </c>
      <c r="F169" s="10">
        <f t="shared" ca="1" si="172"/>
        <v>0</v>
      </c>
      <c r="G169" s="10">
        <f t="shared" ca="1" si="173"/>
        <v>0</v>
      </c>
      <c r="H169" s="10">
        <f t="shared" ca="1" si="174"/>
        <v>0</v>
      </c>
      <c r="I169" s="10">
        <f t="shared" ca="1" si="175"/>
        <v>0</v>
      </c>
      <c r="J169" s="10">
        <f t="shared" ca="1" si="176"/>
        <v>0</v>
      </c>
      <c r="K169" s="10">
        <f t="shared" ca="1" si="177"/>
        <v>0</v>
      </c>
      <c r="L169" s="10">
        <f t="shared" ca="1" si="178"/>
        <v>0</v>
      </c>
      <c r="M169" s="10">
        <f t="shared" ca="1" si="179"/>
        <v>0</v>
      </c>
      <c r="N169" s="10">
        <f t="shared" ca="1" si="180"/>
        <v>0</v>
      </c>
      <c r="O169" s="10">
        <f t="shared" ca="1" si="181"/>
        <v>0</v>
      </c>
      <c r="P169" s="10">
        <f t="shared" ca="1" si="182"/>
        <v>0</v>
      </c>
      <c r="Q169" s="10">
        <f t="shared" ca="1" si="183"/>
        <v>0</v>
      </c>
      <c r="R169" s="10">
        <f t="shared" ca="1" si="184"/>
        <v>0</v>
      </c>
      <c r="S169" s="10">
        <f t="shared" ca="1" si="185"/>
        <v>0</v>
      </c>
      <c r="T169" s="10">
        <f t="shared" ca="1" si="186"/>
        <v>0</v>
      </c>
      <c r="U169" s="10">
        <f t="shared" ca="1" si="187"/>
        <v>0</v>
      </c>
      <c r="V169" s="10">
        <f t="shared" ca="1" si="188"/>
        <v>0</v>
      </c>
      <c r="W169" s="10">
        <f t="shared" ca="1" si="188"/>
        <v>0</v>
      </c>
      <c r="X169" s="31"/>
      <c r="Y169" s="10">
        <f t="shared" ca="1" si="192"/>
        <v>0</v>
      </c>
      <c r="Z169" s="10">
        <f t="shared" ca="1" si="193"/>
        <v>0</v>
      </c>
      <c r="AA169" s="10">
        <f t="shared" ca="1" si="194"/>
        <v>0</v>
      </c>
      <c r="AB169" s="10">
        <f t="shared" ca="1" si="195"/>
        <v>0</v>
      </c>
      <c r="AC169" s="10">
        <f t="shared" ca="1" si="196"/>
        <v>0</v>
      </c>
      <c r="AD169" s="10">
        <f t="shared" ca="1" si="197"/>
        <v>0</v>
      </c>
      <c r="AE169" s="10">
        <f t="shared" ca="1" si="223"/>
        <v>0</v>
      </c>
      <c r="AF169" s="10">
        <f t="shared" ca="1" si="223"/>
        <v>0</v>
      </c>
      <c r="AG169" s="10">
        <f t="shared" ca="1" si="223"/>
        <v>0</v>
      </c>
      <c r="AH169" s="10">
        <f t="shared" ca="1" si="223"/>
        <v>0</v>
      </c>
      <c r="AI169" s="10">
        <f t="shared" ca="1" si="223"/>
        <v>0</v>
      </c>
      <c r="AJ169" s="10">
        <f t="shared" ca="1" si="223"/>
        <v>0</v>
      </c>
      <c r="AK169" s="10">
        <f t="shared" ca="1" si="223"/>
        <v>0</v>
      </c>
      <c r="AL169" s="10">
        <f t="shared" ca="1" si="223"/>
        <v>0</v>
      </c>
      <c r="AM169" s="10">
        <f t="shared" ca="1" si="223"/>
        <v>0</v>
      </c>
      <c r="AN169" s="10">
        <f t="shared" ca="1" si="223"/>
        <v>0</v>
      </c>
      <c r="AO169" s="10">
        <f t="shared" ca="1" si="223"/>
        <v>0</v>
      </c>
      <c r="AP169" s="10">
        <f t="shared" ca="1" si="223"/>
        <v>0</v>
      </c>
      <c r="AQ169" s="10">
        <f t="shared" ca="1" si="223"/>
        <v>0</v>
      </c>
      <c r="AR169" s="10">
        <f t="shared" ca="1" si="223"/>
        <v>0</v>
      </c>
      <c r="AS169" s="2"/>
      <c r="AT169" s="10">
        <f t="shared" ca="1" si="165"/>
        <v>0</v>
      </c>
      <c r="AU169" s="10">
        <f t="shared" ca="1" si="166"/>
        <v>0</v>
      </c>
      <c r="AV169" s="10">
        <f t="shared" ca="1" si="167"/>
        <v>0</v>
      </c>
      <c r="AW169" s="10">
        <f t="shared" ca="1" si="206"/>
        <v>0</v>
      </c>
      <c r="AX169" s="10">
        <f t="shared" ca="1" si="207"/>
        <v>0</v>
      </c>
      <c r="AY169" s="10">
        <f t="shared" ca="1" si="208"/>
        <v>0</v>
      </c>
      <c r="AZ169" s="10">
        <f t="shared" ca="1" si="209"/>
        <v>0</v>
      </c>
      <c r="BA169" s="10">
        <f t="shared" ca="1" si="210"/>
        <v>0</v>
      </c>
      <c r="BB169" s="10">
        <f t="shared" ca="1" si="211"/>
        <v>0</v>
      </c>
      <c r="BC169" s="10">
        <f t="shared" ca="1" si="212"/>
        <v>0</v>
      </c>
      <c r="BD169" s="10">
        <f t="shared" ca="1" si="213"/>
        <v>0</v>
      </c>
      <c r="BE169" s="10">
        <f t="shared" ca="1" si="214"/>
        <v>0</v>
      </c>
      <c r="BF169" s="10">
        <f t="shared" ca="1" si="215"/>
        <v>0</v>
      </c>
      <c r="BG169" s="10">
        <f t="shared" ca="1" si="216"/>
        <v>0</v>
      </c>
      <c r="BH169" s="10">
        <f t="shared" ca="1" si="217"/>
        <v>0</v>
      </c>
      <c r="BI169" s="10">
        <f t="shared" ca="1" si="218"/>
        <v>0</v>
      </c>
      <c r="BJ169" s="10">
        <f t="shared" ca="1" si="219"/>
        <v>0</v>
      </c>
      <c r="BK169" s="10">
        <f t="shared" ca="1" si="220"/>
        <v>0</v>
      </c>
      <c r="BL169" s="10">
        <f t="shared" ca="1" si="221"/>
        <v>0</v>
      </c>
      <c r="BM169" s="10">
        <f t="shared" ca="1" si="222"/>
        <v>0</v>
      </c>
      <c r="BN169" s="13">
        <f t="shared" ca="1" si="198"/>
        <v>0</v>
      </c>
      <c r="BO169" s="7"/>
      <c r="BP169" s="10">
        <f t="shared" ca="1" si="199"/>
        <v>0</v>
      </c>
      <c r="BQ169" s="10">
        <f t="shared" ca="1" si="200"/>
        <v>0</v>
      </c>
      <c r="BR169" s="10">
        <f t="shared" ca="1" si="201"/>
        <v>0</v>
      </c>
      <c r="BS169" s="10">
        <f t="shared" ca="1" si="202"/>
        <v>0</v>
      </c>
      <c r="BT169" s="10">
        <f t="shared" ca="1" si="203"/>
        <v>0</v>
      </c>
      <c r="BU169" s="10">
        <f t="shared" ca="1" si="224"/>
        <v>0</v>
      </c>
      <c r="BV169" s="10">
        <f t="shared" ca="1" si="225"/>
        <v>0</v>
      </c>
      <c r="BW169" s="10">
        <f t="shared" ca="1" si="226"/>
        <v>0</v>
      </c>
      <c r="BX169" s="10">
        <f t="shared" ca="1" si="227"/>
        <v>0</v>
      </c>
      <c r="BY169" s="10">
        <f t="shared" ca="1" si="228"/>
        <v>0</v>
      </c>
      <c r="BZ169" s="10">
        <f t="shared" ca="1" si="229"/>
        <v>0</v>
      </c>
      <c r="CA169" s="10">
        <f t="shared" ca="1" si="230"/>
        <v>0</v>
      </c>
      <c r="CB169" s="10">
        <f t="shared" ca="1" si="231"/>
        <v>0</v>
      </c>
      <c r="CC169" s="10">
        <f t="shared" ca="1" si="232"/>
        <v>0</v>
      </c>
      <c r="CD169" s="10">
        <f t="shared" ca="1" si="233"/>
        <v>0</v>
      </c>
      <c r="CE169" s="10">
        <f t="shared" ca="1" si="234"/>
        <v>0</v>
      </c>
      <c r="CF169" s="10">
        <f t="shared" ca="1" si="235"/>
        <v>0</v>
      </c>
      <c r="CG169" s="10">
        <f t="shared" ca="1" si="236"/>
        <v>0</v>
      </c>
      <c r="CH169" s="10">
        <f t="shared" ca="1" si="237"/>
        <v>0</v>
      </c>
      <c r="CI169" s="10">
        <f t="shared" ca="1" si="238"/>
        <v>0</v>
      </c>
      <c r="CJ169" s="13">
        <f t="shared" ca="1" si="204"/>
        <v>0</v>
      </c>
      <c r="CK169" s="13"/>
      <c r="CL169" s="33">
        <f t="shared" ca="1" si="190"/>
        <v>0</v>
      </c>
      <c r="CM169" s="10">
        <f ca="1">IF(NOT(snowball),0,IF(Z168=0,0,IF($C169&lt;=SUM($CL169:CL169),0,IF(BQ169+$C169-SUM($CL169:CL169)&gt;Z168+AU169,Z168+AU169-BQ169,$C169-SUM($CL169:CL169)))))</f>
        <v>0</v>
      </c>
      <c r="CN169" s="10">
        <f ca="1">IF(NOT(snowball),0,IF(AA168=0,0,IF($C169&lt;=SUM($CL169:CM169),0,IF(BR169+$C169-SUM($CL169:CM169)&gt;AA168+AV169,AA168+AV169-BR169,$C169-SUM($CL169:CM169)))))</f>
        <v>0</v>
      </c>
      <c r="CO169" s="10">
        <f ca="1">IF(NOT(snowball),0,IF(AB168=0,0,IF($C169&lt;=SUM($CL169:CN169),0,IF(BS169+$C169-SUM($CL169:CN169)&gt;AB168+AW169,AB168+AW169-BS169,$C169-SUM($CL169:CN169)))))</f>
        <v>0</v>
      </c>
      <c r="CP169" s="10">
        <f ca="1">IF(NOT(snowball),0,IF(AC168=0,0,IF($C169&lt;=SUM($CL169:CO169),0,IF(BT169+$C169-SUM($CL169:CO169)&gt;AC168+AX169,AC168+AX169-BT169,$C169-SUM($CL169:CO169)))))</f>
        <v>0</v>
      </c>
      <c r="CQ169" s="10">
        <f ca="1">IF(NOT(snowball),0,IF(AD168=0,0,IF($C169&lt;=SUM($CL169:CP169),0,IF(BU169+$C169-SUM($CL169:CP169)&gt;AD168+AY169,AD168+AY169-BU169,$C169-SUM($CL169:CP169)))))</f>
        <v>0</v>
      </c>
      <c r="CR169" s="10">
        <f ca="1">IF(NOT(snowball),0,IF(AE168=0,0,IF($C169&lt;=SUM($CL169:CQ169),0,IF(BV169+$C169-SUM($CL169:CQ169)&gt;AE168+AZ169,AE168+AZ169-BV169,$C169-SUM($CL169:CQ169)))))</f>
        <v>0</v>
      </c>
      <c r="CS169" s="10">
        <f ca="1">IF(NOT(snowball),0,IF(AF168=0,0,IF($C169&lt;=SUM($CL169:CR169),0,IF(BW169+$C169-SUM($CL169:CR169)&gt;AF168+BA169,AF168+BA169-BW169,$C169-SUM($CL169:CR169)))))</f>
        <v>0</v>
      </c>
      <c r="CT169" s="10">
        <f ca="1">IF(NOT(snowball),0,IF(AG168=0,0,IF($C169&lt;=SUM($CL169:CS169),0,IF(BX169+$C169-SUM($CL169:CS169)&gt;AG168+BB169,AG168+BB169-BX169,$C169-SUM($CL169:CS169)))))</f>
        <v>0</v>
      </c>
      <c r="CU169" s="10">
        <f ca="1">IF(NOT(snowball),0,IF(AH168=0,0,IF($C169&lt;=SUM($CL169:CT169),0,IF(BY169+$C169-SUM($CL169:CT169)&gt;AH168+BC169,AH168+BC169-BY169,$C169-SUM($CL169:CT169)))))</f>
        <v>0</v>
      </c>
      <c r="CV169" s="10">
        <f ca="1">IF(NOT(snowball),0,IF(AI168=0,0,IF($C169&lt;=SUM($CL169:CU169),0,IF(BZ169+$C169-SUM($CL169:CU169)&gt;AI168+BD169,AI168+BD169-BZ169,$C169-SUM($CL169:CU169)))))</f>
        <v>0</v>
      </c>
      <c r="CW169" s="10">
        <f ca="1">IF(NOT(snowball),0,IF(AJ168=0,0,IF($C169&lt;=SUM($CL169:CV169),0,IF(CA169+$C169-SUM($CL169:CV169)&gt;AJ168+BE169,AJ168+BE169-CA169,$C169-SUM($CL169:CV169)))))</f>
        <v>0</v>
      </c>
      <c r="CX169" s="10">
        <f ca="1">IF(NOT(snowball),0,IF(AK168=0,0,IF($C169&lt;=SUM($CL169:CW169),0,IF(CB169+$C169-SUM($CL169:CW169)&gt;AK168+BF169,AK168+BF169-CB169,$C169-SUM($CL169:CW169)))))</f>
        <v>0</v>
      </c>
      <c r="CY169" s="10">
        <f ca="1">IF(NOT(snowball),0,IF(AL168=0,0,IF($C169&lt;=SUM($CL169:CX169),0,IF(CC169+$C169-SUM($CL169:CX169)&gt;AL168+BG169,AL168+BG169-CC169,$C169-SUM($CL169:CX169)))))</f>
        <v>0</v>
      </c>
      <c r="CZ169" s="10">
        <f ca="1">IF(NOT(snowball),0,IF(AM168=0,0,IF($C169&lt;=SUM($CL169:CY169),0,IF(CD169+$C169-SUM($CL169:CY169)&gt;AM168+BH169,AM168+BH169-CD169,$C169-SUM($CL169:CY169)))))</f>
        <v>0</v>
      </c>
      <c r="DA169" s="10">
        <f ca="1">IF(NOT(snowball),0,IF(AN168=0,0,IF($C169&lt;=SUM($CL169:CZ169),0,IF(CE169+$C169-SUM($CL169:CZ169)&gt;AN168+BI169,AN168+BI169-CE169,$C169-SUM($CL169:CZ169)))))</f>
        <v>0</v>
      </c>
      <c r="DB169" s="10">
        <f ca="1">IF(NOT(snowball),0,IF(AO168=0,0,IF($C169&lt;=SUM($CL169:DA169),0,IF(CF169+$C169-SUM($CL169:DA169)&gt;AO168+BJ169,AO168+BJ169-CF169,$C169-SUM($CL169:DA169)))))</f>
        <v>0</v>
      </c>
      <c r="DC169" s="10">
        <f ca="1">IF(NOT(snowball),0,IF(AP168=0,0,IF($C169&lt;=SUM($CL169:DB169),0,IF(CG169+$C169-SUM($CL169:DB169)&gt;AP168+BK169,AP168+BK169-CG169,$C169-SUM($CL169:DB169)))))</f>
        <v>0</v>
      </c>
      <c r="DD169" s="10">
        <f ca="1">IF(NOT(snowball),0,IF(AQ168=0,0,IF($C169&lt;=SUM($CL169:DC169),0,IF(CH169+$C169-SUM($CL169:DC169)&gt;AQ168+BL169,AQ168+BL169-CH169,$C169-SUM($CL169:DC169)))))</f>
        <v>0</v>
      </c>
      <c r="DE169" s="10">
        <f ca="1">IF(NOT(snowball),0,IF(AR168=0,0,IF($C169&lt;=SUM($CL169:DD169),0,IF(CI169+$C169-SUM($CL169:DD169)&gt;AR168+BM169,AR168+BM169-CI169,$C169-SUM($CL169:DD169)))))</f>
        <v>0</v>
      </c>
    </row>
    <row r="170" spans="1:109" ht="11.1" customHeight="1">
      <c r="A170" s="11" t="str">
        <f t="shared" ca="1" si="205"/>
        <v/>
      </c>
      <c r="B170" s="5" t="e">
        <f t="shared" ca="1" si="191"/>
        <v>#N/A</v>
      </c>
      <c r="C170" s="34" t="str">
        <f t="shared" ca="1" si="169"/>
        <v/>
      </c>
      <c r="D170" s="10">
        <f t="shared" ca="1" si="170"/>
        <v>0</v>
      </c>
      <c r="E170" s="10">
        <f t="shared" ca="1" si="171"/>
        <v>0</v>
      </c>
      <c r="F170" s="10">
        <f t="shared" ca="1" si="172"/>
        <v>0</v>
      </c>
      <c r="G170" s="10">
        <f t="shared" ca="1" si="173"/>
        <v>0</v>
      </c>
      <c r="H170" s="10">
        <f t="shared" ca="1" si="174"/>
        <v>0</v>
      </c>
      <c r="I170" s="10">
        <f t="shared" ca="1" si="175"/>
        <v>0</v>
      </c>
      <c r="J170" s="10">
        <f t="shared" ca="1" si="176"/>
        <v>0</v>
      </c>
      <c r="K170" s="10">
        <f t="shared" ca="1" si="177"/>
        <v>0</v>
      </c>
      <c r="L170" s="10">
        <f t="shared" ca="1" si="178"/>
        <v>0</v>
      </c>
      <c r="M170" s="10">
        <f t="shared" ca="1" si="179"/>
        <v>0</v>
      </c>
      <c r="N170" s="10">
        <f t="shared" ca="1" si="180"/>
        <v>0</v>
      </c>
      <c r="O170" s="10">
        <f t="shared" ca="1" si="181"/>
        <v>0</v>
      </c>
      <c r="P170" s="10">
        <f t="shared" ca="1" si="182"/>
        <v>0</v>
      </c>
      <c r="Q170" s="10">
        <f t="shared" ca="1" si="183"/>
        <v>0</v>
      </c>
      <c r="R170" s="10">
        <f t="shared" ca="1" si="184"/>
        <v>0</v>
      </c>
      <c r="S170" s="10">
        <f t="shared" ca="1" si="185"/>
        <v>0</v>
      </c>
      <c r="T170" s="10">
        <f t="shared" ca="1" si="186"/>
        <v>0</v>
      </c>
      <c r="U170" s="10">
        <f t="shared" ca="1" si="187"/>
        <v>0</v>
      </c>
      <c r="V170" s="10">
        <f t="shared" ca="1" si="188"/>
        <v>0</v>
      </c>
      <c r="W170" s="10">
        <f t="shared" ca="1" si="188"/>
        <v>0</v>
      </c>
      <c r="X170" s="31"/>
      <c r="Y170" s="10">
        <f t="shared" ca="1" si="192"/>
        <v>0</v>
      </c>
      <c r="Z170" s="10">
        <f t="shared" ca="1" si="193"/>
        <v>0</v>
      </c>
      <c r="AA170" s="10">
        <f t="shared" ca="1" si="194"/>
        <v>0</v>
      </c>
      <c r="AB170" s="10">
        <f t="shared" ca="1" si="195"/>
        <v>0</v>
      </c>
      <c r="AC170" s="10">
        <f t="shared" ca="1" si="196"/>
        <v>0</v>
      </c>
      <c r="AD170" s="10">
        <f t="shared" ca="1" si="197"/>
        <v>0</v>
      </c>
      <c r="AE170" s="10">
        <f t="shared" ca="1" si="223"/>
        <v>0</v>
      </c>
      <c r="AF170" s="10">
        <f t="shared" ca="1" si="223"/>
        <v>0</v>
      </c>
      <c r="AG170" s="10">
        <f t="shared" ca="1" si="223"/>
        <v>0</v>
      </c>
      <c r="AH170" s="10">
        <f t="shared" ca="1" si="223"/>
        <v>0</v>
      </c>
      <c r="AI170" s="10">
        <f t="shared" ca="1" si="223"/>
        <v>0</v>
      </c>
      <c r="AJ170" s="10">
        <f t="shared" ca="1" si="223"/>
        <v>0</v>
      </c>
      <c r="AK170" s="10">
        <f t="shared" ca="1" si="223"/>
        <v>0</v>
      </c>
      <c r="AL170" s="10">
        <f t="shared" ca="1" si="223"/>
        <v>0</v>
      </c>
      <c r="AM170" s="10">
        <f t="shared" ca="1" si="223"/>
        <v>0</v>
      </c>
      <c r="AN170" s="10">
        <f t="shared" ca="1" si="223"/>
        <v>0</v>
      </c>
      <c r="AO170" s="10">
        <f t="shared" ca="1" si="223"/>
        <v>0</v>
      </c>
      <c r="AP170" s="10">
        <f t="shared" ca="1" si="223"/>
        <v>0</v>
      </c>
      <c r="AQ170" s="10">
        <f t="shared" ca="1" si="223"/>
        <v>0</v>
      </c>
      <c r="AR170" s="10">
        <f t="shared" ca="1" si="223"/>
        <v>0</v>
      </c>
      <c r="AS170" s="2"/>
      <c r="AT170" s="10">
        <f t="shared" ca="1" si="165"/>
        <v>0</v>
      </c>
      <c r="AU170" s="10">
        <f t="shared" ca="1" si="166"/>
        <v>0</v>
      </c>
      <c r="AV170" s="10">
        <f t="shared" ca="1" si="167"/>
        <v>0</v>
      </c>
      <c r="AW170" s="10">
        <f t="shared" ca="1" si="206"/>
        <v>0</v>
      </c>
      <c r="AX170" s="10">
        <f t="shared" ca="1" si="207"/>
        <v>0</v>
      </c>
      <c r="AY170" s="10">
        <f t="shared" ca="1" si="208"/>
        <v>0</v>
      </c>
      <c r="AZ170" s="10">
        <f t="shared" ca="1" si="209"/>
        <v>0</v>
      </c>
      <c r="BA170" s="10">
        <f t="shared" ca="1" si="210"/>
        <v>0</v>
      </c>
      <c r="BB170" s="10">
        <f t="shared" ca="1" si="211"/>
        <v>0</v>
      </c>
      <c r="BC170" s="10">
        <f t="shared" ca="1" si="212"/>
        <v>0</v>
      </c>
      <c r="BD170" s="10">
        <f t="shared" ca="1" si="213"/>
        <v>0</v>
      </c>
      <c r="BE170" s="10">
        <f t="shared" ca="1" si="214"/>
        <v>0</v>
      </c>
      <c r="BF170" s="10">
        <f t="shared" ca="1" si="215"/>
        <v>0</v>
      </c>
      <c r="BG170" s="10">
        <f t="shared" ca="1" si="216"/>
        <v>0</v>
      </c>
      <c r="BH170" s="10">
        <f t="shared" ca="1" si="217"/>
        <v>0</v>
      </c>
      <c r="BI170" s="10">
        <f t="shared" ca="1" si="218"/>
        <v>0</v>
      </c>
      <c r="BJ170" s="10">
        <f t="shared" ca="1" si="219"/>
        <v>0</v>
      </c>
      <c r="BK170" s="10">
        <f t="shared" ca="1" si="220"/>
        <v>0</v>
      </c>
      <c r="BL170" s="10">
        <f t="shared" ca="1" si="221"/>
        <v>0</v>
      </c>
      <c r="BM170" s="10">
        <f t="shared" ca="1" si="222"/>
        <v>0</v>
      </c>
      <c r="BN170" s="13">
        <f t="shared" ca="1" si="198"/>
        <v>0</v>
      </c>
      <c r="BO170" s="7"/>
      <c r="BP170" s="10">
        <f t="shared" ca="1" si="199"/>
        <v>0</v>
      </c>
      <c r="BQ170" s="10">
        <f t="shared" ca="1" si="200"/>
        <v>0</v>
      </c>
      <c r="BR170" s="10">
        <f t="shared" ca="1" si="201"/>
        <v>0</v>
      </c>
      <c r="BS170" s="10">
        <f t="shared" ca="1" si="202"/>
        <v>0</v>
      </c>
      <c r="BT170" s="10">
        <f t="shared" ca="1" si="203"/>
        <v>0</v>
      </c>
      <c r="BU170" s="10">
        <f t="shared" ca="1" si="224"/>
        <v>0</v>
      </c>
      <c r="BV170" s="10">
        <f t="shared" ca="1" si="225"/>
        <v>0</v>
      </c>
      <c r="BW170" s="10">
        <f t="shared" ca="1" si="226"/>
        <v>0</v>
      </c>
      <c r="BX170" s="10">
        <f t="shared" ca="1" si="227"/>
        <v>0</v>
      </c>
      <c r="BY170" s="10">
        <f t="shared" ca="1" si="228"/>
        <v>0</v>
      </c>
      <c r="BZ170" s="10">
        <f t="shared" ca="1" si="229"/>
        <v>0</v>
      </c>
      <c r="CA170" s="10">
        <f t="shared" ca="1" si="230"/>
        <v>0</v>
      </c>
      <c r="CB170" s="10">
        <f t="shared" ca="1" si="231"/>
        <v>0</v>
      </c>
      <c r="CC170" s="10">
        <f t="shared" ca="1" si="232"/>
        <v>0</v>
      </c>
      <c r="CD170" s="10">
        <f t="shared" ca="1" si="233"/>
        <v>0</v>
      </c>
      <c r="CE170" s="10">
        <f t="shared" ca="1" si="234"/>
        <v>0</v>
      </c>
      <c r="CF170" s="10">
        <f t="shared" ca="1" si="235"/>
        <v>0</v>
      </c>
      <c r="CG170" s="10">
        <f t="shared" ca="1" si="236"/>
        <v>0</v>
      </c>
      <c r="CH170" s="10">
        <f t="shared" ca="1" si="237"/>
        <v>0</v>
      </c>
      <c r="CI170" s="10">
        <f t="shared" ca="1" si="238"/>
        <v>0</v>
      </c>
      <c r="CJ170" s="13">
        <f t="shared" ca="1" si="204"/>
        <v>0</v>
      </c>
      <c r="CK170" s="13"/>
      <c r="CL170" s="33">
        <f t="shared" ca="1" si="190"/>
        <v>0</v>
      </c>
      <c r="CM170" s="10">
        <f ca="1">IF(NOT(snowball),0,IF(Z169=0,0,IF($C170&lt;=SUM($CL170:CL170),0,IF(BQ170+$C170-SUM($CL170:CL170)&gt;Z169+AU170,Z169+AU170-BQ170,$C170-SUM($CL170:CL170)))))</f>
        <v>0</v>
      </c>
      <c r="CN170" s="10">
        <f ca="1">IF(NOT(snowball),0,IF(AA169=0,0,IF($C170&lt;=SUM($CL170:CM170),0,IF(BR170+$C170-SUM($CL170:CM170)&gt;AA169+AV170,AA169+AV170-BR170,$C170-SUM($CL170:CM170)))))</f>
        <v>0</v>
      </c>
      <c r="CO170" s="10">
        <f ca="1">IF(NOT(snowball),0,IF(AB169=0,0,IF($C170&lt;=SUM($CL170:CN170),0,IF(BS170+$C170-SUM($CL170:CN170)&gt;AB169+AW170,AB169+AW170-BS170,$C170-SUM($CL170:CN170)))))</f>
        <v>0</v>
      </c>
      <c r="CP170" s="10">
        <f ca="1">IF(NOT(snowball),0,IF(AC169=0,0,IF($C170&lt;=SUM($CL170:CO170),0,IF(BT170+$C170-SUM($CL170:CO170)&gt;AC169+AX170,AC169+AX170-BT170,$C170-SUM($CL170:CO170)))))</f>
        <v>0</v>
      </c>
      <c r="CQ170" s="10">
        <f ca="1">IF(NOT(snowball),0,IF(AD169=0,0,IF($C170&lt;=SUM($CL170:CP170),0,IF(BU170+$C170-SUM($CL170:CP170)&gt;AD169+AY170,AD169+AY170-BU170,$C170-SUM($CL170:CP170)))))</f>
        <v>0</v>
      </c>
      <c r="CR170" s="10">
        <f ca="1">IF(NOT(snowball),0,IF(AE169=0,0,IF($C170&lt;=SUM($CL170:CQ170),0,IF(BV170+$C170-SUM($CL170:CQ170)&gt;AE169+AZ170,AE169+AZ170-BV170,$C170-SUM($CL170:CQ170)))))</f>
        <v>0</v>
      </c>
      <c r="CS170" s="10">
        <f ca="1">IF(NOT(snowball),0,IF(AF169=0,0,IF($C170&lt;=SUM($CL170:CR170),0,IF(BW170+$C170-SUM($CL170:CR170)&gt;AF169+BA170,AF169+BA170-BW170,$C170-SUM($CL170:CR170)))))</f>
        <v>0</v>
      </c>
      <c r="CT170" s="10">
        <f ca="1">IF(NOT(snowball),0,IF(AG169=0,0,IF($C170&lt;=SUM($CL170:CS170),0,IF(BX170+$C170-SUM($CL170:CS170)&gt;AG169+BB170,AG169+BB170-BX170,$C170-SUM($CL170:CS170)))))</f>
        <v>0</v>
      </c>
      <c r="CU170" s="10">
        <f ca="1">IF(NOT(snowball),0,IF(AH169=0,0,IF($C170&lt;=SUM($CL170:CT170),0,IF(BY170+$C170-SUM($CL170:CT170)&gt;AH169+BC170,AH169+BC170-BY170,$C170-SUM($CL170:CT170)))))</f>
        <v>0</v>
      </c>
      <c r="CV170" s="10">
        <f ca="1">IF(NOT(snowball),0,IF(AI169=0,0,IF($C170&lt;=SUM($CL170:CU170),0,IF(BZ170+$C170-SUM($CL170:CU170)&gt;AI169+BD170,AI169+BD170-BZ170,$C170-SUM($CL170:CU170)))))</f>
        <v>0</v>
      </c>
      <c r="CW170" s="10">
        <f ca="1">IF(NOT(snowball),0,IF(AJ169=0,0,IF($C170&lt;=SUM($CL170:CV170),0,IF(CA170+$C170-SUM($CL170:CV170)&gt;AJ169+BE170,AJ169+BE170-CA170,$C170-SUM($CL170:CV170)))))</f>
        <v>0</v>
      </c>
      <c r="CX170" s="10">
        <f ca="1">IF(NOT(snowball),0,IF(AK169=0,0,IF($C170&lt;=SUM($CL170:CW170),0,IF(CB170+$C170-SUM($CL170:CW170)&gt;AK169+BF170,AK169+BF170-CB170,$C170-SUM($CL170:CW170)))))</f>
        <v>0</v>
      </c>
      <c r="CY170" s="10">
        <f ca="1">IF(NOT(snowball),0,IF(AL169=0,0,IF($C170&lt;=SUM($CL170:CX170),0,IF(CC170+$C170-SUM($CL170:CX170)&gt;AL169+BG170,AL169+BG170-CC170,$C170-SUM($CL170:CX170)))))</f>
        <v>0</v>
      </c>
      <c r="CZ170" s="10">
        <f ca="1">IF(NOT(snowball),0,IF(AM169=0,0,IF($C170&lt;=SUM($CL170:CY170),0,IF(CD170+$C170-SUM($CL170:CY170)&gt;AM169+BH170,AM169+BH170-CD170,$C170-SUM($CL170:CY170)))))</f>
        <v>0</v>
      </c>
      <c r="DA170" s="10">
        <f ca="1">IF(NOT(snowball),0,IF(AN169=0,0,IF($C170&lt;=SUM($CL170:CZ170),0,IF(CE170+$C170-SUM($CL170:CZ170)&gt;AN169+BI170,AN169+BI170-CE170,$C170-SUM($CL170:CZ170)))))</f>
        <v>0</v>
      </c>
      <c r="DB170" s="10">
        <f ca="1">IF(NOT(snowball),0,IF(AO169=0,0,IF($C170&lt;=SUM($CL170:DA170),0,IF(CF170+$C170-SUM($CL170:DA170)&gt;AO169+BJ170,AO169+BJ170-CF170,$C170-SUM($CL170:DA170)))))</f>
        <v>0</v>
      </c>
      <c r="DC170" s="10">
        <f ca="1">IF(NOT(snowball),0,IF(AP169=0,0,IF($C170&lt;=SUM($CL170:DB170),0,IF(CG170+$C170-SUM($CL170:DB170)&gt;AP169+BK170,AP169+BK170-CG170,$C170-SUM($CL170:DB170)))))</f>
        <v>0</v>
      </c>
      <c r="DD170" s="10">
        <f ca="1">IF(NOT(snowball),0,IF(AQ169=0,0,IF($C170&lt;=SUM($CL170:DC170),0,IF(CH170+$C170-SUM($CL170:DC170)&gt;AQ169+BL170,AQ169+BL170-CH170,$C170-SUM($CL170:DC170)))))</f>
        <v>0</v>
      </c>
      <c r="DE170" s="10">
        <f ca="1">IF(NOT(snowball),0,IF(AR169=0,0,IF($C170&lt;=SUM($CL170:DD170),0,IF(CI170+$C170-SUM($CL170:DD170)&gt;AR169+BM170,AR169+BM170-CI170,$C170-SUM($CL170:DD170)))))</f>
        <v>0</v>
      </c>
    </row>
    <row r="171" spans="1:109" ht="11.1" customHeight="1">
      <c r="A171" s="11" t="str">
        <f t="shared" ca="1" si="205"/>
        <v/>
      </c>
      <c r="B171" s="5" t="e">
        <f t="shared" ca="1" si="191"/>
        <v>#N/A</v>
      </c>
      <c r="C171" s="34" t="str">
        <f t="shared" ca="1" si="169"/>
        <v/>
      </c>
      <c r="D171" s="10">
        <f t="shared" ca="1" si="170"/>
        <v>0</v>
      </c>
      <c r="E171" s="10">
        <f t="shared" ca="1" si="171"/>
        <v>0</v>
      </c>
      <c r="F171" s="10">
        <f t="shared" ca="1" si="172"/>
        <v>0</v>
      </c>
      <c r="G171" s="10">
        <f t="shared" ca="1" si="173"/>
        <v>0</v>
      </c>
      <c r="H171" s="10">
        <f t="shared" ca="1" si="174"/>
        <v>0</v>
      </c>
      <c r="I171" s="10">
        <f t="shared" ca="1" si="175"/>
        <v>0</v>
      </c>
      <c r="J171" s="10">
        <f t="shared" ca="1" si="176"/>
        <v>0</v>
      </c>
      <c r="K171" s="10">
        <f t="shared" ca="1" si="177"/>
        <v>0</v>
      </c>
      <c r="L171" s="10">
        <f t="shared" ca="1" si="178"/>
        <v>0</v>
      </c>
      <c r="M171" s="10">
        <f t="shared" ca="1" si="179"/>
        <v>0</v>
      </c>
      <c r="N171" s="10">
        <f t="shared" ca="1" si="180"/>
        <v>0</v>
      </c>
      <c r="O171" s="10">
        <f t="shared" ca="1" si="181"/>
        <v>0</v>
      </c>
      <c r="P171" s="10">
        <f t="shared" ca="1" si="182"/>
        <v>0</v>
      </c>
      <c r="Q171" s="10">
        <f t="shared" ca="1" si="183"/>
        <v>0</v>
      </c>
      <c r="R171" s="10">
        <f t="shared" ca="1" si="184"/>
        <v>0</v>
      </c>
      <c r="S171" s="10">
        <f t="shared" ca="1" si="185"/>
        <v>0</v>
      </c>
      <c r="T171" s="10">
        <f t="shared" ca="1" si="186"/>
        <v>0</v>
      </c>
      <c r="U171" s="10">
        <f t="shared" ca="1" si="187"/>
        <v>0</v>
      </c>
      <c r="V171" s="10">
        <f t="shared" ca="1" si="188"/>
        <v>0</v>
      </c>
      <c r="W171" s="10">
        <f t="shared" ca="1" si="188"/>
        <v>0</v>
      </c>
      <c r="X171" s="31"/>
      <c r="Y171" s="10">
        <f t="shared" ca="1" si="192"/>
        <v>0</v>
      </c>
      <c r="Z171" s="10">
        <f t="shared" ca="1" si="193"/>
        <v>0</v>
      </c>
      <c r="AA171" s="10">
        <f t="shared" ca="1" si="194"/>
        <v>0</v>
      </c>
      <c r="AB171" s="10">
        <f t="shared" ca="1" si="195"/>
        <v>0</v>
      </c>
      <c r="AC171" s="10">
        <f t="shared" ca="1" si="196"/>
        <v>0</v>
      </c>
      <c r="AD171" s="10">
        <f t="shared" ca="1" si="197"/>
        <v>0</v>
      </c>
      <c r="AE171" s="10">
        <f t="shared" ca="1" si="223"/>
        <v>0</v>
      </c>
      <c r="AF171" s="10">
        <f t="shared" ca="1" si="223"/>
        <v>0</v>
      </c>
      <c r="AG171" s="10">
        <f t="shared" ca="1" si="223"/>
        <v>0</v>
      </c>
      <c r="AH171" s="10">
        <f t="shared" ca="1" si="223"/>
        <v>0</v>
      </c>
      <c r="AI171" s="10">
        <f t="shared" ca="1" si="223"/>
        <v>0</v>
      </c>
      <c r="AJ171" s="10">
        <f t="shared" ca="1" si="223"/>
        <v>0</v>
      </c>
      <c r="AK171" s="10">
        <f t="shared" ca="1" si="223"/>
        <v>0</v>
      </c>
      <c r="AL171" s="10">
        <f t="shared" ca="1" si="223"/>
        <v>0</v>
      </c>
      <c r="AM171" s="10">
        <f t="shared" ca="1" si="223"/>
        <v>0</v>
      </c>
      <c r="AN171" s="10">
        <f t="shared" ca="1" si="223"/>
        <v>0</v>
      </c>
      <c r="AO171" s="10">
        <f t="shared" ca="1" si="223"/>
        <v>0</v>
      </c>
      <c r="AP171" s="10">
        <f t="shared" ca="1" si="223"/>
        <v>0</v>
      </c>
      <c r="AQ171" s="10">
        <f t="shared" ca="1" si="223"/>
        <v>0</v>
      </c>
      <c r="AR171" s="10">
        <f t="shared" ca="1" si="223"/>
        <v>0</v>
      </c>
      <c r="AS171" s="2"/>
      <c r="AT171" s="10">
        <f t="shared" ca="1" si="165"/>
        <v>0</v>
      </c>
      <c r="AU171" s="10">
        <f t="shared" ca="1" si="166"/>
        <v>0</v>
      </c>
      <c r="AV171" s="10">
        <f t="shared" ca="1" si="167"/>
        <v>0</v>
      </c>
      <c r="AW171" s="10">
        <f t="shared" ca="1" si="206"/>
        <v>0</v>
      </c>
      <c r="AX171" s="10">
        <f t="shared" ca="1" si="207"/>
        <v>0</v>
      </c>
      <c r="AY171" s="10">
        <f t="shared" ca="1" si="208"/>
        <v>0</v>
      </c>
      <c r="AZ171" s="10">
        <f t="shared" ca="1" si="209"/>
        <v>0</v>
      </c>
      <c r="BA171" s="10">
        <f t="shared" ca="1" si="210"/>
        <v>0</v>
      </c>
      <c r="BB171" s="10">
        <f t="shared" ca="1" si="211"/>
        <v>0</v>
      </c>
      <c r="BC171" s="10">
        <f t="shared" ca="1" si="212"/>
        <v>0</v>
      </c>
      <c r="BD171" s="10">
        <f t="shared" ca="1" si="213"/>
        <v>0</v>
      </c>
      <c r="BE171" s="10">
        <f t="shared" ca="1" si="214"/>
        <v>0</v>
      </c>
      <c r="BF171" s="10">
        <f t="shared" ca="1" si="215"/>
        <v>0</v>
      </c>
      <c r="BG171" s="10">
        <f t="shared" ca="1" si="216"/>
        <v>0</v>
      </c>
      <c r="BH171" s="10">
        <f t="shared" ca="1" si="217"/>
        <v>0</v>
      </c>
      <c r="BI171" s="10">
        <f t="shared" ca="1" si="218"/>
        <v>0</v>
      </c>
      <c r="BJ171" s="10">
        <f t="shared" ca="1" si="219"/>
        <v>0</v>
      </c>
      <c r="BK171" s="10">
        <f t="shared" ca="1" si="220"/>
        <v>0</v>
      </c>
      <c r="BL171" s="10">
        <f t="shared" ca="1" si="221"/>
        <v>0</v>
      </c>
      <c r="BM171" s="10">
        <f t="shared" ca="1" si="222"/>
        <v>0</v>
      </c>
      <c r="BN171" s="13">
        <f t="shared" ca="1" si="198"/>
        <v>0</v>
      </c>
      <c r="BO171" s="7"/>
      <c r="BP171" s="10">
        <f t="shared" ca="1" si="199"/>
        <v>0</v>
      </c>
      <c r="BQ171" s="10">
        <f t="shared" ca="1" si="200"/>
        <v>0</v>
      </c>
      <c r="BR171" s="10">
        <f t="shared" ca="1" si="201"/>
        <v>0</v>
      </c>
      <c r="BS171" s="10">
        <f t="shared" ca="1" si="202"/>
        <v>0</v>
      </c>
      <c r="BT171" s="10">
        <f t="shared" ca="1" si="203"/>
        <v>0</v>
      </c>
      <c r="BU171" s="10">
        <f t="shared" ca="1" si="224"/>
        <v>0</v>
      </c>
      <c r="BV171" s="10">
        <f t="shared" ca="1" si="225"/>
        <v>0</v>
      </c>
      <c r="BW171" s="10">
        <f t="shared" ca="1" si="226"/>
        <v>0</v>
      </c>
      <c r="BX171" s="10">
        <f t="shared" ca="1" si="227"/>
        <v>0</v>
      </c>
      <c r="BY171" s="10">
        <f t="shared" ca="1" si="228"/>
        <v>0</v>
      </c>
      <c r="BZ171" s="10">
        <f t="shared" ca="1" si="229"/>
        <v>0</v>
      </c>
      <c r="CA171" s="10">
        <f t="shared" ca="1" si="230"/>
        <v>0</v>
      </c>
      <c r="CB171" s="10">
        <f t="shared" ca="1" si="231"/>
        <v>0</v>
      </c>
      <c r="CC171" s="10">
        <f t="shared" ca="1" si="232"/>
        <v>0</v>
      </c>
      <c r="CD171" s="10">
        <f t="shared" ca="1" si="233"/>
        <v>0</v>
      </c>
      <c r="CE171" s="10">
        <f t="shared" ca="1" si="234"/>
        <v>0</v>
      </c>
      <c r="CF171" s="10">
        <f t="shared" ca="1" si="235"/>
        <v>0</v>
      </c>
      <c r="CG171" s="10">
        <f t="shared" ca="1" si="236"/>
        <v>0</v>
      </c>
      <c r="CH171" s="10">
        <f t="shared" ca="1" si="237"/>
        <v>0</v>
      </c>
      <c r="CI171" s="10">
        <f t="shared" ca="1" si="238"/>
        <v>0</v>
      </c>
      <c r="CJ171" s="13">
        <f t="shared" ca="1" si="204"/>
        <v>0</v>
      </c>
      <c r="CK171" s="13"/>
      <c r="CL171" s="33">
        <f t="shared" ca="1" si="190"/>
        <v>0</v>
      </c>
      <c r="CM171" s="10">
        <f ca="1">IF(NOT(snowball),0,IF(Z170=0,0,IF($C171&lt;=SUM($CL171:CL171),0,IF(BQ171+$C171-SUM($CL171:CL171)&gt;Z170+AU171,Z170+AU171-BQ171,$C171-SUM($CL171:CL171)))))</f>
        <v>0</v>
      </c>
      <c r="CN171" s="10">
        <f ca="1">IF(NOT(snowball),0,IF(AA170=0,0,IF($C171&lt;=SUM($CL171:CM171),0,IF(BR171+$C171-SUM($CL171:CM171)&gt;AA170+AV171,AA170+AV171-BR171,$C171-SUM($CL171:CM171)))))</f>
        <v>0</v>
      </c>
      <c r="CO171" s="10">
        <f ca="1">IF(NOT(snowball),0,IF(AB170=0,0,IF($C171&lt;=SUM($CL171:CN171),0,IF(BS171+$C171-SUM($CL171:CN171)&gt;AB170+AW171,AB170+AW171-BS171,$C171-SUM($CL171:CN171)))))</f>
        <v>0</v>
      </c>
      <c r="CP171" s="10">
        <f ca="1">IF(NOT(snowball),0,IF(AC170=0,0,IF($C171&lt;=SUM($CL171:CO171),0,IF(BT171+$C171-SUM($CL171:CO171)&gt;AC170+AX171,AC170+AX171-BT171,$C171-SUM($CL171:CO171)))))</f>
        <v>0</v>
      </c>
      <c r="CQ171" s="10">
        <f ca="1">IF(NOT(snowball),0,IF(AD170=0,0,IF($C171&lt;=SUM($CL171:CP171),0,IF(BU171+$C171-SUM($CL171:CP171)&gt;AD170+AY171,AD170+AY171-BU171,$C171-SUM($CL171:CP171)))))</f>
        <v>0</v>
      </c>
      <c r="CR171" s="10">
        <f ca="1">IF(NOT(snowball),0,IF(AE170=0,0,IF($C171&lt;=SUM($CL171:CQ171),0,IF(BV171+$C171-SUM($CL171:CQ171)&gt;AE170+AZ171,AE170+AZ171-BV171,$C171-SUM($CL171:CQ171)))))</f>
        <v>0</v>
      </c>
      <c r="CS171" s="10">
        <f ca="1">IF(NOT(snowball),0,IF(AF170=0,0,IF($C171&lt;=SUM($CL171:CR171),0,IF(BW171+$C171-SUM($CL171:CR171)&gt;AF170+BA171,AF170+BA171-BW171,$C171-SUM($CL171:CR171)))))</f>
        <v>0</v>
      </c>
      <c r="CT171" s="10">
        <f ca="1">IF(NOT(snowball),0,IF(AG170=0,0,IF($C171&lt;=SUM($CL171:CS171),0,IF(BX171+$C171-SUM($CL171:CS171)&gt;AG170+BB171,AG170+BB171-BX171,$C171-SUM($CL171:CS171)))))</f>
        <v>0</v>
      </c>
      <c r="CU171" s="10">
        <f ca="1">IF(NOT(snowball),0,IF(AH170=0,0,IF($C171&lt;=SUM($CL171:CT171),0,IF(BY171+$C171-SUM($CL171:CT171)&gt;AH170+BC171,AH170+BC171-BY171,$C171-SUM($CL171:CT171)))))</f>
        <v>0</v>
      </c>
      <c r="CV171" s="10">
        <f ca="1">IF(NOT(snowball),0,IF(AI170=0,0,IF($C171&lt;=SUM($CL171:CU171),0,IF(BZ171+$C171-SUM($CL171:CU171)&gt;AI170+BD171,AI170+BD171-BZ171,$C171-SUM($CL171:CU171)))))</f>
        <v>0</v>
      </c>
      <c r="CW171" s="10">
        <f ca="1">IF(NOT(snowball),0,IF(AJ170=0,0,IF($C171&lt;=SUM($CL171:CV171),0,IF(CA171+$C171-SUM($CL171:CV171)&gt;AJ170+BE171,AJ170+BE171-CA171,$C171-SUM($CL171:CV171)))))</f>
        <v>0</v>
      </c>
      <c r="CX171" s="10">
        <f ca="1">IF(NOT(snowball),0,IF(AK170=0,0,IF($C171&lt;=SUM($CL171:CW171),0,IF(CB171+$C171-SUM($CL171:CW171)&gt;AK170+BF171,AK170+BF171-CB171,$C171-SUM($CL171:CW171)))))</f>
        <v>0</v>
      </c>
      <c r="CY171" s="10">
        <f ca="1">IF(NOT(snowball),0,IF(AL170=0,0,IF($C171&lt;=SUM($CL171:CX171),0,IF(CC171+$C171-SUM($CL171:CX171)&gt;AL170+BG171,AL170+BG171-CC171,$C171-SUM($CL171:CX171)))))</f>
        <v>0</v>
      </c>
      <c r="CZ171" s="10">
        <f ca="1">IF(NOT(snowball),0,IF(AM170=0,0,IF($C171&lt;=SUM($CL171:CY171),0,IF(CD171+$C171-SUM($CL171:CY171)&gt;AM170+BH171,AM170+BH171-CD171,$C171-SUM($CL171:CY171)))))</f>
        <v>0</v>
      </c>
      <c r="DA171" s="10">
        <f ca="1">IF(NOT(snowball),0,IF(AN170=0,0,IF($C171&lt;=SUM($CL171:CZ171),0,IF(CE171+$C171-SUM($CL171:CZ171)&gt;AN170+BI171,AN170+BI171-CE171,$C171-SUM($CL171:CZ171)))))</f>
        <v>0</v>
      </c>
      <c r="DB171" s="10">
        <f ca="1">IF(NOT(snowball),0,IF(AO170=0,0,IF($C171&lt;=SUM($CL171:DA171),0,IF(CF171+$C171-SUM($CL171:DA171)&gt;AO170+BJ171,AO170+BJ171-CF171,$C171-SUM($CL171:DA171)))))</f>
        <v>0</v>
      </c>
      <c r="DC171" s="10">
        <f ca="1">IF(NOT(snowball),0,IF(AP170=0,0,IF($C171&lt;=SUM($CL171:DB171),0,IF(CG171+$C171-SUM($CL171:DB171)&gt;AP170+BK171,AP170+BK171-CG171,$C171-SUM($CL171:DB171)))))</f>
        <v>0</v>
      </c>
      <c r="DD171" s="10">
        <f ca="1">IF(NOT(snowball),0,IF(AQ170=0,0,IF($C171&lt;=SUM($CL171:DC171),0,IF(CH171+$C171-SUM($CL171:DC171)&gt;AQ170+BL171,AQ170+BL171-CH171,$C171-SUM($CL171:DC171)))))</f>
        <v>0</v>
      </c>
      <c r="DE171" s="10">
        <f ca="1">IF(NOT(snowball),0,IF(AR170=0,0,IF($C171&lt;=SUM($CL171:DD171),0,IF(CI171+$C171-SUM($CL171:DD171)&gt;AR170+BM171,AR170+BM171-CI171,$C171-SUM($CL171:DD171)))))</f>
        <v>0</v>
      </c>
    </row>
    <row r="172" spans="1:109" ht="11.1" customHeight="1">
      <c r="A172" s="11" t="str">
        <f t="shared" ca="1" si="205"/>
        <v/>
      </c>
      <c r="B172" s="5" t="e">
        <f t="shared" ca="1" si="191"/>
        <v>#N/A</v>
      </c>
      <c r="C172" s="34" t="str">
        <f t="shared" ca="1" si="169"/>
        <v/>
      </c>
      <c r="D172" s="10">
        <f t="shared" ca="1" si="170"/>
        <v>0</v>
      </c>
      <c r="E172" s="10">
        <f t="shared" ca="1" si="171"/>
        <v>0</v>
      </c>
      <c r="F172" s="10">
        <f t="shared" ca="1" si="172"/>
        <v>0</v>
      </c>
      <c r="G172" s="10">
        <f t="shared" ca="1" si="173"/>
        <v>0</v>
      </c>
      <c r="H172" s="10">
        <f t="shared" ca="1" si="174"/>
        <v>0</v>
      </c>
      <c r="I172" s="10">
        <f t="shared" ca="1" si="175"/>
        <v>0</v>
      </c>
      <c r="J172" s="10">
        <f t="shared" ca="1" si="176"/>
        <v>0</v>
      </c>
      <c r="K172" s="10">
        <f t="shared" ca="1" si="177"/>
        <v>0</v>
      </c>
      <c r="L172" s="10">
        <f t="shared" ca="1" si="178"/>
        <v>0</v>
      </c>
      <c r="M172" s="10">
        <f t="shared" ca="1" si="179"/>
        <v>0</v>
      </c>
      <c r="N172" s="10">
        <f t="shared" ca="1" si="180"/>
        <v>0</v>
      </c>
      <c r="O172" s="10">
        <f t="shared" ca="1" si="181"/>
        <v>0</v>
      </c>
      <c r="P172" s="10">
        <f t="shared" ca="1" si="182"/>
        <v>0</v>
      </c>
      <c r="Q172" s="10">
        <f t="shared" ca="1" si="183"/>
        <v>0</v>
      </c>
      <c r="R172" s="10">
        <f t="shared" ca="1" si="184"/>
        <v>0</v>
      </c>
      <c r="S172" s="10">
        <f t="shared" ca="1" si="185"/>
        <v>0</v>
      </c>
      <c r="T172" s="10">
        <f t="shared" ca="1" si="186"/>
        <v>0</v>
      </c>
      <c r="U172" s="10">
        <f t="shared" ca="1" si="187"/>
        <v>0</v>
      </c>
      <c r="V172" s="10">
        <f t="shared" ca="1" si="188"/>
        <v>0</v>
      </c>
      <c r="W172" s="10">
        <f t="shared" ca="1" si="188"/>
        <v>0</v>
      </c>
      <c r="X172" s="31"/>
      <c r="Y172" s="10">
        <f t="shared" ca="1" si="192"/>
        <v>0</v>
      </c>
      <c r="Z172" s="10">
        <f t="shared" ca="1" si="193"/>
        <v>0</v>
      </c>
      <c r="AA172" s="10">
        <f t="shared" ca="1" si="194"/>
        <v>0</v>
      </c>
      <c r="AB172" s="10">
        <f t="shared" ca="1" si="195"/>
        <v>0</v>
      </c>
      <c r="AC172" s="10">
        <f t="shared" ca="1" si="196"/>
        <v>0</v>
      </c>
      <c r="AD172" s="10">
        <f t="shared" ca="1" si="197"/>
        <v>0</v>
      </c>
      <c r="AE172" s="10">
        <f t="shared" ca="1" si="223"/>
        <v>0</v>
      </c>
      <c r="AF172" s="10">
        <f t="shared" ca="1" si="223"/>
        <v>0</v>
      </c>
      <c r="AG172" s="10">
        <f t="shared" ca="1" si="223"/>
        <v>0</v>
      </c>
      <c r="AH172" s="10">
        <f t="shared" ca="1" si="223"/>
        <v>0</v>
      </c>
      <c r="AI172" s="10">
        <f t="shared" ca="1" si="223"/>
        <v>0</v>
      </c>
      <c r="AJ172" s="10">
        <f t="shared" ca="1" si="223"/>
        <v>0</v>
      </c>
      <c r="AK172" s="10">
        <f t="shared" ca="1" si="223"/>
        <v>0</v>
      </c>
      <c r="AL172" s="10">
        <f t="shared" ca="1" si="223"/>
        <v>0</v>
      </c>
      <c r="AM172" s="10">
        <f t="shared" ca="1" si="223"/>
        <v>0</v>
      </c>
      <c r="AN172" s="10">
        <f t="shared" ca="1" si="223"/>
        <v>0</v>
      </c>
      <c r="AO172" s="10">
        <f t="shared" ca="1" si="223"/>
        <v>0</v>
      </c>
      <c r="AP172" s="10">
        <f t="shared" ca="1" si="223"/>
        <v>0</v>
      </c>
      <c r="AQ172" s="10">
        <f t="shared" ca="1" si="223"/>
        <v>0</v>
      </c>
      <c r="AR172" s="10">
        <f t="shared" ca="1" si="223"/>
        <v>0</v>
      </c>
      <c r="AS172" s="2"/>
      <c r="AT172" s="10">
        <f t="shared" ca="1" si="165"/>
        <v>0</v>
      </c>
      <c r="AU172" s="10">
        <f t="shared" ca="1" si="166"/>
        <v>0</v>
      </c>
      <c r="AV172" s="10">
        <f t="shared" ca="1" si="167"/>
        <v>0</v>
      </c>
      <c r="AW172" s="10">
        <f t="shared" ca="1" si="206"/>
        <v>0</v>
      </c>
      <c r="AX172" s="10">
        <f t="shared" ca="1" si="207"/>
        <v>0</v>
      </c>
      <c r="AY172" s="10">
        <f t="shared" ca="1" si="208"/>
        <v>0</v>
      </c>
      <c r="AZ172" s="10">
        <f t="shared" ca="1" si="209"/>
        <v>0</v>
      </c>
      <c r="BA172" s="10">
        <f t="shared" ca="1" si="210"/>
        <v>0</v>
      </c>
      <c r="BB172" s="10">
        <f t="shared" ca="1" si="211"/>
        <v>0</v>
      </c>
      <c r="BC172" s="10">
        <f t="shared" ca="1" si="212"/>
        <v>0</v>
      </c>
      <c r="BD172" s="10">
        <f t="shared" ca="1" si="213"/>
        <v>0</v>
      </c>
      <c r="BE172" s="10">
        <f t="shared" ca="1" si="214"/>
        <v>0</v>
      </c>
      <c r="BF172" s="10">
        <f t="shared" ca="1" si="215"/>
        <v>0</v>
      </c>
      <c r="BG172" s="10">
        <f t="shared" ca="1" si="216"/>
        <v>0</v>
      </c>
      <c r="BH172" s="10">
        <f t="shared" ca="1" si="217"/>
        <v>0</v>
      </c>
      <c r="BI172" s="10">
        <f t="shared" ca="1" si="218"/>
        <v>0</v>
      </c>
      <c r="BJ172" s="10">
        <f t="shared" ca="1" si="219"/>
        <v>0</v>
      </c>
      <c r="BK172" s="10">
        <f t="shared" ca="1" si="220"/>
        <v>0</v>
      </c>
      <c r="BL172" s="10">
        <f t="shared" ca="1" si="221"/>
        <v>0</v>
      </c>
      <c r="BM172" s="10">
        <f t="shared" ca="1" si="222"/>
        <v>0</v>
      </c>
      <c r="BN172" s="13">
        <f t="shared" ca="1" si="198"/>
        <v>0</v>
      </c>
      <c r="BO172" s="7"/>
      <c r="BP172" s="10">
        <f t="shared" ca="1" si="199"/>
        <v>0</v>
      </c>
      <c r="BQ172" s="10">
        <f t="shared" ca="1" si="200"/>
        <v>0</v>
      </c>
      <c r="BR172" s="10">
        <f t="shared" ca="1" si="201"/>
        <v>0</v>
      </c>
      <c r="BS172" s="10">
        <f t="shared" ca="1" si="202"/>
        <v>0</v>
      </c>
      <c r="BT172" s="10">
        <f t="shared" ca="1" si="203"/>
        <v>0</v>
      </c>
      <c r="BU172" s="10">
        <f t="shared" ca="1" si="224"/>
        <v>0</v>
      </c>
      <c r="BV172" s="10">
        <f t="shared" ca="1" si="225"/>
        <v>0</v>
      </c>
      <c r="BW172" s="10">
        <f t="shared" ca="1" si="226"/>
        <v>0</v>
      </c>
      <c r="BX172" s="10">
        <f t="shared" ca="1" si="227"/>
        <v>0</v>
      </c>
      <c r="BY172" s="10">
        <f t="shared" ca="1" si="228"/>
        <v>0</v>
      </c>
      <c r="BZ172" s="10">
        <f t="shared" ca="1" si="229"/>
        <v>0</v>
      </c>
      <c r="CA172" s="10">
        <f t="shared" ca="1" si="230"/>
        <v>0</v>
      </c>
      <c r="CB172" s="10">
        <f t="shared" ca="1" si="231"/>
        <v>0</v>
      </c>
      <c r="CC172" s="10">
        <f t="shared" ca="1" si="232"/>
        <v>0</v>
      </c>
      <c r="CD172" s="10">
        <f t="shared" ca="1" si="233"/>
        <v>0</v>
      </c>
      <c r="CE172" s="10">
        <f t="shared" ca="1" si="234"/>
        <v>0</v>
      </c>
      <c r="CF172" s="10">
        <f t="shared" ca="1" si="235"/>
        <v>0</v>
      </c>
      <c r="CG172" s="10">
        <f t="shared" ca="1" si="236"/>
        <v>0</v>
      </c>
      <c r="CH172" s="10">
        <f t="shared" ca="1" si="237"/>
        <v>0</v>
      </c>
      <c r="CI172" s="10">
        <f t="shared" ca="1" si="238"/>
        <v>0</v>
      </c>
      <c r="CJ172" s="13">
        <f t="shared" ca="1" si="204"/>
        <v>0</v>
      </c>
      <c r="CK172" s="13"/>
      <c r="CL172" s="33">
        <f t="shared" ca="1" si="190"/>
        <v>0</v>
      </c>
      <c r="CM172" s="10">
        <f ca="1">IF(NOT(snowball),0,IF(Z171=0,0,IF($C172&lt;=SUM($CL172:CL172),0,IF(BQ172+$C172-SUM($CL172:CL172)&gt;Z171+AU172,Z171+AU172-BQ172,$C172-SUM($CL172:CL172)))))</f>
        <v>0</v>
      </c>
      <c r="CN172" s="10">
        <f ca="1">IF(NOT(snowball),0,IF(AA171=0,0,IF($C172&lt;=SUM($CL172:CM172),0,IF(BR172+$C172-SUM($CL172:CM172)&gt;AA171+AV172,AA171+AV172-BR172,$C172-SUM($CL172:CM172)))))</f>
        <v>0</v>
      </c>
      <c r="CO172" s="10">
        <f ca="1">IF(NOT(snowball),0,IF(AB171=0,0,IF($C172&lt;=SUM($CL172:CN172),0,IF(BS172+$C172-SUM($CL172:CN172)&gt;AB171+AW172,AB171+AW172-BS172,$C172-SUM($CL172:CN172)))))</f>
        <v>0</v>
      </c>
      <c r="CP172" s="10">
        <f ca="1">IF(NOT(snowball),0,IF(AC171=0,0,IF($C172&lt;=SUM($CL172:CO172),0,IF(BT172+$C172-SUM($CL172:CO172)&gt;AC171+AX172,AC171+AX172-BT172,$C172-SUM($CL172:CO172)))))</f>
        <v>0</v>
      </c>
      <c r="CQ172" s="10">
        <f ca="1">IF(NOT(snowball),0,IF(AD171=0,0,IF($C172&lt;=SUM($CL172:CP172),0,IF(BU172+$C172-SUM($CL172:CP172)&gt;AD171+AY172,AD171+AY172-BU172,$C172-SUM($CL172:CP172)))))</f>
        <v>0</v>
      </c>
      <c r="CR172" s="10">
        <f ca="1">IF(NOT(snowball),0,IF(AE171=0,0,IF($C172&lt;=SUM($CL172:CQ172),0,IF(BV172+$C172-SUM($CL172:CQ172)&gt;AE171+AZ172,AE171+AZ172-BV172,$C172-SUM($CL172:CQ172)))))</f>
        <v>0</v>
      </c>
      <c r="CS172" s="10">
        <f ca="1">IF(NOT(snowball),0,IF(AF171=0,0,IF($C172&lt;=SUM($CL172:CR172),0,IF(BW172+$C172-SUM($CL172:CR172)&gt;AF171+BA172,AF171+BA172-BW172,$C172-SUM($CL172:CR172)))))</f>
        <v>0</v>
      </c>
      <c r="CT172" s="10">
        <f ca="1">IF(NOT(snowball),0,IF(AG171=0,0,IF($C172&lt;=SUM($CL172:CS172),0,IF(BX172+$C172-SUM($CL172:CS172)&gt;AG171+BB172,AG171+BB172-BX172,$C172-SUM($CL172:CS172)))))</f>
        <v>0</v>
      </c>
      <c r="CU172" s="10">
        <f ca="1">IF(NOT(snowball),0,IF(AH171=0,0,IF($C172&lt;=SUM($CL172:CT172),0,IF(BY172+$C172-SUM($CL172:CT172)&gt;AH171+BC172,AH171+BC172-BY172,$C172-SUM($CL172:CT172)))))</f>
        <v>0</v>
      </c>
      <c r="CV172" s="10">
        <f ca="1">IF(NOT(snowball),0,IF(AI171=0,0,IF($C172&lt;=SUM($CL172:CU172),0,IF(BZ172+$C172-SUM($CL172:CU172)&gt;AI171+BD172,AI171+BD172-BZ172,$C172-SUM($CL172:CU172)))))</f>
        <v>0</v>
      </c>
      <c r="CW172" s="10">
        <f ca="1">IF(NOT(snowball),0,IF(AJ171=0,0,IF($C172&lt;=SUM($CL172:CV172),0,IF(CA172+$C172-SUM($CL172:CV172)&gt;AJ171+BE172,AJ171+BE172-CA172,$C172-SUM($CL172:CV172)))))</f>
        <v>0</v>
      </c>
      <c r="CX172" s="10">
        <f ca="1">IF(NOT(snowball),0,IF(AK171=0,0,IF($C172&lt;=SUM($CL172:CW172),0,IF(CB172+$C172-SUM($CL172:CW172)&gt;AK171+BF172,AK171+BF172-CB172,$C172-SUM($CL172:CW172)))))</f>
        <v>0</v>
      </c>
      <c r="CY172" s="10">
        <f ca="1">IF(NOT(snowball),0,IF(AL171=0,0,IF($C172&lt;=SUM($CL172:CX172),0,IF(CC172+$C172-SUM($CL172:CX172)&gt;AL171+BG172,AL171+BG172-CC172,$C172-SUM($CL172:CX172)))))</f>
        <v>0</v>
      </c>
      <c r="CZ172" s="10">
        <f ca="1">IF(NOT(snowball),0,IF(AM171=0,0,IF($C172&lt;=SUM($CL172:CY172),0,IF(CD172+$C172-SUM($CL172:CY172)&gt;AM171+BH172,AM171+BH172-CD172,$C172-SUM($CL172:CY172)))))</f>
        <v>0</v>
      </c>
      <c r="DA172" s="10">
        <f ca="1">IF(NOT(snowball),0,IF(AN171=0,0,IF($C172&lt;=SUM($CL172:CZ172),0,IF(CE172+$C172-SUM($CL172:CZ172)&gt;AN171+BI172,AN171+BI172-CE172,$C172-SUM($CL172:CZ172)))))</f>
        <v>0</v>
      </c>
      <c r="DB172" s="10">
        <f ca="1">IF(NOT(snowball),0,IF(AO171=0,0,IF($C172&lt;=SUM($CL172:DA172),0,IF(CF172+$C172-SUM($CL172:DA172)&gt;AO171+BJ172,AO171+BJ172-CF172,$C172-SUM($CL172:DA172)))))</f>
        <v>0</v>
      </c>
      <c r="DC172" s="10">
        <f ca="1">IF(NOT(snowball),0,IF(AP171=0,0,IF($C172&lt;=SUM($CL172:DB172),0,IF(CG172+$C172-SUM($CL172:DB172)&gt;AP171+BK172,AP171+BK172-CG172,$C172-SUM($CL172:DB172)))))</f>
        <v>0</v>
      </c>
      <c r="DD172" s="10">
        <f ca="1">IF(NOT(snowball),0,IF(AQ171=0,0,IF($C172&lt;=SUM($CL172:DC172),0,IF(CH172+$C172-SUM($CL172:DC172)&gt;AQ171+BL172,AQ171+BL172-CH172,$C172-SUM($CL172:DC172)))))</f>
        <v>0</v>
      </c>
      <c r="DE172" s="10">
        <f ca="1">IF(NOT(snowball),0,IF(AR171=0,0,IF($C172&lt;=SUM($CL172:DD172),0,IF(CI172+$C172-SUM($CL172:DD172)&gt;AR171+BM172,AR171+BM172-CI172,$C172-SUM($CL172:DD172)))))</f>
        <v>0</v>
      </c>
    </row>
    <row r="173" spans="1:109" ht="11.1" customHeight="1">
      <c r="A173" s="11" t="str">
        <f t="shared" ca="1" si="205"/>
        <v/>
      </c>
      <c r="B173" s="5" t="e">
        <f t="shared" ca="1" si="191"/>
        <v>#N/A</v>
      </c>
      <c r="C173" s="34" t="str">
        <f t="shared" ca="1" si="169"/>
        <v/>
      </c>
      <c r="D173" s="10">
        <f t="shared" ca="1" si="170"/>
        <v>0</v>
      </c>
      <c r="E173" s="10">
        <f t="shared" ca="1" si="171"/>
        <v>0</v>
      </c>
      <c r="F173" s="10">
        <f t="shared" ca="1" si="172"/>
        <v>0</v>
      </c>
      <c r="G173" s="10">
        <f t="shared" ca="1" si="173"/>
        <v>0</v>
      </c>
      <c r="H173" s="10">
        <f t="shared" ca="1" si="174"/>
        <v>0</v>
      </c>
      <c r="I173" s="10">
        <f t="shared" ca="1" si="175"/>
        <v>0</v>
      </c>
      <c r="J173" s="10">
        <f t="shared" ca="1" si="176"/>
        <v>0</v>
      </c>
      <c r="K173" s="10">
        <f t="shared" ca="1" si="177"/>
        <v>0</v>
      </c>
      <c r="L173" s="10">
        <f t="shared" ca="1" si="178"/>
        <v>0</v>
      </c>
      <c r="M173" s="10">
        <f t="shared" ca="1" si="179"/>
        <v>0</v>
      </c>
      <c r="N173" s="10">
        <f t="shared" ca="1" si="180"/>
        <v>0</v>
      </c>
      <c r="O173" s="10">
        <f t="shared" ca="1" si="181"/>
        <v>0</v>
      </c>
      <c r="P173" s="10">
        <f t="shared" ca="1" si="182"/>
        <v>0</v>
      </c>
      <c r="Q173" s="10">
        <f t="shared" ca="1" si="183"/>
        <v>0</v>
      </c>
      <c r="R173" s="10">
        <f t="shared" ca="1" si="184"/>
        <v>0</v>
      </c>
      <c r="S173" s="10">
        <f t="shared" ca="1" si="185"/>
        <v>0</v>
      </c>
      <c r="T173" s="10">
        <f t="shared" ca="1" si="186"/>
        <v>0</v>
      </c>
      <c r="U173" s="10">
        <f t="shared" ca="1" si="187"/>
        <v>0</v>
      </c>
      <c r="V173" s="10">
        <f t="shared" ca="1" si="188"/>
        <v>0</v>
      </c>
      <c r="W173" s="10">
        <f t="shared" ca="1" si="188"/>
        <v>0</v>
      </c>
      <c r="X173" s="31"/>
      <c r="Y173" s="10">
        <f t="shared" ca="1" si="192"/>
        <v>0</v>
      </c>
      <c r="Z173" s="10">
        <f t="shared" ca="1" si="193"/>
        <v>0</v>
      </c>
      <c r="AA173" s="10">
        <f t="shared" ca="1" si="194"/>
        <v>0</v>
      </c>
      <c r="AB173" s="10">
        <f t="shared" ca="1" si="195"/>
        <v>0</v>
      </c>
      <c r="AC173" s="10">
        <f t="shared" ca="1" si="196"/>
        <v>0</v>
      </c>
      <c r="AD173" s="10">
        <f t="shared" ca="1" si="197"/>
        <v>0</v>
      </c>
      <c r="AE173" s="10">
        <f t="shared" ca="1" si="223"/>
        <v>0</v>
      </c>
      <c r="AF173" s="10">
        <f t="shared" ca="1" si="223"/>
        <v>0</v>
      </c>
      <c r="AG173" s="10">
        <f t="shared" ca="1" si="223"/>
        <v>0</v>
      </c>
      <c r="AH173" s="10">
        <f t="shared" ca="1" si="223"/>
        <v>0</v>
      </c>
      <c r="AI173" s="10">
        <f t="shared" ca="1" si="223"/>
        <v>0</v>
      </c>
      <c r="AJ173" s="10">
        <f t="shared" ca="1" si="223"/>
        <v>0</v>
      </c>
      <c r="AK173" s="10">
        <f t="shared" ca="1" si="223"/>
        <v>0</v>
      </c>
      <c r="AL173" s="10">
        <f t="shared" ca="1" si="223"/>
        <v>0</v>
      </c>
      <c r="AM173" s="10">
        <f t="shared" ca="1" si="223"/>
        <v>0</v>
      </c>
      <c r="AN173" s="10">
        <f t="shared" ca="1" si="223"/>
        <v>0</v>
      </c>
      <c r="AO173" s="10">
        <f t="shared" ca="1" si="223"/>
        <v>0</v>
      </c>
      <c r="AP173" s="10">
        <f t="shared" ca="1" si="223"/>
        <v>0</v>
      </c>
      <c r="AQ173" s="10">
        <f t="shared" ca="1" si="223"/>
        <v>0</v>
      </c>
      <c r="AR173" s="10">
        <f t="shared" ca="1" si="223"/>
        <v>0</v>
      </c>
      <c r="AS173" s="2"/>
      <c r="AT173" s="10">
        <f t="shared" ca="1" si="165"/>
        <v>0</v>
      </c>
      <c r="AU173" s="10">
        <f t="shared" ca="1" si="166"/>
        <v>0</v>
      </c>
      <c r="AV173" s="10">
        <f t="shared" ca="1" si="167"/>
        <v>0</v>
      </c>
      <c r="AW173" s="10">
        <f t="shared" ca="1" si="206"/>
        <v>0</v>
      </c>
      <c r="AX173" s="10">
        <f t="shared" ca="1" si="207"/>
        <v>0</v>
      </c>
      <c r="AY173" s="10">
        <f t="shared" ca="1" si="208"/>
        <v>0</v>
      </c>
      <c r="AZ173" s="10">
        <f t="shared" ca="1" si="209"/>
        <v>0</v>
      </c>
      <c r="BA173" s="10">
        <f t="shared" ca="1" si="210"/>
        <v>0</v>
      </c>
      <c r="BB173" s="10">
        <f t="shared" ca="1" si="211"/>
        <v>0</v>
      </c>
      <c r="BC173" s="10">
        <f t="shared" ca="1" si="212"/>
        <v>0</v>
      </c>
      <c r="BD173" s="10">
        <f t="shared" ca="1" si="213"/>
        <v>0</v>
      </c>
      <c r="BE173" s="10">
        <f t="shared" ca="1" si="214"/>
        <v>0</v>
      </c>
      <c r="BF173" s="10">
        <f t="shared" ca="1" si="215"/>
        <v>0</v>
      </c>
      <c r="BG173" s="10">
        <f t="shared" ca="1" si="216"/>
        <v>0</v>
      </c>
      <c r="BH173" s="10">
        <f t="shared" ca="1" si="217"/>
        <v>0</v>
      </c>
      <c r="BI173" s="10">
        <f t="shared" ca="1" si="218"/>
        <v>0</v>
      </c>
      <c r="BJ173" s="10">
        <f t="shared" ca="1" si="219"/>
        <v>0</v>
      </c>
      <c r="BK173" s="10">
        <f t="shared" ca="1" si="220"/>
        <v>0</v>
      </c>
      <c r="BL173" s="10">
        <f t="shared" ca="1" si="221"/>
        <v>0</v>
      </c>
      <c r="BM173" s="10">
        <f t="shared" ca="1" si="222"/>
        <v>0</v>
      </c>
      <c r="BN173" s="13">
        <f t="shared" ca="1" si="198"/>
        <v>0</v>
      </c>
      <c r="BO173" s="7"/>
      <c r="BP173" s="10">
        <f t="shared" ca="1" si="199"/>
        <v>0</v>
      </c>
      <c r="BQ173" s="10">
        <f t="shared" ca="1" si="200"/>
        <v>0</v>
      </c>
      <c r="BR173" s="10">
        <f t="shared" ca="1" si="201"/>
        <v>0</v>
      </c>
      <c r="BS173" s="10">
        <f t="shared" ca="1" si="202"/>
        <v>0</v>
      </c>
      <c r="BT173" s="10">
        <f t="shared" ca="1" si="203"/>
        <v>0</v>
      </c>
      <c r="BU173" s="10">
        <f t="shared" ca="1" si="224"/>
        <v>0</v>
      </c>
      <c r="BV173" s="10">
        <f t="shared" ca="1" si="225"/>
        <v>0</v>
      </c>
      <c r="BW173" s="10">
        <f t="shared" ca="1" si="226"/>
        <v>0</v>
      </c>
      <c r="BX173" s="10">
        <f t="shared" ca="1" si="227"/>
        <v>0</v>
      </c>
      <c r="BY173" s="10">
        <f t="shared" ca="1" si="228"/>
        <v>0</v>
      </c>
      <c r="BZ173" s="10">
        <f t="shared" ca="1" si="229"/>
        <v>0</v>
      </c>
      <c r="CA173" s="10">
        <f t="shared" ca="1" si="230"/>
        <v>0</v>
      </c>
      <c r="CB173" s="10">
        <f t="shared" ca="1" si="231"/>
        <v>0</v>
      </c>
      <c r="CC173" s="10">
        <f t="shared" ca="1" si="232"/>
        <v>0</v>
      </c>
      <c r="CD173" s="10">
        <f t="shared" ca="1" si="233"/>
        <v>0</v>
      </c>
      <c r="CE173" s="10">
        <f t="shared" ca="1" si="234"/>
        <v>0</v>
      </c>
      <c r="CF173" s="10">
        <f t="shared" ca="1" si="235"/>
        <v>0</v>
      </c>
      <c r="CG173" s="10">
        <f t="shared" ca="1" si="236"/>
        <v>0</v>
      </c>
      <c r="CH173" s="10">
        <f t="shared" ca="1" si="237"/>
        <v>0</v>
      </c>
      <c r="CI173" s="10">
        <f t="shared" ca="1" si="238"/>
        <v>0</v>
      </c>
      <c r="CJ173" s="13">
        <f t="shared" ca="1" si="204"/>
        <v>0</v>
      </c>
      <c r="CK173" s="13"/>
      <c r="CL173" s="33">
        <f t="shared" ca="1" si="190"/>
        <v>0</v>
      </c>
      <c r="CM173" s="10">
        <f ca="1">IF(NOT(snowball),0,IF(Z172=0,0,IF($C173&lt;=SUM($CL173:CL173),0,IF(BQ173+$C173-SUM($CL173:CL173)&gt;Z172+AU173,Z172+AU173-BQ173,$C173-SUM($CL173:CL173)))))</f>
        <v>0</v>
      </c>
      <c r="CN173" s="10">
        <f ca="1">IF(NOT(snowball),0,IF(AA172=0,0,IF($C173&lt;=SUM($CL173:CM173),0,IF(BR173+$C173-SUM($CL173:CM173)&gt;AA172+AV173,AA172+AV173-BR173,$C173-SUM($CL173:CM173)))))</f>
        <v>0</v>
      </c>
      <c r="CO173" s="10">
        <f ca="1">IF(NOT(snowball),0,IF(AB172=0,0,IF($C173&lt;=SUM($CL173:CN173),0,IF(BS173+$C173-SUM($CL173:CN173)&gt;AB172+AW173,AB172+AW173-BS173,$C173-SUM($CL173:CN173)))))</f>
        <v>0</v>
      </c>
      <c r="CP173" s="10">
        <f ca="1">IF(NOT(snowball),0,IF(AC172=0,0,IF($C173&lt;=SUM($CL173:CO173),0,IF(BT173+$C173-SUM($CL173:CO173)&gt;AC172+AX173,AC172+AX173-BT173,$C173-SUM($CL173:CO173)))))</f>
        <v>0</v>
      </c>
      <c r="CQ173" s="10">
        <f ca="1">IF(NOT(snowball),0,IF(AD172=0,0,IF($C173&lt;=SUM($CL173:CP173),0,IF(BU173+$C173-SUM($CL173:CP173)&gt;AD172+AY173,AD172+AY173-BU173,$C173-SUM($CL173:CP173)))))</f>
        <v>0</v>
      </c>
      <c r="CR173" s="10">
        <f ca="1">IF(NOT(snowball),0,IF(AE172=0,0,IF($C173&lt;=SUM($CL173:CQ173),0,IF(BV173+$C173-SUM($CL173:CQ173)&gt;AE172+AZ173,AE172+AZ173-BV173,$C173-SUM($CL173:CQ173)))))</f>
        <v>0</v>
      </c>
      <c r="CS173" s="10">
        <f ca="1">IF(NOT(snowball),0,IF(AF172=0,0,IF($C173&lt;=SUM($CL173:CR173),0,IF(BW173+$C173-SUM($CL173:CR173)&gt;AF172+BA173,AF172+BA173-BW173,$C173-SUM($CL173:CR173)))))</f>
        <v>0</v>
      </c>
      <c r="CT173" s="10">
        <f ca="1">IF(NOT(snowball),0,IF(AG172=0,0,IF($C173&lt;=SUM($CL173:CS173),0,IF(BX173+$C173-SUM($CL173:CS173)&gt;AG172+BB173,AG172+BB173-BX173,$C173-SUM($CL173:CS173)))))</f>
        <v>0</v>
      </c>
      <c r="CU173" s="10">
        <f ca="1">IF(NOT(snowball),0,IF(AH172=0,0,IF($C173&lt;=SUM($CL173:CT173),0,IF(BY173+$C173-SUM($CL173:CT173)&gt;AH172+BC173,AH172+BC173-BY173,$C173-SUM($CL173:CT173)))))</f>
        <v>0</v>
      </c>
      <c r="CV173" s="10">
        <f ca="1">IF(NOT(snowball),0,IF(AI172=0,0,IF($C173&lt;=SUM($CL173:CU173),0,IF(BZ173+$C173-SUM($CL173:CU173)&gt;AI172+BD173,AI172+BD173-BZ173,$C173-SUM($CL173:CU173)))))</f>
        <v>0</v>
      </c>
      <c r="CW173" s="10">
        <f ca="1">IF(NOT(snowball),0,IF(AJ172=0,0,IF($C173&lt;=SUM($CL173:CV173),0,IF(CA173+$C173-SUM($CL173:CV173)&gt;AJ172+BE173,AJ172+BE173-CA173,$C173-SUM($CL173:CV173)))))</f>
        <v>0</v>
      </c>
      <c r="CX173" s="10">
        <f ca="1">IF(NOT(snowball),0,IF(AK172=0,0,IF($C173&lt;=SUM($CL173:CW173),0,IF(CB173+$C173-SUM($CL173:CW173)&gt;AK172+BF173,AK172+BF173-CB173,$C173-SUM($CL173:CW173)))))</f>
        <v>0</v>
      </c>
      <c r="CY173" s="10">
        <f ca="1">IF(NOT(snowball),0,IF(AL172=0,0,IF($C173&lt;=SUM($CL173:CX173),0,IF(CC173+$C173-SUM($CL173:CX173)&gt;AL172+BG173,AL172+BG173-CC173,$C173-SUM($CL173:CX173)))))</f>
        <v>0</v>
      </c>
      <c r="CZ173" s="10">
        <f ca="1">IF(NOT(snowball),0,IF(AM172=0,0,IF($C173&lt;=SUM($CL173:CY173),0,IF(CD173+$C173-SUM($CL173:CY173)&gt;AM172+BH173,AM172+BH173-CD173,$C173-SUM($CL173:CY173)))))</f>
        <v>0</v>
      </c>
      <c r="DA173" s="10">
        <f ca="1">IF(NOT(snowball),0,IF(AN172=0,0,IF($C173&lt;=SUM($CL173:CZ173),0,IF(CE173+$C173-SUM($CL173:CZ173)&gt;AN172+BI173,AN172+BI173-CE173,$C173-SUM($CL173:CZ173)))))</f>
        <v>0</v>
      </c>
      <c r="DB173" s="10">
        <f ca="1">IF(NOT(snowball),0,IF(AO172=0,0,IF($C173&lt;=SUM($CL173:DA173),0,IF(CF173+$C173-SUM($CL173:DA173)&gt;AO172+BJ173,AO172+BJ173-CF173,$C173-SUM($CL173:DA173)))))</f>
        <v>0</v>
      </c>
      <c r="DC173" s="10">
        <f ca="1">IF(NOT(snowball),0,IF(AP172=0,0,IF($C173&lt;=SUM($CL173:DB173),0,IF(CG173+$C173-SUM($CL173:DB173)&gt;AP172+BK173,AP172+BK173-CG173,$C173-SUM($CL173:DB173)))))</f>
        <v>0</v>
      </c>
      <c r="DD173" s="10">
        <f ca="1">IF(NOT(snowball),0,IF(AQ172=0,0,IF($C173&lt;=SUM($CL173:DC173),0,IF(CH173+$C173-SUM($CL173:DC173)&gt;AQ172+BL173,AQ172+BL173-CH173,$C173-SUM($CL173:DC173)))))</f>
        <v>0</v>
      </c>
      <c r="DE173" s="10">
        <f ca="1">IF(NOT(snowball),0,IF(AR172=0,0,IF($C173&lt;=SUM($CL173:DD173),0,IF(CI173+$C173-SUM($CL173:DD173)&gt;AR172+BM173,AR172+BM173-CI173,$C173-SUM($CL173:DD173)))))</f>
        <v>0</v>
      </c>
    </row>
    <row r="174" spans="1:109" ht="11.1" customHeight="1">
      <c r="A174" s="11" t="str">
        <f t="shared" ca="1" si="205"/>
        <v/>
      </c>
      <c r="B174" s="5" t="e">
        <f t="shared" ca="1" si="191"/>
        <v>#N/A</v>
      </c>
      <c r="C174" s="34" t="str">
        <f t="shared" ca="1" si="169"/>
        <v/>
      </c>
      <c r="D174" s="10">
        <f t="shared" ca="1" si="170"/>
        <v>0</v>
      </c>
      <c r="E174" s="10">
        <f t="shared" ca="1" si="171"/>
        <v>0</v>
      </c>
      <c r="F174" s="10">
        <f t="shared" ca="1" si="172"/>
        <v>0</v>
      </c>
      <c r="G174" s="10">
        <f t="shared" ca="1" si="173"/>
        <v>0</v>
      </c>
      <c r="H174" s="10">
        <f t="shared" ca="1" si="174"/>
        <v>0</v>
      </c>
      <c r="I174" s="10">
        <f t="shared" ca="1" si="175"/>
        <v>0</v>
      </c>
      <c r="J174" s="10">
        <f t="shared" ca="1" si="176"/>
        <v>0</v>
      </c>
      <c r="K174" s="10">
        <f t="shared" ca="1" si="177"/>
        <v>0</v>
      </c>
      <c r="L174" s="10">
        <f t="shared" ca="1" si="178"/>
        <v>0</v>
      </c>
      <c r="M174" s="10">
        <f t="shared" ca="1" si="179"/>
        <v>0</v>
      </c>
      <c r="N174" s="10">
        <f t="shared" ca="1" si="180"/>
        <v>0</v>
      </c>
      <c r="O174" s="10">
        <f t="shared" ca="1" si="181"/>
        <v>0</v>
      </c>
      <c r="P174" s="10">
        <f t="shared" ca="1" si="182"/>
        <v>0</v>
      </c>
      <c r="Q174" s="10">
        <f t="shared" ca="1" si="183"/>
        <v>0</v>
      </c>
      <c r="R174" s="10">
        <f t="shared" ca="1" si="184"/>
        <v>0</v>
      </c>
      <c r="S174" s="10">
        <f t="shared" ca="1" si="185"/>
        <v>0</v>
      </c>
      <c r="T174" s="10">
        <f t="shared" ca="1" si="186"/>
        <v>0</v>
      </c>
      <c r="U174" s="10">
        <f t="shared" ca="1" si="187"/>
        <v>0</v>
      </c>
      <c r="V174" s="10">
        <f t="shared" ca="1" si="188"/>
        <v>0</v>
      </c>
      <c r="W174" s="10">
        <f t="shared" ca="1" si="188"/>
        <v>0</v>
      </c>
      <c r="X174" s="31"/>
      <c r="Y174" s="10">
        <f t="shared" ca="1" si="192"/>
        <v>0</v>
      </c>
      <c r="Z174" s="10">
        <f t="shared" ca="1" si="193"/>
        <v>0</v>
      </c>
      <c r="AA174" s="10">
        <f t="shared" ca="1" si="194"/>
        <v>0</v>
      </c>
      <c r="AB174" s="10">
        <f t="shared" ca="1" si="195"/>
        <v>0</v>
      </c>
      <c r="AC174" s="10">
        <f t="shared" ca="1" si="196"/>
        <v>0</v>
      </c>
      <c r="AD174" s="10">
        <f t="shared" ca="1" si="197"/>
        <v>0</v>
      </c>
      <c r="AE174" s="10">
        <f t="shared" ca="1" si="223"/>
        <v>0</v>
      </c>
      <c r="AF174" s="10">
        <f t="shared" ca="1" si="223"/>
        <v>0</v>
      </c>
      <c r="AG174" s="10">
        <f t="shared" ca="1" si="223"/>
        <v>0</v>
      </c>
      <c r="AH174" s="10">
        <f t="shared" ca="1" si="223"/>
        <v>0</v>
      </c>
      <c r="AI174" s="10">
        <f t="shared" ca="1" si="223"/>
        <v>0</v>
      </c>
      <c r="AJ174" s="10">
        <f t="shared" ca="1" si="223"/>
        <v>0</v>
      </c>
      <c r="AK174" s="10">
        <f t="shared" ca="1" si="223"/>
        <v>0</v>
      </c>
      <c r="AL174" s="10">
        <f t="shared" ca="1" si="223"/>
        <v>0</v>
      </c>
      <c r="AM174" s="10">
        <f t="shared" ca="1" si="223"/>
        <v>0</v>
      </c>
      <c r="AN174" s="10">
        <f t="shared" ca="1" si="223"/>
        <v>0</v>
      </c>
      <c r="AO174" s="10">
        <f t="shared" ca="1" si="223"/>
        <v>0</v>
      </c>
      <c r="AP174" s="10">
        <f t="shared" ca="1" si="223"/>
        <v>0</v>
      </c>
      <c r="AQ174" s="10">
        <f t="shared" ca="1" si="223"/>
        <v>0</v>
      </c>
      <c r="AR174" s="10">
        <f t="shared" ca="1" si="223"/>
        <v>0</v>
      </c>
      <c r="AS174" s="2"/>
      <c r="AT174" s="10">
        <f t="shared" ca="1" si="165"/>
        <v>0</v>
      </c>
      <c r="AU174" s="10">
        <f t="shared" ca="1" si="166"/>
        <v>0</v>
      </c>
      <c r="AV174" s="10">
        <f t="shared" ca="1" si="167"/>
        <v>0</v>
      </c>
      <c r="AW174" s="10">
        <f t="shared" ca="1" si="206"/>
        <v>0</v>
      </c>
      <c r="AX174" s="10">
        <f t="shared" ca="1" si="207"/>
        <v>0</v>
      </c>
      <c r="AY174" s="10">
        <f t="shared" ca="1" si="208"/>
        <v>0</v>
      </c>
      <c r="AZ174" s="10">
        <f t="shared" ca="1" si="209"/>
        <v>0</v>
      </c>
      <c r="BA174" s="10">
        <f t="shared" ca="1" si="210"/>
        <v>0</v>
      </c>
      <c r="BB174" s="10">
        <f t="shared" ca="1" si="211"/>
        <v>0</v>
      </c>
      <c r="BC174" s="10">
        <f t="shared" ca="1" si="212"/>
        <v>0</v>
      </c>
      <c r="BD174" s="10">
        <f t="shared" ca="1" si="213"/>
        <v>0</v>
      </c>
      <c r="BE174" s="10">
        <f t="shared" ca="1" si="214"/>
        <v>0</v>
      </c>
      <c r="BF174" s="10">
        <f t="shared" ca="1" si="215"/>
        <v>0</v>
      </c>
      <c r="BG174" s="10">
        <f t="shared" ca="1" si="216"/>
        <v>0</v>
      </c>
      <c r="BH174" s="10">
        <f t="shared" ca="1" si="217"/>
        <v>0</v>
      </c>
      <c r="BI174" s="10">
        <f t="shared" ca="1" si="218"/>
        <v>0</v>
      </c>
      <c r="BJ174" s="10">
        <f t="shared" ca="1" si="219"/>
        <v>0</v>
      </c>
      <c r="BK174" s="10">
        <f t="shared" ca="1" si="220"/>
        <v>0</v>
      </c>
      <c r="BL174" s="10">
        <f t="shared" ca="1" si="221"/>
        <v>0</v>
      </c>
      <c r="BM174" s="10">
        <f t="shared" ca="1" si="222"/>
        <v>0</v>
      </c>
      <c r="BN174" s="13">
        <f t="shared" ca="1" si="198"/>
        <v>0</v>
      </c>
      <c r="BO174" s="7"/>
      <c r="BP174" s="10">
        <f t="shared" ca="1" si="199"/>
        <v>0</v>
      </c>
      <c r="BQ174" s="10">
        <f t="shared" ca="1" si="200"/>
        <v>0</v>
      </c>
      <c r="BR174" s="10">
        <f t="shared" ca="1" si="201"/>
        <v>0</v>
      </c>
      <c r="BS174" s="10">
        <f t="shared" ca="1" si="202"/>
        <v>0</v>
      </c>
      <c r="BT174" s="10">
        <f t="shared" ca="1" si="203"/>
        <v>0</v>
      </c>
      <c r="BU174" s="10">
        <f t="shared" ca="1" si="224"/>
        <v>0</v>
      </c>
      <c r="BV174" s="10">
        <f t="shared" ca="1" si="225"/>
        <v>0</v>
      </c>
      <c r="BW174" s="10">
        <f t="shared" ca="1" si="226"/>
        <v>0</v>
      </c>
      <c r="BX174" s="10">
        <f t="shared" ca="1" si="227"/>
        <v>0</v>
      </c>
      <c r="BY174" s="10">
        <f t="shared" ca="1" si="228"/>
        <v>0</v>
      </c>
      <c r="BZ174" s="10">
        <f t="shared" ca="1" si="229"/>
        <v>0</v>
      </c>
      <c r="CA174" s="10">
        <f t="shared" ca="1" si="230"/>
        <v>0</v>
      </c>
      <c r="CB174" s="10">
        <f t="shared" ca="1" si="231"/>
        <v>0</v>
      </c>
      <c r="CC174" s="10">
        <f t="shared" ca="1" si="232"/>
        <v>0</v>
      </c>
      <c r="CD174" s="10">
        <f t="shared" ca="1" si="233"/>
        <v>0</v>
      </c>
      <c r="CE174" s="10">
        <f t="shared" ca="1" si="234"/>
        <v>0</v>
      </c>
      <c r="CF174" s="10">
        <f t="shared" ca="1" si="235"/>
        <v>0</v>
      </c>
      <c r="CG174" s="10">
        <f t="shared" ca="1" si="236"/>
        <v>0</v>
      </c>
      <c r="CH174" s="10">
        <f t="shared" ca="1" si="237"/>
        <v>0</v>
      </c>
      <c r="CI174" s="10">
        <f t="shared" ca="1" si="238"/>
        <v>0</v>
      </c>
      <c r="CJ174" s="13">
        <f t="shared" ca="1" si="204"/>
        <v>0</v>
      </c>
      <c r="CK174" s="13"/>
      <c r="CL174" s="33">
        <f t="shared" ca="1" si="190"/>
        <v>0</v>
      </c>
      <c r="CM174" s="10">
        <f ca="1">IF(NOT(snowball),0,IF(Z173=0,0,IF($C174&lt;=SUM($CL174:CL174),0,IF(BQ174+$C174-SUM($CL174:CL174)&gt;Z173+AU174,Z173+AU174-BQ174,$C174-SUM($CL174:CL174)))))</f>
        <v>0</v>
      </c>
      <c r="CN174" s="10">
        <f ca="1">IF(NOT(snowball),0,IF(AA173=0,0,IF($C174&lt;=SUM($CL174:CM174),0,IF(BR174+$C174-SUM($CL174:CM174)&gt;AA173+AV174,AA173+AV174-BR174,$C174-SUM($CL174:CM174)))))</f>
        <v>0</v>
      </c>
      <c r="CO174" s="10">
        <f ca="1">IF(NOT(snowball),0,IF(AB173=0,0,IF($C174&lt;=SUM($CL174:CN174),0,IF(BS174+$C174-SUM($CL174:CN174)&gt;AB173+AW174,AB173+AW174-BS174,$C174-SUM($CL174:CN174)))))</f>
        <v>0</v>
      </c>
      <c r="CP174" s="10">
        <f ca="1">IF(NOT(snowball),0,IF(AC173=0,0,IF($C174&lt;=SUM($CL174:CO174),0,IF(BT174+$C174-SUM($CL174:CO174)&gt;AC173+AX174,AC173+AX174-BT174,$C174-SUM($CL174:CO174)))))</f>
        <v>0</v>
      </c>
      <c r="CQ174" s="10">
        <f ca="1">IF(NOT(snowball),0,IF(AD173=0,0,IF($C174&lt;=SUM($CL174:CP174),0,IF(BU174+$C174-SUM($CL174:CP174)&gt;AD173+AY174,AD173+AY174-BU174,$C174-SUM($CL174:CP174)))))</f>
        <v>0</v>
      </c>
      <c r="CR174" s="10">
        <f ca="1">IF(NOT(snowball),0,IF(AE173=0,0,IF($C174&lt;=SUM($CL174:CQ174),0,IF(BV174+$C174-SUM($CL174:CQ174)&gt;AE173+AZ174,AE173+AZ174-BV174,$C174-SUM($CL174:CQ174)))))</f>
        <v>0</v>
      </c>
      <c r="CS174" s="10">
        <f ca="1">IF(NOT(snowball),0,IF(AF173=0,0,IF($C174&lt;=SUM($CL174:CR174),0,IF(BW174+$C174-SUM($CL174:CR174)&gt;AF173+BA174,AF173+BA174-BW174,$C174-SUM($CL174:CR174)))))</f>
        <v>0</v>
      </c>
      <c r="CT174" s="10">
        <f ca="1">IF(NOT(snowball),0,IF(AG173=0,0,IF($C174&lt;=SUM($CL174:CS174),0,IF(BX174+$C174-SUM($CL174:CS174)&gt;AG173+BB174,AG173+BB174-BX174,$C174-SUM($CL174:CS174)))))</f>
        <v>0</v>
      </c>
      <c r="CU174" s="10">
        <f ca="1">IF(NOT(snowball),0,IF(AH173=0,0,IF($C174&lt;=SUM($CL174:CT174),0,IF(BY174+$C174-SUM($CL174:CT174)&gt;AH173+BC174,AH173+BC174-BY174,$C174-SUM($CL174:CT174)))))</f>
        <v>0</v>
      </c>
      <c r="CV174" s="10">
        <f ca="1">IF(NOT(snowball),0,IF(AI173=0,0,IF($C174&lt;=SUM($CL174:CU174),0,IF(BZ174+$C174-SUM($CL174:CU174)&gt;AI173+BD174,AI173+BD174-BZ174,$C174-SUM($CL174:CU174)))))</f>
        <v>0</v>
      </c>
      <c r="CW174" s="10">
        <f ca="1">IF(NOT(snowball),0,IF(AJ173=0,0,IF($C174&lt;=SUM($CL174:CV174),0,IF(CA174+$C174-SUM($CL174:CV174)&gt;AJ173+BE174,AJ173+BE174-CA174,$C174-SUM($CL174:CV174)))))</f>
        <v>0</v>
      </c>
      <c r="CX174" s="10">
        <f ca="1">IF(NOT(snowball),0,IF(AK173=0,0,IF($C174&lt;=SUM($CL174:CW174),0,IF(CB174+$C174-SUM($CL174:CW174)&gt;AK173+BF174,AK173+BF174-CB174,$C174-SUM($CL174:CW174)))))</f>
        <v>0</v>
      </c>
      <c r="CY174" s="10">
        <f ca="1">IF(NOT(snowball),0,IF(AL173=0,0,IF($C174&lt;=SUM($CL174:CX174),0,IF(CC174+$C174-SUM($CL174:CX174)&gt;AL173+BG174,AL173+BG174-CC174,$C174-SUM($CL174:CX174)))))</f>
        <v>0</v>
      </c>
      <c r="CZ174" s="10">
        <f ca="1">IF(NOT(snowball),0,IF(AM173=0,0,IF($C174&lt;=SUM($CL174:CY174),0,IF(CD174+$C174-SUM($CL174:CY174)&gt;AM173+BH174,AM173+BH174-CD174,$C174-SUM($CL174:CY174)))))</f>
        <v>0</v>
      </c>
      <c r="DA174" s="10">
        <f ca="1">IF(NOT(snowball),0,IF(AN173=0,0,IF($C174&lt;=SUM($CL174:CZ174),0,IF(CE174+$C174-SUM($CL174:CZ174)&gt;AN173+BI174,AN173+BI174-CE174,$C174-SUM($CL174:CZ174)))))</f>
        <v>0</v>
      </c>
      <c r="DB174" s="10">
        <f ca="1">IF(NOT(snowball),0,IF(AO173=0,0,IF($C174&lt;=SUM($CL174:DA174),0,IF(CF174+$C174-SUM($CL174:DA174)&gt;AO173+BJ174,AO173+BJ174-CF174,$C174-SUM($CL174:DA174)))))</f>
        <v>0</v>
      </c>
      <c r="DC174" s="10">
        <f ca="1">IF(NOT(snowball),0,IF(AP173=0,0,IF($C174&lt;=SUM($CL174:DB174),0,IF(CG174+$C174-SUM($CL174:DB174)&gt;AP173+BK174,AP173+BK174-CG174,$C174-SUM($CL174:DB174)))))</f>
        <v>0</v>
      </c>
      <c r="DD174" s="10">
        <f ca="1">IF(NOT(snowball),0,IF(AQ173=0,0,IF($C174&lt;=SUM($CL174:DC174),0,IF(CH174+$C174-SUM($CL174:DC174)&gt;AQ173+BL174,AQ173+BL174-CH174,$C174-SUM($CL174:DC174)))))</f>
        <v>0</v>
      </c>
      <c r="DE174" s="10">
        <f ca="1">IF(NOT(snowball),0,IF(AR173=0,0,IF($C174&lt;=SUM($CL174:DD174),0,IF(CI174+$C174-SUM($CL174:DD174)&gt;AR173+BM174,AR173+BM174-CI174,$C174-SUM($CL174:DD174)))))</f>
        <v>0</v>
      </c>
    </row>
    <row r="175" spans="1:109" ht="11.1" customHeight="1">
      <c r="A175" s="11" t="str">
        <f t="shared" ca="1" si="205"/>
        <v/>
      </c>
      <c r="B175" s="5" t="e">
        <f t="shared" ca="1" si="191"/>
        <v>#N/A</v>
      </c>
      <c r="C175" s="34" t="str">
        <f t="shared" ca="1" si="169"/>
        <v/>
      </c>
      <c r="D175" s="10">
        <f t="shared" ca="1" si="170"/>
        <v>0</v>
      </c>
      <c r="E175" s="10">
        <f t="shared" ca="1" si="171"/>
        <v>0</v>
      </c>
      <c r="F175" s="10">
        <f t="shared" ca="1" si="172"/>
        <v>0</v>
      </c>
      <c r="G175" s="10">
        <f t="shared" ca="1" si="173"/>
        <v>0</v>
      </c>
      <c r="H175" s="10">
        <f t="shared" ca="1" si="174"/>
        <v>0</v>
      </c>
      <c r="I175" s="10">
        <f t="shared" ca="1" si="175"/>
        <v>0</v>
      </c>
      <c r="J175" s="10">
        <f t="shared" ca="1" si="176"/>
        <v>0</v>
      </c>
      <c r="K175" s="10">
        <f t="shared" ca="1" si="177"/>
        <v>0</v>
      </c>
      <c r="L175" s="10">
        <f t="shared" ca="1" si="178"/>
        <v>0</v>
      </c>
      <c r="M175" s="10">
        <f t="shared" ca="1" si="179"/>
        <v>0</v>
      </c>
      <c r="N175" s="10">
        <f t="shared" ca="1" si="180"/>
        <v>0</v>
      </c>
      <c r="O175" s="10">
        <f t="shared" ca="1" si="181"/>
        <v>0</v>
      </c>
      <c r="P175" s="10">
        <f t="shared" ca="1" si="182"/>
        <v>0</v>
      </c>
      <c r="Q175" s="10">
        <f t="shared" ca="1" si="183"/>
        <v>0</v>
      </c>
      <c r="R175" s="10">
        <f t="shared" ca="1" si="184"/>
        <v>0</v>
      </c>
      <c r="S175" s="10">
        <f t="shared" ca="1" si="185"/>
        <v>0</v>
      </c>
      <c r="T175" s="10">
        <f t="shared" ca="1" si="186"/>
        <v>0</v>
      </c>
      <c r="U175" s="10">
        <f t="shared" ca="1" si="187"/>
        <v>0</v>
      </c>
      <c r="V175" s="10">
        <f t="shared" ca="1" si="188"/>
        <v>0</v>
      </c>
      <c r="W175" s="10">
        <f t="shared" ca="1" si="188"/>
        <v>0</v>
      </c>
      <c r="X175" s="31"/>
      <c r="Y175" s="10">
        <f t="shared" ca="1" si="192"/>
        <v>0</v>
      </c>
      <c r="Z175" s="10">
        <f t="shared" ca="1" si="193"/>
        <v>0</v>
      </c>
      <c r="AA175" s="10">
        <f t="shared" ca="1" si="194"/>
        <v>0</v>
      </c>
      <c r="AB175" s="10">
        <f t="shared" ca="1" si="195"/>
        <v>0</v>
      </c>
      <c r="AC175" s="10">
        <f t="shared" ca="1" si="196"/>
        <v>0</v>
      </c>
      <c r="AD175" s="10">
        <f t="shared" ca="1" si="197"/>
        <v>0</v>
      </c>
      <c r="AE175" s="10">
        <f t="shared" ca="1" si="223"/>
        <v>0</v>
      </c>
      <c r="AF175" s="10">
        <f t="shared" ca="1" si="223"/>
        <v>0</v>
      </c>
      <c r="AG175" s="10">
        <f t="shared" ca="1" si="223"/>
        <v>0</v>
      </c>
      <c r="AH175" s="10">
        <f t="shared" ca="1" si="223"/>
        <v>0</v>
      </c>
      <c r="AI175" s="10">
        <f t="shared" ca="1" si="223"/>
        <v>0</v>
      </c>
      <c r="AJ175" s="10">
        <f t="shared" ca="1" si="223"/>
        <v>0</v>
      </c>
      <c r="AK175" s="10">
        <f t="shared" ca="1" si="223"/>
        <v>0</v>
      </c>
      <c r="AL175" s="10">
        <f t="shared" ca="1" si="223"/>
        <v>0</v>
      </c>
      <c r="AM175" s="10">
        <f t="shared" ca="1" si="223"/>
        <v>0</v>
      </c>
      <c r="AN175" s="10">
        <f t="shared" ca="1" si="223"/>
        <v>0</v>
      </c>
      <c r="AO175" s="10">
        <f t="shared" ca="1" si="223"/>
        <v>0</v>
      </c>
      <c r="AP175" s="10">
        <f t="shared" ca="1" si="223"/>
        <v>0</v>
      </c>
      <c r="AQ175" s="10">
        <f t="shared" ca="1" si="223"/>
        <v>0</v>
      </c>
      <c r="AR175" s="10">
        <f t="shared" ca="1" si="223"/>
        <v>0</v>
      </c>
      <c r="AS175" s="2"/>
      <c r="AT175" s="10">
        <f t="shared" ca="1" si="165"/>
        <v>0</v>
      </c>
      <c r="AU175" s="10">
        <f t="shared" ca="1" si="166"/>
        <v>0</v>
      </c>
      <c r="AV175" s="10">
        <f t="shared" ca="1" si="167"/>
        <v>0</v>
      </c>
      <c r="AW175" s="10">
        <f t="shared" ca="1" si="206"/>
        <v>0</v>
      </c>
      <c r="AX175" s="10">
        <f t="shared" ca="1" si="207"/>
        <v>0</v>
      </c>
      <c r="AY175" s="10">
        <f t="shared" ca="1" si="208"/>
        <v>0</v>
      </c>
      <c r="AZ175" s="10">
        <f t="shared" ca="1" si="209"/>
        <v>0</v>
      </c>
      <c r="BA175" s="10">
        <f t="shared" ca="1" si="210"/>
        <v>0</v>
      </c>
      <c r="BB175" s="10">
        <f t="shared" ca="1" si="211"/>
        <v>0</v>
      </c>
      <c r="BC175" s="10">
        <f t="shared" ca="1" si="212"/>
        <v>0</v>
      </c>
      <c r="BD175" s="10">
        <f t="shared" ca="1" si="213"/>
        <v>0</v>
      </c>
      <c r="BE175" s="10">
        <f t="shared" ca="1" si="214"/>
        <v>0</v>
      </c>
      <c r="BF175" s="10">
        <f t="shared" ca="1" si="215"/>
        <v>0</v>
      </c>
      <c r="BG175" s="10">
        <f t="shared" ca="1" si="216"/>
        <v>0</v>
      </c>
      <c r="BH175" s="10">
        <f t="shared" ca="1" si="217"/>
        <v>0</v>
      </c>
      <c r="BI175" s="10">
        <f t="shared" ca="1" si="218"/>
        <v>0</v>
      </c>
      <c r="BJ175" s="10">
        <f t="shared" ca="1" si="219"/>
        <v>0</v>
      </c>
      <c r="BK175" s="10">
        <f t="shared" ca="1" si="220"/>
        <v>0</v>
      </c>
      <c r="BL175" s="10">
        <f t="shared" ca="1" si="221"/>
        <v>0</v>
      </c>
      <c r="BM175" s="10">
        <f t="shared" ca="1" si="222"/>
        <v>0</v>
      </c>
      <c r="BN175" s="13">
        <f t="shared" ca="1" si="198"/>
        <v>0</v>
      </c>
      <c r="BO175" s="7"/>
      <c r="BP175" s="10">
        <f t="shared" ca="1" si="199"/>
        <v>0</v>
      </c>
      <c r="BQ175" s="10">
        <f t="shared" ca="1" si="200"/>
        <v>0</v>
      </c>
      <c r="BR175" s="10">
        <f t="shared" ca="1" si="201"/>
        <v>0</v>
      </c>
      <c r="BS175" s="10">
        <f t="shared" ca="1" si="202"/>
        <v>0</v>
      </c>
      <c r="BT175" s="10">
        <f t="shared" ca="1" si="203"/>
        <v>0</v>
      </c>
      <c r="BU175" s="10">
        <f t="shared" ca="1" si="224"/>
        <v>0</v>
      </c>
      <c r="BV175" s="10">
        <f t="shared" ca="1" si="225"/>
        <v>0</v>
      </c>
      <c r="BW175" s="10">
        <f t="shared" ca="1" si="226"/>
        <v>0</v>
      </c>
      <c r="BX175" s="10">
        <f t="shared" ca="1" si="227"/>
        <v>0</v>
      </c>
      <c r="BY175" s="10">
        <f t="shared" ca="1" si="228"/>
        <v>0</v>
      </c>
      <c r="BZ175" s="10">
        <f t="shared" ca="1" si="229"/>
        <v>0</v>
      </c>
      <c r="CA175" s="10">
        <f t="shared" ca="1" si="230"/>
        <v>0</v>
      </c>
      <c r="CB175" s="10">
        <f t="shared" ca="1" si="231"/>
        <v>0</v>
      </c>
      <c r="CC175" s="10">
        <f t="shared" ca="1" si="232"/>
        <v>0</v>
      </c>
      <c r="CD175" s="10">
        <f t="shared" ca="1" si="233"/>
        <v>0</v>
      </c>
      <c r="CE175" s="10">
        <f t="shared" ca="1" si="234"/>
        <v>0</v>
      </c>
      <c r="CF175" s="10">
        <f t="shared" ca="1" si="235"/>
        <v>0</v>
      </c>
      <c r="CG175" s="10">
        <f t="shared" ca="1" si="236"/>
        <v>0</v>
      </c>
      <c r="CH175" s="10">
        <f t="shared" ca="1" si="237"/>
        <v>0</v>
      </c>
      <c r="CI175" s="10">
        <f t="shared" ca="1" si="238"/>
        <v>0</v>
      </c>
      <c r="CJ175" s="13">
        <f t="shared" ca="1" si="204"/>
        <v>0</v>
      </c>
      <c r="CK175" s="13"/>
      <c r="CL175" s="33">
        <f t="shared" ca="1" si="190"/>
        <v>0</v>
      </c>
      <c r="CM175" s="10">
        <f ca="1">IF(NOT(snowball),0,IF(Z174=0,0,IF($C175&lt;=SUM($CL175:CL175),0,IF(BQ175+$C175-SUM($CL175:CL175)&gt;Z174+AU175,Z174+AU175-BQ175,$C175-SUM($CL175:CL175)))))</f>
        <v>0</v>
      </c>
      <c r="CN175" s="10">
        <f ca="1">IF(NOT(snowball),0,IF(AA174=0,0,IF($C175&lt;=SUM($CL175:CM175),0,IF(BR175+$C175-SUM($CL175:CM175)&gt;AA174+AV175,AA174+AV175-BR175,$C175-SUM($CL175:CM175)))))</f>
        <v>0</v>
      </c>
      <c r="CO175" s="10">
        <f ca="1">IF(NOT(snowball),0,IF(AB174=0,0,IF($C175&lt;=SUM($CL175:CN175),0,IF(BS175+$C175-SUM($CL175:CN175)&gt;AB174+AW175,AB174+AW175-BS175,$C175-SUM($CL175:CN175)))))</f>
        <v>0</v>
      </c>
      <c r="CP175" s="10">
        <f ca="1">IF(NOT(snowball),0,IF(AC174=0,0,IF($C175&lt;=SUM($CL175:CO175),0,IF(BT175+$C175-SUM($CL175:CO175)&gt;AC174+AX175,AC174+AX175-BT175,$C175-SUM($CL175:CO175)))))</f>
        <v>0</v>
      </c>
      <c r="CQ175" s="10">
        <f ca="1">IF(NOT(snowball),0,IF(AD174=0,0,IF($C175&lt;=SUM($CL175:CP175),0,IF(BU175+$C175-SUM($CL175:CP175)&gt;AD174+AY175,AD174+AY175-BU175,$C175-SUM($CL175:CP175)))))</f>
        <v>0</v>
      </c>
      <c r="CR175" s="10">
        <f ca="1">IF(NOT(snowball),0,IF(AE174=0,0,IF($C175&lt;=SUM($CL175:CQ175),0,IF(BV175+$C175-SUM($CL175:CQ175)&gt;AE174+AZ175,AE174+AZ175-BV175,$C175-SUM($CL175:CQ175)))))</f>
        <v>0</v>
      </c>
      <c r="CS175" s="10">
        <f ca="1">IF(NOT(snowball),0,IF(AF174=0,0,IF($C175&lt;=SUM($CL175:CR175),0,IF(BW175+$C175-SUM($CL175:CR175)&gt;AF174+BA175,AF174+BA175-BW175,$C175-SUM($CL175:CR175)))))</f>
        <v>0</v>
      </c>
      <c r="CT175" s="10">
        <f ca="1">IF(NOT(snowball),0,IF(AG174=0,0,IF($C175&lt;=SUM($CL175:CS175),0,IF(BX175+$C175-SUM($CL175:CS175)&gt;AG174+BB175,AG174+BB175-BX175,$C175-SUM($CL175:CS175)))))</f>
        <v>0</v>
      </c>
      <c r="CU175" s="10">
        <f ca="1">IF(NOT(snowball),0,IF(AH174=0,0,IF($C175&lt;=SUM($CL175:CT175),0,IF(BY175+$C175-SUM($CL175:CT175)&gt;AH174+BC175,AH174+BC175-BY175,$C175-SUM($CL175:CT175)))))</f>
        <v>0</v>
      </c>
      <c r="CV175" s="10">
        <f ca="1">IF(NOT(snowball),0,IF(AI174=0,0,IF($C175&lt;=SUM($CL175:CU175),0,IF(BZ175+$C175-SUM($CL175:CU175)&gt;AI174+BD175,AI174+BD175-BZ175,$C175-SUM($CL175:CU175)))))</f>
        <v>0</v>
      </c>
      <c r="CW175" s="10">
        <f ca="1">IF(NOT(snowball),0,IF(AJ174=0,0,IF($C175&lt;=SUM($CL175:CV175),0,IF(CA175+$C175-SUM($CL175:CV175)&gt;AJ174+BE175,AJ174+BE175-CA175,$C175-SUM($CL175:CV175)))))</f>
        <v>0</v>
      </c>
      <c r="CX175" s="10">
        <f ca="1">IF(NOT(snowball),0,IF(AK174=0,0,IF($C175&lt;=SUM($CL175:CW175),0,IF(CB175+$C175-SUM($CL175:CW175)&gt;AK174+BF175,AK174+BF175-CB175,$C175-SUM($CL175:CW175)))))</f>
        <v>0</v>
      </c>
      <c r="CY175" s="10">
        <f ca="1">IF(NOT(snowball),0,IF(AL174=0,0,IF($C175&lt;=SUM($CL175:CX175),0,IF(CC175+$C175-SUM($CL175:CX175)&gt;AL174+BG175,AL174+BG175-CC175,$C175-SUM($CL175:CX175)))))</f>
        <v>0</v>
      </c>
      <c r="CZ175" s="10">
        <f ca="1">IF(NOT(snowball),0,IF(AM174=0,0,IF($C175&lt;=SUM($CL175:CY175),0,IF(CD175+$C175-SUM($CL175:CY175)&gt;AM174+BH175,AM174+BH175-CD175,$C175-SUM($CL175:CY175)))))</f>
        <v>0</v>
      </c>
      <c r="DA175" s="10">
        <f ca="1">IF(NOT(snowball),0,IF(AN174=0,0,IF($C175&lt;=SUM($CL175:CZ175),0,IF(CE175+$C175-SUM($CL175:CZ175)&gt;AN174+BI175,AN174+BI175-CE175,$C175-SUM($CL175:CZ175)))))</f>
        <v>0</v>
      </c>
      <c r="DB175" s="10">
        <f ca="1">IF(NOT(snowball),0,IF(AO174=0,0,IF($C175&lt;=SUM($CL175:DA175),0,IF(CF175+$C175-SUM($CL175:DA175)&gt;AO174+BJ175,AO174+BJ175-CF175,$C175-SUM($CL175:DA175)))))</f>
        <v>0</v>
      </c>
      <c r="DC175" s="10">
        <f ca="1">IF(NOT(snowball),0,IF(AP174=0,0,IF($C175&lt;=SUM($CL175:DB175),0,IF(CG175+$C175-SUM($CL175:DB175)&gt;AP174+BK175,AP174+BK175-CG175,$C175-SUM($CL175:DB175)))))</f>
        <v>0</v>
      </c>
      <c r="DD175" s="10">
        <f ca="1">IF(NOT(snowball),0,IF(AQ174=0,0,IF($C175&lt;=SUM($CL175:DC175),0,IF(CH175+$C175-SUM($CL175:DC175)&gt;AQ174+BL175,AQ174+BL175-CH175,$C175-SUM($CL175:DC175)))))</f>
        <v>0</v>
      </c>
      <c r="DE175" s="10">
        <f ca="1">IF(NOT(snowball),0,IF(AR174=0,0,IF($C175&lt;=SUM($CL175:DD175),0,IF(CI175+$C175-SUM($CL175:DD175)&gt;AR174+BM175,AR174+BM175-CI175,$C175-SUM($CL175:DD175)))))</f>
        <v>0</v>
      </c>
    </row>
    <row r="176" spans="1:109" ht="11.1" customHeight="1">
      <c r="A176" s="11" t="str">
        <f t="shared" ca="1" si="205"/>
        <v/>
      </c>
      <c r="B176" s="5" t="e">
        <f t="shared" ca="1" si="191"/>
        <v>#N/A</v>
      </c>
      <c r="C176" s="34" t="str">
        <f t="shared" ca="1" si="169"/>
        <v/>
      </c>
      <c r="D176" s="10">
        <f t="shared" ca="1" si="170"/>
        <v>0</v>
      </c>
      <c r="E176" s="10">
        <f t="shared" ca="1" si="171"/>
        <v>0</v>
      </c>
      <c r="F176" s="10">
        <f t="shared" ca="1" si="172"/>
        <v>0</v>
      </c>
      <c r="G176" s="10">
        <f t="shared" ca="1" si="173"/>
        <v>0</v>
      </c>
      <c r="H176" s="10">
        <f t="shared" ca="1" si="174"/>
        <v>0</v>
      </c>
      <c r="I176" s="10">
        <f t="shared" ca="1" si="175"/>
        <v>0</v>
      </c>
      <c r="J176" s="10">
        <f t="shared" ca="1" si="176"/>
        <v>0</v>
      </c>
      <c r="K176" s="10">
        <f t="shared" ca="1" si="177"/>
        <v>0</v>
      </c>
      <c r="L176" s="10">
        <f t="shared" ca="1" si="178"/>
        <v>0</v>
      </c>
      <c r="M176" s="10">
        <f t="shared" ca="1" si="179"/>
        <v>0</v>
      </c>
      <c r="N176" s="10">
        <f t="shared" ca="1" si="180"/>
        <v>0</v>
      </c>
      <c r="O176" s="10">
        <f t="shared" ca="1" si="181"/>
        <v>0</v>
      </c>
      <c r="P176" s="10">
        <f t="shared" ca="1" si="182"/>
        <v>0</v>
      </c>
      <c r="Q176" s="10">
        <f t="shared" ca="1" si="183"/>
        <v>0</v>
      </c>
      <c r="R176" s="10">
        <f t="shared" ca="1" si="184"/>
        <v>0</v>
      </c>
      <c r="S176" s="10">
        <f t="shared" ca="1" si="185"/>
        <v>0</v>
      </c>
      <c r="T176" s="10">
        <f t="shared" ca="1" si="186"/>
        <v>0</v>
      </c>
      <c r="U176" s="10">
        <f t="shared" ca="1" si="187"/>
        <v>0</v>
      </c>
      <c r="V176" s="10">
        <f t="shared" ca="1" si="188"/>
        <v>0</v>
      </c>
      <c r="W176" s="10">
        <f t="shared" ca="1" si="188"/>
        <v>0</v>
      </c>
      <c r="X176" s="31"/>
      <c r="Y176" s="10">
        <f t="shared" ca="1" si="192"/>
        <v>0</v>
      </c>
      <c r="Z176" s="10">
        <f t="shared" ca="1" si="193"/>
        <v>0</v>
      </c>
      <c r="AA176" s="10">
        <f t="shared" ca="1" si="194"/>
        <v>0</v>
      </c>
      <c r="AB176" s="10">
        <f t="shared" ca="1" si="195"/>
        <v>0</v>
      </c>
      <c r="AC176" s="10">
        <f t="shared" ca="1" si="196"/>
        <v>0</v>
      </c>
      <c r="AD176" s="10">
        <f t="shared" ca="1" si="197"/>
        <v>0</v>
      </c>
      <c r="AE176" s="10">
        <f t="shared" ca="1" si="223"/>
        <v>0</v>
      </c>
      <c r="AF176" s="10">
        <f t="shared" ca="1" si="223"/>
        <v>0</v>
      </c>
      <c r="AG176" s="10">
        <f t="shared" ca="1" si="223"/>
        <v>0</v>
      </c>
      <c r="AH176" s="10">
        <f t="shared" ca="1" si="223"/>
        <v>0</v>
      </c>
      <c r="AI176" s="10">
        <f t="shared" ca="1" si="223"/>
        <v>0</v>
      </c>
      <c r="AJ176" s="10">
        <f t="shared" ca="1" si="223"/>
        <v>0</v>
      </c>
      <c r="AK176" s="10">
        <f t="shared" ca="1" si="223"/>
        <v>0</v>
      </c>
      <c r="AL176" s="10">
        <f t="shared" ca="1" si="223"/>
        <v>0</v>
      </c>
      <c r="AM176" s="10">
        <f t="shared" ca="1" si="223"/>
        <v>0</v>
      </c>
      <c r="AN176" s="10">
        <f t="shared" ca="1" si="223"/>
        <v>0</v>
      </c>
      <c r="AO176" s="10">
        <f t="shared" ca="1" si="223"/>
        <v>0</v>
      </c>
      <c r="AP176" s="10">
        <f t="shared" ca="1" si="223"/>
        <v>0</v>
      </c>
      <c r="AQ176" s="10">
        <f t="shared" ca="1" si="223"/>
        <v>0</v>
      </c>
      <c r="AR176" s="10">
        <f t="shared" ca="1" si="223"/>
        <v>0</v>
      </c>
      <c r="AS176" s="2"/>
      <c r="AT176" s="10">
        <f t="shared" ca="1" si="165"/>
        <v>0</v>
      </c>
      <c r="AU176" s="10">
        <f t="shared" ca="1" si="166"/>
        <v>0</v>
      </c>
      <c r="AV176" s="10">
        <f t="shared" ca="1" si="167"/>
        <v>0</v>
      </c>
      <c r="AW176" s="10">
        <f t="shared" ca="1" si="206"/>
        <v>0</v>
      </c>
      <c r="AX176" s="10">
        <f t="shared" ca="1" si="207"/>
        <v>0</v>
      </c>
      <c r="AY176" s="10">
        <f t="shared" ca="1" si="208"/>
        <v>0</v>
      </c>
      <c r="AZ176" s="10">
        <f t="shared" ca="1" si="209"/>
        <v>0</v>
      </c>
      <c r="BA176" s="10">
        <f t="shared" ca="1" si="210"/>
        <v>0</v>
      </c>
      <c r="BB176" s="10">
        <f t="shared" ca="1" si="211"/>
        <v>0</v>
      </c>
      <c r="BC176" s="10">
        <f t="shared" ca="1" si="212"/>
        <v>0</v>
      </c>
      <c r="BD176" s="10">
        <f t="shared" ca="1" si="213"/>
        <v>0</v>
      </c>
      <c r="BE176" s="10">
        <f t="shared" ca="1" si="214"/>
        <v>0</v>
      </c>
      <c r="BF176" s="10">
        <f t="shared" ca="1" si="215"/>
        <v>0</v>
      </c>
      <c r="BG176" s="10">
        <f t="shared" ca="1" si="216"/>
        <v>0</v>
      </c>
      <c r="BH176" s="10">
        <f t="shared" ca="1" si="217"/>
        <v>0</v>
      </c>
      <c r="BI176" s="10">
        <f t="shared" ca="1" si="218"/>
        <v>0</v>
      </c>
      <c r="BJ176" s="10">
        <f t="shared" ca="1" si="219"/>
        <v>0</v>
      </c>
      <c r="BK176" s="10">
        <f t="shared" ca="1" si="220"/>
        <v>0</v>
      </c>
      <c r="BL176" s="10">
        <f t="shared" ca="1" si="221"/>
        <v>0</v>
      </c>
      <c r="BM176" s="10">
        <f t="shared" ca="1" si="222"/>
        <v>0</v>
      </c>
      <c r="BN176" s="13">
        <f t="shared" ca="1" si="198"/>
        <v>0</v>
      </c>
      <c r="BO176" s="7"/>
      <c r="BP176" s="10">
        <f t="shared" ca="1" si="199"/>
        <v>0</v>
      </c>
      <c r="BQ176" s="10">
        <f t="shared" ca="1" si="200"/>
        <v>0</v>
      </c>
      <c r="BR176" s="10">
        <f t="shared" ca="1" si="201"/>
        <v>0</v>
      </c>
      <c r="BS176" s="10">
        <f t="shared" ca="1" si="202"/>
        <v>0</v>
      </c>
      <c r="BT176" s="10">
        <f t="shared" ca="1" si="203"/>
        <v>0</v>
      </c>
      <c r="BU176" s="10">
        <f t="shared" ca="1" si="224"/>
        <v>0</v>
      </c>
      <c r="BV176" s="10">
        <f t="shared" ca="1" si="225"/>
        <v>0</v>
      </c>
      <c r="BW176" s="10">
        <f t="shared" ca="1" si="226"/>
        <v>0</v>
      </c>
      <c r="BX176" s="10">
        <f t="shared" ca="1" si="227"/>
        <v>0</v>
      </c>
      <c r="BY176" s="10">
        <f t="shared" ca="1" si="228"/>
        <v>0</v>
      </c>
      <c r="BZ176" s="10">
        <f t="shared" ca="1" si="229"/>
        <v>0</v>
      </c>
      <c r="CA176" s="10">
        <f t="shared" ca="1" si="230"/>
        <v>0</v>
      </c>
      <c r="CB176" s="10">
        <f t="shared" ca="1" si="231"/>
        <v>0</v>
      </c>
      <c r="CC176" s="10">
        <f t="shared" ca="1" si="232"/>
        <v>0</v>
      </c>
      <c r="CD176" s="10">
        <f t="shared" ca="1" si="233"/>
        <v>0</v>
      </c>
      <c r="CE176" s="10">
        <f t="shared" ca="1" si="234"/>
        <v>0</v>
      </c>
      <c r="CF176" s="10">
        <f t="shared" ca="1" si="235"/>
        <v>0</v>
      </c>
      <c r="CG176" s="10">
        <f t="shared" ca="1" si="236"/>
        <v>0</v>
      </c>
      <c r="CH176" s="10">
        <f t="shared" ca="1" si="237"/>
        <v>0</v>
      </c>
      <c r="CI176" s="10">
        <f t="shared" ca="1" si="238"/>
        <v>0</v>
      </c>
      <c r="CJ176" s="13">
        <f t="shared" ca="1" si="204"/>
        <v>0</v>
      </c>
      <c r="CK176" s="13"/>
      <c r="CL176" s="33">
        <f t="shared" ca="1" si="190"/>
        <v>0</v>
      </c>
      <c r="CM176" s="10">
        <f ca="1">IF(NOT(snowball),0,IF(Z175=0,0,IF($C176&lt;=SUM($CL176:CL176),0,IF(BQ176+$C176-SUM($CL176:CL176)&gt;Z175+AU176,Z175+AU176-BQ176,$C176-SUM($CL176:CL176)))))</f>
        <v>0</v>
      </c>
      <c r="CN176" s="10">
        <f ca="1">IF(NOT(snowball),0,IF(AA175=0,0,IF($C176&lt;=SUM($CL176:CM176),0,IF(BR176+$C176-SUM($CL176:CM176)&gt;AA175+AV176,AA175+AV176-BR176,$C176-SUM($CL176:CM176)))))</f>
        <v>0</v>
      </c>
      <c r="CO176" s="10">
        <f ca="1">IF(NOT(snowball),0,IF(AB175=0,0,IF($C176&lt;=SUM($CL176:CN176),0,IF(BS176+$C176-SUM($CL176:CN176)&gt;AB175+AW176,AB175+AW176-BS176,$C176-SUM($CL176:CN176)))))</f>
        <v>0</v>
      </c>
      <c r="CP176" s="10">
        <f ca="1">IF(NOT(snowball),0,IF(AC175=0,0,IF($C176&lt;=SUM($CL176:CO176),0,IF(BT176+$C176-SUM($CL176:CO176)&gt;AC175+AX176,AC175+AX176-BT176,$C176-SUM($CL176:CO176)))))</f>
        <v>0</v>
      </c>
      <c r="CQ176" s="10">
        <f ca="1">IF(NOT(snowball),0,IF(AD175=0,0,IF($C176&lt;=SUM($CL176:CP176),0,IF(BU176+$C176-SUM($CL176:CP176)&gt;AD175+AY176,AD175+AY176-BU176,$C176-SUM($CL176:CP176)))))</f>
        <v>0</v>
      </c>
      <c r="CR176" s="10">
        <f ca="1">IF(NOT(snowball),0,IF(AE175=0,0,IF($C176&lt;=SUM($CL176:CQ176),0,IF(BV176+$C176-SUM($CL176:CQ176)&gt;AE175+AZ176,AE175+AZ176-BV176,$C176-SUM($CL176:CQ176)))))</f>
        <v>0</v>
      </c>
      <c r="CS176" s="10">
        <f ca="1">IF(NOT(snowball),0,IF(AF175=0,0,IF($C176&lt;=SUM($CL176:CR176),0,IF(BW176+$C176-SUM($CL176:CR176)&gt;AF175+BA176,AF175+BA176-BW176,$C176-SUM($CL176:CR176)))))</f>
        <v>0</v>
      </c>
      <c r="CT176" s="10">
        <f ca="1">IF(NOT(snowball),0,IF(AG175=0,0,IF($C176&lt;=SUM($CL176:CS176),0,IF(BX176+$C176-SUM($CL176:CS176)&gt;AG175+BB176,AG175+BB176-BX176,$C176-SUM($CL176:CS176)))))</f>
        <v>0</v>
      </c>
      <c r="CU176" s="10">
        <f ca="1">IF(NOT(snowball),0,IF(AH175=0,0,IF($C176&lt;=SUM($CL176:CT176),0,IF(BY176+$C176-SUM($CL176:CT176)&gt;AH175+BC176,AH175+BC176-BY176,$C176-SUM($CL176:CT176)))))</f>
        <v>0</v>
      </c>
      <c r="CV176" s="10">
        <f ca="1">IF(NOT(snowball),0,IF(AI175=0,0,IF($C176&lt;=SUM($CL176:CU176),0,IF(BZ176+$C176-SUM($CL176:CU176)&gt;AI175+BD176,AI175+BD176-BZ176,$C176-SUM($CL176:CU176)))))</f>
        <v>0</v>
      </c>
      <c r="CW176" s="10">
        <f ca="1">IF(NOT(snowball),0,IF(AJ175=0,0,IF($C176&lt;=SUM($CL176:CV176),0,IF(CA176+$C176-SUM($CL176:CV176)&gt;AJ175+BE176,AJ175+BE176-CA176,$C176-SUM($CL176:CV176)))))</f>
        <v>0</v>
      </c>
      <c r="CX176" s="10">
        <f ca="1">IF(NOT(snowball),0,IF(AK175=0,0,IF($C176&lt;=SUM($CL176:CW176),0,IF(CB176+$C176-SUM($CL176:CW176)&gt;AK175+BF176,AK175+BF176-CB176,$C176-SUM($CL176:CW176)))))</f>
        <v>0</v>
      </c>
      <c r="CY176" s="10">
        <f ca="1">IF(NOT(snowball),0,IF(AL175=0,0,IF($C176&lt;=SUM($CL176:CX176),0,IF(CC176+$C176-SUM($CL176:CX176)&gt;AL175+BG176,AL175+BG176-CC176,$C176-SUM($CL176:CX176)))))</f>
        <v>0</v>
      </c>
      <c r="CZ176" s="10">
        <f ca="1">IF(NOT(snowball),0,IF(AM175=0,0,IF($C176&lt;=SUM($CL176:CY176),0,IF(CD176+$C176-SUM($CL176:CY176)&gt;AM175+BH176,AM175+BH176-CD176,$C176-SUM($CL176:CY176)))))</f>
        <v>0</v>
      </c>
      <c r="DA176" s="10">
        <f ca="1">IF(NOT(snowball),0,IF(AN175=0,0,IF($C176&lt;=SUM($CL176:CZ176),0,IF(CE176+$C176-SUM($CL176:CZ176)&gt;AN175+BI176,AN175+BI176-CE176,$C176-SUM($CL176:CZ176)))))</f>
        <v>0</v>
      </c>
      <c r="DB176" s="10">
        <f ca="1">IF(NOT(snowball),0,IF(AO175=0,0,IF($C176&lt;=SUM($CL176:DA176),0,IF(CF176+$C176-SUM($CL176:DA176)&gt;AO175+BJ176,AO175+BJ176-CF176,$C176-SUM($CL176:DA176)))))</f>
        <v>0</v>
      </c>
      <c r="DC176" s="10">
        <f ca="1">IF(NOT(snowball),0,IF(AP175=0,0,IF($C176&lt;=SUM($CL176:DB176),0,IF(CG176+$C176-SUM($CL176:DB176)&gt;AP175+BK176,AP175+BK176-CG176,$C176-SUM($CL176:DB176)))))</f>
        <v>0</v>
      </c>
      <c r="DD176" s="10">
        <f ca="1">IF(NOT(snowball),0,IF(AQ175=0,0,IF($C176&lt;=SUM($CL176:DC176),0,IF(CH176+$C176-SUM($CL176:DC176)&gt;AQ175+BL176,AQ175+BL176-CH176,$C176-SUM($CL176:DC176)))))</f>
        <v>0</v>
      </c>
      <c r="DE176" s="10">
        <f ca="1">IF(NOT(snowball),0,IF(AR175=0,0,IF($C176&lt;=SUM($CL176:DD176),0,IF(CI176+$C176-SUM($CL176:DD176)&gt;AR175+BM176,AR175+BM176-CI176,$C176-SUM($CL176:DD176)))))</f>
        <v>0</v>
      </c>
    </row>
    <row r="177" spans="1:109" ht="11.1" customHeight="1">
      <c r="A177" s="11" t="str">
        <f t="shared" ca="1" si="205"/>
        <v/>
      </c>
      <c r="B177" s="5" t="e">
        <f t="shared" ca="1" si="191"/>
        <v>#N/A</v>
      </c>
      <c r="C177" s="34" t="str">
        <f t="shared" ca="1" si="169"/>
        <v/>
      </c>
      <c r="D177" s="10">
        <f t="shared" ca="1" si="170"/>
        <v>0</v>
      </c>
      <c r="E177" s="10">
        <f t="shared" ca="1" si="171"/>
        <v>0</v>
      </c>
      <c r="F177" s="10">
        <f t="shared" ca="1" si="172"/>
        <v>0</v>
      </c>
      <c r="G177" s="10">
        <f t="shared" ca="1" si="173"/>
        <v>0</v>
      </c>
      <c r="H177" s="10">
        <f t="shared" ca="1" si="174"/>
        <v>0</v>
      </c>
      <c r="I177" s="10">
        <f t="shared" ca="1" si="175"/>
        <v>0</v>
      </c>
      <c r="J177" s="10">
        <f t="shared" ca="1" si="176"/>
        <v>0</v>
      </c>
      <c r="K177" s="10">
        <f t="shared" ca="1" si="177"/>
        <v>0</v>
      </c>
      <c r="L177" s="10">
        <f t="shared" ca="1" si="178"/>
        <v>0</v>
      </c>
      <c r="M177" s="10">
        <f t="shared" ca="1" si="179"/>
        <v>0</v>
      </c>
      <c r="N177" s="10">
        <f t="shared" ca="1" si="180"/>
        <v>0</v>
      </c>
      <c r="O177" s="10">
        <f t="shared" ca="1" si="181"/>
        <v>0</v>
      </c>
      <c r="P177" s="10">
        <f t="shared" ca="1" si="182"/>
        <v>0</v>
      </c>
      <c r="Q177" s="10">
        <f t="shared" ca="1" si="183"/>
        <v>0</v>
      </c>
      <c r="R177" s="10">
        <f t="shared" ca="1" si="184"/>
        <v>0</v>
      </c>
      <c r="S177" s="10">
        <f t="shared" ca="1" si="185"/>
        <v>0</v>
      </c>
      <c r="T177" s="10">
        <f t="shared" ca="1" si="186"/>
        <v>0</v>
      </c>
      <c r="U177" s="10">
        <f t="shared" ca="1" si="187"/>
        <v>0</v>
      </c>
      <c r="V177" s="10">
        <f t="shared" ca="1" si="188"/>
        <v>0</v>
      </c>
      <c r="W177" s="10">
        <f t="shared" ca="1" si="188"/>
        <v>0</v>
      </c>
      <c r="X177" s="31"/>
      <c r="Y177" s="10">
        <f t="shared" ca="1" si="192"/>
        <v>0</v>
      </c>
      <c r="Z177" s="10">
        <f t="shared" ca="1" si="193"/>
        <v>0</v>
      </c>
      <c r="AA177" s="10">
        <f t="shared" ca="1" si="194"/>
        <v>0</v>
      </c>
      <c r="AB177" s="10">
        <f t="shared" ca="1" si="195"/>
        <v>0</v>
      </c>
      <c r="AC177" s="10">
        <f t="shared" ca="1" si="196"/>
        <v>0</v>
      </c>
      <c r="AD177" s="10">
        <f t="shared" ca="1" si="197"/>
        <v>0</v>
      </c>
      <c r="AE177" s="10">
        <f t="shared" ca="1" si="223"/>
        <v>0</v>
      </c>
      <c r="AF177" s="10">
        <f t="shared" ca="1" si="223"/>
        <v>0</v>
      </c>
      <c r="AG177" s="10">
        <f t="shared" ca="1" si="223"/>
        <v>0</v>
      </c>
      <c r="AH177" s="10">
        <f t="shared" ca="1" si="223"/>
        <v>0</v>
      </c>
      <c r="AI177" s="10">
        <f t="shared" ca="1" si="223"/>
        <v>0</v>
      </c>
      <c r="AJ177" s="10">
        <f t="shared" ca="1" si="223"/>
        <v>0</v>
      </c>
      <c r="AK177" s="10">
        <f t="shared" ca="1" si="223"/>
        <v>0</v>
      </c>
      <c r="AL177" s="10">
        <f t="shared" ca="1" si="223"/>
        <v>0</v>
      </c>
      <c r="AM177" s="10">
        <f t="shared" ca="1" si="223"/>
        <v>0</v>
      </c>
      <c r="AN177" s="10">
        <f t="shared" ca="1" si="223"/>
        <v>0</v>
      </c>
      <c r="AO177" s="10">
        <f t="shared" ca="1" si="223"/>
        <v>0</v>
      </c>
      <c r="AP177" s="10">
        <f t="shared" ca="1" si="223"/>
        <v>0</v>
      </c>
      <c r="AQ177" s="10">
        <f t="shared" ca="1" si="223"/>
        <v>0</v>
      </c>
      <c r="AR177" s="10">
        <f t="shared" ca="1" si="223"/>
        <v>0</v>
      </c>
      <c r="AS177" s="2"/>
      <c r="AT177" s="10">
        <f t="shared" ca="1" si="165"/>
        <v>0</v>
      </c>
      <c r="AU177" s="10">
        <f t="shared" ca="1" si="166"/>
        <v>0</v>
      </c>
      <c r="AV177" s="10">
        <f t="shared" ca="1" si="167"/>
        <v>0</v>
      </c>
      <c r="AW177" s="10">
        <f t="shared" ca="1" si="206"/>
        <v>0</v>
      </c>
      <c r="AX177" s="10">
        <f t="shared" ca="1" si="207"/>
        <v>0</v>
      </c>
      <c r="AY177" s="10">
        <f t="shared" ca="1" si="208"/>
        <v>0</v>
      </c>
      <c r="AZ177" s="10">
        <f t="shared" ca="1" si="209"/>
        <v>0</v>
      </c>
      <c r="BA177" s="10">
        <f t="shared" ca="1" si="210"/>
        <v>0</v>
      </c>
      <c r="BB177" s="10">
        <f t="shared" ca="1" si="211"/>
        <v>0</v>
      </c>
      <c r="BC177" s="10">
        <f t="shared" ca="1" si="212"/>
        <v>0</v>
      </c>
      <c r="BD177" s="10">
        <f t="shared" ca="1" si="213"/>
        <v>0</v>
      </c>
      <c r="BE177" s="10">
        <f t="shared" ca="1" si="214"/>
        <v>0</v>
      </c>
      <c r="BF177" s="10">
        <f t="shared" ca="1" si="215"/>
        <v>0</v>
      </c>
      <c r="BG177" s="10">
        <f t="shared" ca="1" si="216"/>
        <v>0</v>
      </c>
      <c r="BH177" s="10">
        <f t="shared" ca="1" si="217"/>
        <v>0</v>
      </c>
      <c r="BI177" s="10">
        <f t="shared" ca="1" si="218"/>
        <v>0</v>
      </c>
      <c r="BJ177" s="10">
        <f t="shared" ca="1" si="219"/>
        <v>0</v>
      </c>
      <c r="BK177" s="10">
        <f t="shared" ca="1" si="220"/>
        <v>0</v>
      </c>
      <c r="BL177" s="10">
        <f t="shared" ca="1" si="221"/>
        <v>0</v>
      </c>
      <c r="BM177" s="10">
        <f t="shared" ca="1" si="222"/>
        <v>0</v>
      </c>
      <c r="BN177" s="13">
        <f t="shared" ca="1" si="198"/>
        <v>0</v>
      </c>
      <c r="BO177" s="7"/>
      <c r="BP177" s="10">
        <f t="shared" ca="1" si="199"/>
        <v>0</v>
      </c>
      <c r="BQ177" s="10">
        <f t="shared" ca="1" si="200"/>
        <v>0</v>
      </c>
      <c r="BR177" s="10">
        <f t="shared" ca="1" si="201"/>
        <v>0</v>
      </c>
      <c r="BS177" s="10">
        <f t="shared" ca="1" si="202"/>
        <v>0</v>
      </c>
      <c r="BT177" s="10">
        <f t="shared" ca="1" si="203"/>
        <v>0</v>
      </c>
      <c r="BU177" s="10">
        <f t="shared" ca="1" si="224"/>
        <v>0</v>
      </c>
      <c r="BV177" s="10">
        <f t="shared" ca="1" si="225"/>
        <v>0</v>
      </c>
      <c r="BW177" s="10">
        <f t="shared" ca="1" si="226"/>
        <v>0</v>
      </c>
      <c r="BX177" s="10">
        <f t="shared" ca="1" si="227"/>
        <v>0</v>
      </c>
      <c r="BY177" s="10">
        <f t="shared" ca="1" si="228"/>
        <v>0</v>
      </c>
      <c r="BZ177" s="10">
        <f t="shared" ca="1" si="229"/>
        <v>0</v>
      </c>
      <c r="CA177" s="10">
        <f t="shared" ca="1" si="230"/>
        <v>0</v>
      </c>
      <c r="CB177" s="10">
        <f t="shared" ca="1" si="231"/>
        <v>0</v>
      </c>
      <c r="CC177" s="10">
        <f t="shared" ca="1" si="232"/>
        <v>0</v>
      </c>
      <c r="CD177" s="10">
        <f t="shared" ca="1" si="233"/>
        <v>0</v>
      </c>
      <c r="CE177" s="10">
        <f t="shared" ca="1" si="234"/>
        <v>0</v>
      </c>
      <c r="CF177" s="10">
        <f t="shared" ca="1" si="235"/>
        <v>0</v>
      </c>
      <c r="CG177" s="10">
        <f t="shared" ca="1" si="236"/>
        <v>0</v>
      </c>
      <c r="CH177" s="10">
        <f t="shared" ca="1" si="237"/>
        <v>0</v>
      </c>
      <c r="CI177" s="10">
        <f t="shared" ca="1" si="238"/>
        <v>0</v>
      </c>
      <c r="CJ177" s="13">
        <f t="shared" ca="1" si="204"/>
        <v>0</v>
      </c>
      <c r="CK177" s="13"/>
      <c r="CL177" s="33">
        <f t="shared" ca="1" si="190"/>
        <v>0</v>
      </c>
      <c r="CM177" s="10">
        <f ca="1">IF(NOT(snowball),0,IF(Z176=0,0,IF($C177&lt;=SUM($CL177:CL177),0,IF(BQ177+$C177-SUM($CL177:CL177)&gt;Z176+AU177,Z176+AU177-BQ177,$C177-SUM($CL177:CL177)))))</f>
        <v>0</v>
      </c>
      <c r="CN177" s="10">
        <f ca="1">IF(NOT(snowball),0,IF(AA176=0,0,IF($C177&lt;=SUM($CL177:CM177),0,IF(BR177+$C177-SUM($CL177:CM177)&gt;AA176+AV177,AA176+AV177-BR177,$C177-SUM($CL177:CM177)))))</f>
        <v>0</v>
      </c>
      <c r="CO177" s="10">
        <f ca="1">IF(NOT(snowball),0,IF(AB176=0,0,IF($C177&lt;=SUM($CL177:CN177),0,IF(BS177+$C177-SUM($CL177:CN177)&gt;AB176+AW177,AB176+AW177-BS177,$C177-SUM($CL177:CN177)))))</f>
        <v>0</v>
      </c>
      <c r="CP177" s="10">
        <f ca="1">IF(NOT(snowball),0,IF(AC176=0,0,IF($C177&lt;=SUM($CL177:CO177),0,IF(BT177+$C177-SUM($CL177:CO177)&gt;AC176+AX177,AC176+AX177-BT177,$C177-SUM($CL177:CO177)))))</f>
        <v>0</v>
      </c>
      <c r="CQ177" s="10">
        <f ca="1">IF(NOT(snowball),0,IF(AD176=0,0,IF($C177&lt;=SUM($CL177:CP177),0,IF(BU177+$C177-SUM($CL177:CP177)&gt;AD176+AY177,AD176+AY177-BU177,$C177-SUM($CL177:CP177)))))</f>
        <v>0</v>
      </c>
      <c r="CR177" s="10">
        <f ca="1">IF(NOT(snowball),0,IF(AE176=0,0,IF($C177&lt;=SUM($CL177:CQ177),0,IF(BV177+$C177-SUM($CL177:CQ177)&gt;AE176+AZ177,AE176+AZ177-BV177,$C177-SUM($CL177:CQ177)))))</f>
        <v>0</v>
      </c>
      <c r="CS177" s="10">
        <f ca="1">IF(NOT(snowball),0,IF(AF176=0,0,IF($C177&lt;=SUM($CL177:CR177),0,IF(BW177+$C177-SUM($CL177:CR177)&gt;AF176+BA177,AF176+BA177-BW177,$C177-SUM($CL177:CR177)))))</f>
        <v>0</v>
      </c>
      <c r="CT177" s="10">
        <f ca="1">IF(NOT(snowball),0,IF(AG176=0,0,IF($C177&lt;=SUM($CL177:CS177),0,IF(BX177+$C177-SUM($CL177:CS177)&gt;AG176+BB177,AG176+BB177-BX177,$C177-SUM($CL177:CS177)))))</f>
        <v>0</v>
      </c>
      <c r="CU177" s="10">
        <f ca="1">IF(NOT(snowball),0,IF(AH176=0,0,IF($C177&lt;=SUM($CL177:CT177),0,IF(BY177+$C177-SUM($CL177:CT177)&gt;AH176+BC177,AH176+BC177-BY177,$C177-SUM($CL177:CT177)))))</f>
        <v>0</v>
      </c>
      <c r="CV177" s="10">
        <f ca="1">IF(NOT(snowball),0,IF(AI176=0,0,IF($C177&lt;=SUM($CL177:CU177),0,IF(BZ177+$C177-SUM($CL177:CU177)&gt;AI176+BD177,AI176+BD177-BZ177,$C177-SUM($CL177:CU177)))))</f>
        <v>0</v>
      </c>
      <c r="CW177" s="10">
        <f ca="1">IF(NOT(snowball),0,IF(AJ176=0,0,IF($C177&lt;=SUM($CL177:CV177),0,IF(CA177+$C177-SUM($CL177:CV177)&gt;AJ176+BE177,AJ176+BE177-CA177,$C177-SUM($CL177:CV177)))))</f>
        <v>0</v>
      </c>
      <c r="CX177" s="10">
        <f ca="1">IF(NOT(snowball),0,IF(AK176=0,0,IF($C177&lt;=SUM($CL177:CW177),0,IF(CB177+$C177-SUM($CL177:CW177)&gt;AK176+BF177,AK176+BF177-CB177,$C177-SUM($CL177:CW177)))))</f>
        <v>0</v>
      </c>
      <c r="CY177" s="10">
        <f ca="1">IF(NOT(snowball),0,IF(AL176=0,0,IF($C177&lt;=SUM($CL177:CX177),0,IF(CC177+$C177-SUM($CL177:CX177)&gt;AL176+BG177,AL176+BG177-CC177,$C177-SUM($CL177:CX177)))))</f>
        <v>0</v>
      </c>
      <c r="CZ177" s="10">
        <f ca="1">IF(NOT(snowball),0,IF(AM176=0,0,IF($C177&lt;=SUM($CL177:CY177),0,IF(CD177+$C177-SUM($CL177:CY177)&gt;AM176+BH177,AM176+BH177-CD177,$C177-SUM($CL177:CY177)))))</f>
        <v>0</v>
      </c>
      <c r="DA177" s="10">
        <f ca="1">IF(NOT(snowball),0,IF(AN176=0,0,IF($C177&lt;=SUM($CL177:CZ177),0,IF(CE177+$C177-SUM($CL177:CZ177)&gt;AN176+BI177,AN176+BI177-CE177,$C177-SUM($CL177:CZ177)))))</f>
        <v>0</v>
      </c>
      <c r="DB177" s="10">
        <f ca="1">IF(NOT(snowball),0,IF(AO176=0,0,IF($C177&lt;=SUM($CL177:DA177),0,IF(CF177+$C177-SUM($CL177:DA177)&gt;AO176+BJ177,AO176+BJ177-CF177,$C177-SUM($CL177:DA177)))))</f>
        <v>0</v>
      </c>
      <c r="DC177" s="10">
        <f ca="1">IF(NOT(snowball),0,IF(AP176=0,0,IF($C177&lt;=SUM($CL177:DB177),0,IF(CG177+$C177-SUM($CL177:DB177)&gt;AP176+BK177,AP176+BK177-CG177,$C177-SUM($CL177:DB177)))))</f>
        <v>0</v>
      </c>
      <c r="DD177" s="10">
        <f ca="1">IF(NOT(snowball),0,IF(AQ176=0,0,IF($C177&lt;=SUM($CL177:DC177),0,IF(CH177+$C177-SUM($CL177:DC177)&gt;AQ176+BL177,AQ176+BL177-CH177,$C177-SUM($CL177:DC177)))))</f>
        <v>0</v>
      </c>
      <c r="DE177" s="10">
        <f ca="1">IF(NOT(snowball),0,IF(AR176=0,0,IF($C177&lt;=SUM($CL177:DD177),0,IF(CI177+$C177-SUM($CL177:DD177)&gt;AR176+BM177,AR176+BM177-CI177,$C177-SUM($CL177:DD177)))))</f>
        <v>0</v>
      </c>
    </row>
    <row r="178" spans="1:109" ht="11.1" customHeight="1">
      <c r="A178" s="11" t="str">
        <f t="shared" ca="1" si="205"/>
        <v/>
      </c>
      <c r="B178" s="5" t="e">
        <f t="shared" ca="1" si="191"/>
        <v>#N/A</v>
      </c>
      <c r="C178" s="34" t="str">
        <f t="shared" ca="1" si="169"/>
        <v/>
      </c>
      <c r="D178" s="10">
        <f t="shared" ca="1" si="170"/>
        <v>0</v>
      </c>
      <c r="E178" s="10">
        <f t="shared" ca="1" si="171"/>
        <v>0</v>
      </c>
      <c r="F178" s="10">
        <f t="shared" ca="1" si="172"/>
        <v>0</v>
      </c>
      <c r="G178" s="10">
        <f t="shared" ca="1" si="173"/>
        <v>0</v>
      </c>
      <c r="H178" s="10">
        <f t="shared" ca="1" si="174"/>
        <v>0</v>
      </c>
      <c r="I178" s="10">
        <f t="shared" ca="1" si="175"/>
        <v>0</v>
      </c>
      <c r="J178" s="10">
        <f t="shared" ca="1" si="176"/>
        <v>0</v>
      </c>
      <c r="K178" s="10">
        <f t="shared" ca="1" si="177"/>
        <v>0</v>
      </c>
      <c r="L178" s="10">
        <f t="shared" ca="1" si="178"/>
        <v>0</v>
      </c>
      <c r="M178" s="10">
        <f t="shared" ca="1" si="179"/>
        <v>0</v>
      </c>
      <c r="N178" s="10">
        <f t="shared" ca="1" si="180"/>
        <v>0</v>
      </c>
      <c r="O178" s="10">
        <f t="shared" ca="1" si="181"/>
        <v>0</v>
      </c>
      <c r="P178" s="10">
        <f t="shared" ca="1" si="182"/>
        <v>0</v>
      </c>
      <c r="Q178" s="10">
        <f t="shared" ca="1" si="183"/>
        <v>0</v>
      </c>
      <c r="R178" s="10">
        <f t="shared" ca="1" si="184"/>
        <v>0</v>
      </c>
      <c r="S178" s="10">
        <f t="shared" ca="1" si="185"/>
        <v>0</v>
      </c>
      <c r="T178" s="10">
        <f t="shared" ca="1" si="186"/>
        <v>0</v>
      </c>
      <c r="U178" s="10">
        <f t="shared" ca="1" si="187"/>
        <v>0</v>
      </c>
      <c r="V178" s="10">
        <f t="shared" ca="1" si="188"/>
        <v>0</v>
      </c>
      <c r="W178" s="10">
        <f t="shared" ca="1" si="188"/>
        <v>0</v>
      </c>
      <c r="X178" s="31"/>
      <c r="Y178" s="10">
        <f t="shared" ca="1" si="192"/>
        <v>0</v>
      </c>
      <c r="Z178" s="10">
        <f t="shared" ca="1" si="193"/>
        <v>0</v>
      </c>
      <c r="AA178" s="10">
        <f t="shared" ca="1" si="194"/>
        <v>0</v>
      </c>
      <c r="AB178" s="10">
        <f t="shared" ca="1" si="195"/>
        <v>0</v>
      </c>
      <c r="AC178" s="10">
        <f t="shared" ca="1" si="196"/>
        <v>0</v>
      </c>
      <c r="AD178" s="10">
        <f t="shared" ca="1" si="197"/>
        <v>0</v>
      </c>
      <c r="AE178" s="10">
        <f t="shared" ca="1" si="223"/>
        <v>0</v>
      </c>
      <c r="AF178" s="10">
        <f t="shared" ca="1" si="223"/>
        <v>0</v>
      </c>
      <c r="AG178" s="10">
        <f t="shared" ca="1" si="223"/>
        <v>0</v>
      </c>
      <c r="AH178" s="10">
        <f t="shared" ca="1" si="223"/>
        <v>0</v>
      </c>
      <c r="AI178" s="10">
        <f t="shared" ca="1" si="223"/>
        <v>0</v>
      </c>
      <c r="AJ178" s="10">
        <f t="shared" ca="1" si="223"/>
        <v>0</v>
      </c>
      <c r="AK178" s="10">
        <f t="shared" ca="1" si="223"/>
        <v>0</v>
      </c>
      <c r="AL178" s="10">
        <f t="shared" ca="1" si="223"/>
        <v>0</v>
      </c>
      <c r="AM178" s="10">
        <f t="shared" ca="1" si="223"/>
        <v>0</v>
      </c>
      <c r="AN178" s="10">
        <f t="shared" ca="1" si="223"/>
        <v>0</v>
      </c>
      <c r="AO178" s="10">
        <f t="shared" ca="1" si="223"/>
        <v>0</v>
      </c>
      <c r="AP178" s="10">
        <f t="shared" ca="1" si="223"/>
        <v>0</v>
      </c>
      <c r="AQ178" s="10">
        <f t="shared" ca="1" si="223"/>
        <v>0</v>
      </c>
      <c r="AR178" s="10">
        <f t="shared" ca="1" si="223"/>
        <v>0</v>
      </c>
      <c r="AS178" s="2"/>
      <c r="AT178" s="10">
        <f t="shared" ca="1" si="165"/>
        <v>0</v>
      </c>
      <c r="AU178" s="10">
        <f t="shared" ca="1" si="166"/>
        <v>0</v>
      </c>
      <c r="AV178" s="10">
        <f t="shared" ca="1" si="167"/>
        <v>0</v>
      </c>
      <c r="AW178" s="10">
        <f t="shared" ca="1" si="206"/>
        <v>0</v>
      </c>
      <c r="AX178" s="10">
        <f t="shared" ca="1" si="207"/>
        <v>0</v>
      </c>
      <c r="AY178" s="10">
        <f t="shared" ca="1" si="208"/>
        <v>0</v>
      </c>
      <c r="AZ178" s="10">
        <f t="shared" ca="1" si="209"/>
        <v>0</v>
      </c>
      <c r="BA178" s="10">
        <f t="shared" ca="1" si="210"/>
        <v>0</v>
      </c>
      <c r="BB178" s="10">
        <f t="shared" ca="1" si="211"/>
        <v>0</v>
      </c>
      <c r="BC178" s="10">
        <f t="shared" ca="1" si="212"/>
        <v>0</v>
      </c>
      <c r="BD178" s="10">
        <f t="shared" ca="1" si="213"/>
        <v>0</v>
      </c>
      <c r="BE178" s="10">
        <f t="shared" ca="1" si="214"/>
        <v>0</v>
      </c>
      <c r="BF178" s="10">
        <f t="shared" ca="1" si="215"/>
        <v>0</v>
      </c>
      <c r="BG178" s="10">
        <f t="shared" ca="1" si="216"/>
        <v>0</v>
      </c>
      <c r="BH178" s="10">
        <f t="shared" ca="1" si="217"/>
        <v>0</v>
      </c>
      <c r="BI178" s="10">
        <f t="shared" ca="1" si="218"/>
        <v>0</v>
      </c>
      <c r="BJ178" s="10">
        <f t="shared" ca="1" si="219"/>
        <v>0</v>
      </c>
      <c r="BK178" s="10">
        <f t="shared" ca="1" si="220"/>
        <v>0</v>
      </c>
      <c r="BL178" s="10">
        <f t="shared" ca="1" si="221"/>
        <v>0</v>
      </c>
      <c r="BM178" s="10">
        <f t="shared" ca="1" si="222"/>
        <v>0</v>
      </c>
      <c r="BN178" s="13">
        <f t="shared" ca="1" si="198"/>
        <v>0</v>
      </c>
      <c r="BO178" s="7"/>
      <c r="BP178" s="10">
        <f t="shared" ca="1" si="199"/>
        <v>0</v>
      </c>
      <c r="BQ178" s="10">
        <f t="shared" ca="1" si="200"/>
        <v>0</v>
      </c>
      <c r="BR178" s="10">
        <f t="shared" ca="1" si="201"/>
        <v>0</v>
      </c>
      <c r="BS178" s="10">
        <f t="shared" ca="1" si="202"/>
        <v>0</v>
      </c>
      <c r="BT178" s="10">
        <f t="shared" ca="1" si="203"/>
        <v>0</v>
      </c>
      <c r="BU178" s="10">
        <f t="shared" ca="1" si="224"/>
        <v>0</v>
      </c>
      <c r="BV178" s="10">
        <f t="shared" ca="1" si="225"/>
        <v>0</v>
      </c>
      <c r="BW178" s="10">
        <f t="shared" ca="1" si="226"/>
        <v>0</v>
      </c>
      <c r="BX178" s="10">
        <f t="shared" ca="1" si="227"/>
        <v>0</v>
      </c>
      <c r="BY178" s="10">
        <f t="shared" ca="1" si="228"/>
        <v>0</v>
      </c>
      <c r="BZ178" s="10">
        <f t="shared" ca="1" si="229"/>
        <v>0</v>
      </c>
      <c r="CA178" s="10">
        <f t="shared" ca="1" si="230"/>
        <v>0</v>
      </c>
      <c r="CB178" s="10">
        <f t="shared" ca="1" si="231"/>
        <v>0</v>
      </c>
      <c r="CC178" s="10">
        <f t="shared" ca="1" si="232"/>
        <v>0</v>
      </c>
      <c r="CD178" s="10">
        <f t="shared" ca="1" si="233"/>
        <v>0</v>
      </c>
      <c r="CE178" s="10">
        <f t="shared" ca="1" si="234"/>
        <v>0</v>
      </c>
      <c r="CF178" s="10">
        <f t="shared" ca="1" si="235"/>
        <v>0</v>
      </c>
      <c r="CG178" s="10">
        <f t="shared" ca="1" si="236"/>
        <v>0</v>
      </c>
      <c r="CH178" s="10">
        <f t="shared" ca="1" si="237"/>
        <v>0</v>
      </c>
      <c r="CI178" s="10">
        <f t="shared" ca="1" si="238"/>
        <v>0</v>
      </c>
      <c r="CJ178" s="13">
        <f t="shared" ca="1" si="204"/>
        <v>0</v>
      </c>
      <c r="CK178" s="13"/>
      <c r="CL178" s="33">
        <f t="shared" ca="1" si="190"/>
        <v>0</v>
      </c>
      <c r="CM178" s="10">
        <f ca="1">IF(NOT(snowball),0,IF(Z177=0,0,IF($C178&lt;=SUM($CL178:CL178),0,IF(BQ178+$C178-SUM($CL178:CL178)&gt;Z177+AU178,Z177+AU178-BQ178,$C178-SUM($CL178:CL178)))))</f>
        <v>0</v>
      </c>
      <c r="CN178" s="10">
        <f ca="1">IF(NOT(snowball),0,IF(AA177=0,0,IF($C178&lt;=SUM($CL178:CM178),0,IF(BR178+$C178-SUM($CL178:CM178)&gt;AA177+AV178,AA177+AV178-BR178,$C178-SUM($CL178:CM178)))))</f>
        <v>0</v>
      </c>
      <c r="CO178" s="10">
        <f ca="1">IF(NOT(snowball),0,IF(AB177=0,0,IF($C178&lt;=SUM($CL178:CN178),0,IF(BS178+$C178-SUM($CL178:CN178)&gt;AB177+AW178,AB177+AW178-BS178,$C178-SUM($CL178:CN178)))))</f>
        <v>0</v>
      </c>
      <c r="CP178" s="10">
        <f ca="1">IF(NOT(snowball),0,IF(AC177=0,0,IF($C178&lt;=SUM($CL178:CO178),0,IF(BT178+$C178-SUM($CL178:CO178)&gt;AC177+AX178,AC177+AX178-BT178,$C178-SUM($CL178:CO178)))))</f>
        <v>0</v>
      </c>
      <c r="CQ178" s="10">
        <f ca="1">IF(NOT(snowball),0,IF(AD177=0,0,IF($C178&lt;=SUM($CL178:CP178),0,IF(BU178+$C178-SUM($CL178:CP178)&gt;AD177+AY178,AD177+AY178-BU178,$C178-SUM($CL178:CP178)))))</f>
        <v>0</v>
      </c>
      <c r="CR178" s="10">
        <f ca="1">IF(NOT(snowball),0,IF(AE177=0,0,IF($C178&lt;=SUM($CL178:CQ178),0,IF(BV178+$C178-SUM($CL178:CQ178)&gt;AE177+AZ178,AE177+AZ178-BV178,$C178-SUM($CL178:CQ178)))))</f>
        <v>0</v>
      </c>
      <c r="CS178" s="10">
        <f ca="1">IF(NOT(snowball),0,IF(AF177=0,0,IF($C178&lt;=SUM($CL178:CR178),0,IF(BW178+$C178-SUM($CL178:CR178)&gt;AF177+BA178,AF177+BA178-BW178,$C178-SUM($CL178:CR178)))))</f>
        <v>0</v>
      </c>
      <c r="CT178" s="10">
        <f ca="1">IF(NOT(snowball),0,IF(AG177=0,0,IF($C178&lt;=SUM($CL178:CS178),0,IF(BX178+$C178-SUM($CL178:CS178)&gt;AG177+BB178,AG177+BB178-BX178,$C178-SUM($CL178:CS178)))))</f>
        <v>0</v>
      </c>
      <c r="CU178" s="10">
        <f ca="1">IF(NOT(snowball),0,IF(AH177=0,0,IF($C178&lt;=SUM($CL178:CT178),0,IF(BY178+$C178-SUM($CL178:CT178)&gt;AH177+BC178,AH177+BC178-BY178,$C178-SUM($CL178:CT178)))))</f>
        <v>0</v>
      </c>
      <c r="CV178" s="10">
        <f ca="1">IF(NOT(snowball),0,IF(AI177=0,0,IF($C178&lt;=SUM($CL178:CU178),0,IF(BZ178+$C178-SUM($CL178:CU178)&gt;AI177+BD178,AI177+BD178-BZ178,$C178-SUM($CL178:CU178)))))</f>
        <v>0</v>
      </c>
      <c r="CW178" s="10">
        <f ca="1">IF(NOT(snowball),0,IF(AJ177=0,0,IF($C178&lt;=SUM($CL178:CV178),0,IF(CA178+$C178-SUM($CL178:CV178)&gt;AJ177+BE178,AJ177+BE178-CA178,$C178-SUM($CL178:CV178)))))</f>
        <v>0</v>
      </c>
      <c r="CX178" s="10">
        <f ca="1">IF(NOT(snowball),0,IF(AK177=0,0,IF($C178&lt;=SUM($CL178:CW178),0,IF(CB178+$C178-SUM($CL178:CW178)&gt;AK177+BF178,AK177+BF178-CB178,$C178-SUM($CL178:CW178)))))</f>
        <v>0</v>
      </c>
      <c r="CY178" s="10">
        <f ca="1">IF(NOT(snowball),0,IF(AL177=0,0,IF($C178&lt;=SUM($CL178:CX178),0,IF(CC178+$C178-SUM($CL178:CX178)&gt;AL177+BG178,AL177+BG178-CC178,$C178-SUM($CL178:CX178)))))</f>
        <v>0</v>
      </c>
      <c r="CZ178" s="10">
        <f ca="1">IF(NOT(snowball),0,IF(AM177=0,0,IF($C178&lt;=SUM($CL178:CY178),0,IF(CD178+$C178-SUM($CL178:CY178)&gt;AM177+BH178,AM177+BH178-CD178,$C178-SUM($CL178:CY178)))))</f>
        <v>0</v>
      </c>
      <c r="DA178" s="10">
        <f ca="1">IF(NOT(snowball),0,IF(AN177=0,0,IF($C178&lt;=SUM($CL178:CZ178),0,IF(CE178+$C178-SUM($CL178:CZ178)&gt;AN177+BI178,AN177+BI178-CE178,$C178-SUM($CL178:CZ178)))))</f>
        <v>0</v>
      </c>
      <c r="DB178" s="10">
        <f ca="1">IF(NOT(snowball),0,IF(AO177=0,0,IF($C178&lt;=SUM($CL178:DA178),0,IF(CF178+$C178-SUM($CL178:DA178)&gt;AO177+BJ178,AO177+BJ178-CF178,$C178-SUM($CL178:DA178)))))</f>
        <v>0</v>
      </c>
      <c r="DC178" s="10">
        <f ca="1">IF(NOT(snowball),0,IF(AP177=0,0,IF($C178&lt;=SUM($CL178:DB178),0,IF(CG178+$C178-SUM($CL178:DB178)&gt;AP177+BK178,AP177+BK178-CG178,$C178-SUM($CL178:DB178)))))</f>
        <v>0</v>
      </c>
      <c r="DD178" s="10">
        <f ca="1">IF(NOT(snowball),0,IF(AQ177=0,0,IF($C178&lt;=SUM($CL178:DC178),0,IF(CH178+$C178-SUM($CL178:DC178)&gt;AQ177+BL178,AQ177+BL178-CH178,$C178-SUM($CL178:DC178)))))</f>
        <v>0</v>
      </c>
      <c r="DE178" s="10">
        <f ca="1">IF(NOT(snowball),0,IF(AR177=0,0,IF($C178&lt;=SUM($CL178:DD178),0,IF(CI178+$C178-SUM($CL178:DD178)&gt;AR177+BM178,AR177+BM178-CI178,$C178-SUM($CL178:DD178)))))</f>
        <v>0</v>
      </c>
    </row>
    <row r="179" spans="1:109" ht="11.1" customHeight="1">
      <c r="A179" s="11" t="str">
        <f t="shared" ca="1" si="205"/>
        <v/>
      </c>
      <c r="B179" s="5" t="e">
        <f t="shared" ca="1" si="191"/>
        <v>#N/A</v>
      </c>
      <c r="C179" s="34" t="str">
        <f t="shared" ca="1" si="169"/>
        <v/>
      </c>
      <c r="D179" s="10">
        <f t="shared" ca="1" si="170"/>
        <v>0</v>
      </c>
      <c r="E179" s="10">
        <f t="shared" ca="1" si="171"/>
        <v>0</v>
      </c>
      <c r="F179" s="10">
        <f t="shared" ca="1" si="172"/>
        <v>0</v>
      </c>
      <c r="G179" s="10">
        <f t="shared" ca="1" si="173"/>
        <v>0</v>
      </c>
      <c r="H179" s="10">
        <f t="shared" ca="1" si="174"/>
        <v>0</v>
      </c>
      <c r="I179" s="10">
        <f t="shared" ca="1" si="175"/>
        <v>0</v>
      </c>
      <c r="J179" s="10">
        <f t="shared" ca="1" si="176"/>
        <v>0</v>
      </c>
      <c r="K179" s="10">
        <f t="shared" ca="1" si="177"/>
        <v>0</v>
      </c>
      <c r="L179" s="10">
        <f t="shared" ca="1" si="178"/>
        <v>0</v>
      </c>
      <c r="M179" s="10">
        <f t="shared" ca="1" si="179"/>
        <v>0</v>
      </c>
      <c r="N179" s="10">
        <f t="shared" ca="1" si="180"/>
        <v>0</v>
      </c>
      <c r="O179" s="10">
        <f t="shared" ca="1" si="181"/>
        <v>0</v>
      </c>
      <c r="P179" s="10">
        <f t="shared" ca="1" si="182"/>
        <v>0</v>
      </c>
      <c r="Q179" s="10">
        <f t="shared" ca="1" si="183"/>
        <v>0</v>
      </c>
      <c r="R179" s="10">
        <f t="shared" ca="1" si="184"/>
        <v>0</v>
      </c>
      <c r="S179" s="10">
        <f t="shared" ca="1" si="185"/>
        <v>0</v>
      </c>
      <c r="T179" s="10">
        <f t="shared" ca="1" si="186"/>
        <v>0</v>
      </c>
      <c r="U179" s="10">
        <f t="shared" ca="1" si="187"/>
        <v>0</v>
      </c>
      <c r="V179" s="10">
        <f t="shared" ca="1" si="188"/>
        <v>0</v>
      </c>
      <c r="W179" s="10">
        <f t="shared" ca="1" si="188"/>
        <v>0</v>
      </c>
      <c r="X179" s="31"/>
      <c r="Y179" s="10">
        <f t="shared" ca="1" si="192"/>
        <v>0</v>
      </c>
      <c r="Z179" s="10">
        <f t="shared" ca="1" si="193"/>
        <v>0</v>
      </c>
      <c r="AA179" s="10">
        <f t="shared" ca="1" si="194"/>
        <v>0</v>
      </c>
      <c r="AB179" s="10">
        <f t="shared" ca="1" si="195"/>
        <v>0</v>
      </c>
      <c r="AC179" s="10">
        <f t="shared" ca="1" si="196"/>
        <v>0</v>
      </c>
      <c r="AD179" s="10">
        <f t="shared" ca="1" si="197"/>
        <v>0</v>
      </c>
      <c r="AE179" s="10">
        <f t="shared" ca="1" si="223"/>
        <v>0</v>
      </c>
      <c r="AF179" s="10">
        <f t="shared" ca="1" si="223"/>
        <v>0</v>
      </c>
      <c r="AG179" s="10">
        <f t="shared" ca="1" si="223"/>
        <v>0</v>
      </c>
      <c r="AH179" s="10">
        <f t="shared" ca="1" si="223"/>
        <v>0</v>
      </c>
      <c r="AI179" s="10">
        <f t="shared" ca="1" si="223"/>
        <v>0</v>
      </c>
      <c r="AJ179" s="10">
        <f t="shared" ca="1" si="223"/>
        <v>0</v>
      </c>
      <c r="AK179" s="10">
        <f t="shared" ca="1" si="223"/>
        <v>0</v>
      </c>
      <c r="AL179" s="10">
        <f t="shared" ca="1" si="223"/>
        <v>0</v>
      </c>
      <c r="AM179" s="10">
        <f t="shared" ca="1" si="223"/>
        <v>0</v>
      </c>
      <c r="AN179" s="10">
        <f t="shared" ca="1" si="223"/>
        <v>0</v>
      </c>
      <c r="AO179" s="10">
        <f t="shared" ca="1" si="223"/>
        <v>0</v>
      </c>
      <c r="AP179" s="10">
        <f t="shared" ca="1" si="223"/>
        <v>0</v>
      </c>
      <c r="AQ179" s="10">
        <f t="shared" ca="1" si="223"/>
        <v>0</v>
      </c>
      <c r="AR179" s="10">
        <f t="shared" ca="1" si="223"/>
        <v>0</v>
      </c>
      <c r="AS179" s="2"/>
      <c r="AT179" s="10">
        <f t="shared" ref="AT179:AT202" ca="1" si="239">ROUND(Y178*D$9/12,2)</f>
        <v>0</v>
      </c>
      <c r="AU179" s="10">
        <f t="shared" ref="AU179:AU202" ca="1" si="240">ROUND(Z178*E$9/12,2)</f>
        <v>0</v>
      </c>
      <c r="AV179" s="10">
        <f t="shared" ref="AV179:AV202" ca="1" si="241">ROUND(AA178*F$9/12,2)</f>
        <v>0</v>
      </c>
      <c r="AW179" s="10">
        <f t="shared" ca="1" si="206"/>
        <v>0</v>
      </c>
      <c r="AX179" s="10">
        <f t="shared" ca="1" si="207"/>
        <v>0</v>
      </c>
      <c r="AY179" s="10">
        <f t="shared" ca="1" si="208"/>
        <v>0</v>
      </c>
      <c r="AZ179" s="10">
        <f t="shared" ca="1" si="209"/>
        <v>0</v>
      </c>
      <c r="BA179" s="10">
        <f t="shared" ca="1" si="210"/>
        <v>0</v>
      </c>
      <c r="BB179" s="10">
        <f t="shared" ca="1" si="211"/>
        <v>0</v>
      </c>
      <c r="BC179" s="10">
        <f t="shared" ca="1" si="212"/>
        <v>0</v>
      </c>
      <c r="BD179" s="10">
        <f t="shared" ca="1" si="213"/>
        <v>0</v>
      </c>
      <c r="BE179" s="10">
        <f t="shared" ca="1" si="214"/>
        <v>0</v>
      </c>
      <c r="BF179" s="10">
        <f t="shared" ca="1" si="215"/>
        <v>0</v>
      </c>
      <c r="BG179" s="10">
        <f t="shared" ca="1" si="216"/>
        <v>0</v>
      </c>
      <c r="BH179" s="10">
        <f t="shared" ca="1" si="217"/>
        <v>0</v>
      </c>
      <c r="BI179" s="10">
        <f t="shared" ca="1" si="218"/>
        <v>0</v>
      </c>
      <c r="BJ179" s="10">
        <f t="shared" ca="1" si="219"/>
        <v>0</v>
      </c>
      <c r="BK179" s="10">
        <f t="shared" ca="1" si="220"/>
        <v>0</v>
      </c>
      <c r="BL179" s="10">
        <f t="shared" ca="1" si="221"/>
        <v>0</v>
      </c>
      <c r="BM179" s="10">
        <f t="shared" ca="1" si="222"/>
        <v>0</v>
      </c>
      <c r="BN179" s="13">
        <f t="shared" ca="1" si="198"/>
        <v>0</v>
      </c>
      <c r="BO179" s="7"/>
      <c r="BP179" s="10">
        <f t="shared" ca="1" si="199"/>
        <v>0</v>
      </c>
      <c r="BQ179" s="10">
        <f t="shared" ca="1" si="200"/>
        <v>0</v>
      </c>
      <c r="BR179" s="10">
        <f t="shared" ca="1" si="201"/>
        <v>0</v>
      </c>
      <c r="BS179" s="10">
        <f t="shared" ca="1" si="202"/>
        <v>0</v>
      </c>
      <c r="BT179" s="10">
        <f t="shared" ca="1" si="203"/>
        <v>0</v>
      </c>
      <c r="BU179" s="10">
        <f t="shared" ca="1" si="224"/>
        <v>0</v>
      </c>
      <c r="BV179" s="10">
        <f t="shared" ca="1" si="225"/>
        <v>0</v>
      </c>
      <c r="BW179" s="10">
        <f t="shared" ca="1" si="226"/>
        <v>0</v>
      </c>
      <c r="BX179" s="10">
        <f t="shared" ca="1" si="227"/>
        <v>0</v>
      </c>
      <c r="BY179" s="10">
        <f t="shared" ca="1" si="228"/>
        <v>0</v>
      </c>
      <c r="BZ179" s="10">
        <f t="shared" ca="1" si="229"/>
        <v>0</v>
      </c>
      <c r="CA179" s="10">
        <f t="shared" ca="1" si="230"/>
        <v>0</v>
      </c>
      <c r="CB179" s="10">
        <f t="shared" ca="1" si="231"/>
        <v>0</v>
      </c>
      <c r="CC179" s="10">
        <f t="shared" ca="1" si="232"/>
        <v>0</v>
      </c>
      <c r="CD179" s="10">
        <f t="shared" ca="1" si="233"/>
        <v>0</v>
      </c>
      <c r="CE179" s="10">
        <f t="shared" ca="1" si="234"/>
        <v>0</v>
      </c>
      <c r="CF179" s="10">
        <f t="shared" ca="1" si="235"/>
        <v>0</v>
      </c>
      <c r="CG179" s="10">
        <f t="shared" ca="1" si="236"/>
        <v>0</v>
      </c>
      <c r="CH179" s="10">
        <f t="shared" ca="1" si="237"/>
        <v>0</v>
      </c>
      <c r="CI179" s="10">
        <f t="shared" ca="1" si="238"/>
        <v>0</v>
      </c>
      <c r="CJ179" s="13">
        <f t="shared" ca="1" si="204"/>
        <v>0</v>
      </c>
      <c r="CK179" s="13"/>
      <c r="CL179" s="33">
        <f t="shared" ca="1" si="190"/>
        <v>0</v>
      </c>
      <c r="CM179" s="10">
        <f ca="1">IF(NOT(snowball),0,IF(Z178=0,0,IF($C179&lt;=SUM($CL179:CL179),0,IF(BQ179+$C179-SUM($CL179:CL179)&gt;Z178+AU179,Z178+AU179-BQ179,$C179-SUM($CL179:CL179)))))</f>
        <v>0</v>
      </c>
      <c r="CN179" s="10">
        <f ca="1">IF(NOT(snowball),0,IF(AA178=0,0,IF($C179&lt;=SUM($CL179:CM179),0,IF(BR179+$C179-SUM($CL179:CM179)&gt;AA178+AV179,AA178+AV179-BR179,$C179-SUM($CL179:CM179)))))</f>
        <v>0</v>
      </c>
      <c r="CO179" s="10">
        <f ca="1">IF(NOT(snowball),0,IF(AB178=0,0,IF($C179&lt;=SUM($CL179:CN179),0,IF(BS179+$C179-SUM($CL179:CN179)&gt;AB178+AW179,AB178+AW179-BS179,$C179-SUM($CL179:CN179)))))</f>
        <v>0</v>
      </c>
      <c r="CP179" s="10">
        <f ca="1">IF(NOT(snowball),0,IF(AC178=0,0,IF($C179&lt;=SUM($CL179:CO179),0,IF(BT179+$C179-SUM($CL179:CO179)&gt;AC178+AX179,AC178+AX179-BT179,$C179-SUM($CL179:CO179)))))</f>
        <v>0</v>
      </c>
      <c r="CQ179" s="10">
        <f ca="1">IF(NOT(snowball),0,IF(AD178=0,0,IF($C179&lt;=SUM($CL179:CP179),0,IF(BU179+$C179-SUM($CL179:CP179)&gt;AD178+AY179,AD178+AY179-BU179,$C179-SUM($CL179:CP179)))))</f>
        <v>0</v>
      </c>
      <c r="CR179" s="10">
        <f ca="1">IF(NOT(snowball),0,IF(AE178=0,0,IF($C179&lt;=SUM($CL179:CQ179),0,IF(BV179+$C179-SUM($CL179:CQ179)&gt;AE178+AZ179,AE178+AZ179-BV179,$C179-SUM($CL179:CQ179)))))</f>
        <v>0</v>
      </c>
      <c r="CS179" s="10">
        <f ca="1">IF(NOT(snowball),0,IF(AF178=0,0,IF($C179&lt;=SUM($CL179:CR179),0,IF(BW179+$C179-SUM($CL179:CR179)&gt;AF178+BA179,AF178+BA179-BW179,$C179-SUM($CL179:CR179)))))</f>
        <v>0</v>
      </c>
      <c r="CT179" s="10">
        <f ca="1">IF(NOT(snowball),0,IF(AG178=0,0,IF($C179&lt;=SUM($CL179:CS179),0,IF(BX179+$C179-SUM($CL179:CS179)&gt;AG178+BB179,AG178+BB179-BX179,$C179-SUM($CL179:CS179)))))</f>
        <v>0</v>
      </c>
      <c r="CU179" s="10">
        <f ca="1">IF(NOT(snowball),0,IF(AH178=0,0,IF($C179&lt;=SUM($CL179:CT179),0,IF(BY179+$C179-SUM($CL179:CT179)&gt;AH178+BC179,AH178+BC179-BY179,$C179-SUM($CL179:CT179)))))</f>
        <v>0</v>
      </c>
      <c r="CV179" s="10">
        <f ca="1">IF(NOT(snowball),0,IF(AI178=0,0,IF($C179&lt;=SUM($CL179:CU179),0,IF(BZ179+$C179-SUM($CL179:CU179)&gt;AI178+BD179,AI178+BD179-BZ179,$C179-SUM($CL179:CU179)))))</f>
        <v>0</v>
      </c>
      <c r="CW179" s="10">
        <f ca="1">IF(NOT(snowball),0,IF(AJ178=0,0,IF($C179&lt;=SUM($CL179:CV179),0,IF(CA179+$C179-SUM($CL179:CV179)&gt;AJ178+BE179,AJ178+BE179-CA179,$C179-SUM($CL179:CV179)))))</f>
        <v>0</v>
      </c>
      <c r="CX179" s="10">
        <f ca="1">IF(NOT(snowball),0,IF(AK178=0,0,IF($C179&lt;=SUM($CL179:CW179),0,IF(CB179+$C179-SUM($CL179:CW179)&gt;AK178+BF179,AK178+BF179-CB179,$C179-SUM($CL179:CW179)))))</f>
        <v>0</v>
      </c>
      <c r="CY179" s="10">
        <f ca="1">IF(NOT(snowball),0,IF(AL178=0,0,IF($C179&lt;=SUM($CL179:CX179),0,IF(CC179+$C179-SUM($CL179:CX179)&gt;AL178+BG179,AL178+BG179-CC179,$C179-SUM($CL179:CX179)))))</f>
        <v>0</v>
      </c>
      <c r="CZ179" s="10">
        <f ca="1">IF(NOT(snowball),0,IF(AM178=0,0,IF($C179&lt;=SUM($CL179:CY179),0,IF(CD179+$C179-SUM($CL179:CY179)&gt;AM178+BH179,AM178+BH179-CD179,$C179-SUM($CL179:CY179)))))</f>
        <v>0</v>
      </c>
      <c r="DA179" s="10">
        <f ca="1">IF(NOT(snowball),0,IF(AN178=0,0,IF($C179&lt;=SUM($CL179:CZ179),0,IF(CE179+$C179-SUM($CL179:CZ179)&gt;AN178+BI179,AN178+BI179-CE179,$C179-SUM($CL179:CZ179)))))</f>
        <v>0</v>
      </c>
      <c r="DB179" s="10">
        <f ca="1">IF(NOT(snowball),0,IF(AO178=0,0,IF($C179&lt;=SUM($CL179:DA179),0,IF(CF179+$C179-SUM($CL179:DA179)&gt;AO178+BJ179,AO178+BJ179-CF179,$C179-SUM($CL179:DA179)))))</f>
        <v>0</v>
      </c>
      <c r="DC179" s="10">
        <f ca="1">IF(NOT(snowball),0,IF(AP178=0,0,IF($C179&lt;=SUM($CL179:DB179),0,IF(CG179+$C179-SUM($CL179:DB179)&gt;AP178+BK179,AP178+BK179-CG179,$C179-SUM($CL179:DB179)))))</f>
        <v>0</v>
      </c>
      <c r="DD179" s="10">
        <f ca="1">IF(NOT(snowball),0,IF(AQ178=0,0,IF($C179&lt;=SUM($CL179:DC179),0,IF(CH179+$C179-SUM($CL179:DC179)&gt;AQ178+BL179,AQ178+BL179-CH179,$C179-SUM($CL179:DC179)))))</f>
        <v>0</v>
      </c>
      <c r="DE179" s="10">
        <f ca="1">IF(NOT(snowball),0,IF(AR178=0,0,IF($C179&lt;=SUM($CL179:DD179),0,IF(CI179+$C179-SUM($CL179:DD179)&gt;AR178+BM179,AR178+BM179-CI179,$C179-SUM($CL179:DD179)))))</f>
        <v>0</v>
      </c>
    </row>
    <row r="180" spans="1:109" ht="11.1" customHeight="1">
      <c r="A180" s="11" t="str">
        <f t="shared" ca="1" si="205"/>
        <v/>
      </c>
      <c r="B180" s="5" t="e">
        <f t="shared" ca="1" si="191"/>
        <v>#N/A</v>
      </c>
      <c r="C180" s="34" t="str">
        <f t="shared" ca="1" si="169"/>
        <v/>
      </c>
      <c r="D180" s="10">
        <f t="shared" ca="1" si="170"/>
        <v>0</v>
      </c>
      <c r="E180" s="10">
        <f t="shared" ca="1" si="171"/>
        <v>0</v>
      </c>
      <c r="F180" s="10">
        <f t="shared" ca="1" si="172"/>
        <v>0</v>
      </c>
      <c r="G180" s="10">
        <f t="shared" ca="1" si="173"/>
        <v>0</v>
      </c>
      <c r="H180" s="10">
        <f t="shared" ca="1" si="174"/>
        <v>0</v>
      </c>
      <c r="I180" s="10">
        <f t="shared" ca="1" si="175"/>
        <v>0</v>
      </c>
      <c r="J180" s="10">
        <f t="shared" ca="1" si="176"/>
        <v>0</v>
      </c>
      <c r="K180" s="10">
        <f t="shared" ca="1" si="177"/>
        <v>0</v>
      </c>
      <c r="L180" s="10">
        <f t="shared" ca="1" si="178"/>
        <v>0</v>
      </c>
      <c r="M180" s="10">
        <f t="shared" ca="1" si="179"/>
        <v>0</v>
      </c>
      <c r="N180" s="10">
        <f t="shared" ca="1" si="180"/>
        <v>0</v>
      </c>
      <c r="O180" s="10">
        <f t="shared" ca="1" si="181"/>
        <v>0</v>
      </c>
      <c r="P180" s="10">
        <f t="shared" ca="1" si="182"/>
        <v>0</v>
      </c>
      <c r="Q180" s="10">
        <f t="shared" ca="1" si="183"/>
        <v>0</v>
      </c>
      <c r="R180" s="10">
        <f t="shared" ca="1" si="184"/>
        <v>0</v>
      </c>
      <c r="S180" s="10">
        <f t="shared" ca="1" si="185"/>
        <v>0</v>
      </c>
      <c r="T180" s="10">
        <f t="shared" ca="1" si="186"/>
        <v>0</v>
      </c>
      <c r="U180" s="10">
        <f t="shared" ca="1" si="187"/>
        <v>0</v>
      </c>
      <c r="V180" s="10">
        <f t="shared" ca="1" si="188"/>
        <v>0</v>
      </c>
      <c r="W180" s="10">
        <f t="shared" ca="1" si="188"/>
        <v>0</v>
      </c>
      <c r="X180" s="31"/>
      <c r="Y180" s="10">
        <f t="shared" ca="1" si="192"/>
        <v>0</v>
      </c>
      <c r="Z180" s="10">
        <f t="shared" ca="1" si="193"/>
        <v>0</v>
      </c>
      <c r="AA180" s="10">
        <f t="shared" ca="1" si="194"/>
        <v>0</v>
      </c>
      <c r="AB180" s="10">
        <f t="shared" ca="1" si="195"/>
        <v>0</v>
      </c>
      <c r="AC180" s="10">
        <f t="shared" ca="1" si="196"/>
        <v>0</v>
      </c>
      <c r="AD180" s="10">
        <f t="shared" ca="1" si="197"/>
        <v>0</v>
      </c>
      <c r="AE180" s="10">
        <f t="shared" ca="1" si="223"/>
        <v>0</v>
      </c>
      <c r="AF180" s="10">
        <f t="shared" ca="1" si="223"/>
        <v>0</v>
      </c>
      <c r="AG180" s="10">
        <f t="shared" ca="1" si="223"/>
        <v>0</v>
      </c>
      <c r="AH180" s="10">
        <f t="shared" ca="1" si="223"/>
        <v>0</v>
      </c>
      <c r="AI180" s="10">
        <f t="shared" ca="1" si="223"/>
        <v>0</v>
      </c>
      <c r="AJ180" s="10">
        <f t="shared" ca="1" si="223"/>
        <v>0</v>
      </c>
      <c r="AK180" s="10">
        <f t="shared" ca="1" si="223"/>
        <v>0</v>
      </c>
      <c r="AL180" s="10">
        <f t="shared" ca="1" si="223"/>
        <v>0</v>
      </c>
      <c r="AM180" s="10">
        <f t="shared" ca="1" si="223"/>
        <v>0</v>
      </c>
      <c r="AN180" s="10">
        <f t="shared" ca="1" si="223"/>
        <v>0</v>
      </c>
      <c r="AO180" s="10">
        <f t="shared" ca="1" si="223"/>
        <v>0</v>
      </c>
      <c r="AP180" s="10">
        <f t="shared" ca="1" si="223"/>
        <v>0</v>
      </c>
      <c r="AQ180" s="10">
        <f t="shared" ca="1" si="223"/>
        <v>0</v>
      </c>
      <c r="AR180" s="10">
        <f t="shared" ca="1" si="223"/>
        <v>0</v>
      </c>
      <c r="AS180" s="2"/>
      <c r="AT180" s="10">
        <f t="shared" ca="1" si="239"/>
        <v>0</v>
      </c>
      <c r="AU180" s="10">
        <f t="shared" ca="1" si="240"/>
        <v>0</v>
      </c>
      <c r="AV180" s="10">
        <f t="shared" ca="1" si="241"/>
        <v>0</v>
      </c>
      <c r="AW180" s="10">
        <f t="shared" ca="1" si="206"/>
        <v>0</v>
      </c>
      <c r="AX180" s="10">
        <f t="shared" ca="1" si="207"/>
        <v>0</v>
      </c>
      <c r="AY180" s="10">
        <f t="shared" ca="1" si="208"/>
        <v>0</v>
      </c>
      <c r="AZ180" s="10">
        <f t="shared" ca="1" si="209"/>
        <v>0</v>
      </c>
      <c r="BA180" s="10">
        <f t="shared" ca="1" si="210"/>
        <v>0</v>
      </c>
      <c r="BB180" s="10">
        <f t="shared" ca="1" si="211"/>
        <v>0</v>
      </c>
      <c r="BC180" s="10">
        <f t="shared" ca="1" si="212"/>
        <v>0</v>
      </c>
      <c r="BD180" s="10">
        <f t="shared" ca="1" si="213"/>
        <v>0</v>
      </c>
      <c r="BE180" s="10">
        <f t="shared" ca="1" si="214"/>
        <v>0</v>
      </c>
      <c r="BF180" s="10">
        <f t="shared" ca="1" si="215"/>
        <v>0</v>
      </c>
      <c r="BG180" s="10">
        <f t="shared" ca="1" si="216"/>
        <v>0</v>
      </c>
      <c r="BH180" s="10">
        <f t="shared" ca="1" si="217"/>
        <v>0</v>
      </c>
      <c r="BI180" s="10">
        <f t="shared" ca="1" si="218"/>
        <v>0</v>
      </c>
      <c r="BJ180" s="10">
        <f t="shared" ca="1" si="219"/>
        <v>0</v>
      </c>
      <c r="BK180" s="10">
        <f t="shared" ca="1" si="220"/>
        <v>0</v>
      </c>
      <c r="BL180" s="10">
        <f t="shared" ca="1" si="221"/>
        <v>0</v>
      </c>
      <c r="BM180" s="10">
        <f t="shared" ca="1" si="222"/>
        <v>0</v>
      </c>
      <c r="BN180" s="13">
        <f t="shared" ca="1" si="198"/>
        <v>0</v>
      </c>
      <c r="BO180" s="7"/>
      <c r="BP180" s="10">
        <f t="shared" ca="1" si="199"/>
        <v>0</v>
      </c>
      <c r="BQ180" s="10">
        <f t="shared" ca="1" si="200"/>
        <v>0</v>
      </c>
      <c r="BR180" s="10">
        <f t="shared" ca="1" si="201"/>
        <v>0</v>
      </c>
      <c r="BS180" s="10">
        <f t="shared" ca="1" si="202"/>
        <v>0</v>
      </c>
      <c r="BT180" s="10">
        <f t="shared" ca="1" si="203"/>
        <v>0</v>
      </c>
      <c r="BU180" s="10">
        <f t="shared" ca="1" si="224"/>
        <v>0</v>
      </c>
      <c r="BV180" s="10">
        <f t="shared" ca="1" si="225"/>
        <v>0</v>
      </c>
      <c r="BW180" s="10">
        <f t="shared" ca="1" si="226"/>
        <v>0</v>
      </c>
      <c r="BX180" s="10">
        <f t="shared" ca="1" si="227"/>
        <v>0</v>
      </c>
      <c r="BY180" s="10">
        <f t="shared" ca="1" si="228"/>
        <v>0</v>
      </c>
      <c r="BZ180" s="10">
        <f t="shared" ca="1" si="229"/>
        <v>0</v>
      </c>
      <c r="CA180" s="10">
        <f t="shared" ca="1" si="230"/>
        <v>0</v>
      </c>
      <c r="CB180" s="10">
        <f t="shared" ca="1" si="231"/>
        <v>0</v>
      </c>
      <c r="CC180" s="10">
        <f t="shared" ca="1" si="232"/>
        <v>0</v>
      </c>
      <c r="CD180" s="10">
        <f t="shared" ca="1" si="233"/>
        <v>0</v>
      </c>
      <c r="CE180" s="10">
        <f t="shared" ca="1" si="234"/>
        <v>0</v>
      </c>
      <c r="CF180" s="10">
        <f t="shared" ca="1" si="235"/>
        <v>0</v>
      </c>
      <c r="CG180" s="10">
        <f t="shared" ca="1" si="236"/>
        <v>0</v>
      </c>
      <c r="CH180" s="10">
        <f t="shared" ca="1" si="237"/>
        <v>0</v>
      </c>
      <c r="CI180" s="10">
        <f t="shared" ca="1" si="238"/>
        <v>0</v>
      </c>
      <c r="CJ180" s="13">
        <f t="shared" ca="1" si="204"/>
        <v>0</v>
      </c>
      <c r="CK180" s="13"/>
      <c r="CL180" s="33">
        <f t="shared" ca="1" si="190"/>
        <v>0</v>
      </c>
      <c r="CM180" s="10">
        <f ca="1">IF(NOT(snowball),0,IF(Z179=0,0,IF($C180&lt;=SUM($CL180:CL180),0,IF(BQ180+$C180-SUM($CL180:CL180)&gt;Z179+AU180,Z179+AU180-BQ180,$C180-SUM($CL180:CL180)))))</f>
        <v>0</v>
      </c>
      <c r="CN180" s="10">
        <f ca="1">IF(NOT(snowball),0,IF(AA179=0,0,IF($C180&lt;=SUM($CL180:CM180),0,IF(BR180+$C180-SUM($CL180:CM180)&gt;AA179+AV180,AA179+AV180-BR180,$C180-SUM($CL180:CM180)))))</f>
        <v>0</v>
      </c>
      <c r="CO180" s="10">
        <f ca="1">IF(NOT(snowball),0,IF(AB179=0,0,IF($C180&lt;=SUM($CL180:CN180),0,IF(BS180+$C180-SUM($CL180:CN180)&gt;AB179+AW180,AB179+AW180-BS180,$C180-SUM($CL180:CN180)))))</f>
        <v>0</v>
      </c>
      <c r="CP180" s="10">
        <f ca="1">IF(NOT(snowball),0,IF(AC179=0,0,IF($C180&lt;=SUM($CL180:CO180),0,IF(BT180+$C180-SUM($CL180:CO180)&gt;AC179+AX180,AC179+AX180-BT180,$C180-SUM($CL180:CO180)))))</f>
        <v>0</v>
      </c>
      <c r="CQ180" s="10">
        <f ca="1">IF(NOT(snowball),0,IF(AD179=0,0,IF($C180&lt;=SUM($CL180:CP180),0,IF(BU180+$C180-SUM($CL180:CP180)&gt;AD179+AY180,AD179+AY180-BU180,$C180-SUM($CL180:CP180)))))</f>
        <v>0</v>
      </c>
      <c r="CR180" s="10">
        <f ca="1">IF(NOT(snowball),0,IF(AE179=0,0,IF($C180&lt;=SUM($CL180:CQ180),0,IF(BV180+$C180-SUM($CL180:CQ180)&gt;AE179+AZ180,AE179+AZ180-BV180,$C180-SUM($CL180:CQ180)))))</f>
        <v>0</v>
      </c>
      <c r="CS180" s="10">
        <f ca="1">IF(NOT(snowball),0,IF(AF179=0,0,IF($C180&lt;=SUM($CL180:CR180),0,IF(BW180+$C180-SUM($CL180:CR180)&gt;AF179+BA180,AF179+BA180-BW180,$C180-SUM($CL180:CR180)))))</f>
        <v>0</v>
      </c>
      <c r="CT180" s="10">
        <f ca="1">IF(NOT(snowball),0,IF(AG179=0,0,IF($C180&lt;=SUM($CL180:CS180),0,IF(BX180+$C180-SUM($CL180:CS180)&gt;AG179+BB180,AG179+BB180-BX180,$C180-SUM($CL180:CS180)))))</f>
        <v>0</v>
      </c>
      <c r="CU180" s="10">
        <f ca="1">IF(NOT(snowball),0,IF(AH179=0,0,IF($C180&lt;=SUM($CL180:CT180),0,IF(BY180+$C180-SUM($CL180:CT180)&gt;AH179+BC180,AH179+BC180-BY180,$C180-SUM($CL180:CT180)))))</f>
        <v>0</v>
      </c>
      <c r="CV180" s="10">
        <f ca="1">IF(NOT(snowball),0,IF(AI179=0,0,IF($C180&lt;=SUM($CL180:CU180),0,IF(BZ180+$C180-SUM($CL180:CU180)&gt;AI179+BD180,AI179+BD180-BZ180,$C180-SUM($CL180:CU180)))))</f>
        <v>0</v>
      </c>
      <c r="CW180" s="10">
        <f ca="1">IF(NOT(snowball),0,IF(AJ179=0,0,IF($C180&lt;=SUM($CL180:CV180),0,IF(CA180+$C180-SUM($CL180:CV180)&gt;AJ179+BE180,AJ179+BE180-CA180,$C180-SUM($CL180:CV180)))))</f>
        <v>0</v>
      </c>
      <c r="CX180" s="10">
        <f ca="1">IF(NOT(snowball),0,IF(AK179=0,0,IF($C180&lt;=SUM($CL180:CW180),0,IF(CB180+$C180-SUM($CL180:CW180)&gt;AK179+BF180,AK179+BF180-CB180,$C180-SUM($CL180:CW180)))))</f>
        <v>0</v>
      </c>
      <c r="CY180" s="10">
        <f ca="1">IF(NOT(snowball),0,IF(AL179=0,0,IF($C180&lt;=SUM($CL180:CX180),0,IF(CC180+$C180-SUM($CL180:CX180)&gt;AL179+BG180,AL179+BG180-CC180,$C180-SUM($CL180:CX180)))))</f>
        <v>0</v>
      </c>
      <c r="CZ180" s="10">
        <f ca="1">IF(NOT(snowball),0,IF(AM179=0,0,IF($C180&lt;=SUM($CL180:CY180),0,IF(CD180+$C180-SUM($CL180:CY180)&gt;AM179+BH180,AM179+BH180-CD180,$C180-SUM($CL180:CY180)))))</f>
        <v>0</v>
      </c>
      <c r="DA180" s="10">
        <f ca="1">IF(NOT(snowball),0,IF(AN179=0,0,IF($C180&lt;=SUM($CL180:CZ180),0,IF(CE180+$C180-SUM($CL180:CZ180)&gt;AN179+BI180,AN179+BI180-CE180,$C180-SUM($CL180:CZ180)))))</f>
        <v>0</v>
      </c>
      <c r="DB180" s="10">
        <f ca="1">IF(NOT(snowball),0,IF(AO179=0,0,IF($C180&lt;=SUM($CL180:DA180),0,IF(CF180+$C180-SUM($CL180:DA180)&gt;AO179+BJ180,AO179+BJ180-CF180,$C180-SUM($CL180:DA180)))))</f>
        <v>0</v>
      </c>
      <c r="DC180" s="10">
        <f ca="1">IF(NOT(snowball),0,IF(AP179=0,0,IF($C180&lt;=SUM($CL180:DB180),0,IF(CG180+$C180-SUM($CL180:DB180)&gt;AP179+BK180,AP179+BK180-CG180,$C180-SUM($CL180:DB180)))))</f>
        <v>0</v>
      </c>
      <c r="DD180" s="10">
        <f ca="1">IF(NOT(snowball),0,IF(AQ179=0,0,IF($C180&lt;=SUM($CL180:DC180),0,IF(CH180+$C180-SUM($CL180:DC180)&gt;AQ179+BL180,AQ179+BL180-CH180,$C180-SUM($CL180:DC180)))))</f>
        <v>0</v>
      </c>
      <c r="DE180" s="10">
        <f ca="1">IF(NOT(snowball),0,IF(AR179=0,0,IF($C180&lt;=SUM($CL180:DD180),0,IF(CI180+$C180-SUM($CL180:DD180)&gt;AR179+BM180,AR179+BM180-CI180,$C180-SUM($CL180:DD180)))))</f>
        <v>0</v>
      </c>
    </row>
    <row r="181" spans="1:109" ht="11.1" customHeight="1">
      <c r="A181" s="11" t="str">
        <f t="shared" ca="1" si="205"/>
        <v/>
      </c>
      <c r="B181" s="5" t="e">
        <f t="shared" ca="1" si="191"/>
        <v>#N/A</v>
      </c>
      <c r="C181" s="34" t="str">
        <f t="shared" ca="1" si="169"/>
        <v/>
      </c>
      <c r="D181" s="10">
        <f t="shared" ca="1" si="170"/>
        <v>0</v>
      </c>
      <c r="E181" s="10">
        <f t="shared" ca="1" si="171"/>
        <v>0</v>
      </c>
      <c r="F181" s="10">
        <f t="shared" ca="1" si="172"/>
        <v>0</v>
      </c>
      <c r="G181" s="10">
        <f t="shared" ca="1" si="173"/>
        <v>0</v>
      </c>
      <c r="H181" s="10">
        <f t="shared" ca="1" si="174"/>
        <v>0</v>
      </c>
      <c r="I181" s="10">
        <f t="shared" ca="1" si="175"/>
        <v>0</v>
      </c>
      <c r="J181" s="10">
        <f t="shared" ca="1" si="176"/>
        <v>0</v>
      </c>
      <c r="K181" s="10">
        <f t="shared" ca="1" si="177"/>
        <v>0</v>
      </c>
      <c r="L181" s="10">
        <f t="shared" ca="1" si="178"/>
        <v>0</v>
      </c>
      <c r="M181" s="10">
        <f t="shared" ca="1" si="179"/>
        <v>0</v>
      </c>
      <c r="N181" s="10">
        <f t="shared" ca="1" si="180"/>
        <v>0</v>
      </c>
      <c r="O181" s="10">
        <f t="shared" ca="1" si="181"/>
        <v>0</v>
      </c>
      <c r="P181" s="10">
        <f t="shared" ca="1" si="182"/>
        <v>0</v>
      </c>
      <c r="Q181" s="10">
        <f t="shared" ca="1" si="183"/>
        <v>0</v>
      </c>
      <c r="R181" s="10">
        <f t="shared" ca="1" si="184"/>
        <v>0</v>
      </c>
      <c r="S181" s="10">
        <f t="shared" ca="1" si="185"/>
        <v>0</v>
      </c>
      <c r="T181" s="10">
        <f t="shared" ca="1" si="186"/>
        <v>0</v>
      </c>
      <c r="U181" s="10">
        <f t="shared" ca="1" si="187"/>
        <v>0</v>
      </c>
      <c r="V181" s="10">
        <f t="shared" ca="1" si="188"/>
        <v>0</v>
      </c>
      <c r="W181" s="10">
        <f t="shared" ca="1" si="188"/>
        <v>0</v>
      </c>
      <c r="X181" s="31"/>
      <c r="Y181" s="10">
        <f t="shared" ca="1" si="192"/>
        <v>0</v>
      </c>
      <c r="Z181" s="10">
        <f t="shared" ca="1" si="193"/>
        <v>0</v>
      </c>
      <c r="AA181" s="10">
        <f t="shared" ca="1" si="194"/>
        <v>0</v>
      </c>
      <c r="AB181" s="10">
        <f t="shared" ca="1" si="195"/>
        <v>0</v>
      </c>
      <c r="AC181" s="10">
        <f t="shared" ca="1" si="196"/>
        <v>0</v>
      </c>
      <c r="AD181" s="10">
        <f t="shared" ca="1" si="197"/>
        <v>0</v>
      </c>
      <c r="AE181" s="10">
        <f t="shared" ref="AE181:AR196" ca="1" si="242">IF(J$8=0,0,AE180-(J181-AZ181))</f>
        <v>0</v>
      </c>
      <c r="AF181" s="10">
        <f t="shared" ca="1" si="242"/>
        <v>0</v>
      </c>
      <c r="AG181" s="10">
        <f t="shared" ca="1" si="242"/>
        <v>0</v>
      </c>
      <c r="AH181" s="10">
        <f t="shared" ca="1" si="242"/>
        <v>0</v>
      </c>
      <c r="AI181" s="10">
        <f t="shared" ca="1" si="242"/>
        <v>0</v>
      </c>
      <c r="AJ181" s="10">
        <f t="shared" ca="1" si="242"/>
        <v>0</v>
      </c>
      <c r="AK181" s="10">
        <f t="shared" ca="1" si="242"/>
        <v>0</v>
      </c>
      <c r="AL181" s="10">
        <f t="shared" ca="1" si="242"/>
        <v>0</v>
      </c>
      <c r="AM181" s="10">
        <f t="shared" ca="1" si="242"/>
        <v>0</v>
      </c>
      <c r="AN181" s="10">
        <f t="shared" ca="1" si="242"/>
        <v>0</v>
      </c>
      <c r="AO181" s="10">
        <f t="shared" ca="1" si="242"/>
        <v>0</v>
      </c>
      <c r="AP181" s="10">
        <f t="shared" ca="1" si="242"/>
        <v>0</v>
      </c>
      <c r="AQ181" s="10">
        <f t="shared" ca="1" si="242"/>
        <v>0</v>
      </c>
      <c r="AR181" s="10">
        <f t="shared" ca="1" si="242"/>
        <v>0</v>
      </c>
      <c r="AS181" s="2"/>
      <c r="AT181" s="10">
        <f t="shared" ca="1" si="239"/>
        <v>0</v>
      </c>
      <c r="AU181" s="10">
        <f t="shared" ca="1" si="240"/>
        <v>0</v>
      </c>
      <c r="AV181" s="10">
        <f t="shared" ca="1" si="241"/>
        <v>0</v>
      </c>
      <c r="AW181" s="10">
        <f t="shared" ca="1" si="206"/>
        <v>0</v>
      </c>
      <c r="AX181" s="10">
        <f t="shared" ca="1" si="207"/>
        <v>0</v>
      </c>
      <c r="AY181" s="10">
        <f t="shared" ca="1" si="208"/>
        <v>0</v>
      </c>
      <c r="AZ181" s="10">
        <f t="shared" ca="1" si="209"/>
        <v>0</v>
      </c>
      <c r="BA181" s="10">
        <f t="shared" ca="1" si="210"/>
        <v>0</v>
      </c>
      <c r="BB181" s="10">
        <f t="shared" ca="1" si="211"/>
        <v>0</v>
      </c>
      <c r="BC181" s="10">
        <f t="shared" ca="1" si="212"/>
        <v>0</v>
      </c>
      <c r="BD181" s="10">
        <f t="shared" ca="1" si="213"/>
        <v>0</v>
      </c>
      <c r="BE181" s="10">
        <f t="shared" ca="1" si="214"/>
        <v>0</v>
      </c>
      <c r="BF181" s="10">
        <f t="shared" ca="1" si="215"/>
        <v>0</v>
      </c>
      <c r="BG181" s="10">
        <f t="shared" ca="1" si="216"/>
        <v>0</v>
      </c>
      <c r="BH181" s="10">
        <f t="shared" ca="1" si="217"/>
        <v>0</v>
      </c>
      <c r="BI181" s="10">
        <f t="shared" ca="1" si="218"/>
        <v>0</v>
      </c>
      <c r="BJ181" s="10">
        <f t="shared" ca="1" si="219"/>
        <v>0</v>
      </c>
      <c r="BK181" s="10">
        <f t="shared" ca="1" si="220"/>
        <v>0</v>
      </c>
      <c r="BL181" s="10">
        <f t="shared" ca="1" si="221"/>
        <v>0</v>
      </c>
      <c r="BM181" s="10">
        <f t="shared" ca="1" si="222"/>
        <v>0</v>
      </c>
      <c r="BN181" s="13">
        <f t="shared" ca="1" si="198"/>
        <v>0</v>
      </c>
      <c r="BO181" s="7"/>
      <c r="BP181" s="10">
        <f t="shared" ca="1" si="199"/>
        <v>0</v>
      </c>
      <c r="BQ181" s="10">
        <f t="shared" ca="1" si="200"/>
        <v>0</v>
      </c>
      <c r="BR181" s="10">
        <f t="shared" ca="1" si="201"/>
        <v>0</v>
      </c>
      <c r="BS181" s="10">
        <f t="shared" ca="1" si="202"/>
        <v>0</v>
      </c>
      <c r="BT181" s="10">
        <f t="shared" ca="1" si="203"/>
        <v>0</v>
      </c>
      <c r="BU181" s="10">
        <f t="shared" ca="1" si="224"/>
        <v>0</v>
      </c>
      <c r="BV181" s="10">
        <f t="shared" ca="1" si="225"/>
        <v>0</v>
      </c>
      <c r="BW181" s="10">
        <f t="shared" ca="1" si="226"/>
        <v>0</v>
      </c>
      <c r="BX181" s="10">
        <f t="shared" ca="1" si="227"/>
        <v>0</v>
      </c>
      <c r="BY181" s="10">
        <f t="shared" ca="1" si="228"/>
        <v>0</v>
      </c>
      <c r="BZ181" s="10">
        <f t="shared" ca="1" si="229"/>
        <v>0</v>
      </c>
      <c r="CA181" s="10">
        <f t="shared" ca="1" si="230"/>
        <v>0</v>
      </c>
      <c r="CB181" s="10">
        <f t="shared" ca="1" si="231"/>
        <v>0</v>
      </c>
      <c r="CC181" s="10">
        <f t="shared" ca="1" si="232"/>
        <v>0</v>
      </c>
      <c r="CD181" s="10">
        <f t="shared" ca="1" si="233"/>
        <v>0</v>
      </c>
      <c r="CE181" s="10">
        <f t="shared" ca="1" si="234"/>
        <v>0</v>
      </c>
      <c r="CF181" s="10">
        <f t="shared" ca="1" si="235"/>
        <v>0</v>
      </c>
      <c r="CG181" s="10">
        <f t="shared" ca="1" si="236"/>
        <v>0</v>
      </c>
      <c r="CH181" s="10">
        <f t="shared" ca="1" si="237"/>
        <v>0</v>
      </c>
      <c r="CI181" s="10">
        <f t="shared" ca="1" si="238"/>
        <v>0</v>
      </c>
      <c r="CJ181" s="13">
        <f t="shared" ca="1" si="204"/>
        <v>0</v>
      </c>
      <c r="CK181" s="13"/>
      <c r="CL181" s="33">
        <f t="shared" ca="1" si="190"/>
        <v>0</v>
      </c>
      <c r="CM181" s="10">
        <f ca="1">IF(NOT(snowball),0,IF(Z180=0,0,IF($C181&lt;=SUM($CL181:CL181),0,IF(BQ181+$C181-SUM($CL181:CL181)&gt;Z180+AU181,Z180+AU181-BQ181,$C181-SUM($CL181:CL181)))))</f>
        <v>0</v>
      </c>
      <c r="CN181" s="10">
        <f ca="1">IF(NOT(snowball),0,IF(AA180=0,0,IF($C181&lt;=SUM($CL181:CM181),0,IF(BR181+$C181-SUM($CL181:CM181)&gt;AA180+AV181,AA180+AV181-BR181,$C181-SUM($CL181:CM181)))))</f>
        <v>0</v>
      </c>
      <c r="CO181" s="10">
        <f ca="1">IF(NOT(snowball),0,IF(AB180=0,0,IF($C181&lt;=SUM($CL181:CN181),0,IF(BS181+$C181-SUM($CL181:CN181)&gt;AB180+AW181,AB180+AW181-BS181,$C181-SUM($CL181:CN181)))))</f>
        <v>0</v>
      </c>
      <c r="CP181" s="10">
        <f ca="1">IF(NOT(snowball),0,IF(AC180=0,0,IF($C181&lt;=SUM($CL181:CO181),0,IF(BT181+$C181-SUM($CL181:CO181)&gt;AC180+AX181,AC180+AX181-BT181,$C181-SUM($CL181:CO181)))))</f>
        <v>0</v>
      </c>
      <c r="CQ181" s="10">
        <f ca="1">IF(NOT(snowball),0,IF(AD180=0,0,IF($C181&lt;=SUM($CL181:CP181),0,IF(BU181+$C181-SUM($CL181:CP181)&gt;AD180+AY181,AD180+AY181-BU181,$C181-SUM($CL181:CP181)))))</f>
        <v>0</v>
      </c>
      <c r="CR181" s="10">
        <f ca="1">IF(NOT(snowball),0,IF(AE180=0,0,IF($C181&lt;=SUM($CL181:CQ181),0,IF(BV181+$C181-SUM($CL181:CQ181)&gt;AE180+AZ181,AE180+AZ181-BV181,$C181-SUM($CL181:CQ181)))))</f>
        <v>0</v>
      </c>
      <c r="CS181" s="10">
        <f ca="1">IF(NOT(snowball),0,IF(AF180=0,0,IF($C181&lt;=SUM($CL181:CR181),0,IF(BW181+$C181-SUM($CL181:CR181)&gt;AF180+BA181,AF180+BA181-BW181,$C181-SUM($CL181:CR181)))))</f>
        <v>0</v>
      </c>
      <c r="CT181" s="10">
        <f ca="1">IF(NOT(snowball),0,IF(AG180=0,0,IF($C181&lt;=SUM($CL181:CS181),0,IF(BX181+$C181-SUM($CL181:CS181)&gt;AG180+BB181,AG180+BB181-BX181,$C181-SUM($CL181:CS181)))))</f>
        <v>0</v>
      </c>
      <c r="CU181" s="10">
        <f ca="1">IF(NOT(snowball),0,IF(AH180=0,0,IF($C181&lt;=SUM($CL181:CT181),0,IF(BY181+$C181-SUM($CL181:CT181)&gt;AH180+BC181,AH180+BC181-BY181,$C181-SUM($CL181:CT181)))))</f>
        <v>0</v>
      </c>
      <c r="CV181" s="10">
        <f ca="1">IF(NOT(snowball),0,IF(AI180=0,0,IF($C181&lt;=SUM($CL181:CU181),0,IF(BZ181+$C181-SUM($CL181:CU181)&gt;AI180+BD181,AI180+BD181-BZ181,$C181-SUM($CL181:CU181)))))</f>
        <v>0</v>
      </c>
      <c r="CW181" s="10">
        <f ca="1">IF(NOT(snowball),0,IF(AJ180=0,0,IF($C181&lt;=SUM($CL181:CV181),0,IF(CA181+$C181-SUM($CL181:CV181)&gt;AJ180+BE181,AJ180+BE181-CA181,$C181-SUM($CL181:CV181)))))</f>
        <v>0</v>
      </c>
      <c r="CX181" s="10">
        <f ca="1">IF(NOT(snowball),0,IF(AK180=0,0,IF($C181&lt;=SUM($CL181:CW181),0,IF(CB181+$C181-SUM($CL181:CW181)&gt;AK180+BF181,AK180+BF181-CB181,$C181-SUM($CL181:CW181)))))</f>
        <v>0</v>
      </c>
      <c r="CY181" s="10">
        <f ca="1">IF(NOT(snowball),0,IF(AL180=0,0,IF($C181&lt;=SUM($CL181:CX181),0,IF(CC181+$C181-SUM($CL181:CX181)&gt;AL180+BG181,AL180+BG181-CC181,$C181-SUM($CL181:CX181)))))</f>
        <v>0</v>
      </c>
      <c r="CZ181" s="10">
        <f ca="1">IF(NOT(snowball),0,IF(AM180=0,0,IF($C181&lt;=SUM($CL181:CY181),0,IF(CD181+$C181-SUM($CL181:CY181)&gt;AM180+BH181,AM180+BH181-CD181,$C181-SUM($CL181:CY181)))))</f>
        <v>0</v>
      </c>
      <c r="DA181" s="10">
        <f ca="1">IF(NOT(snowball),0,IF(AN180=0,0,IF($C181&lt;=SUM($CL181:CZ181),0,IF(CE181+$C181-SUM($CL181:CZ181)&gt;AN180+BI181,AN180+BI181-CE181,$C181-SUM($CL181:CZ181)))))</f>
        <v>0</v>
      </c>
      <c r="DB181" s="10">
        <f ca="1">IF(NOT(snowball),0,IF(AO180=0,0,IF($C181&lt;=SUM($CL181:DA181),0,IF(CF181+$C181-SUM($CL181:DA181)&gt;AO180+BJ181,AO180+BJ181-CF181,$C181-SUM($CL181:DA181)))))</f>
        <v>0</v>
      </c>
      <c r="DC181" s="10">
        <f ca="1">IF(NOT(snowball),0,IF(AP180=0,0,IF($C181&lt;=SUM($CL181:DB181),0,IF(CG181+$C181-SUM($CL181:DB181)&gt;AP180+BK181,AP180+BK181-CG181,$C181-SUM($CL181:DB181)))))</f>
        <v>0</v>
      </c>
      <c r="DD181" s="10">
        <f ca="1">IF(NOT(snowball),0,IF(AQ180=0,0,IF($C181&lt;=SUM($CL181:DC181),0,IF(CH181+$C181-SUM($CL181:DC181)&gt;AQ180+BL181,AQ180+BL181-CH181,$C181-SUM($CL181:DC181)))))</f>
        <v>0</v>
      </c>
      <c r="DE181" s="10">
        <f ca="1">IF(NOT(snowball),0,IF(AR180=0,0,IF($C181&lt;=SUM($CL181:DD181),0,IF(CI181+$C181-SUM($CL181:DD181)&gt;AR180+BM181,AR180+BM181-CI181,$C181-SUM($CL181:DD181)))))</f>
        <v>0</v>
      </c>
    </row>
    <row r="182" spans="1:109" ht="11.1" customHeight="1">
      <c r="A182" s="11" t="str">
        <f t="shared" ca="1" si="205"/>
        <v/>
      </c>
      <c r="B182" s="5" t="e">
        <f t="shared" ca="1" si="191"/>
        <v>#N/A</v>
      </c>
      <c r="C182" s="34" t="str">
        <f t="shared" ca="1" si="169"/>
        <v/>
      </c>
      <c r="D182" s="10">
        <f t="shared" ca="1" si="170"/>
        <v>0</v>
      </c>
      <c r="E182" s="10">
        <f t="shared" ca="1" si="171"/>
        <v>0</v>
      </c>
      <c r="F182" s="10">
        <f t="shared" ca="1" si="172"/>
        <v>0</v>
      </c>
      <c r="G182" s="10">
        <f t="shared" ca="1" si="173"/>
        <v>0</v>
      </c>
      <c r="H182" s="10">
        <f t="shared" ca="1" si="174"/>
        <v>0</v>
      </c>
      <c r="I182" s="10">
        <f t="shared" ca="1" si="175"/>
        <v>0</v>
      </c>
      <c r="J182" s="10">
        <f t="shared" ca="1" si="176"/>
        <v>0</v>
      </c>
      <c r="K182" s="10">
        <f t="shared" ca="1" si="177"/>
        <v>0</v>
      </c>
      <c r="L182" s="10">
        <f t="shared" ca="1" si="178"/>
        <v>0</v>
      </c>
      <c r="M182" s="10">
        <f t="shared" ca="1" si="179"/>
        <v>0</v>
      </c>
      <c r="N182" s="10">
        <f t="shared" ca="1" si="180"/>
        <v>0</v>
      </c>
      <c r="O182" s="10">
        <f t="shared" ca="1" si="181"/>
        <v>0</v>
      </c>
      <c r="P182" s="10">
        <f t="shared" ca="1" si="182"/>
        <v>0</v>
      </c>
      <c r="Q182" s="10">
        <f t="shared" ca="1" si="183"/>
        <v>0</v>
      </c>
      <c r="R182" s="10">
        <f t="shared" ca="1" si="184"/>
        <v>0</v>
      </c>
      <c r="S182" s="10">
        <f t="shared" ca="1" si="185"/>
        <v>0</v>
      </c>
      <c r="T182" s="10">
        <f t="shared" ca="1" si="186"/>
        <v>0</v>
      </c>
      <c r="U182" s="10">
        <f t="shared" ca="1" si="187"/>
        <v>0</v>
      </c>
      <c r="V182" s="10">
        <f t="shared" ca="1" si="188"/>
        <v>0</v>
      </c>
      <c r="W182" s="10">
        <f t="shared" ca="1" si="188"/>
        <v>0</v>
      </c>
      <c r="X182" s="31"/>
      <c r="Y182" s="10">
        <f t="shared" ca="1" si="192"/>
        <v>0</v>
      </c>
      <c r="Z182" s="10">
        <f t="shared" ca="1" si="193"/>
        <v>0</v>
      </c>
      <c r="AA182" s="10">
        <f t="shared" ca="1" si="194"/>
        <v>0</v>
      </c>
      <c r="AB182" s="10">
        <f t="shared" ref="AB182:AB213" ca="1" si="243">IF(G$8=0,0,AB181-(G182-AW182))</f>
        <v>0</v>
      </c>
      <c r="AC182" s="10">
        <f t="shared" ref="AC182:AC213" ca="1" si="244">IF(H$8=0,0,AC181-(H182-AX182))</f>
        <v>0</v>
      </c>
      <c r="AD182" s="10">
        <f t="shared" ref="AD182:AD213" ca="1" si="245">IF(I$8=0,0,AD181-(I182-AY182))</f>
        <v>0</v>
      </c>
      <c r="AE182" s="10">
        <f t="shared" ca="1" si="242"/>
        <v>0</v>
      </c>
      <c r="AF182" s="10">
        <f t="shared" ca="1" si="242"/>
        <v>0</v>
      </c>
      <c r="AG182" s="10">
        <f t="shared" ca="1" si="242"/>
        <v>0</v>
      </c>
      <c r="AH182" s="10">
        <f t="shared" ca="1" si="242"/>
        <v>0</v>
      </c>
      <c r="AI182" s="10">
        <f t="shared" ca="1" si="242"/>
        <v>0</v>
      </c>
      <c r="AJ182" s="10">
        <f t="shared" ca="1" si="242"/>
        <v>0</v>
      </c>
      <c r="AK182" s="10">
        <f t="shared" ca="1" si="242"/>
        <v>0</v>
      </c>
      <c r="AL182" s="10">
        <f t="shared" ca="1" si="242"/>
        <v>0</v>
      </c>
      <c r="AM182" s="10">
        <f t="shared" ca="1" si="242"/>
        <v>0</v>
      </c>
      <c r="AN182" s="10">
        <f t="shared" ca="1" si="242"/>
        <v>0</v>
      </c>
      <c r="AO182" s="10">
        <f t="shared" ca="1" si="242"/>
        <v>0</v>
      </c>
      <c r="AP182" s="10">
        <f t="shared" ca="1" si="242"/>
        <v>0</v>
      </c>
      <c r="AQ182" s="10">
        <f t="shared" ca="1" si="242"/>
        <v>0</v>
      </c>
      <c r="AR182" s="10">
        <f t="shared" ca="1" si="242"/>
        <v>0</v>
      </c>
      <c r="AS182" s="2"/>
      <c r="AT182" s="10">
        <f t="shared" ca="1" si="239"/>
        <v>0</v>
      </c>
      <c r="AU182" s="10">
        <f t="shared" ca="1" si="240"/>
        <v>0</v>
      </c>
      <c r="AV182" s="10">
        <f t="shared" ca="1" si="241"/>
        <v>0</v>
      </c>
      <c r="AW182" s="10">
        <f t="shared" ca="1" si="206"/>
        <v>0</v>
      </c>
      <c r="AX182" s="10">
        <f t="shared" ca="1" si="207"/>
        <v>0</v>
      </c>
      <c r="AY182" s="10">
        <f t="shared" ca="1" si="208"/>
        <v>0</v>
      </c>
      <c r="AZ182" s="10">
        <f t="shared" ca="1" si="209"/>
        <v>0</v>
      </c>
      <c r="BA182" s="10">
        <f t="shared" ca="1" si="210"/>
        <v>0</v>
      </c>
      <c r="BB182" s="10">
        <f t="shared" ca="1" si="211"/>
        <v>0</v>
      </c>
      <c r="BC182" s="10">
        <f t="shared" ca="1" si="212"/>
        <v>0</v>
      </c>
      <c r="BD182" s="10">
        <f t="shared" ca="1" si="213"/>
        <v>0</v>
      </c>
      <c r="BE182" s="10">
        <f t="shared" ca="1" si="214"/>
        <v>0</v>
      </c>
      <c r="BF182" s="10">
        <f t="shared" ca="1" si="215"/>
        <v>0</v>
      </c>
      <c r="BG182" s="10">
        <f t="shared" ca="1" si="216"/>
        <v>0</v>
      </c>
      <c r="BH182" s="10">
        <f t="shared" ca="1" si="217"/>
        <v>0</v>
      </c>
      <c r="BI182" s="10">
        <f t="shared" ca="1" si="218"/>
        <v>0</v>
      </c>
      <c r="BJ182" s="10">
        <f t="shared" ca="1" si="219"/>
        <v>0</v>
      </c>
      <c r="BK182" s="10">
        <f t="shared" ca="1" si="220"/>
        <v>0</v>
      </c>
      <c r="BL182" s="10">
        <f t="shared" ca="1" si="221"/>
        <v>0</v>
      </c>
      <c r="BM182" s="10">
        <f t="shared" ca="1" si="222"/>
        <v>0</v>
      </c>
      <c r="BN182" s="13">
        <f t="shared" ca="1" si="198"/>
        <v>0</v>
      </c>
      <c r="BO182" s="7"/>
      <c r="BP182" s="10">
        <f t="shared" ca="1" si="199"/>
        <v>0</v>
      </c>
      <c r="BQ182" s="10">
        <f t="shared" ca="1" si="200"/>
        <v>0</v>
      </c>
      <c r="BR182" s="10">
        <f t="shared" ca="1" si="201"/>
        <v>0</v>
      </c>
      <c r="BS182" s="10">
        <f t="shared" ca="1" si="202"/>
        <v>0</v>
      </c>
      <c r="BT182" s="10">
        <f t="shared" ca="1" si="203"/>
        <v>0</v>
      </c>
      <c r="BU182" s="10">
        <f t="shared" ca="1" si="224"/>
        <v>0</v>
      </c>
      <c r="BV182" s="10">
        <f t="shared" ca="1" si="225"/>
        <v>0</v>
      </c>
      <c r="BW182" s="10">
        <f t="shared" ca="1" si="226"/>
        <v>0</v>
      </c>
      <c r="BX182" s="10">
        <f t="shared" ca="1" si="227"/>
        <v>0</v>
      </c>
      <c r="BY182" s="10">
        <f t="shared" ca="1" si="228"/>
        <v>0</v>
      </c>
      <c r="BZ182" s="10">
        <f t="shared" ca="1" si="229"/>
        <v>0</v>
      </c>
      <c r="CA182" s="10">
        <f t="shared" ca="1" si="230"/>
        <v>0</v>
      </c>
      <c r="CB182" s="10">
        <f t="shared" ca="1" si="231"/>
        <v>0</v>
      </c>
      <c r="CC182" s="10">
        <f t="shared" ca="1" si="232"/>
        <v>0</v>
      </c>
      <c r="CD182" s="10">
        <f t="shared" ca="1" si="233"/>
        <v>0</v>
      </c>
      <c r="CE182" s="10">
        <f t="shared" ca="1" si="234"/>
        <v>0</v>
      </c>
      <c r="CF182" s="10">
        <f t="shared" ca="1" si="235"/>
        <v>0</v>
      </c>
      <c r="CG182" s="10">
        <f t="shared" ca="1" si="236"/>
        <v>0</v>
      </c>
      <c r="CH182" s="10">
        <f t="shared" ca="1" si="237"/>
        <v>0</v>
      </c>
      <c r="CI182" s="10">
        <f t="shared" ca="1" si="238"/>
        <v>0</v>
      </c>
      <c r="CJ182" s="13">
        <f t="shared" ca="1" si="204"/>
        <v>0</v>
      </c>
      <c r="CK182" s="13"/>
      <c r="CL182" s="33">
        <f t="shared" ca="1" si="190"/>
        <v>0</v>
      </c>
      <c r="CM182" s="10">
        <f ca="1">IF(NOT(snowball),0,IF(Z181=0,0,IF($C182&lt;=SUM($CL182:CL182),0,IF(BQ182+$C182-SUM($CL182:CL182)&gt;Z181+AU182,Z181+AU182-BQ182,$C182-SUM($CL182:CL182)))))</f>
        <v>0</v>
      </c>
      <c r="CN182" s="10">
        <f ca="1">IF(NOT(snowball),0,IF(AA181=0,0,IF($C182&lt;=SUM($CL182:CM182),0,IF(BR182+$C182-SUM($CL182:CM182)&gt;AA181+AV182,AA181+AV182-BR182,$C182-SUM($CL182:CM182)))))</f>
        <v>0</v>
      </c>
      <c r="CO182" s="10">
        <f ca="1">IF(NOT(snowball),0,IF(AB181=0,0,IF($C182&lt;=SUM($CL182:CN182),0,IF(BS182+$C182-SUM($CL182:CN182)&gt;AB181+AW182,AB181+AW182-BS182,$C182-SUM($CL182:CN182)))))</f>
        <v>0</v>
      </c>
      <c r="CP182" s="10">
        <f ca="1">IF(NOT(snowball),0,IF(AC181=0,0,IF($C182&lt;=SUM($CL182:CO182),0,IF(BT182+$C182-SUM($CL182:CO182)&gt;AC181+AX182,AC181+AX182-BT182,$C182-SUM($CL182:CO182)))))</f>
        <v>0</v>
      </c>
      <c r="CQ182" s="10">
        <f ca="1">IF(NOT(snowball),0,IF(AD181=0,0,IF($C182&lt;=SUM($CL182:CP182),0,IF(BU182+$C182-SUM($CL182:CP182)&gt;AD181+AY182,AD181+AY182-BU182,$C182-SUM($CL182:CP182)))))</f>
        <v>0</v>
      </c>
      <c r="CR182" s="10">
        <f ca="1">IF(NOT(snowball),0,IF(AE181=0,0,IF($C182&lt;=SUM($CL182:CQ182),0,IF(BV182+$C182-SUM($CL182:CQ182)&gt;AE181+AZ182,AE181+AZ182-BV182,$C182-SUM($CL182:CQ182)))))</f>
        <v>0</v>
      </c>
      <c r="CS182" s="10">
        <f ca="1">IF(NOT(snowball),0,IF(AF181=0,0,IF($C182&lt;=SUM($CL182:CR182),0,IF(BW182+$C182-SUM($CL182:CR182)&gt;AF181+BA182,AF181+BA182-BW182,$C182-SUM($CL182:CR182)))))</f>
        <v>0</v>
      </c>
      <c r="CT182" s="10">
        <f ca="1">IF(NOT(snowball),0,IF(AG181=0,0,IF($C182&lt;=SUM($CL182:CS182),0,IF(BX182+$C182-SUM($CL182:CS182)&gt;AG181+BB182,AG181+BB182-BX182,$C182-SUM($CL182:CS182)))))</f>
        <v>0</v>
      </c>
      <c r="CU182" s="10">
        <f ca="1">IF(NOT(snowball),0,IF(AH181=0,0,IF($C182&lt;=SUM($CL182:CT182),0,IF(BY182+$C182-SUM($CL182:CT182)&gt;AH181+BC182,AH181+BC182-BY182,$C182-SUM($CL182:CT182)))))</f>
        <v>0</v>
      </c>
      <c r="CV182" s="10">
        <f ca="1">IF(NOT(snowball),0,IF(AI181=0,0,IF($C182&lt;=SUM($CL182:CU182),0,IF(BZ182+$C182-SUM($CL182:CU182)&gt;AI181+BD182,AI181+BD182-BZ182,$C182-SUM($CL182:CU182)))))</f>
        <v>0</v>
      </c>
      <c r="CW182" s="10">
        <f ca="1">IF(NOT(snowball),0,IF(AJ181=0,0,IF($C182&lt;=SUM($CL182:CV182),0,IF(CA182+$C182-SUM($CL182:CV182)&gt;AJ181+BE182,AJ181+BE182-CA182,$C182-SUM($CL182:CV182)))))</f>
        <v>0</v>
      </c>
      <c r="CX182" s="10">
        <f ca="1">IF(NOT(snowball),0,IF(AK181=0,0,IF($C182&lt;=SUM($CL182:CW182),0,IF(CB182+$C182-SUM($CL182:CW182)&gt;AK181+BF182,AK181+BF182-CB182,$C182-SUM($CL182:CW182)))))</f>
        <v>0</v>
      </c>
      <c r="CY182" s="10">
        <f ca="1">IF(NOT(snowball),0,IF(AL181=0,0,IF($C182&lt;=SUM($CL182:CX182),0,IF(CC182+$C182-SUM($CL182:CX182)&gt;AL181+BG182,AL181+BG182-CC182,$C182-SUM($CL182:CX182)))))</f>
        <v>0</v>
      </c>
      <c r="CZ182" s="10">
        <f ca="1">IF(NOT(snowball),0,IF(AM181=0,0,IF($C182&lt;=SUM($CL182:CY182),0,IF(CD182+$C182-SUM($CL182:CY182)&gt;AM181+BH182,AM181+BH182-CD182,$C182-SUM($CL182:CY182)))))</f>
        <v>0</v>
      </c>
      <c r="DA182" s="10">
        <f ca="1">IF(NOT(snowball),0,IF(AN181=0,0,IF($C182&lt;=SUM($CL182:CZ182),0,IF(CE182+$C182-SUM($CL182:CZ182)&gt;AN181+BI182,AN181+BI182-CE182,$C182-SUM($CL182:CZ182)))))</f>
        <v>0</v>
      </c>
      <c r="DB182" s="10">
        <f ca="1">IF(NOT(snowball),0,IF(AO181=0,0,IF($C182&lt;=SUM($CL182:DA182),0,IF(CF182+$C182-SUM($CL182:DA182)&gt;AO181+BJ182,AO181+BJ182-CF182,$C182-SUM($CL182:DA182)))))</f>
        <v>0</v>
      </c>
      <c r="DC182" s="10">
        <f ca="1">IF(NOT(snowball),0,IF(AP181=0,0,IF($C182&lt;=SUM($CL182:DB182),0,IF(CG182+$C182-SUM($CL182:DB182)&gt;AP181+BK182,AP181+BK182-CG182,$C182-SUM($CL182:DB182)))))</f>
        <v>0</v>
      </c>
      <c r="DD182" s="10">
        <f ca="1">IF(NOT(snowball),0,IF(AQ181=0,0,IF($C182&lt;=SUM($CL182:DC182),0,IF(CH182+$C182-SUM($CL182:DC182)&gt;AQ181+BL182,AQ181+BL182-CH182,$C182-SUM($CL182:DC182)))))</f>
        <v>0</v>
      </c>
      <c r="DE182" s="10">
        <f ca="1">IF(NOT(snowball),0,IF(AR181=0,0,IF($C182&lt;=SUM($CL182:DD182),0,IF(CI182+$C182-SUM($CL182:DD182)&gt;AR181+BM182,AR181+BM182-CI182,$C182-SUM($CL182:DD182)))))</f>
        <v>0</v>
      </c>
    </row>
    <row r="183" spans="1:109" ht="11.1" customHeight="1">
      <c r="A183" s="11" t="str">
        <f t="shared" ca="1" si="205"/>
        <v/>
      </c>
      <c r="B183" s="5" t="e">
        <f t="shared" ca="1" si="191"/>
        <v>#N/A</v>
      </c>
      <c r="C183" s="34" t="str">
        <f t="shared" ca="1" si="169"/>
        <v/>
      </c>
      <c r="D183" s="10">
        <f t="shared" ca="1" si="170"/>
        <v>0</v>
      </c>
      <c r="E183" s="10">
        <f t="shared" ca="1" si="171"/>
        <v>0</v>
      </c>
      <c r="F183" s="10">
        <f t="shared" ca="1" si="172"/>
        <v>0</v>
      </c>
      <c r="G183" s="10">
        <f t="shared" ca="1" si="173"/>
        <v>0</v>
      </c>
      <c r="H183" s="10">
        <f t="shared" ca="1" si="174"/>
        <v>0</v>
      </c>
      <c r="I183" s="10">
        <f t="shared" ca="1" si="175"/>
        <v>0</v>
      </c>
      <c r="J183" s="10">
        <f t="shared" ca="1" si="176"/>
        <v>0</v>
      </c>
      <c r="K183" s="10">
        <f t="shared" ca="1" si="177"/>
        <v>0</v>
      </c>
      <c r="L183" s="10">
        <f t="shared" ca="1" si="178"/>
        <v>0</v>
      </c>
      <c r="M183" s="10">
        <f t="shared" ca="1" si="179"/>
        <v>0</v>
      </c>
      <c r="N183" s="10">
        <f t="shared" ca="1" si="180"/>
        <v>0</v>
      </c>
      <c r="O183" s="10">
        <f t="shared" ca="1" si="181"/>
        <v>0</v>
      </c>
      <c r="P183" s="10">
        <f t="shared" ca="1" si="182"/>
        <v>0</v>
      </c>
      <c r="Q183" s="10">
        <f t="shared" ca="1" si="183"/>
        <v>0</v>
      </c>
      <c r="R183" s="10">
        <f t="shared" ca="1" si="184"/>
        <v>0</v>
      </c>
      <c r="S183" s="10">
        <f t="shared" ca="1" si="185"/>
        <v>0</v>
      </c>
      <c r="T183" s="10">
        <f t="shared" ca="1" si="186"/>
        <v>0</v>
      </c>
      <c r="U183" s="10">
        <f t="shared" ca="1" si="187"/>
        <v>0</v>
      </c>
      <c r="V183" s="10">
        <f t="shared" ca="1" si="188"/>
        <v>0</v>
      </c>
      <c r="W183" s="10">
        <f t="shared" ca="1" si="188"/>
        <v>0</v>
      </c>
      <c r="X183" s="31"/>
      <c r="Y183" s="10">
        <f t="shared" ca="1" si="192"/>
        <v>0</v>
      </c>
      <c r="Z183" s="10">
        <f t="shared" ca="1" si="193"/>
        <v>0</v>
      </c>
      <c r="AA183" s="10">
        <f t="shared" ca="1" si="194"/>
        <v>0</v>
      </c>
      <c r="AB183" s="10">
        <f t="shared" ca="1" si="243"/>
        <v>0</v>
      </c>
      <c r="AC183" s="10">
        <f t="shared" ca="1" si="244"/>
        <v>0</v>
      </c>
      <c r="AD183" s="10">
        <f t="shared" ca="1" si="245"/>
        <v>0</v>
      </c>
      <c r="AE183" s="10">
        <f t="shared" ca="1" si="242"/>
        <v>0</v>
      </c>
      <c r="AF183" s="10">
        <f t="shared" ca="1" si="242"/>
        <v>0</v>
      </c>
      <c r="AG183" s="10">
        <f t="shared" ca="1" si="242"/>
        <v>0</v>
      </c>
      <c r="AH183" s="10">
        <f t="shared" ca="1" si="242"/>
        <v>0</v>
      </c>
      <c r="AI183" s="10">
        <f t="shared" ca="1" si="242"/>
        <v>0</v>
      </c>
      <c r="AJ183" s="10">
        <f t="shared" ca="1" si="242"/>
        <v>0</v>
      </c>
      <c r="AK183" s="10">
        <f t="shared" ca="1" si="242"/>
        <v>0</v>
      </c>
      <c r="AL183" s="10">
        <f t="shared" ca="1" si="242"/>
        <v>0</v>
      </c>
      <c r="AM183" s="10">
        <f t="shared" ca="1" si="242"/>
        <v>0</v>
      </c>
      <c r="AN183" s="10">
        <f t="shared" ca="1" si="242"/>
        <v>0</v>
      </c>
      <c r="AO183" s="10">
        <f t="shared" ca="1" si="242"/>
        <v>0</v>
      </c>
      <c r="AP183" s="10">
        <f t="shared" ca="1" si="242"/>
        <v>0</v>
      </c>
      <c r="AQ183" s="10">
        <f t="shared" ca="1" si="242"/>
        <v>0</v>
      </c>
      <c r="AR183" s="10">
        <f t="shared" ca="1" si="242"/>
        <v>0</v>
      </c>
      <c r="AS183" s="2"/>
      <c r="AT183" s="10">
        <f t="shared" ca="1" si="239"/>
        <v>0</v>
      </c>
      <c r="AU183" s="10">
        <f t="shared" ca="1" si="240"/>
        <v>0</v>
      </c>
      <c r="AV183" s="10">
        <f t="shared" ca="1" si="241"/>
        <v>0</v>
      </c>
      <c r="AW183" s="10">
        <f t="shared" ca="1" si="206"/>
        <v>0</v>
      </c>
      <c r="AX183" s="10">
        <f t="shared" ca="1" si="207"/>
        <v>0</v>
      </c>
      <c r="AY183" s="10">
        <f t="shared" ca="1" si="208"/>
        <v>0</v>
      </c>
      <c r="AZ183" s="10">
        <f t="shared" ca="1" si="209"/>
        <v>0</v>
      </c>
      <c r="BA183" s="10">
        <f t="shared" ca="1" si="210"/>
        <v>0</v>
      </c>
      <c r="BB183" s="10">
        <f t="shared" ca="1" si="211"/>
        <v>0</v>
      </c>
      <c r="BC183" s="10">
        <f t="shared" ca="1" si="212"/>
        <v>0</v>
      </c>
      <c r="BD183" s="10">
        <f t="shared" ca="1" si="213"/>
        <v>0</v>
      </c>
      <c r="BE183" s="10">
        <f t="shared" ca="1" si="214"/>
        <v>0</v>
      </c>
      <c r="BF183" s="10">
        <f t="shared" ca="1" si="215"/>
        <v>0</v>
      </c>
      <c r="BG183" s="10">
        <f t="shared" ca="1" si="216"/>
        <v>0</v>
      </c>
      <c r="BH183" s="10">
        <f t="shared" ca="1" si="217"/>
        <v>0</v>
      </c>
      <c r="BI183" s="10">
        <f t="shared" ca="1" si="218"/>
        <v>0</v>
      </c>
      <c r="BJ183" s="10">
        <f t="shared" ca="1" si="219"/>
        <v>0</v>
      </c>
      <c r="BK183" s="10">
        <f t="shared" ca="1" si="220"/>
        <v>0</v>
      </c>
      <c r="BL183" s="10">
        <f t="shared" ca="1" si="221"/>
        <v>0</v>
      </c>
      <c r="BM183" s="10">
        <f t="shared" ca="1" si="222"/>
        <v>0</v>
      </c>
      <c r="BN183" s="13">
        <f t="shared" ca="1" si="198"/>
        <v>0</v>
      </c>
      <c r="BO183" s="7"/>
      <c r="BP183" s="10">
        <f t="shared" ca="1" si="199"/>
        <v>0</v>
      </c>
      <c r="BQ183" s="10">
        <f t="shared" ca="1" si="200"/>
        <v>0</v>
      </c>
      <c r="BR183" s="10">
        <f t="shared" ca="1" si="201"/>
        <v>0</v>
      </c>
      <c r="BS183" s="10">
        <f t="shared" ca="1" si="202"/>
        <v>0</v>
      </c>
      <c r="BT183" s="10">
        <f t="shared" ca="1" si="203"/>
        <v>0</v>
      </c>
      <c r="BU183" s="10">
        <f t="shared" ca="1" si="224"/>
        <v>0</v>
      </c>
      <c r="BV183" s="10">
        <f t="shared" ca="1" si="225"/>
        <v>0</v>
      </c>
      <c r="BW183" s="10">
        <f t="shared" ca="1" si="226"/>
        <v>0</v>
      </c>
      <c r="BX183" s="10">
        <f t="shared" ca="1" si="227"/>
        <v>0</v>
      </c>
      <c r="BY183" s="10">
        <f t="shared" ca="1" si="228"/>
        <v>0</v>
      </c>
      <c r="BZ183" s="10">
        <f t="shared" ca="1" si="229"/>
        <v>0</v>
      </c>
      <c r="CA183" s="10">
        <f t="shared" ca="1" si="230"/>
        <v>0</v>
      </c>
      <c r="CB183" s="10">
        <f t="shared" ca="1" si="231"/>
        <v>0</v>
      </c>
      <c r="CC183" s="10">
        <f t="shared" ca="1" si="232"/>
        <v>0</v>
      </c>
      <c r="CD183" s="10">
        <f t="shared" ca="1" si="233"/>
        <v>0</v>
      </c>
      <c r="CE183" s="10">
        <f t="shared" ca="1" si="234"/>
        <v>0</v>
      </c>
      <c r="CF183" s="10">
        <f t="shared" ca="1" si="235"/>
        <v>0</v>
      </c>
      <c r="CG183" s="10">
        <f t="shared" ca="1" si="236"/>
        <v>0</v>
      </c>
      <c r="CH183" s="10">
        <f t="shared" ca="1" si="237"/>
        <v>0</v>
      </c>
      <c r="CI183" s="10">
        <f t="shared" ca="1" si="238"/>
        <v>0</v>
      </c>
      <c r="CJ183" s="13">
        <f t="shared" ca="1" si="204"/>
        <v>0</v>
      </c>
      <c r="CK183" s="13"/>
      <c r="CL183" s="33">
        <f t="shared" ca="1" si="190"/>
        <v>0</v>
      </c>
      <c r="CM183" s="10">
        <f ca="1">IF(NOT(snowball),0,IF(Z182=0,0,IF($C183&lt;=SUM($CL183:CL183),0,IF(BQ183+$C183-SUM($CL183:CL183)&gt;Z182+AU183,Z182+AU183-BQ183,$C183-SUM($CL183:CL183)))))</f>
        <v>0</v>
      </c>
      <c r="CN183" s="10">
        <f ca="1">IF(NOT(snowball),0,IF(AA182=0,0,IF($C183&lt;=SUM($CL183:CM183),0,IF(BR183+$C183-SUM($CL183:CM183)&gt;AA182+AV183,AA182+AV183-BR183,$C183-SUM($CL183:CM183)))))</f>
        <v>0</v>
      </c>
      <c r="CO183" s="10">
        <f ca="1">IF(NOT(snowball),0,IF(AB182=0,0,IF($C183&lt;=SUM($CL183:CN183),0,IF(BS183+$C183-SUM($CL183:CN183)&gt;AB182+AW183,AB182+AW183-BS183,$C183-SUM($CL183:CN183)))))</f>
        <v>0</v>
      </c>
      <c r="CP183" s="10">
        <f ca="1">IF(NOT(snowball),0,IF(AC182=0,0,IF($C183&lt;=SUM($CL183:CO183),0,IF(BT183+$C183-SUM($CL183:CO183)&gt;AC182+AX183,AC182+AX183-BT183,$C183-SUM($CL183:CO183)))))</f>
        <v>0</v>
      </c>
      <c r="CQ183" s="10">
        <f ca="1">IF(NOT(snowball),0,IF(AD182=0,0,IF($C183&lt;=SUM($CL183:CP183),0,IF(BU183+$C183-SUM($CL183:CP183)&gt;AD182+AY183,AD182+AY183-BU183,$C183-SUM($CL183:CP183)))))</f>
        <v>0</v>
      </c>
      <c r="CR183" s="10">
        <f ca="1">IF(NOT(snowball),0,IF(AE182=0,0,IF($C183&lt;=SUM($CL183:CQ183),0,IF(BV183+$C183-SUM($CL183:CQ183)&gt;AE182+AZ183,AE182+AZ183-BV183,$C183-SUM($CL183:CQ183)))))</f>
        <v>0</v>
      </c>
      <c r="CS183" s="10">
        <f ca="1">IF(NOT(snowball),0,IF(AF182=0,0,IF($C183&lt;=SUM($CL183:CR183),0,IF(BW183+$C183-SUM($CL183:CR183)&gt;AF182+BA183,AF182+BA183-BW183,$C183-SUM($CL183:CR183)))))</f>
        <v>0</v>
      </c>
      <c r="CT183" s="10">
        <f ca="1">IF(NOT(snowball),0,IF(AG182=0,0,IF($C183&lt;=SUM($CL183:CS183),0,IF(BX183+$C183-SUM($CL183:CS183)&gt;AG182+BB183,AG182+BB183-BX183,$C183-SUM($CL183:CS183)))))</f>
        <v>0</v>
      </c>
      <c r="CU183" s="10">
        <f ca="1">IF(NOT(snowball),0,IF(AH182=0,0,IF($C183&lt;=SUM($CL183:CT183),0,IF(BY183+$C183-SUM($CL183:CT183)&gt;AH182+BC183,AH182+BC183-BY183,$C183-SUM($CL183:CT183)))))</f>
        <v>0</v>
      </c>
      <c r="CV183" s="10">
        <f ca="1">IF(NOT(snowball),0,IF(AI182=0,0,IF($C183&lt;=SUM($CL183:CU183),0,IF(BZ183+$C183-SUM($CL183:CU183)&gt;AI182+BD183,AI182+BD183-BZ183,$C183-SUM($CL183:CU183)))))</f>
        <v>0</v>
      </c>
      <c r="CW183" s="10">
        <f ca="1">IF(NOT(snowball),0,IF(AJ182=0,0,IF($C183&lt;=SUM($CL183:CV183),0,IF(CA183+$C183-SUM($CL183:CV183)&gt;AJ182+BE183,AJ182+BE183-CA183,$C183-SUM($CL183:CV183)))))</f>
        <v>0</v>
      </c>
      <c r="CX183" s="10">
        <f ca="1">IF(NOT(snowball),0,IF(AK182=0,0,IF($C183&lt;=SUM($CL183:CW183),0,IF(CB183+$C183-SUM($CL183:CW183)&gt;AK182+BF183,AK182+BF183-CB183,$C183-SUM($CL183:CW183)))))</f>
        <v>0</v>
      </c>
      <c r="CY183" s="10">
        <f ca="1">IF(NOT(snowball),0,IF(AL182=0,0,IF($C183&lt;=SUM($CL183:CX183),0,IF(CC183+$C183-SUM($CL183:CX183)&gt;AL182+BG183,AL182+BG183-CC183,$C183-SUM($CL183:CX183)))))</f>
        <v>0</v>
      </c>
      <c r="CZ183" s="10">
        <f ca="1">IF(NOT(snowball),0,IF(AM182=0,0,IF($C183&lt;=SUM($CL183:CY183),0,IF(CD183+$C183-SUM($CL183:CY183)&gt;AM182+BH183,AM182+BH183-CD183,$C183-SUM($CL183:CY183)))))</f>
        <v>0</v>
      </c>
      <c r="DA183" s="10">
        <f ca="1">IF(NOT(snowball),0,IF(AN182=0,0,IF($C183&lt;=SUM($CL183:CZ183),0,IF(CE183+$C183-SUM($CL183:CZ183)&gt;AN182+BI183,AN182+BI183-CE183,$C183-SUM($CL183:CZ183)))))</f>
        <v>0</v>
      </c>
      <c r="DB183" s="10">
        <f ca="1">IF(NOT(snowball),0,IF(AO182=0,0,IF($C183&lt;=SUM($CL183:DA183),0,IF(CF183+$C183-SUM($CL183:DA183)&gt;AO182+BJ183,AO182+BJ183-CF183,$C183-SUM($CL183:DA183)))))</f>
        <v>0</v>
      </c>
      <c r="DC183" s="10">
        <f ca="1">IF(NOT(snowball),0,IF(AP182=0,0,IF($C183&lt;=SUM($CL183:DB183),0,IF(CG183+$C183-SUM($CL183:DB183)&gt;AP182+BK183,AP182+BK183-CG183,$C183-SUM($CL183:DB183)))))</f>
        <v>0</v>
      </c>
      <c r="DD183" s="10">
        <f ca="1">IF(NOT(snowball),0,IF(AQ182=0,0,IF($C183&lt;=SUM($CL183:DC183),0,IF(CH183+$C183-SUM($CL183:DC183)&gt;AQ182+BL183,AQ182+BL183-CH183,$C183-SUM($CL183:DC183)))))</f>
        <v>0</v>
      </c>
      <c r="DE183" s="10">
        <f ca="1">IF(NOT(snowball),0,IF(AR182=0,0,IF($C183&lt;=SUM($CL183:DD183),0,IF(CI183+$C183-SUM($CL183:DD183)&gt;AR182+BM183,AR182+BM183-CI183,$C183-SUM($CL183:DD183)))))</f>
        <v>0</v>
      </c>
    </row>
    <row r="184" spans="1:109" ht="11.1" customHeight="1">
      <c r="A184" s="11" t="str">
        <f t="shared" ca="1" si="205"/>
        <v/>
      </c>
      <c r="B184" s="5" t="e">
        <f t="shared" ca="1" si="191"/>
        <v>#N/A</v>
      </c>
      <c r="C184" s="34" t="str">
        <f t="shared" ca="1" si="169"/>
        <v/>
      </c>
      <c r="D184" s="10">
        <f t="shared" ca="1" si="170"/>
        <v>0</v>
      </c>
      <c r="E184" s="10">
        <f t="shared" ca="1" si="171"/>
        <v>0</v>
      </c>
      <c r="F184" s="10">
        <f t="shared" ca="1" si="172"/>
        <v>0</v>
      </c>
      <c r="G184" s="10">
        <f t="shared" ca="1" si="173"/>
        <v>0</v>
      </c>
      <c r="H184" s="10">
        <f t="shared" ca="1" si="174"/>
        <v>0</v>
      </c>
      <c r="I184" s="10">
        <f t="shared" ca="1" si="175"/>
        <v>0</v>
      </c>
      <c r="J184" s="10">
        <f t="shared" ca="1" si="176"/>
        <v>0</v>
      </c>
      <c r="K184" s="10">
        <f t="shared" ca="1" si="177"/>
        <v>0</v>
      </c>
      <c r="L184" s="10">
        <f t="shared" ca="1" si="178"/>
        <v>0</v>
      </c>
      <c r="M184" s="10">
        <f t="shared" ca="1" si="179"/>
        <v>0</v>
      </c>
      <c r="N184" s="10">
        <f t="shared" ca="1" si="180"/>
        <v>0</v>
      </c>
      <c r="O184" s="10">
        <f t="shared" ca="1" si="181"/>
        <v>0</v>
      </c>
      <c r="P184" s="10">
        <f t="shared" ca="1" si="182"/>
        <v>0</v>
      </c>
      <c r="Q184" s="10">
        <f t="shared" ca="1" si="183"/>
        <v>0</v>
      </c>
      <c r="R184" s="10">
        <f t="shared" ca="1" si="184"/>
        <v>0</v>
      </c>
      <c r="S184" s="10">
        <f t="shared" ca="1" si="185"/>
        <v>0</v>
      </c>
      <c r="T184" s="10">
        <f t="shared" ca="1" si="186"/>
        <v>0</v>
      </c>
      <c r="U184" s="10">
        <f t="shared" ca="1" si="187"/>
        <v>0</v>
      </c>
      <c r="V184" s="10">
        <f t="shared" ca="1" si="188"/>
        <v>0</v>
      </c>
      <c r="W184" s="10">
        <f t="shared" ca="1" si="188"/>
        <v>0</v>
      </c>
      <c r="X184" s="31"/>
      <c r="Y184" s="10">
        <f t="shared" ca="1" si="192"/>
        <v>0</v>
      </c>
      <c r="Z184" s="10">
        <f t="shared" ca="1" si="193"/>
        <v>0</v>
      </c>
      <c r="AA184" s="10">
        <f t="shared" ca="1" si="194"/>
        <v>0</v>
      </c>
      <c r="AB184" s="10">
        <f t="shared" ca="1" si="243"/>
        <v>0</v>
      </c>
      <c r="AC184" s="10">
        <f t="shared" ca="1" si="244"/>
        <v>0</v>
      </c>
      <c r="AD184" s="10">
        <f t="shared" ca="1" si="245"/>
        <v>0</v>
      </c>
      <c r="AE184" s="10">
        <f t="shared" ca="1" si="242"/>
        <v>0</v>
      </c>
      <c r="AF184" s="10">
        <f t="shared" ca="1" si="242"/>
        <v>0</v>
      </c>
      <c r="AG184" s="10">
        <f t="shared" ca="1" si="242"/>
        <v>0</v>
      </c>
      <c r="AH184" s="10">
        <f t="shared" ca="1" si="242"/>
        <v>0</v>
      </c>
      <c r="AI184" s="10">
        <f t="shared" ca="1" si="242"/>
        <v>0</v>
      </c>
      <c r="AJ184" s="10">
        <f t="shared" ca="1" si="242"/>
        <v>0</v>
      </c>
      <c r="AK184" s="10">
        <f t="shared" ca="1" si="242"/>
        <v>0</v>
      </c>
      <c r="AL184" s="10">
        <f t="shared" ca="1" si="242"/>
        <v>0</v>
      </c>
      <c r="AM184" s="10">
        <f t="shared" ca="1" si="242"/>
        <v>0</v>
      </c>
      <c r="AN184" s="10">
        <f t="shared" ca="1" si="242"/>
        <v>0</v>
      </c>
      <c r="AO184" s="10">
        <f t="shared" ca="1" si="242"/>
        <v>0</v>
      </c>
      <c r="AP184" s="10">
        <f t="shared" ca="1" si="242"/>
        <v>0</v>
      </c>
      <c r="AQ184" s="10">
        <f t="shared" ca="1" si="242"/>
        <v>0</v>
      </c>
      <c r="AR184" s="10">
        <f t="shared" ca="1" si="242"/>
        <v>0</v>
      </c>
      <c r="AS184" s="2"/>
      <c r="AT184" s="10">
        <f t="shared" ca="1" si="239"/>
        <v>0</v>
      </c>
      <c r="AU184" s="10">
        <f t="shared" ca="1" si="240"/>
        <v>0</v>
      </c>
      <c r="AV184" s="10">
        <f t="shared" ca="1" si="241"/>
        <v>0</v>
      </c>
      <c r="AW184" s="10">
        <f t="shared" ca="1" si="206"/>
        <v>0</v>
      </c>
      <c r="AX184" s="10">
        <f t="shared" ca="1" si="207"/>
        <v>0</v>
      </c>
      <c r="AY184" s="10">
        <f t="shared" ca="1" si="208"/>
        <v>0</v>
      </c>
      <c r="AZ184" s="10">
        <f t="shared" ca="1" si="209"/>
        <v>0</v>
      </c>
      <c r="BA184" s="10">
        <f t="shared" ca="1" si="210"/>
        <v>0</v>
      </c>
      <c r="BB184" s="10">
        <f t="shared" ca="1" si="211"/>
        <v>0</v>
      </c>
      <c r="BC184" s="10">
        <f t="shared" ca="1" si="212"/>
        <v>0</v>
      </c>
      <c r="BD184" s="10">
        <f t="shared" ca="1" si="213"/>
        <v>0</v>
      </c>
      <c r="BE184" s="10">
        <f t="shared" ca="1" si="214"/>
        <v>0</v>
      </c>
      <c r="BF184" s="10">
        <f t="shared" ca="1" si="215"/>
        <v>0</v>
      </c>
      <c r="BG184" s="10">
        <f t="shared" ca="1" si="216"/>
        <v>0</v>
      </c>
      <c r="BH184" s="10">
        <f t="shared" ca="1" si="217"/>
        <v>0</v>
      </c>
      <c r="BI184" s="10">
        <f t="shared" ca="1" si="218"/>
        <v>0</v>
      </c>
      <c r="BJ184" s="10">
        <f t="shared" ca="1" si="219"/>
        <v>0</v>
      </c>
      <c r="BK184" s="10">
        <f t="shared" ca="1" si="220"/>
        <v>0</v>
      </c>
      <c r="BL184" s="10">
        <f t="shared" ca="1" si="221"/>
        <v>0</v>
      </c>
      <c r="BM184" s="10">
        <f t="shared" ca="1" si="222"/>
        <v>0</v>
      </c>
      <c r="BN184" s="13">
        <f t="shared" ca="1" si="198"/>
        <v>0</v>
      </c>
      <c r="BO184" s="7"/>
      <c r="BP184" s="10">
        <f t="shared" ca="1" si="199"/>
        <v>0</v>
      </c>
      <c r="BQ184" s="10">
        <f t="shared" ca="1" si="200"/>
        <v>0</v>
      </c>
      <c r="BR184" s="10">
        <f t="shared" ca="1" si="201"/>
        <v>0</v>
      </c>
      <c r="BS184" s="10">
        <f t="shared" ca="1" si="202"/>
        <v>0</v>
      </c>
      <c r="BT184" s="10">
        <f t="shared" ca="1" si="203"/>
        <v>0</v>
      </c>
      <c r="BU184" s="10">
        <f t="shared" ca="1" si="224"/>
        <v>0</v>
      </c>
      <c r="BV184" s="10">
        <f t="shared" ca="1" si="225"/>
        <v>0</v>
      </c>
      <c r="BW184" s="10">
        <f t="shared" ca="1" si="226"/>
        <v>0</v>
      </c>
      <c r="BX184" s="10">
        <f t="shared" ca="1" si="227"/>
        <v>0</v>
      </c>
      <c r="BY184" s="10">
        <f t="shared" ca="1" si="228"/>
        <v>0</v>
      </c>
      <c r="BZ184" s="10">
        <f t="shared" ca="1" si="229"/>
        <v>0</v>
      </c>
      <c r="CA184" s="10">
        <f t="shared" ca="1" si="230"/>
        <v>0</v>
      </c>
      <c r="CB184" s="10">
        <f t="shared" ca="1" si="231"/>
        <v>0</v>
      </c>
      <c r="CC184" s="10">
        <f t="shared" ca="1" si="232"/>
        <v>0</v>
      </c>
      <c r="CD184" s="10">
        <f t="shared" ca="1" si="233"/>
        <v>0</v>
      </c>
      <c r="CE184" s="10">
        <f t="shared" ca="1" si="234"/>
        <v>0</v>
      </c>
      <c r="CF184" s="10">
        <f t="shared" ca="1" si="235"/>
        <v>0</v>
      </c>
      <c r="CG184" s="10">
        <f t="shared" ca="1" si="236"/>
        <v>0</v>
      </c>
      <c r="CH184" s="10">
        <f t="shared" ca="1" si="237"/>
        <v>0</v>
      </c>
      <c r="CI184" s="10">
        <f t="shared" ca="1" si="238"/>
        <v>0</v>
      </c>
      <c r="CJ184" s="13">
        <f t="shared" ca="1" si="204"/>
        <v>0</v>
      </c>
      <c r="CK184" s="13"/>
      <c r="CL184" s="33">
        <f t="shared" ca="1" si="190"/>
        <v>0</v>
      </c>
      <c r="CM184" s="10">
        <f ca="1">IF(NOT(snowball),0,IF(Z183=0,0,IF($C184&lt;=SUM($CL184:CL184),0,IF(BQ184+$C184-SUM($CL184:CL184)&gt;Z183+AU184,Z183+AU184-BQ184,$C184-SUM($CL184:CL184)))))</f>
        <v>0</v>
      </c>
      <c r="CN184" s="10">
        <f ca="1">IF(NOT(snowball),0,IF(AA183=0,0,IF($C184&lt;=SUM($CL184:CM184),0,IF(BR184+$C184-SUM($CL184:CM184)&gt;AA183+AV184,AA183+AV184-BR184,$C184-SUM($CL184:CM184)))))</f>
        <v>0</v>
      </c>
      <c r="CO184" s="10">
        <f ca="1">IF(NOT(snowball),0,IF(AB183=0,0,IF($C184&lt;=SUM($CL184:CN184),0,IF(BS184+$C184-SUM($CL184:CN184)&gt;AB183+AW184,AB183+AW184-BS184,$C184-SUM($CL184:CN184)))))</f>
        <v>0</v>
      </c>
      <c r="CP184" s="10">
        <f ca="1">IF(NOT(snowball),0,IF(AC183=0,0,IF($C184&lt;=SUM($CL184:CO184),0,IF(BT184+$C184-SUM($CL184:CO184)&gt;AC183+AX184,AC183+AX184-BT184,$C184-SUM($CL184:CO184)))))</f>
        <v>0</v>
      </c>
      <c r="CQ184" s="10">
        <f ca="1">IF(NOT(snowball),0,IF(AD183=0,0,IF($C184&lt;=SUM($CL184:CP184),0,IF(BU184+$C184-SUM($CL184:CP184)&gt;AD183+AY184,AD183+AY184-BU184,$C184-SUM($CL184:CP184)))))</f>
        <v>0</v>
      </c>
      <c r="CR184" s="10">
        <f ca="1">IF(NOT(snowball),0,IF(AE183=0,0,IF($C184&lt;=SUM($CL184:CQ184),0,IF(BV184+$C184-SUM($CL184:CQ184)&gt;AE183+AZ184,AE183+AZ184-BV184,$C184-SUM($CL184:CQ184)))))</f>
        <v>0</v>
      </c>
      <c r="CS184" s="10">
        <f ca="1">IF(NOT(snowball),0,IF(AF183=0,0,IF($C184&lt;=SUM($CL184:CR184),0,IF(BW184+$C184-SUM($CL184:CR184)&gt;AF183+BA184,AF183+BA184-BW184,$C184-SUM($CL184:CR184)))))</f>
        <v>0</v>
      </c>
      <c r="CT184" s="10">
        <f ca="1">IF(NOT(snowball),0,IF(AG183=0,0,IF($C184&lt;=SUM($CL184:CS184),0,IF(BX184+$C184-SUM($CL184:CS184)&gt;AG183+BB184,AG183+BB184-BX184,$C184-SUM($CL184:CS184)))))</f>
        <v>0</v>
      </c>
      <c r="CU184" s="10">
        <f ca="1">IF(NOT(snowball),0,IF(AH183=0,0,IF($C184&lt;=SUM($CL184:CT184),0,IF(BY184+$C184-SUM($CL184:CT184)&gt;AH183+BC184,AH183+BC184-BY184,$C184-SUM($CL184:CT184)))))</f>
        <v>0</v>
      </c>
      <c r="CV184" s="10">
        <f ca="1">IF(NOT(snowball),0,IF(AI183=0,0,IF($C184&lt;=SUM($CL184:CU184),0,IF(BZ184+$C184-SUM($CL184:CU184)&gt;AI183+BD184,AI183+BD184-BZ184,$C184-SUM($CL184:CU184)))))</f>
        <v>0</v>
      </c>
      <c r="CW184" s="10">
        <f ca="1">IF(NOT(snowball),0,IF(AJ183=0,0,IF($C184&lt;=SUM($CL184:CV184),0,IF(CA184+$C184-SUM($CL184:CV184)&gt;AJ183+BE184,AJ183+BE184-CA184,$C184-SUM($CL184:CV184)))))</f>
        <v>0</v>
      </c>
      <c r="CX184" s="10">
        <f ca="1">IF(NOT(snowball),0,IF(AK183=0,0,IF($C184&lt;=SUM($CL184:CW184),0,IF(CB184+$C184-SUM($CL184:CW184)&gt;AK183+BF184,AK183+BF184-CB184,$C184-SUM($CL184:CW184)))))</f>
        <v>0</v>
      </c>
      <c r="CY184" s="10">
        <f ca="1">IF(NOT(snowball),0,IF(AL183=0,0,IF($C184&lt;=SUM($CL184:CX184),0,IF(CC184+$C184-SUM($CL184:CX184)&gt;AL183+BG184,AL183+BG184-CC184,$C184-SUM($CL184:CX184)))))</f>
        <v>0</v>
      </c>
      <c r="CZ184" s="10">
        <f ca="1">IF(NOT(snowball),0,IF(AM183=0,0,IF($C184&lt;=SUM($CL184:CY184),0,IF(CD184+$C184-SUM($CL184:CY184)&gt;AM183+BH184,AM183+BH184-CD184,$C184-SUM($CL184:CY184)))))</f>
        <v>0</v>
      </c>
      <c r="DA184" s="10">
        <f ca="1">IF(NOT(snowball),0,IF(AN183=0,0,IF($C184&lt;=SUM($CL184:CZ184),0,IF(CE184+$C184-SUM($CL184:CZ184)&gt;AN183+BI184,AN183+BI184-CE184,$C184-SUM($CL184:CZ184)))))</f>
        <v>0</v>
      </c>
      <c r="DB184" s="10">
        <f ca="1">IF(NOT(snowball),0,IF(AO183=0,0,IF($C184&lt;=SUM($CL184:DA184),0,IF(CF184+$C184-SUM($CL184:DA184)&gt;AO183+BJ184,AO183+BJ184-CF184,$C184-SUM($CL184:DA184)))))</f>
        <v>0</v>
      </c>
      <c r="DC184" s="10">
        <f ca="1">IF(NOT(snowball),0,IF(AP183=0,0,IF($C184&lt;=SUM($CL184:DB184),0,IF(CG184+$C184-SUM($CL184:DB184)&gt;AP183+BK184,AP183+BK184-CG184,$C184-SUM($CL184:DB184)))))</f>
        <v>0</v>
      </c>
      <c r="DD184" s="10">
        <f ca="1">IF(NOT(snowball),0,IF(AQ183=0,0,IF($C184&lt;=SUM($CL184:DC184),0,IF(CH184+$C184-SUM($CL184:DC184)&gt;AQ183+BL184,AQ183+BL184-CH184,$C184-SUM($CL184:DC184)))))</f>
        <v>0</v>
      </c>
      <c r="DE184" s="10">
        <f ca="1">IF(NOT(snowball),0,IF(AR183=0,0,IF($C184&lt;=SUM($CL184:DD184),0,IF(CI184+$C184-SUM($CL184:DD184)&gt;AR183+BM184,AR183+BM184-CI184,$C184-SUM($CL184:DD184)))))</f>
        <v>0</v>
      </c>
    </row>
    <row r="185" spans="1:109" ht="11.1" customHeight="1">
      <c r="A185" s="11" t="str">
        <f t="shared" ca="1" si="205"/>
        <v/>
      </c>
      <c r="B185" s="5" t="e">
        <f t="shared" ca="1" si="191"/>
        <v>#N/A</v>
      </c>
      <c r="C185" s="34" t="str">
        <f t="shared" ca="1" si="169"/>
        <v/>
      </c>
      <c r="D185" s="10">
        <f t="shared" ca="1" si="170"/>
        <v>0</v>
      </c>
      <c r="E185" s="10">
        <f t="shared" ca="1" si="171"/>
        <v>0</v>
      </c>
      <c r="F185" s="10">
        <f t="shared" ca="1" si="172"/>
        <v>0</v>
      </c>
      <c r="G185" s="10">
        <f t="shared" ca="1" si="173"/>
        <v>0</v>
      </c>
      <c r="H185" s="10">
        <f t="shared" ca="1" si="174"/>
        <v>0</v>
      </c>
      <c r="I185" s="10">
        <f t="shared" ca="1" si="175"/>
        <v>0</v>
      </c>
      <c r="J185" s="10">
        <f t="shared" ca="1" si="176"/>
        <v>0</v>
      </c>
      <c r="K185" s="10">
        <f t="shared" ca="1" si="177"/>
        <v>0</v>
      </c>
      <c r="L185" s="10">
        <f t="shared" ca="1" si="178"/>
        <v>0</v>
      </c>
      <c r="M185" s="10">
        <f t="shared" ca="1" si="179"/>
        <v>0</v>
      </c>
      <c r="N185" s="10">
        <f t="shared" ca="1" si="180"/>
        <v>0</v>
      </c>
      <c r="O185" s="10">
        <f t="shared" ca="1" si="181"/>
        <v>0</v>
      </c>
      <c r="P185" s="10">
        <f t="shared" ca="1" si="182"/>
        <v>0</v>
      </c>
      <c r="Q185" s="10">
        <f t="shared" ca="1" si="183"/>
        <v>0</v>
      </c>
      <c r="R185" s="10">
        <f t="shared" ca="1" si="184"/>
        <v>0</v>
      </c>
      <c r="S185" s="10">
        <f t="shared" ca="1" si="185"/>
        <v>0</v>
      </c>
      <c r="T185" s="10">
        <f t="shared" ca="1" si="186"/>
        <v>0</v>
      </c>
      <c r="U185" s="10">
        <f t="shared" ca="1" si="187"/>
        <v>0</v>
      </c>
      <c r="V185" s="10">
        <f t="shared" ca="1" si="188"/>
        <v>0</v>
      </c>
      <c r="W185" s="10">
        <f t="shared" ca="1" si="188"/>
        <v>0</v>
      </c>
      <c r="X185" s="31"/>
      <c r="Y185" s="10">
        <f t="shared" ca="1" si="192"/>
        <v>0</v>
      </c>
      <c r="Z185" s="10">
        <f t="shared" ca="1" si="193"/>
        <v>0</v>
      </c>
      <c r="AA185" s="10">
        <f t="shared" ca="1" si="194"/>
        <v>0</v>
      </c>
      <c r="AB185" s="10">
        <f t="shared" ca="1" si="243"/>
        <v>0</v>
      </c>
      <c r="AC185" s="10">
        <f t="shared" ca="1" si="244"/>
        <v>0</v>
      </c>
      <c r="AD185" s="10">
        <f t="shared" ca="1" si="245"/>
        <v>0</v>
      </c>
      <c r="AE185" s="10">
        <f t="shared" ca="1" si="242"/>
        <v>0</v>
      </c>
      <c r="AF185" s="10">
        <f t="shared" ca="1" si="242"/>
        <v>0</v>
      </c>
      <c r="AG185" s="10">
        <f t="shared" ca="1" si="242"/>
        <v>0</v>
      </c>
      <c r="AH185" s="10">
        <f t="shared" ca="1" si="242"/>
        <v>0</v>
      </c>
      <c r="AI185" s="10">
        <f t="shared" ca="1" si="242"/>
        <v>0</v>
      </c>
      <c r="AJ185" s="10">
        <f t="shared" ca="1" si="242"/>
        <v>0</v>
      </c>
      <c r="AK185" s="10">
        <f t="shared" ca="1" si="242"/>
        <v>0</v>
      </c>
      <c r="AL185" s="10">
        <f t="shared" ca="1" si="242"/>
        <v>0</v>
      </c>
      <c r="AM185" s="10">
        <f t="shared" ca="1" si="242"/>
        <v>0</v>
      </c>
      <c r="AN185" s="10">
        <f t="shared" ca="1" si="242"/>
        <v>0</v>
      </c>
      <c r="AO185" s="10">
        <f t="shared" ca="1" si="242"/>
        <v>0</v>
      </c>
      <c r="AP185" s="10">
        <f t="shared" ca="1" si="242"/>
        <v>0</v>
      </c>
      <c r="AQ185" s="10">
        <f t="shared" ca="1" si="242"/>
        <v>0</v>
      </c>
      <c r="AR185" s="10">
        <f t="shared" ca="1" si="242"/>
        <v>0</v>
      </c>
      <c r="AS185" s="2"/>
      <c r="AT185" s="10">
        <f t="shared" ca="1" si="239"/>
        <v>0</v>
      </c>
      <c r="AU185" s="10">
        <f t="shared" ca="1" si="240"/>
        <v>0</v>
      </c>
      <c r="AV185" s="10">
        <f t="shared" ca="1" si="241"/>
        <v>0</v>
      </c>
      <c r="AW185" s="10">
        <f t="shared" ca="1" si="206"/>
        <v>0</v>
      </c>
      <c r="AX185" s="10">
        <f t="shared" ca="1" si="207"/>
        <v>0</v>
      </c>
      <c r="AY185" s="10">
        <f t="shared" ca="1" si="208"/>
        <v>0</v>
      </c>
      <c r="AZ185" s="10">
        <f t="shared" ca="1" si="209"/>
        <v>0</v>
      </c>
      <c r="BA185" s="10">
        <f t="shared" ca="1" si="210"/>
        <v>0</v>
      </c>
      <c r="BB185" s="10">
        <f t="shared" ca="1" si="211"/>
        <v>0</v>
      </c>
      <c r="BC185" s="10">
        <f t="shared" ca="1" si="212"/>
        <v>0</v>
      </c>
      <c r="BD185" s="10">
        <f t="shared" ca="1" si="213"/>
        <v>0</v>
      </c>
      <c r="BE185" s="10">
        <f t="shared" ca="1" si="214"/>
        <v>0</v>
      </c>
      <c r="BF185" s="10">
        <f t="shared" ca="1" si="215"/>
        <v>0</v>
      </c>
      <c r="BG185" s="10">
        <f t="shared" ca="1" si="216"/>
        <v>0</v>
      </c>
      <c r="BH185" s="10">
        <f t="shared" ca="1" si="217"/>
        <v>0</v>
      </c>
      <c r="BI185" s="10">
        <f t="shared" ca="1" si="218"/>
        <v>0</v>
      </c>
      <c r="BJ185" s="10">
        <f t="shared" ca="1" si="219"/>
        <v>0</v>
      </c>
      <c r="BK185" s="10">
        <f t="shared" ca="1" si="220"/>
        <v>0</v>
      </c>
      <c r="BL185" s="10">
        <f t="shared" ca="1" si="221"/>
        <v>0</v>
      </c>
      <c r="BM185" s="10">
        <f t="shared" ca="1" si="222"/>
        <v>0</v>
      </c>
      <c r="BN185" s="13">
        <f t="shared" ca="1" si="198"/>
        <v>0</v>
      </c>
      <c r="BO185" s="7"/>
      <c r="BP185" s="10">
        <f t="shared" ca="1" si="199"/>
        <v>0</v>
      </c>
      <c r="BQ185" s="10">
        <f t="shared" ca="1" si="200"/>
        <v>0</v>
      </c>
      <c r="BR185" s="10">
        <f t="shared" ca="1" si="201"/>
        <v>0</v>
      </c>
      <c r="BS185" s="10">
        <f t="shared" ca="1" si="202"/>
        <v>0</v>
      </c>
      <c r="BT185" s="10">
        <f t="shared" ca="1" si="203"/>
        <v>0</v>
      </c>
      <c r="BU185" s="10">
        <f t="shared" ca="1" si="224"/>
        <v>0</v>
      </c>
      <c r="BV185" s="10">
        <f t="shared" ca="1" si="225"/>
        <v>0</v>
      </c>
      <c r="BW185" s="10">
        <f t="shared" ca="1" si="226"/>
        <v>0</v>
      </c>
      <c r="BX185" s="10">
        <f t="shared" ca="1" si="227"/>
        <v>0</v>
      </c>
      <c r="BY185" s="10">
        <f t="shared" ca="1" si="228"/>
        <v>0</v>
      </c>
      <c r="BZ185" s="10">
        <f t="shared" ca="1" si="229"/>
        <v>0</v>
      </c>
      <c r="CA185" s="10">
        <f t="shared" ca="1" si="230"/>
        <v>0</v>
      </c>
      <c r="CB185" s="10">
        <f t="shared" ca="1" si="231"/>
        <v>0</v>
      </c>
      <c r="CC185" s="10">
        <f t="shared" ca="1" si="232"/>
        <v>0</v>
      </c>
      <c r="CD185" s="10">
        <f t="shared" ca="1" si="233"/>
        <v>0</v>
      </c>
      <c r="CE185" s="10">
        <f t="shared" ca="1" si="234"/>
        <v>0</v>
      </c>
      <c r="CF185" s="10">
        <f t="shared" ca="1" si="235"/>
        <v>0</v>
      </c>
      <c r="CG185" s="10">
        <f t="shared" ca="1" si="236"/>
        <v>0</v>
      </c>
      <c r="CH185" s="10">
        <f t="shared" ca="1" si="237"/>
        <v>0</v>
      </c>
      <c r="CI185" s="10">
        <f t="shared" ca="1" si="238"/>
        <v>0</v>
      </c>
      <c r="CJ185" s="13">
        <f t="shared" ca="1" si="204"/>
        <v>0</v>
      </c>
      <c r="CK185" s="13"/>
      <c r="CL185" s="33">
        <f t="shared" ca="1" si="190"/>
        <v>0</v>
      </c>
      <c r="CM185" s="10">
        <f ca="1">IF(NOT(snowball),0,IF(Z184=0,0,IF($C185&lt;=SUM($CL185:CL185),0,IF(BQ185+$C185-SUM($CL185:CL185)&gt;Z184+AU185,Z184+AU185-BQ185,$C185-SUM($CL185:CL185)))))</f>
        <v>0</v>
      </c>
      <c r="CN185" s="10">
        <f ca="1">IF(NOT(snowball),0,IF(AA184=0,0,IF($C185&lt;=SUM($CL185:CM185),0,IF(BR185+$C185-SUM($CL185:CM185)&gt;AA184+AV185,AA184+AV185-BR185,$C185-SUM($CL185:CM185)))))</f>
        <v>0</v>
      </c>
      <c r="CO185" s="10">
        <f ca="1">IF(NOT(snowball),0,IF(AB184=0,0,IF($C185&lt;=SUM($CL185:CN185),0,IF(BS185+$C185-SUM($CL185:CN185)&gt;AB184+AW185,AB184+AW185-BS185,$C185-SUM($CL185:CN185)))))</f>
        <v>0</v>
      </c>
      <c r="CP185" s="10">
        <f ca="1">IF(NOT(snowball),0,IF(AC184=0,0,IF($C185&lt;=SUM($CL185:CO185),0,IF(BT185+$C185-SUM($CL185:CO185)&gt;AC184+AX185,AC184+AX185-BT185,$C185-SUM($CL185:CO185)))))</f>
        <v>0</v>
      </c>
      <c r="CQ185" s="10">
        <f ca="1">IF(NOT(snowball),0,IF(AD184=0,0,IF($C185&lt;=SUM($CL185:CP185),0,IF(BU185+$C185-SUM($CL185:CP185)&gt;AD184+AY185,AD184+AY185-BU185,$C185-SUM($CL185:CP185)))))</f>
        <v>0</v>
      </c>
      <c r="CR185" s="10">
        <f ca="1">IF(NOT(snowball),0,IF(AE184=0,0,IF($C185&lt;=SUM($CL185:CQ185),0,IF(BV185+$C185-SUM($CL185:CQ185)&gt;AE184+AZ185,AE184+AZ185-BV185,$C185-SUM($CL185:CQ185)))))</f>
        <v>0</v>
      </c>
      <c r="CS185" s="10">
        <f ca="1">IF(NOT(snowball),0,IF(AF184=0,0,IF($C185&lt;=SUM($CL185:CR185),0,IF(BW185+$C185-SUM($CL185:CR185)&gt;AF184+BA185,AF184+BA185-BW185,$C185-SUM($CL185:CR185)))))</f>
        <v>0</v>
      </c>
      <c r="CT185" s="10">
        <f ca="1">IF(NOT(snowball),0,IF(AG184=0,0,IF($C185&lt;=SUM($CL185:CS185),0,IF(BX185+$C185-SUM($CL185:CS185)&gt;AG184+BB185,AG184+BB185-BX185,$C185-SUM($CL185:CS185)))))</f>
        <v>0</v>
      </c>
      <c r="CU185" s="10">
        <f ca="1">IF(NOT(snowball),0,IF(AH184=0,0,IF($C185&lt;=SUM($CL185:CT185),0,IF(BY185+$C185-SUM($CL185:CT185)&gt;AH184+BC185,AH184+BC185-BY185,$C185-SUM($CL185:CT185)))))</f>
        <v>0</v>
      </c>
      <c r="CV185" s="10">
        <f ca="1">IF(NOT(snowball),0,IF(AI184=0,0,IF($C185&lt;=SUM($CL185:CU185),0,IF(BZ185+$C185-SUM($CL185:CU185)&gt;AI184+BD185,AI184+BD185-BZ185,$C185-SUM($CL185:CU185)))))</f>
        <v>0</v>
      </c>
      <c r="CW185" s="10">
        <f ca="1">IF(NOT(snowball),0,IF(AJ184=0,0,IF($C185&lt;=SUM($CL185:CV185),0,IF(CA185+$C185-SUM($CL185:CV185)&gt;AJ184+BE185,AJ184+BE185-CA185,$C185-SUM($CL185:CV185)))))</f>
        <v>0</v>
      </c>
      <c r="CX185" s="10">
        <f ca="1">IF(NOT(snowball),0,IF(AK184=0,0,IF($C185&lt;=SUM($CL185:CW185),0,IF(CB185+$C185-SUM($CL185:CW185)&gt;AK184+BF185,AK184+BF185-CB185,$C185-SUM($CL185:CW185)))))</f>
        <v>0</v>
      </c>
      <c r="CY185" s="10">
        <f ca="1">IF(NOT(snowball),0,IF(AL184=0,0,IF($C185&lt;=SUM($CL185:CX185),0,IF(CC185+$C185-SUM($CL185:CX185)&gt;AL184+BG185,AL184+BG185-CC185,$C185-SUM($CL185:CX185)))))</f>
        <v>0</v>
      </c>
      <c r="CZ185" s="10">
        <f ca="1">IF(NOT(snowball),0,IF(AM184=0,0,IF($C185&lt;=SUM($CL185:CY185),0,IF(CD185+$C185-SUM($CL185:CY185)&gt;AM184+BH185,AM184+BH185-CD185,$C185-SUM($CL185:CY185)))))</f>
        <v>0</v>
      </c>
      <c r="DA185" s="10">
        <f ca="1">IF(NOT(snowball),0,IF(AN184=0,0,IF($C185&lt;=SUM($CL185:CZ185),0,IF(CE185+$C185-SUM($CL185:CZ185)&gt;AN184+BI185,AN184+BI185-CE185,$C185-SUM($CL185:CZ185)))))</f>
        <v>0</v>
      </c>
      <c r="DB185" s="10">
        <f ca="1">IF(NOT(snowball),0,IF(AO184=0,0,IF($C185&lt;=SUM($CL185:DA185),0,IF(CF185+$C185-SUM($CL185:DA185)&gt;AO184+BJ185,AO184+BJ185-CF185,$C185-SUM($CL185:DA185)))))</f>
        <v>0</v>
      </c>
      <c r="DC185" s="10">
        <f ca="1">IF(NOT(snowball),0,IF(AP184=0,0,IF($C185&lt;=SUM($CL185:DB185),0,IF(CG185+$C185-SUM($CL185:DB185)&gt;AP184+BK185,AP184+BK185-CG185,$C185-SUM($CL185:DB185)))))</f>
        <v>0</v>
      </c>
      <c r="DD185" s="10">
        <f ca="1">IF(NOT(snowball),0,IF(AQ184=0,0,IF($C185&lt;=SUM($CL185:DC185),0,IF(CH185+$C185-SUM($CL185:DC185)&gt;AQ184+BL185,AQ184+BL185-CH185,$C185-SUM($CL185:DC185)))))</f>
        <v>0</v>
      </c>
      <c r="DE185" s="10">
        <f ca="1">IF(NOT(snowball),0,IF(AR184=0,0,IF($C185&lt;=SUM($CL185:DD185),0,IF(CI185+$C185-SUM($CL185:DD185)&gt;AR184+BM185,AR184+BM185-CI185,$C185-SUM($CL185:DD185)))))</f>
        <v>0</v>
      </c>
    </row>
    <row r="186" spans="1:109" ht="11.1" customHeight="1">
      <c r="A186" s="11" t="str">
        <f t="shared" ca="1" si="205"/>
        <v/>
      </c>
      <c r="B186" s="5" t="e">
        <f t="shared" ca="1" si="191"/>
        <v>#N/A</v>
      </c>
      <c r="C186" s="34" t="str">
        <f t="shared" ca="1" si="169"/>
        <v/>
      </c>
      <c r="D186" s="10">
        <f t="shared" ca="1" si="170"/>
        <v>0</v>
      </c>
      <c r="E186" s="10">
        <f t="shared" ca="1" si="171"/>
        <v>0</v>
      </c>
      <c r="F186" s="10">
        <f t="shared" ca="1" si="172"/>
        <v>0</v>
      </c>
      <c r="G186" s="10">
        <f t="shared" ca="1" si="173"/>
        <v>0</v>
      </c>
      <c r="H186" s="10">
        <f t="shared" ca="1" si="174"/>
        <v>0</v>
      </c>
      <c r="I186" s="10">
        <f t="shared" ca="1" si="175"/>
        <v>0</v>
      </c>
      <c r="J186" s="10">
        <f t="shared" ca="1" si="176"/>
        <v>0</v>
      </c>
      <c r="K186" s="10">
        <f t="shared" ca="1" si="177"/>
        <v>0</v>
      </c>
      <c r="L186" s="10">
        <f t="shared" ca="1" si="178"/>
        <v>0</v>
      </c>
      <c r="M186" s="10">
        <f t="shared" ca="1" si="179"/>
        <v>0</v>
      </c>
      <c r="N186" s="10">
        <f t="shared" ca="1" si="180"/>
        <v>0</v>
      </c>
      <c r="O186" s="10">
        <f t="shared" ca="1" si="181"/>
        <v>0</v>
      </c>
      <c r="P186" s="10">
        <f t="shared" ca="1" si="182"/>
        <v>0</v>
      </c>
      <c r="Q186" s="10">
        <f t="shared" ca="1" si="183"/>
        <v>0</v>
      </c>
      <c r="R186" s="10">
        <f t="shared" ca="1" si="184"/>
        <v>0</v>
      </c>
      <c r="S186" s="10">
        <f t="shared" ca="1" si="185"/>
        <v>0</v>
      </c>
      <c r="T186" s="10">
        <f t="shared" ca="1" si="186"/>
        <v>0</v>
      </c>
      <c r="U186" s="10">
        <f t="shared" ca="1" si="187"/>
        <v>0</v>
      </c>
      <c r="V186" s="10">
        <f t="shared" ca="1" si="188"/>
        <v>0</v>
      </c>
      <c r="W186" s="10">
        <f t="shared" ca="1" si="188"/>
        <v>0</v>
      </c>
      <c r="X186" s="31"/>
      <c r="Y186" s="10">
        <f t="shared" ca="1" si="192"/>
        <v>0</v>
      </c>
      <c r="Z186" s="10">
        <f t="shared" ca="1" si="193"/>
        <v>0</v>
      </c>
      <c r="AA186" s="10">
        <f t="shared" ca="1" si="194"/>
        <v>0</v>
      </c>
      <c r="AB186" s="10">
        <f t="shared" ca="1" si="243"/>
        <v>0</v>
      </c>
      <c r="AC186" s="10">
        <f t="shared" ca="1" si="244"/>
        <v>0</v>
      </c>
      <c r="AD186" s="10">
        <f t="shared" ca="1" si="245"/>
        <v>0</v>
      </c>
      <c r="AE186" s="10">
        <f t="shared" ca="1" si="242"/>
        <v>0</v>
      </c>
      <c r="AF186" s="10">
        <f t="shared" ca="1" si="242"/>
        <v>0</v>
      </c>
      <c r="AG186" s="10">
        <f t="shared" ca="1" si="242"/>
        <v>0</v>
      </c>
      <c r="AH186" s="10">
        <f t="shared" ca="1" si="242"/>
        <v>0</v>
      </c>
      <c r="AI186" s="10">
        <f t="shared" ca="1" si="242"/>
        <v>0</v>
      </c>
      <c r="AJ186" s="10">
        <f t="shared" ca="1" si="242"/>
        <v>0</v>
      </c>
      <c r="AK186" s="10">
        <f t="shared" ca="1" si="242"/>
        <v>0</v>
      </c>
      <c r="AL186" s="10">
        <f t="shared" ca="1" si="242"/>
        <v>0</v>
      </c>
      <c r="AM186" s="10">
        <f t="shared" ca="1" si="242"/>
        <v>0</v>
      </c>
      <c r="AN186" s="10">
        <f t="shared" ca="1" si="242"/>
        <v>0</v>
      </c>
      <c r="AO186" s="10">
        <f t="shared" ca="1" si="242"/>
        <v>0</v>
      </c>
      <c r="AP186" s="10">
        <f t="shared" ca="1" si="242"/>
        <v>0</v>
      </c>
      <c r="AQ186" s="10">
        <f t="shared" ca="1" si="242"/>
        <v>0</v>
      </c>
      <c r="AR186" s="10">
        <f t="shared" ca="1" si="242"/>
        <v>0</v>
      </c>
      <c r="AS186" s="2"/>
      <c r="AT186" s="10">
        <f t="shared" ca="1" si="239"/>
        <v>0</v>
      </c>
      <c r="AU186" s="10">
        <f t="shared" ca="1" si="240"/>
        <v>0</v>
      </c>
      <c r="AV186" s="10">
        <f t="shared" ca="1" si="241"/>
        <v>0</v>
      </c>
      <c r="AW186" s="10">
        <f t="shared" ca="1" si="206"/>
        <v>0</v>
      </c>
      <c r="AX186" s="10">
        <f t="shared" ca="1" si="207"/>
        <v>0</v>
      </c>
      <c r="AY186" s="10">
        <f t="shared" ca="1" si="208"/>
        <v>0</v>
      </c>
      <c r="AZ186" s="10">
        <f t="shared" ca="1" si="209"/>
        <v>0</v>
      </c>
      <c r="BA186" s="10">
        <f t="shared" ca="1" si="210"/>
        <v>0</v>
      </c>
      <c r="BB186" s="10">
        <f t="shared" ca="1" si="211"/>
        <v>0</v>
      </c>
      <c r="BC186" s="10">
        <f t="shared" ca="1" si="212"/>
        <v>0</v>
      </c>
      <c r="BD186" s="10">
        <f t="shared" ca="1" si="213"/>
        <v>0</v>
      </c>
      <c r="BE186" s="10">
        <f t="shared" ca="1" si="214"/>
        <v>0</v>
      </c>
      <c r="BF186" s="10">
        <f t="shared" ca="1" si="215"/>
        <v>0</v>
      </c>
      <c r="BG186" s="10">
        <f t="shared" ca="1" si="216"/>
        <v>0</v>
      </c>
      <c r="BH186" s="10">
        <f t="shared" ca="1" si="217"/>
        <v>0</v>
      </c>
      <c r="BI186" s="10">
        <f t="shared" ca="1" si="218"/>
        <v>0</v>
      </c>
      <c r="BJ186" s="10">
        <f t="shared" ca="1" si="219"/>
        <v>0</v>
      </c>
      <c r="BK186" s="10">
        <f t="shared" ca="1" si="220"/>
        <v>0</v>
      </c>
      <c r="BL186" s="10">
        <f t="shared" ca="1" si="221"/>
        <v>0</v>
      </c>
      <c r="BM186" s="10">
        <f t="shared" ca="1" si="222"/>
        <v>0</v>
      </c>
      <c r="BN186" s="13">
        <f t="shared" ca="1" si="198"/>
        <v>0</v>
      </c>
      <c r="BO186" s="7"/>
      <c r="BP186" s="10">
        <f t="shared" ca="1" si="199"/>
        <v>0</v>
      </c>
      <c r="BQ186" s="10">
        <f t="shared" ca="1" si="200"/>
        <v>0</v>
      </c>
      <c r="BR186" s="10">
        <f t="shared" ca="1" si="201"/>
        <v>0</v>
      </c>
      <c r="BS186" s="10">
        <f t="shared" ca="1" si="202"/>
        <v>0</v>
      </c>
      <c r="BT186" s="10">
        <f t="shared" ca="1" si="203"/>
        <v>0</v>
      </c>
      <c r="BU186" s="10">
        <f t="shared" ca="1" si="224"/>
        <v>0</v>
      </c>
      <c r="BV186" s="10">
        <f t="shared" ca="1" si="225"/>
        <v>0</v>
      </c>
      <c r="BW186" s="10">
        <f t="shared" ca="1" si="226"/>
        <v>0</v>
      </c>
      <c r="BX186" s="10">
        <f t="shared" ca="1" si="227"/>
        <v>0</v>
      </c>
      <c r="BY186" s="10">
        <f t="shared" ca="1" si="228"/>
        <v>0</v>
      </c>
      <c r="BZ186" s="10">
        <f t="shared" ca="1" si="229"/>
        <v>0</v>
      </c>
      <c r="CA186" s="10">
        <f t="shared" ca="1" si="230"/>
        <v>0</v>
      </c>
      <c r="CB186" s="10">
        <f t="shared" ca="1" si="231"/>
        <v>0</v>
      </c>
      <c r="CC186" s="10">
        <f t="shared" ca="1" si="232"/>
        <v>0</v>
      </c>
      <c r="CD186" s="10">
        <f t="shared" ca="1" si="233"/>
        <v>0</v>
      </c>
      <c r="CE186" s="10">
        <f t="shared" ca="1" si="234"/>
        <v>0</v>
      </c>
      <c r="CF186" s="10">
        <f t="shared" ca="1" si="235"/>
        <v>0</v>
      </c>
      <c r="CG186" s="10">
        <f t="shared" ca="1" si="236"/>
        <v>0</v>
      </c>
      <c r="CH186" s="10">
        <f t="shared" ca="1" si="237"/>
        <v>0</v>
      </c>
      <c r="CI186" s="10">
        <f t="shared" ca="1" si="238"/>
        <v>0</v>
      </c>
      <c r="CJ186" s="13">
        <f t="shared" ca="1" si="204"/>
        <v>0</v>
      </c>
      <c r="CK186" s="13"/>
      <c r="CL186" s="33">
        <f t="shared" ca="1" si="190"/>
        <v>0</v>
      </c>
      <c r="CM186" s="10">
        <f ca="1">IF(NOT(snowball),0,IF(Z185=0,0,IF($C186&lt;=SUM($CL186:CL186),0,IF(BQ186+$C186-SUM($CL186:CL186)&gt;Z185+AU186,Z185+AU186-BQ186,$C186-SUM($CL186:CL186)))))</f>
        <v>0</v>
      </c>
      <c r="CN186" s="10">
        <f ca="1">IF(NOT(snowball),0,IF(AA185=0,0,IF($C186&lt;=SUM($CL186:CM186),0,IF(BR186+$C186-SUM($CL186:CM186)&gt;AA185+AV186,AA185+AV186-BR186,$C186-SUM($CL186:CM186)))))</f>
        <v>0</v>
      </c>
      <c r="CO186" s="10">
        <f ca="1">IF(NOT(snowball),0,IF(AB185=0,0,IF($C186&lt;=SUM($CL186:CN186),0,IF(BS186+$C186-SUM($CL186:CN186)&gt;AB185+AW186,AB185+AW186-BS186,$C186-SUM($CL186:CN186)))))</f>
        <v>0</v>
      </c>
      <c r="CP186" s="10">
        <f ca="1">IF(NOT(snowball),0,IF(AC185=0,0,IF($C186&lt;=SUM($CL186:CO186),0,IF(BT186+$C186-SUM($CL186:CO186)&gt;AC185+AX186,AC185+AX186-BT186,$C186-SUM($CL186:CO186)))))</f>
        <v>0</v>
      </c>
      <c r="CQ186" s="10">
        <f ca="1">IF(NOT(snowball),0,IF(AD185=0,0,IF($C186&lt;=SUM($CL186:CP186),0,IF(BU186+$C186-SUM($CL186:CP186)&gt;AD185+AY186,AD185+AY186-BU186,$C186-SUM($CL186:CP186)))))</f>
        <v>0</v>
      </c>
      <c r="CR186" s="10">
        <f ca="1">IF(NOT(snowball),0,IF(AE185=0,0,IF($C186&lt;=SUM($CL186:CQ186),0,IF(BV186+$C186-SUM($CL186:CQ186)&gt;AE185+AZ186,AE185+AZ186-BV186,$C186-SUM($CL186:CQ186)))))</f>
        <v>0</v>
      </c>
      <c r="CS186" s="10">
        <f ca="1">IF(NOT(snowball),0,IF(AF185=0,0,IF($C186&lt;=SUM($CL186:CR186),0,IF(BW186+$C186-SUM($CL186:CR186)&gt;AF185+BA186,AF185+BA186-BW186,$C186-SUM($CL186:CR186)))))</f>
        <v>0</v>
      </c>
      <c r="CT186" s="10">
        <f ca="1">IF(NOT(snowball),0,IF(AG185=0,0,IF($C186&lt;=SUM($CL186:CS186),0,IF(BX186+$C186-SUM($CL186:CS186)&gt;AG185+BB186,AG185+BB186-BX186,$C186-SUM($CL186:CS186)))))</f>
        <v>0</v>
      </c>
      <c r="CU186" s="10">
        <f ca="1">IF(NOT(snowball),0,IF(AH185=0,0,IF($C186&lt;=SUM($CL186:CT186),0,IF(BY186+$C186-SUM($CL186:CT186)&gt;AH185+BC186,AH185+BC186-BY186,$C186-SUM($CL186:CT186)))))</f>
        <v>0</v>
      </c>
      <c r="CV186" s="10">
        <f ca="1">IF(NOT(snowball),0,IF(AI185=0,0,IF($C186&lt;=SUM($CL186:CU186),0,IF(BZ186+$C186-SUM($CL186:CU186)&gt;AI185+BD186,AI185+BD186-BZ186,$C186-SUM($CL186:CU186)))))</f>
        <v>0</v>
      </c>
      <c r="CW186" s="10">
        <f ca="1">IF(NOT(snowball),0,IF(AJ185=0,0,IF($C186&lt;=SUM($CL186:CV186),0,IF(CA186+$C186-SUM($CL186:CV186)&gt;AJ185+BE186,AJ185+BE186-CA186,$C186-SUM($CL186:CV186)))))</f>
        <v>0</v>
      </c>
      <c r="CX186" s="10">
        <f ca="1">IF(NOT(snowball),0,IF(AK185=0,0,IF($C186&lt;=SUM($CL186:CW186),0,IF(CB186+$C186-SUM($CL186:CW186)&gt;AK185+BF186,AK185+BF186-CB186,$C186-SUM($CL186:CW186)))))</f>
        <v>0</v>
      </c>
      <c r="CY186" s="10">
        <f ca="1">IF(NOT(snowball),0,IF(AL185=0,0,IF($C186&lt;=SUM($CL186:CX186),0,IF(CC186+$C186-SUM($CL186:CX186)&gt;AL185+BG186,AL185+BG186-CC186,$C186-SUM($CL186:CX186)))))</f>
        <v>0</v>
      </c>
      <c r="CZ186" s="10">
        <f ca="1">IF(NOT(snowball),0,IF(AM185=0,0,IF($C186&lt;=SUM($CL186:CY186),0,IF(CD186+$C186-SUM($CL186:CY186)&gt;AM185+BH186,AM185+BH186-CD186,$C186-SUM($CL186:CY186)))))</f>
        <v>0</v>
      </c>
      <c r="DA186" s="10">
        <f ca="1">IF(NOT(snowball),0,IF(AN185=0,0,IF($C186&lt;=SUM($CL186:CZ186),0,IF(CE186+$C186-SUM($CL186:CZ186)&gt;AN185+BI186,AN185+BI186-CE186,$C186-SUM($CL186:CZ186)))))</f>
        <v>0</v>
      </c>
      <c r="DB186" s="10">
        <f ca="1">IF(NOT(snowball),0,IF(AO185=0,0,IF($C186&lt;=SUM($CL186:DA186),0,IF(CF186+$C186-SUM($CL186:DA186)&gt;AO185+BJ186,AO185+BJ186-CF186,$C186-SUM($CL186:DA186)))))</f>
        <v>0</v>
      </c>
      <c r="DC186" s="10">
        <f ca="1">IF(NOT(snowball),0,IF(AP185=0,0,IF($C186&lt;=SUM($CL186:DB186),0,IF(CG186+$C186-SUM($CL186:DB186)&gt;AP185+BK186,AP185+BK186-CG186,$C186-SUM($CL186:DB186)))))</f>
        <v>0</v>
      </c>
      <c r="DD186" s="10">
        <f ca="1">IF(NOT(snowball),0,IF(AQ185=0,0,IF($C186&lt;=SUM($CL186:DC186),0,IF(CH186+$C186-SUM($CL186:DC186)&gt;AQ185+BL186,AQ185+BL186-CH186,$C186-SUM($CL186:DC186)))))</f>
        <v>0</v>
      </c>
      <c r="DE186" s="10">
        <f ca="1">IF(NOT(snowball),0,IF(AR185=0,0,IF($C186&lt;=SUM($CL186:DD186),0,IF(CI186+$C186-SUM($CL186:DD186)&gt;AR185+BM186,AR185+BM186-CI186,$C186-SUM($CL186:DD186)))))</f>
        <v>0</v>
      </c>
    </row>
    <row r="187" spans="1:109" ht="11.1" customHeight="1">
      <c r="A187" s="11" t="str">
        <f t="shared" ca="1" si="205"/>
        <v/>
      </c>
      <c r="B187" s="5" t="e">
        <f t="shared" ca="1" si="191"/>
        <v>#N/A</v>
      </c>
      <c r="C187" s="34" t="str">
        <f t="shared" ca="1" si="169"/>
        <v/>
      </c>
      <c r="D187" s="10">
        <f t="shared" ca="1" si="170"/>
        <v>0</v>
      </c>
      <c r="E187" s="10">
        <f t="shared" ca="1" si="171"/>
        <v>0</v>
      </c>
      <c r="F187" s="10">
        <f t="shared" ca="1" si="172"/>
        <v>0</v>
      </c>
      <c r="G187" s="10">
        <f t="shared" ca="1" si="173"/>
        <v>0</v>
      </c>
      <c r="H187" s="10">
        <f t="shared" ca="1" si="174"/>
        <v>0</v>
      </c>
      <c r="I187" s="10">
        <f t="shared" ca="1" si="175"/>
        <v>0</v>
      </c>
      <c r="J187" s="10">
        <f t="shared" ca="1" si="176"/>
        <v>0</v>
      </c>
      <c r="K187" s="10">
        <f t="shared" ca="1" si="177"/>
        <v>0</v>
      </c>
      <c r="L187" s="10">
        <f t="shared" ca="1" si="178"/>
        <v>0</v>
      </c>
      <c r="M187" s="10">
        <f t="shared" ca="1" si="179"/>
        <v>0</v>
      </c>
      <c r="N187" s="10">
        <f t="shared" ca="1" si="180"/>
        <v>0</v>
      </c>
      <c r="O187" s="10">
        <f t="shared" ca="1" si="181"/>
        <v>0</v>
      </c>
      <c r="P187" s="10">
        <f t="shared" ca="1" si="182"/>
        <v>0</v>
      </c>
      <c r="Q187" s="10">
        <f t="shared" ca="1" si="183"/>
        <v>0</v>
      </c>
      <c r="R187" s="10">
        <f t="shared" ca="1" si="184"/>
        <v>0</v>
      </c>
      <c r="S187" s="10">
        <f t="shared" ca="1" si="185"/>
        <v>0</v>
      </c>
      <c r="T187" s="10">
        <f t="shared" ca="1" si="186"/>
        <v>0</v>
      </c>
      <c r="U187" s="10">
        <f t="shared" ca="1" si="187"/>
        <v>0</v>
      </c>
      <c r="V187" s="10">
        <f t="shared" ca="1" si="188"/>
        <v>0</v>
      </c>
      <c r="W187" s="10">
        <f t="shared" ca="1" si="188"/>
        <v>0</v>
      </c>
      <c r="X187" s="31"/>
      <c r="Y187" s="10">
        <f t="shared" ca="1" si="192"/>
        <v>0</v>
      </c>
      <c r="Z187" s="10">
        <f t="shared" ca="1" si="193"/>
        <v>0</v>
      </c>
      <c r="AA187" s="10">
        <f t="shared" ca="1" si="194"/>
        <v>0</v>
      </c>
      <c r="AB187" s="10">
        <f t="shared" ca="1" si="243"/>
        <v>0</v>
      </c>
      <c r="AC187" s="10">
        <f t="shared" ca="1" si="244"/>
        <v>0</v>
      </c>
      <c r="AD187" s="10">
        <f t="shared" ca="1" si="245"/>
        <v>0</v>
      </c>
      <c r="AE187" s="10">
        <f t="shared" ca="1" si="242"/>
        <v>0</v>
      </c>
      <c r="AF187" s="10">
        <f t="shared" ca="1" si="242"/>
        <v>0</v>
      </c>
      <c r="AG187" s="10">
        <f t="shared" ca="1" si="242"/>
        <v>0</v>
      </c>
      <c r="AH187" s="10">
        <f t="shared" ca="1" si="242"/>
        <v>0</v>
      </c>
      <c r="AI187" s="10">
        <f t="shared" ca="1" si="242"/>
        <v>0</v>
      </c>
      <c r="AJ187" s="10">
        <f t="shared" ca="1" si="242"/>
        <v>0</v>
      </c>
      <c r="AK187" s="10">
        <f t="shared" ca="1" si="242"/>
        <v>0</v>
      </c>
      <c r="AL187" s="10">
        <f t="shared" ca="1" si="242"/>
        <v>0</v>
      </c>
      <c r="AM187" s="10">
        <f t="shared" ca="1" si="242"/>
        <v>0</v>
      </c>
      <c r="AN187" s="10">
        <f t="shared" ca="1" si="242"/>
        <v>0</v>
      </c>
      <c r="AO187" s="10">
        <f t="shared" ca="1" si="242"/>
        <v>0</v>
      </c>
      <c r="AP187" s="10">
        <f t="shared" ca="1" si="242"/>
        <v>0</v>
      </c>
      <c r="AQ187" s="10">
        <f t="shared" ca="1" si="242"/>
        <v>0</v>
      </c>
      <c r="AR187" s="10">
        <f t="shared" ca="1" si="242"/>
        <v>0</v>
      </c>
      <c r="AS187" s="2"/>
      <c r="AT187" s="10">
        <f t="shared" ca="1" si="239"/>
        <v>0</v>
      </c>
      <c r="AU187" s="10">
        <f t="shared" ca="1" si="240"/>
        <v>0</v>
      </c>
      <c r="AV187" s="10">
        <f t="shared" ca="1" si="241"/>
        <v>0</v>
      </c>
      <c r="AW187" s="10">
        <f t="shared" ca="1" si="206"/>
        <v>0</v>
      </c>
      <c r="AX187" s="10">
        <f t="shared" ca="1" si="207"/>
        <v>0</v>
      </c>
      <c r="AY187" s="10">
        <f t="shared" ca="1" si="208"/>
        <v>0</v>
      </c>
      <c r="AZ187" s="10">
        <f t="shared" ca="1" si="209"/>
        <v>0</v>
      </c>
      <c r="BA187" s="10">
        <f t="shared" ca="1" si="210"/>
        <v>0</v>
      </c>
      <c r="BB187" s="10">
        <f t="shared" ca="1" si="211"/>
        <v>0</v>
      </c>
      <c r="BC187" s="10">
        <f t="shared" ca="1" si="212"/>
        <v>0</v>
      </c>
      <c r="BD187" s="10">
        <f t="shared" ca="1" si="213"/>
        <v>0</v>
      </c>
      <c r="BE187" s="10">
        <f t="shared" ca="1" si="214"/>
        <v>0</v>
      </c>
      <c r="BF187" s="10">
        <f t="shared" ca="1" si="215"/>
        <v>0</v>
      </c>
      <c r="BG187" s="10">
        <f t="shared" ca="1" si="216"/>
        <v>0</v>
      </c>
      <c r="BH187" s="10">
        <f t="shared" ca="1" si="217"/>
        <v>0</v>
      </c>
      <c r="BI187" s="10">
        <f t="shared" ca="1" si="218"/>
        <v>0</v>
      </c>
      <c r="BJ187" s="10">
        <f t="shared" ca="1" si="219"/>
        <v>0</v>
      </c>
      <c r="BK187" s="10">
        <f t="shared" ca="1" si="220"/>
        <v>0</v>
      </c>
      <c r="BL187" s="10">
        <f t="shared" ca="1" si="221"/>
        <v>0</v>
      </c>
      <c r="BM187" s="10">
        <f t="shared" ca="1" si="222"/>
        <v>0</v>
      </c>
      <c r="BN187" s="13">
        <f t="shared" ca="1" si="198"/>
        <v>0</v>
      </c>
      <c r="BO187" s="7"/>
      <c r="BP187" s="10">
        <f t="shared" ca="1" si="199"/>
        <v>0</v>
      </c>
      <c r="BQ187" s="10">
        <f t="shared" ca="1" si="200"/>
        <v>0</v>
      </c>
      <c r="BR187" s="10">
        <f t="shared" ca="1" si="201"/>
        <v>0</v>
      </c>
      <c r="BS187" s="10">
        <f t="shared" ca="1" si="202"/>
        <v>0</v>
      </c>
      <c r="BT187" s="10">
        <f t="shared" ca="1" si="203"/>
        <v>0</v>
      </c>
      <c r="BU187" s="10">
        <f t="shared" ca="1" si="224"/>
        <v>0</v>
      </c>
      <c r="BV187" s="10">
        <f t="shared" ca="1" si="225"/>
        <v>0</v>
      </c>
      <c r="BW187" s="10">
        <f t="shared" ca="1" si="226"/>
        <v>0</v>
      </c>
      <c r="BX187" s="10">
        <f t="shared" ca="1" si="227"/>
        <v>0</v>
      </c>
      <c r="BY187" s="10">
        <f t="shared" ca="1" si="228"/>
        <v>0</v>
      </c>
      <c r="BZ187" s="10">
        <f t="shared" ca="1" si="229"/>
        <v>0</v>
      </c>
      <c r="CA187" s="10">
        <f t="shared" ca="1" si="230"/>
        <v>0</v>
      </c>
      <c r="CB187" s="10">
        <f t="shared" ca="1" si="231"/>
        <v>0</v>
      </c>
      <c r="CC187" s="10">
        <f t="shared" ca="1" si="232"/>
        <v>0</v>
      </c>
      <c r="CD187" s="10">
        <f t="shared" ca="1" si="233"/>
        <v>0</v>
      </c>
      <c r="CE187" s="10">
        <f t="shared" ca="1" si="234"/>
        <v>0</v>
      </c>
      <c r="CF187" s="10">
        <f t="shared" ca="1" si="235"/>
        <v>0</v>
      </c>
      <c r="CG187" s="10">
        <f t="shared" ca="1" si="236"/>
        <v>0</v>
      </c>
      <c r="CH187" s="10">
        <f t="shared" ca="1" si="237"/>
        <v>0</v>
      </c>
      <c r="CI187" s="10">
        <f t="shared" ca="1" si="238"/>
        <v>0</v>
      </c>
      <c r="CJ187" s="13">
        <f t="shared" ca="1" si="204"/>
        <v>0</v>
      </c>
      <c r="CK187" s="13"/>
      <c r="CL187" s="33">
        <f t="shared" ca="1" si="190"/>
        <v>0</v>
      </c>
      <c r="CM187" s="10">
        <f ca="1">IF(NOT(snowball),0,IF(Z186=0,0,IF($C187&lt;=SUM($CL187:CL187),0,IF(BQ187+$C187-SUM($CL187:CL187)&gt;Z186+AU187,Z186+AU187-BQ187,$C187-SUM($CL187:CL187)))))</f>
        <v>0</v>
      </c>
      <c r="CN187" s="10">
        <f ca="1">IF(NOT(snowball),0,IF(AA186=0,0,IF($C187&lt;=SUM($CL187:CM187),0,IF(BR187+$C187-SUM($CL187:CM187)&gt;AA186+AV187,AA186+AV187-BR187,$C187-SUM($CL187:CM187)))))</f>
        <v>0</v>
      </c>
      <c r="CO187" s="10">
        <f ca="1">IF(NOT(snowball),0,IF(AB186=0,0,IF($C187&lt;=SUM($CL187:CN187),0,IF(BS187+$C187-SUM($CL187:CN187)&gt;AB186+AW187,AB186+AW187-BS187,$C187-SUM($CL187:CN187)))))</f>
        <v>0</v>
      </c>
      <c r="CP187" s="10">
        <f ca="1">IF(NOT(snowball),0,IF(AC186=0,0,IF($C187&lt;=SUM($CL187:CO187),0,IF(BT187+$C187-SUM($CL187:CO187)&gt;AC186+AX187,AC186+AX187-BT187,$C187-SUM($CL187:CO187)))))</f>
        <v>0</v>
      </c>
      <c r="CQ187" s="10">
        <f ca="1">IF(NOT(snowball),0,IF(AD186=0,0,IF($C187&lt;=SUM($CL187:CP187),0,IF(BU187+$C187-SUM($CL187:CP187)&gt;AD186+AY187,AD186+AY187-BU187,$C187-SUM($CL187:CP187)))))</f>
        <v>0</v>
      </c>
      <c r="CR187" s="10">
        <f ca="1">IF(NOT(snowball),0,IF(AE186=0,0,IF($C187&lt;=SUM($CL187:CQ187),0,IF(BV187+$C187-SUM($CL187:CQ187)&gt;AE186+AZ187,AE186+AZ187-BV187,$C187-SUM($CL187:CQ187)))))</f>
        <v>0</v>
      </c>
      <c r="CS187" s="10">
        <f ca="1">IF(NOT(snowball),0,IF(AF186=0,0,IF($C187&lt;=SUM($CL187:CR187),0,IF(BW187+$C187-SUM($CL187:CR187)&gt;AF186+BA187,AF186+BA187-BW187,$C187-SUM($CL187:CR187)))))</f>
        <v>0</v>
      </c>
      <c r="CT187" s="10">
        <f ca="1">IF(NOT(snowball),0,IF(AG186=0,0,IF($C187&lt;=SUM($CL187:CS187),0,IF(BX187+$C187-SUM($CL187:CS187)&gt;AG186+BB187,AG186+BB187-BX187,$C187-SUM($CL187:CS187)))))</f>
        <v>0</v>
      </c>
      <c r="CU187" s="10">
        <f ca="1">IF(NOT(snowball),0,IF(AH186=0,0,IF($C187&lt;=SUM($CL187:CT187),0,IF(BY187+$C187-SUM($CL187:CT187)&gt;AH186+BC187,AH186+BC187-BY187,$C187-SUM($CL187:CT187)))))</f>
        <v>0</v>
      </c>
      <c r="CV187" s="10">
        <f ca="1">IF(NOT(snowball),0,IF(AI186=0,0,IF($C187&lt;=SUM($CL187:CU187),0,IF(BZ187+$C187-SUM($CL187:CU187)&gt;AI186+BD187,AI186+BD187-BZ187,$C187-SUM($CL187:CU187)))))</f>
        <v>0</v>
      </c>
      <c r="CW187" s="10">
        <f ca="1">IF(NOT(snowball),0,IF(AJ186=0,0,IF($C187&lt;=SUM($CL187:CV187),0,IF(CA187+$C187-SUM($CL187:CV187)&gt;AJ186+BE187,AJ186+BE187-CA187,$C187-SUM($CL187:CV187)))))</f>
        <v>0</v>
      </c>
      <c r="CX187" s="10">
        <f ca="1">IF(NOT(snowball),0,IF(AK186=0,0,IF($C187&lt;=SUM($CL187:CW187),0,IF(CB187+$C187-SUM($CL187:CW187)&gt;AK186+BF187,AK186+BF187-CB187,$C187-SUM($CL187:CW187)))))</f>
        <v>0</v>
      </c>
      <c r="CY187" s="10">
        <f ca="1">IF(NOT(snowball),0,IF(AL186=0,0,IF($C187&lt;=SUM($CL187:CX187),0,IF(CC187+$C187-SUM($CL187:CX187)&gt;AL186+BG187,AL186+BG187-CC187,$C187-SUM($CL187:CX187)))))</f>
        <v>0</v>
      </c>
      <c r="CZ187" s="10">
        <f ca="1">IF(NOT(snowball),0,IF(AM186=0,0,IF($C187&lt;=SUM($CL187:CY187),0,IF(CD187+$C187-SUM($CL187:CY187)&gt;AM186+BH187,AM186+BH187-CD187,$C187-SUM($CL187:CY187)))))</f>
        <v>0</v>
      </c>
      <c r="DA187" s="10">
        <f ca="1">IF(NOT(snowball),0,IF(AN186=0,0,IF($C187&lt;=SUM($CL187:CZ187),0,IF(CE187+$C187-SUM($CL187:CZ187)&gt;AN186+BI187,AN186+BI187-CE187,$C187-SUM($CL187:CZ187)))))</f>
        <v>0</v>
      </c>
      <c r="DB187" s="10">
        <f ca="1">IF(NOT(snowball),0,IF(AO186=0,0,IF($C187&lt;=SUM($CL187:DA187),0,IF(CF187+$C187-SUM($CL187:DA187)&gt;AO186+BJ187,AO186+BJ187-CF187,$C187-SUM($CL187:DA187)))))</f>
        <v>0</v>
      </c>
      <c r="DC187" s="10">
        <f ca="1">IF(NOT(snowball),0,IF(AP186=0,0,IF($C187&lt;=SUM($CL187:DB187),0,IF(CG187+$C187-SUM($CL187:DB187)&gt;AP186+BK187,AP186+BK187-CG187,$C187-SUM($CL187:DB187)))))</f>
        <v>0</v>
      </c>
      <c r="DD187" s="10">
        <f ca="1">IF(NOT(snowball),0,IF(AQ186=0,0,IF($C187&lt;=SUM($CL187:DC187),0,IF(CH187+$C187-SUM($CL187:DC187)&gt;AQ186+BL187,AQ186+BL187-CH187,$C187-SUM($CL187:DC187)))))</f>
        <v>0</v>
      </c>
      <c r="DE187" s="10">
        <f ca="1">IF(NOT(snowball),0,IF(AR186=0,0,IF($C187&lt;=SUM($CL187:DD187),0,IF(CI187+$C187-SUM($CL187:DD187)&gt;AR186+BM187,AR186+BM187-CI187,$C187-SUM($CL187:DD187)))))</f>
        <v>0</v>
      </c>
    </row>
    <row r="188" spans="1:109" ht="11.1" customHeight="1">
      <c r="A188" s="11" t="str">
        <f t="shared" ca="1" si="205"/>
        <v/>
      </c>
      <c r="B188" s="5" t="e">
        <f t="shared" ca="1" si="191"/>
        <v>#N/A</v>
      </c>
      <c r="C188" s="34" t="str">
        <f t="shared" ca="1" si="169"/>
        <v/>
      </c>
      <c r="D188" s="10">
        <f t="shared" ca="1" si="170"/>
        <v>0</v>
      </c>
      <c r="E188" s="10">
        <f t="shared" ca="1" si="171"/>
        <v>0</v>
      </c>
      <c r="F188" s="10">
        <f t="shared" ca="1" si="172"/>
        <v>0</v>
      </c>
      <c r="G188" s="10">
        <f t="shared" ca="1" si="173"/>
        <v>0</v>
      </c>
      <c r="H188" s="10">
        <f t="shared" ca="1" si="174"/>
        <v>0</v>
      </c>
      <c r="I188" s="10">
        <f t="shared" ca="1" si="175"/>
        <v>0</v>
      </c>
      <c r="J188" s="10">
        <f t="shared" ca="1" si="176"/>
        <v>0</v>
      </c>
      <c r="K188" s="10">
        <f t="shared" ca="1" si="177"/>
        <v>0</v>
      </c>
      <c r="L188" s="10">
        <f t="shared" ca="1" si="178"/>
        <v>0</v>
      </c>
      <c r="M188" s="10">
        <f t="shared" ca="1" si="179"/>
        <v>0</v>
      </c>
      <c r="N188" s="10">
        <f t="shared" ca="1" si="180"/>
        <v>0</v>
      </c>
      <c r="O188" s="10">
        <f t="shared" ca="1" si="181"/>
        <v>0</v>
      </c>
      <c r="P188" s="10">
        <f t="shared" ca="1" si="182"/>
        <v>0</v>
      </c>
      <c r="Q188" s="10">
        <f t="shared" ca="1" si="183"/>
        <v>0</v>
      </c>
      <c r="R188" s="10">
        <f t="shared" ca="1" si="184"/>
        <v>0</v>
      </c>
      <c r="S188" s="10">
        <f t="shared" ca="1" si="185"/>
        <v>0</v>
      </c>
      <c r="T188" s="10">
        <f t="shared" ca="1" si="186"/>
        <v>0</v>
      </c>
      <c r="U188" s="10">
        <f t="shared" ca="1" si="187"/>
        <v>0</v>
      </c>
      <c r="V188" s="10">
        <f t="shared" ca="1" si="188"/>
        <v>0</v>
      </c>
      <c r="W188" s="10">
        <f t="shared" ca="1" si="188"/>
        <v>0</v>
      </c>
      <c r="X188" s="31"/>
      <c r="Y188" s="10">
        <f t="shared" ca="1" si="192"/>
        <v>0</v>
      </c>
      <c r="Z188" s="10">
        <f t="shared" ca="1" si="193"/>
        <v>0</v>
      </c>
      <c r="AA188" s="10">
        <f t="shared" ca="1" si="194"/>
        <v>0</v>
      </c>
      <c r="AB188" s="10">
        <f t="shared" ca="1" si="243"/>
        <v>0</v>
      </c>
      <c r="AC188" s="10">
        <f t="shared" ca="1" si="244"/>
        <v>0</v>
      </c>
      <c r="AD188" s="10">
        <f t="shared" ca="1" si="245"/>
        <v>0</v>
      </c>
      <c r="AE188" s="10">
        <f t="shared" ca="1" si="242"/>
        <v>0</v>
      </c>
      <c r="AF188" s="10">
        <f t="shared" ca="1" si="242"/>
        <v>0</v>
      </c>
      <c r="AG188" s="10">
        <f t="shared" ca="1" si="242"/>
        <v>0</v>
      </c>
      <c r="AH188" s="10">
        <f t="shared" ca="1" si="242"/>
        <v>0</v>
      </c>
      <c r="AI188" s="10">
        <f t="shared" ca="1" si="242"/>
        <v>0</v>
      </c>
      <c r="AJ188" s="10">
        <f t="shared" ca="1" si="242"/>
        <v>0</v>
      </c>
      <c r="AK188" s="10">
        <f t="shared" ca="1" si="242"/>
        <v>0</v>
      </c>
      <c r="AL188" s="10">
        <f t="shared" ca="1" si="242"/>
        <v>0</v>
      </c>
      <c r="AM188" s="10">
        <f t="shared" ca="1" si="242"/>
        <v>0</v>
      </c>
      <c r="AN188" s="10">
        <f t="shared" ca="1" si="242"/>
        <v>0</v>
      </c>
      <c r="AO188" s="10">
        <f t="shared" ca="1" si="242"/>
        <v>0</v>
      </c>
      <c r="AP188" s="10">
        <f t="shared" ca="1" si="242"/>
        <v>0</v>
      </c>
      <c r="AQ188" s="10">
        <f t="shared" ca="1" si="242"/>
        <v>0</v>
      </c>
      <c r="AR188" s="10">
        <f t="shared" ca="1" si="242"/>
        <v>0</v>
      </c>
      <c r="AS188" s="2"/>
      <c r="AT188" s="10">
        <f t="shared" ca="1" si="239"/>
        <v>0</v>
      </c>
      <c r="AU188" s="10">
        <f t="shared" ca="1" si="240"/>
        <v>0</v>
      </c>
      <c r="AV188" s="10">
        <f t="shared" ca="1" si="241"/>
        <v>0</v>
      </c>
      <c r="AW188" s="10">
        <f t="shared" ca="1" si="206"/>
        <v>0</v>
      </c>
      <c r="AX188" s="10">
        <f t="shared" ca="1" si="207"/>
        <v>0</v>
      </c>
      <c r="AY188" s="10">
        <f t="shared" ca="1" si="208"/>
        <v>0</v>
      </c>
      <c r="AZ188" s="10">
        <f t="shared" ca="1" si="209"/>
        <v>0</v>
      </c>
      <c r="BA188" s="10">
        <f t="shared" ca="1" si="210"/>
        <v>0</v>
      </c>
      <c r="BB188" s="10">
        <f t="shared" ca="1" si="211"/>
        <v>0</v>
      </c>
      <c r="BC188" s="10">
        <f t="shared" ca="1" si="212"/>
        <v>0</v>
      </c>
      <c r="BD188" s="10">
        <f t="shared" ca="1" si="213"/>
        <v>0</v>
      </c>
      <c r="BE188" s="10">
        <f t="shared" ca="1" si="214"/>
        <v>0</v>
      </c>
      <c r="BF188" s="10">
        <f t="shared" ca="1" si="215"/>
        <v>0</v>
      </c>
      <c r="BG188" s="10">
        <f t="shared" ca="1" si="216"/>
        <v>0</v>
      </c>
      <c r="BH188" s="10">
        <f t="shared" ca="1" si="217"/>
        <v>0</v>
      </c>
      <c r="BI188" s="10">
        <f t="shared" ca="1" si="218"/>
        <v>0</v>
      </c>
      <c r="BJ188" s="10">
        <f t="shared" ca="1" si="219"/>
        <v>0</v>
      </c>
      <c r="BK188" s="10">
        <f t="shared" ca="1" si="220"/>
        <v>0</v>
      </c>
      <c r="BL188" s="10">
        <f t="shared" ca="1" si="221"/>
        <v>0</v>
      </c>
      <c r="BM188" s="10">
        <f t="shared" ca="1" si="222"/>
        <v>0</v>
      </c>
      <c r="BN188" s="13">
        <f t="shared" ca="1" si="198"/>
        <v>0</v>
      </c>
      <c r="BO188" s="7"/>
      <c r="BP188" s="10">
        <f t="shared" ca="1" si="199"/>
        <v>0</v>
      </c>
      <c r="BQ188" s="10">
        <f t="shared" ca="1" si="200"/>
        <v>0</v>
      </c>
      <c r="BR188" s="10">
        <f t="shared" ca="1" si="201"/>
        <v>0</v>
      </c>
      <c r="BS188" s="10">
        <f t="shared" ca="1" si="202"/>
        <v>0</v>
      </c>
      <c r="BT188" s="10">
        <f t="shared" ca="1" si="203"/>
        <v>0</v>
      </c>
      <c r="BU188" s="10">
        <f t="shared" ca="1" si="224"/>
        <v>0</v>
      </c>
      <c r="BV188" s="10">
        <f t="shared" ca="1" si="225"/>
        <v>0</v>
      </c>
      <c r="BW188" s="10">
        <f t="shared" ca="1" si="226"/>
        <v>0</v>
      </c>
      <c r="BX188" s="10">
        <f t="shared" ca="1" si="227"/>
        <v>0</v>
      </c>
      <c r="BY188" s="10">
        <f t="shared" ca="1" si="228"/>
        <v>0</v>
      </c>
      <c r="BZ188" s="10">
        <f t="shared" ca="1" si="229"/>
        <v>0</v>
      </c>
      <c r="CA188" s="10">
        <f t="shared" ca="1" si="230"/>
        <v>0</v>
      </c>
      <c r="CB188" s="10">
        <f t="shared" ca="1" si="231"/>
        <v>0</v>
      </c>
      <c r="CC188" s="10">
        <f t="shared" ca="1" si="232"/>
        <v>0</v>
      </c>
      <c r="CD188" s="10">
        <f t="shared" ca="1" si="233"/>
        <v>0</v>
      </c>
      <c r="CE188" s="10">
        <f t="shared" ca="1" si="234"/>
        <v>0</v>
      </c>
      <c r="CF188" s="10">
        <f t="shared" ca="1" si="235"/>
        <v>0</v>
      </c>
      <c r="CG188" s="10">
        <f t="shared" ca="1" si="236"/>
        <v>0</v>
      </c>
      <c r="CH188" s="10">
        <f t="shared" ca="1" si="237"/>
        <v>0</v>
      </c>
      <c r="CI188" s="10">
        <f t="shared" ca="1" si="238"/>
        <v>0</v>
      </c>
      <c r="CJ188" s="13">
        <f t="shared" ca="1" si="204"/>
        <v>0</v>
      </c>
      <c r="CK188" s="13"/>
      <c r="CL188" s="33">
        <f t="shared" ca="1" si="190"/>
        <v>0</v>
      </c>
      <c r="CM188" s="10">
        <f ca="1">IF(NOT(snowball),0,IF(Z187=0,0,IF($C188&lt;=SUM($CL188:CL188),0,IF(BQ188+$C188-SUM($CL188:CL188)&gt;Z187+AU188,Z187+AU188-BQ188,$C188-SUM($CL188:CL188)))))</f>
        <v>0</v>
      </c>
      <c r="CN188" s="10">
        <f ca="1">IF(NOT(snowball),0,IF(AA187=0,0,IF($C188&lt;=SUM($CL188:CM188),0,IF(BR188+$C188-SUM($CL188:CM188)&gt;AA187+AV188,AA187+AV188-BR188,$C188-SUM($CL188:CM188)))))</f>
        <v>0</v>
      </c>
      <c r="CO188" s="10">
        <f ca="1">IF(NOT(snowball),0,IF(AB187=0,0,IF($C188&lt;=SUM($CL188:CN188),0,IF(BS188+$C188-SUM($CL188:CN188)&gt;AB187+AW188,AB187+AW188-BS188,$C188-SUM($CL188:CN188)))))</f>
        <v>0</v>
      </c>
      <c r="CP188" s="10">
        <f ca="1">IF(NOT(snowball),0,IF(AC187=0,0,IF($C188&lt;=SUM($CL188:CO188),0,IF(BT188+$C188-SUM($CL188:CO188)&gt;AC187+AX188,AC187+AX188-BT188,$C188-SUM($CL188:CO188)))))</f>
        <v>0</v>
      </c>
      <c r="CQ188" s="10">
        <f ca="1">IF(NOT(snowball),0,IF(AD187=0,0,IF($C188&lt;=SUM($CL188:CP188),0,IF(BU188+$C188-SUM($CL188:CP188)&gt;AD187+AY188,AD187+AY188-BU188,$C188-SUM($CL188:CP188)))))</f>
        <v>0</v>
      </c>
      <c r="CR188" s="10">
        <f ca="1">IF(NOT(snowball),0,IF(AE187=0,0,IF($C188&lt;=SUM($CL188:CQ188),0,IF(BV188+$C188-SUM($CL188:CQ188)&gt;AE187+AZ188,AE187+AZ188-BV188,$C188-SUM($CL188:CQ188)))))</f>
        <v>0</v>
      </c>
      <c r="CS188" s="10">
        <f ca="1">IF(NOT(snowball),0,IF(AF187=0,0,IF($C188&lt;=SUM($CL188:CR188),0,IF(BW188+$C188-SUM($CL188:CR188)&gt;AF187+BA188,AF187+BA188-BW188,$C188-SUM($CL188:CR188)))))</f>
        <v>0</v>
      </c>
      <c r="CT188" s="10">
        <f ca="1">IF(NOT(snowball),0,IF(AG187=0,0,IF($C188&lt;=SUM($CL188:CS188),0,IF(BX188+$C188-SUM($CL188:CS188)&gt;AG187+BB188,AG187+BB188-BX188,$C188-SUM($CL188:CS188)))))</f>
        <v>0</v>
      </c>
      <c r="CU188" s="10">
        <f ca="1">IF(NOT(snowball),0,IF(AH187=0,0,IF($C188&lt;=SUM($CL188:CT188),0,IF(BY188+$C188-SUM($CL188:CT188)&gt;AH187+BC188,AH187+BC188-BY188,$C188-SUM($CL188:CT188)))))</f>
        <v>0</v>
      </c>
      <c r="CV188" s="10">
        <f ca="1">IF(NOT(snowball),0,IF(AI187=0,0,IF($C188&lt;=SUM($CL188:CU188),0,IF(BZ188+$C188-SUM($CL188:CU188)&gt;AI187+BD188,AI187+BD188-BZ188,$C188-SUM($CL188:CU188)))))</f>
        <v>0</v>
      </c>
      <c r="CW188" s="10">
        <f ca="1">IF(NOT(snowball),0,IF(AJ187=0,0,IF($C188&lt;=SUM($CL188:CV188),0,IF(CA188+$C188-SUM($CL188:CV188)&gt;AJ187+BE188,AJ187+BE188-CA188,$C188-SUM($CL188:CV188)))))</f>
        <v>0</v>
      </c>
      <c r="CX188" s="10">
        <f ca="1">IF(NOT(snowball),0,IF(AK187=0,0,IF($C188&lt;=SUM($CL188:CW188),0,IF(CB188+$C188-SUM($CL188:CW188)&gt;AK187+BF188,AK187+BF188-CB188,$C188-SUM($CL188:CW188)))))</f>
        <v>0</v>
      </c>
      <c r="CY188" s="10">
        <f ca="1">IF(NOT(snowball),0,IF(AL187=0,0,IF($C188&lt;=SUM($CL188:CX188),0,IF(CC188+$C188-SUM($CL188:CX188)&gt;AL187+BG188,AL187+BG188-CC188,$C188-SUM($CL188:CX188)))))</f>
        <v>0</v>
      </c>
      <c r="CZ188" s="10">
        <f ca="1">IF(NOT(snowball),0,IF(AM187=0,0,IF($C188&lt;=SUM($CL188:CY188),0,IF(CD188+$C188-SUM($CL188:CY188)&gt;AM187+BH188,AM187+BH188-CD188,$C188-SUM($CL188:CY188)))))</f>
        <v>0</v>
      </c>
      <c r="DA188" s="10">
        <f ca="1">IF(NOT(snowball),0,IF(AN187=0,0,IF($C188&lt;=SUM($CL188:CZ188),0,IF(CE188+$C188-SUM($CL188:CZ188)&gt;AN187+BI188,AN187+BI188-CE188,$C188-SUM($CL188:CZ188)))))</f>
        <v>0</v>
      </c>
      <c r="DB188" s="10">
        <f ca="1">IF(NOT(snowball),0,IF(AO187=0,0,IF($C188&lt;=SUM($CL188:DA188),0,IF(CF188+$C188-SUM($CL188:DA188)&gt;AO187+BJ188,AO187+BJ188-CF188,$C188-SUM($CL188:DA188)))))</f>
        <v>0</v>
      </c>
      <c r="DC188" s="10">
        <f ca="1">IF(NOT(snowball),0,IF(AP187=0,0,IF($C188&lt;=SUM($CL188:DB188),0,IF(CG188+$C188-SUM($CL188:DB188)&gt;AP187+BK188,AP187+BK188-CG188,$C188-SUM($CL188:DB188)))))</f>
        <v>0</v>
      </c>
      <c r="DD188" s="10">
        <f ca="1">IF(NOT(snowball),0,IF(AQ187=0,0,IF($C188&lt;=SUM($CL188:DC188),0,IF(CH188+$C188-SUM($CL188:DC188)&gt;AQ187+BL188,AQ187+BL188-CH188,$C188-SUM($CL188:DC188)))))</f>
        <v>0</v>
      </c>
      <c r="DE188" s="10">
        <f ca="1">IF(NOT(snowball),0,IF(AR187=0,0,IF($C188&lt;=SUM($CL188:DD188),0,IF(CI188+$C188-SUM($CL188:DD188)&gt;AR187+BM188,AR187+BM188-CI188,$C188-SUM($CL188:DD188)))))</f>
        <v>0</v>
      </c>
    </row>
    <row r="189" spans="1:109" ht="11.1" customHeight="1">
      <c r="A189" s="11" t="str">
        <f t="shared" ca="1" si="205"/>
        <v/>
      </c>
      <c r="B189" s="5" t="e">
        <f t="shared" ca="1" si="191"/>
        <v>#N/A</v>
      </c>
      <c r="C189" s="34" t="str">
        <f t="shared" ca="1" si="169"/>
        <v/>
      </c>
      <c r="D189" s="10">
        <f t="shared" ca="1" si="170"/>
        <v>0</v>
      </c>
      <c r="E189" s="10">
        <f t="shared" ca="1" si="171"/>
        <v>0</v>
      </c>
      <c r="F189" s="10">
        <f t="shared" ca="1" si="172"/>
        <v>0</v>
      </c>
      <c r="G189" s="10">
        <f t="shared" ca="1" si="173"/>
        <v>0</v>
      </c>
      <c r="H189" s="10">
        <f t="shared" ca="1" si="174"/>
        <v>0</v>
      </c>
      <c r="I189" s="10">
        <f t="shared" ca="1" si="175"/>
        <v>0</v>
      </c>
      <c r="J189" s="10">
        <f t="shared" ca="1" si="176"/>
        <v>0</v>
      </c>
      <c r="K189" s="10">
        <f t="shared" ca="1" si="177"/>
        <v>0</v>
      </c>
      <c r="L189" s="10">
        <f t="shared" ca="1" si="178"/>
        <v>0</v>
      </c>
      <c r="M189" s="10">
        <f t="shared" ca="1" si="179"/>
        <v>0</v>
      </c>
      <c r="N189" s="10">
        <f t="shared" ca="1" si="180"/>
        <v>0</v>
      </c>
      <c r="O189" s="10">
        <f t="shared" ca="1" si="181"/>
        <v>0</v>
      </c>
      <c r="P189" s="10">
        <f t="shared" ca="1" si="182"/>
        <v>0</v>
      </c>
      <c r="Q189" s="10">
        <f t="shared" ca="1" si="183"/>
        <v>0</v>
      </c>
      <c r="R189" s="10">
        <f t="shared" ca="1" si="184"/>
        <v>0</v>
      </c>
      <c r="S189" s="10">
        <f t="shared" ca="1" si="185"/>
        <v>0</v>
      </c>
      <c r="T189" s="10">
        <f t="shared" ca="1" si="186"/>
        <v>0</v>
      </c>
      <c r="U189" s="10">
        <f t="shared" ca="1" si="187"/>
        <v>0</v>
      </c>
      <c r="V189" s="10">
        <f t="shared" ca="1" si="188"/>
        <v>0</v>
      </c>
      <c r="W189" s="10">
        <f t="shared" ca="1" si="188"/>
        <v>0</v>
      </c>
      <c r="X189" s="31"/>
      <c r="Y189" s="10">
        <f t="shared" ca="1" si="192"/>
        <v>0</v>
      </c>
      <c r="Z189" s="10">
        <f t="shared" ca="1" si="193"/>
        <v>0</v>
      </c>
      <c r="AA189" s="10">
        <f t="shared" ca="1" si="194"/>
        <v>0</v>
      </c>
      <c r="AB189" s="10">
        <f t="shared" ca="1" si="243"/>
        <v>0</v>
      </c>
      <c r="AC189" s="10">
        <f t="shared" ca="1" si="244"/>
        <v>0</v>
      </c>
      <c r="AD189" s="10">
        <f t="shared" ca="1" si="245"/>
        <v>0</v>
      </c>
      <c r="AE189" s="10">
        <f t="shared" ca="1" si="242"/>
        <v>0</v>
      </c>
      <c r="AF189" s="10">
        <f t="shared" ca="1" si="242"/>
        <v>0</v>
      </c>
      <c r="AG189" s="10">
        <f t="shared" ca="1" si="242"/>
        <v>0</v>
      </c>
      <c r="AH189" s="10">
        <f t="shared" ca="1" si="242"/>
        <v>0</v>
      </c>
      <c r="AI189" s="10">
        <f t="shared" ca="1" si="242"/>
        <v>0</v>
      </c>
      <c r="AJ189" s="10">
        <f t="shared" ca="1" si="242"/>
        <v>0</v>
      </c>
      <c r="AK189" s="10">
        <f t="shared" ca="1" si="242"/>
        <v>0</v>
      </c>
      <c r="AL189" s="10">
        <f t="shared" ca="1" si="242"/>
        <v>0</v>
      </c>
      <c r="AM189" s="10">
        <f t="shared" ca="1" si="242"/>
        <v>0</v>
      </c>
      <c r="AN189" s="10">
        <f t="shared" ca="1" si="242"/>
        <v>0</v>
      </c>
      <c r="AO189" s="10">
        <f t="shared" ca="1" si="242"/>
        <v>0</v>
      </c>
      <c r="AP189" s="10">
        <f t="shared" ca="1" si="242"/>
        <v>0</v>
      </c>
      <c r="AQ189" s="10">
        <f t="shared" ca="1" si="242"/>
        <v>0</v>
      </c>
      <c r="AR189" s="10">
        <f t="shared" ca="1" si="242"/>
        <v>0</v>
      </c>
      <c r="AS189" s="2"/>
      <c r="AT189" s="10">
        <f t="shared" ca="1" si="239"/>
        <v>0</v>
      </c>
      <c r="AU189" s="10">
        <f t="shared" ca="1" si="240"/>
        <v>0</v>
      </c>
      <c r="AV189" s="10">
        <f t="shared" ca="1" si="241"/>
        <v>0</v>
      </c>
      <c r="AW189" s="10">
        <f t="shared" ca="1" si="206"/>
        <v>0</v>
      </c>
      <c r="AX189" s="10">
        <f t="shared" ca="1" si="207"/>
        <v>0</v>
      </c>
      <c r="AY189" s="10">
        <f t="shared" ca="1" si="208"/>
        <v>0</v>
      </c>
      <c r="AZ189" s="10">
        <f t="shared" ca="1" si="209"/>
        <v>0</v>
      </c>
      <c r="BA189" s="10">
        <f t="shared" ca="1" si="210"/>
        <v>0</v>
      </c>
      <c r="BB189" s="10">
        <f t="shared" ca="1" si="211"/>
        <v>0</v>
      </c>
      <c r="BC189" s="10">
        <f t="shared" ca="1" si="212"/>
        <v>0</v>
      </c>
      <c r="BD189" s="10">
        <f t="shared" ca="1" si="213"/>
        <v>0</v>
      </c>
      <c r="BE189" s="10">
        <f t="shared" ca="1" si="214"/>
        <v>0</v>
      </c>
      <c r="BF189" s="10">
        <f t="shared" ca="1" si="215"/>
        <v>0</v>
      </c>
      <c r="BG189" s="10">
        <f t="shared" ca="1" si="216"/>
        <v>0</v>
      </c>
      <c r="BH189" s="10">
        <f t="shared" ca="1" si="217"/>
        <v>0</v>
      </c>
      <c r="BI189" s="10">
        <f t="shared" ca="1" si="218"/>
        <v>0</v>
      </c>
      <c r="BJ189" s="10">
        <f t="shared" ca="1" si="219"/>
        <v>0</v>
      </c>
      <c r="BK189" s="10">
        <f t="shared" ca="1" si="220"/>
        <v>0</v>
      </c>
      <c r="BL189" s="10">
        <f t="shared" ca="1" si="221"/>
        <v>0</v>
      </c>
      <c r="BM189" s="10">
        <f t="shared" ca="1" si="222"/>
        <v>0</v>
      </c>
      <c r="BN189" s="13">
        <f t="shared" ca="1" si="198"/>
        <v>0</v>
      </c>
      <c r="BO189" s="7"/>
      <c r="BP189" s="10">
        <f t="shared" ca="1" si="199"/>
        <v>0</v>
      </c>
      <c r="BQ189" s="10">
        <f t="shared" ca="1" si="200"/>
        <v>0</v>
      </c>
      <c r="BR189" s="10">
        <f t="shared" ca="1" si="201"/>
        <v>0</v>
      </c>
      <c r="BS189" s="10">
        <f t="shared" ca="1" si="202"/>
        <v>0</v>
      </c>
      <c r="BT189" s="10">
        <f t="shared" ca="1" si="203"/>
        <v>0</v>
      </c>
      <c r="BU189" s="10">
        <f t="shared" ca="1" si="224"/>
        <v>0</v>
      </c>
      <c r="BV189" s="10">
        <f t="shared" ca="1" si="225"/>
        <v>0</v>
      </c>
      <c r="BW189" s="10">
        <f t="shared" ca="1" si="226"/>
        <v>0</v>
      </c>
      <c r="BX189" s="10">
        <f t="shared" ca="1" si="227"/>
        <v>0</v>
      </c>
      <c r="BY189" s="10">
        <f t="shared" ca="1" si="228"/>
        <v>0</v>
      </c>
      <c r="BZ189" s="10">
        <f t="shared" ca="1" si="229"/>
        <v>0</v>
      </c>
      <c r="CA189" s="10">
        <f t="shared" ca="1" si="230"/>
        <v>0</v>
      </c>
      <c r="CB189" s="10">
        <f t="shared" ca="1" si="231"/>
        <v>0</v>
      </c>
      <c r="CC189" s="10">
        <f t="shared" ca="1" si="232"/>
        <v>0</v>
      </c>
      <c r="CD189" s="10">
        <f t="shared" ca="1" si="233"/>
        <v>0</v>
      </c>
      <c r="CE189" s="10">
        <f t="shared" ca="1" si="234"/>
        <v>0</v>
      </c>
      <c r="CF189" s="10">
        <f t="shared" ca="1" si="235"/>
        <v>0</v>
      </c>
      <c r="CG189" s="10">
        <f t="shared" ca="1" si="236"/>
        <v>0</v>
      </c>
      <c r="CH189" s="10">
        <f t="shared" ca="1" si="237"/>
        <v>0</v>
      </c>
      <c r="CI189" s="10">
        <f t="shared" ca="1" si="238"/>
        <v>0</v>
      </c>
      <c r="CJ189" s="13">
        <f t="shared" ca="1" si="204"/>
        <v>0</v>
      </c>
      <c r="CK189" s="13"/>
      <c r="CL189" s="33">
        <f t="shared" ca="1" si="190"/>
        <v>0</v>
      </c>
      <c r="CM189" s="10">
        <f ca="1">IF(NOT(snowball),0,IF(Z188=0,0,IF($C189&lt;=SUM($CL189:CL189),0,IF(BQ189+$C189-SUM($CL189:CL189)&gt;Z188+AU189,Z188+AU189-BQ189,$C189-SUM($CL189:CL189)))))</f>
        <v>0</v>
      </c>
      <c r="CN189" s="10">
        <f ca="1">IF(NOT(snowball),0,IF(AA188=0,0,IF($C189&lt;=SUM($CL189:CM189),0,IF(BR189+$C189-SUM($CL189:CM189)&gt;AA188+AV189,AA188+AV189-BR189,$C189-SUM($CL189:CM189)))))</f>
        <v>0</v>
      </c>
      <c r="CO189" s="10">
        <f ca="1">IF(NOT(snowball),0,IF(AB188=0,0,IF($C189&lt;=SUM($CL189:CN189),0,IF(BS189+$C189-SUM($CL189:CN189)&gt;AB188+AW189,AB188+AW189-BS189,$C189-SUM($CL189:CN189)))))</f>
        <v>0</v>
      </c>
      <c r="CP189" s="10">
        <f ca="1">IF(NOT(snowball),0,IF(AC188=0,0,IF($C189&lt;=SUM($CL189:CO189),0,IF(BT189+$C189-SUM($CL189:CO189)&gt;AC188+AX189,AC188+AX189-BT189,$C189-SUM($CL189:CO189)))))</f>
        <v>0</v>
      </c>
      <c r="CQ189" s="10">
        <f ca="1">IF(NOT(snowball),0,IF(AD188=0,0,IF($C189&lt;=SUM($CL189:CP189),0,IF(BU189+$C189-SUM($CL189:CP189)&gt;AD188+AY189,AD188+AY189-BU189,$C189-SUM($CL189:CP189)))))</f>
        <v>0</v>
      </c>
      <c r="CR189" s="10">
        <f ca="1">IF(NOT(snowball),0,IF(AE188=0,0,IF($C189&lt;=SUM($CL189:CQ189),0,IF(BV189+$C189-SUM($CL189:CQ189)&gt;AE188+AZ189,AE188+AZ189-BV189,$C189-SUM($CL189:CQ189)))))</f>
        <v>0</v>
      </c>
      <c r="CS189" s="10">
        <f ca="1">IF(NOT(snowball),0,IF(AF188=0,0,IF($C189&lt;=SUM($CL189:CR189),0,IF(BW189+$C189-SUM($CL189:CR189)&gt;AF188+BA189,AF188+BA189-BW189,$C189-SUM($CL189:CR189)))))</f>
        <v>0</v>
      </c>
      <c r="CT189" s="10">
        <f ca="1">IF(NOT(snowball),0,IF(AG188=0,0,IF($C189&lt;=SUM($CL189:CS189),0,IF(BX189+$C189-SUM($CL189:CS189)&gt;AG188+BB189,AG188+BB189-BX189,$C189-SUM($CL189:CS189)))))</f>
        <v>0</v>
      </c>
      <c r="CU189" s="10">
        <f ca="1">IF(NOT(snowball),0,IF(AH188=0,0,IF($C189&lt;=SUM($CL189:CT189),0,IF(BY189+$C189-SUM($CL189:CT189)&gt;AH188+BC189,AH188+BC189-BY189,$C189-SUM($CL189:CT189)))))</f>
        <v>0</v>
      </c>
      <c r="CV189" s="10">
        <f ca="1">IF(NOT(snowball),0,IF(AI188=0,0,IF($C189&lt;=SUM($CL189:CU189),0,IF(BZ189+$C189-SUM($CL189:CU189)&gt;AI188+BD189,AI188+BD189-BZ189,$C189-SUM($CL189:CU189)))))</f>
        <v>0</v>
      </c>
      <c r="CW189" s="10">
        <f ca="1">IF(NOT(snowball),0,IF(AJ188=0,0,IF($C189&lt;=SUM($CL189:CV189),0,IF(CA189+$C189-SUM($CL189:CV189)&gt;AJ188+BE189,AJ188+BE189-CA189,$C189-SUM($CL189:CV189)))))</f>
        <v>0</v>
      </c>
      <c r="CX189" s="10">
        <f ca="1">IF(NOT(snowball),0,IF(AK188=0,0,IF($C189&lt;=SUM($CL189:CW189),0,IF(CB189+$C189-SUM($CL189:CW189)&gt;AK188+BF189,AK188+BF189-CB189,$C189-SUM($CL189:CW189)))))</f>
        <v>0</v>
      </c>
      <c r="CY189" s="10">
        <f ca="1">IF(NOT(snowball),0,IF(AL188=0,0,IF($C189&lt;=SUM($CL189:CX189),0,IF(CC189+$C189-SUM($CL189:CX189)&gt;AL188+BG189,AL188+BG189-CC189,$C189-SUM($CL189:CX189)))))</f>
        <v>0</v>
      </c>
      <c r="CZ189" s="10">
        <f ca="1">IF(NOT(snowball),0,IF(AM188=0,0,IF($C189&lt;=SUM($CL189:CY189),0,IF(CD189+$C189-SUM($CL189:CY189)&gt;AM188+BH189,AM188+BH189-CD189,$C189-SUM($CL189:CY189)))))</f>
        <v>0</v>
      </c>
      <c r="DA189" s="10">
        <f ca="1">IF(NOT(snowball),0,IF(AN188=0,0,IF($C189&lt;=SUM($CL189:CZ189),0,IF(CE189+$C189-SUM($CL189:CZ189)&gt;AN188+BI189,AN188+BI189-CE189,$C189-SUM($CL189:CZ189)))))</f>
        <v>0</v>
      </c>
      <c r="DB189" s="10">
        <f ca="1">IF(NOT(snowball),0,IF(AO188=0,0,IF($C189&lt;=SUM($CL189:DA189),0,IF(CF189+$C189-SUM($CL189:DA189)&gt;AO188+BJ189,AO188+BJ189-CF189,$C189-SUM($CL189:DA189)))))</f>
        <v>0</v>
      </c>
      <c r="DC189" s="10">
        <f ca="1">IF(NOT(snowball),0,IF(AP188=0,0,IF($C189&lt;=SUM($CL189:DB189),0,IF(CG189+$C189-SUM($CL189:DB189)&gt;AP188+BK189,AP188+BK189-CG189,$C189-SUM($CL189:DB189)))))</f>
        <v>0</v>
      </c>
      <c r="DD189" s="10">
        <f ca="1">IF(NOT(snowball),0,IF(AQ188=0,0,IF($C189&lt;=SUM($CL189:DC189),0,IF(CH189+$C189-SUM($CL189:DC189)&gt;AQ188+BL189,AQ188+BL189-CH189,$C189-SUM($CL189:DC189)))))</f>
        <v>0</v>
      </c>
      <c r="DE189" s="10">
        <f ca="1">IF(NOT(snowball),0,IF(AR188=0,0,IF($C189&lt;=SUM($CL189:DD189),0,IF(CI189+$C189-SUM($CL189:DD189)&gt;AR188+BM189,AR188+BM189-CI189,$C189-SUM($CL189:DD189)))))</f>
        <v>0</v>
      </c>
    </row>
    <row r="190" spans="1:109" ht="11.1" customHeight="1">
      <c r="A190" s="11" t="str">
        <f t="shared" ca="1" si="205"/>
        <v/>
      </c>
      <c r="B190" s="5" t="e">
        <f t="shared" ca="1" si="191"/>
        <v>#N/A</v>
      </c>
      <c r="C190" s="34" t="str">
        <f t="shared" ca="1" si="169"/>
        <v/>
      </c>
      <c r="D190" s="10">
        <f t="shared" ca="1" si="170"/>
        <v>0</v>
      </c>
      <c r="E190" s="10">
        <f t="shared" ca="1" si="171"/>
        <v>0</v>
      </c>
      <c r="F190" s="10">
        <f t="shared" ca="1" si="172"/>
        <v>0</v>
      </c>
      <c r="G190" s="10">
        <f t="shared" ca="1" si="173"/>
        <v>0</v>
      </c>
      <c r="H190" s="10">
        <f t="shared" ca="1" si="174"/>
        <v>0</v>
      </c>
      <c r="I190" s="10">
        <f t="shared" ca="1" si="175"/>
        <v>0</v>
      </c>
      <c r="J190" s="10">
        <f t="shared" ca="1" si="176"/>
        <v>0</v>
      </c>
      <c r="K190" s="10">
        <f t="shared" ca="1" si="177"/>
        <v>0</v>
      </c>
      <c r="L190" s="10">
        <f t="shared" ca="1" si="178"/>
        <v>0</v>
      </c>
      <c r="M190" s="10">
        <f t="shared" ca="1" si="179"/>
        <v>0</v>
      </c>
      <c r="N190" s="10">
        <f t="shared" ca="1" si="180"/>
        <v>0</v>
      </c>
      <c r="O190" s="10">
        <f t="shared" ca="1" si="181"/>
        <v>0</v>
      </c>
      <c r="P190" s="10">
        <f t="shared" ca="1" si="182"/>
        <v>0</v>
      </c>
      <c r="Q190" s="10">
        <f t="shared" ca="1" si="183"/>
        <v>0</v>
      </c>
      <c r="R190" s="10">
        <f t="shared" ca="1" si="184"/>
        <v>0</v>
      </c>
      <c r="S190" s="10">
        <f t="shared" ca="1" si="185"/>
        <v>0</v>
      </c>
      <c r="T190" s="10">
        <f t="shared" ca="1" si="186"/>
        <v>0</v>
      </c>
      <c r="U190" s="10">
        <f t="shared" ca="1" si="187"/>
        <v>0</v>
      </c>
      <c r="V190" s="10">
        <f t="shared" ca="1" si="188"/>
        <v>0</v>
      </c>
      <c r="W190" s="10">
        <f t="shared" ca="1" si="188"/>
        <v>0</v>
      </c>
      <c r="X190" s="31"/>
      <c r="Y190" s="10">
        <f t="shared" ca="1" si="192"/>
        <v>0</v>
      </c>
      <c r="Z190" s="10">
        <f t="shared" ca="1" si="193"/>
        <v>0</v>
      </c>
      <c r="AA190" s="10">
        <f t="shared" ca="1" si="194"/>
        <v>0</v>
      </c>
      <c r="AB190" s="10">
        <f t="shared" ca="1" si="243"/>
        <v>0</v>
      </c>
      <c r="AC190" s="10">
        <f t="shared" ca="1" si="244"/>
        <v>0</v>
      </c>
      <c r="AD190" s="10">
        <f t="shared" ca="1" si="245"/>
        <v>0</v>
      </c>
      <c r="AE190" s="10">
        <f t="shared" ca="1" si="242"/>
        <v>0</v>
      </c>
      <c r="AF190" s="10">
        <f t="shared" ca="1" si="242"/>
        <v>0</v>
      </c>
      <c r="AG190" s="10">
        <f t="shared" ca="1" si="242"/>
        <v>0</v>
      </c>
      <c r="AH190" s="10">
        <f t="shared" ca="1" si="242"/>
        <v>0</v>
      </c>
      <c r="AI190" s="10">
        <f t="shared" ca="1" si="242"/>
        <v>0</v>
      </c>
      <c r="AJ190" s="10">
        <f t="shared" ca="1" si="242"/>
        <v>0</v>
      </c>
      <c r="AK190" s="10">
        <f t="shared" ca="1" si="242"/>
        <v>0</v>
      </c>
      <c r="AL190" s="10">
        <f t="shared" ca="1" si="242"/>
        <v>0</v>
      </c>
      <c r="AM190" s="10">
        <f t="shared" ca="1" si="242"/>
        <v>0</v>
      </c>
      <c r="AN190" s="10">
        <f t="shared" ca="1" si="242"/>
        <v>0</v>
      </c>
      <c r="AO190" s="10">
        <f t="shared" ca="1" si="242"/>
        <v>0</v>
      </c>
      <c r="AP190" s="10">
        <f t="shared" ca="1" si="242"/>
        <v>0</v>
      </c>
      <c r="AQ190" s="10">
        <f t="shared" ca="1" si="242"/>
        <v>0</v>
      </c>
      <c r="AR190" s="10">
        <f t="shared" ca="1" si="242"/>
        <v>0</v>
      </c>
      <c r="AS190" s="2"/>
      <c r="AT190" s="10">
        <f t="shared" ca="1" si="239"/>
        <v>0</v>
      </c>
      <c r="AU190" s="10">
        <f t="shared" ca="1" si="240"/>
        <v>0</v>
      </c>
      <c r="AV190" s="10">
        <f t="shared" ca="1" si="241"/>
        <v>0</v>
      </c>
      <c r="AW190" s="10">
        <f t="shared" ca="1" si="206"/>
        <v>0</v>
      </c>
      <c r="AX190" s="10">
        <f t="shared" ca="1" si="207"/>
        <v>0</v>
      </c>
      <c r="AY190" s="10">
        <f t="shared" ca="1" si="208"/>
        <v>0</v>
      </c>
      <c r="AZ190" s="10">
        <f t="shared" ca="1" si="209"/>
        <v>0</v>
      </c>
      <c r="BA190" s="10">
        <f t="shared" ca="1" si="210"/>
        <v>0</v>
      </c>
      <c r="BB190" s="10">
        <f t="shared" ca="1" si="211"/>
        <v>0</v>
      </c>
      <c r="BC190" s="10">
        <f t="shared" ca="1" si="212"/>
        <v>0</v>
      </c>
      <c r="BD190" s="10">
        <f t="shared" ca="1" si="213"/>
        <v>0</v>
      </c>
      <c r="BE190" s="10">
        <f t="shared" ca="1" si="214"/>
        <v>0</v>
      </c>
      <c r="BF190" s="10">
        <f t="shared" ca="1" si="215"/>
        <v>0</v>
      </c>
      <c r="BG190" s="10">
        <f t="shared" ca="1" si="216"/>
        <v>0</v>
      </c>
      <c r="BH190" s="10">
        <f t="shared" ca="1" si="217"/>
        <v>0</v>
      </c>
      <c r="BI190" s="10">
        <f t="shared" ca="1" si="218"/>
        <v>0</v>
      </c>
      <c r="BJ190" s="10">
        <f t="shared" ca="1" si="219"/>
        <v>0</v>
      </c>
      <c r="BK190" s="10">
        <f t="shared" ca="1" si="220"/>
        <v>0</v>
      </c>
      <c r="BL190" s="10">
        <f t="shared" ca="1" si="221"/>
        <v>0</v>
      </c>
      <c r="BM190" s="10">
        <f t="shared" ca="1" si="222"/>
        <v>0</v>
      </c>
      <c r="BN190" s="13">
        <f t="shared" ca="1" si="198"/>
        <v>0</v>
      </c>
      <c r="BO190" s="7"/>
      <c r="BP190" s="10">
        <f t="shared" ca="1" si="199"/>
        <v>0</v>
      </c>
      <c r="BQ190" s="10">
        <f t="shared" ca="1" si="200"/>
        <v>0</v>
      </c>
      <c r="BR190" s="10">
        <f t="shared" ca="1" si="201"/>
        <v>0</v>
      </c>
      <c r="BS190" s="10">
        <f t="shared" ca="1" si="202"/>
        <v>0</v>
      </c>
      <c r="BT190" s="10">
        <f t="shared" ca="1" si="203"/>
        <v>0</v>
      </c>
      <c r="BU190" s="10">
        <f t="shared" ca="1" si="224"/>
        <v>0</v>
      </c>
      <c r="BV190" s="10">
        <f t="shared" ca="1" si="225"/>
        <v>0</v>
      </c>
      <c r="BW190" s="10">
        <f t="shared" ca="1" si="226"/>
        <v>0</v>
      </c>
      <c r="BX190" s="10">
        <f t="shared" ca="1" si="227"/>
        <v>0</v>
      </c>
      <c r="BY190" s="10">
        <f t="shared" ca="1" si="228"/>
        <v>0</v>
      </c>
      <c r="BZ190" s="10">
        <f t="shared" ca="1" si="229"/>
        <v>0</v>
      </c>
      <c r="CA190" s="10">
        <f t="shared" ca="1" si="230"/>
        <v>0</v>
      </c>
      <c r="CB190" s="10">
        <f t="shared" ca="1" si="231"/>
        <v>0</v>
      </c>
      <c r="CC190" s="10">
        <f t="shared" ca="1" si="232"/>
        <v>0</v>
      </c>
      <c r="CD190" s="10">
        <f t="shared" ca="1" si="233"/>
        <v>0</v>
      </c>
      <c r="CE190" s="10">
        <f t="shared" ca="1" si="234"/>
        <v>0</v>
      </c>
      <c r="CF190" s="10">
        <f t="shared" ca="1" si="235"/>
        <v>0</v>
      </c>
      <c r="CG190" s="10">
        <f t="shared" ca="1" si="236"/>
        <v>0</v>
      </c>
      <c r="CH190" s="10">
        <f t="shared" ca="1" si="237"/>
        <v>0</v>
      </c>
      <c r="CI190" s="10">
        <f t="shared" ca="1" si="238"/>
        <v>0</v>
      </c>
      <c r="CJ190" s="13">
        <f t="shared" ca="1" si="204"/>
        <v>0</v>
      </c>
      <c r="CK190" s="13"/>
      <c r="CL190" s="33">
        <f t="shared" ca="1" si="190"/>
        <v>0</v>
      </c>
      <c r="CM190" s="10">
        <f ca="1">IF(NOT(snowball),0,IF(Z189=0,0,IF($C190&lt;=SUM($CL190:CL190),0,IF(BQ190+$C190-SUM($CL190:CL190)&gt;Z189+AU190,Z189+AU190-BQ190,$C190-SUM($CL190:CL190)))))</f>
        <v>0</v>
      </c>
      <c r="CN190" s="10">
        <f ca="1">IF(NOT(snowball),0,IF(AA189=0,0,IF($C190&lt;=SUM($CL190:CM190),0,IF(BR190+$C190-SUM($CL190:CM190)&gt;AA189+AV190,AA189+AV190-BR190,$C190-SUM($CL190:CM190)))))</f>
        <v>0</v>
      </c>
      <c r="CO190" s="10">
        <f ca="1">IF(NOT(snowball),0,IF(AB189=0,0,IF($C190&lt;=SUM($CL190:CN190),0,IF(BS190+$C190-SUM($CL190:CN190)&gt;AB189+AW190,AB189+AW190-BS190,$C190-SUM($CL190:CN190)))))</f>
        <v>0</v>
      </c>
      <c r="CP190" s="10">
        <f ca="1">IF(NOT(snowball),0,IF(AC189=0,0,IF($C190&lt;=SUM($CL190:CO190),0,IF(BT190+$C190-SUM($CL190:CO190)&gt;AC189+AX190,AC189+AX190-BT190,$C190-SUM($CL190:CO190)))))</f>
        <v>0</v>
      </c>
      <c r="CQ190" s="10">
        <f ca="1">IF(NOT(snowball),0,IF(AD189=0,0,IF($C190&lt;=SUM($CL190:CP190),0,IF(BU190+$C190-SUM($CL190:CP190)&gt;AD189+AY190,AD189+AY190-BU190,$C190-SUM($CL190:CP190)))))</f>
        <v>0</v>
      </c>
      <c r="CR190" s="10">
        <f ca="1">IF(NOT(snowball),0,IF(AE189=0,0,IF($C190&lt;=SUM($CL190:CQ190),0,IF(BV190+$C190-SUM($CL190:CQ190)&gt;AE189+AZ190,AE189+AZ190-BV190,$C190-SUM($CL190:CQ190)))))</f>
        <v>0</v>
      </c>
      <c r="CS190" s="10">
        <f ca="1">IF(NOT(snowball),0,IF(AF189=0,0,IF($C190&lt;=SUM($CL190:CR190),0,IF(BW190+$C190-SUM($CL190:CR190)&gt;AF189+BA190,AF189+BA190-BW190,$C190-SUM($CL190:CR190)))))</f>
        <v>0</v>
      </c>
      <c r="CT190" s="10">
        <f ca="1">IF(NOT(snowball),0,IF(AG189=0,0,IF($C190&lt;=SUM($CL190:CS190),0,IF(BX190+$C190-SUM($CL190:CS190)&gt;AG189+BB190,AG189+BB190-BX190,$C190-SUM($CL190:CS190)))))</f>
        <v>0</v>
      </c>
      <c r="CU190" s="10">
        <f ca="1">IF(NOT(snowball),0,IF(AH189=0,0,IF($C190&lt;=SUM($CL190:CT190),0,IF(BY190+$C190-SUM($CL190:CT190)&gt;AH189+BC190,AH189+BC190-BY190,$C190-SUM($CL190:CT190)))))</f>
        <v>0</v>
      </c>
      <c r="CV190" s="10">
        <f ca="1">IF(NOT(snowball),0,IF(AI189=0,0,IF($C190&lt;=SUM($CL190:CU190),0,IF(BZ190+$C190-SUM($CL190:CU190)&gt;AI189+BD190,AI189+BD190-BZ190,$C190-SUM($CL190:CU190)))))</f>
        <v>0</v>
      </c>
      <c r="CW190" s="10">
        <f ca="1">IF(NOT(snowball),0,IF(AJ189=0,0,IF($C190&lt;=SUM($CL190:CV190),0,IF(CA190+$C190-SUM($CL190:CV190)&gt;AJ189+BE190,AJ189+BE190-CA190,$C190-SUM($CL190:CV190)))))</f>
        <v>0</v>
      </c>
      <c r="CX190" s="10">
        <f ca="1">IF(NOT(snowball),0,IF(AK189=0,0,IF($C190&lt;=SUM($CL190:CW190),0,IF(CB190+$C190-SUM($CL190:CW190)&gt;AK189+BF190,AK189+BF190-CB190,$C190-SUM($CL190:CW190)))))</f>
        <v>0</v>
      </c>
      <c r="CY190" s="10">
        <f ca="1">IF(NOT(snowball),0,IF(AL189=0,0,IF($C190&lt;=SUM($CL190:CX190),0,IF(CC190+$C190-SUM($CL190:CX190)&gt;AL189+BG190,AL189+BG190-CC190,$C190-SUM($CL190:CX190)))))</f>
        <v>0</v>
      </c>
      <c r="CZ190" s="10">
        <f ca="1">IF(NOT(snowball),0,IF(AM189=0,0,IF($C190&lt;=SUM($CL190:CY190),0,IF(CD190+$C190-SUM($CL190:CY190)&gt;AM189+BH190,AM189+BH190-CD190,$C190-SUM($CL190:CY190)))))</f>
        <v>0</v>
      </c>
      <c r="DA190" s="10">
        <f ca="1">IF(NOT(snowball),0,IF(AN189=0,0,IF($C190&lt;=SUM($CL190:CZ190),0,IF(CE190+$C190-SUM($CL190:CZ190)&gt;AN189+BI190,AN189+BI190-CE190,$C190-SUM($CL190:CZ190)))))</f>
        <v>0</v>
      </c>
      <c r="DB190" s="10">
        <f ca="1">IF(NOT(snowball),0,IF(AO189=0,0,IF($C190&lt;=SUM($CL190:DA190),0,IF(CF190+$C190-SUM($CL190:DA190)&gt;AO189+BJ190,AO189+BJ190-CF190,$C190-SUM($CL190:DA190)))))</f>
        <v>0</v>
      </c>
      <c r="DC190" s="10">
        <f ca="1">IF(NOT(snowball),0,IF(AP189=0,0,IF($C190&lt;=SUM($CL190:DB190),0,IF(CG190+$C190-SUM($CL190:DB190)&gt;AP189+BK190,AP189+BK190-CG190,$C190-SUM($CL190:DB190)))))</f>
        <v>0</v>
      </c>
      <c r="DD190" s="10">
        <f ca="1">IF(NOT(snowball),0,IF(AQ189=0,0,IF($C190&lt;=SUM($CL190:DC190),0,IF(CH190+$C190-SUM($CL190:DC190)&gt;AQ189+BL190,AQ189+BL190-CH190,$C190-SUM($CL190:DC190)))))</f>
        <v>0</v>
      </c>
      <c r="DE190" s="10">
        <f ca="1">IF(NOT(snowball),0,IF(AR189=0,0,IF($C190&lt;=SUM($CL190:DD190),0,IF(CI190+$C190-SUM($CL190:DD190)&gt;AR189+BM190,AR189+BM190-CI190,$C190-SUM($CL190:DD190)))))</f>
        <v>0</v>
      </c>
    </row>
    <row r="191" spans="1:109" ht="11.1" customHeight="1">
      <c r="A191" s="11" t="str">
        <f t="shared" ca="1" si="205"/>
        <v/>
      </c>
      <c r="B191" s="5" t="e">
        <f t="shared" ca="1" si="191"/>
        <v>#N/A</v>
      </c>
      <c r="C191" s="34" t="str">
        <f t="shared" ca="1" si="169"/>
        <v/>
      </c>
      <c r="D191" s="10">
        <f t="shared" ca="1" si="170"/>
        <v>0</v>
      </c>
      <c r="E191" s="10">
        <f t="shared" ca="1" si="171"/>
        <v>0</v>
      </c>
      <c r="F191" s="10">
        <f t="shared" ca="1" si="172"/>
        <v>0</v>
      </c>
      <c r="G191" s="10">
        <f t="shared" ca="1" si="173"/>
        <v>0</v>
      </c>
      <c r="H191" s="10">
        <f t="shared" ca="1" si="174"/>
        <v>0</v>
      </c>
      <c r="I191" s="10">
        <f t="shared" ca="1" si="175"/>
        <v>0</v>
      </c>
      <c r="J191" s="10">
        <f t="shared" ca="1" si="176"/>
        <v>0</v>
      </c>
      <c r="K191" s="10">
        <f t="shared" ca="1" si="177"/>
        <v>0</v>
      </c>
      <c r="L191" s="10">
        <f t="shared" ca="1" si="178"/>
        <v>0</v>
      </c>
      <c r="M191" s="10">
        <f t="shared" ca="1" si="179"/>
        <v>0</v>
      </c>
      <c r="N191" s="10">
        <f t="shared" ca="1" si="180"/>
        <v>0</v>
      </c>
      <c r="O191" s="10">
        <f t="shared" ca="1" si="181"/>
        <v>0</v>
      </c>
      <c r="P191" s="10">
        <f t="shared" ca="1" si="182"/>
        <v>0</v>
      </c>
      <c r="Q191" s="10">
        <f t="shared" ca="1" si="183"/>
        <v>0</v>
      </c>
      <c r="R191" s="10">
        <f t="shared" ca="1" si="184"/>
        <v>0</v>
      </c>
      <c r="S191" s="10">
        <f t="shared" ca="1" si="185"/>
        <v>0</v>
      </c>
      <c r="T191" s="10">
        <f t="shared" ca="1" si="186"/>
        <v>0</v>
      </c>
      <c r="U191" s="10">
        <f t="shared" ca="1" si="187"/>
        <v>0</v>
      </c>
      <c r="V191" s="10">
        <f t="shared" ca="1" si="188"/>
        <v>0</v>
      </c>
      <c r="W191" s="10">
        <f t="shared" ca="1" si="188"/>
        <v>0</v>
      </c>
      <c r="X191" s="31"/>
      <c r="Y191" s="10">
        <f t="shared" ca="1" si="192"/>
        <v>0</v>
      </c>
      <c r="Z191" s="10">
        <f t="shared" ca="1" si="193"/>
        <v>0</v>
      </c>
      <c r="AA191" s="10">
        <f t="shared" ca="1" si="194"/>
        <v>0</v>
      </c>
      <c r="AB191" s="10">
        <f t="shared" ca="1" si="243"/>
        <v>0</v>
      </c>
      <c r="AC191" s="10">
        <f t="shared" ca="1" si="244"/>
        <v>0</v>
      </c>
      <c r="AD191" s="10">
        <f t="shared" ca="1" si="245"/>
        <v>0</v>
      </c>
      <c r="AE191" s="10">
        <f t="shared" ca="1" si="242"/>
        <v>0</v>
      </c>
      <c r="AF191" s="10">
        <f t="shared" ca="1" si="242"/>
        <v>0</v>
      </c>
      <c r="AG191" s="10">
        <f t="shared" ca="1" si="242"/>
        <v>0</v>
      </c>
      <c r="AH191" s="10">
        <f t="shared" ca="1" si="242"/>
        <v>0</v>
      </c>
      <c r="AI191" s="10">
        <f t="shared" ca="1" si="242"/>
        <v>0</v>
      </c>
      <c r="AJ191" s="10">
        <f t="shared" ca="1" si="242"/>
        <v>0</v>
      </c>
      <c r="AK191" s="10">
        <f t="shared" ca="1" si="242"/>
        <v>0</v>
      </c>
      <c r="AL191" s="10">
        <f t="shared" ca="1" si="242"/>
        <v>0</v>
      </c>
      <c r="AM191" s="10">
        <f t="shared" ca="1" si="242"/>
        <v>0</v>
      </c>
      <c r="AN191" s="10">
        <f t="shared" ca="1" si="242"/>
        <v>0</v>
      </c>
      <c r="AO191" s="10">
        <f t="shared" ca="1" si="242"/>
        <v>0</v>
      </c>
      <c r="AP191" s="10">
        <f t="shared" ca="1" si="242"/>
        <v>0</v>
      </c>
      <c r="AQ191" s="10">
        <f t="shared" ca="1" si="242"/>
        <v>0</v>
      </c>
      <c r="AR191" s="10">
        <f t="shared" ca="1" si="242"/>
        <v>0</v>
      </c>
      <c r="AS191" s="2"/>
      <c r="AT191" s="10">
        <f t="shared" ca="1" si="239"/>
        <v>0</v>
      </c>
      <c r="AU191" s="10">
        <f t="shared" ca="1" si="240"/>
        <v>0</v>
      </c>
      <c r="AV191" s="10">
        <f t="shared" ca="1" si="241"/>
        <v>0</v>
      </c>
      <c r="AW191" s="10">
        <f t="shared" ca="1" si="206"/>
        <v>0</v>
      </c>
      <c r="AX191" s="10">
        <f t="shared" ca="1" si="207"/>
        <v>0</v>
      </c>
      <c r="AY191" s="10">
        <f t="shared" ca="1" si="208"/>
        <v>0</v>
      </c>
      <c r="AZ191" s="10">
        <f t="shared" ca="1" si="209"/>
        <v>0</v>
      </c>
      <c r="BA191" s="10">
        <f t="shared" ca="1" si="210"/>
        <v>0</v>
      </c>
      <c r="BB191" s="10">
        <f t="shared" ca="1" si="211"/>
        <v>0</v>
      </c>
      <c r="BC191" s="10">
        <f t="shared" ca="1" si="212"/>
        <v>0</v>
      </c>
      <c r="BD191" s="10">
        <f t="shared" ca="1" si="213"/>
        <v>0</v>
      </c>
      <c r="BE191" s="10">
        <f t="shared" ca="1" si="214"/>
        <v>0</v>
      </c>
      <c r="BF191" s="10">
        <f t="shared" ca="1" si="215"/>
        <v>0</v>
      </c>
      <c r="BG191" s="10">
        <f t="shared" ca="1" si="216"/>
        <v>0</v>
      </c>
      <c r="BH191" s="10">
        <f t="shared" ca="1" si="217"/>
        <v>0</v>
      </c>
      <c r="BI191" s="10">
        <f t="shared" ca="1" si="218"/>
        <v>0</v>
      </c>
      <c r="BJ191" s="10">
        <f t="shared" ca="1" si="219"/>
        <v>0</v>
      </c>
      <c r="BK191" s="10">
        <f t="shared" ca="1" si="220"/>
        <v>0</v>
      </c>
      <c r="BL191" s="10">
        <f t="shared" ca="1" si="221"/>
        <v>0</v>
      </c>
      <c r="BM191" s="10">
        <f t="shared" ca="1" si="222"/>
        <v>0</v>
      </c>
      <c r="BN191" s="13">
        <f t="shared" ca="1" si="198"/>
        <v>0</v>
      </c>
      <c r="BO191" s="7"/>
      <c r="BP191" s="10">
        <f t="shared" ca="1" si="199"/>
        <v>0</v>
      </c>
      <c r="BQ191" s="10">
        <f t="shared" ca="1" si="200"/>
        <v>0</v>
      </c>
      <c r="BR191" s="10">
        <f t="shared" ca="1" si="201"/>
        <v>0</v>
      </c>
      <c r="BS191" s="10">
        <f t="shared" ca="1" si="202"/>
        <v>0</v>
      </c>
      <c r="BT191" s="10">
        <f t="shared" ca="1" si="203"/>
        <v>0</v>
      </c>
      <c r="BU191" s="10">
        <f t="shared" ca="1" si="224"/>
        <v>0</v>
      </c>
      <c r="BV191" s="10">
        <f t="shared" ca="1" si="225"/>
        <v>0</v>
      </c>
      <c r="BW191" s="10">
        <f t="shared" ca="1" si="226"/>
        <v>0</v>
      </c>
      <c r="BX191" s="10">
        <f t="shared" ca="1" si="227"/>
        <v>0</v>
      </c>
      <c r="BY191" s="10">
        <f t="shared" ca="1" si="228"/>
        <v>0</v>
      </c>
      <c r="BZ191" s="10">
        <f t="shared" ca="1" si="229"/>
        <v>0</v>
      </c>
      <c r="CA191" s="10">
        <f t="shared" ca="1" si="230"/>
        <v>0</v>
      </c>
      <c r="CB191" s="10">
        <f t="shared" ca="1" si="231"/>
        <v>0</v>
      </c>
      <c r="CC191" s="10">
        <f t="shared" ca="1" si="232"/>
        <v>0</v>
      </c>
      <c r="CD191" s="10">
        <f t="shared" ca="1" si="233"/>
        <v>0</v>
      </c>
      <c r="CE191" s="10">
        <f t="shared" ca="1" si="234"/>
        <v>0</v>
      </c>
      <c r="CF191" s="10">
        <f t="shared" ca="1" si="235"/>
        <v>0</v>
      </c>
      <c r="CG191" s="10">
        <f t="shared" ca="1" si="236"/>
        <v>0</v>
      </c>
      <c r="CH191" s="10">
        <f t="shared" ca="1" si="237"/>
        <v>0</v>
      </c>
      <c r="CI191" s="10">
        <f t="shared" ca="1" si="238"/>
        <v>0</v>
      </c>
      <c r="CJ191" s="13">
        <f t="shared" ca="1" si="204"/>
        <v>0</v>
      </c>
      <c r="CK191" s="13"/>
      <c r="CL191" s="33">
        <f t="shared" ca="1" si="190"/>
        <v>0</v>
      </c>
      <c r="CM191" s="10">
        <f ca="1">IF(NOT(snowball),0,IF(Z190=0,0,IF($C191&lt;=SUM($CL191:CL191),0,IF(BQ191+$C191-SUM($CL191:CL191)&gt;Z190+AU191,Z190+AU191-BQ191,$C191-SUM($CL191:CL191)))))</f>
        <v>0</v>
      </c>
      <c r="CN191" s="10">
        <f ca="1">IF(NOT(snowball),0,IF(AA190=0,0,IF($C191&lt;=SUM($CL191:CM191),0,IF(BR191+$C191-SUM($CL191:CM191)&gt;AA190+AV191,AA190+AV191-BR191,$C191-SUM($CL191:CM191)))))</f>
        <v>0</v>
      </c>
      <c r="CO191" s="10">
        <f ca="1">IF(NOT(snowball),0,IF(AB190=0,0,IF($C191&lt;=SUM($CL191:CN191),0,IF(BS191+$C191-SUM($CL191:CN191)&gt;AB190+AW191,AB190+AW191-BS191,$C191-SUM($CL191:CN191)))))</f>
        <v>0</v>
      </c>
      <c r="CP191" s="10">
        <f ca="1">IF(NOT(snowball),0,IF(AC190=0,0,IF($C191&lt;=SUM($CL191:CO191),0,IF(BT191+$C191-SUM($CL191:CO191)&gt;AC190+AX191,AC190+AX191-BT191,$C191-SUM($CL191:CO191)))))</f>
        <v>0</v>
      </c>
      <c r="CQ191" s="10">
        <f ca="1">IF(NOT(snowball),0,IF(AD190=0,0,IF($C191&lt;=SUM($CL191:CP191),0,IF(BU191+$C191-SUM($CL191:CP191)&gt;AD190+AY191,AD190+AY191-BU191,$C191-SUM($CL191:CP191)))))</f>
        <v>0</v>
      </c>
      <c r="CR191" s="10">
        <f ca="1">IF(NOT(snowball),0,IF(AE190=0,0,IF($C191&lt;=SUM($CL191:CQ191),0,IF(BV191+$C191-SUM($CL191:CQ191)&gt;AE190+AZ191,AE190+AZ191-BV191,$C191-SUM($CL191:CQ191)))))</f>
        <v>0</v>
      </c>
      <c r="CS191" s="10">
        <f ca="1">IF(NOT(snowball),0,IF(AF190=0,0,IF($C191&lt;=SUM($CL191:CR191),0,IF(BW191+$C191-SUM($CL191:CR191)&gt;AF190+BA191,AF190+BA191-BW191,$C191-SUM($CL191:CR191)))))</f>
        <v>0</v>
      </c>
      <c r="CT191" s="10">
        <f ca="1">IF(NOT(snowball),0,IF(AG190=0,0,IF($C191&lt;=SUM($CL191:CS191),0,IF(BX191+$C191-SUM($CL191:CS191)&gt;AG190+BB191,AG190+BB191-BX191,$C191-SUM($CL191:CS191)))))</f>
        <v>0</v>
      </c>
      <c r="CU191" s="10">
        <f ca="1">IF(NOT(snowball),0,IF(AH190=0,0,IF($C191&lt;=SUM($CL191:CT191),0,IF(BY191+$C191-SUM($CL191:CT191)&gt;AH190+BC191,AH190+BC191-BY191,$C191-SUM($CL191:CT191)))))</f>
        <v>0</v>
      </c>
      <c r="CV191" s="10">
        <f ca="1">IF(NOT(snowball),0,IF(AI190=0,0,IF($C191&lt;=SUM($CL191:CU191),0,IF(BZ191+$C191-SUM($CL191:CU191)&gt;AI190+BD191,AI190+BD191-BZ191,$C191-SUM($CL191:CU191)))))</f>
        <v>0</v>
      </c>
      <c r="CW191" s="10">
        <f ca="1">IF(NOT(snowball),0,IF(AJ190=0,0,IF($C191&lt;=SUM($CL191:CV191),0,IF(CA191+$C191-SUM($CL191:CV191)&gt;AJ190+BE191,AJ190+BE191-CA191,$C191-SUM($CL191:CV191)))))</f>
        <v>0</v>
      </c>
      <c r="CX191" s="10">
        <f ca="1">IF(NOT(snowball),0,IF(AK190=0,0,IF($C191&lt;=SUM($CL191:CW191),0,IF(CB191+$C191-SUM($CL191:CW191)&gt;AK190+BF191,AK190+BF191-CB191,$C191-SUM($CL191:CW191)))))</f>
        <v>0</v>
      </c>
      <c r="CY191" s="10">
        <f ca="1">IF(NOT(snowball),0,IF(AL190=0,0,IF($C191&lt;=SUM($CL191:CX191),0,IF(CC191+$C191-SUM($CL191:CX191)&gt;AL190+BG191,AL190+BG191-CC191,$C191-SUM($CL191:CX191)))))</f>
        <v>0</v>
      </c>
      <c r="CZ191" s="10">
        <f ca="1">IF(NOT(snowball),0,IF(AM190=0,0,IF($C191&lt;=SUM($CL191:CY191),0,IF(CD191+$C191-SUM($CL191:CY191)&gt;AM190+BH191,AM190+BH191-CD191,$C191-SUM($CL191:CY191)))))</f>
        <v>0</v>
      </c>
      <c r="DA191" s="10">
        <f ca="1">IF(NOT(snowball),0,IF(AN190=0,0,IF($C191&lt;=SUM($CL191:CZ191),0,IF(CE191+$C191-SUM($CL191:CZ191)&gt;AN190+BI191,AN190+BI191-CE191,$C191-SUM($CL191:CZ191)))))</f>
        <v>0</v>
      </c>
      <c r="DB191" s="10">
        <f ca="1">IF(NOT(snowball),0,IF(AO190=0,0,IF($C191&lt;=SUM($CL191:DA191),0,IF(CF191+$C191-SUM($CL191:DA191)&gt;AO190+BJ191,AO190+BJ191-CF191,$C191-SUM($CL191:DA191)))))</f>
        <v>0</v>
      </c>
      <c r="DC191" s="10">
        <f ca="1">IF(NOT(snowball),0,IF(AP190=0,0,IF($C191&lt;=SUM($CL191:DB191),0,IF(CG191+$C191-SUM($CL191:DB191)&gt;AP190+BK191,AP190+BK191-CG191,$C191-SUM($CL191:DB191)))))</f>
        <v>0</v>
      </c>
      <c r="DD191" s="10">
        <f ca="1">IF(NOT(snowball),0,IF(AQ190=0,0,IF($C191&lt;=SUM($CL191:DC191),0,IF(CH191+$C191-SUM($CL191:DC191)&gt;AQ190+BL191,AQ190+BL191-CH191,$C191-SUM($CL191:DC191)))))</f>
        <v>0</v>
      </c>
      <c r="DE191" s="10">
        <f ca="1">IF(NOT(snowball),0,IF(AR190=0,0,IF($C191&lt;=SUM($CL191:DD191),0,IF(CI191+$C191-SUM($CL191:DD191)&gt;AR190+BM191,AR190+BM191-CI191,$C191-SUM($CL191:DD191)))))</f>
        <v>0</v>
      </c>
    </row>
    <row r="192" spans="1:109" ht="11.1" customHeight="1">
      <c r="A192" s="11" t="str">
        <f t="shared" ca="1" si="205"/>
        <v/>
      </c>
      <c r="B192" s="5" t="e">
        <f t="shared" ca="1" si="191"/>
        <v>#N/A</v>
      </c>
      <c r="C192" s="34" t="str">
        <f t="shared" ca="1" si="169"/>
        <v/>
      </c>
      <c r="D192" s="10">
        <f t="shared" ca="1" si="170"/>
        <v>0</v>
      </c>
      <c r="E192" s="10">
        <f t="shared" ca="1" si="171"/>
        <v>0</v>
      </c>
      <c r="F192" s="10">
        <f t="shared" ca="1" si="172"/>
        <v>0</v>
      </c>
      <c r="G192" s="10">
        <f t="shared" ca="1" si="173"/>
        <v>0</v>
      </c>
      <c r="H192" s="10">
        <f t="shared" ca="1" si="174"/>
        <v>0</v>
      </c>
      <c r="I192" s="10">
        <f t="shared" ca="1" si="175"/>
        <v>0</v>
      </c>
      <c r="J192" s="10">
        <f t="shared" ca="1" si="176"/>
        <v>0</v>
      </c>
      <c r="K192" s="10">
        <f t="shared" ca="1" si="177"/>
        <v>0</v>
      </c>
      <c r="L192" s="10">
        <f t="shared" ca="1" si="178"/>
        <v>0</v>
      </c>
      <c r="M192" s="10">
        <f t="shared" ca="1" si="179"/>
        <v>0</v>
      </c>
      <c r="N192" s="10">
        <f t="shared" ca="1" si="180"/>
        <v>0</v>
      </c>
      <c r="O192" s="10">
        <f t="shared" ca="1" si="181"/>
        <v>0</v>
      </c>
      <c r="P192" s="10">
        <f t="shared" ca="1" si="182"/>
        <v>0</v>
      </c>
      <c r="Q192" s="10">
        <f t="shared" ca="1" si="183"/>
        <v>0</v>
      </c>
      <c r="R192" s="10">
        <f t="shared" ca="1" si="184"/>
        <v>0</v>
      </c>
      <c r="S192" s="10">
        <f t="shared" ca="1" si="185"/>
        <v>0</v>
      </c>
      <c r="T192" s="10">
        <f t="shared" ca="1" si="186"/>
        <v>0</v>
      </c>
      <c r="U192" s="10">
        <f t="shared" ca="1" si="187"/>
        <v>0</v>
      </c>
      <c r="V192" s="10">
        <f t="shared" ca="1" si="188"/>
        <v>0</v>
      </c>
      <c r="W192" s="10">
        <f t="shared" ca="1" si="188"/>
        <v>0</v>
      </c>
      <c r="X192" s="31"/>
      <c r="Y192" s="10">
        <f t="shared" ca="1" si="192"/>
        <v>0</v>
      </c>
      <c r="Z192" s="10">
        <f t="shared" ca="1" si="193"/>
        <v>0</v>
      </c>
      <c r="AA192" s="10">
        <f t="shared" ca="1" si="194"/>
        <v>0</v>
      </c>
      <c r="AB192" s="10">
        <f t="shared" ca="1" si="243"/>
        <v>0</v>
      </c>
      <c r="AC192" s="10">
        <f t="shared" ca="1" si="244"/>
        <v>0</v>
      </c>
      <c r="AD192" s="10">
        <f t="shared" ca="1" si="245"/>
        <v>0</v>
      </c>
      <c r="AE192" s="10">
        <f t="shared" ca="1" si="242"/>
        <v>0</v>
      </c>
      <c r="AF192" s="10">
        <f t="shared" ca="1" si="242"/>
        <v>0</v>
      </c>
      <c r="AG192" s="10">
        <f t="shared" ca="1" si="242"/>
        <v>0</v>
      </c>
      <c r="AH192" s="10">
        <f t="shared" ca="1" si="242"/>
        <v>0</v>
      </c>
      <c r="AI192" s="10">
        <f t="shared" ca="1" si="242"/>
        <v>0</v>
      </c>
      <c r="AJ192" s="10">
        <f t="shared" ca="1" si="242"/>
        <v>0</v>
      </c>
      <c r="AK192" s="10">
        <f t="shared" ca="1" si="242"/>
        <v>0</v>
      </c>
      <c r="AL192" s="10">
        <f t="shared" ca="1" si="242"/>
        <v>0</v>
      </c>
      <c r="AM192" s="10">
        <f t="shared" ca="1" si="242"/>
        <v>0</v>
      </c>
      <c r="AN192" s="10">
        <f t="shared" ca="1" si="242"/>
        <v>0</v>
      </c>
      <c r="AO192" s="10">
        <f t="shared" ca="1" si="242"/>
        <v>0</v>
      </c>
      <c r="AP192" s="10">
        <f t="shared" ca="1" si="242"/>
        <v>0</v>
      </c>
      <c r="AQ192" s="10">
        <f t="shared" ca="1" si="242"/>
        <v>0</v>
      </c>
      <c r="AR192" s="10">
        <f t="shared" ca="1" si="242"/>
        <v>0</v>
      </c>
      <c r="AS192" s="2"/>
      <c r="AT192" s="10">
        <f t="shared" ca="1" si="239"/>
        <v>0</v>
      </c>
      <c r="AU192" s="10">
        <f t="shared" ca="1" si="240"/>
        <v>0</v>
      </c>
      <c r="AV192" s="10">
        <f t="shared" ca="1" si="241"/>
        <v>0</v>
      </c>
      <c r="AW192" s="10">
        <f t="shared" ca="1" si="206"/>
        <v>0</v>
      </c>
      <c r="AX192" s="10">
        <f t="shared" ca="1" si="207"/>
        <v>0</v>
      </c>
      <c r="AY192" s="10">
        <f t="shared" ca="1" si="208"/>
        <v>0</v>
      </c>
      <c r="AZ192" s="10">
        <f t="shared" ca="1" si="209"/>
        <v>0</v>
      </c>
      <c r="BA192" s="10">
        <f t="shared" ca="1" si="210"/>
        <v>0</v>
      </c>
      <c r="BB192" s="10">
        <f t="shared" ca="1" si="211"/>
        <v>0</v>
      </c>
      <c r="BC192" s="10">
        <f t="shared" ca="1" si="212"/>
        <v>0</v>
      </c>
      <c r="BD192" s="10">
        <f t="shared" ca="1" si="213"/>
        <v>0</v>
      </c>
      <c r="BE192" s="10">
        <f t="shared" ca="1" si="214"/>
        <v>0</v>
      </c>
      <c r="BF192" s="10">
        <f t="shared" ca="1" si="215"/>
        <v>0</v>
      </c>
      <c r="BG192" s="10">
        <f t="shared" ca="1" si="216"/>
        <v>0</v>
      </c>
      <c r="BH192" s="10">
        <f t="shared" ca="1" si="217"/>
        <v>0</v>
      </c>
      <c r="BI192" s="10">
        <f t="shared" ca="1" si="218"/>
        <v>0</v>
      </c>
      <c r="BJ192" s="10">
        <f t="shared" ca="1" si="219"/>
        <v>0</v>
      </c>
      <c r="BK192" s="10">
        <f t="shared" ca="1" si="220"/>
        <v>0</v>
      </c>
      <c r="BL192" s="10">
        <f t="shared" ca="1" si="221"/>
        <v>0</v>
      </c>
      <c r="BM192" s="10">
        <f t="shared" ca="1" si="222"/>
        <v>0</v>
      </c>
      <c r="BN192" s="13">
        <f t="shared" ca="1" si="198"/>
        <v>0</v>
      </c>
      <c r="BO192" s="7"/>
      <c r="BP192" s="10">
        <f t="shared" ca="1" si="199"/>
        <v>0</v>
      </c>
      <c r="BQ192" s="10">
        <f t="shared" ca="1" si="200"/>
        <v>0</v>
      </c>
      <c r="BR192" s="10">
        <f t="shared" ca="1" si="201"/>
        <v>0</v>
      </c>
      <c r="BS192" s="10">
        <f t="shared" ca="1" si="202"/>
        <v>0</v>
      </c>
      <c r="BT192" s="10">
        <f t="shared" ca="1" si="203"/>
        <v>0</v>
      </c>
      <c r="BU192" s="10">
        <f t="shared" ca="1" si="224"/>
        <v>0</v>
      </c>
      <c r="BV192" s="10">
        <f t="shared" ca="1" si="225"/>
        <v>0</v>
      </c>
      <c r="BW192" s="10">
        <f t="shared" ca="1" si="226"/>
        <v>0</v>
      </c>
      <c r="BX192" s="10">
        <f t="shared" ca="1" si="227"/>
        <v>0</v>
      </c>
      <c r="BY192" s="10">
        <f t="shared" ca="1" si="228"/>
        <v>0</v>
      </c>
      <c r="BZ192" s="10">
        <f t="shared" ca="1" si="229"/>
        <v>0</v>
      </c>
      <c r="CA192" s="10">
        <f t="shared" ca="1" si="230"/>
        <v>0</v>
      </c>
      <c r="CB192" s="10">
        <f t="shared" ca="1" si="231"/>
        <v>0</v>
      </c>
      <c r="CC192" s="10">
        <f t="shared" ca="1" si="232"/>
        <v>0</v>
      </c>
      <c r="CD192" s="10">
        <f t="shared" ca="1" si="233"/>
        <v>0</v>
      </c>
      <c r="CE192" s="10">
        <f t="shared" ca="1" si="234"/>
        <v>0</v>
      </c>
      <c r="CF192" s="10">
        <f t="shared" ca="1" si="235"/>
        <v>0</v>
      </c>
      <c r="CG192" s="10">
        <f t="shared" ca="1" si="236"/>
        <v>0</v>
      </c>
      <c r="CH192" s="10">
        <f t="shared" ca="1" si="237"/>
        <v>0</v>
      </c>
      <c r="CI192" s="10">
        <f t="shared" ca="1" si="238"/>
        <v>0</v>
      </c>
      <c r="CJ192" s="13">
        <f t="shared" ca="1" si="204"/>
        <v>0</v>
      </c>
      <c r="CK192" s="13"/>
      <c r="CL192" s="33">
        <f t="shared" ca="1" si="190"/>
        <v>0</v>
      </c>
      <c r="CM192" s="10">
        <f ca="1">IF(NOT(snowball),0,IF(Z191=0,0,IF($C192&lt;=SUM($CL192:CL192),0,IF(BQ192+$C192-SUM($CL192:CL192)&gt;Z191+AU192,Z191+AU192-BQ192,$C192-SUM($CL192:CL192)))))</f>
        <v>0</v>
      </c>
      <c r="CN192" s="10">
        <f ca="1">IF(NOT(snowball),0,IF(AA191=0,0,IF($C192&lt;=SUM($CL192:CM192),0,IF(BR192+$C192-SUM($CL192:CM192)&gt;AA191+AV192,AA191+AV192-BR192,$C192-SUM($CL192:CM192)))))</f>
        <v>0</v>
      </c>
      <c r="CO192" s="10">
        <f ca="1">IF(NOT(snowball),0,IF(AB191=0,0,IF($C192&lt;=SUM($CL192:CN192),0,IF(BS192+$C192-SUM($CL192:CN192)&gt;AB191+AW192,AB191+AW192-BS192,$C192-SUM($CL192:CN192)))))</f>
        <v>0</v>
      </c>
      <c r="CP192" s="10">
        <f ca="1">IF(NOT(snowball),0,IF(AC191=0,0,IF($C192&lt;=SUM($CL192:CO192),0,IF(BT192+$C192-SUM($CL192:CO192)&gt;AC191+AX192,AC191+AX192-BT192,$C192-SUM($CL192:CO192)))))</f>
        <v>0</v>
      </c>
      <c r="CQ192" s="10">
        <f ca="1">IF(NOT(snowball),0,IF(AD191=0,0,IF($C192&lt;=SUM($CL192:CP192),0,IF(BU192+$C192-SUM($CL192:CP192)&gt;AD191+AY192,AD191+AY192-BU192,$C192-SUM($CL192:CP192)))))</f>
        <v>0</v>
      </c>
      <c r="CR192" s="10">
        <f ca="1">IF(NOT(snowball),0,IF(AE191=0,0,IF($C192&lt;=SUM($CL192:CQ192),0,IF(BV192+$C192-SUM($CL192:CQ192)&gt;AE191+AZ192,AE191+AZ192-BV192,$C192-SUM($CL192:CQ192)))))</f>
        <v>0</v>
      </c>
      <c r="CS192" s="10">
        <f ca="1">IF(NOT(snowball),0,IF(AF191=0,0,IF($C192&lt;=SUM($CL192:CR192),0,IF(BW192+$C192-SUM($CL192:CR192)&gt;AF191+BA192,AF191+BA192-BW192,$C192-SUM($CL192:CR192)))))</f>
        <v>0</v>
      </c>
      <c r="CT192" s="10">
        <f ca="1">IF(NOT(snowball),0,IF(AG191=0,0,IF($C192&lt;=SUM($CL192:CS192),0,IF(BX192+$C192-SUM($CL192:CS192)&gt;AG191+BB192,AG191+BB192-BX192,$C192-SUM($CL192:CS192)))))</f>
        <v>0</v>
      </c>
      <c r="CU192" s="10">
        <f ca="1">IF(NOT(snowball),0,IF(AH191=0,0,IF($C192&lt;=SUM($CL192:CT192),0,IF(BY192+$C192-SUM($CL192:CT192)&gt;AH191+BC192,AH191+BC192-BY192,$C192-SUM($CL192:CT192)))))</f>
        <v>0</v>
      </c>
      <c r="CV192" s="10">
        <f ca="1">IF(NOT(snowball),0,IF(AI191=0,0,IF($C192&lt;=SUM($CL192:CU192),0,IF(BZ192+$C192-SUM($CL192:CU192)&gt;AI191+BD192,AI191+BD192-BZ192,$C192-SUM($CL192:CU192)))))</f>
        <v>0</v>
      </c>
      <c r="CW192" s="10">
        <f ca="1">IF(NOT(snowball),0,IF(AJ191=0,0,IF($C192&lt;=SUM($CL192:CV192),0,IF(CA192+$C192-SUM($CL192:CV192)&gt;AJ191+BE192,AJ191+BE192-CA192,$C192-SUM($CL192:CV192)))))</f>
        <v>0</v>
      </c>
      <c r="CX192" s="10">
        <f ca="1">IF(NOT(snowball),0,IF(AK191=0,0,IF($C192&lt;=SUM($CL192:CW192),0,IF(CB192+$C192-SUM($CL192:CW192)&gt;AK191+BF192,AK191+BF192-CB192,$C192-SUM($CL192:CW192)))))</f>
        <v>0</v>
      </c>
      <c r="CY192" s="10">
        <f ca="1">IF(NOT(snowball),0,IF(AL191=0,0,IF($C192&lt;=SUM($CL192:CX192),0,IF(CC192+$C192-SUM($CL192:CX192)&gt;AL191+BG192,AL191+BG192-CC192,$C192-SUM($CL192:CX192)))))</f>
        <v>0</v>
      </c>
      <c r="CZ192" s="10">
        <f ca="1">IF(NOT(snowball),0,IF(AM191=0,0,IF($C192&lt;=SUM($CL192:CY192),0,IF(CD192+$C192-SUM($CL192:CY192)&gt;AM191+BH192,AM191+BH192-CD192,$C192-SUM($CL192:CY192)))))</f>
        <v>0</v>
      </c>
      <c r="DA192" s="10">
        <f ca="1">IF(NOT(snowball),0,IF(AN191=0,0,IF($C192&lt;=SUM($CL192:CZ192),0,IF(CE192+$C192-SUM($CL192:CZ192)&gt;AN191+BI192,AN191+BI192-CE192,$C192-SUM($CL192:CZ192)))))</f>
        <v>0</v>
      </c>
      <c r="DB192" s="10">
        <f ca="1">IF(NOT(snowball),0,IF(AO191=0,0,IF($C192&lt;=SUM($CL192:DA192),0,IF(CF192+$C192-SUM($CL192:DA192)&gt;AO191+BJ192,AO191+BJ192-CF192,$C192-SUM($CL192:DA192)))))</f>
        <v>0</v>
      </c>
      <c r="DC192" s="10">
        <f ca="1">IF(NOT(snowball),0,IF(AP191=0,0,IF($C192&lt;=SUM($CL192:DB192),0,IF(CG192+$C192-SUM($CL192:DB192)&gt;AP191+BK192,AP191+BK192-CG192,$C192-SUM($CL192:DB192)))))</f>
        <v>0</v>
      </c>
      <c r="DD192" s="10">
        <f ca="1">IF(NOT(snowball),0,IF(AQ191=0,0,IF($C192&lt;=SUM($CL192:DC192),0,IF(CH192+$C192-SUM($CL192:DC192)&gt;AQ191+BL192,AQ191+BL192-CH192,$C192-SUM($CL192:DC192)))))</f>
        <v>0</v>
      </c>
      <c r="DE192" s="10">
        <f ca="1">IF(NOT(snowball),0,IF(AR191=0,0,IF($C192&lt;=SUM($CL192:DD192),0,IF(CI192+$C192-SUM($CL192:DD192)&gt;AR191+BM192,AR191+BM192-CI192,$C192-SUM($CL192:DD192)))))</f>
        <v>0</v>
      </c>
    </row>
    <row r="193" spans="1:109" ht="11.1" customHeight="1">
      <c r="A193" s="11" t="str">
        <f t="shared" ca="1" si="205"/>
        <v/>
      </c>
      <c r="B193" s="5" t="e">
        <f t="shared" ca="1" si="191"/>
        <v>#N/A</v>
      </c>
      <c r="C193" s="34" t="str">
        <f t="shared" ca="1" si="169"/>
        <v/>
      </c>
      <c r="D193" s="10">
        <f t="shared" ca="1" si="170"/>
        <v>0</v>
      </c>
      <c r="E193" s="10">
        <f t="shared" ca="1" si="171"/>
        <v>0</v>
      </c>
      <c r="F193" s="10">
        <f t="shared" ca="1" si="172"/>
        <v>0</v>
      </c>
      <c r="G193" s="10">
        <f t="shared" ca="1" si="173"/>
        <v>0</v>
      </c>
      <c r="H193" s="10">
        <f t="shared" ca="1" si="174"/>
        <v>0</v>
      </c>
      <c r="I193" s="10">
        <f t="shared" ca="1" si="175"/>
        <v>0</v>
      </c>
      <c r="J193" s="10">
        <f t="shared" ca="1" si="176"/>
        <v>0</v>
      </c>
      <c r="K193" s="10">
        <f t="shared" ca="1" si="177"/>
        <v>0</v>
      </c>
      <c r="L193" s="10">
        <f t="shared" ca="1" si="178"/>
        <v>0</v>
      </c>
      <c r="M193" s="10">
        <f t="shared" ca="1" si="179"/>
        <v>0</v>
      </c>
      <c r="N193" s="10">
        <f t="shared" ca="1" si="180"/>
        <v>0</v>
      </c>
      <c r="O193" s="10">
        <f t="shared" ca="1" si="181"/>
        <v>0</v>
      </c>
      <c r="P193" s="10">
        <f t="shared" ca="1" si="182"/>
        <v>0</v>
      </c>
      <c r="Q193" s="10">
        <f t="shared" ca="1" si="183"/>
        <v>0</v>
      </c>
      <c r="R193" s="10">
        <f t="shared" ca="1" si="184"/>
        <v>0</v>
      </c>
      <c r="S193" s="10">
        <f t="shared" ca="1" si="185"/>
        <v>0</v>
      </c>
      <c r="T193" s="10">
        <f t="shared" ca="1" si="186"/>
        <v>0</v>
      </c>
      <c r="U193" s="10">
        <f t="shared" ca="1" si="187"/>
        <v>0</v>
      </c>
      <c r="V193" s="10">
        <f t="shared" ca="1" si="188"/>
        <v>0</v>
      </c>
      <c r="W193" s="10">
        <f t="shared" ca="1" si="188"/>
        <v>0</v>
      </c>
      <c r="X193" s="31"/>
      <c r="Y193" s="10">
        <f t="shared" ca="1" si="192"/>
        <v>0</v>
      </c>
      <c r="Z193" s="10">
        <f t="shared" ca="1" si="193"/>
        <v>0</v>
      </c>
      <c r="AA193" s="10">
        <f t="shared" ca="1" si="194"/>
        <v>0</v>
      </c>
      <c r="AB193" s="10">
        <f t="shared" ca="1" si="243"/>
        <v>0</v>
      </c>
      <c r="AC193" s="10">
        <f t="shared" ca="1" si="244"/>
        <v>0</v>
      </c>
      <c r="AD193" s="10">
        <f t="shared" ca="1" si="245"/>
        <v>0</v>
      </c>
      <c r="AE193" s="10">
        <f t="shared" ca="1" si="242"/>
        <v>0</v>
      </c>
      <c r="AF193" s="10">
        <f t="shared" ca="1" si="242"/>
        <v>0</v>
      </c>
      <c r="AG193" s="10">
        <f t="shared" ca="1" si="242"/>
        <v>0</v>
      </c>
      <c r="AH193" s="10">
        <f t="shared" ca="1" si="242"/>
        <v>0</v>
      </c>
      <c r="AI193" s="10">
        <f t="shared" ca="1" si="242"/>
        <v>0</v>
      </c>
      <c r="AJ193" s="10">
        <f t="shared" ca="1" si="242"/>
        <v>0</v>
      </c>
      <c r="AK193" s="10">
        <f t="shared" ca="1" si="242"/>
        <v>0</v>
      </c>
      <c r="AL193" s="10">
        <f t="shared" ca="1" si="242"/>
        <v>0</v>
      </c>
      <c r="AM193" s="10">
        <f t="shared" ca="1" si="242"/>
        <v>0</v>
      </c>
      <c r="AN193" s="10">
        <f t="shared" ca="1" si="242"/>
        <v>0</v>
      </c>
      <c r="AO193" s="10">
        <f t="shared" ca="1" si="242"/>
        <v>0</v>
      </c>
      <c r="AP193" s="10">
        <f t="shared" ca="1" si="242"/>
        <v>0</v>
      </c>
      <c r="AQ193" s="10">
        <f t="shared" ca="1" si="242"/>
        <v>0</v>
      </c>
      <c r="AR193" s="10">
        <f t="shared" ca="1" si="242"/>
        <v>0</v>
      </c>
      <c r="AS193" s="2"/>
      <c r="AT193" s="10">
        <f t="shared" ca="1" si="239"/>
        <v>0</v>
      </c>
      <c r="AU193" s="10">
        <f t="shared" ca="1" si="240"/>
        <v>0</v>
      </c>
      <c r="AV193" s="10">
        <f t="shared" ca="1" si="241"/>
        <v>0</v>
      </c>
      <c r="AW193" s="10">
        <f t="shared" ca="1" si="206"/>
        <v>0</v>
      </c>
      <c r="AX193" s="10">
        <f t="shared" ca="1" si="207"/>
        <v>0</v>
      </c>
      <c r="AY193" s="10">
        <f t="shared" ca="1" si="208"/>
        <v>0</v>
      </c>
      <c r="AZ193" s="10">
        <f t="shared" ca="1" si="209"/>
        <v>0</v>
      </c>
      <c r="BA193" s="10">
        <f t="shared" ca="1" si="210"/>
        <v>0</v>
      </c>
      <c r="BB193" s="10">
        <f t="shared" ca="1" si="211"/>
        <v>0</v>
      </c>
      <c r="BC193" s="10">
        <f t="shared" ca="1" si="212"/>
        <v>0</v>
      </c>
      <c r="BD193" s="10">
        <f t="shared" ca="1" si="213"/>
        <v>0</v>
      </c>
      <c r="BE193" s="10">
        <f t="shared" ca="1" si="214"/>
        <v>0</v>
      </c>
      <c r="BF193" s="10">
        <f t="shared" ca="1" si="215"/>
        <v>0</v>
      </c>
      <c r="BG193" s="10">
        <f t="shared" ca="1" si="216"/>
        <v>0</v>
      </c>
      <c r="BH193" s="10">
        <f t="shared" ca="1" si="217"/>
        <v>0</v>
      </c>
      <c r="BI193" s="10">
        <f t="shared" ca="1" si="218"/>
        <v>0</v>
      </c>
      <c r="BJ193" s="10">
        <f t="shared" ca="1" si="219"/>
        <v>0</v>
      </c>
      <c r="BK193" s="10">
        <f t="shared" ca="1" si="220"/>
        <v>0</v>
      </c>
      <c r="BL193" s="10">
        <f t="shared" ca="1" si="221"/>
        <v>0</v>
      </c>
      <c r="BM193" s="10">
        <f t="shared" ca="1" si="222"/>
        <v>0</v>
      </c>
      <c r="BN193" s="13">
        <f t="shared" ca="1" si="198"/>
        <v>0</v>
      </c>
      <c r="BO193" s="7"/>
      <c r="BP193" s="10">
        <f t="shared" ca="1" si="199"/>
        <v>0</v>
      </c>
      <c r="BQ193" s="10">
        <f t="shared" ca="1" si="200"/>
        <v>0</v>
      </c>
      <c r="BR193" s="10">
        <f t="shared" ca="1" si="201"/>
        <v>0</v>
      </c>
      <c r="BS193" s="10">
        <f t="shared" ca="1" si="202"/>
        <v>0</v>
      </c>
      <c r="BT193" s="10">
        <f t="shared" ca="1" si="203"/>
        <v>0</v>
      </c>
      <c r="BU193" s="10">
        <f t="shared" ca="1" si="224"/>
        <v>0</v>
      </c>
      <c r="BV193" s="10">
        <f t="shared" ca="1" si="225"/>
        <v>0</v>
      </c>
      <c r="BW193" s="10">
        <f t="shared" ca="1" si="226"/>
        <v>0</v>
      </c>
      <c r="BX193" s="10">
        <f t="shared" ca="1" si="227"/>
        <v>0</v>
      </c>
      <c r="BY193" s="10">
        <f t="shared" ca="1" si="228"/>
        <v>0</v>
      </c>
      <c r="BZ193" s="10">
        <f t="shared" ca="1" si="229"/>
        <v>0</v>
      </c>
      <c r="CA193" s="10">
        <f t="shared" ca="1" si="230"/>
        <v>0</v>
      </c>
      <c r="CB193" s="10">
        <f t="shared" ca="1" si="231"/>
        <v>0</v>
      </c>
      <c r="CC193" s="10">
        <f t="shared" ca="1" si="232"/>
        <v>0</v>
      </c>
      <c r="CD193" s="10">
        <f t="shared" ca="1" si="233"/>
        <v>0</v>
      </c>
      <c r="CE193" s="10">
        <f t="shared" ca="1" si="234"/>
        <v>0</v>
      </c>
      <c r="CF193" s="10">
        <f t="shared" ca="1" si="235"/>
        <v>0</v>
      </c>
      <c r="CG193" s="10">
        <f t="shared" ca="1" si="236"/>
        <v>0</v>
      </c>
      <c r="CH193" s="10">
        <f t="shared" ca="1" si="237"/>
        <v>0</v>
      </c>
      <c r="CI193" s="10">
        <f t="shared" ca="1" si="238"/>
        <v>0</v>
      </c>
      <c r="CJ193" s="13">
        <f t="shared" ca="1" si="204"/>
        <v>0</v>
      </c>
      <c r="CK193" s="13"/>
      <c r="CL193" s="33">
        <f t="shared" ca="1" si="190"/>
        <v>0</v>
      </c>
      <c r="CM193" s="10">
        <f ca="1">IF(NOT(snowball),0,IF(Z192=0,0,IF($C193&lt;=SUM($CL193:CL193),0,IF(BQ193+$C193-SUM($CL193:CL193)&gt;Z192+AU193,Z192+AU193-BQ193,$C193-SUM($CL193:CL193)))))</f>
        <v>0</v>
      </c>
      <c r="CN193" s="10">
        <f ca="1">IF(NOT(snowball),0,IF(AA192=0,0,IF($C193&lt;=SUM($CL193:CM193),0,IF(BR193+$C193-SUM($CL193:CM193)&gt;AA192+AV193,AA192+AV193-BR193,$C193-SUM($CL193:CM193)))))</f>
        <v>0</v>
      </c>
      <c r="CO193" s="10">
        <f ca="1">IF(NOT(snowball),0,IF(AB192=0,0,IF($C193&lt;=SUM($CL193:CN193),0,IF(BS193+$C193-SUM($CL193:CN193)&gt;AB192+AW193,AB192+AW193-BS193,$C193-SUM($CL193:CN193)))))</f>
        <v>0</v>
      </c>
      <c r="CP193" s="10">
        <f ca="1">IF(NOT(snowball),0,IF(AC192=0,0,IF($C193&lt;=SUM($CL193:CO193),0,IF(BT193+$C193-SUM($CL193:CO193)&gt;AC192+AX193,AC192+AX193-BT193,$C193-SUM($CL193:CO193)))))</f>
        <v>0</v>
      </c>
      <c r="CQ193" s="10">
        <f ca="1">IF(NOT(snowball),0,IF(AD192=0,0,IF($C193&lt;=SUM($CL193:CP193),0,IF(BU193+$C193-SUM($CL193:CP193)&gt;AD192+AY193,AD192+AY193-BU193,$C193-SUM($CL193:CP193)))))</f>
        <v>0</v>
      </c>
      <c r="CR193" s="10">
        <f ca="1">IF(NOT(snowball),0,IF(AE192=0,0,IF($C193&lt;=SUM($CL193:CQ193),0,IF(BV193+$C193-SUM($CL193:CQ193)&gt;AE192+AZ193,AE192+AZ193-BV193,$C193-SUM($CL193:CQ193)))))</f>
        <v>0</v>
      </c>
      <c r="CS193" s="10">
        <f ca="1">IF(NOT(snowball),0,IF(AF192=0,0,IF($C193&lt;=SUM($CL193:CR193),0,IF(BW193+$C193-SUM($CL193:CR193)&gt;AF192+BA193,AF192+BA193-BW193,$C193-SUM($CL193:CR193)))))</f>
        <v>0</v>
      </c>
      <c r="CT193" s="10">
        <f ca="1">IF(NOT(snowball),0,IF(AG192=0,0,IF($C193&lt;=SUM($CL193:CS193),0,IF(BX193+$C193-SUM($CL193:CS193)&gt;AG192+BB193,AG192+BB193-BX193,$C193-SUM($CL193:CS193)))))</f>
        <v>0</v>
      </c>
      <c r="CU193" s="10">
        <f ca="1">IF(NOT(snowball),0,IF(AH192=0,0,IF($C193&lt;=SUM($CL193:CT193),0,IF(BY193+$C193-SUM($CL193:CT193)&gt;AH192+BC193,AH192+BC193-BY193,$C193-SUM($CL193:CT193)))))</f>
        <v>0</v>
      </c>
      <c r="CV193" s="10">
        <f ca="1">IF(NOT(snowball),0,IF(AI192=0,0,IF($C193&lt;=SUM($CL193:CU193),0,IF(BZ193+$C193-SUM($CL193:CU193)&gt;AI192+BD193,AI192+BD193-BZ193,$C193-SUM($CL193:CU193)))))</f>
        <v>0</v>
      </c>
      <c r="CW193" s="10">
        <f ca="1">IF(NOT(snowball),0,IF(AJ192=0,0,IF($C193&lt;=SUM($CL193:CV193),0,IF(CA193+$C193-SUM($CL193:CV193)&gt;AJ192+BE193,AJ192+BE193-CA193,$C193-SUM($CL193:CV193)))))</f>
        <v>0</v>
      </c>
      <c r="CX193" s="10">
        <f ca="1">IF(NOT(snowball),0,IF(AK192=0,0,IF($C193&lt;=SUM($CL193:CW193),0,IF(CB193+$C193-SUM($CL193:CW193)&gt;AK192+BF193,AK192+BF193-CB193,$C193-SUM($CL193:CW193)))))</f>
        <v>0</v>
      </c>
      <c r="CY193" s="10">
        <f ca="1">IF(NOT(snowball),0,IF(AL192=0,0,IF($C193&lt;=SUM($CL193:CX193),0,IF(CC193+$C193-SUM($CL193:CX193)&gt;AL192+BG193,AL192+BG193-CC193,$C193-SUM($CL193:CX193)))))</f>
        <v>0</v>
      </c>
      <c r="CZ193" s="10">
        <f ca="1">IF(NOT(snowball),0,IF(AM192=0,0,IF($C193&lt;=SUM($CL193:CY193),0,IF(CD193+$C193-SUM($CL193:CY193)&gt;AM192+BH193,AM192+BH193-CD193,$C193-SUM($CL193:CY193)))))</f>
        <v>0</v>
      </c>
      <c r="DA193" s="10">
        <f ca="1">IF(NOT(snowball),0,IF(AN192=0,0,IF($C193&lt;=SUM($CL193:CZ193),0,IF(CE193+$C193-SUM($CL193:CZ193)&gt;AN192+BI193,AN192+BI193-CE193,$C193-SUM($CL193:CZ193)))))</f>
        <v>0</v>
      </c>
      <c r="DB193" s="10">
        <f ca="1">IF(NOT(snowball),0,IF(AO192=0,0,IF($C193&lt;=SUM($CL193:DA193),0,IF(CF193+$C193-SUM($CL193:DA193)&gt;AO192+BJ193,AO192+BJ193-CF193,$C193-SUM($CL193:DA193)))))</f>
        <v>0</v>
      </c>
      <c r="DC193" s="10">
        <f ca="1">IF(NOT(snowball),0,IF(AP192=0,0,IF($C193&lt;=SUM($CL193:DB193),0,IF(CG193+$C193-SUM($CL193:DB193)&gt;AP192+BK193,AP192+BK193-CG193,$C193-SUM($CL193:DB193)))))</f>
        <v>0</v>
      </c>
      <c r="DD193" s="10">
        <f ca="1">IF(NOT(snowball),0,IF(AQ192=0,0,IF($C193&lt;=SUM($CL193:DC193),0,IF(CH193+$C193-SUM($CL193:DC193)&gt;AQ192+BL193,AQ192+BL193-CH193,$C193-SUM($CL193:DC193)))))</f>
        <v>0</v>
      </c>
      <c r="DE193" s="10">
        <f ca="1">IF(NOT(snowball),0,IF(AR192=0,0,IF($C193&lt;=SUM($CL193:DD193),0,IF(CI193+$C193-SUM($CL193:DD193)&gt;AR192+BM193,AR192+BM193-CI193,$C193-SUM($CL193:DD193)))))</f>
        <v>0</v>
      </c>
    </row>
    <row r="194" spans="1:109" ht="11.1" customHeight="1">
      <c r="A194" s="11" t="str">
        <f t="shared" ca="1" si="205"/>
        <v/>
      </c>
      <c r="B194" s="5" t="e">
        <f t="shared" ca="1" si="191"/>
        <v>#N/A</v>
      </c>
      <c r="C194" s="34" t="str">
        <f t="shared" ca="1" si="169"/>
        <v/>
      </c>
      <c r="D194" s="10">
        <f t="shared" ca="1" si="170"/>
        <v>0</v>
      </c>
      <c r="E194" s="10">
        <f t="shared" ca="1" si="171"/>
        <v>0</v>
      </c>
      <c r="F194" s="10">
        <f t="shared" ca="1" si="172"/>
        <v>0</v>
      </c>
      <c r="G194" s="10">
        <f t="shared" ca="1" si="173"/>
        <v>0</v>
      </c>
      <c r="H194" s="10">
        <f t="shared" ca="1" si="174"/>
        <v>0</v>
      </c>
      <c r="I194" s="10">
        <f t="shared" ca="1" si="175"/>
        <v>0</v>
      </c>
      <c r="J194" s="10">
        <f t="shared" ca="1" si="176"/>
        <v>0</v>
      </c>
      <c r="K194" s="10">
        <f t="shared" ca="1" si="177"/>
        <v>0</v>
      </c>
      <c r="L194" s="10">
        <f t="shared" ca="1" si="178"/>
        <v>0</v>
      </c>
      <c r="M194" s="10">
        <f t="shared" ca="1" si="179"/>
        <v>0</v>
      </c>
      <c r="N194" s="10">
        <f t="shared" ca="1" si="180"/>
        <v>0</v>
      </c>
      <c r="O194" s="10">
        <f t="shared" ca="1" si="181"/>
        <v>0</v>
      </c>
      <c r="P194" s="10">
        <f t="shared" ca="1" si="182"/>
        <v>0</v>
      </c>
      <c r="Q194" s="10">
        <f t="shared" ca="1" si="183"/>
        <v>0</v>
      </c>
      <c r="R194" s="10">
        <f t="shared" ca="1" si="184"/>
        <v>0</v>
      </c>
      <c r="S194" s="10">
        <f t="shared" ca="1" si="185"/>
        <v>0</v>
      </c>
      <c r="T194" s="10">
        <f t="shared" ca="1" si="186"/>
        <v>0</v>
      </c>
      <c r="U194" s="10">
        <f t="shared" ca="1" si="187"/>
        <v>0</v>
      </c>
      <c r="V194" s="10">
        <f t="shared" ca="1" si="188"/>
        <v>0</v>
      </c>
      <c r="W194" s="10">
        <f t="shared" ca="1" si="188"/>
        <v>0</v>
      </c>
      <c r="X194" s="31"/>
      <c r="Y194" s="10">
        <f t="shared" ca="1" si="192"/>
        <v>0</v>
      </c>
      <c r="Z194" s="10">
        <f t="shared" ca="1" si="193"/>
        <v>0</v>
      </c>
      <c r="AA194" s="10">
        <f t="shared" ca="1" si="194"/>
        <v>0</v>
      </c>
      <c r="AB194" s="10">
        <f t="shared" ca="1" si="243"/>
        <v>0</v>
      </c>
      <c r="AC194" s="10">
        <f t="shared" ca="1" si="244"/>
        <v>0</v>
      </c>
      <c r="AD194" s="10">
        <f t="shared" ca="1" si="245"/>
        <v>0</v>
      </c>
      <c r="AE194" s="10">
        <f t="shared" ca="1" si="242"/>
        <v>0</v>
      </c>
      <c r="AF194" s="10">
        <f t="shared" ca="1" si="242"/>
        <v>0</v>
      </c>
      <c r="AG194" s="10">
        <f t="shared" ca="1" si="242"/>
        <v>0</v>
      </c>
      <c r="AH194" s="10">
        <f t="shared" ca="1" si="242"/>
        <v>0</v>
      </c>
      <c r="AI194" s="10">
        <f t="shared" ca="1" si="242"/>
        <v>0</v>
      </c>
      <c r="AJ194" s="10">
        <f t="shared" ca="1" si="242"/>
        <v>0</v>
      </c>
      <c r="AK194" s="10">
        <f t="shared" ca="1" si="242"/>
        <v>0</v>
      </c>
      <c r="AL194" s="10">
        <f t="shared" ca="1" si="242"/>
        <v>0</v>
      </c>
      <c r="AM194" s="10">
        <f t="shared" ca="1" si="242"/>
        <v>0</v>
      </c>
      <c r="AN194" s="10">
        <f t="shared" ca="1" si="242"/>
        <v>0</v>
      </c>
      <c r="AO194" s="10">
        <f t="shared" ca="1" si="242"/>
        <v>0</v>
      </c>
      <c r="AP194" s="10">
        <f t="shared" ca="1" si="242"/>
        <v>0</v>
      </c>
      <c r="AQ194" s="10">
        <f t="shared" ca="1" si="242"/>
        <v>0</v>
      </c>
      <c r="AR194" s="10">
        <f t="shared" ca="1" si="242"/>
        <v>0</v>
      </c>
      <c r="AS194" s="2"/>
      <c r="AT194" s="10">
        <f t="shared" ca="1" si="239"/>
        <v>0</v>
      </c>
      <c r="AU194" s="10">
        <f t="shared" ca="1" si="240"/>
        <v>0</v>
      </c>
      <c r="AV194" s="10">
        <f t="shared" ca="1" si="241"/>
        <v>0</v>
      </c>
      <c r="AW194" s="10">
        <f t="shared" ca="1" si="206"/>
        <v>0</v>
      </c>
      <c r="AX194" s="10">
        <f t="shared" ca="1" si="207"/>
        <v>0</v>
      </c>
      <c r="AY194" s="10">
        <f t="shared" ca="1" si="208"/>
        <v>0</v>
      </c>
      <c r="AZ194" s="10">
        <f t="shared" ca="1" si="209"/>
        <v>0</v>
      </c>
      <c r="BA194" s="10">
        <f t="shared" ca="1" si="210"/>
        <v>0</v>
      </c>
      <c r="BB194" s="10">
        <f t="shared" ca="1" si="211"/>
        <v>0</v>
      </c>
      <c r="BC194" s="10">
        <f t="shared" ca="1" si="212"/>
        <v>0</v>
      </c>
      <c r="BD194" s="10">
        <f t="shared" ca="1" si="213"/>
        <v>0</v>
      </c>
      <c r="BE194" s="10">
        <f t="shared" ca="1" si="214"/>
        <v>0</v>
      </c>
      <c r="BF194" s="10">
        <f t="shared" ca="1" si="215"/>
        <v>0</v>
      </c>
      <c r="BG194" s="10">
        <f t="shared" ca="1" si="216"/>
        <v>0</v>
      </c>
      <c r="BH194" s="10">
        <f t="shared" ca="1" si="217"/>
        <v>0</v>
      </c>
      <c r="BI194" s="10">
        <f t="shared" ca="1" si="218"/>
        <v>0</v>
      </c>
      <c r="BJ194" s="10">
        <f t="shared" ca="1" si="219"/>
        <v>0</v>
      </c>
      <c r="BK194" s="10">
        <f t="shared" ca="1" si="220"/>
        <v>0</v>
      </c>
      <c r="BL194" s="10">
        <f t="shared" ca="1" si="221"/>
        <v>0</v>
      </c>
      <c r="BM194" s="10">
        <f t="shared" ca="1" si="222"/>
        <v>0</v>
      </c>
      <c r="BN194" s="13">
        <f t="shared" ca="1" si="198"/>
        <v>0</v>
      </c>
      <c r="BO194" s="7"/>
      <c r="BP194" s="10">
        <f t="shared" ca="1" si="199"/>
        <v>0</v>
      </c>
      <c r="BQ194" s="10">
        <f t="shared" ca="1" si="200"/>
        <v>0</v>
      </c>
      <c r="BR194" s="10">
        <f t="shared" ca="1" si="201"/>
        <v>0</v>
      </c>
      <c r="BS194" s="10">
        <f t="shared" ca="1" si="202"/>
        <v>0</v>
      </c>
      <c r="BT194" s="10">
        <f t="shared" ca="1" si="203"/>
        <v>0</v>
      </c>
      <c r="BU194" s="10">
        <f t="shared" ca="1" si="224"/>
        <v>0</v>
      </c>
      <c r="BV194" s="10">
        <f t="shared" ca="1" si="225"/>
        <v>0</v>
      </c>
      <c r="BW194" s="10">
        <f t="shared" ca="1" si="226"/>
        <v>0</v>
      </c>
      <c r="BX194" s="10">
        <f t="shared" ca="1" si="227"/>
        <v>0</v>
      </c>
      <c r="BY194" s="10">
        <f t="shared" ca="1" si="228"/>
        <v>0</v>
      </c>
      <c r="BZ194" s="10">
        <f t="shared" ca="1" si="229"/>
        <v>0</v>
      </c>
      <c r="CA194" s="10">
        <f t="shared" ca="1" si="230"/>
        <v>0</v>
      </c>
      <c r="CB194" s="10">
        <f t="shared" ca="1" si="231"/>
        <v>0</v>
      </c>
      <c r="CC194" s="10">
        <f t="shared" ca="1" si="232"/>
        <v>0</v>
      </c>
      <c r="CD194" s="10">
        <f t="shared" ca="1" si="233"/>
        <v>0</v>
      </c>
      <c r="CE194" s="10">
        <f t="shared" ca="1" si="234"/>
        <v>0</v>
      </c>
      <c r="CF194" s="10">
        <f t="shared" ca="1" si="235"/>
        <v>0</v>
      </c>
      <c r="CG194" s="10">
        <f t="shared" ca="1" si="236"/>
        <v>0</v>
      </c>
      <c r="CH194" s="10">
        <f t="shared" ca="1" si="237"/>
        <v>0</v>
      </c>
      <c r="CI194" s="10">
        <f t="shared" ca="1" si="238"/>
        <v>0</v>
      </c>
      <c r="CJ194" s="13">
        <f t="shared" ca="1" si="204"/>
        <v>0</v>
      </c>
      <c r="CK194" s="13"/>
      <c r="CL194" s="33">
        <f t="shared" ca="1" si="190"/>
        <v>0</v>
      </c>
      <c r="CM194" s="10">
        <f ca="1">IF(NOT(snowball),0,IF(Z193=0,0,IF($C194&lt;=SUM($CL194:CL194),0,IF(BQ194+$C194-SUM($CL194:CL194)&gt;Z193+AU194,Z193+AU194-BQ194,$C194-SUM($CL194:CL194)))))</f>
        <v>0</v>
      </c>
      <c r="CN194" s="10">
        <f ca="1">IF(NOT(snowball),0,IF(AA193=0,0,IF($C194&lt;=SUM($CL194:CM194),0,IF(BR194+$C194-SUM($CL194:CM194)&gt;AA193+AV194,AA193+AV194-BR194,$C194-SUM($CL194:CM194)))))</f>
        <v>0</v>
      </c>
      <c r="CO194" s="10">
        <f ca="1">IF(NOT(snowball),0,IF(AB193=0,0,IF($C194&lt;=SUM($CL194:CN194),0,IF(BS194+$C194-SUM($CL194:CN194)&gt;AB193+AW194,AB193+AW194-BS194,$C194-SUM($CL194:CN194)))))</f>
        <v>0</v>
      </c>
      <c r="CP194" s="10">
        <f ca="1">IF(NOT(snowball),0,IF(AC193=0,0,IF($C194&lt;=SUM($CL194:CO194),0,IF(BT194+$C194-SUM($CL194:CO194)&gt;AC193+AX194,AC193+AX194-BT194,$C194-SUM($CL194:CO194)))))</f>
        <v>0</v>
      </c>
      <c r="CQ194" s="10">
        <f ca="1">IF(NOT(snowball),0,IF(AD193=0,0,IF($C194&lt;=SUM($CL194:CP194),0,IF(BU194+$C194-SUM($CL194:CP194)&gt;AD193+AY194,AD193+AY194-BU194,$C194-SUM($CL194:CP194)))))</f>
        <v>0</v>
      </c>
      <c r="CR194" s="10">
        <f ca="1">IF(NOT(snowball),0,IF(AE193=0,0,IF($C194&lt;=SUM($CL194:CQ194),0,IF(BV194+$C194-SUM($CL194:CQ194)&gt;AE193+AZ194,AE193+AZ194-BV194,$C194-SUM($CL194:CQ194)))))</f>
        <v>0</v>
      </c>
      <c r="CS194" s="10">
        <f ca="1">IF(NOT(snowball),0,IF(AF193=0,0,IF($C194&lt;=SUM($CL194:CR194),0,IF(BW194+$C194-SUM($CL194:CR194)&gt;AF193+BA194,AF193+BA194-BW194,$C194-SUM($CL194:CR194)))))</f>
        <v>0</v>
      </c>
      <c r="CT194" s="10">
        <f ca="1">IF(NOT(snowball),0,IF(AG193=0,0,IF($C194&lt;=SUM($CL194:CS194),0,IF(BX194+$C194-SUM($CL194:CS194)&gt;AG193+BB194,AG193+BB194-BX194,$C194-SUM($CL194:CS194)))))</f>
        <v>0</v>
      </c>
      <c r="CU194" s="10">
        <f ca="1">IF(NOT(snowball),0,IF(AH193=0,0,IF($C194&lt;=SUM($CL194:CT194),0,IF(BY194+$C194-SUM($CL194:CT194)&gt;AH193+BC194,AH193+BC194-BY194,$C194-SUM($CL194:CT194)))))</f>
        <v>0</v>
      </c>
      <c r="CV194" s="10">
        <f ca="1">IF(NOT(snowball),0,IF(AI193=0,0,IF($C194&lt;=SUM($CL194:CU194),0,IF(BZ194+$C194-SUM($CL194:CU194)&gt;AI193+BD194,AI193+BD194-BZ194,$C194-SUM($CL194:CU194)))))</f>
        <v>0</v>
      </c>
      <c r="CW194" s="10">
        <f ca="1">IF(NOT(snowball),0,IF(AJ193=0,0,IF($C194&lt;=SUM($CL194:CV194),0,IF(CA194+$C194-SUM($CL194:CV194)&gt;AJ193+BE194,AJ193+BE194-CA194,$C194-SUM($CL194:CV194)))))</f>
        <v>0</v>
      </c>
      <c r="CX194" s="10">
        <f ca="1">IF(NOT(snowball),0,IF(AK193=0,0,IF($C194&lt;=SUM($CL194:CW194),0,IF(CB194+$C194-SUM($CL194:CW194)&gt;AK193+BF194,AK193+BF194-CB194,$C194-SUM($CL194:CW194)))))</f>
        <v>0</v>
      </c>
      <c r="CY194" s="10">
        <f ca="1">IF(NOT(snowball),0,IF(AL193=0,0,IF($C194&lt;=SUM($CL194:CX194),0,IF(CC194+$C194-SUM($CL194:CX194)&gt;AL193+BG194,AL193+BG194-CC194,$C194-SUM($CL194:CX194)))))</f>
        <v>0</v>
      </c>
      <c r="CZ194" s="10">
        <f ca="1">IF(NOT(snowball),0,IF(AM193=0,0,IF($C194&lt;=SUM($CL194:CY194),0,IF(CD194+$C194-SUM($CL194:CY194)&gt;AM193+BH194,AM193+BH194-CD194,$C194-SUM($CL194:CY194)))))</f>
        <v>0</v>
      </c>
      <c r="DA194" s="10">
        <f ca="1">IF(NOT(snowball),0,IF(AN193=0,0,IF($C194&lt;=SUM($CL194:CZ194),0,IF(CE194+$C194-SUM($CL194:CZ194)&gt;AN193+BI194,AN193+BI194-CE194,$C194-SUM($CL194:CZ194)))))</f>
        <v>0</v>
      </c>
      <c r="DB194" s="10">
        <f ca="1">IF(NOT(snowball),0,IF(AO193=0,0,IF($C194&lt;=SUM($CL194:DA194),0,IF(CF194+$C194-SUM($CL194:DA194)&gt;AO193+BJ194,AO193+BJ194-CF194,$C194-SUM($CL194:DA194)))))</f>
        <v>0</v>
      </c>
      <c r="DC194" s="10">
        <f ca="1">IF(NOT(snowball),0,IF(AP193=0,0,IF($C194&lt;=SUM($CL194:DB194),0,IF(CG194+$C194-SUM($CL194:DB194)&gt;AP193+BK194,AP193+BK194-CG194,$C194-SUM($CL194:DB194)))))</f>
        <v>0</v>
      </c>
      <c r="DD194" s="10">
        <f ca="1">IF(NOT(snowball),0,IF(AQ193=0,0,IF($C194&lt;=SUM($CL194:DC194),0,IF(CH194+$C194-SUM($CL194:DC194)&gt;AQ193+BL194,AQ193+BL194-CH194,$C194-SUM($CL194:DC194)))))</f>
        <v>0</v>
      </c>
      <c r="DE194" s="10">
        <f ca="1">IF(NOT(snowball),0,IF(AR193=0,0,IF($C194&lt;=SUM($CL194:DD194),0,IF(CI194+$C194-SUM($CL194:DD194)&gt;AR193+BM194,AR193+BM194-CI194,$C194-SUM($CL194:DD194)))))</f>
        <v>0</v>
      </c>
    </row>
    <row r="195" spans="1:109" ht="11.1" customHeight="1">
      <c r="A195" s="11" t="str">
        <f t="shared" ca="1" si="205"/>
        <v/>
      </c>
      <c r="B195" s="5" t="e">
        <f t="shared" ca="1" si="191"/>
        <v>#N/A</v>
      </c>
      <c r="C195" s="34" t="str">
        <f t="shared" ca="1" si="169"/>
        <v/>
      </c>
      <c r="D195" s="10">
        <f t="shared" ca="1" si="170"/>
        <v>0</v>
      </c>
      <c r="E195" s="10">
        <f t="shared" ca="1" si="171"/>
        <v>0</v>
      </c>
      <c r="F195" s="10">
        <f t="shared" ca="1" si="172"/>
        <v>0</v>
      </c>
      <c r="G195" s="10">
        <f t="shared" ca="1" si="173"/>
        <v>0</v>
      </c>
      <c r="H195" s="10">
        <f t="shared" ca="1" si="174"/>
        <v>0</v>
      </c>
      <c r="I195" s="10">
        <f t="shared" ca="1" si="175"/>
        <v>0</v>
      </c>
      <c r="J195" s="10">
        <f t="shared" ca="1" si="176"/>
        <v>0</v>
      </c>
      <c r="K195" s="10">
        <f t="shared" ca="1" si="177"/>
        <v>0</v>
      </c>
      <c r="L195" s="10">
        <f t="shared" ca="1" si="178"/>
        <v>0</v>
      </c>
      <c r="M195" s="10">
        <f t="shared" ca="1" si="179"/>
        <v>0</v>
      </c>
      <c r="N195" s="10">
        <f t="shared" ca="1" si="180"/>
        <v>0</v>
      </c>
      <c r="O195" s="10">
        <f t="shared" ca="1" si="181"/>
        <v>0</v>
      </c>
      <c r="P195" s="10">
        <f t="shared" ca="1" si="182"/>
        <v>0</v>
      </c>
      <c r="Q195" s="10">
        <f t="shared" ca="1" si="183"/>
        <v>0</v>
      </c>
      <c r="R195" s="10">
        <f t="shared" ca="1" si="184"/>
        <v>0</v>
      </c>
      <c r="S195" s="10">
        <f t="shared" ca="1" si="185"/>
        <v>0</v>
      </c>
      <c r="T195" s="10">
        <f t="shared" ca="1" si="186"/>
        <v>0</v>
      </c>
      <c r="U195" s="10">
        <f t="shared" ca="1" si="187"/>
        <v>0</v>
      </c>
      <c r="V195" s="10">
        <f t="shared" ca="1" si="188"/>
        <v>0</v>
      </c>
      <c r="W195" s="10">
        <f t="shared" ca="1" si="188"/>
        <v>0</v>
      </c>
      <c r="X195" s="31"/>
      <c r="Y195" s="10">
        <f t="shared" ca="1" si="192"/>
        <v>0</v>
      </c>
      <c r="Z195" s="10">
        <f t="shared" ca="1" si="193"/>
        <v>0</v>
      </c>
      <c r="AA195" s="10">
        <f t="shared" ca="1" si="194"/>
        <v>0</v>
      </c>
      <c r="AB195" s="10">
        <f t="shared" ca="1" si="243"/>
        <v>0</v>
      </c>
      <c r="AC195" s="10">
        <f t="shared" ca="1" si="244"/>
        <v>0</v>
      </c>
      <c r="AD195" s="10">
        <f t="shared" ca="1" si="245"/>
        <v>0</v>
      </c>
      <c r="AE195" s="10">
        <f t="shared" ca="1" si="242"/>
        <v>0</v>
      </c>
      <c r="AF195" s="10">
        <f t="shared" ca="1" si="242"/>
        <v>0</v>
      </c>
      <c r="AG195" s="10">
        <f t="shared" ca="1" si="242"/>
        <v>0</v>
      </c>
      <c r="AH195" s="10">
        <f t="shared" ca="1" si="242"/>
        <v>0</v>
      </c>
      <c r="AI195" s="10">
        <f t="shared" ca="1" si="242"/>
        <v>0</v>
      </c>
      <c r="AJ195" s="10">
        <f t="shared" ca="1" si="242"/>
        <v>0</v>
      </c>
      <c r="AK195" s="10">
        <f t="shared" ca="1" si="242"/>
        <v>0</v>
      </c>
      <c r="AL195" s="10">
        <f t="shared" ca="1" si="242"/>
        <v>0</v>
      </c>
      <c r="AM195" s="10">
        <f t="shared" ca="1" si="242"/>
        <v>0</v>
      </c>
      <c r="AN195" s="10">
        <f t="shared" ca="1" si="242"/>
        <v>0</v>
      </c>
      <c r="AO195" s="10">
        <f t="shared" ca="1" si="242"/>
        <v>0</v>
      </c>
      <c r="AP195" s="10">
        <f t="shared" ca="1" si="242"/>
        <v>0</v>
      </c>
      <c r="AQ195" s="10">
        <f t="shared" ca="1" si="242"/>
        <v>0</v>
      </c>
      <c r="AR195" s="10">
        <f t="shared" ca="1" si="242"/>
        <v>0</v>
      </c>
      <c r="AS195" s="2"/>
      <c r="AT195" s="10">
        <f t="shared" ca="1" si="239"/>
        <v>0</v>
      </c>
      <c r="AU195" s="10">
        <f t="shared" ca="1" si="240"/>
        <v>0</v>
      </c>
      <c r="AV195" s="10">
        <f t="shared" ca="1" si="241"/>
        <v>0</v>
      </c>
      <c r="AW195" s="10">
        <f t="shared" ca="1" si="206"/>
        <v>0</v>
      </c>
      <c r="AX195" s="10">
        <f t="shared" ca="1" si="207"/>
        <v>0</v>
      </c>
      <c r="AY195" s="10">
        <f t="shared" ca="1" si="208"/>
        <v>0</v>
      </c>
      <c r="AZ195" s="10">
        <f t="shared" ca="1" si="209"/>
        <v>0</v>
      </c>
      <c r="BA195" s="10">
        <f t="shared" ca="1" si="210"/>
        <v>0</v>
      </c>
      <c r="BB195" s="10">
        <f t="shared" ca="1" si="211"/>
        <v>0</v>
      </c>
      <c r="BC195" s="10">
        <f t="shared" ca="1" si="212"/>
        <v>0</v>
      </c>
      <c r="BD195" s="10">
        <f t="shared" ca="1" si="213"/>
        <v>0</v>
      </c>
      <c r="BE195" s="10">
        <f t="shared" ca="1" si="214"/>
        <v>0</v>
      </c>
      <c r="BF195" s="10">
        <f t="shared" ca="1" si="215"/>
        <v>0</v>
      </c>
      <c r="BG195" s="10">
        <f t="shared" ca="1" si="216"/>
        <v>0</v>
      </c>
      <c r="BH195" s="10">
        <f t="shared" ca="1" si="217"/>
        <v>0</v>
      </c>
      <c r="BI195" s="10">
        <f t="shared" ca="1" si="218"/>
        <v>0</v>
      </c>
      <c r="BJ195" s="10">
        <f t="shared" ca="1" si="219"/>
        <v>0</v>
      </c>
      <c r="BK195" s="10">
        <f t="shared" ca="1" si="220"/>
        <v>0</v>
      </c>
      <c r="BL195" s="10">
        <f t="shared" ca="1" si="221"/>
        <v>0</v>
      </c>
      <c r="BM195" s="10">
        <f t="shared" ca="1" si="222"/>
        <v>0</v>
      </c>
      <c r="BN195" s="13">
        <f t="shared" ca="1" si="198"/>
        <v>0</v>
      </c>
      <c r="BO195" s="7"/>
      <c r="BP195" s="10">
        <f t="shared" ca="1" si="199"/>
        <v>0</v>
      </c>
      <c r="BQ195" s="10">
        <f t="shared" ca="1" si="200"/>
        <v>0</v>
      </c>
      <c r="BR195" s="10">
        <f t="shared" ca="1" si="201"/>
        <v>0</v>
      </c>
      <c r="BS195" s="10">
        <f t="shared" ca="1" si="202"/>
        <v>0</v>
      </c>
      <c r="BT195" s="10">
        <f t="shared" ca="1" si="203"/>
        <v>0</v>
      </c>
      <c r="BU195" s="10">
        <f t="shared" ca="1" si="224"/>
        <v>0</v>
      </c>
      <c r="BV195" s="10">
        <f t="shared" ca="1" si="225"/>
        <v>0</v>
      </c>
      <c r="BW195" s="10">
        <f t="shared" ca="1" si="226"/>
        <v>0</v>
      </c>
      <c r="BX195" s="10">
        <f t="shared" ca="1" si="227"/>
        <v>0</v>
      </c>
      <c r="BY195" s="10">
        <f t="shared" ca="1" si="228"/>
        <v>0</v>
      </c>
      <c r="BZ195" s="10">
        <f t="shared" ca="1" si="229"/>
        <v>0</v>
      </c>
      <c r="CA195" s="10">
        <f t="shared" ca="1" si="230"/>
        <v>0</v>
      </c>
      <c r="CB195" s="10">
        <f t="shared" ca="1" si="231"/>
        <v>0</v>
      </c>
      <c r="CC195" s="10">
        <f t="shared" ca="1" si="232"/>
        <v>0</v>
      </c>
      <c r="CD195" s="10">
        <f t="shared" ca="1" si="233"/>
        <v>0</v>
      </c>
      <c r="CE195" s="10">
        <f t="shared" ca="1" si="234"/>
        <v>0</v>
      </c>
      <c r="CF195" s="10">
        <f t="shared" ca="1" si="235"/>
        <v>0</v>
      </c>
      <c r="CG195" s="10">
        <f t="shared" ca="1" si="236"/>
        <v>0</v>
      </c>
      <c r="CH195" s="10">
        <f t="shared" ca="1" si="237"/>
        <v>0</v>
      </c>
      <c r="CI195" s="10">
        <f t="shared" ca="1" si="238"/>
        <v>0</v>
      </c>
      <c r="CJ195" s="13">
        <f t="shared" ca="1" si="204"/>
        <v>0</v>
      </c>
      <c r="CK195" s="13"/>
      <c r="CL195" s="33">
        <f t="shared" ca="1" si="190"/>
        <v>0</v>
      </c>
      <c r="CM195" s="10">
        <f ca="1">IF(NOT(snowball),0,IF(Z194=0,0,IF($C195&lt;=SUM($CL195:CL195),0,IF(BQ195+$C195-SUM($CL195:CL195)&gt;Z194+AU195,Z194+AU195-BQ195,$C195-SUM($CL195:CL195)))))</f>
        <v>0</v>
      </c>
      <c r="CN195" s="10">
        <f ca="1">IF(NOT(snowball),0,IF(AA194=0,0,IF($C195&lt;=SUM($CL195:CM195),0,IF(BR195+$C195-SUM($CL195:CM195)&gt;AA194+AV195,AA194+AV195-BR195,$C195-SUM($CL195:CM195)))))</f>
        <v>0</v>
      </c>
      <c r="CO195" s="10">
        <f ca="1">IF(NOT(snowball),0,IF(AB194=0,0,IF($C195&lt;=SUM($CL195:CN195),0,IF(BS195+$C195-SUM($CL195:CN195)&gt;AB194+AW195,AB194+AW195-BS195,$C195-SUM($CL195:CN195)))))</f>
        <v>0</v>
      </c>
      <c r="CP195" s="10">
        <f ca="1">IF(NOT(snowball),0,IF(AC194=0,0,IF($C195&lt;=SUM($CL195:CO195),0,IF(BT195+$C195-SUM($CL195:CO195)&gt;AC194+AX195,AC194+AX195-BT195,$C195-SUM($CL195:CO195)))))</f>
        <v>0</v>
      </c>
      <c r="CQ195" s="10">
        <f ca="1">IF(NOT(snowball),0,IF(AD194=0,0,IF($C195&lt;=SUM($CL195:CP195),0,IF(BU195+$C195-SUM($CL195:CP195)&gt;AD194+AY195,AD194+AY195-BU195,$C195-SUM($CL195:CP195)))))</f>
        <v>0</v>
      </c>
      <c r="CR195" s="10">
        <f ca="1">IF(NOT(snowball),0,IF(AE194=0,0,IF($C195&lt;=SUM($CL195:CQ195),0,IF(BV195+$C195-SUM($CL195:CQ195)&gt;AE194+AZ195,AE194+AZ195-BV195,$C195-SUM($CL195:CQ195)))))</f>
        <v>0</v>
      </c>
      <c r="CS195" s="10">
        <f ca="1">IF(NOT(snowball),0,IF(AF194=0,0,IF($C195&lt;=SUM($CL195:CR195),0,IF(BW195+$C195-SUM($CL195:CR195)&gt;AF194+BA195,AF194+BA195-BW195,$C195-SUM($CL195:CR195)))))</f>
        <v>0</v>
      </c>
      <c r="CT195" s="10">
        <f ca="1">IF(NOT(snowball),0,IF(AG194=0,0,IF($C195&lt;=SUM($CL195:CS195),0,IF(BX195+$C195-SUM($CL195:CS195)&gt;AG194+BB195,AG194+BB195-BX195,$C195-SUM($CL195:CS195)))))</f>
        <v>0</v>
      </c>
      <c r="CU195" s="10">
        <f ca="1">IF(NOT(snowball),0,IF(AH194=0,0,IF($C195&lt;=SUM($CL195:CT195),0,IF(BY195+$C195-SUM($CL195:CT195)&gt;AH194+BC195,AH194+BC195-BY195,$C195-SUM($CL195:CT195)))))</f>
        <v>0</v>
      </c>
      <c r="CV195" s="10">
        <f ca="1">IF(NOT(snowball),0,IF(AI194=0,0,IF($C195&lt;=SUM($CL195:CU195),0,IF(BZ195+$C195-SUM($CL195:CU195)&gt;AI194+BD195,AI194+BD195-BZ195,$C195-SUM($CL195:CU195)))))</f>
        <v>0</v>
      </c>
      <c r="CW195" s="10">
        <f ca="1">IF(NOT(snowball),0,IF(AJ194=0,0,IF($C195&lt;=SUM($CL195:CV195),0,IF(CA195+$C195-SUM($CL195:CV195)&gt;AJ194+BE195,AJ194+BE195-CA195,$C195-SUM($CL195:CV195)))))</f>
        <v>0</v>
      </c>
      <c r="CX195" s="10">
        <f ca="1">IF(NOT(snowball),0,IF(AK194=0,0,IF($C195&lt;=SUM($CL195:CW195),0,IF(CB195+$C195-SUM($CL195:CW195)&gt;AK194+BF195,AK194+BF195-CB195,$C195-SUM($CL195:CW195)))))</f>
        <v>0</v>
      </c>
      <c r="CY195" s="10">
        <f ca="1">IF(NOT(snowball),0,IF(AL194=0,0,IF($C195&lt;=SUM($CL195:CX195),0,IF(CC195+$C195-SUM($CL195:CX195)&gt;AL194+BG195,AL194+BG195-CC195,$C195-SUM($CL195:CX195)))))</f>
        <v>0</v>
      </c>
      <c r="CZ195" s="10">
        <f ca="1">IF(NOT(snowball),0,IF(AM194=0,0,IF($C195&lt;=SUM($CL195:CY195),0,IF(CD195+$C195-SUM($CL195:CY195)&gt;AM194+BH195,AM194+BH195-CD195,$C195-SUM($CL195:CY195)))))</f>
        <v>0</v>
      </c>
      <c r="DA195" s="10">
        <f ca="1">IF(NOT(snowball),0,IF(AN194=0,0,IF($C195&lt;=SUM($CL195:CZ195),0,IF(CE195+$C195-SUM($CL195:CZ195)&gt;AN194+BI195,AN194+BI195-CE195,$C195-SUM($CL195:CZ195)))))</f>
        <v>0</v>
      </c>
      <c r="DB195" s="10">
        <f ca="1">IF(NOT(snowball),0,IF(AO194=0,0,IF($C195&lt;=SUM($CL195:DA195),0,IF(CF195+$C195-SUM($CL195:DA195)&gt;AO194+BJ195,AO194+BJ195-CF195,$C195-SUM($CL195:DA195)))))</f>
        <v>0</v>
      </c>
      <c r="DC195" s="10">
        <f ca="1">IF(NOT(snowball),0,IF(AP194=0,0,IF($C195&lt;=SUM($CL195:DB195),0,IF(CG195+$C195-SUM($CL195:DB195)&gt;AP194+BK195,AP194+BK195-CG195,$C195-SUM($CL195:DB195)))))</f>
        <v>0</v>
      </c>
      <c r="DD195" s="10">
        <f ca="1">IF(NOT(snowball),0,IF(AQ194=0,0,IF($C195&lt;=SUM($CL195:DC195),0,IF(CH195+$C195-SUM($CL195:DC195)&gt;AQ194+BL195,AQ194+BL195-CH195,$C195-SUM($CL195:DC195)))))</f>
        <v>0</v>
      </c>
      <c r="DE195" s="10">
        <f ca="1">IF(NOT(snowball),0,IF(AR194=0,0,IF($C195&lt;=SUM($CL195:DD195),0,IF(CI195+$C195-SUM($CL195:DD195)&gt;AR194+BM195,AR194+BM195-CI195,$C195-SUM($CL195:DD195)))))</f>
        <v>0</v>
      </c>
    </row>
    <row r="196" spans="1:109" ht="11.1" customHeight="1">
      <c r="A196" s="11" t="str">
        <f t="shared" ca="1" si="205"/>
        <v/>
      </c>
      <c r="B196" s="5" t="e">
        <f t="shared" ca="1" si="191"/>
        <v>#N/A</v>
      </c>
      <c r="C196" s="34" t="str">
        <f t="shared" ca="1" si="169"/>
        <v/>
      </c>
      <c r="D196" s="10">
        <f t="shared" ca="1" si="170"/>
        <v>0</v>
      </c>
      <c r="E196" s="10">
        <f t="shared" ca="1" si="171"/>
        <v>0</v>
      </c>
      <c r="F196" s="10">
        <f t="shared" ca="1" si="172"/>
        <v>0</v>
      </c>
      <c r="G196" s="10">
        <f t="shared" ca="1" si="173"/>
        <v>0</v>
      </c>
      <c r="H196" s="10">
        <f t="shared" ca="1" si="174"/>
        <v>0</v>
      </c>
      <c r="I196" s="10">
        <f t="shared" ca="1" si="175"/>
        <v>0</v>
      </c>
      <c r="J196" s="10">
        <f t="shared" ca="1" si="176"/>
        <v>0</v>
      </c>
      <c r="K196" s="10">
        <f t="shared" ca="1" si="177"/>
        <v>0</v>
      </c>
      <c r="L196" s="10">
        <f t="shared" ca="1" si="178"/>
        <v>0</v>
      </c>
      <c r="M196" s="10">
        <f t="shared" ca="1" si="179"/>
        <v>0</v>
      </c>
      <c r="N196" s="10">
        <f t="shared" ca="1" si="180"/>
        <v>0</v>
      </c>
      <c r="O196" s="10">
        <f t="shared" ca="1" si="181"/>
        <v>0</v>
      </c>
      <c r="P196" s="10">
        <f t="shared" ca="1" si="182"/>
        <v>0</v>
      </c>
      <c r="Q196" s="10">
        <f t="shared" ca="1" si="183"/>
        <v>0</v>
      </c>
      <c r="R196" s="10">
        <f t="shared" ca="1" si="184"/>
        <v>0</v>
      </c>
      <c r="S196" s="10">
        <f t="shared" ca="1" si="185"/>
        <v>0</v>
      </c>
      <c r="T196" s="10">
        <f t="shared" ca="1" si="186"/>
        <v>0</v>
      </c>
      <c r="U196" s="10">
        <f t="shared" ca="1" si="187"/>
        <v>0</v>
      </c>
      <c r="V196" s="10">
        <f t="shared" ca="1" si="188"/>
        <v>0</v>
      </c>
      <c r="W196" s="10">
        <f t="shared" ca="1" si="188"/>
        <v>0</v>
      </c>
      <c r="X196" s="31"/>
      <c r="Y196" s="10">
        <f t="shared" ca="1" si="192"/>
        <v>0</v>
      </c>
      <c r="Z196" s="10">
        <f t="shared" ca="1" si="193"/>
        <v>0</v>
      </c>
      <c r="AA196" s="10">
        <f t="shared" ca="1" si="194"/>
        <v>0</v>
      </c>
      <c r="AB196" s="10">
        <f t="shared" ca="1" si="243"/>
        <v>0</v>
      </c>
      <c r="AC196" s="10">
        <f t="shared" ca="1" si="244"/>
        <v>0</v>
      </c>
      <c r="AD196" s="10">
        <f t="shared" ca="1" si="245"/>
        <v>0</v>
      </c>
      <c r="AE196" s="10">
        <f t="shared" ca="1" si="242"/>
        <v>0</v>
      </c>
      <c r="AF196" s="10">
        <f t="shared" ca="1" si="242"/>
        <v>0</v>
      </c>
      <c r="AG196" s="10">
        <f t="shared" ca="1" si="242"/>
        <v>0</v>
      </c>
      <c r="AH196" s="10">
        <f t="shared" ca="1" si="242"/>
        <v>0</v>
      </c>
      <c r="AI196" s="10">
        <f t="shared" ca="1" si="242"/>
        <v>0</v>
      </c>
      <c r="AJ196" s="10">
        <f t="shared" ca="1" si="242"/>
        <v>0</v>
      </c>
      <c r="AK196" s="10">
        <f t="shared" ca="1" si="242"/>
        <v>0</v>
      </c>
      <c r="AL196" s="10">
        <f t="shared" ca="1" si="242"/>
        <v>0</v>
      </c>
      <c r="AM196" s="10">
        <f t="shared" ca="1" si="242"/>
        <v>0</v>
      </c>
      <c r="AN196" s="10">
        <f t="shared" ca="1" si="242"/>
        <v>0</v>
      </c>
      <c r="AO196" s="10">
        <f t="shared" ca="1" si="242"/>
        <v>0</v>
      </c>
      <c r="AP196" s="10">
        <f t="shared" ca="1" si="242"/>
        <v>0</v>
      </c>
      <c r="AQ196" s="10">
        <f t="shared" ca="1" si="242"/>
        <v>0</v>
      </c>
      <c r="AR196" s="10">
        <f t="shared" ca="1" si="242"/>
        <v>0</v>
      </c>
      <c r="AS196" s="2"/>
      <c r="AT196" s="10">
        <f t="shared" ca="1" si="239"/>
        <v>0</v>
      </c>
      <c r="AU196" s="10">
        <f t="shared" ca="1" si="240"/>
        <v>0</v>
      </c>
      <c r="AV196" s="10">
        <f t="shared" ca="1" si="241"/>
        <v>0</v>
      </c>
      <c r="AW196" s="10">
        <f t="shared" ca="1" si="206"/>
        <v>0</v>
      </c>
      <c r="AX196" s="10">
        <f t="shared" ca="1" si="207"/>
        <v>0</v>
      </c>
      <c r="AY196" s="10">
        <f t="shared" ca="1" si="208"/>
        <v>0</v>
      </c>
      <c r="AZ196" s="10">
        <f t="shared" ca="1" si="209"/>
        <v>0</v>
      </c>
      <c r="BA196" s="10">
        <f t="shared" ca="1" si="210"/>
        <v>0</v>
      </c>
      <c r="BB196" s="10">
        <f t="shared" ca="1" si="211"/>
        <v>0</v>
      </c>
      <c r="BC196" s="10">
        <f t="shared" ca="1" si="212"/>
        <v>0</v>
      </c>
      <c r="BD196" s="10">
        <f t="shared" ca="1" si="213"/>
        <v>0</v>
      </c>
      <c r="BE196" s="10">
        <f t="shared" ca="1" si="214"/>
        <v>0</v>
      </c>
      <c r="BF196" s="10">
        <f t="shared" ca="1" si="215"/>
        <v>0</v>
      </c>
      <c r="BG196" s="10">
        <f t="shared" ca="1" si="216"/>
        <v>0</v>
      </c>
      <c r="BH196" s="10">
        <f t="shared" ca="1" si="217"/>
        <v>0</v>
      </c>
      <c r="BI196" s="10">
        <f t="shared" ca="1" si="218"/>
        <v>0</v>
      </c>
      <c r="BJ196" s="10">
        <f t="shared" ca="1" si="219"/>
        <v>0</v>
      </c>
      <c r="BK196" s="10">
        <f t="shared" ca="1" si="220"/>
        <v>0</v>
      </c>
      <c r="BL196" s="10">
        <f t="shared" ca="1" si="221"/>
        <v>0</v>
      </c>
      <c r="BM196" s="10">
        <f t="shared" ca="1" si="222"/>
        <v>0</v>
      </c>
      <c r="BN196" s="13">
        <f t="shared" ca="1" si="198"/>
        <v>0</v>
      </c>
      <c r="BO196" s="7"/>
      <c r="BP196" s="10">
        <f t="shared" ca="1" si="199"/>
        <v>0</v>
      </c>
      <c r="BQ196" s="10">
        <f t="shared" ca="1" si="200"/>
        <v>0</v>
      </c>
      <c r="BR196" s="10">
        <f t="shared" ca="1" si="201"/>
        <v>0</v>
      </c>
      <c r="BS196" s="10">
        <f t="shared" ca="1" si="202"/>
        <v>0</v>
      </c>
      <c r="BT196" s="10">
        <f t="shared" ca="1" si="203"/>
        <v>0</v>
      </c>
      <c r="BU196" s="10">
        <f t="shared" ca="1" si="224"/>
        <v>0</v>
      </c>
      <c r="BV196" s="10">
        <f t="shared" ca="1" si="225"/>
        <v>0</v>
      </c>
      <c r="BW196" s="10">
        <f t="shared" ca="1" si="226"/>
        <v>0</v>
      </c>
      <c r="BX196" s="10">
        <f t="shared" ca="1" si="227"/>
        <v>0</v>
      </c>
      <c r="BY196" s="10">
        <f t="shared" ca="1" si="228"/>
        <v>0</v>
      </c>
      <c r="BZ196" s="10">
        <f t="shared" ca="1" si="229"/>
        <v>0</v>
      </c>
      <c r="CA196" s="10">
        <f t="shared" ca="1" si="230"/>
        <v>0</v>
      </c>
      <c r="CB196" s="10">
        <f t="shared" ca="1" si="231"/>
        <v>0</v>
      </c>
      <c r="CC196" s="10">
        <f t="shared" ca="1" si="232"/>
        <v>0</v>
      </c>
      <c r="CD196" s="10">
        <f t="shared" ca="1" si="233"/>
        <v>0</v>
      </c>
      <c r="CE196" s="10">
        <f t="shared" ca="1" si="234"/>
        <v>0</v>
      </c>
      <c r="CF196" s="10">
        <f t="shared" ca="1" si="235"/>
        <v>0</v>
      </c>
      <c r="CG196" s="10">
        <f t="shared" ca="1" si="236"/>
        <v>0</v>
      </c>
      <c r="CH196" s="10">
        <f t="shared" ca="1" si="237"/>
        <v>0</v>
      </c>
      <c r="CI196" s="10">
        <f t="shared" ca="1" si="238"/>
        <v>0</v>
      </c>
      <c r="CJ196" s="13">
        <f t="shared" ca="1" si="204"/>
        <v>0</v>
      </c>
      <c r="CK196" s="13"/>
      <c r="CL196" s="33">
        <f t="shared" ca="1" si="190"/>
        <v>0</v>
      </c>
      <c r="CM196" s="10">
        <f ca="1">IF(NOT(snowball),0,IF(Z195=0,0,IF($C196&lt;=SUM($CL196:CL196),0,IF(BQ196+$C196-SUM($CL196:CL196)&gt;Z195+AU196,Z195+AU196-BQ196,$C196-SUM($CL196:CL196)))))</f>
        <v>0</v>
      </c>
      <c r="CN196" s="10">
        <f ca="1">IF(NOT(snowball),0,IF(AA195=0,0,IF($C196&lt;=SUM($CL196:CM196),0,IF(BR196+$C196-SUM($CL196:CM196)&gt;AA195+AV196,AA195+AV196-BR196,$C196-SUM($CL196:CM196)))))</f>
        <v>0</v>
      </c>
      <c r="CO196" s="10">
        <f ca="1">IF(NOT(snowball),0,IF(AB195=0,0,IF($C196&lt;=SUM($CL196:CN196),0,IF(BS196+$C196-SUM($CL196:CN196)&gt;AB195+AW196,AB195+AW196-BS196,$C196-SUM($CL196:CN196)))))</f>
        <v>0</v>
      </c>
      <c r="CP196" s="10">
        <f ca="1">IF(NOT(snowball),0,IF(AC195=0,0,IF($C196&lt;=SUM($CL196:CO196),0,IF(BT196+$C196-SUM($CL196:CO196)&gt;AC195+AX196,AC195+AX196-BT196,$C196-SUM($CL196:CO196)))))</f>
        <v>0</v>
      </c>
      <c r="CQ196" s="10">
        <f ca="1">IF(NOT(snowball),0,IF(AD195=0,0,IF($C196&lt;=SUM($CL196:CP196),0,IF(BU196+$C196-SUM($CL196:CP196)&gt;AD195+AY196,AD195+AY196-BU196,$C196-SUM($CL196:CP196)))))</f>
        <v>0</v>
      </c>
      <c r="CR196" s="10">
        <f ca="1">IF(NOT(snowball),0,IF(AE195=0,0,IF($C196&lt;=SUM($CL196:CQ196),0,IF(BV196+$C196-SUM($CL196:CQ196)&gt;AE195+AZ196,AE195+AZ196-BV196,$C196-SUM($CL196:CQ196)))))</f>
        <v>0</v>
      </c>
      <c r="CS196" s="10">
        <f ca="1">IF(NOT(snowball),0,IF(AF195=0,0,IF($C196&lt;=SUM($CL196:CR196),0,IF(BW196+$C196-SUM($CL196:CR196)&gt;AF195+BA196,AF195+BA196-BW196,$C196-SUM($CL196:CR196)))))</f>
        <v>0</v>
      </c>
      <c r="CT196" s="10">
        <f ca="1">IF(NOT(snowball),0,IF(AG195=0,0,IF($C196&lt;=SUM($CL196:CS196),0,IF(BX196+$C196-SUM($CL196:CS196)&gt;AG195+BB196,AG195+BB196-BX196,$C196-SUM($CL196:CS196)))))</f>
        <v>0</v>
      </c>
      <c r="CU196" s="10">
        <f ca="1">IF(NOT(snowball),0,IF(AH195=0,0,IF($C196&lt;=SUM($CL196:CT196),0,IF(BY196+$C196-SUM($CL196:CT196)&gt;AH195+BC196,AH195+BC196-BY196,$C196-SUM($CL196:CT196)))))</f>
        <v>0</v>
      </c>
      <c r="CV196" s="10">
        <f ca="1">IF(NOT(snowball),0,IF(AI195=0,0,IF($C196&lt;=SUM($CL196:CU196),0,IF(BZ196+$C196-SUM($CL196:CU196)&gt;AI195+BD196,AI195+BD196-BZ196,$C196-SUM($CL196:CU196)))))</f>
        <v>0</v>
      </c>
      <c r="CW196" s="10">
        <f ca="1">IF(NOT(snowball),0,IF(AJ195=0,0,IF($C196&lt;=SUM($CL196:CV196),0,IF(CA196+$C196-SUM($CL196:CV196)&gt;AJ195+BE196,AJ195+BE196-CA196,$C196-SUM($CL196:CV196)))))</f>
        <v>0</v>
      </c>
      <c r="CX196" s="10">
        <f ca="1">IF(NOT(snowball),0,IF(AK195=0,0,IF($C196&lt;=SUM($CL196:CW196),0,IF(CB196+$C196-SUM($CL196:CW196)&gt;AK195+BF196,AK195+BF196-CB196,$C196-SUM($CL196:CW196)))))</f>
        <v>0</v>
      </c>
      <c r="CY196" s="10">
        <f ca="1">IF(NOT(snowball),0,IF(AL195=0,0,IF($C196&lt;=SUM($CL196:CX196),0,IF(CC196+$C196-SUM($CL196:CX196)&gt;AL195+BG196,AL195+BG196-CC196,$C196-SUM($CL196:CX196)))))</f>
        <v>0</v>
      </c>
      <c r="CZ196" s="10">
        <f ca="1">IF(NOT(snowball),0,IF(AM195=0,0,IF($C196&lt;=SUM($CL196:CY196),0,IF(CD196+$C196-SUM($CL196:CY196)&gt;AM195+BH196,AM195+BH196-CD196,$C196-SUM($CL196:CY196)))))</f>
        <v>0</v>
      </c>
      <c r="DA196" s="10">
        <f ca="1">IF(NOT(snowball),0,IF(AN195=0,0,IF($C196&lt;=SUM($CL196:CZ196),0,IF(CE196+$C196-SUM($CL196:CZ196)&gt;AN195+BI196,AN195+BI196-CE196,$C196-SUM($CL196:CZ196)))))</f>
        <v>0</v>
      </c>
      <c r="DB196" s="10">
        <f ca="1">IF(NOT(snowball),0,IF(AO195=0,0,IF($C196&lt;=SUM($CL196:DA196),0,IF(CF196+$C196-SUM($CL196:DA196)&gt;AO195+BJ196,AO195+BJ196-CF196,$C196-SUM($CL196:DA196)))))</f>
        <v>0</v>
      </c>
      <c r="DC196" s="10">
        <f ca="1">IF(NOT(snowball),0,IF(AP195=0,0,IF($C196&lt;=SUM($CL196:DB196),0,IF(CG196+$C196-SUM($CL196:DB196)&gt;AP195+BK196,AP195+BK196-CG196,$C196-SUM($CL196:DB196)))))</f>
        <v>0</v>
      </c>
      <c r="DD196" s="10">
        <f ca="1">IF(NOT(snowball),0,IF(AQ195=0,0,IF($C196&lt;=SUM($CL196:DC196),0,IF(CH196+$C196-SUM($CL196:DC196)&gt;AQ195+BL196,AQ195+BL196-CH196,$C196-SUM($CL196:DC196)))))</f>
        <v>0</v>
      </c>
      <c r="DE196" s="10">
        <f ca="1">IF(NOT(snowball),0,IF(AR195=0,0,IF($C196&lt;=SUM($CL196:DD196),0,IF(CI196+$C196-SUM($CL196:DD196)&gt;AR195+BM196,AR195+BM196-CI196,$C196-SUM($CL196:DD196)))))</f>
        <v>0</v>
      </c>
    </row>
    <row r="197" spans="1:109" ht="11.1" customHeight="1">
      <c r="A197" s="11" t="str">
        <f t="shared" ca="1" si="205"/>
        <v/>
      </c>
      <c r="B197" s="5" t="e">
        <f t="shared" ca="1" si="191"/>
        <v>#N/A</v>
      </c>
      <c r="C197" s="34" t="str">
        <f t="shared" ca="1" si="169"/>
        <v/>
      </c>
      <c r="D197" s="10">
        <f t="shared" ca="1" si="170"/>
        <v>0</v>
      </c>
      <c r="E197" s="10">
        <f t="shared" ca="1" si="171"/>
        <v>0</v>
      </c>
      <c r="F197" s="10">
        <f t="shared" ca="1" si="172"/>
        <v>0</v>
      </c>
      <c r="G197" s="10">
        <f t="shared" ca="1" si="173"/>
        <v>0</v>
      </c>
      <c r="H197" s="10">
        <f t="shared" ca="1" si="174"/>
        <v>0</v>
      </c>
      <c r="I197" s="10">
        <f t="shared" ca="1" si="175"/>
        <v>0</v>
      </c>
      <c r="J197" s="10">
        <f t="shared" ca="1" si="176"/>
        <v>0</v>
      </c>
      <c r="K197" s="10">
        <f t="shared" ca="1" si="177"/>
        <v>0</v>
      </c>
      <c r="L197" s="10">
        <f t="shared" ca="1" si="178"/>
        <v>0</v>
      </c>
      <c r="M197" s="10">
        <f t="shared" ca="1" si="179"/>
        <v>0</v>
      </c>
      <c r="N197" s="10">
        <f t="shared" ca="1" si="180"/>
        <v>0</v>
      </c>
      <c r="O197" s="10">
        <f t="shared" ca="1" si="181"/>
        <v>0</v>
      </c>
      <c r="P197" s="10">
        <f t="shared" ca="1" si="182"/>
        <v>0</v>
      </c>
      <c r="Q197" s="10">
        <f t="shared" ca="1" si="183"/>
        <v>0</v>
      </c>
      <c r="R197" s="10">
        <f t="shared" ca="1" si="184"/>
        <v>0</v>
      </c>
      <c r="S197" s="10">
        <f t="shared" ca="1" si="185"/>
        <v>0</v>
      </c>
      <c r="T197" s="10">
        <f t="shared" ca="1" si="186"/>
        <v>0</v>
      </c>
      <c r="U197" s="10">
        <f t="shared" ca="1" si="187"/>
        <v>0</v>
      </c>
      <c r="V197" s="10">
        <f t="shared" ca="1" si="188"/>
        <v>0</v>
      </c>
      <c r="W197" s="10">
        <f t="shared" ca="1" si="188"/>
        <v>0</v>
      </c>
      <c r="X197" s="31"/>
      <c r="Y197" s="10">
        <f t="shared" ca="1" si="192"/>
        <v>0</v>
      </c>
      <c r="Z197" s="10">
        <f t="shared" ca="1" si="193"/>
        <v>0</v>
      </c>
      <c r="AA197" s="10">
        <f t="shared" ca="1" si="194"/>
        <v>0</v>
      </c>
      <c r="AB197" s="10">
        <f t="shared" ca="1" si="243"/>
        <v>0</v>
      </c>
      <c r="AC197" s="10">
        <f t="shared" ca="1" si="244"/>
        <v>0</v>
      </c>
      <c r="AD197" s="10">
        <f t="shared" ca="1" si="245"/>
        <v>0</v>
      </c>
      <c r="AE197" s="10">
        <f t="shared" ref="AE197:AR212" ca="1" si="246">IF(J$8=0,0,AE196-(J197-AZ197))</f>
        <v>0</v>
      </c>
      <c r="AF197" s="10">
        <f t="shared" ca="1" si="246"/>
        <v>0</v>
      </c>
      <c r="AG197" s="10">
        <f t="shared" ca="1" si="246"/>
        <v>0</v>
      </c>
      <c r="AH197" s="10">
        <f t="shared" ca="1" si="246"/>
        <v>0</v>
      </c>
      <c r="AI197" s="10">
        <f t="shared" ca="1" si="246"/>
        <v>0</v>
      </c>
      <c r="AJ197" s="10">
        <f t="shared" ca="1" si="246"/>
        <v>0</v>
      </c>
      <c r="AK197" s="10">
        <f t="shared" ca="1" si="246"/>
        <v>0</v>
      </c>
      <c r="AL197" s="10">
        <f t="shared" ca="1" si="246"/>
        <v>0</v>
      </c>
      <c r="AM197" s="10">
        <f t="shared" ca="1" si="246"/>
        <v>0</v>
      </c>
      <c r="AN197" s="10">
        <f t="shared" ca="1" si="246"/>
        <v>0</v>
      </c>
      <c r="AO197" s="10">
        <f t="shared" ca="1" si="246"/>
        <v>0</v>
      </c>
      <c r="AP197" s="10">
        <f t="shared" ca="1" si="246"/>
        <v>0</v>
      </c>
      <c r="AQ197" s="10">
        <f t="shared" ca="1" si="246"/>
        <v>0</v>
      </c>
      <c r="AR197" s="10">
        <f t="shared" ca="1" si="246"/>
        <v>0</v>
      </c>
      <c r="AS197" s="2"/>
      <c r="AT197" s="10">
        <f t="shared" ca="1" si="239"/>
        <v>0</v>
      </c>
      <c r="AU197" s="10">
        <f t="shared" ca="1" si="240"/>
        <v>0</v>
      </c>
      <c r="AV197" s="10">
        <f t="shared" ca="1" si="241"/>
        <v>0</v>
      </c>
      <c r="AW197" s="10">
        <f t="shared" ca="1" si="206"/>
        <v>0</v>
      </c>
      <c r="AX197" s="10">
        <f t="shared" ca="1" si="207"/>
        <v>0</v>
      </c>
      <c r="AY197" s="10">
        <f t="shared" ca="1" si="208"/>
        <v>0</v>
      </c>
      <c r="AZ197" s="10">
        <f t="shared" ca="1" si="209"/>
        <v>0</v>
      </c>
      <c r="BA197" s="10">
        <f t="shared" ca="1" si="210"/>
        <v>0</v>
      </c>
      <c r="BB197" s="10">
        <f t="shared" ca="1" si="211"/>
        <v>0</v>
      </c>
      <c r="BC197" s="10">
        <f t="shared" ca="1" si="212"/>
        <v>0</v>
      </c>
      <c r="BD197" s="10">
        <f t="shared" ca="1" si="213"/>
        <v>0</v>
      </c>
      <c r="BE197" s="10">
        <f t="shared" ca="1" si="214"/>
        <v>0</v>
      </c>
      <c r="BF197" s="10">
        <f t="shared" ca="1" si="215"/>
        <v>0</v>
      </c>
      <c r="BG197" s="10">
        <f t="shared" ca="1" si="216"/>
        <v>0</v>
      </c>
      <c r="BH197" s="10">
        <f t="shared" ca="1" si="217"/>
        <v>0</v>
      </c>
      <c r="BI197" s="10">
        <f t="shared" ca="1" si="218"/>
        <v>0</v>
      </c>
      <c r="BJ197" s="10">
        <f t="shared" ca="1" si="219"/>
        <v>0</v>
      </c>
      <c r="BK197" s="10">
        <f t="shared" ca="1" si="220"/>
        <v>0</v>
      </c>
      <c r="BL197" s="10">
        <f t="shared" ca="1" si="221"/>
        <v>0</v>
      </c>
      <c r="BM197" s="10">
        <f t="shared" ca="1" si="222"/>
        <v>0</v>
      </c>
      <c r="BN197" s="13">
        <f t="shared" ca="1" si="198"/>
        <v>0</v>
      </c>
      <c r="BO197" s="7"/>
      <c r="BP197" s="10">
        <f t="shared" ca="1" si="199"/>
        <v>0</v>
      </c>
      <c r="BQ197" s="10">
        <f t="shared" ca="1" si="200"/>
        <v>0</v>
      </c>
      <c r="BR197" s="10">
        <f t="shared" ca="1" si="201"/>
        <v>0</v>
      </c>
      <c r="BS197" s="10">
        <f t="shared" ca="1" si="202"/>
        <v>0</v>
      </c>
      <c r="BT197" s="10">
        <f t="shared" ca="1" si="203"/>
        <v>0</v>
      </c>
      <c r="BU197" s="10">
        <f t="shared" ca="1" si="224"/>
        <v>0</v>
      </c>
      <c r="BV197" s="10">
        <f t="shared" ca="1" si="225"/>
        <v>0</v>
      </c>
      <c r="BW197" s="10">
        <f t="shared" ca="1" si="226"/>
        <v>0</v>
      </c>
      <c r="BX197" s="10">
        <f t="shared" ca="1" si="227"/>
        <v>0</v>
      </c>
      <c r="BY197" s="10">
        <f t="shared" ca="1" si="228"/>
        <v>0</v>
      </c>
      <c r="BZ197" s="10">
        <f t="shared" ca="1" si="229"/>
        <v>0</v>
      </c>
      <c r="CA197" s="10">
        <f t="shared" ca="1" si="230"/>
        <v>0</v>
      </c>
      <c r="CB197" s="10">
        <f t="shared" ca="1" si="231"/>
        <v>0</v>
      </c>
      <c r="CC197" s="10">
        <f t="shared" ca="1" si="232"/>
        <v>0</v>
      </c>
      <c r="CD197" s="10">
        <f t="shared" ca="1" si="233"/>
        <v>0</v>
      </c>
      <c r="CE197" s="10">
        <f t="shared" ca="1" si="234"/>
        <v>0</v>
      </c>
      <c r="CF197" s="10">
        <f t="shared" ca="1" si="235"/>
        <v>0</v>
      </c>
      <c r="CG197" s="10">
        <f t="shared" ca="1" si="236"/>
        <v>0</v>
      </c>
      <c r="CH197" s="10">
        <f t="shared" ca="1" si="237"/>
        <v>0</v>
      </c>
      <c r="CI197" s="10">
        <f t="shared" ca="1" si="238"/>
        <v>0</v>
      </c>
      <c r="CJ197" s="13">
        <f t="shared" ca="1" si="204"/>
        <v>0</v>
      </c>
      <c r="CK197" s="13"/>
      <c r="CL197" s="33">
        <f t="shared" ca="1" si="190"/>
        <v>0</v>
      </c>
      <c r="CM197" s="10">
        <f ca="1">IF(NOT(snowball),0,IF(Z196=0,0,IF($C197&lt;=SUM($CL197:CL197),0,IF(BQ197+$C197-SUM($CL197:CL197)&gt;Z196+AU197,Z196+AU197-BQ197,$C197-SUM($CL197:CL197)))))</f>
        <v>0</v>
      </c>
      <c r="CN197" s="10">
        <f ca="1">IF(NOT(snowball),0,IF(AA196=0,0,IF($C197&lt;=SUM($CL197:CM197),0,IF(BR197+$C197-SUM($CL197:CM197)&gt;AA196+AV197,AA196+AV197-BR197,$C197-SUM($CL197:CM197)))))</f>
        <v>0</v>
      </c>
      <c r="CO197" s="10">
        <f ca="1">IF(NOT(snowball),0,IF(AB196=0,0,IF($C197&lt;=SUM($CL197:CN197),0,IF(BS197+$C197-SUM($CL197:CN197)&gt;AB196+AW197,AB196+AW197-BS197,$C197-SUM($CL197:CN197)))))</f>
        <v>0</v>
      </c>
      <c r="CP197" s="10">
        <f ca="1">IF(NOT(snowball),0,IF(AC196=0,0,IF($C197&lt;=SUM($CL197:CO197),0,IF(BT197+$C197-SUM($CL197:CO197)&gt;AC196+AX197,AC196+AX197-BT197,$C197-SUM($CL197:CO197)))))</f>
        <v>0</v>
      </c>
      <c r="CQ197" s="10">
        <f ca="1">IF(NOT(snowball),0,IF(AD196=0,0,IF($C197&lt;=SUM($CL197:CP197),0,IF(BU197+$C197-SUM($CL197:CP197)&gt;AD196+AY197,AD196+AY197-BU197,$C197-SUM($CL197:CP197)))))</f>
        <v>0</v>
      </c>
      <c r="CR197" s="10">
        <f ca="1">IF(NOT(snowball),0,IF(AE196=0,0,IF($C197&lt;=SUM($CL197:CQ197),0,IF(BV197+$C197-SUM($CL197:CQ197)&gt;AE196+AZ197,AE196+AZ197-BV197,$C197-SUM($CL197:CQ197)))))</f>
        <v>0</v>
      </c>
      <c r="CS197" s="10">
        <f ca="1">IF(NOT(snowball),0,IF(AF196=0,0,IF($C197&lt;=SUM($CL197:CR197),0,IF(BW197+$C197-SUM($CL197:CR197)&gt;AF196+BA197,AF196+BA197-BW197,$C197-SUM($CL197:CR197)))))</f>
        <v>0</v>
      </c>
      <c r="CT197" s="10">
        <f ca="1">IF(NOT(snowball),0,IF(AG196=0,0,IF($C197&lt;=SUM($CL197:CS197),0,IF(BX197+$C197-SUM($CL197:CS197)&gt;AG196+BB197,AG196+BB197-BX197,$C197-SUM($CL197:CS197)))))</f>
        <v>0</v>
      </c>
      <c r="CU197" s="10">
        <f ca="1">IF(NOT(snowball),0,IF(AH196=0,0,IF($C197&lt;=SUM($CL197:CT197),0,IF(BY197+$C197-SUM($CL197:CT197)&gt;AH196+BC197,AH196+BC197-BY197,$C197-SUM($CL197:CT197)))))</f>
        <v>0</v>
      </c>
      <c r="CV197" s="10">
        <f ca="1">IF(NOT(snowball),0,IF(AI196=0,0,IF($C197&lt;=SUM($CL197:CU197),0,IF(BZ197+$C197-SUM($CL197:CU197)&gt;AI196+BD197,AI196+BD197-BZ197,$C197-SUM($CL197:CU197)))))</f>
        <v>0</v>
      </c>
      <c r="CW197" s="10">
        <f ca="1">IF(NOT(snowball),0,IF(AJ196=0,0,IF($C197&lt;=SUM($CL197:CV197),0,IF(CA197+$C197-SUM($CL197:CV197)&gt;AJ196+BE197,AJ196+BE197-CA197,$C197-SUM($CL197:CV197)))))</f>
        <v>0</v>
      </c>
      <c r="CX197" s="10">
        <f ca="1">IF(NOT(snowball),0,IF(AK196=0,0,IF($C197&lt;=SUM($CL197:CW197),0,IF(CB197+$C197-SUM($CL197:CW197)&gt;AK196+BF197,AK196+BF197-CB197,$C197-SUM($CL197:CW197)))))</f>
        <v>0</v>
      </c>
      <c r="CY197" s="10">
        <f ca="1">IF(NOT(snowball),0,IF(AL196=0,0,IF($C197&lt;=SUM($CL197:CX197),0,IF(CC197+$C197-SUM($CL197:CX197)&gt;AL196+BG197,AL196+BG197-CC197,$C197-SUM($CL197:CX197)))))</f>
        <v>0</v>
      </c>
      <c r="CZ197" s="10">
        <f ca="1">IF(NOT(snowball),0,IF(AM196=0,0,IF($C197&lt;=SUM($CL197:CY197),0,IF(CD197+$C197-SUM($CL197:CY197)&gt;AM196+BH197,AM196+BH197-CD197,$C197-SUM($CL197:CY197)))))</f>
        <v>0</v>
      </c>
      <c r="DA197" s="10">
        <f ca="1">IF(NOT(snowball),0,IF(AN196=0,0,IF($C197&lt;=SUM($CL197:CZ197),0,IF(CE197+$C197-SUM($CL197:CZ197)&gt;AN196+BI197,AN196+BI197-CE197,$C197-SUM($CL197:CZ197)))))</f>
        <v>0</v>
      </c>
      <c r="DB197" s="10">
        <f ca="1">IF(NOT(snowball),0,IF(AO196=0,0,IF($C197&lt;=SUM($CL197:DA197),0,IF(CF197+$C197-SUM($CL197:DA197)&gt;AO196+BJ197,AO196+BJ197-CF197,$C197-SUM($CL197:DA197)))))</f>
        <v>0</v>
      </c>
      <c r="DC197" s="10">
        <f ca="1">IF(NOT(snowball),0,IF(AP196=0,0,IF($C197&lt;=SUM($CL197:DB197),0,IF(CG197+$C197-SUM($CL197:DB197)&gt;AP196+BK197,AP196+BK197-CG197,$C197-SUM($CL197:DB197)))))</f>
        <v>0</v>
      </c>
      <c r="DD197" s="10">
        <f ca="1">IF(NOT(snowball),0,IF(AQ196=0,0,IF($C197&lt;=SUM($CL197:DC197),0,IF(CH197+$C197-SUM($CL197:DC197)&gt;AQ196+BL197,AQ196+BL197-CH197,$C197-SUM($CL197:DC197)))))</f>
        <v>0</v>
      </c>
      <c r="DE197" s="10">
        <f ca="1">IF(NOT(snowball),0,IF(AR196=0,0,IF($C197&lt;=SUM($CL197:DD197),0,IF(CI197+$C197-SUM($CL197:DD197)&gt;AR196+BM197,AR196+BM197-CI197,$C197-SUM($CL197:DD197)))))</f>
        <v>0</v>
      </c>
    </row>
    <row r="198" spans="1:109" ht="11.1" customHeight="1">
      <c r="A198" s="11" t="str">
        <f t="shared" ca="1" si="205"/>
        <v/>
      </c>
      <c r="B198" s="5" t="e">
        <f t="shared" ca="1" si="191"/>
        <v>#N/A</v>
      </c>
      <c r="C198" s="34" t="str">
        <f t="shared" ca="1" si="169"/>
        <v/>
      </c>
      <c r="D198" s="10">
        <f t="shared" ca="1" si="170"/>
        <v>0</v>
      </c>
      <c r="E198" s="10">
        <f t="shared" ca="1" si="171"/>
        <v>0</v>
      </c>
      <c r="F198" s="10">
        <f t="shared" ca="1" si="172"/>
        <v>0</v>
      </c>
      <c r="G198" s="10">
        <f t="shared" ca="1" si="173"/>
        <v>0</v>
      </c>
      <c r="H198" s="10">
        <f t="shared" ca="1" si="174"/>
        <v>0</v>
      </c>
      <c r="I198" s="10">
        <f t="shared" ca="1" si="175"/>
        <v>0</v>
      </c>
      <c r="J198" s="10">
        <f t="shared" ca="1" si="176"/>
        <v>0</v>
      </c>
      <c r="K198" s="10">
        <f t="shared" ca="1" si="177"/>
        <v>0</v>
      </c>
      <c r="L198" s="10">
        <f t="shared" ca="1" si="178"/>
        <v>0</v>
      </c>
      <c r="M198" s="10">
        <f t="shared" ca="1" si="179"/>
        <v>0</v>
      </c>
      <c r="N198" s="10">
        <f t="shared" ca="1" si="180"/>
        <v>0</v>
      </c>
      <c r="O198" s="10">
        <f t="shared" ca="1" si="181"/>
        <v>0</v>
      </c>
      <c r="P198" s="10">
        <f t="shared" ca="1" si="182"/>
        <v>0</v>
      </c>
      <c r="Q198" s="10">
        <f t="shared" ca="1" si="183"/>
        <v>0</v>
      </c>
      <c r="R198" s="10">
        <f t="shared" ca="1" si="184"/>
        <v>0</v>
      </c>
      <c r="S198" s="10">
        <f t="shared" ca="1" si="185"/>
        <v>0</v>
      </c>
      <c r="T198" s="10">
        <f t="shared" ca="1" si="186"/>
        <v>0</v>
      </c>
      <c r="U198" s="10">
        <f t="shared" ca="1" si="187"/>
        <v>0</v>
      </c>
      <c r="V198" s="10">
        <f t="shared" ca="1" si="188"/>
        <v>0</v>
      </c>
      <c r="W198" s="10">
        <f t="shared" ca="1" si="188"/>
        <v>0</v>
      </c>
      <c r="X198" s="31"/>
      <c r="Y198" s="10">
        <f t="shared" ca="1" si="192"/>
        <v>0</v>
      </c>
      <c r="Z198" s="10">
        <f t="shared" ca="1" si="193"/>
        <v>0</v>
      </c>
      <c r="AA198" s="10">
        <f t="shared" ca="1" si="194"/>
        <v>0</v>
      </c>
      <c r="AB198" s="10">
        <f t="shared" ca="1" si="243"/>
        <v>0</v>
      </c>
      <c r="AC198" s="10">
        <f t="shared" ca="1" si="244"/>
        <v>0</v>
      </c>
      <c r="AD198" s="10">
        <f t="shared" ca="1" si="245"/>
        <v>0</v>
      </c>
      <c r="AE198" s="10">
        <f t="shared" ca="1" si="246"/>
        <v>0</v>
      </c>
      <c r="AF198" s="10">
        <f t="shared" ca="1" si="246"/>
        <v>0</v>
      </c>
      <c r="AG198" s="10">
        <f t="shared" ca="1" si="246"/>
        <v>0</v>
      </c>
      <c r="AH198" s="10">
        <f t="shared" ca="1" si="246"/>
        <v>0</v>
      </c>
      <c r="AI198" s="10">
        <f t="shared" ca="1" si="246"/>
        <v>0</v>
      </c>
      <c r="AJ198" s="10">
        <f t="shared" ca="1" si="246"/>
        <v>0</v>
      </c>
      <c r="AK198" s="10">
        <f t="shared" ca="1" si="246"/>
        <v>0</v>
      </c>
      <c r="AL198" s="10">
        <f t="shared" ca="1" si="246"/>
        <v>0</v>
      </c>
      <c r="AM198" s="10">
        <f t="shared" ca="1" si="246"/>
        <v>0</v>
      </c>
      <c r="AN198" s="10">
        <f t="shared" ca="1" si="246"/>
        <v>0</v>
      </c>
      <c r="AO198" s="10">
        <f t="shared" ca="1" si="246"/>
        <v>0</v>
      </c>
      <c r="AP198" s="10">
        <f t="shared" ca="1" si="246"/>
        <v>0</v>
      </c>
      <c r="AQ198" s="10">
        <f t="shared" ca="1" si="246"/>
        <v>0</v>
      </c>
      <c r="AR198" s="10">
        <f t="shared" ca="1" si="246"/>
        <v>0</v>
      </c>
      <c r="AS198" s="2"/>
      <c r="AT198" s="10">
        <f t="shared" ca="1" si="239"/>
        <v>0</v>
      </c>
      <c r="AU198" s="10">
        <f t="shared" ca="1" si="240"/>
        <v>0</v>
      </c>
      <c r="AV198" s="10">
        <f t="shared" ca="1" si="241"/>
        <v>0</v>
      </c>
      <c r="AW198" s="10">
        <f t="shared" ca="1" si="206"/>
        <v>0</v>
      </c>
      <c r="AX198" s="10">
        <f t="shared" ca="1" si="207"/>
        <v>0</v>
      </c>
      <c r="AY198" s="10">
        <f t="shared" ca="1" si="208"/>
        <v>0</v>
      </c>
      <c r="AZ198" s="10">
        <f t="shared" ca="1" si="209"/>
        <v>0</v>
      </c>
      <c r="BA198" s="10">
        <f t="shared" ca="1" si="210"/>
        <v>0</v>
      </c>
      <c r="BB198" s="10">
        <f t="shared" ca="1" si="211"/>
        <v>0</v>
      </c>
      <c r="BC198" s="10">
        <f t="shared" ca="1" si="212"/>
        <v>0</v>
      </c>
      <c r="BD198" s="10">
        <f t="shared" ca="1" si="213"/>
        <v>0</v>
      </c>
      <c r="BE198" s="10">
        <f t="shared" ca="1" si="214"/>
        <v>0</v>
      </c>
      <c r="BF198" s="10">
        <f t="shared" ca="1" si="215"/>
        <v>0</v>
      </c>
      <c r="BG198" s="10">
        <f t="shared" ca="1" si="216"/>
        <v>0</v>
      </c>
      <c r="BH198" s="10">
        <f t="shared" ca="1" si="217"/>
        <v>0</v>
      </c>
      <c r="BI198" s="10">
        <f t="shared" ca="1" si="218"/>
        <v>0</v>
      </c>
      <c r="BJ198" s="10">
        <f t="shared" ca="1" si="219"/>
        <v>0</v>
      </c>
      <c r="BK198" s="10">
        <f t="shared" ca="1" si="220"/>
        <v>0</v>
      </c>
      <c r="BL198" s="10">
        <f t="shared" ca="1" si="221"/>
        <v>0</v>
      </c>
      <c r="BM198" s="10">
        <f t="shared" ca="1" si="222"/>
        <v>0</v>
      </c>
      <c r="BN198" s="13">
        <f t="shared" ca="1" si="198"/>
        <v>0</v>
      </c>
      <c r="BO198" s="7"/>
      <c r="BP198" s="10">
        <f t="shared" ca="1" si="199"/>
        <v>0</v>
      </c>
      <c r="BQ198" s="10">
        <f t="shared" ca="1" si="200"/>
        <v>0</v>
      </c>
      <c r="BR198" s="10">
        <f t="shared" ca="1" si="201"/>
        <v>0</v>
      </c>
      <c r="BS198" s="10">
        <f t="shared" ca="1" si="202"/>
        <v>0</v>
      </c>
      <c r="BT198" s="10">
        <f t="shared" ca="1" si="203"/>
        <v>0</v>
      </c>
      <c r="BU198" s="10">
        <f t="shared" ca="1" si="224"/>
        <v>0</v>
      </c>
      <c r="BV198" s="10">
        <f t="shared" ca="1" si="225"/>
        <v>0</v>
      </c>
      <c r="BW198" s="10">
        <f t="shared" ca="1" si="226"/>
        <v>0</v>
      </c>
      <c r="BX198" s="10">
        <f t="shared" ca="1" si="227"/>
        <v>0</v>
      </c>
      <c r="BY198" s="10">
        <f t="shared" ca="1" si="228"/>
        <v>0</v>
      </c>
      <c r="BZ198" s="10">
        <f t="shared" ca="1" si="229"/>
        <v>0</v>
      </c>
      <c r="CA198" s="10">
        <f t="shared" ca="1" si="230"/>
        <v>0</v>
      </c>
      <c r="CB198" s="10">
        <f t="shared" ca="1" si="231"/>
        <v>0</v>
      </c>
      <c r="CC198" s="10">
        <f t="shared" ca="1" si="232"/>
        <v>0</v>
      </c>
      <c r="CD198" s="10">
        <f t="shared" ca="1" si="233"/>
        <v>0</v>
      </c>
      <c r="CE198" s="10">
        <f t="shared" ca="1" si="234"/>
        <v>0</v>
      </c>
      <c r="CF198" s="10">
        <f t="shared" ca="1" si="235"/>
        <v>0</v>
      </c>
      <c r="CG198" s="10">
        <f t="shared" ca="1" si="236"/>
        <v>0</v>
      </c>
      <c r="CH198" s="10">
        <f t="shared" ca="1" si="237"/>
        <v>0</v>
      </c>
      <c r="CI198" s="10">
        <f t="shared" ca="1" si="238"/>
        <v>0</v>
      </c>
      <c r="CJ198" s="13">
        <f t="shared" ca="1" si="204"/>
        <v>0</v>
      </c>
      <c r="CK198" s="13"/>
      <c r="CL198" s="33">
        <f t="shared" ca="1" si="190"/>
        <v>0</v>
      </c>
      <c r="CM198" s="10">
        <f ca="1">IF(NOT(snowball),0,IF(Z197=0,0,IF($C198&lt;=SUM($CL198:CL198),0,IF(BQ198+$C198-SUM($CL198:CL198)&gt;Z197+AU198,Z197+AU198-BQ198,$C198-SUM($CL198:CL198)))))</f>
        <v>0</v>
      </c>
      <c r="CN198" s="10">
        <f ca="1">IF(NOT(snowball),0,IF(AA197=0,0,IF($C198&lt;=SUM($CL198:CM198),0,IF(BR198+$C198-SUM($CL198:CM198)&gt;AA197+AV198,AA197+AV198-BR198,$C198-SUM($CL198:CM198)))))</f>
        <v>0</v>
      </c>
      <c r="CO198" s="10">
        <f ca="1">IF(NOT(snowball),0,IF(AB197=0,0,IF($C198&lt;=SUM($CL198:CN198),0,IF(BS198+$C198-SUM($CL198:CN198)&gt;AB197+AW198,AB197+AW198-BS198,$C198-SUM($CL198:CN198)))))</f>
        <v>0</v>
      </c>
      <c r="CP198" s="10">
        <f ca="1">IF(NOT(snowball),0,IF(AC197=0,0,IF($C198&lt;=SUM($CL198:CO198),0,IF(BT198+$C198-SUM($CL198:CO198)&gt;AC197+AX198,AC197+AX198-BT198,$C198-SUM($CL198:CO198)))))</f>
        <v>0</v>
      </c>
      <c r="CQ198" s="10">
        <f ca="1">IF(NOT(snowball),0,IF(AD197=0,0,IF($C198&lt;=SUM($CL198:CP198),0,IF(BU198+$C198-SUM($CL198:CP198)&gt;AD197+AY198,AD197+AY198-BU198,$C198-SUM($CL198:CP198)))))</f>
        <v>0</v>
      </c>
      <c r="CR198" s="10">
        <f ca="1">IF(NOT(snowball),0,IF(AE197=0,0,IF($C198&lt;=SUM($CL198:CQ198),0,IF(BV198+$C198-SUM($CL198:CQ198)&gt;AE197+AZ198,AE197+AZ198-BV198,$C198-SUM($CL198:CQ198)))))</f>
        <v>0</v>
      </c>
      <c r="CS198" s="10">
        <f ca="1">IF(NOT(snowball),0,IF(AF197=0,0,IF($C198&lt;=SUM($CL198:CR198),0,IF(BW198+$C198-SUM($CL198:CR198)&gt;AF197+BA198,AF197+BA198-BW198,$C198-SUM($CL198:CR198)))))</f>
        <v>0</v>
      </c>
      <c r="CT198" s="10">
        <f ca="1">IF(NOT(snowball),0,IF(AG197=0,0,IF($C198&lt;=SUM($CL198:CS198),0,IF(BX198+$C198-SUM($CL198:CS198)&gt;AG197+BB198,AG197+BB198-BX198,$C198-SUM($CL198:CS198)))))</f>
        <v>0</v>
      </c>
      <c r="CU198" s="10">
        <f ca="1">IF(NOT(snowball),0,IF(AH197=0,0,IF($C198&lt;=SUM($CL198:CT198),0,IF(BY198+$C198-SUM($CL198:CT198)&gt;AH197+BC198,AH197+BC198-BY198,$C198-SUM($CL198:CT198)))))</f>
        <v>0</v>
      </c>
      <c r="CV198" s="10">
        <f ca="1">IF(NOT(snowball),0,IF(AI197=0,0,IF($C198&lt;=SUM($CL198:CU198),0,IF(BZ198+$C198-SUM($CL198:CU198)&gt;AI197+BD198,AI197+BD198-BZ198,$C198-SUM($CL198:CU198)))))</f>
        <v>0</v>
      </c>
      <c r="CW198" s="10">
        <f ca="1">IF(NOT(snowball),0,IF(AJ197=0,0,IF($C198&lt;=SUM($CL198:CV198),0,IF(CA198+$C198-SUM($CL198:CV198)&gt;AJ197+BE198,AJ197+BE198-CA198,$C198-SUM($CL198:CV198)))))</f>
        <v>0</v>
      </c>
      <c r="CX198" s="10">
        <f ca="1">IF(NOT(snowball),0,IF(AK197=0,0,IF($C198&lt;=SUM($CL198:CW198),0,IF(CB198+$C198-SUM($CL198:CW198)&gt;AK197+BF198,AK197+BF198-CB198,$C198-SUM($CL198:CW198)))))</f>
        <v>0</v>
      </c>
      <c r="CY198" s="10">
        <f ca="1">IF(NOT(snowball),0,IF(AL197=0,0,IF($C198&lt;=SUM($CL198:CX198),0,IF(CC198+$C198-SUM($CL198:CX198)&gt;AL197+BG198,AL197+BG198-CC198,$C198-SUM($CL198:CX198)))))</f>
        <v>0</v>
      </c>
      <c r="CZ198" s="10">
        <f ca="1">IF(NOT(snowball),0,IF(AM197=0,0,IF($C198&lt;=SUM($CL198:CY198),0,IF(CD198+$C198-SUM($CL198:CY198)&gt;AM197+BH198,AM197+BH198-CD198,$C198-SUM($CL198:CY198)))))</f>
        <v>0</v>
      </c>
      <c r="DA198" s="10">
        <f ca="1">IF(NOT(snowball),0,IF(AN197=0,0,IF($C198&lt;=SUM($CL198:CZ198),0,IF(CE198+$C198-SUM($CL198:CZ198)&gt;AN197+BI198,AN197+BI198-CE198,$C198-SUM($CL198:CZ198)))))</f>
        <v>0</v>
      </c>
      <c r="DB198" s="10">
        <f ca="1">IF(NOT(snowball),0,IF(AO197=0,0,IF($C198&lt;=SUM($CL198:DA198),0,IF(CF198+$C198-SUM($CL198:DA198)&gt;AO197+BJ198,AO197+BJ198-CF198,$C198-SUM($CL198:DA198)))))</f>
        <v>0</v>
      </c>
      <c r="DC198" s="10">
        <f ca="1">IF(NOT(snowball),0,IF(AP197=0,0,IF($C198&lt;=SUM($CL198:DB198),0,IF(CG198+$C198-SUM($CL198:DB198)&gt;AP197+BK198,AP197+BK198-CG198,$C198-SUM($CL198:DB198)))))</f>
        <v>0</v>
      </c>
      <c r="DD198" s="10">
        <f ca="1">IF(NOT(snowball),0,IF(AQ197=0,0,IF($C198&lt;=SUM($CL198:DC198),0,IF(CH198+$C198-SUM($CL198:DC198)&gt;AQ197+BL198,AQ197+BL198-CH198,$C198-SUM($CL198:DC198)))))</f>
        <v>0</v>
      </c>
      <c r="DE198" s="10">
        <f ca="1">IF(NOT(snowball),0,IF(AR197=0,0,IF($C198&lt;=SUM($CL198:DD198),0,IF(CI198+$C198-SUM($CL198:DD198)&gt;AR197+BM198,AR197+BM198-CI198,$C198-SUM($CL198:DD198)))))</f>
        <v>0</v>
      </c>
    </row>
    <row r="199" spans="1:109" ht="11.1" customHeight="1">
      <c r="A199" s="11" t="str">
        <f t="shared" ca="1" si="205"/>
        <v/>
      </c>
      <c r="B199" s="5" t="e">
        <f t="shared" ca="1" si="191"/>
        <v>#N/A</v>
      </c>
      <c r="C199" s="34" t="str">
        <f t="shared" ca="1" si="169"/>
        <v/>
      </c>
      <c r="D199" s="10">
        <f t="shared" ca="1" si="170"/>
        <v>0</v>
      </c>
      <c r="E199" s="10">
        <f t="shared" ca="1" si="171"/>
        <v>0</v>
      </c>
      <c r="F199" s="10">
        <f t="shared" ca="1" si="172"/>
        <v>0</v>
      </c>
      <c r="G199" s="10">
        <f t="shared" ca="1" si="173"/>
        <v>0</v>
      </c>
      <c r="H199" s="10">
        <f t="shared" ca="1" si="174"/>
        <v>0</v>
      </c>
      <c r="I199" s="10">
        <f t="shared" ca="1" si="175"/>
        <v>0</v>
      </c>
      <c r="J199" s="10">
        <f t="shared" ca="1" si="176"/>
        <v>0</v>
      </c>
      <c r="K199" s="10">
        <f t="shared" ca="1" si="177"/>
        <v>0</v>
      </c>
      <c r="L199" s="10">
        <f t="shared" ca="1" si="178"/>
        <v>0</v>
      </c>
      <c r="M199" s="10">
        <f t="shared" ca="1" si="179"/>
        <v>0</v>
      </c>
      <c r="N199" s="10">
        <f t="shared" ca="1" si="180"/>
        <v>0</v>
      </c>
      <c r="O199" s="10">
        <f t="shared" ca="1" si="181"/>
        <v>0</v>
      </c>
      <c r="P199" s="10">
        <f t="shared" ca="1" si="182"/>
        <v>0</v>
      </c>
      <c r="Q199" s="10">
        <f t="shared" ca="1" si="183"/>
        <v>0</v>
      </c>
      <c r="R199" s="10">
        <f t="shared" ca="1" si="184"/>
        <v>0</v>
      </c>
      <c r="S199" s="10">
        <f t="shared" ca="1" si="185"/>
        <v>0</v>
      </c>
      <c r="T199" s="10">
        <f t="shared" ca="1" si="186"/>
        <v>0</v>
      </c>
      <c r="U199" s="10">
        <f t="shared" ca="1" si="187"/>
        <v>0</v>
      </c>
      <c r="V199" s="10">
        <f t="shared" ca="1" si="188"/>
        <v>0</v>
      </c>
      <c r="W199" s="10">
        <f t="shared" ca="1" si="188"/>
        <v>0</v>
      </c>
      <c r="X199" s="31"/>
      <c r="Y199" s="10">
        <f t="shared" ca="1" si="192"/>
        <v>0</v>
      </c>
      <c r="Z199" s="10">
        <f t="shared" ca="1" si="193"/>
        <v>0</v>
      </c>
      <c r="AA199" s="10">
        <f t="shared" ca="1" si="194"/>
        <v>0</v>
      </c>
      <c r="AB199" s="10">
        <f t="shared" ca="1" si="243"/>
        <v>0</v>
      </c>
      <c r="AC199" s="10">
        <f t="shared" ca="1" si="244"/>
        <v>0</v>
      </c>
      <c r="AD199" s="10">
        <f t="shared" ca="1" si="245"/>
        <v>0</v>
      </c>
      <c r="AE199" s="10">
        <f t="shared" ca="1" si="246"/>
        <v>0</v>
      </c>
      <c r="AF199" s="10">
        <f t="shared" ca="1" si="246"/>
        <v>0</v>
      </c>
      <c r="AG199" s="10">
        <f t="shared" ca="1" si="246"/>
        <v>0</v>
      </c>
      <c r="AH199" s="10">
        <f t="shared" ca="1" si="246"/>
        <v>0</v>
      </c>
      <c r="AI199" s="10">
        <f t="shared" ca="1" si="246"/>
        <v>0</v>
      </c>
      <c r="AJ199" s="10">
        <f t="shared" ca="1" si="246"/>
        <v>0</v>
      </c>
      <c r="AK199" s="10">
        <f t="shared" ca="1" si="246"/>
        <v>0</v>
      </c>
      <c r="AL199" s="10">
        <f t="shared" ca="1" si="246"/>
        <v>0</v>
      </c>
      <c r="AM199" s="10">
        <f t="shared" ca="1" si="246"/>
        <v>0</v>
      </c>
      <c r="AN199" s="10">
        <f t="shared" ca="1" si="246"/>
        <v>0</v>
      </c>
      <c r="AO199" s="10">
        <f t="shared" ca="1" si="246"/>
        <v>0</v>
      </c>
      <c r="AP199" s="10">
        <f t="shared" ca="1" si="246"/>
        <v>0</v>
      </c>
      <c r="AQ199" s="10">
        <f t="shared" ca="1" si="246"/>
        <v>0</v>
      </c>
      <c r="AR199" s="10">
        <f t="shared" ca="1" si="246"/>
        <v>0</v>
      </c>
      <c r="AS199" s="2"/>
      <c r="AT199" s="10">
        <f t="shared" ca="1" si="239"/>
        <v>0</v>
      </c>
      <c r="AU199" s="10">
        <f t="shared" ca="1" si="240"/>
        <v>0</v>
      </c>
      <c r="AV199" s="10">
        <f t="shared" ca="1" si="241"/>
        <v>0</v>
      </c>
      <c r="AW199" s="10">
        <f t="shared" ca="1" si="206"/>
        <v>0</v>
      </c>
      <c r="AX199" s="10">
        <f t="shared" ca="1" si="207"/>
        <v>0</v>
      </c>
      <c r="AY199" s="10">
        <f t="shared" ca="1" si="208"/>
        <v>0</v>
      </c>
      <c r="AZ199" s="10">
        <f t="shared" ca="1" si="209"/>
        <v>0</v>
      </c>
      <c r="BA199" s="10">
        <f t="shared" ca="1" si="210"/>
        <v>0</v>
      </c>
      <c r="BB199" s="10">
        <f t="shared" ca="1" si="211"/>
        <v>0</v>
      </c>
      <c r="BC199" s="10">
        <f t="shared" ca="1" si="212"/>
        <v>0</v>
      </c>
      <c r="BD199" s="10">
        <f t="shared" ca="1" si="213"/>
        <v>0</v>
      </c>
      <c r="BE199" s="10">
        <f t="shared" ca="1" si="214"/>
        <v>0</v>
      </c>
      <c r="BF199" s="10">
        <f t="shared" ca="1" si="215"/>
        <v>0</v>
      </c>
      <c r="BG199" s="10">
        <f t="shared" ca="1" si="216"/>
        <v>0</v>
      </c>
      <c r="BH199" s="10">
        <f t="shared" ca="1" si="217"/>
        <v>0</v>
      </c>
      <c r="BI199" s="10">
        <f t="shared" ca="1" si="218"/>
        <v>0</v>
      </c>
      <c r="BJ199" s="10">
        <f t="shared" ca="1" si="219"/>
        <v>0</v>
      </c>
      <c r="BK199" s="10">
        <f t="shared" ca="1" si="220"/>
        <v>0</v>
      </c>
      <c r="BL199" s="10">
        <f t="shared" ca="1" si="221"/>
        <v>0</v>
      </c>
      <c r="BM199" s="10">
        <f t="shared" ca="1" si="222"/>
        <v>0</v>
      </c>
      <c r="BN199" s="13">
        <f t="shared" ca="1" si="198"/>
        <v>0</v>
      </c>
      <c r="BO199" s="7"/>
      <c r="BP199" s="10">
        <f t="shared" ca="1" si="199"/>
        <v>0</v>
      </c>
      <c r="BQ199" s="10">
        <f t="shared" ca="1" si="200"/>
        <v>0</v>
      </c>
      <c r="BR199" s="10">
        <f t="shared" ca="1" si="201"/>
        <v>0</v>
      </c>
      <c r="BS199" s="10">
        <f t="shared" ca="1" si="202"/>
        <v>0</v>
      </c>
      <c r="BT199" s="10">
        <f t="shared" ca="1" si="203"/>
        <v>0</v>
      </c>
      <c r="BU199" s="10">
        <f t="shared" ca="1" si="224"/>
        <v>0</v>
      </c>
      <c r="BV199" s="10">
        <f t="shared" ca="1" si="225"/>
        <v>0</v>
      </c>
      <c r="BW199" s="10">
        <f t="shared" ca="1" si="226"/>
        <v>0</v>
      </c>
      <c r="BX199" s="10">
        <f t="shared" ca="1" si="227"/>
        <v>0</v>
      </c>
      <c r="BY199" s="10">
        <f t="shared" ca="1" si="228"/>
        <v>0</v>
      </c>
      <c r="BZ199" s="10">
        <f t="shared" ca="1" si="229"/>
        <v>0</v>
      </c>
      <c r="CA199" s="10">
        <f t="shared" ca="1" si="230"/>
        <v>0</v>
      </c>
      <c r="CB199" s="10">
        <f t="shared" ca="1" si="231"/>
        <v>0</v>
      </c>
      <c r="CC199" s="10">
        <f t="shared" ca="1" si="232"/>
        <v>0</v>
      </c>
      <c r="CD199" s="10">
        <f t="shared" ca="1" si="233"/>
        <v>0</v>
      </c>
      <c r="CE199" s="10">
        <f t="shared" ca="1" si="234"/>
        <v>0</v>
      </c>
      <c r="CF199" s="10">
        <f t="shared" ca="1" si="235"/>
        <v>0</v>
      </c>
      <c r="CG199" s="10">
        <f t="shared" ca="1" si="236"/>
        <v>0</v>
      </c>
      <c r="CH199" s="10">
        <f t="shared" ca="1" si="237"/>
        <v>0</v>
      </c>
      <c r="CI199" s="10">
        <f t="shared" ca="1" si="238"/>
        <v>0</v>
      </c>
      <c r="CJ199" s="13">
        <f t="shared" ca="1" si="204"/>
        <v>0</v>
      </c>
      <c r="CK199" s="13"/>
      <c r="CL199" s="33">
        <f t="shared" ca="1" si="190"/>
        <v>0</v>
      </c>
      <c r="CM199" s="10">
        <f ca="1">IF(NOT(snowball),0,IF(Z198=0,0,IF($C199&lt;=SUM($CL199:CL199),0,IF(BQ199+$C199-SUM($CL199:CL199)&gt;Z198+AU199,Z198+AU199-BQ199,$C199-SUM($CL199:CL199)))))</f>
        <v>0</v>
      </c>
      <c r="CN199" s="10">
        <f ca="1">IF(NOT(snowball),0,IF(AA198=0,0,IF($C199&lt;=SUM($CL199:CM199),0,IF(BR199+$C199-SUM($CL199:CM199)&gt;AA198+AV199,AA198+AV199-BR199,$C199-SUM($CL199:CM199)))))</f>
        <v>0</v>
      </c>
      <c r="CO199" s="10">
        <f ca="1">IF(NOT(snowball),0,IF(AB198=0,0,IF($C199&lt;=SUM($CL199:CN199),0,IF(BS199+$C199-SUM($CL199:CN199)&gt;AB198+AW199,AB198+AW199-BS199,$C199-SUM($CL199:CN199)))))</f>
        <v>0</v>
      </c>
      <c r="CP199" s="10">
        <f ca="1">IF(NOT(snowball),0,IF(AC198=0,0,IF($C199&lt;=SUM($CL199:CO199),0,IF(BT199+$C199-SUM($CL199:CO199)&gt;AC198+AX199,AC198+AX199-BT199,$C199-SUM($CL199:CO199)))))</f>
        <v>0</v>
      </c>
      <c r="CQ199" s="10">
        <f ca="1">IF(NOT(snowball),0,IF(AD198=0,0,IF($C199&lt;=SUM($CL199:CP199),0,IF(BU199+$C199-SUM($CL199:CP199)&gt;AD198+AY199,AD198+AY199-BU199,$C199-SUM($CL199:CP199)))))</f>
        <v>0</v>
      </c>
      <c r="CR199" s="10">
        <f ca="1">IF(NOT(snowball),0,IF(AE198=0,0,IF($C199&lt;=SUM($CL199:CQ199),0,IF(BV199+$C199-SUM($CL199:CQ199)&gt;AE198+AZ199,AE198+AZ199-BV199,$C199-SUM($CL199:CQ199)))))</f>
        <v>0</v>
      </c>
      <c r="CS199" s="10">
        <f ca="1">IF(NOT(snowball),0,IF(AF198=0,0,IF($C199&lt;=SUM($CL199:CR199),0,IF(BW199+$C199-SUM($CL199:CR199)&gt;AF198+BA199,AF198+BA199-BW199,$C199-SUM($CL199:CR199)))))</f>
        <v>0</v>
      </c>
      <c r="CT199" s="10">
        <f ca="1">IF(NOT(snowball),0,IF(AG198=0,0,IF($C199&lt;=SUM($CL199:CS199),0,IF(BX199+$C199-SUM($CL199:CS199)&gt;AG198+BB199,AG198+BB199-BX199,$C199-SUM($CL199:CS199)))))</f>
        <v>0</v>
      </c>
      <c r="CU199" s="10">
        <f ca="1">IF(NOT(snowball),0,IF(AH198=0,0,IF($C199&lt;=SUM($CL199:CT199),0,IF(BY199+$C199-SUM($CL199:CT199)&gt;AH198+BC199,AH198+BC199-BY199,$C199-SUM($CL199:CT199)))))</f>
        <v>0</v>
      </c>
      <c r="CV199" s="10">
        <f ca="1">IF(NOT(snowball),0,IF(AI198=0,0,IF($C199&lt;=SUM($CL199:CU199),0,IF(BZ199+$C199-SUM($CL199:CU199)&gt;AI198+BD199,AI198+BD199-BZ199,$C199-SUM($CL199:CU199)))))</f>
        <v>0</v>
      </c>
      <c r="CW199" s="10">
        <f ca="1">IF(NOT(snowball),0,IF(AJ198=0,0,IF($C199&lt;=SUM($CL199:CV199),0,IF(CA199+$C199-SUM($CL199:CV199)&gt;AJ198+BE199,AJ198+BE199-CA199,$C199-SUM($CL199:CV199)))))</f>
        <v>0</v>
      </c>
      <c r="CX199" s="10">
        <f ca="1">IF(NOT(snowball),0,IF(AK198=0,0,IF($C199&lt;=SUM($CL199:CW199),0,IF(CB199+$C199-SUM($CL199:CW199)&gt;AK198+BF199,AK198+BF199-CB199,$C199-SUM($CL199:CW199)))))</f>
        <v>0</v>
      </c>
      <c r="CY199" s="10">
        <f ca="1">IF(NOT(snowball),0,IF(AL198=0,0,IF($C199&lt;=SUM($CL199:CX199),0,IF(CC199+$C199-SUM($CL199:CX199)&gt;AL198+BG199,AL198+BG199-CC199,$C199-SUM($CL199:CX199)))))</f>
        <v>0</v>
      </c>
      <c r="CZ199" s="10">
        <f ca="1">IF(NOT(snowball),0,IF(AM198=0,0,IF($C199&lt;=SUM($CL199:CY199),0,IF(CD199+$C199-SUM($CL199:CY199)&gt;AM198+BH199,AM198+BH199-CD199,$C199-SUM($CL199:CY199)))))</f>
        <v>0</v>
      </c>
      <c r="DA199" s="10">
        <f ca="1">IF(NOT(snowball),0,IF(AN198=0,0,IF($C199&lt;=SUM($CL199:CZ199),0,IF(CE199+$C199-SUM($CL199:CZ199)&gt;AN198+BI199,AN198+BI199-CE199,$C199-SUM($CL199:CZ199)))))</f>
        <v>0</v>
      </c>
      <c r="DB199" s="10">
        <f ca="1">IF(NOT(snowball),0,IF(AO198=0,0,IF($C199&lt;=SUM($CL199:DA199),0,IF(CF199+$C199-SUM($CL199:DA199)&gt;AO198+BJ199,AO198+BJ199-CF199,$C199-SUM($CL199:DA199)))))</f>
        <v>0</v>
      </c>
      <c r="DC199" s="10">
        <f ca="1">IF(NOT(snowball),0,IF(AP198=0,0,IF($C199&lt;=SUM($CL199:DB199),0,IF(CG199+$C199-SUM($CL199:DB199)&gt;AP198+BK199,AP198+BK199-CG199,$C199-SUM($CL199:DB199)))))</f>
        <v>0</v>
      </c>
      <c r="DD199" s="10">
        <f ca="1">IF(NOT(snowball),0,IF(AQ198=0,0,IF($C199&lt;=SUM($CL199:DC199),0,IF(CH199+$C199-SUM($CL199:DC199)&gt;AQ198+BL199,AQ198+BL199-CH199,$C199-SUM($CL199:DC199)))))</f>
        <v>0</v>
      </c>
      <c r="DE199" s="10">
        <f ca="1">IF(NOT(snowball),0,IF(AR198=0,0,IF($C199&lt;=SUM($CL199:DD199),0,IF(CI199+$C199-SUM($CL199:DD199)&gt;AR198+BM199,AR198+BM199-CI199,$C199-SUM($CL199:DD199)))))</f>
        <v>0</v>
      </c>
    </row>
    <row r="200" spans="1:109" ht="11.1" customHeight="1">
      <c r="A200" s="11" t="str">
        <f t="shared" ca="1" si="205"/>
        <v/>
      </c>
      <c r="B200" s="5" t="e">
        <f t="shared" ca="1" si="191"/>
        <v>#N/A</v>
      </c>
      <c r="C200" s="34" t="str">
        <f t="shared" ca="1" si="169"/>
        <v/>
      </c>
      <c r="D200" s="10">
        <f t="shared" ca="1" si="170"/>
        <v>0</v>
      </c>
      <c r="E200" s="10">
        <f t="shared" ca="1" si="171"/>
        <v>0</v>
      </c>
      <c r="F200" s="10">
        <f t="shared" ca="1" si="172"/>
        <v>0</v>
      </c>
      <c r="G200" s="10">
        <f t="shared" ca="1" si="173"/>
        <v>0</v>
      </c>
      <c r="H200" s="10">
        <f t="shared" ca="1" si="174"/>
        <v>0</v>
      </c>
      <c r="I200" s="10">
        <f t="shared" ca="1" si="175"/>
        <v>0</v>
      </c>
      <c r="J200" s="10">
        <f t="shared" ca="1" si="176"/>
        <v>0</v>
      </c>
      <c r="K200" s="10">
        <f t="shared" ca="1" si="177"/>
        <v>0</v>
      </c>
      <c r="L200" s="10">
        <f t="shared" ca="1" si="178"/>
        <v>0</v>
      </c>
      <c r="M200" s="10">
        <f t="shared" ca="1" si="179"/>
        <v>0</v>
      </c>
      <c r="N200" s="10">
        <f t="shared" ca="1" si="180"/>
        <v>0</v>
      </c>
      <c r="O200" s="10">
        <f t="shared" ca="1" si="181"/>
        <v>0</v>
      </c>
      <c r="P200" s="10">
        <f t="shared" ca="1" si="182"/>
        <v>0</v>
      </c>
      <c r="Q200" s="10">
        <f t="shared" ca="1" si="183"/>
        <v>0</v>
      </c>
      <c r="R200" s="10">
        <f t="shared" ca="1" si="184"/>
        <v>0</v>
      </c>
      <c r="S200" s="10">
        <f t="shared" ca="1" si="185"/>
        <v>0</v>
      </c>
      <c r="T200" s="10">
        <f t="shared" ca="1" si="186"/>
        <v>0</v>
      </c>
      <c r="U200" s="10">
        <f t="shared" ca="1" si="187"/>
        <v>0</v>
      </c>
      <c r="V200" s="10">
        <f t="shared" ca="1" si="188"/>
        <v>0</v>
      </c>
      <c r="W200" s="10">
        <f t="shared" ca="1" si="188"/>
        <v>0</v>
      </c>
      <c r="X200" s="31"/>
      <c r="Y200" s="10">
        <f t="shared" ca="1" si="192"/>
        <v>0</v>
      </c>
      <c r="Z200" s="10">
        <f t="shared" ca="1" si="193"/>
        <v>0</v>
      </c>
      <c r="AA200" s="10">
        <f t="shared" ca="1" si="194"/>
        <v>0</v>
      </c>
      <c r="AB200" s="10">
        <f t="shared" ca="1" si="243"/>
        <v>0</v>
      </c>
      <c r="AC200" s="10">
        <f t="shared" ca="1" si="244"/>
        <v>0</v>
      </c>
      <c r="AD200" s="10">
        <f t="shared" ca="1" si="245"/>
        <v>0</v>
      </c>
      <c r="AE200" s="10">
        <f t="shared" ca="1" si="246"/>
        <v>0</v>
      </c>
      <c r="AF200" s="10">
        <f t="shared" ca="1" si="246"/>
        <v>0</v>
      </c>
      <c r="AG200" s="10">
        <f t="shared" ca="1" si="246"/>
        <v>0</v>
      </c>
      <c r="AH200" s="10">
        <f t="shared" ca="1" si="246"/>
        <v>0</v>
      </c>
      <c r="AI200" s="10">
        <f t="shared" ca="1" si="246"/>
        <v>0</v>
      </c>
      <c r="AJ200" s="10">
        <f t="shared" ca="1" si="246"/>
        <v>0</v>
      </c>
      <c r="AK200" s="10">
        <f t="shared" ca="1" si="246"/>
        <v>0</v>
      </c>
      <c r="AL200" s="10">
        <f t="shared" ca="1" si="246"/>
        <v>0</v>
      </c>
      <c r="AM200" s="10">
        <f t="shared" ca="1" si="246"/>
        <v>0</v>
      </c>
      <c r="AN200" s="10">
        <f t="shared" ca="1" si="246"/>
        <v>0</v>
      </c>
      <c r="AO200" s="10">
        <f t="shared" ca="1" si="246"/>
        <v>0</v>
      </c>
      <c r="AP200" s="10">
        <f t="shared" ca="1" si="246"/>
        <v>0</v>
      </c>
      <c r="AQ200" s="10">
        <f t="shared" ca="1" si="246"/>
        <v>0</v>
      </c>
      <c r="AR200" s="10">
        <f t="shared" ca="1" si="246"/>
        <v>0</v>
      </c>
      <c r="AS200" s="2"/>
      <c r="AT200" s="10">
        <f t="shared" ca="1" si="239"/>
        <v>0</v>
      </c>
      <c r="AU200" s="10">
        <f t="shared" ca="1" si="240"/>
        <v>0</v>
      </c>
      <c r="AV200" s="10">
        <f t="shared" ca="1" si="241"/>
        <v>0</v>
      </c>
      <c r="AW200" s="10">
        <f t="shared" ca="1" si="206"/>
        <v>0</v>
      </c>
      <c r="AX200" s="10">
        <f t="shared" ca="1" si="207"/>
        <v>0</v>
      </c>
      <c r="AY200" s="10">
        <f t="shared" ca="1" si="208"/>
        <v>0</v>
      </c>
      <c r="AZ200" s="10">
        <f t="shared" ca="1" si="209"/>
        <v>0</v>
      </c>
      <c r="BA200" s="10">
        <f t="shared" ca="1" si="210"/>
        <v>0</v>
      </c>
      <c r="BB200" s="10">
        <f t="shared" ca="1" si="211"/>
        <v>0</v>
      </c>
      <c r="BC200" s="10">
        <f t="shared" ca="1" si="212"/>
        <v>0</v>
      </c>
      <c r="BD200" s="10">
        <f t="shared" ca="1" si="213"/>
        <v>0</v>
      </c>
      <c r="BE200" s="10">
        <f t="shared" ca="1" si="214"/>
        <v>0</v>
      </c>
      <c r="BF200" s="10">
        <f t="shared" ca="1" si="215"/>
        <v>0</v>
      </c>
      <c r="BG200" s="10">
        <f t="shared" ca="1" si="216"/>
        <v>0</v>
      </c>
      <c r="BH200" s="10">
        <f t="shared" ca="1" si="217"/>
        <v>0</v>
      </c>
      <c r="BI200" s="10">
        <f t="shared" ca="1" si="218"/>
        <v>0</v>
      </c>
      <c r="BJ200" s="10">
        <f t="shared" ca="1" si="219"/>
        <v>0</v>
      </c>
      <c r="BK200" s="10">
        <f t="shared" ca="1" si="220"/>
        <v>0</v>
      </c>
      <c r="BL200" s="10">
        <f t="shared" ca="1" si="221"/>
        <v>0</v>
      </c>
      <c r="BM200" s="10">
        <f t="shared" ca="1" si="222"/>
        <v>0</v>
      </c>
      <c r="BN200" s="13">
        <f t="shared" ca="1" si="198"/>
        <v>0</v>
      </c>
      <c r="BO200" s="7"/>
      <c r="BP200" s="10">
        <f t="shared" ca="1" si="199"/>
        <v>0</v>
      </c>
      <c r="BQ200" s="10">
        <f t="shared" ca="1" si="200"/>
        <v>0</v>
      </c>
      <c r="BR200" s="10">
        <f t="shared" ca="1" si="201"/>
        <v>0</v>
      </c>
      <c r="BS200" s="10">
        <f t="shared" ca="1" si="202"/>
        <v>0</v>
      </c>
      <c r="BT200" s="10">
        <f t="shared" ca="1" si="203"/>
        <v>0</v>
      </c>
      <c r="BU200" s="10">
        <f t="shared" ca="1" si="224"/>
        <v>0</v>
      </c>
      <c r="BV200" s="10">
        <f t="shared" ca="1" si="225"/>
        <v>0</v>
      </c>
      <c r="BW200" s="10">
        <f t="shared" ca="1" si="226"/>
        <v>0</v>
      </c>
      <c r="BX200" s="10">
        <f t="shared" ca="1" si="227"/>
        <v>0</v>
      </c>
      <c r="BY200" s="10">
        <f t="shared" ca="1" si="228"/>
        <v>0</v>
      </c>
      <c r="BZ200" s="10">
        <f t="shared" ca="1" si="229"/>
        <v>0</v>
      </c>
      <c r="CA200" s="10">
        <f t="shared" ca="1" si="230"/>
        <v>0</v>
      </c>
      <c r="CB200" s="10">
        <f t="shared" ca="1" si="231"/>
        <v>0</v>
      </c>
      <c r="CC200" s="10">
        <f t="shared" ca="1" si="232"/>
        <v>0</v>
      </c>
      <c r="CD200" s="10">
        <f t="shared" ca="1" si="233"/>
        <v>0</v>
      </c>
      <c r="CE200" s="10">
        <f t="shared" ca="1" si="234"/>
        <v>0</v>
      </c>
      <c r="CF200" s="10">
        <f t="shared" ca="1" si="235"/>
        <v>0</v>
      </c>
      <c r="CG200" s="10">
        <f t="shared" ca="1" si="236"/>
        <v>0</v>
      </c>
      <c r="CH200" s="10">
        <f t="shared" ca="1" si="237"/>
        <v>0</v>
      </c>
      <c r="CI200" s="10">
        <f t="shared" ca="1" si="238"/>
        <v>0</v>
      </c>
      <c r="CJ200" s="13">
        <f t="shared" ca="1" si="204"/>
        <v>0</v>
      </c>
      <c r="CK200" s="13"/>
      <c r="CL200" s="33">
        <f t="shared" ca="1" si="190"/>
        <v>0</v>
      </c>
      <c r="CM200" s="10">
        <f ca="1">IF(NOT(snowball),0,IF(Z199=0,0,IF($C200&lt;=SUM($CL200:CL200),0,IF(BQ200+$C200-SUM($CL200:CL200)&gt;Z199+AU200,Z199+AU200-BQ200,$C200-SUM($CL200:CL200)))))</f>
        <v>0</v>
      </c>
      <c r="CN200" s="10">
        <f ca="1">IF(NOT(snowball),0,IF(AA199=0,0,IF($C200&lt;=SUM($CL200:CM200),0,IF(BR200+$C200-SUM($CL200:CM200)&gt;AA199+AV200,AA199+AV200-BR200,$C200-SUM($CL200:CM200)))))</f>
        <v>0</v>
      </c>
      <c r="CO200" s="10">
        <f ca="1">IF(NOT(snowball),0,IF(AB199=0,0,IF($C200&lt;=SUM($CL200:CN200),0,IF(BS200+$C200-SUM($CL200:CN200)&gt;AB199+AW200,AB199+AW200-BS200,$C200-SUM($CL200:CN200)))))</f>
        <v>0</v>
      </c>
      <c r="CP200" s="10">
        <f ca="1">IF(NOT(snowball),0,IF(AC199=0,0,IF($C200&lt;=SUM($CL200:CO200),0,IF(BT200+$C200-SUM($CL200:CO200)&gt;AC199+AX200,AC199+AX200-BT200,$C200-SUM($CL200:CO200)))))</f>
        <v>0</v>
      </c>
      <c r="CQ200" s="10">
        <f ca="1">IF(NOT(snowball),0,IF(AD199=0,0,IF($C200&lt;=SUM($CL200:CP200),0,IF(BU200+$C200-SUM($CL200:CP200)&gt;AD199+AY200,AD199+AY200-BU200,$C200-SUM($CL200:CP200)))))</f>
        <v>0</v>
      </c>
      <c r="CR200" s="10">
        <f ca="1">IF(NOT(snowball),0,IF(AE199=0,0,IF($C200&lt;=SUM($CL200:CQ200),0,IF(BV200+$C200-SUM($CL200:CQ200)&gt;AE199+AZ200,AE199+AZ200-BV200,$C200-SUM($CL200:CQ200)))))</f>
        <v>0</v>
      </c>
      <c r="CS200" s="10">
        <f ca="1">IF(NOT(snowball),0,IF(AF199=0,0,IF($C200&lt;=SUM($CL200:CR200),0,IF(BW200+$C200-SUM($CL200:CR200)&gt;AF199+BA200,AF199+BA200-BW200,$C200-SUM($CL200:CR200)))))</f>
        <v>0</v>
      </c>
      <c r="CT200" s="10">
        <f ca="1">IF(NOT(snowball),0,IF(AG199=0,0,IF($C200&lt;=SUM($CL200:CS200),0,IF(BX200+$C200-SUM($CL200:CS200)&gt;AG199+BB200,AG199+BB200-BX200,$C200-SUM($CL200:CS200)))))</f>
        <v>0</v>
      </c>
      <c r="CU200" s="10">
        <f ca="1">IF(NOT(snowball),0,IF(AH199=0,0,IF($C200&lt;=SUM($CL200:CT200),0,IF(BY200+$C200-SUM($CL200:CT200)&gt;AH199+BC200,AH199+BC200-BY200,$C200-SUM($CL200:CT200)))))</f>
        <v>0</v>
      </c>
      <c r="CV200" s="10">
        <f ca="1">IF(NOT(snowball),0,IF(AI199=0,0,IF($C200&lt;=SUM($CL200:CU200),0,IF(BZ200+$C200-SUM($CL200:CU200)&gt;AI199+BD200,AI199+BD200-BZ200,$C200-SUM($CL200:CU200)))))</f>
        <v>0</v>
      </c>
      <c r="CW200" s="10">
        <f ca="1">IF(NOT(snowball),0,IF(AJ199=0,0,IF($C200&lt;=SUM($CL200:CV200),0,IF(CA200+$C200-SUM($CL200:CV200)&gt;AJ199+BE200,AJ199+BE200-CA200,$C200-SUM($CL200:CV200)))))</f>
        <v>0</v>
      </c>
      <c r="CX200" s="10">
        <f ca="1">IF(NOT(snowball),0,IF(AK199=0,0,IF($C200&lt;=SUM($CL200:CW200),0,IF(CB200+$C200-SUM($CL200:CW200)&gt;AK199+BF200,AK199+BF200-CB200,$C200-SUM($CL200:CW200)))))</f>
        <v>0</v>
      </c>
      <c r="CY200" s="10">
        <f ca="1">IF(NOT(snowball),0,IF(AL199=0,0,IF($C200&lt;=SUM($CL200:CX200),0,IF(CC200+$C200-SUM($CL200:CX200)&gt;AL199+BG200,AL199+BG200-CC200,$C200-SUM($CL200:CX200)))))</f>
        <v>0</v>
      </c>
      <c r="CZ200" s="10">
        <f ca="1">IF(NOT(snowball),0,IF(AM199=0,0,IF($C200&lt;=SUM($CL200:CY200),0,IF(CD200+$C200-SUM($CL200:CY200)&gt;AM199+BH200,AM199+BH200-CD200,$C200-SUM($CL200:CY200)))))</f>
        <v>0</v>
      </c>
      <c r="DA200" s="10">
        <f ca="1">IF(NOT(snowball),0,IF(AN199=0,0,IF($C200&lt;=SUM($CL200:CZ200),0,IF(CE200+$C200-SUM($CL200:CZ200)&gt;AN199+BI200,AN199+BI200-CE200,$C200-SUM($CL200:CZ200)))))</f>
        <v>0</v>
      </c>
      <c r="DB200" s="10">
        <f ca="1">IF(NOT(snowball),0,IF(AO199=0,0,IF($C200&lt;=SUM($CL200:DA200),0,IF(CF200+$C200-SUM($CL200:DA200)&gt;AO199+BJ200,AO199+BJ200-CF200,$C200-SUM($CL200:DA200)))))</f>
        <v>0</v>
      </c>
      <c r="DC200" s="10">
        <f ca="1">IF(NOT(snowball),0,IF(AP199=0,0,IF($C200&lt;=SUM($CL200:DB200),0,IF(CG200+$C200-SUM($CL200:DB200)&gt;AP199+BK200,AP199+BK200-CG200,$C200-SUM($CL200:DB200)))))</f>
        <v>0</v>
      </c>
      <c r="DD200" s="10">
        <f ca="1">IF(NOT(snowball),0,IF(AQ199=0,0,IF($C200&lt;=SUM($CL200:DC200),0,IF(CH200+$C200-SUM($CL200:DC200)&gt;AQ199+BL200,AQ199+BL200-CH200,$C200-SUM($CL200:DC200)))))</f>
        <v>0</v>
      </c>
      <c r="DE200" s="10">
        <f ca="1">IF(NOT(snowball),0,IF(AR199=0,0,IF($C200&lt;=SUM($CL200:DD200),0,IF(CI200+$C200-SUM($CL200:DD200)&gt;AR199+BM200,AR199+BM200-CI200,$C200-SUM($CL200:DD200)))))</f>
        <v>0</v>
      </c>
    </row>
    <row r="201" spans="1:109" ht="11.1" customHeight="1">
      <c r="A201" s="11" t="str">
        <f t="shared" ca="1" si="205"/>
        <v/>
      </c>
      <c r="B201" s="5" t="e">
        <f t="shared" ca="1" si="191"/>
        <v>#N/A</v>
      </c>
      <c r="C201" s="34" t="str">
        <f t="shared" ca="1" si="169"/>
        <v/>
      </c>
      <c r="D201" s="10">
        <f t="shared" ca="1" si="170"/>
        <v>0</v>
      </c>
      <c r="E201" s="10">
        <f t="shared" ca="1" si="171"/>
        <v>0</v>
      </c>
      <c r="F201" s="10">
        <f t="shared" ca="1" si="172"/>
        <v>0</v>
      </c>
      <c r="G201" s="10">
        <f t="shared" ca="1" si="173"/>
        <v>0</v>
      </c>
      <c r="H201" s="10">
        <f t="shared" ca="1" si="174"/>
        <v>0</v>
      </c>
      <c r="I201" s="10">
        <f t="shared" ca="1" si="175"/>
        <v>0</v>
      </c>
      <c r="J201" s="10">
        <f t="shared" ca="1" si="176"/>
        <v>0</v>
      </c>
      <c r="K201" s="10">
        <f t="shared" ca="1" si="177"/>
        <v>0</v>
      </c>
      <c r="L201" s="10">
        <f t="shared" ca="1" si="178"/>
        <v>0</v>
      </c>
      <c r="M201" s="10">
        <f t="shared" ca="1" si="179"/>
        <v>0</v>
      </c>
      <c r="N201" s="10">
        <f t="shared" ca="1" si="180"/>
        <v>0</v>
      </c>
      <c r="O201" s="10">
        <f t="shared" ca="1" si="181"/>
        <v>0</v>
      </c>
      <c r="P201" s="10">
        <f t="shared" ca="1" si="182"/>
        <v>0</v>
      </c>
      <c r="Q201" s="10">
        <f t="shared" ca="1" si="183"/>
        <v>0</v>
      </c>
      <c r="R201" s="10">
        <f t="shared" ca="1" si="184"/>
        <v>0</v>
      </c>
      <c r="S201" s="10">
        <f t="shared" ca="1" si="185"/>
        <v>0</v>
      </c>
      <c r="T201" s="10">
        <f t="shared" ca="1" si="186"/>
        <v>0</v>
      </c>
      <c r="U201" s="10">
        <f t="shared" ca="1" si="187"/>
        <v>0</v>
      </c>
      <c r="V201" s="10">
        <f t="shared" ca="1" si="188"/>
        <v>0</v>
      </c>
      <c r="W201" s="10">
        <f t="shared" ca="1" si="188"/>
        <v>0</v>
      </c>
      <c r="X201" s="31"/>
      <c r="Y201" s="10">
        <f t="shared" ca="1" si="192"/>
        <v>0</v>
      </c>
      <c r="Z201" s="10">
        <f t="shared" ca="1" si="193"/>
        <v>0</v>
      </c>
      <c r="AA201" s="10">
        <f t="shared" ca="1" si="194"/>
        <v>0</v>
      </c>
      <c r="AB201" s="10">
        <f t="shared" ca="1" si="243"/>
        <v>0</v>
      </c>
      <c r="AC201" s="10">
        <f t="shared" ca="1" si="244"/>
        <v>0</v>
      </c>
      <c r="AD201" s="10">
        <f t="shared" ca="1" si="245"/>
        <v>0</v>
      </c>
      <c r="AE201" s="10">
        <f t="shared" ca="1" si="246"/>
        <v>0</v>
      </c>
      <c r="AF201" s="10">
        <f t="shared" ca="1" si="246"/>
        <v>0</v>
      </c>
      <c r="AG201" s="10">
        <f t="shared" ca="1" si="246"/>
        <v>0</v>
      </c>
      <c r="AH201" s="10">
        <f t="shared" ca="1" si="246"/>
        <v>0</v>
      </c>
      <c r="AI201" s="10">
        <f t="shared" ca="1" si="246"/>
        <v>0</v>
      </c>
      <c r="AJ201" s="10">
        <f t="shared" ca="1" si="246"/>
        <v>0</v>
      </c>
      <c r="AK201" s="10">
        <f t="shared" ca="1" si="246"/>
        <v>0</v>
      </c>
      <c r="AL201" s="10">
        <f t="shared" ca="1" si="246"/>
        <v>0</v>
      </c>
      <c r="AM201" s="10">
        <f t="shared" ca="1" si="246"/>
        <v>0</v>
      </c>
      <c r="AN201" s="10">
        <f t="shared" ca="1" si="246"/>
        <v>0</v>
      </c>
      <c r="AO201" s="10">
        <f t="shared" ca="1" si="246"/>
        <v>0</v>
      </c>
      <c r="AP201" s="10">
        <f t="shared" ca="1" si="246"/>
        <v>0</v>
      </c>
      <c r="AQ201" s="10">
        <f t="shared" ca="1" si="246"/>
        <v>0</v>
      </c>
      <c r="AR201" s="10">
        <f t="shared" ca="1" si="246"/>
        <v>0</v>
      </c>
      <c r="AS201" s="2"/>
      <c r="AT201" s="10">
        <f t="shared" ca="1" si="239"/>
        <v>0</v>
      </c>
      <c r="AU201" s="10">
        <f t="shared" ca="1" si="240"/>
        <v>0</v>
      </c>
      <c r="AV201" s="10">
        <f t="shared" ca="1" si="241"/>
        <v>0</v>
      </c>
      <c r="AW201" s="10">
        <f t="shared" ca="1" si="206"/>
        <v>0</v>
      </c>
      <c r="AX201" s="10">
        <f t="shared" ca="1" si="207"/>
        <v>0</v>
      </c>
      <c r="AY201" s="10">
        <f t="shared" ca="1" si="208"/>
        <v>0</v>
      </c>
      <c r="AZ201" s="10">
        <f t="shared" ca="1" si="209"/>
        <v>0</v>
      </c>
      <c r="BA201" s="10">
        <f t="shared" ca="1" si="210"/>
        <v>0</v>
      </c>
      <c r="BB201" s="10">
        <f t="shared" ca="1" si="211"/>
        <v>0</v>
      </c>
      <c r="BC201" s="10">
        <f t="shared" ca="1" si="212"/>
        <v>0</v>
      </c>
      <c r="BD201" s="10">
        <f t="shared" ca="1" si="213"/>
        <v>0</v>
      </c>
      <c r="BE201" s="10">
        <f t="shared" ca="1" si="214"/>
        <v>0</v>
      </c>
      <c r="BF201" s="10">
        <f t="shared" ca="1" si="215"/>
        <v>0</v>
      </c>
      <c r="BG201" s="10">
        <f t="shared" ca="1" si="216"/>
        <v>0</v>
      </c>
      <c r="BH201" s="10">
        <f t="shared" ca="1" si="217"/>
        <v>0</v>
      </c>
      <c r="BI201" s="10">
        <f t="shared" ca="1" si="218"/>
        <v>0</v>
      </c>
      <c r="BJ201" s="10">
        <f t="shared" ca="1" si="219"/>
        <v>0</v>
      </c>
      <c r="BK201" s="10">
        <f t="shared" ca="1" si="220"/>
        <v>0</v>
      </c>
      <c r="BL201" s="10">
        <f t="shared" ca="1" si="221"/>
        <v>0</v>
      </c>
      <c r="BM201" s="10">
        <f t="shared" ca="1" si="222"/>
        <v>0</v>
      </c>
      <c r="BN201" s="13">
        <f t="shared" ca="1" si="198"/>
        <v>0</v>
      </c>
      <c r="BO201" s="7"/>
      <c r="BP201" s="10">
        <f t="shared" ca="1" si="199"/>
        <v>0</v>
      </c>
      <c r="BQ201" s="10">
        <f t="shared" ca="1" si="200"/>
        <v>0</v>
      </c>
      <c r="BR201" s="10">
        <f t="shared" ca="1" si="201"/>
        <v>0</v>
      </c>
      <c r="BS201" s="10">
        <f t="shared" ca="1" si="202"/>
        <v>0</v>
      </c>
      <c r="BT201" s="10">
        <f t="shared" ca="1" si="203"/>
        <v>0</v>
      </c>
      <c r="BU201" s="10">
        <f t="shared" ca="1" si="224"/>
        <v>0</v>
      </c>
      <c r="BV201" s="10">
        <f t="shared" ca="1" si="225"/>
        <v>0</v>
      </c>
      <c r="BW201" s="10">
        <f t="shared" ca="1" si="226"/>
        <v>0</v>
      </c>
      <c r="BX201" s="10">
        <f t="shared" ca="1" si="227"/>
        <v>0</v>
      </c>
      <c r="BY201" s="10">
        <f t="shared" ca="1" si="228"/>
        <v>0</v>
      </c>
      <c r="BZ201" s="10">
        <f t="shared" ca="1" si="229"/>
        <v>0</v>
      </c>
      <c r="CA201" s="10">
        <f t="shared" ca="1" si="230"/>
        <v>0</v>
      </c>
      <c r="CB201" s="10">
        <f t="shared" ca="1" si="231"/>
        <v>0</v>
      </c>
      <c r="CC201" s="10">
        <f t="shared" ca="1" si="232"/>
        <v>0</v>
      </c>
      <c r="CD201" s="10">
        <f t="shared" ca="1" si="233"/>
        <v>0</v>
      </c>
      <c r="CE201" s="10">
        <f t="shared" ca="1" si="234"/>
        <v>0</v>
      </c>
      <c r="CF201" s="10">
        <f t="shared" ca="1" si="235"/>
        <v>0</v>
      </c>
      <c r="CG201" s="10">
        <f t="shared" ca="1" si="236"/>
        <v>0</v>
      </c>
      <c r="CH201" s="10">
        <f t="shared" ca="1" si="237"/>
        <v>0</v>
      </c>
      <c r="CI201" s="10">
        <f t="shared" ca="1" si="238"/>
        <v>0</v>
      </c>
      <c r="CJ201" s="13">
        <f t="shared" ca="1" si="204"/>
        <v>0</v>
      </c>
      <c r="CK201" s="13"/>
      <c r="CL201" s="33">
        <f t="shared" ca="1" si="190"/>
        <v>0</v>
      </c>
      <c r="CM201" s="10">
        <f ca="1">IF(NOT(snowball),0,IF(Z200=0,0,IF($C201&lt;=SUM($CL201:CL201),0,IF(BQ201+$C201-SUM($CL201:CL201)&gt;Z200+AU201,Z200+AU201-BQ201,$C201-SUM($CL201:CL201)))))</f>
        <v>0</v>
      </c>
      <c r="CN201" s="10">
        <f ca="1">IF(NOT(snowball),0,IF(AA200=0,0,IF($C201&lt;=SUM($CL201:CM201),0,IF(BR201+$C201-SUM($CL201:CM201)&gt;AA200+AV201,AA200+AV201-BR201,$C201-SUM($CL201:CM201)))))</f>
        <v>0</v>
      </c>
      <c r="CO201" s="10">
        <f ca="1">IF(NOT(snowball),0,IF(AB200=0,0,IF($C201&lt;=SUM($CL201:CN201),0,IF(BS201+$C201-SUM($CL201:CN201)&gt;AB200+AW201,AB200+AW201-BS201,$C201-SUM($CL201:CN201)))))</f>
        <v>0</v>
      </c>
      <c r="CP201" s="10">
        <f ca="1">IF(NOT(snowball),0,IF(AC200=0,0,IF($C201&lt;=SUM($CL201:CO201),0,IF(BT201+$C201-SUM($CL201:CO201)&gt;AC200+AX201,AC200+AX201-BT201,$C201-SUM($CL201:CO201)))))</f>
        <v>0</v>
      </c>
      <c r="CQ201" s="10">
        <f ca="1">IF(NOT(snowball),0,IF(AD200=0,0,IF($C201&lt;=SUM($CL201:CP201),0,IF(BU201+$C201-SUM($CL201:CP201)&gt;AD200+AY201,AD200+AY201-BU201,$C201-SUM($CL201:CP201)))))</f>
        <v>0</v>
      </c>
      <c r="CR201" s="10">
        <f ca="1">IF(NOT(snowball),0,IF(AE200=0,0,IF($C201&lt;=SUM($CL201:CQ201),0,IF(BV201+$C201-SUM($CL201:CQ201)&gt;AE200+AZ201,AE200+AZ201-BV201,$C201-SUM($CL201:CQ201)))))</f>
        <v>0</v>
      </c>
      <c r="CS201" s="10">
        <f ca="1">IF(NOT(snowball),0,IF(AF200=0,0,IF($C201&lt;=SUM($CL201:CR201),0,IF(BW201+$C201-SUM($CL201:CR201)&gt;AF200+BA201,AF200+BA201-BW201,$C201-SUM($CL201:CR201)))))</f>
        <v>0</v>
      </c>
      <c r="CT201" s="10">
        <f ca="1">IF(NOT(snowball),0,IF(AG200=0,0,IF($C201&lt;=SUM($CL201:CS201),0,IF(BX201+$C201-SUM($CL201:CS201)&gt;AG200+BB201,AG200+BB201-BX201,$C201-SUM($CL201:CS201)))))</f>
        <v>0</v>
      </c>
      <c r="CU201" s="10">
        <f ca="1">IF(NOT(snowball),0,IF(AH200=0,0,IF($C201&lt;=SUM($CL201:CT201),0,IF(BY201+$C201-SUM($CL201:CT201)&gt;AH200+BC201,AH200+BC201-BY201,$C201-SUM($CL201:CT201)))))</f>
        <v>0</v>
      </c>
      <c r="CV201" s="10">
        <f ca="1">IF(NOT(snowball),0,IF(AI200=0,0,IF($C201&lt;=SUM($CL201:CU201),0,IF(BZ201+$C201-SUM($CL201:CU201)&gt;AI200+BD201,AI200+BD201-BZ201,$C201-SUM($CL201:CU201)))))</f>
        <v>0</v>
      </c>
      <c r="CW201" s="10">
        <f ca="1">IF(NOT(snowball),0,IF(AJ200=0,0,IF($C201&lt;=SUM($CL201:CV201),0,IF(CA201+$C201-SUM($CL201:CV201)&gt;AJ200+BE201,AJ200+BE201-CA201,$C201-SUM($CL201:CV201)))))</f>
        <v>0</v>
      </c>
      <c r="CX201" s="10">
        <f ca="1">IF(NOT(snowball),0,IF(AK200=0,0,IF($C201&lt;=SUM($CL201:CW201),0,IF(CB201+$C201-SUM($CL201:CW201)&gt;AK200+BF201,AK200+BF201-CB201,$C201-SUM($CL201:CW201)))))</f>
        <v>0</v>
      </c>
      <c r="CY201" s="10">
        <f ca="1">IF(NOT(snowball),0,IF(AL200=0,0,IF($C201&lt;=SUM($CL201:CX201),0,IF(CC201+$C201-SUM($CL201:CX201)&gt;AL200+BG201,AL200+BG201-CC201,$C201-SUM($CL201:CX201)))))</f>
        <v>0</v>
      </c>
      <c r="CZ201" s="10">
        <f ca="1">IF(NOT(snowball),0,IF(AM200=0,0,IF($C201&lt;=SUM($CL201:CY201),0,IF(CD201+$C201-SUM($CL201:CY201)&gt;AM200+BH201,AM200+BH201-CD201,$C201-SUM($CL201:CY201)))))</f>
        <v>0</v>
      </c>
      <c r="DA201" s="10">
        <f ca="1">IF(NOT(snowball),0,IF(AN200=0,0,IF($C201&lt;=SUM($CL201:CZ201),0,IF(CE201+$C201-SUM($CL201:CZ201)&gt;AN200+BI201,AN200+BI201-CE201,$C201-SUM($CL201:CZ201)))))</f>
        <v>0</v>
      </c>
      <c r="DB201" s="10">
        <f ca="1">IF(NOT(snowball),0,IF(AO200=0,0,IF($C201&lt;=SUM($CL201:DA201),0,IF(CF201+$C201-SUM($CL201:DA201)&gt;AO200+BJ201,AO200+BJ201-CF201,$C201-SUM($CL201:DA201)))))</f>
        <v>0</v>
      </c>
      <c r="DC201" s="10">
        <f ca="1">IF(NOT(snowball),0,IF(AP200=0,0,IF($C201&lt;=SUM($CL201:DB201),0,IF(CG201+$C201-SUM($CL201:DB201)&gt;AP200+BK201,AP200+BK201-CG201,$C201-SUM($CL201:DB201)))))</f>
        <v>0</v>
      </c>
      <c r="DD201" s="10">
        <f ca="1">IF(NOT(snowball),0,IF(AQ200=0,0,IF($C201&lt;=SUM($CL201:DC201),0,IF(CH201+$C201-SUM($CL201:DC201)&gt;AQ200+BL201,AQ200+BL201-CH201,$C201-SUM($CL201:DC201)))))</f>
        <v>0</v>
      </c>
      <c r="DE201" s="10">
        <f ca="1">IF(NOT(snowball),0,IF(AR200=0,0,IF($C201&lt;=SUM($CL201:DD201),0,IF(CI201+$C201-SUM($CL201:DD201)&gt;AR200+BM201,AR200+BM201-CI201,$C201-SUM($CL201:DD201)))))</f>
        <v>0</v>
      </c>
    </row>
    <row r="202" spans="1:109" ht="11.1" customHeight="1">
      <c r="A202" s="11" t="str">
        <f t="shared" ca="1" si="205"/>
        <v/>
      </c>
      <c r="B202" s="5" t="e">
        <f t="shared" ca="1" si="191"/>
        <v>#N/A</v>
      </c>
      <c r="C202" s="34" t="str">
        <f t="shared" ca="1" si="169"/>
        <v/>
      </c>
      <c r="D202" s="10">
        <f t="shared" ca="1" si="170"/>
        <v>0</v>
      </c>
      <c r="E202" s="10">
        <f t="shared" ca="1" si="171"/>
        <v>0</v>
      </c>
      <c r="F202" s="10">
        <f t="shared" ca="1" si="172"/>
        <v>0</v>
      </c>
      <c r="G202" s="10">
        <f t="shared" ca="1" si="173"/>
        <v>0</v>
      </c>
      <c r="H202" s="10">
        <f t="shared" ca="1" si="174"/>
        <v>0</v>
      </c>
      <c r="I202" s="10">
        <f t="shared" ca="1" si="175"/>
        <v>0</v>
      </c>
      <c r="J202" s="10">
        <f t="shared" ca="1" si="176"/>
        <v>0</v>
      </c>
      <c r="K202" s="10">
        <f t="shared" ca="1" si="177"/>
        <v>0</v>
      </c>
      <c r="L202" s="10">
        <f t="shared" ca="1" si="178"/>
        <v>0</v>
      </c>
      <c r="M202" s="10">
        <f t="shared" ca="1" si="179"/>
        <v>0</v>
      </c>
      <c r="N202" s="10">
        <f t="shared" ca="1" si="180"/>
        <v>0</v>
      </c>
      <c r="O202" s="10">
        <f t="shared" ca="1" si="181"/>
        <v>0</v>
      </c>
      <c r="P202" s="10">
        <f t="shared" ca="1" si="182"/>
        <v>0</v>
      </c>
      <c r="Q202" s="10">
        <f t="shared" ca="1" si="183"/>
        <v>0</v>
      </c>
      <c r="R202" s="10">
        <f t="shared" ca="1" si="184"/>
        <v>0</v>
      </c>
      <c r="S202" s="10">
        <f t="shared" ca="1" si="185"/>
        <v>0</v>
      </c>
      <c r="T202" s="10">
        <f t="shared" ca="1" si="186"/>
        <v>0</v>
      </c>
      <c r="U202" s="10">
        <f t="shared" ca="1" si="187"/>
        <v>0</v>
      </c>
      <c r="V202" s="10">
        <f t="shared" ca="1" si="188"/>
        <v>0</v>
      </c>
      <c r="W202" s="10">
        <f t="shared" ca="1" si="188"/>
        <v>0</v>
      </c>
      <c r="X202" s="31"/>
      <c r="Y202" s="10">
        <f t="shared" ca="1" si="192"/>
        <v>0</v>
      </c>
      <c r="Z202" s="10">
        <f t="shared" ca="1" si="193"/>
        <v>0</v>
      </c>
      <c r="AA202" s="10">
        <f t="shared" ca="1" si="194"/>
        <v>0</v>
      </c>
      <c r="AB202" s="10">
        <f t="shared" ca="1" si="243"/>
        <v>0</v>
      </c>
      <c r="AC202" s="10">
        <f t="shared" ca="1" si="244"/>
        <v>0</v>
      </c>
      <c r="AD202" s="10">
        <f t="shared" ca="1" si="245"/>
        <v>0</v>
      </c>
      <c r="AE202" s="10">
        <f t="shared" ca="1" si="246"/>
        <v>0</v>
      </c>
      <c r="AF202" s="10">
        <f t="shared" ca="1" si="246"/>
        <v>0</v>
      </c>
      <c r="AG202" s="10">
        <f t="shared" ca="1" si="246"/>
        <v>0</v>
      </c>
      <c r="AH202" s="10">
        <f t="shared" ca="1" si="246"/>
        <v>0</v>
      </c>
      <c r="AI202" s="10">
        <f t="shared" ca="1" si="246"/>
        <v>0</v>
      </c>
      <c r="AJ202" s="10">
        <f t="shared" ca="1" si="246"/>
        <v>0</v>
      </c>
      <c r="AK202" s="10">
        <f t="shared" ca="1" si="246"/>
        <v>0</v>
      </c>
      <c r="AL202" s="10">
        <f t="shared" ca="1" si="246"/>
        <v>0</v>
      </c>
      <c r="AM202" s="10">
        <f t="shared" ca="1" si="246"/>
        <v>0</v>
      </c>
      <c r="AN202" s="10">
        <f t="shared" ca="1" si="246"/>
        <v>0</v>
      </c>
      <c r="AO202" s="10">
        <f t="shared" ca="1" si="246"/>
        <v>0</v>
      </c>
      <c r="AP202" s="10">
        <f t="shared" ca="1" si="246"/>
        <v>0</v>
      </c>
      <c r="AQ202" s="10">
        <f t="shared" ca="1" si="246"/>
        <v>0</v>
      </c>
      <c r="AR202" s="10">
        <f t="shared" ca="1" si="246"/>
        <v>0</v>
      </c>
      <c r="AS202" s="2"/>
      <c r="AT202" s="10">
        <f t="shared" ca="1" si="239"/>
        <v>0</v>
      </c>
      <c r="AU202" s="10">
        <f t="shared" ca="1" si="240"/>
        <v>0</v>
      </c>
      <c r="AV202" s="10">
        <f t="shared" ca="1" si="241"/>
        <v>0</v>
      </c>
      <c r="AW202" s="10">
        <f t="shared" ca="1" si="206"/>
        <v>0</v>
      </c>
      <c r="AX202" s="10">
        <f t="shared" ca="1" si="207"/>
        <v>0</v>
      </c>
      <c r="AY202" s="10">
        <f t="shared" ca="1" si="208"/>
        <v>0</v>
      </c>
      <c r="AZ202" s="10">
        <f t="shared" ca="1" si="209"/>
        <v>0</v>
      </c>
      <c r="BA202" s="10">
        <f t="shared" ca="1" si="210"/>
        <v>0</v>
      </c>
      <c r="BB202" s="10">
        <f t="shared" ca="1" si="211"/>
        <v>0</v>
      </c>
      <c r="BC202" s="10">
        <f t="shared" ca="1" si="212"/>
        <v>0</v>
      </c>
      <c r="BD202" s="10">
        <f t="shared" ca="1" si="213"/>
        <v>0</v>
      </c>
      <c r="BE202" s="10">
        <f t="shared" ca="1" si="214"/>
        <v>0</v>
      </c>
      <c r="BF202" s="10">
        <f t="shared" ca="1" si="215"/>
        <v>0</v>
      </c>
      <c r="BG202" s="10">
        <f t="shared" ca="1" si="216"/>
        <v>0</v>
      </c>
      <c r="BH202" s="10">
        <f t="shared" ca="1" si="217"/>
        <v>0</v>
      </c>
      <c r="BI202" s="10">
        <f t="shared" ca="1" si="218"/>
        <v>0</v>
      </c>
      <c r="BJ202" s="10">
        <f t="shared" ca="1" si="219"/>
        <v>0</v>
      </c>
      <c r="BK202" s="10">
        <f t="shared" ca="1" si="220"/>
        <v>0</v>
      </c>
      <c r="BL202" s="10">
        <f t="shared" ca="1" si="221"/>
        <v>0</v>
      </c>
      <c r="BM202" s="10">
        <f t="shared" ca="1" si="222"/>
        <v>0</v>
      </c>
      <c r="BN202" s="13">
        <f t="shared" ca="1" si="198"/>
        <v>0</v>
      </c>
      <c r="BO202" s="7"/>
      <c r="BP202" s="10">
        <f t="shared" ca="1" si="199"/>
        <v>0</v>
      </c>
      <c r="BQ202" s="10">
        <f t="shared" ca="1" si="200"/>
        <v>0</v>
      </c>
      <c r="BR202" s="10">
        <f t="shared" ca="1" si="201"/>
        <v>0</v>
      </c>
      <c r="BS202" s="10">
        <f t="shared" ca="1" si="202"/>
        <v>0</v>
      </c>
      <c r="BT202" s="10">
        <f t="shared" ca="1" si="203"/>
        <v>0</v>
      </c>
      <c r="BU202" s="10">
        <f t="shared" ca="1" si="224"/>
        <v>0</v>
      </c>
      <c r="BV202" s="10">
        <f t="shared" ca="1" si="225"/>
        <v>0</v>
      </c>
      <c r="BW202" s="10">
        <f t="shared" ca="1" si="226"/>
        <v>0</v>
      </c>
      <c r="BX202" s="10">
        <f t="shared" ca="1" si="227"/>
        <v>0</v>
      </c>
      <c r="BY202" s="10">
        <f t="shared" ca="1" si="228"/>
        <v>0</v>
      </c>
      <c r="BZ202" s="10">
        <f t="shared" ca="1" si="229"/>
        <v>0</v>
      </c>
      <c r="CA202" s="10">
        <f t="shared" ca="1" si="230"/>
        <v>0</v>
      </c>
      <c r="CB202" s="10">
        <f t="shared" ca="1" si="231"/>
        <v>0</v>
      </c>
      <c r="CC202" s="10">
        <f t="shared" ca="1" si="232"/>
        <v>0</v>
      </c>
      <c r="CD202" s="10">
        <f t="shared" ca="1" si="233"/>
        <v>0</v>
      </c>
      <c r="CE202" s="10">
        <f t="shared" ca="1" si="234"/>
        <v>0</v>
      </c>
      <c r="CF202" s="10">
        <f t="shared" ca="1" si="235"/>
        <v>0</v>
      </c>
      <c r="CG202" s="10">
        <f t="shared" ca="1" si="236"/>
        <v>0</v>
      </c>
      <c r="CH202" s="10">
        <f t="shared" ca="1" si="237"/>
        <v>0</v>
      </c>
      <c r="CI202" s="10">
        <f t="shared" ca="1" si="238"/>
        <v>0</v>
      </c>
      <c r="CJ202" s="13">
        <f t="shared" ca="1" si="204"/>
        <v>0</v>
      </c>
      <c r="CK202" s="13"/>
      <c r="CL202" s="33">
        <f t="shared" ca="1" si="190"/>
        <v>0</v>
      </c>
      <c r="CM202" s="10">
        <f ca="1">IF(NOT(snowball),0,IF(Z201=0,0,IF($C202&lt;=SUM($CL202:CL202),0,IF(BQ202+$C202-SUM($CL202:CL202)&gt;Z201+AU202,Z201+AU202-BQ202,$C202-SUM($CL202:CL202)))))</f>
        <v>0</v>
      </c>
      <c r="CN202" s="10">
        <f ca="1">IF(NOT(snowball),0,IF(AA201=0,0,IF($C202&lt;=SUM($CL202:CM202),0,IF(BR202+$C202-SUM($CL202:CM202)&gt;AA201+AV202,AA201+AV202-BR202,$C202-SUM($CL202:CM202)))))</f>
        <v>0</v>
      </c>
      <c r="CO202" s="10">
        <f ca="1">IF(NOT(snowball),0,IF(AB201=0,0,IF($C202&lt;=SUM($CL202:CN202),0,IF(BS202+$C202-SUM($CL202:CN202)&gt;AB201+AW202,AB201+AW202-BS202,$C202-SUM($CL202:CN202)))))</f>
        <v>0</v>
      </c>
      <c r="CP202" s="10">
        <f ca="1">IF(NOT(snowball),0,IF(AC201=0,0,IF($C202&lt;=SUM($CL202:CO202),0,IF(BT202+$C202-SUM($CL202:CO202)&gt;AC201+AX202,AC201+AX202-BT202,$C202-SUM($CL202:CO202)))))</f>
        <v>0</v>
      </c>
      <c r="CQ202" s="10">
        <f ca="1">IF(NOT(snowball),0,IF(AD201=0,0,IF($C202&lt;=SUM($CL202:CP202),0,IF(BU202+$C202-SUM($CL202:CP202)&gt;AD201+AY202,AD201+AY202-BU202,$C202-SUM($CL202:CP202)))))</f>
        <v>0</v>
      </c>
      <c r="CR202" s="10">
        <f ca="1">IF(NOT(snowball),0,IF(AE201=0,0,IF($C202&lt;=SUM($CL202:CQ202),0,IF(BV202+$C202-SUM($CL202:CQ202)&gt;AE201+AZ202,AE201+AZ202-BV202,$C202-SUM($CL202:CQ202)))))</f>
        <v>0</v>
      </c>
      <c r="CS202" s="10">
        <f ca="1">IF(NOT(snowball),0,IF(AF201=0,0,IF($C202&lt;=SUM($CL202:CR202),0,IF(BW202+$C202-SUM($CL202:CR202)&gt;AF201+BA202,AF201+BA202-BW202,$C202-SUM($CL202:CR202)))))</f>
        <v>0</v>
      </c>
      <c r="CT202" s="10">
        <f ca="1">IF(NOT(snowball),0,IF(AG201=0,0,IF($C202&lt;=SUM($CL202:CS202),0,IF(BX202+$C202-SUM($CL202:CS202)&gt;AG201+BB202,AG201+BB202-BX202,$C202-SUM($CL202:CS202)))))</f>
        <v>0</v>
      </c>
      <c r="CU202" s="10">
        <f ca="1">IF(NOT(snowball),0,IF(AH201=0,0,IF($C202&lt;=SUM($CL202:CT202),0,IF(BY202+$C202-SUM($CL202:CT202)&gt;AH201+BC202,AH201+BC202-BY202,$C202-SUM($CL202:CT202)))))</f>
        <v>0</v>
      </c>
      <c r="CV202" s="10">
        <f ca="1">IF(NOT(snowball),0,IF(AI201=0,0,IF($C202&lt;=SUM($CL202:CU202),0,IF(BZ202+$C202-SUM($CL202:CU202)&gt;AI201+BD202,AI201+BD202-BZ202,$C202-SUM($CL202:CU202)))))</f>
        <v>0</v>
      </c>
      <c r="CW202" s="10">
        <f ca="1">IF(NOT(snowball),0,IF(AJ201=0,0,IF($C202&lt;=SUM($CL202:CV202),0,IF(CA202+$C202-SUM($CL202:CV202)&gt;AJ201+BE202,AJ201+BE202-CA202,$C202-SUM($CL202:CV202)))))</f>
        <v>0</v>
      </c>
      <c r="CX202" s="10">
        <f ca="1">IF(NOT(snowball),0,IF(AK201=0,0,IF($C202&lt;=SUM($CL202:CW202),0,IF(CB202+$C202-SUM($CL202:CW202)&gt;AK201+BF202,AK201+BF202-CB202,$C202-SUM($CL202:CW202)))))</f>
        <v>0</v>
      </c>
      <c r="CY202" s="10">
        <f ca="1">IF(NOT(snowball),0,IF(AL201=0,0,IF($C202&lt;=SUM($CL202:CX202),0,IF(CC202+$C202-SUM($CL202:CX202)&gt;AL201+BG202,AL201+BG202-CC202,$C202-SUM($CL202:CX202)))))</f>
        <v>0</v>
      </c>
      <c r="CZ202" s="10">
        <f ca="1">IF(NOT(snowball),0,IF(AM201=0,0,IF($C202&lt;=SUM($CL202:CY202),0,IF(CD202+$C202-SUM($CL202:CY202)&gt;AM201+BH202,AM201+BH202-CD202,$C202-SUM($CL202:CY202)))))</f>
        <v>0</v>
      </c>
      <c r="DA202" s="10">
        <f ca="1">IF(NOT(snowball),0,IF(AN201=0,0,IF($C202&lt;=SUM($CL202:CZ202),0,IF(CE202+$C202-SUM($CL202:CZ202)&gt;AN201+BI202,AN201+BI202-CE202,$C202-SUM($CL202:CZ202)))))</f>
        <v>0</v>
      </c>
      <c r="DB202" s="10">
        <f ca="1">IF(NOT(snowball),0,IF(AO201=0,0,IF($C202&lt;=SUM($CL202:DA202),0,IF(CF202+$C202-SUM($CL202:DA202)&gt;AO201+BJ202,AO201+BJ202-CF202,$C202-SUM($CL202:DA202)))))</f>
        <v>0</v>
      </c>
      <c r="DC202" s="10">
        <f ca="1">IF(NOT(snowball),0,IF(AP201=0,0,IF($C202&lt;=SUM($CL202:DB202),0,IF(CG202+$C202-SUM($CL202:DB202)&gt;AP201+BK202,AP201+BK202-CG202,$C202-SUM($CL202:DB202)))))</f>
        <v>0</v>
      </c>
      <c r="DD202" s="10">
        <f ca="1">IF(NOT(snowball),0,IF(AQ201=0,0,IF($C202&lt;=SUM($CL202:DC202),0,IF(CH202+$C202-SUM($CL202:DC202)&gt;AQ201+BL202,AQ201+BL202-CH202,$C202-SUM($CL202:DC202)))))</f>
        <v>0</v>
      </c>
      <c r="DE202" s="10">
        <f ca="1">IF(NOT(snowball),0,IF(AR201=0,0,IF($C202&lt;=SUM($CL202:DD202),0,IF(CI202+$C202-SUM($CL202:DD202)&gt;AR201+BM202,AR201+BM202-CI202,$C202-SUM($CL202:DD202)))))</f>
        <v>0</v>
      </c>
    </row>
    <row r="203" spans="1:109" ht="11.1" customHeight="1">
      <c r="A203" s="11" t="str">
        <f t="shared" ca="1" si="205"/>
        <v/>
      </c>
      <c r="B203" s="5" t="e">
        <f t="shared" ca="1" si="191"/>
        <v>#N/A</v>
      </c>
      <c r="C203" s="34" t="str">
        <f t="shared" ca="1" si="169"/>
        <v/>
      </c>
      <c r="D203" s="10">
        <f t="shared" ca="1" si="170"/>
        <v>0</v>
      </c>
      <c r="E203" s="10">
        <f t="shared" ca="1" si="171"/>
        <v>0</v>
      </c>
      <c r="F203" s="10">
        <f t="shared" ca="1" si="172"/>
        <v>0</v>
      </c>
      <c r="G203" s="10">
        <f t="shared" ca="1" si="173"/>
        <v>0</v>
      </c>
      <c r="H203" s="10">
        <f t="shared" ca="1" si="174"/>
        <v>0</v>
      </c>
      <c r="I203" s="10">
        <f t="shared" ca="1" si="175"/>
        <v>0</v>
      </c>
      <c r="J203" s="10">
        <f t="shared" ca="1" si="176"/>
        <v>0</v>
      </c>
      <c r="K203" s="10">
        <f t="shared" ca="1" si="177"/>
        <v>0</v>
      </c>
      <c r="L203" s="10">
        <f t="shared" ca="1" si="178"/>
        <v>0</v>
      </c>
      <c r="M203" s="10">
        <f t="shared" ca="1" si="179"/>
        <v>0</v>
      </c>
      <c r="N203" s="10">
        <f t="shared" ca="1" si="180"/>
        <v>0</v>
      </c>
      <c r="O203" s="10">
        <f t="shared" ca="1" si="181"/>
        <v>0</v>
      </c>
      <c r="P203" s="10">
        <f t="shared" ca="1" si="182"/>
        <v>0</v>
      </c>
      <c r="Q203" s="10">
        <f t="shared" ca="1" si="183"/>
        <v>0</v>
      </c>
      <c r="R203" s="10">
        <f t="shared" ca="1" si="184"/>
        <v>0</v>
      </c>
      <c r="S203" s="10">
        <f t="shared" ca="1" si="185"/>
        <v>0</v>
      </c>
      <c r="T203" s="10">
        <f t="shared" ca="1" si="186"/>
        <v>0</v>
      </c>
      <c r="U203" s="10">
        <f t="shared" ca="1" si="187"/>
        <v>0</v>
      </c>
      <c r="V203" s="10">
        <f t="shared" ca="1" si="188"/>
        <v>0</v>
      </c>
      <c r="W203" s="10">
        <f t="shared" ca="1" si="188"/>
        <v>0</v>
      </c>
      <c r="X203" s="31"/>
      <c r="Y203" s="10">
        <f t="shared" ca="1" si="192"/>
        <v>0</v>
      </c>
      <c r="Z203" s="10">
        <f t="shared" ca="1" si="193"/>
        <v>0</v>
      </c>
      <c r="AA203" s="10">
        <f t="shared" ca="1" si="194"/>
        <v>0</v>
      </c>
      <c r="AB203" s="10">
        <f t="shared" ca="1" si="243"/>
        <v>0</v>
      </c>
      <c r="AC203" s="10">
        <f t="shared" ca="1" si="244"/>
        <v>0</v>
      </c>
      <c r="AD203" s="10">
        <f t="shared" ca="1" si="245"/>
        <v>0</v>
      </c>
      <c r="AE203" s="10">
        <f t="shared" ca="1" si="246"/>
        <v>0</v>
      </c>
      <c r="AF203" s="10">
        <f t="shared" ca="1" si="246"/>
        <v>0</v>
      </c>
      <c r="AG203" s="10">
        <f t="shared" ca="1" si="246"/>
        <v>0</v>
      </c>
      <c r="AH203" s="10">
        <f t="shared" ca="1" si="246"/>
        <v>0</v>
      </c>
      <c r="AI203" s="10">
        <f t="shared" ca="1" si="246"/>
        <v>0</v>
      </c>
      <c r="AJ203" s="10">
        <f t="shared" ca="1" si="246"/>
        <v>0</v>
      </c>
      <c r="AK203" s="10">
        <f t="shared" ca="1" si="246"/>
        <v>0</v>
      </c>
      <c r="AL203" s="10">
        <f t="shared" ca="1" si="246"/>
        <v>0</v>
      </c>
      <c r="AM203" s="10">
        <f t="shared" ca="1" si="246"/>
        <v>0</v>
      </c>
      <c r="AN203" s="10">
        <f t="shared" ca="1" si="246"/>
        <v>0</v>
      </c>
      <c r="AO203" s="10">
        <f t="shared" ca="1" si="246"/>
        <v>0</v>
      </c>
      <c r="AP203" s="10">
        <f t="shared" ca="1" si="246"/>
        <v>0</v>
      </c>
      <c r="AQ203" s="10">
        <f t="shared" ca="1" si="246"/>
        <v>0</v>
      </c>
      <c r="AR203" s="10">
        <f t="shared" ca="1" si="246"/>
        <v>0</v>
      </c>
      <c r="AS203" s="2"/>
      <c r="AT203" s="10">
        <f t="shared" ref="AT203:AT225" ca="1" si="247">ROUND(Y202*D$9/12,2)</f>
        <v>0</v>
      </c>
      <c r="AU203" s="10">
        <f t="shared" ref="AU203:AU225" ca="1" si="248">ROUND(Z202*E$9/12,2)</f>
        <v>0</v>
      </c>
      <c r="AV203" s="10">
        <f t="shared" ref="AV203:AV225" ca="1" si="249">ROUND(AA202*F$9/12,2)</f>
        <v>0</v>
      </c>
      <c r="AW203" s="10">
        <f t="shared" ca="1" si="206"/>
        <v>0</v>
      </c>
      <c r="AX203" s="10">
        <f t="shared" ca="1" si="207"/>
        <v>0</v>
      </c>
      <c r="AY203" s="10">
        <f t="shared" ca="1" si="208"/>
        <v>0</v>
      </c>
      <c r="AZ203" s="10">
        <f t="shared" ca="1" si="209"/>
        <v>0</v>
      </c>
      <c r="BA203" s="10">
        <f t="shared" ca="1" si="210"/>
        <v>0</v>
      </c>
      <c r="BB203" s="10">
        <f t="shared" ca="1" si="211"/>
        <v>0</v>
      </c>
      <c r="BC203" s="10">
        <f t="shared" ca="1" si="212"/>
        <v>0</v>
      </c>
      <c r="BD203" s="10">
        <f t="shared" ca="1" si="213"/>
        <v>0</v>
      </c>
      <c r="BE203" s="10">
        <f t="shared" ca="1" si="214"/>
        <v>0</v>
      </c>
      <c r="BF203" s="10">
        <f t="shared" ca="1" si="215"/>
        <v>0</v>
      </c>
      <c r="BG203" s="10">
        <f t="shared" ca="1" si="216"/>
        <v>0</v>
      </c>
      <c r="BH203" s="10">
        <f t="shared" ca="1" si="217"/>
        <v>0</v>
      </c>
      <c r="BI203" s="10">
        <f t="shared" ca="1" si="218"/>
        <v>0</v>
      </c>
      <c r="BJ203" s="10">
        <f t="shared" ca="1" si="219"/>
        <v>0</v>
      </c>
      <c r="BK203" s="10">
        <f t="shared" ca="1" si="220"/>
        <v>0</v>
      </c>
      <c r="BL203" s="10">
        <f t="shared" ca="1" si="221"/>
        <v>0</v>
      </c>
      <c r="BM203" s="10">
        <f t="shared" ca="1" si="222"/>
        <v>0</v>
      </c>
      <c r="BN203" s="13">
        <f t="shared" ca="1" si="198"/>
        <v>0</v>
      </c>
      <c r="BO203" s="7"/>
      <c r="BP203" s="10">
        <f t="shared" ca="1" si="199"/>
        <v>0</v>
      </c>
      <c r="BQ203" s="10">
        <f t="shared" ca="1" si="200"/>
        <v>0</v>
      </c>
      <c r="BR203" s="10">
        <f t="shared" ca="1" si="201"/>
        <v>0</v>
      </c>
      <c r="BS203" s="10">
        <f t="shared" ca="1" si="202"/>
        <v>0</v>
      </c>
      <c r="BT203" s="10">
        <f t="shared" ca="1" si="203"/>
        <v>0</v>
      </c>
      <c r="BU203" s="10">
        <f t="shared" ca="1" si="224"/>
        <v>0</v>
      </c>
      <c r="BV203" s="10">
        <f t="shared" ca="1" si="225"/>
        <v>0</v>
      </c>
      <c r="BW203" s="10">
        <f t="shared" ca="1" si="226"/>
        <v>0</v>
      </c>
      <c r="BX203" s="10">
        <f t="shared" ca="1" si="227"/>
        <v>0</v>
      </c>
      <c r="BY203" s="10">
        <f t="shared" ca="1" si="228"/>
        <v>0</v>
      </c>
      <c r="BZ203" s="10">
        <f t="shared" ca="1" si="229"/>
        <v>0</v>
      </c>
      <c r="CA203" s="10">
        <f t="shared" ca="1" si="230"/>
        <v>0</v>
      </c>
      <c r="CB203" s="10">
        <f t="shared" ca="1" si="231"/>
        <v>0</v>
      </c>
      <c r="CC203" s="10">
        <f t="shared" ca="1" si="232"/>
        <v>0</v>
      </c>
      <c r="CD203" s="10">
        <f t="shared" ca="1" si="233"/>
        <v>0</v>
      </c>
      <c r="CE203" s="10">
        <f t="shared" ca="1" si="234"/>
        <v>0</v>
      </c>
      <c r="CF203" s="10">
        <f t="shared" ca="1" si="235"/>
        <v>0</v>
      </c>
      <c r="CG203" s="10">
        <f t="shared" ca="1" si="236"/>
        <v>0</v>
      </c>
      <c r="CH203" s="10">
        <f t="shared" ca="1" si="237"/>
        <v>0</v>
      </c>
      <c r="CI203" s="10">
        <f t="shared" ca="1" si="238"/>
        <v>0</v>
      </c>
      <c r="CJ203" s="13">
        <f t="shared" ca="1" si="204"/>
        <v>0</v>
      </c>
      <c r="CK203" s="13"/>
      <c r="CL203" s="33">
        <f t="shared" ca="1" si="190"/>
        <v>0</v>
      </c>
      <c r="CM203" s="10">
        <f ca="1">IF(NOT(snowball),0,IF(Z202=0,0,IF($C203&lt;=SUM($CL203:CL203),0,IF(BQ203+$C203-SUM($CL203:CL203)&gt;Z202+AU203,Z202+AU203-BQ203,$C203-SUM($CL203:CL203)))))</f>
        <v>0</v>
      </c>
      <c r="CN203" s="10">
        <f ca="1">IF(NOT(snowball),0,IF(AA202=0,0,IF($C203&lt;=SUM($CL203:CM203),0,IF(BR203+$C203-SUM($CL203:CM203)&gt;AA202+AV203,AA202+AV203-BR203,$C203-SUM($CL203:CM203)))))</f>
        <v>0</v>
      </c>
      <c r="CO203" s="10">
        <f ca="1">IF(NOT(snowball),0,IF(AB202=0,0,IF($C203&lt;=SUM($CL203:CN203),0,IF(BS203+$C203-SUM($CL203:CN203)&gt;AB202+AW203,AB202+AW203-BS203,$C203-SUM($CL203:CN203)))))</f>
        <v>0</v>
      </c>
      <c r="CP203" s="10">
        <f ca="1">IF(NOT(snowball),0,IF(AC202=0,0,IF($C203&lt;=SUM($CL203:CO203),0,IF(BT203+$C203-SUM($CL203:CO203)&gt;AC202+AX203,AC202+AX203-BT203,$C203-SUM($CL203:CO203)))))</f>
        <v>0</v>
      </c>
      <c r="CQ203" s="10">
        <f ca="1">IF(NOT(snowball),0,IF(AD202=0,0,IF($C203&lt;=SUM($CL203:CP203),0,IF(BU203+$C203-SUM($CL203:CP203)&gt;AD202+AY203,AD202+AY203-BU203,$C203-SUM($CL203:CP203)))))</f>
        <v>0</v>
      </c>
      <c r="CR203" s="10">
        <f ca="1">IF(NOT(snowball),0,IF(AE202=0,0,IF($C203&lt;=SUM($CL203:CQ203),0,IF(BV203+$C203-SUM($CL203:CQ203)&gt;AE202+AZ203,AE202+AZ203-BV203,$C203-SUM($CL203:CQ203)))))</f>
        <v>0</v>
      </c>
      <c r="CS203" s="10">
        <f ca="1">IF(NOT(snowball),0,IF(AF202=0,0,IF($C203&lt;=SUM($CL203:CR203),0,IF(BW203+$C203-SUM($CL203:CR203)&gt;AF202+BA203,AF202+BA203-BW203,$C203-SUM($CL203:CR203)))))</f>
        <v>0</v>
      </c>
      <c r="CT203" s="10">
        <f ca="1">IF(NOT(snowball),0,IF(AG202=0,0,IF($C203&lt;=SUM($CL203:CS203),0,IF(BX203+$C203-SUM($CL203:CS203)&gt;AG202+BB203,AG202+BB203-BX203,$C203-SUM($CL203:CS203)))))</f>
        <v>0</v>
      </c>
      <c r="CU203" s="10">
        <f ca="1">IF(NOT(snowball),0,IF(AH202=0,0,IF($C203&lt;=SUM($CL203:CT203),0,IF(BY203+$C203-SUM($CL203:CT203)&gt;AH202+BC203,AH202+BC203-BY203,$C203-SUM($CL203:CT203)))))</f>
        <v>0</v>
      </c>
      <c r="CV203" s="10">
        <f ca="1">IF(NOT(snowball),0,IF(AI202=0,0,IF($C203&lt;=SUM($CL203:CU203),0,IF(BZ203+$C203-SUM($CL203:CU203)&gt;AI202+BD203,AI202+BD203-BZ203,$C203-SUM($CL203:CU203)))))</f>
        <v>0</v>
      </c>
      <c r="CW203" s="10">
        <f ca="1">IF(NOT(snowball),0,IF(AJ202=0,0,IF($C203&lt;=SUM($CL203:CV203),0,IF(CA203+$C203-SUM($CL203:CV203)&gt;AJ202+BE203,AJ202+BE203-CA203,$C203-SUM($CL203:CV203)))))</f>
        <v>0</v>
      </c>
      <c r="CX203" s="10">
        <f ca="1">IF(NOT(snowball),0,IF(AK202=0,0,IF($C203&lt;=SUM($CL203:CW203),0,IF(CB203+$C203-SUM($CL203:CW203)&gt;AK202+BF203,AK202+BF203-CB203,$C203-SUM($CL203:CW203)))))</f>
        <v>0</v>
      </c>
      <c r="CY203" s="10">
        <f ca="1">IF(NOT(snowball),0,IF(AL202=0,0,IF($C203&lt;=SUM($CL203:CX203),0,IF(CC203+$C203-SUM($CL203:CX203)&gt;AL202+BG203,AL202+BG203-CC203,$C203-SUM($CL203:CX203)))))</f>
        <v>0</v>
      </c>
      <c r="CZ203" s="10">
        <f ca="1">IF(NOT(snowball),0,IF(AM202=0,0,IF($C203&lt;=SUM($CL203:CY203),0,IF(CD203+$C203-SUM($CL203:CY203)&gt;AM202+BH203,AM202+BH203-CD203,$C203-SUM($CL203:CY203)))))</f>
        <v>0</v>
      </c>
      <c r="DA203" s="10">
        <f ca="1">IF(NOT(snowball),0,IF(AN202=0,0,IF($C203&lt;=SUM($CL203:CZ203),0,IF(CE203+$C203-SUM($CL203:CZ203)&gt;AN202+BI203,AN202+BI203-CE203,$C203-SUM($CL203:CZ203)))))</f>
        <v>0</v>
      </c>
      <c r="DB203" s="10">
        <f ca="1">IF(NOT(snowball),0,IF(AO202=0,0,IF($C203&lt;=SUM($CL203:DA203),0,IF(CF203+$C203-SUM($CL203:DA203)&gt;AO202+BJ203,AO202+BJ203-CF203,$C203-SUM($CL203:DA203)))))</f>
        <v>0</v>
      </c>
      <c r="DC203" s="10">
        <f ca="1">IF(NOT(snowball),0,IF(AP202=0,0,IF($C203&lt;=SUM($CL203:DB203),0,IF(CG203+$C203-SUM($CL203:DB203)&gt;AP202+BK203,AP202+BK203-CG203,$C203-SUM($CL203:DB203)))))</f>
        <v>0</v>
      </c>
      <c r="DD203" s="10">
        <f ca="1">IF(NOT(snowball),0,IF(AQ202=0,0,IF($C203&lt;=SUM($CL203:DC203),0,IF(CH203+$C203-SUM($CL203:DC203)&gt;AQ202+BL203,AQ202+BL203-CH203,$C203-SUM($CL203:DC203)))))</f>
        <v>0</v>
      </c>
      <c r="DE203" s="10">
        <f ca="1">IF(NOT(snowball),0,IF(AR202=0,0,IF($C203&lt;=SUM($CL203:DD203),0,IF(CI203+$C203-SUM($CL203:DD203)&gt;AR202+BM203,AR202+BM203-CI203,$C203-SUM($CL203:DD203)))))</f>
        <v>0</v>
      </c>
    </row>
    <row r="204" spans="1:109" ht="11.1" customHeight="1">
      <c r="A204" s="11" t="str">
        <f t="shared" ca="1" si="205"/>
        <v/>
      </c>
      <c r="B204" s="5" t="e">
        <f t="shared" ca="1" si="191"/>
        <v>#N/A</v>
      </c>
      <c r="C204" s="34" t="str">
        <f t="shared" ca="1" si="169"/>
        <v/>
      </c>
      <c r="D204" s="10">
        <f t="shared" ca="1" si="170"/>
        <v>0</v>
      </c>
      <c r="E204" s="10">
        <f t="shared" ca="1" si="171"/>
        <v>0</v>
      </c>
      <c r="F204" s="10">
        <f t="shared" ca="1" si="172"/>
        <v>0</v>
      </c>
      <c r="G204" s="10">
        <f t="shared" ca="1" si="173"/>
        <v>0</v>
      </c>
      <c r="H204" s="10">
        <f t="shared" ca="1" si="174"/>
        <v>0</v>
      </c>
      <c r="I204" s="10">
        <f t="shared" ca="1" si="175"/>
        <v>0</v>
      </c>
      <c r="J204" s="10">
        <f t="shared" ca="1" si="176"/>
        <v>0</v>
      </c>
      <c r="K204" s="10">
        <f t="shared" ca="1" si="177"/>
        <v>0</v>
      </c>
      <c r="L204" s="10">
        <f t="shared" ca="1" si="178"/>
        <v>0</v>
      </c>
      <c r="M204" s="10">
        <f t="shared" ca="1" si="179"/>
        <v>0</v>
      </c>
      <c r="N204" s="10">
        <f t="shared" ca="1" si="180"/>
        <v>0</v>
      </c>
      <c r="O204" s="10">
        <f t="shared" ca="1" si="181"/>
        <v>0</v>
      </c>
      <c r="P204" s="10">
        <f t="shared" ca="1" si="182"/>
        <v>0</v>
      </c>
      <c r="Q204" s="10">
        <f t="shared" ca="1" si="183"/>
        <v>0</v>
      </c>
      <c r="R204" s="10">
        <f t="shared" ca="1" si="184"/>
        <v>0</v>
      </c>
      <c r="S204" s="10">
        <f t="shared" ca="1" si="185"/>
        <v>0</v>
      </c>
      <c r="T204" s="10">
        <f t="shared" ca="1" si="186"/>
        <v>0</v>
      </c>
      <c r="U204" s="10">
        <f t="shared" ca="1" si="187"/>
        <v>0</v>
      </c>
      <c r="V204" s="10">
        <f t="shared" ca="1" si="188"/>
        <v>0</v>
      </c>
      <c r="W204" s="10">
        <f t="shared" ca="1" si="188"/>
        <v>0</v>
      </c>
      <c r="X204" s="31"/>
      <c r="Y204" s="10">
        <f t="shared" ca="1" si="192"/>
        <v>0</v>
      </c>
      <c r="Z204" s="10">
        <f t="shared" ca="1" si="193"/>
        <v>0</v>
      </c>
      <c r="AA204" s="10">
        <f t="shared" ca="1" si="194"/>
        <v>0</v>
      </c>
      <c r="AB204" s="10">
        <f t="shared" ca="1" si="243"/>
        <v>0</v>
      </c>
      <c r="AC204" s="10">
        <f t="shared" ca="1" si="244"/>
        <v>0</v>
      </c>
      <c r="AD204" s="10">
        <f t="shared" ca="1" si="245"/>
        <v>0</v>
      </c>
      <c r="AE204" s="10">
        <f t="shared" ca="1" si="246"/>
        <v>0</v>
      </c>
      <c r="AF204" s="10">
        <f t="shared" ca="1" si="246"/>
        <v>0</v>
      </c>
      <c r="AG204" s="10">
        <f t="shared" ca="1" si="246"/>
        <v>0</v>
      </c>
      <c r="AH204" s="10">
        <f t="shared" ca="1" si="246"/>
        <v>0</v>
      </c>
      <c r="AI204" s="10">
        <f t="shared" ca="1" si="246"/>
        <v>0</v>
      </c>
      <c r="AJ204" s="10">
        <f t="shared" ca="1" si="246"/>
        <v>0</v>
      </c>
      <c r="AK204" s="10">
        <f t="shared" ca="1" si="246"/>
        <v>0</v>
      </c>
      <c r="AL204" s="10">
        <f t="shared" ca="1" si="246"/>
        <v>0</v>
      </c>
      <c r="AM204" s="10">
        <f t="shared" ca="1" si="246"/>
        <v>0</v>
      </c>
      <c r="AN204" s="10">
        <f t="shared" ca="1" si="246"/>
        <v>0</v>
      </c>
      <c r="AO204" s="10">
        <f t="shared" ca="1" si="246"/>
        <v>0</v>
      </c>
      <c r="AP204" s="10">
        <f t="shared" ca="1" si="246"/>
        <v>0</v>
      </c>
      <c r="AQ204" s="10">
        <f t="shared" ca="1" si="246"/>
        <v>0</v>
      </c>
      <c r="AR204" s="10">
        <f t="shared" ca="1" si="246"/>
        <v>0</v>
      </c>
      <c r="AS204" s="2"/>
      <c r="AT204" s="10">
        <f t="shared" ca="1" si="247"/>
        <v>0</v>
      </c>
      <c r="AU204" s="10">
        <f t="shared" ca="1" si="248"/>
        <v>0</v>
      </c>
      <c r="AV204" s="10">
        <f t="shared" ca="1" si="249"/>
        <v>0</v>
      </c>
      <c r="AW204" s="10">
        <f t="shared" ca="1" si="206"/>
        <v>0</v>
      </c>
      <c r="AX204" s="10">
        <f t="shared" ca="1" si="207"/>
        <v>0</v>
      </c>
      <c r="AY204" s="10">
        <f t="shared" ca="1" si="208"/>
        <v>0</v>
      </c>
      <c r="AZ204" s="10">
        <f t="shared" ca="1" si="209"/>
        <v>0</v>
      </c>
      <c r="BA204" s="10">
        <f t="shared" ca="1" si="210"/>
        <v>0</v>
      </c>
      <c r="BB204" s="10">
        <f t="shared" ca="1" si="211"/>
        <v>0</v>
      </c>
      <c r="BC204" s="10">
        <f t="shared" ca="1" si="212"/>
        <v>0</v>
      </c>
      <c r="BD204" s="10">
        <f t="shared" ca="1" si="213"/>
        <v>0</v>
      </c>
      <c r="BE204" s="10">
        <f t="shared" ca="1" si="214"/>
        <v>0</v>
      </c>
      <c r="BF204" s="10">
        <f t="shared" ca="1" si="215"/>
        <v>0</v>
      </c>
      <c r="BG204" s="10">
        <f t="shared" ca="1" si="216"/>
        <v>0</v>
      </c>
      <c r="BH204" s="10">
        <f t="shared" ca="1" si="217"/>
        <v>0</v>
      </c>
      <c r="BI204" s="10">
        <f t="shared" ca="1" si="218"/>
        <v>0</v>
      </c>
      <c r="BJ204" s="10">
        <f t="shared" ca="1" si="219"/>
        <v>0</v>
      </c>
      <c r="BK204" s="10">
        <f t="shared" ca="1" si="220"/>
        <v>0</v>
      </c>
      <c r="BL204" s="10">
        <f t="shared" ca="1" si="221"/>
        <v>0</v>
      </c>
      <c r="BM204" s="10">
        <f t="shared" ca="1" si="222"/>
        <v>0</v>
      </c>
      <c r="BN204" s="13">
        <f t="shared" ca="1" si="198"/>
        <v>0</v>
      </c>
      <c r="BO204" s="7"/>
      <c r="BP204" s="10">
        <f t="shared" ca="1" si="199"/>
        <v>0</v>
      </c>
      <c r="BQ204" s="10">
        <f t="shared" ca="1" si="200"/>
        <v>0</v>
      </c>
      <c r="BR204" s="10">
        <f t="shared" ca="1" si="201"/>
        <v>0</v>
      </c>
      <c r="BS204" s="10">
        <f t="shared" ca="1" si="202"/>
        <v>0</v>
      </c>
      <c r="BT204" s="10">
        <f t="shared" ca="1" si="203"/>
        <v>0</v>
      </c>
      <c r="BU204" s="10">
        <f t="shared" ca="1" si="224"/>
        <v>0</v>
      </c>
      <c r="BV204" s="10">
        <f t="shared" ca="1" si="225"/>
        <v>0</v>
      </c>
      <c r="BW204" s="10">
        <f t="shared" ca="1" si="226"/>
        <v>0</v>
      </c>
      <c r="BX204" s="10">
        <f t="shared" ca="1" si="227"/>
        <v>0</v>
      </c>
      <c r="BY204" s="10">
        <f t="shared" ca="1" si="228"/>
        <v>0</v>
      </c>
      <c r="BZ204" s="10">
        <f t="shared" ca="1" si="229"/>
        <v>0</v>
      </c>
      <c r="CA204" s="10">
        <f t="shared" ca="1" si="230"/>
        <v>0</v>
      </c>
      <c r="CB204" s="10">
        <f t="shared" ca="1" si="231"/>
        <v>0</v>
      </c>
      <c r="CC204" s="10">
        <f t="shared" ca="1" si="232"/>
        <v>0</v>
      </c>
      <c r="CD204" s="10">
        <f t="shared" ca="1" si="233"/>
        <v>0</v>
      </c>
      <c r="CE204" s="10">
        <f t="shared" ca="1" si="234"/>
        <v>0</v>
      </c>
      <c r="CF204" s="10">
        <f t="shared" ca="1" si="235"/>
        <v>0</v>
      </c>
      <c r="CG204" s="10">
        <f t="shared" ca="1" si="236"/>
        <v>0</v>
      </c>
      <c r="CH204" s="10">
        <f t="shared" ca="1" si="237"/>
        <v>0</v>
      </c>
      <c r="CI204" s="10">
        <f t="shared" ca="1" si="238"/>
        <v>0</v>
      </c>
      <c r="CJ204" s="13">
        <f t="shared" ca="1" si="204"/>
        <v>0</v>
      </c>
      <c r="CK204" s="13"/>
      <c r="CL204" s="33">
        <f t="shared" ca="1" si="190"/>
        <v>0</v>
      </c>
      <c r="CM204" s="10">
        <f ca="1">IF(NOT(snowball),0,IF(Z203=0,0,IF($C204&lt;=SUM($CL204:CL204),0,IF(BQ204+$C204-SUM($CL204:CL204)&gt;Z203+AU204,Z203+AU204-BQ204,$C204-SUM($CL204:CL204)))))</f>
        <v>0</v>
      </c>
      <c r="CN204" s="10">
        <f ca="1">IF(NOT(snowball),0,IF(AA203=0,0,IF($C204&lt;=SUM($CL204:CM204),0,IF(BR204+$C204-SUM($CL204:CM204)&gt;AA203+AV204,AA203+AV204-BR204,$C204-SUM($CL204:CM204)))))</f>
        <v>0</v>
      </c>
      <c r="CO204" s="10">
        <f ca="1">IF(NOT(snowball),0,IF(AB203=0,0,IF($C204&lt;=SUM($CL204:CN204),0,IF(BS204+$C204-SUM($CL204:CN204)&gt;AB203+AW204,AB203+AW204-BS204,$C204-SUM($CL204:CN204)))))</f>
        <v>0</v>
      </c>
      <c r="CP204" s="10">
        <f ca="1">IF(NOT(snowball),0,IF(AC203=0,0,IF($C204&lt;=SUM($CL204:CO204),0,IF(BT204+$C204-SUM($CL204:CO204)&gt;AC203+AX204,AC203+AX204-BT204,$C204-SUM($CL204:CO204)))))</f>
        <v>0</v>
      </c>
      <c r="CQ204" s="10">
        <f ca="1">IF(NOT(snowball),0,IF(AD203=0,0,IF($C204&lt;=SUM($CL204:CP204),0,IF(BU204+$C204-SUM($CL204:CP204)&gt;AD203+AY204,AD203+AY204-BU204,$C204-SUM($CL204:CP204)))))</f>
        <v>0</v>
      </c>
      <c r="CR204" s="10">
        <f ca="1">IF(NOT(snowball),0,IF(AE203=0,0,IF($C204&lt;=SUM($CL204:CQ204),0,IF(BV204+$C204-SUM($CL204:CQ204)&gt;AE203+AZ204,AE203+AZ204-BV204,$C204-SUM($CL204:CQ204)))))</f>
        <v>0</v>
      </c>
      <c r="CS204" s="10">
        <f ca="1">IF(NOT(snowball),0,IF(AF203=0,0,IF($C204&lt;=SUM($CL204:CR204),0,IF(BW204+$C204-SUM($CL204:CR204)&gt;AF203+BA204,AF203+BA204-BW204,$C204-SUM($CL204:CR204)))))</f>
        <v>0</v>
      </c>
      <c r="CT204" s="10">
        <f ca="1">IF(NOT(snowball),0,IF(AG203=0,0,IF($C204&lt;=SUM($CL204:CS204),0,IF(BX204+$C204-SUM($CL204:CS204)&gt;AG203+BB204,AG203+BB204-BX204,$C204-SUM($CL204:CS204)))))</f>
        <v>0</v>
      </c>
      <c r="CU204" s="10">
        <f ca="1">IF(NOT(snowball),0,IF(AH203=0,0,IF($C204&lt;=SUM($CL204:CT204),0,IF(BY204+$C204-SUM($CL204:CT204)&gt;AH203+BC204,AH203+BC204-BY204,$C204-SUM($CL204:CT204)))))</f>
        <v>0</v>
      </c>
      <c r="CV204" s="10">
        <f ca="1">IF(NOT(snowball),0,IF(AI203=0,0,IF($C204&lt;=SUM($CL204:CU204),0,IF(BZ204+$C204-SUM($CL204:CU204)&gt;AI203+BD204,AI203+BD204-BZ204,$C204-SUM($CL204:CU204)))))</f>
        <v>0</v>
      </c>
      <c r="CW204" s="10">
        <f ca="1">IF(NOT(snowball),0,IF(AJ203=0,0,IF($C204&lt;=SUM($CL204:CV204),0,IF(CA204+$C204-SUM($CL204:CV204)&gt;AJ203+BE204,AJ203+BE204-CA204,$C204-SUM($CL204:CV204)))))</f>
        <v>0</v>
      </c>
      <c r="CX204" s="10">
        <f ca="1">IF(NOT(snowball),0,IF(AK203=0,0,IF($C204&lt;=SUM($CL204:CW204),0,IF(CB204+$C204-SUM($CL204:CW204)&gt;AK203+BF204,AK203+BF204-CB204,$C204-SUM($CL204:CW204)))))</f>
        <v>0</v>
      </c>
      <c r="CY204" s="10">
        <f ca="1">IF(NOT(snowball),0,IF(AL203=0,0,IF($C204&lt;=SUM($CL204:CX204),0,IF(CC204+$C204-SUM($CL204:CX204)&gt;AL203+BG204,AL203+BG204-CC204,$C204-SUM($CL204:CX204)))))</f>
        <v>0</v>
      </c>
      <c r="CZ204" s="10">
        <f ca="1">IF(NOT(snowball),0,IF(AM203=0,0,IF($C204&lt;=SUM($CL204:CY204),0,IF(CD204+$C204-SUM($CL204:CY204)&gt;AM203+BH204,AM203+BH204-CD204,$C204-SUM($CL204:CY204)))))</f>
        <v>0</v>
      </c>
      <c r="DA204" s="10">
        <f ca="1">IF(NOT(snowball),0,IF(AN203=0,0,IF($C204&lt;=SUM($CL204:CZ204),0,IF(CE204+$C204-SUM($CL204:CZ204)&gt;AN203+BI204,AN203+BI204-CE204,$C204-SUM($CL204:CZ204)))))</f>
        <v>0</v>
      </c>
      <c r="DB204" s="10">
        <f ca="1">IF(NOT(snowball),0,IF(AO203=0,0,IF($C204&lt;=SUM($CL204:DA204),0,IF(CF204+$C204-SUM($CL204:DA204)&gt;AO203+BJ204,AO203+BJ204-CF204,$C204-SUM($CL204:DA204)))))</f>
        <v>0</v>
      </c>
      <c r="DC204" s="10">
        <f ca="1">IF(NOT(snowball),0,IF(AP203=0,0,IF($C204&lt;=SUM($CL204:DB204),0,IF(CG204+$C204-SUM($CL204:DB204)&gt;AP203+BK204,AP203+BK204-CG204,$C204-SUM($CL204:DB204)))))</f>
        <v>0</v>
      </c>
      <c r="DD204" s="10">
        <f ca="1">IF(NOT(snowball),0,IF(AQ203=0,0,IF($C204&lt;=SUM($CL204:DC204),0,IF(CH204+$C204-SUM($CL204:DC204)&gt;AQ203+BL204,AQ203+BL204-CH204,$C204-SUM($CL204:DC204)))))</f>
        <v>0</v>
      </c>
      <c r="DE204" s="10">
        <f ca="1">IF(NOT(snowball),0,IF(AR203=0,0,IF($C204&lt;=SUM($CL204:DD204),0,IF(CI204+$C204-SUM($CL204:DD204)&gt;AR203+BM204,AR203+BM204-CI204,$C204-SUM($CL204:DD204)))))</f>
        <v>0</v>
      </c>
    </row>
    <row r="205" spans="1:109" ht="11.1" customHeight="1">
      <c r="A205" s="11" t="str">
        <f t="shared" ca="1" si="205"/>
        <v/>
      </c>
      <c r="B205" s="5" t="e">
        <f t="shared" ca="1" si="191"/>
        <v>#N/A</v>
      </c>
      <c r="C205" s="34" t="str">
        <f t="shared" ca="1" si="169"/>
        <v/>
      </c>
      <c r="D205" s="10">
        <f t="shared" ca="1" si="170"/>
        <v>0</v>
      </c>
      <c r="E205" s="10">
        <f t="shared" ca="1" si="171"/>
        <v>0</v>
      </c>
      <c r="F205" s="10">
        <f t="shared" ca="1" si="172"/>
        <v>0</v>
      </c>
      <c r="G205" s="10">
        <f t="shared" ca="1" si="173"/>
        <v>0</v>
      </c>
      <c r="H205" s="10">
        <f t="shared" ca="1" si="174"/>
        <v>0</v>
      </c>
      <c r="I205" s="10">
        <f t="shared" ca="1" si="175"/>
        <v>0</v>
      </c>
      <c r="J205" s="10">
        <f t="shared" ca="1" si="176"/>
        <v>0</v>
      </c>
      <c r="K205" s="10">
        <f t="shared" ca="1" si="177"/>
        <v>0</v>
      </c>
      <c r="L205" s="10">
        <f t="shared" ca="1" si="178"/>
        <v>0</v>
      </c>
      <c r="M205" s="10">
        <f t="shared" ca="1" si="179"/>
        <v>0</v>
      </c>
      <c r="N205" s="10">
        <f t="shared" ca="1" si="180"/>
        <v>0</v>
      </c>
      <c r="O205" s="10">
        <f t="shared" ca="1" si="181"/>
        <v>0</v>
      </c>
      <c r="P205" s="10">
        <f t="shared" ca="1" si="182"/>
        <v>0</v>
      </c>
      <c r="Q205" s="10">
        <f t="shared" ca="1" si="183"/>
        <v>0</v>
      </c>
      <c r="R205" s="10">
        <f t="shared" ca="1" si="184"/>
        <v>0</v>
      </c>
      <c r="S205" s="10">
        <f t="shared" ca="1" si="185"/>
        <v>0</v>
      </c>
      <c r="T205" s="10">
        <f t="shared" ca="1" si="186"/>
        <v>0</v>
      </c>
      <c r="U205" s="10">
        <f t="shared" ca="1" si="187"/>
        <v>0</v>
      </c>
      <c r="V205" s="10">
        <f t="shared" ca="1" si="188"/>
        <v>0</v>
      </c>
      <c r="W205" s="10">
        <f t="shared" ca="1" si="188"/>
        <v>0</v>
      </c>
      <c r="X205" s="31"/>
      <c r="Y205" s="10">
        <f t="shared" ca="1" si="192"/>
        <v>0</v>
      </c>
      <c r="Z205" s="10">
        <f t="shared" ca="1" si="193"/>
        <v>0</v>
      </c>
      <c r="AA205" s="10">
        <f t="shared" ca="1" si="194"/>
        <v>0</v>
      </c>
      <c r="AB205" s="10">
        <f t="shared" ca="1" si="243"/>
        <v>0</v>
      </c>
      <c r="AC205" s="10">
        <f t="shared" ca="1" si="244"/>
        <v>0</v>
      </c>
      <c r="AD205" s="10">
        <f t="shared" ca="1" si="245"/>
        <v>0</v>
      </c>
      <c r="AE205" s="10">
        <f t="shared" ca="1" si="246"/>
        <v>0</v>
      </c>
      <c r="AF205" s="10">
        <f t="shared" ca="1" si="246"/>
        <v>0</v>
      </c>
      <c r="AG205" s="10">
        <f t="shared" ca="1" si="246"/>
        <v>0</v>
      </c>
      <c r="AH205" s="10">
        <f t="shared" ca="1" si="246"/>
        <v>0</v>
      </c>
      <c r="AI205" s="10">
        <f t="shared" ca="1" si="246"/>
        <v>0</v>
      </c>
      <c r="AJ205" s="10">
        <f t="shared" ca="1" si="246"/>
        <v>0</v>
      </c>
      <c r="AK205" s="10">
        <f t="shared" ca="1" si="246"/>
        <v>0</v>
      </c>
      <c r="AL205" s="10">
        <f t="shared" ca="1" si="246"/>
        <v>0</v>
      </c>
      <c r="AM205" s="10">
        <f t="shared" ca="1" si="246"/>
        <v>0</v>
      </c>
      <c r="AN205" s="10">
        <f t="shared" ca="1" si="246"/>
        <v>0</v>
      </c>
      <c r="AO205" s="10">
        <f t="shared" ca="1" si="246"/>
        <v>0</v>
      </c>
      <c r="AP205" s="10">
        <f t="shared" ca="1" si="246"/>
        <v>0</v>
      </c>
      <c r="AQ205" s="10">
        <f t="shared" ca="1" si="246"/>
        <v>0</v>
      </c>
      <c r="AR205" s="10">
        <f t="shared" ca="1" si="246"/>
        <v>0</v>
      </c>
      <c r="AS205" s="2"/>
      <c r="AT205" s="10">
        <f t="shared" ca="1" si="247"/>
        <v>0</v>
      </c>
      <c r="AU205" s="10">
        <f t="shared" ca="1" si="248"/>
        <v>0</v>
      </c>
      <c r="AV205" s="10">
        <f t="shared" ca="1" si="249"/>
        <v>0</v>
      </c>
      <c r="AW205" s="10">
        <f t="shared" ca="1" si="206"/>
        <v>0</v>
      </c>
      <c r="AX205" s="10">
        <f t="shared" ca="1" si="207"/>
        <v>0</v>
      </c>
      <c r="AY205" s="10">
        <f t="shared" ca="1" si="208"/>
        <v>0</v>
      </c>
      <c r="AZ205" s="10">
        <f t="shared" ca="1" si="209"/>
        <v>0</v>
      </c>
      <c r="BA205" s="10">
        <f t="shared" ca="1" si="210"/>
        <v>0</v>
      </c>
      <c r="BB205" s="10">
        <f t="shared" ca="1" si="211"/>
        <v>0</v>
      </c>
      <c r="BC205" s="10">
        <f t="shared" ca="1" si="212"/>
        <v>0</v>
      </c>
      <c r="BD205" s="10">
        <f t="shared" ca="1" si="213"/>
        <v>0</v>
      </c>
      <c r="BE205" s="10">
        <f t="shared" ca="1" si="214"/>
        <v>0</v>
      </c>
      <c r="BF205" s="10">
        <f t="shared" ca="1" si="215"/>
        <v>0</v>
      </c>
      <c r="BG205" s="10">
        <f t="shared" ca="1" si="216"/>
        <v>0</v>
      </c>
      <c r="BH205" s="10">
        <f t="shared" ca="1" si="217"/>
        <v>0</v>
      </c>
      <c r="BI205" s="10">
        <f t="shared" ca="1" si="218"/>
        <v>0</v>
      </c>
      <c r="BJ205" s="10">
        <f t="shared" ca="1" si="219"/>
        <v>0</v>
      </c>
      <c r="BK205" s="10">
        <f t="shared" ca="1" si="220"/>
        <v>0</v>
      </c>
      <c r="BL205" s="10">
        <f t="shared" ca="1" si="221"/>
        <v>0</v>
      </c>
      <c r="BM205" s="10">
        <f t="shared" ca="1" si="222"/>
        <v>0</v>
      </c>
      <c r="BN205" s="13">
        <f t="shared" ca="1" si="198"/>
        <v>0</v>
      </c>
      <c r="BO205" s="7"/>
      <c r="BP205" s="10">
        <f t="shared" ca="1" si="199"/>
        <v>0</v>
      </c>
      <c r="BQ205" s="10">
        <f t="shared" ca="1" si="200"/>
        <v>0</v>
      </c>
      <c r="BR205" s="10">
        <f t="shared" ca="1" si="201"/>
        <v>0</v>
      </c>
      <c r="BS205" s="10">
        <f t="shared" ca="1" si="202"/>
        <v>0</v>
      </c>
      <c r="BT205" s="10">
        <f t="shared" ca="1" si="203"/>
        <v>0</v>
      </c>
      <c r="BU205" s="10">
        <f t="shared" ca="1" si="224"/>
        <v>0</v>
      </c>
      <c r="BV205" s="10">
        <f t="shared" ca="1" si="225"/>
        <v>0</v>
      </c>
      <c r="BW205" s="10">
        <f t="shared" ca="1" si="226"/>
        <v>0</v>
      </c>
      <c r="BX205" s="10">
        <f t="shared" ca="1" si="227"/>
        <v>0</v>
      </c>
      <c r="BY205" s="10">
        <f t="shared" ca="1" si="228"/>
        <v>0</v>
      </c>
      <c r="BZ205" s="10">
        <f t="shared" ca="1" si="229"/>
        <v>0</v>
      </c>
      <c r="CA205" s="10">
        <f t="shared" ca="1" si="230"/>
        <v>0</v>
      </c>
      <c r="CB205" s="10">
        <f t="shared" ca="1" si="231"/>
        <v>0</v>
      </c>
      <c r="CC205" s="10">
        <f t="shared" ca="1" si="232"/>
        <v>0</v>
      </c>
      <c r="CD205" s="10">
        <f t="shared" ca="1" si="233"/>
        <v>0</v>
      </c>
      <c r="CE205" s="10">
        <f t="shared" ca="1" si="234"/>
        <v>0</v>
      </c>
      <c r="CF205" s="10">
        <f t="shared" ca="1" si="235"/>
        <v>0</v>
      </c>
      <c r="CG205" s="10">
        <f t="shared" ca="1" si="236"/>
        <v>0</v>
      </c>
      <c r="CH205" s="10">
        <f t="shared" ca="1" si="237"/>
        <v>0</v>
      </c>
      <c r="CI205" s="10">
        <f t="shared" ca="1" si="238"/>
        <v>0</v>
      </c>
      <c r="CJ205" s="13">
        <f t="shared" ca="1" si="204"/>
        <v>0</v>
      </c>
      <c r="CK205" s="13"/>
      <c r="CL205" s="33">
        <f t="shared" ca="1" si="190"/>
        <v>0</v>
      </c>
      <c r="CM205" s="10">
        <f ca="1">IF(NOT(snowball),0,IF(Z204=0,0,IF($C205&lt;=SUM($CL205:CL205),0,IF(BQ205+$C205-SUM($CL205:CL205)&gt;Z204+AU205,Z204+AU205-BQ205,$C205-SUM($CL205:CL205)))))</f>
        <v>0</v>
      </c>
      <c r="CN205" s="10">
        <f ca="1">IF(NOT(snowball),0,IF(AA204=0,0,IF($C205&lt;=SUM($CL205:CM205),0,IF(BR205+$C205-SUM($CL205:CM205)&gt;AA204+AV205,AA204+AV205-BR205,$C205-SUM($CL205:CM205)))))</f>
        <v>0</v>
      </c>
      <c r="CO205" s="10">
        <f ca="1">IF(NOT(snowball),0,IF(AB204=0,0,IF($C205&lt;=SUM($CL205:CN205),0,IF(BS205+$C205-SUM($CL205:CN205)&gt;AB204+AW205,AB204+AW205-BS205,$C205-SUM($CL205:CN205)))))</f>
        <v>0</v>
      </c>
      <c r="CP205" s="10">
        <f ca="1">IF(NOT(snowball),0,IF(AC204=0,0,IF($C205&lt;=SUM($CL205:CO205),0,IF(BT205+$C205-SUM($CL205:CO205)&gt;AC204+AX205,AC204+AX205-BT205,$C205-SUM($CL205:CO205)))))</f>
        <v>0</v>
      </c>
      <c r="CQ205" s="10">
        <f ca="1">IF(NOT(snowball),0,IF(AD204=0,0,IF($C205&lt;=SUM($CL205:CP205),0,IF(BU205+$C205-SUM($CL205:CP205)&gt;AD204+AY205,AD204+AY205-BU205,$C205-SUM($CL205:CP205)))))</f>
        <v>0</v>
      </c>
      <c r="CR205" s="10">
        <f ca="1">IF(NOT(snowball),0,IF(AE204=0,0,IF($C205&lt;=SUM($CL205:CQ205),0,IF(BV205+$C205-SUM($CL205:CQ205)&gt;AE204+AZ205,AE204+AZ205-BV205,$C205-SUM($CL205:CQ205)))))</f>
        <v>0</v>
      </c>
      <c r="CS205" s="10">
        <f ca="1">IF(NOT(snowball),0,IF(AF204=0,0,IF($C205&lt;=SUM($CL205:CR205),0,IF(BW205+$C205-SUM($CL205:CR205)&gt;AF204+BA205,AF204+BA205-BW205,$C205-SUM($CL205:CR205)))))</f>
        <v>0</v>
      </c>
      <c r="CT205" s="10">
        <f ca="1">IF(NOT(snowball),0,IF(AG204=0,0,IF($C205&lt;=SUM($CL205:CS205),0,IF(BX205+$C205-SUM($CL205:CS205)&gt;AG204+BB205,AG204+BB205-BX205,$C205-SUM($CL205:CS205)))))</f>
        <v>0</v>
      </c>
      <c r="CU205" s="10">
        <f ca="1">IF(NOT(snowball),0,IF(AH204=0,0,IF($C205&lt;=SUM($CL205:CT205),0,IF(BY205+$C205-SUM($CL205:CT205)&gt;AH204+BC205,AH204+BC205-BY205,$C205-SUM($CL205:CT205)))))</f>
        <v>0</v>
      </c>
      <c r="CV205" s="10">
        <f ca="1">IF(NOT(snowball),0,IF(AI204=0,0,IF($C205&lt;=SUM($CL205:CU205),0,IF(BZ205+$C205-SUM($CL205:CU205)&gt;AI204+BD205,AI204+BD205-BZ205,$C205-SUM($CL205:CU205)))))</f>
        <v>0</v>
      </c>
      <c r="CW205" s="10">
        <f ca="1">IF(NOT(snowball),0,IF(AJ204=0,0,IF($C205&lt;=SUM($CL205:CV205),0,IF(CA205+$C205-SUM($CL205:CV205)&gt;AJ204+BE205,AJ204+BE205-CA205,$C205-SUM($CL205:CV205)))))</f>
        <v>0</v>
      </c>
      <c r="CX205" s="10">
        <f ca="1">IF(NOT(snowball),0,IF(AK204=0,0,IF($C205&lt;=SUM($CL205:CW205),0,IF(CB205+$C205-SUM($CL205:CW205)&gt;AK204+BF205,AK204+BF205-CB205,$C205-SUM($CL205:CW205)))))</f>
        <v>0</v>
      </c>
      <c r="CY205" s="10">
        <f ca="1">IF(NOT(snowball),0,IF(AL204=0,0,IF($C205&lt;=SUM($CL205:CX205),0,IF(CC205+$C205-SUM($CL205:CX205)&gt;AL204+BG205,AL204+BG205-CC205,$C205-SUM($CL205:CX205)))))</f>
        <v>0</v>
      </c>
      <c r="CZ205" s="10">
        <f ca="1">IF(NOT(snowball),0,IF(AM204=0,0,IF($C205&lt;=SUM($CL205:CY205),0,IF(CD205+$C205-SUM($CL205:CY205)&gt;AM204+BH205,AM204+BH205-CD205,$C205-SUM($CL205:CY205)))))</f>
        <v>0</v>
      </c>
      <c r="DA205" s="10">
        <f ca="1">IF(NOT(snowball),0,IF(AN204=0,0,IF($C205&lt;=SUM($CL205:CZ205),0,IF(CE205+$C205-SUM($CL205:CZ205)&gt;AN204+BI205,AN204+BI205-CE205,$C205-SUM($CL205:CZ205)))))</f>
        <v>0</v>
      </c>
      <c r="DB205" s="10">
        <f ca="1">IF(NOT(snowball),0,IF(AO204=0,0,IF($C205&lt;=SUM($CL205:DA205),0,IF(CF205+$C205-SUM($CL205:DA205)&gt;AO204+BJ205,AO204+BJ205-CF205,$C205-SUM($CL205:DA205)))))</f>
        <v>0</v>
      </c>
      <c r="DC205" s="10">
        <f ca="1">IF(NOT(snowball),0,IF(AP204=0,0,IF($C205&lt;=SUM($CL205:DB205),0,IF(CG205+$C205-SUM($CL205:DB205)&gt;AP204+BK205,AP204+BK205-CG205,$C205-SUM($CL205:DB205)))))</f>
        <v>0</v>
      </c>
      <c r="DD205" s="10">
        <f ca="1">IF(NOT(snowball),0,IF(AQ204=0,0,IF($C205&lt;=SUM($CL205:DC205),0,IF(CH205+$C205-SUM($CL205:DC205)&gt;AQ204+BL205,AQ204+BL205-CH205,$C205-SUM($CL205:DC205)))))</f>
        <v>0</v>
      </c>
      <c r="DE205" s="10">
        <f ca="1">IF(NOT(snowball),0,IF(AR204=0,0,IF($C205&lt;=SUM($CL205:DD205),0,IF(CI205+$C205-SUM($CL205:DD205)&gt;AR204+BM205,AR204+BM205-CI205,$C205-SUM($CL205:DD205)))))</f>
        <v>0</v>
      </c>
    </row>
    <row r="206" spans="1:109" ht="11.1" customHeight="1">
      <c r="A206" s="11" t="str">
        <f t="shared" ca="1" si="205"/>
        <v/>
      </c>
      <c r="B206" s="5" t="e">
        <f t="shared" ca="1" si="191"/>
        <v>#N/A</v>
      </c>
      <c r="C206" s="34" t="str">
        <f t="shared" ca="1" si="169"/>
        <v/>
      </c>
      <c r="D206" s="10">
        <f t="shared" ca="1" si="170"/>
        <v>0</v>
      </c>
      <c r="E206" s="10">
        <f t="shared" ca="1" si="171"/>
        <v>0</v>
      </c>
      <c r="F206" s="10">
        <f t="shared" ca="1" si="172"/>
        <v>0</v>
      </c>
      <c r="G206" s="10">
        <f t="shared" ca="1" si="173"/>
        <v>0</v>
      </c>
      <c r="H206" s="10">
        <f t="shared" ca="1" si="174"/>
        <v>0</v>
      </c>
      <c r="I206" s="10">
        <f t="shared" ca="1" si="175"/>
        <v>0</v>
      </c>
      <c r="J206" s="10">
        <f t="shared" ca="1" si="176"/>
        <v>0</v>
      </c>
      <c r="K206" s="10">
        <f t="shared" ca="1" si="177"/>
        <v>0</v>
      </c>
      <c r="L206" s="10">
        <f t="shared" ca="1" si="178"/>
        <v>0</v>
      </c>
      <c r="M206" s="10">
        <f t="shared" ca="1" si="179"/>
        <v>0</v>
      </c>
      <c r="N206" s="10">
        <f t="shared" ca="1" si="180"/>
        <v>0</v>
      </c>
      <c r="O206" s="10">
        <f t="shared" ca="1" si="181"/>
        <v>0</v>
      </c>
      <c r="P206" s="10">
        <f t="shared" ca="1" si="182"/>
        <v>0</v>
      </c>
      <c r="Q206" s="10">
        <f t="shared" ca="1" si="183"/>
        <v>0</v>
      </c>
      <c r="R206" s="10">
        <f t="shared" ca="1" si="184"/>
        <v>0</v>
      </c>
      <c r="S206" s="10">
        <f t="shared" ca="1" si="185"/>
        <v>0</v>
      </c>
      <c r="T206" s="10">
        <f t="shared" ca="1" si="186"/>
        <v>0</v>
      </c>
      <c r="U206" s="10">
        <f t="shared" ca="1" si="187"/>
        <v>0</v>
      </c>
      <c r="V206" s="10">
        <f t="shared" ca="1" si="188"/>
        <v>0</v>
      </c>
      <c r="W206" s="10">
        <f t="shared" ca="1" si="188"/>
        <v>0</v>
      </c>
      <c r="X206" s="31"/>
      <c r="Y206" s="10">
        <f t="shared" ca="1" si="192"/>
        <v>0</v>
      </c>
      <c r="Z206" s="10">
        <f t="shared" ca="1" si="193"/>
        <v>0</v>
      </c>
      <c r="AA206" s="10">
        <f t="shared" ca="1" si="194"/>
        <v>0</v>
      </c>
      <c r="AB206" s="10">
        <f t="shared" ca="1" si="243"/>
        <v>0</v>
      </c>
      <c r="AC206" s="10">
        <f t="shared" ca="1" si="244"/>
        <v>0</v>
      </c>
      <c r="AD206" s="10">
        <f t="shared" ca="1" si="245"/>
        <v>0</v>
      </c>
      <c r="AE206" s="10">
        <f t="shared" ca="1" si="246"/>
        <v>0</v>
      </c>
      <c r="AF206" s="10">
        <f t="shared" ca="1" si="246"/>
        <v>0</v>
      </c>
      <c r="AG206" s="10">
        <f t="shared" ca="1" si="246"/>
        <v>0</v>
      </c>
      <c r="AH206" s="10">
        <f t="shared" ca="1" si="246"/>
        <v>0</v>
      </c>
      <c r="AI206" s="10">
        <f t="shared" ca="1" si="246"/>
        <v>0</v>
      </c>
      <c r="AJ206" s="10">
        <f t="shared" ca="1" si="246"/>
        <v>0</v>
      </c>
      <c r="AK206" s="10">
        <f t="shared" ca="1" si="246"/>
        <v>0</v>
      </c>
      <c r="AL206" s="10">
        <f t="shared" ca="1" si="246"/>
        <v>0</v>
      </c>
      <c r="AM206" s="10">
        <f t="shared" ca="1" si="246"/>
        <v>0</v>
      </c>
      <c r="AN206" s="10">
        <f t="shared" ca="1" si="246"/>
        <v>0</v>
      </c>
      <c r="AO206" s="10">
        <f t="shared" ca="1" si="246"/>
        <v>0</v>
      </c>
      <c r="AP206" s="10">
        <f t="shared" ca="1" si="246"/>
        <v>0</v>
      </c>
      <c r="AQ206" s="10">
        <f t="shared" ca="1" si="246"/>
        <v>0</v>
      </c>
      <c r="AR206" s="10">
        <f t="shared" ca="1" si="246"/>
        <v>0</v>
      </c>
      <c r="AS206" s="2"/>
      <c r="AT206" s="10">
        <f t="shared" ca="1" si="247"/>
        <v>0</v>
      </c>
      <c r="AU206" s="10">
        <f t="shared" ca="1" si="248"/>
        <v>0</v>
      </c>
      <c r="AV206" s="10">
        <f t="shared" ca="1" si="249"/>
        <v>0</v>
      </c>
      <c r="AW206" s="10">
        <f t="shared" ca="1" si="206"/>
        <v>0</v>
      </c>
      <c r="AX206" s="10">
        <f t="shared" ca="1" si="207"/>
        <v>0</v>
      </c>
      <c r="AY206" s="10">
        <f t="shared" ca="1" si="208"/>
        <v>0</v>
      </c>
      <c r="AZ206" s="10">
        <f t="shared" ca="1" si="209"/>
        <v>0</v>
      </c>
      <c r="BA206" s="10">
        <f t="shared" ca="1" si="210"/>
        <v>0</v>
      </c>
      <c r="BB206" s="10">
        <f t="shared" ca="1" si="211"/>
        <v>0</v>
      </c>
      <c r="BC206" s="10">
        <f t="shared" ca="1" si="212"/>
        <v>0</v>
      </c>
      <c r="BD206" s="10">
        <f t="shared" ca="1" si="213"/>
        <v>0</v>
      </c>
      <c r="BE206" s="10">
        <f t="shared" ca="1" si="214"/>
        <v>0</v>
      </c>
      <c r="BF206" s="10">
        <f t="shared" ca="1" si="215"/>
        <v>0</v>
      </c>
      <c r="BG206" s="10">
        <f t="shared" ca="1" si="216"/>
        <v>0</v>
      </c>
      <c r="BH206" s="10">
        <f t="shared" ca="1" si="217"/>
        <v>0</v>
      </c>
      <c r="BI206" s="10">
        <f t="shared" ca="1" si="218"/>
        <v>0</v>
      </c>
      <c r="BJ206" s="10">
        <f t="shared" ca="1" si="219"/>
        <v>0</v>
      </c>
      <c r="BK206" s="10">
        <f t="shared" ca="1" si="220"/>
        <v>0</v>
      </c>
      <c r="BL206" s="10">
        <f t="shared" ca="1" si="221"/>
        <v>0</v>
      </c>
      <c r="BM206" s="10">
        <f t="shared" ca="1" si="222"/>
        <v>0</v>
      </c>
      <c r="BN206" s="13">
        <f t="shared" ca="1" si="198"/>
        <v>0</v>
      </c>
      <c r="BO206" s="7"/>
      <c r="BP206" s="10">
        <f t="shared" ca="1" si="199"/>
        <v>0</v>
      </c>
      <c r="BQ206" s="10">
        <f t="shared" ca="1" si="200"/>
        <v>0</v>
      </c>
      <c r="BR206" s="10">
        <f t="shared" ca="1" si="201"/>
        <v>0</v>
      </c>
      <c r="BS206" s="10">
        <f t="shared" ca="1" si="202"/>
        <v>0</v>
      </c>
      <c r="BT206" s="10">
        <f t="shared" ca="1" si="203"/>
        <v>0</v>
      </c>
      <c r="BU206" s="10">
        <f t="shared" ca="1" si="224"/>
        <v>0</v>
      </c>
      <c r="BV206" s="10">
        <f t="shared" ca="1" si="225"/>
        <v>0</v>
      </c>
      <c r="BW206" s="10">
        <f t="shared" ca="1" si="226"/>
        <v>0</v>
      </c>
      <c r="BX206" s="10">
        <f t="shared" ca="1" si="227"/>
        <v>0</v>
      </c>
      <c r="BY206" s="10">
        <f t="shared" ca="1" si="228"/>
        <v>0</v>
      </c>
      <c r="BZ206" s="10">
        <f t="shared" ca="1" si="229"/>
        <v>0</v>
      </c>
      <c r="CA206" s="10">
        <f t="shared" ca="1" si="230"/>
        <v>0</v>
      </c>
      <c r="CB206" s="10">
        <f t="shared" ca="1" si="231"/>
        <v>0</v>
      </c>
      <c r="CC206" s="10">
        <f t="shared" ca="1" si="232"/>
        <v>0</v>
      </c>
      <c r="CD206" s="10">
        <f t="shared" ca="1" si="233"/>
        <v>0</v>
      </c>
      <c r="CE206" s="10">
        <f t="shared" ca="1" si="234"/>
        <v>0</v>
      </c>
      <c r="CF206" s="10">
        <f t="shared" ca="1" si="235"/>
        <v>0</v>
      </c>
      <c r="CG206" s="10">
        <f t="shared" ca="1" si="236"/>
        <v>0</v>
      </c>
      <c r="CH206" s="10">
        <f t="shared" ca="1" si="237"/>
        <v>0</v>
      </c>
      <c r="CI206" s="10">
        <f t="shared" ca="1" si="238"/>
        <v>0</v>
      </c>
      <c r="CJ206" s="13">
        <f t="shared" ca="1" si="204"/>
        <v>0</v>
      </c>
      <c r="CK206" s="13"/>
      <c r="CL206" s="33">
        <f t="shared" ca="1" si="190"/>
        <v>0</v>
      </c>
      <c r="CM206" s="10">
        <f ca="1">IF(NOT(snowball),0,IF(Z205=0,0,IF($C206&lt;=SUM($CL206:CL206),0,IF(BQ206+$C206-SUM($CL206:CL206)&gt;Z205+AU206,Z205+AU206-BQ206,$C206-SUM($CL206:CL206)))))</f>
        <v>0</v>
      </c>
      <c r="CN206" s="10">
        <f ca="1">IF(NOT(snowball),0,IF(AA205=0,0,IF($C206&lt;=SUM($CL206:CM206),0,IF(BR206+$C206-SUM($CL206:CM206)&gt;AA205+AV206,AA205+AV206-BR206,$C206-SUM($CL206:CM206)))))</f>
        <v>0</v>
      </c>
      <c r="CO206" s="10">
        <f ca="1">IF(NOT(snowball),0,IF(AB205=0,0,IF($C206&lt;=SUM($CL206:CN206),0,IF(BS206+$C206-SUM($CL206:CN206)&gt;AB205+AW206,AB205+AW206-BS206,$C206-SUM($CL206:CN206)))))</f>
        <v>0</v>
      </c>
      <c r="CP206" s="10">
        <f ca="1">IF(NOT(snowball),0,IF(AC205=0,0,IF($C206&lt;=SUM($CL206:CO206),0,IF(BT206+$C206-SUM($CL206:CO206)&gt;AC205+AX206,AC205+AX206-BT206,$C206-SUM($CL206:CO206)))))</f>
        <v>0</v>
      </c>
      <c r="CQ206" s="10">
        <f ca="1">IF(NOT(snowball),0,IF(AD205=0,0,IF($C206&lt;=SUM($CL206:CP206),0,IF(BU206+$C206-SUM($CL206:CP206)&gt;AD205+AY206,AD205+AY206-BU206,$C206-SUM($CL206:CP206)))))</f>
        <v>0</v>
      </c>
      <c r="CR206" s="10">
        <f ca="1">IF(NOT(snowball),0,IF(AE205=0,0,IF($C206&lt;=SUM($CL206:CQ206),0,IF(BV206+$C206-SUM($CL206:CQ206)&gt;AE205+AZ206,AE205+AZ206-BV206,$C206-SUM($CL206:CQ206)))))</f>
        <v>0</v>
      </c>
      <c r="CS206" s="10">
        <f ca="1">IF(NOT(snowball),0,IF(AF205=0,0,IF($C206&lt;=SUM($CL206:CR206),0,IF(BW206+$C206-SUM($CL206:CR206)&gt;AF205+BA206,AF205+BA206-BW206,$C206-SUM($CL206:CR206)))))</f>
        <v>0</v>
      </c>
      <c r="CT206" s="10">
        <f ca="1">IF(NOT(snowball),0,IF(AG205=0,0,IF($C206&lt;=SUM($CL206:CS206),0,IF(BX206+$C206-SUM($CL206:CS206)&gt;AG205+BB206,AG205+BB206-BX206,$C206-SUM($CL206:CS206)))))</f>
        <v>0</v>
      </c>
      <c r="CU206" s="10">
        <f ca="1">IF(NOT(snowball),0,IF(AH205=0,0,IF($C206&lt;=SUM($CL206:CT206),0,IF(BY206+$C206-SUM($CL206:CT206)&gt;AH205+BC206,AH205+BC206-BY206,$C206-SUM($CL206:CT206)))))</f>
        <v>0</v>
      </c>
      <c r="CV206" s="10">
        <f ca="1">IF(NOT(snowball),0,IF(AI205=0,0,IF($C206&lt;=SUM($CL206:CU206),0,IF(BZ206+$C206-SUM($CL206:CU206)&gt;AI205+BD206,AI205+BD206-BZ206,$C206-SUM($CL206:CU206)))))</f>
        <v>0</v>
      </c>
      <c r="CW206" s="10">
        <f ca="1">IF(NOT(snowball),0,IF(AJ205=0,0,IF($C206&lt;=SUM($CL206:CV206),0,IF(CA206+$C206-SUM($CL206:CV206)&gt;AJ205+BE206,AJ205+BE206-CA206,$C206-SUM($CL206:CV206)))))</f>
        <v>0</v>
      </c>
      <c r="CX206" s="10">
        <f ca="1">IF(NOT(snowball),0,IF(AK205=0,0,IF($C206&lt;=SUM($CL206:CW206),0,IF(CB206+$C206-SUM($CL206:CW206)&gt;AK205+BF206,AK205+BF206-CB206,$C206-SUM($CL206:CW206)))))</f>
        <v>0</v>
      </c>
      <c r="CY206" s="10">
        <f ca="1">IF(NOT(snowball),0,IF(AL205=0,0,IF($C206&lt;=SUM($CL206:CX206),0,IF(CC206+$C206-SUM($CL206:CX206)&gt;AL205+BG206,AL205+BG206-CC206,$C206-SUM($CL206:CX206)))))</f>
        <v>0</v>
      </c>
      <c r="CZ206" s="10">
        <f ca="1">IF(NOT(snowball),0,IF(AM205=0,0,IF($C206&lt;=SUM($CL206:CY206),0,IF(CD206+$C206-SUM($CL206:CY206)&gt;AM205+BH206,AM205+BH206-CD206,$C206-SUM($CL206:CY206)))))</f>
        <v>0</v>
      </c>
      <c r="DA206" s="10">
        <f ca="1">IF(NOT(snowball),0,IF(AN205=0,0,IF($C206&lt;=SUM($CL206:CZ206),0,IF(CE206+$C206-SUM($CL206:CZ206)&gt;AN205+BI206,AN205+BI206-CE206,$C206-SUM($CL206:CZ206)))))</f>
        <v>0</v>
      </c>
      <c r="DB206" s="10">
        <f ca="1">IF(NOT(snowball),0,IF(AO205=0,0,IF($C206&lt;=SUM($CL206:DA206),0,IF(CF206+$C206-SUM($CL206:DA206)&gt;AO205+BJ206,AO205+BJ206-CF206,$C206-SUM($CL206:DA206)))))</f>
        <v>0</v>
      </c>
      <c r="DC206" s="10">
        <f ca="1">IF(NOT(snowball),0,IF(AP205=0,0,IF($C206&lt;=SUM($CL206:DB206),0,IF(CG206+$C206-SUM($CL206:DB206)&gt;AP205+BK206,AP205+BK206-CG206,$C206-SUM($CL206:DB206)))))</f>
        <v>0</v>
      </c>
      <c r="DD206" s="10">
        <f ca="1">IF(NOT(snowball),0,IF(AQ205=0,0,IF($C206&lt;=SUM($CL206:DC206),0,IF(CH206+$C206-SUM($CL206:DC206)&gt;AQ205+BL206,AQ205+BL206-CH206,$C206-SUM($CL206:DC206)))))</f>
        <v>0</v>
      </c>
      <c r="DE206" s="10">
        <f ca="1">IF(NOT(snowball),0,IF(AR205=0,0,IF($C206&lt;=SUM($CL206:DD206),0,IF(CI206+$C206-SUM($CL206:DD206)&gt;AR205+BM206,AR205+BM206-CI206,$C206-SUM($CL206:DD206)))))</f>
        <v>0</v>
      </c>
    </row>
    <row r="207" spans="1:109" ht="11.1" customHeight="1">
      <c r="A207" s="11" t="str">
        <f t="shared" ca="1" si="205"/>
        <v/>
      </c>
      <c r="B207" s="5" t="e">
        <f t="shared" ca="1" si="191"/>
        <v>#N/A</v>
      </c>
      <c r="C207" s="34" t="str">
        <f t="shared" ca="1" si="169"/>
        <v/>
      </c>
      <c r="D207" s="10">
        <f t="shared" ca="1" si="170"/>
        <v>0</v>
      </c>
      <c r="E207" s="10">
        <f t="shared" ca="1" si="171"/>
        <v>0</v>
      </c>
      <c r="F207" s="10">
        <f t="shared" ca="1" si="172"/>
        <v>0</v>
      </c>
      <c r="G207" s="10">
        <f t="shared" ca="1" si="173"/>
        <v>0</v>
      </c>
      <c r="H207" s="10">
        <f t="shared" ca="1" si="174"/>
        <v>0</v>
      </c>
      <c r="I207" s="10">
        <f t="shared" ca="1" si="175"/>
        <v>0</v>
      </c>
      <c r="J207" s="10">
        <f t="shared" ca="1" si="176"/>
        <v>0</v>
      </c>
      <c r="K207" s="10">
        <f t="shared" ca="1" si="177"/>
        <v>0</v>
      </c>
      <c r="L207" s="10">
        <f t="shared" ca="1" si="178"/>
        <v>0</v>
      </c>
      <c r="M207" s="10">
        <f t="shared" ca="1" si="179"/>
        <v>0</v>
      </c>
      <c r="N207" s="10">
        <f t="shared" ca="1" si="180"/>
        <v>0</v>
      </c>
      <c r="O207" s="10">
        <f t="shared" ca="1" si="181"/>
        <v>0</v>
      </c>
      <c r="P207" s="10">
        <f t="shared" ca="1" si="182"/>
        <v>0</v>
      </c>
      <c r="Q207" s="10">
        <f t="shared" ca="1" si="183"/>
        <v>0</v>
      </c>
      <c r="R207" s="10">
        <f t="shared" ca="1" si="184"/>
        <v>0</v>
      </c>
      <c r="S207" s="10">
        <f t="shared" ca="1" si="185"/>
        <v>0</v>
      </c>
      <c r="T207" s="10">
        <f t="shared" ca="1" si="186"/>
        <v>0</v>
      </c>
      <c r="U207" s="10">
        <f t="shared" ca="1" si="187"/>
        <v>0</v>
      </c>
      <c r="V207" s="10">
        <f t="shared" ca="1" si="188"/>
        <v>0</v>
      </c>
      <c r="W207" s="10">
        <f t="shared" ca="1" si="188"/>
        <v>0</v>
      </c>
      <c r="X207" s="31"/>
      <c r="Y207" s="10">
        <f t="shared" ca="1" si="192"/>
        <v>0</v>
      </c>
      <c r="Z207" s="10">
        <f t="shared" ca="1" si="193"/>
        <v>0</v>
      </c>
      <c r="AA207" s="10">
        <f t="shared" ca="1" si="194"/>
        <v>0</v>
      </c>
      <c r="AB207" s="10">
        <f t="shared" ca="1" si="243"/>
        <v>0</v>
      </c>
      <c r="AC207" s="10">
        <f t="shared" ca="1" si="244"/>
        <v>0</v>
      </c>
      <c r="AD207" s="10">
        <f t="shared" ca="1" si="245"/>
        <v>0</v>
      </c>
      <c r="AE207" s="10">
        <f t="shared" ca="1" si="246"/>
        <v>0</v>
      </c>
      <c r="AF207" s="10">
        <f t="shared" ca="1" si="246"/>
        <v>0</v>
      </c>
      <c r="AG207" s="10">
        <f t="shared" ca="1" si="246"/>
        <v>0</v>
      </c>
      <c r="AH207" s="10">
        <f t="shared" ca="1" si="246"/>
        <v>0</v>
      </c>
      <c r="AI207" s="10">
        <f t="shared" ca="1" si="246"/>
        <v>0</v>
      </c>
      <c r="AJ207" s="10">
        <f t="shared" ca="1" si="246"/>
        <v>0</v>
      </c>
      <c r="AK207" s="10">
        <f t="shared" ca="1" si="246"/>
        <v>0</v>
      </c>
      <c r="AL207" s="10">
        <f t="shared" ca="1" si="246"/>
        <v>0</v>
      </c>
      <c r="AM207" s="10">
        <f t="shared" ca="1" si="246"/>
        <v>0</v>
      </c>
      <c r="AN207" s="10">
        <f t="shared" ca="1" si="246"/>
        <v>0</v>
      </c>
      <c r="AO207" s="10">
        <f t="shared" ca="1" si="246"/>
        <v>0</v>
      </c>
      <c r="AP207" s="10">
        <f t="shared" ca="1" si="246"/>
        <v>0</v>
      </c>
      <c r="AQ207" s="10">
        <f t="shared" ca="1" si="246"/>
        <v>0</v>
      </c>
      <c r="AR207" s="10">
        <f t="shared" ca="1" si="246"/>
        <v>0</v>
      </c>
      <c r="AS207" s="2"/>
      <c r="AT207" s="10">
        <f t="shared" ca="1" si="247"/>
        <v>0</v>
      </c>
      <c r="AU207" s="10">
        <f t="shared" ca="1" si="248"/>
        <v>0</v>
      </c>
      <c r="AV207" s="10">
        <f t="shared" ca="1" si="249"/>
        <v>0</v>
      </c>
      <c r="AW207" s="10">
        <f t="shared" ca="1" si="206"/>
        <v>0</v>
      </c>
      <c r="AX207" s="10">
        <f t="shared" ca="1" si="207"/>
        <v>0</v>
      </c>
      <c r="AY207" s="10">
        <f t="shared" ca="1" si="208"/>
        <v>0</v>
      </c>
      <c r="AZ207" s="10">
        <f t="shared" ca="1" si="209"/>
        <v>0</v>
      </c>
      <c r="BA207" s="10">
        <f t="shared" ca="1" si="210"/>
        <v>0</v>
      </c>
      <c r="BB207" s="10">
        <f t="shared" ca="1" si="211"/>
        <v>0</v>
      </c>
      <c r="BC207" s="10">
        <f t="shared" ca="1" si="212"/>
        <v>0</v>
      </c>
      <c r="BD207" s="10">
        <f t="shared" ca="1" si="213"/>
        <v>0</v>
      </c>
      <c r="BE207" s="10">
        <f t="shared" ca="1" si="214"/>
        <v>0</v>
      </c>
      <c r="BF207" s="10">
        <f t="shared" ca="1" si="215"/>
        <v>0</v>
      </c>
      <c r="BG207" s="10">
        <f t="shared" ca="1" si="216"/>
        <v>0</v>
      </c>
      <c r="BH207" s="10">
        <f t="shared" ca="1" si="217"/>
        <v>0</v>
      </c>
      <c r="BI207" s="10">
        <f t="shared" ca="1" si="218"/>
        <v>0</v>
      </c>
      <c r="BJ207" s="10">
        <f t="shared" ca="1" si="219"/>
        <v>0</v>
      </c>
      <c r="BK207" s="10">
        <f t="shared" ca="1" si="220"/>
        <v>0</v>
      </c>
      <c r="BL207" s="10">
        <f t="shared" ca="1" si="221"/>
        <v>0</v>
      </c>
      <c r="BM207" s="10">
        <f t="shared" ca="1" si="222"/>
        <v>0</v>
      </c>
      <c r="BN207" s="13">
        <f t="shared" ca="1" si="198"/>
        <v>0</v>
      </c>
      <c r="BO207" s="7"/>
      <c r="BP207" s="10">
        <f t="shared" ca="1" si="199"/>
        <v>0</v>
      </c>
      <c r="BQ207" s="10">
        <f t="shared" ca="1" si="200"/>
        <v>0</v>
      </c>
      <c r="BR207" s="10">
        <f t="shared" ca="1" si="201"/>
        <v>0</v>
      </c>
      <c r="BS207" s="10">
        <f t="shared" ca="1" si="202"/>
        <v>0</v>
      </c>
      <c r="BT207" s="10">
        <f t="shared" ca="1" si="203"/>
        <v>0</v>
      </c>
      <c r="BU207" s="10">
        <f t="shared" ca="1" si="224"/>
        <v>0</v>
      </c>
      <c r="BV207" s="10">
        <f t="shared" ca="1" si="225"/>
        <v>0</v>
      </c>
      <c r="BW207" s="10">
        <f t="shared" ca="1" si="226"/>
        <v>0</v>
      </c>
      <c r="BX207" s="10">
        <f t="shared" ca="1" si="227"/>
        <v>0</v>
      </c>
      <c r="BY207" s="10">
        <f t="shared" ca="1" si="228"/>
        <v>0</v>
      </c>
      <c r="BZ207" s="10">
        <f t="shared" ca="1" si="229"/>
        <v>0</v>
      </c>
      <c r="CA207" s="10">
        <f t="shared" ca="1" si="230"/>
        <v>0</v>
      </c>
      <c r="CB207" s="10">
        <f t="shared" ca="1" si="231"/>
        <v>0</v>
      </c>
      <c r="CC207" s="10">
        <f t="shared" ca="1" si="232"/>
        <v>0</v>
      </c>
      <c r="CD207" s="10">
        <f t="shared" ca="1" si="233"/>
        <v>0</v>
      </c>
      <c r="CE207" s="10">
        <f t="shared" ca="1" si="234"/>
        <v>0</v>
      </c>
      <c r="CF207" s="10">
        <f t="shared" ca="1" si="235"/>
        <v>0</v>
      </c>
      <c r="CG207" s="10">
        <f t="shared" ca="1" si="236"/>
        <v>0</v>
      </c>
      <c r="CH207" s="10">
        <f t="shared" ca="1" si="237"/>
        <v>0</v>
      </c>
      <c r="CI207" s="10">
        <f t="shared" ca="1" si="238"/>
        <v>0</v>
      </c>
      <c r="CJ207" s="13">
        <f t="shared" ca="1" si="204"/>
        <v>0</v>
      </c>
      <c r="CK207" s="13"/>
      <c r="CL207" s="33">
        <f t="shared" ca="1" si="190"/>
        <v>0</v>
      </c>
      <c r="CM207" s="10">
        <f ca="1">IF(NOT(snowball),0,IF(Z206=0,0,IF($C207&lt;=SUM($CL207:CL207),0,IF(BQ207+$C207-SUM($CL207:CL207)&gt;Z206+AU207,Z206+AU207-BQ207,$C207-SUM($CL207:CL207)))))</f>
        <v>0</v>
      </c>
      <c r="CN207" s="10">
        <f ca="1">IF(NOT(snowball),0,IF(AA206=0,0,IF($C207&lt;=SUM($CL207:CM207),0,IF(BR207+$C207-SUM($CL207:CM207)&gt;AA206+AV207,AA206+AV207-BR207,$C207-SUM($CL207:CM207)))))</f>
        <v>0</v>
      </c>
      <c r="CO207" s="10">
        <f ca="1">IF(NOT(snowball),0,IF(AB206=0,0,IF($C207&lt;=SUM($CL207:CN207),0,IF(BS207+$C207-SUM($CL207:CN207)&gt;AB206+AW207,AB206+AW207-BS207,$C207-SUM($CL207:CN207)))))</f>
        <v>0</v>
      </c>
      <c r="CP207" s="10">
        <f ca="1">IF(NOT(snowball),0,IF(AC206=0,0,IF($C207&lt;=SUM($CL207:CO207),0,IF(BT207+$C207-SUM($CL207:CO207)&gt;AC206+AX207,AC206+AX207-BT207,$C207-SUM($CL207:CO207)))))</f>
        <v>0</v>
      </c>
      <c r="CQ207" s="10">
        <f ca="1">IF(NOT(snowball),0,IF(AD206=0,0,IF($C207&lt;=SUM($CL207:CP207),0,IF(BU207+$C207-SUM($CL207:CP207)&gt;AD206+AY207,AD206+AY207-BU207,$C207-SUM($CL207:CP207)))))</f>
        <v>0</v>
      </c>
      <c r="CR207" s="10">
        <f ca="1">IF(NOT(snowball),0,IF(AE206=0,0,IF($C207&lt;=SUM($CL207:CQ207),0,IF(BV207+$C207-SUM($CL207:CQ207)&gt;AE206+AZ207,AE206+AZ207-BV207,$C207-SUM($CL207:CQ207)))))</f>
        <v>0</v>
      </c>
      <c r="CS207" s="10">
        <f ca="1">IF(NOT(snowball),0,IF(AF206=0,0,IF($C207&lt;=SUM($CL207:CR207),0,IF(BW207+$C207-SUM($CL207:CR207)&gt;AF206+BA207,AF206+BA207-BW207,$C207-SUM($CL207:CR207)))))</f>
        <v>0</v>
      </c>
      <c r="CT207" s="10">
        <f ca="1">IF(NOT(snowball),0,IF(AG206=0,0,IF($C207&lt;=SUM($CL207:CS207),0,IF(BX207+$C207-SUM($CL207:CS207)&gt;AG206+BB207,AG206+BB207-BX207,$C207-SUM($CL207:CS207)))))</f>
        <v>0</v>
      </c>
      <c r="CU207" s="10">
        <f ca="1">IF(NOT(snowball),0,IF(AH206=0,0,IF($C207&lt;=SUM($CL207:CT207),0,IF(BY207+$C207-SUM($CL207:CT207)&gt;AH206+BC207,AH206+BC207-BY207,$C207-SUM($CL207:CT207)))))</f>
        <v>0</v>
      </c>
      <c r="CV207" s="10">
        <f ca="1">IF(NOT(snowball),0,IF(AI206=0,0,IF($C207&lt;=SUM($CL207:CU207),0,IF(BZ207+$C207-SUM($CL207:CU207)&gt;AI206+BD207,AI206+BD207-BZ207,$C207-SUM($CL207:CU207)))))</f>
        <v>0</v>
      </c>
      <c r="CW207" s="10">
        <f ca="1">IF(NOT(snowball),0,IF(AJ206=0,0,IF($C207&lt;=SUM($CL207:CV207),0,IF(CA207+$C207-SUM($CL207:CV207)&gt;AJ206+BE207,AJ206+BE207-CA207,$C207-SUM($CL207:CV207)))))</f>
        <v>0</v>
      </c>
      <c r="CX207" s="10">
        <f ca="1">IF(NOT(snowball),0,IF(AK206=0,0,IF($C207&lt;=SUM($CL207:CW207),0,IF(CB207+$C207-SUM($CL207:CW207)&gt;AK206+BF207,AK206+BF207-CB207,$C207-SUM($CL207:CW207)))))</f>
        <v>0</v>
      </c>
      <c r="CY207" s="10">
        <f ca="1">IF(NOT(snowball),0,IF(AL206=0,0,IF($C207&lt;=SUM($CL207:CX207),0,IF(CC207+$C207-SUM($CL207:CX207)&gt;AL206+BG207,AL206+BG207-CC207,$C207-SUM($CL207:CX207)))))</f>
        <v>0</v>
      </c>
      <c r="CZ207" s="10">
        <f ca="1">IF(NOT(snowball),0,IF(AM206=0,0,IF($C207&lt;=SUM($CL207:CY207),0,IF(CD207+$C207-SUM($CL207:CY207)&gt;AM206+BH207,AM206+BH207-CD207,$C207-SUM($CL207:CY207)))))</f>
        <v>0</v>
      </c>
      <c r="DA207" s="10">
        <f ca="1">IF(NOT(snowball),0,IF(AN206=0,0,IF($C207&lt;=SUM($CL207:CZ207),0,IF(CE207+$C207-SUM($CL207:CZ207)&gt;AN206+BI207,AN206+BI207-CE207,$C207-SUM($CL207:CZ207)))))</f>
        <v>0</v>
      </c>
      <c r="DB207" s="10">
        <f ca="1">IF(NOT(snowball),0,IF(AO206=0,0,IF($C207&lt;=SUM($CL207:DA207),0,IF(CF207+$C207-SUM($CL207:DA207)&gt;AO206+BJ207,AO206+BJ207-CF207,$C207-SUM($CL207:DA207)))))</f>
        <v>0</v>
      </c>
      <c r="DC207" s="10">
        <f ca="1">IF(NOT(snowball),0,IF(AP206=0,0,IF($C207&lt;=SUM($CL207:DB207),0,IF(CG207+$C207-SUM($CL207:DB207)&gt;AP206+BK207,AP206+BK207-CG207,$C207-SUM($CL207:DB207)))))</f>
        <v>0</v>
      </c>
      <c r="DD207" s="10">
        <f ca="1">IF(NOT(snowball),0,IF(AQ206=0,0,IF($C207&lt;=SUM($CL207:DC207),0,IF(CH207+$C207-SUM($CL207:DC207)&gt;AQ206+BL207,AQ206+BL207-CH207,$C207-SUM($CL207:DC207)))))</f>
        <v>0</v>
      </c>
      <c r="DE207" s="10">
        <f ca="1">IF(NOT(snowball),0,IF(AR206=0,0,IF($C207&lt;=SUM($CL207:DD207),0,IF(CI207+$C207-SUM($CL207:DD207)&gt;AR206+BM207,AR206+BM207-CI207,$C207-SUM($CL207:DD207)))))</f>
        <v>0</v>
      </c>
    </row>
    <row r="208" spans="1:109" ht="11.1" customHeight="1">
      <c r="A208" s="11" t="str">
        <f t="shared" ca="1" si="205"/>
        <v/>
      </c>
      <c r="B208" s="5" t="e">
        <f t="shared" ca="1" si="191"/>
        <v>#N/A</v>
      </c>
      <c r="C208" s="34" t="str">
        <f t="shared" ca="1" si="169"/>
        <v/>
      </c>
      <c r="D208" s="10">
        <f t="shared" ca="1" si="170"/>
        <v>0</v>
      </c>
      <c r="E208" s="10">
        <f t="shared" ca="1" si="171"/>
        <v>0</v>
      </c>
      <c r="F208" s="10">
        <f t="shared" ca="1" si="172"/>
        <v>0</v>
      </c>
      <c r="G208" s="10">
        <f t="shared" ca="1" si="173"/>
        <v>0</v>
      </c>
      <c r="H208" s="10">
        <f t="shared" ca="1" si="174"/>
        <v>0</v>
      </c>
      <c r="I208" s="10">
        <f t="shared" ca="1" si="175"/>
        <v>0</v>
      </c>
      <c r="J208" s="10">
        <f t="shared" ca="1" si="176"/>
        <v>0</v>
      </c>
      <c r="K208" s="10">
        <f t="shared" ca="1" si="177"/>
        <v>0</v>
      </c>
      <c r="L208" s="10">
        <f t="shared" ca="1" si="178"/>
        <v>0</v>
      </c>
      <c r="M208" s="10">
        <f t="shared" ca="1" si="179"/>
        <v>0</v>
      </c>
      <c r="N208" s="10">
        <f t="shared" ca="1" si="180"/>
        <v>0</v>
      </c>
      <c r="O208" s="10">
        <f t="shared" ca="1" si="181"/>
        <v>0</v>
      </c>
      <c r="P208" s="10">
        <f t="shared" ca="1" si="182"/>
        <v>0</v>
      </c>
      <c r="Q208" s="10">
        <f t="shared" ca="1" si="183"/>
        <v>0</v>
      </c>
      <c r="R208" s="10">
        <f t="shared" ca="1" si="184"/>
        <v>0</v>
      </c>
      <c r="S208" s="10">
        <f t="shared" ca="1" si="185"/>
        <v>0</v>
      </c>
      <c r="T208" s="10">
        <f t="shared" ca="1" si="186"/>
        <v>0</v>
      </c>
      <c r="U208" s="10">
        <f t="shared" ca="1" si="187"/>
        <v>0</v>
      </c>
      <c r="V208" s="10">
        <f t="shared" ca="1" si="188"/>
        <v>0</v>
      </c>
      <c r="W208" s="10">
        <f t="shared" ca="1" si="188"/>
        <v>0</v>
      </c>
      <c r="X208" s="31"/>
      <c r="Y208" s="10">
        <f t="shared" ca="1" si="192"/>
        <v>0</v>
      </c>
      <c r="Z208" s="10">
        <f t="shared" ca="1" si="193"/>
        <v>0</v>
      </c>
      <c r="AA208" s="10">
        <f t="shared" ca="1" si="194"/>
        <v>0</v>
      </c>
      <c r="AB208" s="10">
        <f t="shared" ca="1" si="243"/>
        <v>0</v>
      </c>
      <c r="AC208" s="10">
        <f t="shared" ca="1" si="244"/>
        <v>0</v>
      </c>
      <c r="AD208" s="10">
        <f t="shared" ca="1" si="245"/>
        <v>0</v>
      </c>
      <c r="AE208" s="10">
        <f t="shared" ca="1" si="246"/>
        <v>0</v>
      </c>
      <c r="AF208" s="10">
        <f t="shared" ca="1" si="246"/>
        <v>0</v>
      </c>
      <c r="AG208" s="10">
        <f t="shared" ca="1" si="246"/>
        <v>0</v>
      </c>
      <c r="AH208" s="10">
        <f t="shared" ca="1" si="246"/>
        <v>0</v>
      </c>
      <c r="AI208" s="10">
        <f t="shared" ca="1" si="246"/>
        <v>0</v>
      </c>
      <c r="AJ208" s="10">
        <f t="shared" ca="1" si="246"/>
        <v>0</v>
      </c>
      <c r="AK208" s="10">
        <f t="shared" ca="1" si="246"/>
        <v>0</v>
      </c>
      <c r="AL208" s="10">
        <f t="shared" ca="1" si="246"/>
        <v>0</v>
      </c>
      <c r="AM208" s="10">
        <f t="shared" ca="1" si="246"/>
        <v>0</v>
      </c>
      <c r="AN208" s="10">
        <f t="shared" ca="1" si="246"/>
        <v>0</v>
      </c>
      <c r="AO208" s="10">
        <f t="shared" ca="1" si="246"/>
        <v>0</v>
      </c>
      <c r="AP208" s="10">
        <f t="shared" ca="1" si="246"/>
        <v>0</v>
      </c>
      <c r="AQ208" s="10">
        <f t="shared" ca="1" si="246"/>
        <v>0</v>
      </c>
      <c r="AR208" s="10">
        <f t="shared" ca="1" si="246"/>
        <v>0</v>
      </c>
      <c r="AS208" s="2"/>
      <c r="AT208" s="10">
        <f t="shared" ca="1" si="247"/>
        <v>0</v>
      </c>
      <c r="AU208" s="10">
        <f t="shared" ca="1" si="248"/>
        <v>0</v>
      </c>
      <c r="AV208" s="10">
        <f t="shared" ca="1" si="249"/>
        <v>0</v>
      </c>
      <c r="AW208" s="10">
        <f t="shared" ca="1" si="206"/>
        <v>0</v>
      </c>
      <c r="AX208" s="10">
        <f t="shared" ca="1" si="207"/>
        <v>0</v>
      </c>
      <c r="AY208" s="10">
        <f t="shared" ca="1" si="208"/>
        <v>0</v>
      </c>
      <c r="AZ208" s="10">
        <f t="shared" ca="1" si="209"/>
        <v>0</v>
      </c>
      <c r="BA208" s="10">
        <f t="shared" ca="1" si="210"/>
        <v>0</v>
      </c>
      <c r="BB208" s="10">
        <f t="shared" ca="1" si="211"/>
        <v>0</v>
      </c>
      <c r="BC208" s="10">
        <f t="shared" ca="1" si="212"/>
        <v>0</v>
      </c>
      <c r="BD208" s="10">
        <f t="shared" ca="1" si="213"/>
        <v>0</v>
      </c>
      <c r="BE208" s="10">
        <f t="shared" ca="1" si="214"/>
        <v>0</v>
      </c>
      <c r="BF208" s="10">
        <f t="shared" ca="1" si="215"/>
        <v>0</v>
      </c>
      <c r="BG208" s="10">
        <f t="shared" ca="1" si="216"/>
        <v>0</v>
      </c>
      <c r="BH208" s="10">
        <f t="shared" ca="1" si="217"/>
        <v>0</v>
      </c>
      <c r="BI208" s="10">
        <f t="shared" ca="1" si="218"/>
        <v>0</v>
      </c>
      <c r="BJ208" s="10">
        <f t="shared" ca="1" si="219"/>
        <v>0</v>
      </c>
      <c r="BK208" s="10">
        <f t="shared" ca="1" si="220"/>
        <v>0</v>
      </c>
      <c r="BL208" s="10">
        <f t="shared" ca="1" si="221"/>
        <v>0</v>
      </c>
      <c r="BM208" s="10">
        <f t="shared" ca="1" si="222"/>
        <v>0</v>
      </c>
      <c r="BN208" s="13">
        <f t="shared" ca="1" si="198"/>
        <v>0</v>
      </c>
      <c r="BO208" s="7"/>
      <c r="BP208" s="10">
        <f t="shared" ca="1" si="199"/>
        <v>0</v>
      </c>
      <c r="BQ208" s="10">
        <f t="shared" ca="1" si="200"/>
        <v>0</v>
      </c>
      <c r="BR208" s="10">
        <f t="shared" ca="1" si="201"/>
        <v>0</v>
      </c>
      <c r="BS208" s="10">
        <f t="shared" ca="1" si="202"/>
        <v>0</v>
      </c>
      <c r="BT208" s="10">
        <f t="shared" ca="1" si="203"/>
        <v>0</v>
      </c>
      <c r="BU208" s="10">
        <f t="shared" ca="1" si="224"/>
        <v>0</v>
      </c>
      <c r="BV208" s="10">
        <f t="shared" ca="1" si="225"/>
        <v>0</v>
      </c>
      <c r="BW208" s="10">
        <f t="shared" ca="1" si="226"/>
        <v>0</v>
      </c>
      <c r="BX208" s="10">
        <f t="shared" ca="1" si="227"/>
        <v>0</v>
      </c>
      <c r="BY208" s="10">
        <f t="shared" ca="1" si="228"/>
        <v>0</v>
      </c>
      <c r="BZ208" s="10">
        <f t="shared" ca="1" si="229"/>
        <v>0</v>
      </c>
      <c r="CA208" s="10">
        <f t="shared" ca="1" si="230"/>
        <v>0</v>
      </c>
      <c r="CB208" s="10">
        <f t="shared" ca="1" si="231"/>
        <v>0</v>
      </c>
      <c r="CC208" s="10">
        <f t="shared" ca="1" si="232"/>
        <v>0</v>
      </c>
      <c r="CD208" s="10">
        <f t="shared" ca="1" si="233"/>
        <v>0</v>
      </c>
      <c r="CE208" s="10">
        <f t="shared" ca="1" si="234"/>
        <v>0</v>
      </c>
      <c r="CF208" s="10">
        <f t="shared" ca="1" si="235"/>
        <v>0</v>
      </c>
      <c r="CG208" s="10">
        <f t="shared" ca="1" si="236"/>
        <v>0</v>
      </c>
      <c r="CH208" s="10">
        <f t="shared" ca="1" si="237"/>
        <v>0</v>
      </c>
      <c r="CI208" s="10">
        <f t="shared" ca="1" si="238"/>
        <v>0</v>
      </c>
      <c r="CJ208" s="13">
        <f t="shared" ca="1" si="204"/>
        <v>0</v>
      </c>
      <c r="CK208" s="13"/>
      <c r="CL208" s="33">
        <f t="shared" ca="1" si="190"/>
        <v>0</v>
      </c>
      <c r="CM208" s="10">
        <f ca="1">IF(NOT(snowball),0,IF(Z207=0,0,IF($C208&lt;=SUM($CL208:CL208),0,IF(BQ208+$C208-SUM($CL208:CL208)&gt;Z207+AU208,Z207+AU208-BQ208,$C208-SUM($CL208:CL208)))))</f>
        <v>0</v>
      </c>
      <c r="CN208" s="10">
        <f ca="1">IF(NOT(snowball),0,IF(AA207=0,0,IF($C208&lt;=SUM($CL208:CM208),0,IF(BR208+$C208-SUM($CL208:CM208)&gt;AA207+AV208,AA207+AV208-BR208,$C208-SUM($CL208:CM208)))))</f>
        <v>0</v>
      </c>
      <c r="CO208" s="10">
        <f ca="1">IF(NOT(snowball),0,IF(AB207=0,0,IF($C208&lt;=SUM($CL208:CN208),0,IF(BS208+$C208-SUM($CL208:CN208)&gt;AB207+AW208,AB207+AW208-BS208,$C208-SUM($CL208:CN208)))))</f>
        <v>0</v>
      </c>
      <c r="CP208" s="10">
        <f ca="1">IF(NOT(snowball),0,IF(AC207=0,0,IF($C208&lt;=SUM($CL208:CO208),0,IF(BT208+$C208-SUM($CL208:CO208)&gt;AC207+AX208,AC207+AX208-BT208,$C208-SUM($CL208:CO208)))))</f>
        <v>0</v>
      </c>
      <c r="CQ208" s="10">
        <f ca="1">IF(NOT(snowball),0,IF(AD207=0,0,IF($C208&lt;=SUM($CL208:CP208),0,IF(BU208+$C208-SUM($CL208:CP208)&gt;AD207+AY208,AD207+AY208-BU208,$C208-SUM($CL208:CP208)))))</f>
        <v>0</v>
      </c>
      <c r="CR208" s="10">
        <f ca="1">IF(NOT(snowball),0,IF(AE207=0,0,IF($C208&lt;=SUM($CL208:CQ208),0,IF(BV208+$C208-SUM($CL208:CQ208)&gt;AE207+AZ208,AE207+AZ208-BV208,$C208-SUM($CL208:CQ208)))))</f>
        <v>0</v>
      </c>
      <c r="CS208" s="10">
        <f ca="1">IF(NOT(snowball),0,IF(AF207=0,0,IF($C208&lt;=SUM($CL208:CR208),0,IF(BW208+$C208-SUM($CL208:CR208)&gt;AF207+BA208,AF207+BA208-BW208,$C208-SUM($CL208:CR208)))))</f>
        <v>0</v>
      </c>
      <c r="CT208" s="10">
        <f ca="1">IF(NOT(snowball),0,IF(AG207=0,0,IF($C208&lt;=SUM($CL208:CS208),0,IF(BX208+$C208-SUM($CL208:CS208)&gt;AG207+BB208,AG207+BB208-BX208,$C208-SUM($CL208:CS208)))))</f>
        <v>0</v>
      </c>
      <c r="CU208" s="10">
        <f ca="1">IF(NOT(snowball),0,IF(AH207=0,0,IF($C208&lt;=SUM($CL208:CT208),0,IF(BY208+$C208-SUM($CL208:CT208)&gt;AH207+BC208,AH207+BC208-BY208,$C208-SUM($CL208:CT208)))))</f>
        <v>0</v>
      </c>
      <c r="CV208" s="10">
        <f ca="1">IF(NOT(snowball),0,IF(AI207=0,0,IF($C208&lt;=SUM($CL208:CU208),0,IF(BZ208+$C208-SUM($CL208:CU208)&gt;AI207+BD208,AI207+BD208-BZ208,$C208-SUM($CL208:CU208)))))</f>
        <v>0</v>
      </c>
      <c r="CW208" s="10">
        <f ca="1">IF(NOT(snowball),0,IF(AJ207=0,0,IF($C208&lt;=SUM($CL208:CV208),0,IF(CA208+$C208-SUM($CL208:CV208)&gt;AJ207+BE208,AJ207+BE208-CA208,$C208-SUM($CL208:CV208)))))</f>
        <v>0</v>
      </c>
      <c r="CX208" s="10">
        <f ca="1">IF(NOT(snowball),0,IF(AK207=0,0,IF($C208&lt;=SUM($CL208:CW208),0,IF(CB208+$C208-SUM($CL208:CW208)&gt;AK207+BF208,AK207+BF208-CB208,$C208-SUM($CL208:CW208)))))</f>
        <v>0</v>
      </c>
      <c r="CY208" s="10">
        <f ca="1">IF(NOT(snowball),0,IF(AL207=0,0,IF($C208&lt;=SUM($CL208:CX208),0,IF(CC208+$C208-SUM($CL208:CX208)&gt;AL207+BG208,AL207+BG208-CC208,$C208-SUM($CL208:CX208)))))</f>
        <v>0</v>
      </c>
      <c r="CZ208" s="10">
        <f ca="1">IF(NOT(snowball),0,IF(AM207=0,0,IF($C208&lt;=SUM($CL208:CY208),0,IF(CD208+$C208-SUM($CL208:CY208)&gt;AM207+BH208,AM207+BH208-CD208,$C208-SUM($CL208:CY208)))))</f>
        <v>0</v>
      </c>
      <c r="DA208" s="10">
        <f ca="1">IF(NOT(snowball),0,IF(AN207=0,0,IF($C208&lt;=SUM($CL208:CZ208),0,IF(CE208+$C208-SUM($CL208:CZ208)&gt;AN207+BI208,AN207+BI208-CE208,$C208-SUM($CL208:CZ208)))))</f>
        <v>0</v>
      </c>
      <c r="DB208" s="10">
        <f ca="1">IF(NOT(snowball),0,IF(AO207=0,0,IF($C208&lt;=SUM($CL208:DA208),0,IF(CF208+$C208-SUM($CL208:DA208)&gt;AO207+BJ208,AO207+BJ208-CF208,$C208-SUM($CL208:DA208)))))</f>
        <v>0</v>
      </c>
      <c r="DC208" s="10">
        <f ca="1">IF(NOT(snowball),0,IF(AP207=0,0,IF($C208&lt;=SUM($CL208:DB208),0,IF(CG208+$C208-SUM($CL208:DB208)&gt;AP207+BK208,AP207+BK208-CG208,$C208-SUM($CL208:DB208)))))</f>
        <v>0</v>
      </c>
      <c r="DD208" s="10">
        <f ca="1">IF(NOT(snowball),0,IF(AQ207=0,0,IF($C208&lt;=SUM($CL208:DC208),0,IF(CH208+$C208-SUM($CL208:DC208)&gt;AQ207+BL208,AQ207+BL208-CH208,$C208-SUM($CL208:DC208)))))</f>
        <v>0</v>
      </c>
      <c r="DE208" s="10">
        <f ca="1">IF(NOT(snowball),0,IF(AR207=0,0,IF($C208&lt;=SUM($CL208:DD208),0,IF(CI208+$C208-SUM($CL208:DD208)&gt;AR207+BM208,AR207+BM208-CI208,$C208-SUM($CL208:DD208)))))</f>
        <v>0</v>
      </c>
    </row>
    <row r="209" spans="1:109" ht="11.1" customHeight="1">
      <c r="A209" s="11" t="str">
        <f t="shared" ca="1" si="205"/>
        <v/>
      </c>
      <c r="B209" s="5" t="e">
        <f t="shared" ca="1" si="191"/>
        <v>#N/A</v>
      </c>
      <c r="C209" s="34" t="str">
        <f t="shared" ca="1" si="169"/>
        <v/>
      </c>
      <c r="D209" s="10">
        <f t="shared" ca="1" si="170"/>
        <v>0</v>
      </c>
      <c r="E209" s="10">
        <f t="shared" ca="1" si="171"/>
        <v>0</v>
      </c>
      <c r="F209" s="10">
        <f t="shared" ca="1" si="172"/>
        <v>0</v>
      </c>
      <c r="G209" s="10">
        <f t="shared" ca="1" si="173"/>
        <v>0</v>
      </c>
      <c r="H209" s="10">
        <f t="shared" ca="1" si="174"/>
        <v>0</v>
      </c>
      <c r="I209" s="10">
        <f t="shared" ca="1" si="175"/>
        <v>0</v>
      </c>
      <c r="J209" s="10">
        <f t="shared" ca="1" si="176"/>
        <v>0</v>
      </c>
      <c r="K209" s="10">
        <f t="shared" ca="1" si="177"/>
        <v>0</v>
      </c>
      <c r="L209" s="10">
        <f t="shared" ca="1" si="178"/>
        <v>0</v>
      </c>
      <c r="M209" s="10">
        <f t="shared" ca="1" si="179"/>
        <v>0</v>
      </c>
      <c r="N209" s="10">
        <f t="shared" ca="1" si="180"/>
        <v>0</v>
      </c>
      <c r="O209" s="10">
        <f t="shared" ca="1" si="181"/>
        <v>0</v>
      </c>
      <c r="P209" s="10">
        <f t="shared" ca="1" si="182"/>
        <v>0</v>
      </c>
      <c r="Q209" s="10">
        <f t="shared" ca="1" si="183"/>
        <v>0</v>
      </c>
      <c r="R209" s="10">
        <f t="shared" ca="1" si="184"/>
        <v>0</v>
      </c>
      <c r="S209" s="10">
        <f t="shared" ca="1" si="185"/>
        <v>0</v>
      </c>
      <c r="T209" s="10">
        <f t="shared" ca="1" si="186"/>
        <v>0</v>
      </c>
      <c r="U209" s="10">
        <f t="shared" ca="1" si="187"/>
        <v>0</v>
      </c>
      <c r="V209" s="10">
        <f t="shared" ca="1" si="188"/>
        <v>0</v>
      </c>
      <c r="W209" s="10">
        <f t="shared" ca="1" si="188"/>
        <v>0</v>
      </c>
      <c r="X209" s="31"/>
      <c r="Y209" s="10">
        <f t="shared" ca="1" si="192"/>
        <v>0</v>
      </c>
      <c r="Z209" s="10">
        <f t="shared" ca="1" si="193"/>
        <v>0</v>
      </c>
      <c r="AA209" s="10">
        <f t="shared" ca="1" si="194"/>
        <v>0</v>
      </c>
      <c r="AB209" s="10">
        <f t="shared" ca="1" si="243"/>
        <v>0</v>
      </c>
      <c r="AC209" s="10">
        <f t="shared" ca="1" si="244"/>
        <v>0</v>
      </c>
      <c r="AD209" s="10">
        <f t="shared" ca="1" si="245"/>
        <v>0</v>
      </c>
      <c r="AE209" s="10">
        <f t="shared" ca="1" si="246"/>
        <v>0</v>
      </c>
      <c r="AF209" s="10">
        <f t="shared" ca="1" si="246"/>
        <v>0</v>
      </c>
      <c r="AG209" s="10">
        <f t="shared" ca="1" si="246"/>
        <v>0</v>
      </c>
      <c r="AH209" s="10">
        <f t="shared" ca="1" si="246"/>
        <v>0</v>
      </c>
      <c r="AI209" s="10">
        <f t="shared" ca="1" si="246"/>
        <v>0</v>
      </c>
      <c r="AJ209" s="10">
        <f t="shared" ca="1" si="246"/>
        <v>0</v>
      </c>
      <c r="AK209" s="10">
        <f t="shared" ca="1" si="246"/>
        <v>0</v>
      </c>
      <c r="AL209" s="10">
        <f t="shared" ca="1" si="246"/>
        <v>0</v>
      </c>
      <c r="AM209" s="10">
        <f t="shared" ca="1" si="246"/>
        <v>0</v>
      </c>
      <c r="AN209" s="10">
        <f t="shared" ca="1" si="246"/>
        <v>0</v>
      </c>
      <c r="AO209" s="10">
        <f t="shared" ca="1" si="246"/>
        <v>0</v>
      </c>
      <c r="AP209" s="10">
        <f t="shared" ca="1" si="246"/>
        <v>0</v>
      </c>
      <c r="AQ209" s="10">
        <f t="shared" ca="1" si="246"/>
        <v>0</v>
      </c>
      <c r="AR209" s="10">
        <f t="shared" ca="1" si="246"/>
        <v>0</v>
      </c>
      <c r="AS209" s="2"/>
      <c r="AT209" s="10">
        <f t="shared" ca="1" si="247"/>
        <v>0</v>
      </c>
      <c r="AU209" s="10">
        <f t="shared" ca="1" si="248"/>
        <v>0</v>
      </c>
      <c r="AV209" s="10">
        <f t="shared" ca="1" si="249"/>
        <v>0</v>
      </c>
      <c r="AW209" s="10">
        <f t="shared" ca="1" si="206"/>
        <v>0</v>
      </c>
      <c r="AX209" s="10">
        <f t="shared" ca="1" si="207"/>
        <v>0</v>
      </c>
      <c r="AY209" s="10">
        <f t="shared" ca="1" si="208"/>
        <v>0</v>
      </c>
      <c r="AZ209" s="10">
        <f t="shared" ca="1" si="209"/>
        <v>0</v>
      </c>
      <c r="BA209" s="10">
        <f t="shared" ca="1" si="210"/>
        <v>0</v>
      </c>
      <c r="BB209" s="10">
        <f t="shared" ca="1" si="211"/>
        <v>0</v>
      </c>
      <c r="BC209" s="10">
        <f t="shared" ca="1" si="212"/>
        <v>0</v>
      </c>
      <c r="BD209" s="10">
        <f t="shared" ca="1" si="213"/>
        <v>0</v>
      </c>
      <c r="BE209" s="10">
        <f t="shared" ca="1" si="214"/>
        <v>0</v>
      </c>
      <c r="BF209" s="10">
        <f t="shared" ca="1" si="215"/>
        <v>0</v>
      </c>
      <c r="BG209" s="10">
        <f t="shared" ca="1" si="216"/>
        <v>0</v>
      </c>
      <c r="BH209" s="10">
        <f t="shared" ca="1" si="217"/>
        <v>0</v>
      </c>
      <c r="BI209" s="10">
        <f t="shared" ca="1" si="218"/>
        <v>0</v>
      </c>
      <c r="BJ209" s="10">
        <f t="shared" ca="1" si="219"/>
        <v>0</v>
      </c>
      <c r="BK209" s="10">
        <f t="shared" ca="1" si="220"/>
        <v>0</v>
      </c>
      <c r="BL209" s="10">
        <f t="shared" ca="1" si="221"/>
        <v>0</v>
      </c>
      <c r="BM209" s="10">
        <f t="shared" ca="1" si="222"/>
        <v>0</v>
      </c>
      <c r="BN209" s="13">
        <f t="shared" ca="1" si="198"/>
        <v>0</v>
      </c>
      <c r="BO209" s="7"/>
      <c r="BP209" s="10">
        <f t="shared" ca="1" si="199"/>
        <v>0</v>
      </c>
      <c r="BQ209" s="10">
        <f t="shared" ca="1" si="200"/>
        <v>0</v>
      </c>
      <c r="BR209" s="10">
        <f t="shared" ca="1" si="201"/>
        <v>0</v>
      </c>
      <c r="BS209" s="10">
        <f t="shared" ca="1" si="202"/>
        <v>0</v>
      </c>
      <c r="BT209" s="10">
        <f t="shared" ca="1" si="203"/>
        <v>0</v>
      </c>
      <c r="BU209" s="10">
        <f t="shared" ca="1" si="224"/>
        <v>0</v>
      </c>
      <c r="BV209" s="10">
        <f t="shared" ca="1" si="225"/>
        <v>0</v>
      </c>
      <c r="BW209" s="10">
        <f t="shared" ca="1" si="226"/>
        <v>0</v>
      </c>
      <c r="BX209" s="10">
        <f t="shared" ca="1" si="227"/>
        <v>0</v>
      </c>
      <c r="BY209" s="10">
        <f t="shared" ca="1" si="228"/>
        <v>0</v>
      </c>
      <c r="BZ209" s="10">
        <f t="shared" ca="1" si="229"/>
        <v>0</v>
      </c>
      <c r="CA209" s="10">
        <f t="shared" ca="1" si="230"/>
        <v>0</v>
      </c>
      <c r="CB209" s="10">
        <f t="shared" ca="1" si="231"/>
        <v>0</v>
      </c>
      <c r="CC209" s="10">
        <f t="shared" ca="1" si="232"/>
        <v>0</v>
      </c>
      <c r="CD209" s="10">
        <f t="shared" ca="1" si="233"/>
        <v>0</v>
      </c>
      <c r="CE209" s="10">
        <f t="shared" ca="1" si="234"/>
        <v>0</v>
      </c>
      <c r="CF209" s="10">
        <f t="shared" ca="1" si="235"/>
        <v>0</v>
      </c>
      <c r="CG209" s="10">
        <f t="shared" ca="1" si="236"/>
        <v>0</v>
      </c>
      <c r="CH209" s="10">
        <f t="shared" ca="1" si="237"/>
        <v>0</v>
      </c>
      <c r="CI209" s="10">
        <f t="shared" ca="1" si="238"/>
        <v>0</v>
      </c>
      <c r="CJ209" s="13">
        <f t="shared" ca="1" si="204"/>
        <v>0</v>
      </c>
      <c r="CK209" s="13"/>
      <c r="CL209" s="33">
        <f t="shared" ca="1" si="190"/>
        <v>0</v>
      </c>
      <c r="CM209" s="10">
        <f ca="1">IF(NOT(snowball),0,IF(Z208=0,0,IF($C209&lt;=SUM($CL209:CL209),0,IF(BQ209+$C209-SUM($CL209:CL209)&gt;Z208+AU209,Z208+AU209-BQ209,$C209-SUM($CL209:CL209)))))</f>
        <v>0</v>
      </c>
      <c r="CN209" s="10">
        <f ca="1">IF(NOT(snowball),0,IF(AA208=0,0,IF($C209&lt;=SUM($CL209:CM209),0,IF(BR209+$C209-SUM($CL209:CM209)&gt;AA208+AV209,AA208+AV209-BR209,$C209-SUM($CL209:CM209)))))</f>
        <v>0</v>
      </c>
      <c r="CO209" s="10">
        <f ca="1">IF(NOT(snowball),0,IF(AB208=0,0,IF($C209&lt;=SUM($CL209:CN209),0,IF(BS209+$C209-SUM($CL209:CN209)&gt;AB208+AW209,AB208+AW209-BS209,$C209-SUM($CL209:CN209)))))</f>
        <v>0</v>
      </c>
      <c r="CP209" s="10">
        <f ca="1">IF(NOT(snowball),0,IF(AC208=0,0,IF($C209&lt;=SUM($CL209:CO209),0,IF(BT209+$C209-SUM($CL209:CO209)&gt;AC208+AX209,AC208+AX209-BT209,$C209-SUM($CL209:CO209)))))</f>
        <v>0</v>
      </c>
      <c r="CQ209" s="10">
        <f ca="1">IF(NOT(snowball),0,IF(AD208=0,0,IF($C209&lt;=SUM($CL209:CP209),0,IF(BU209+$C209-SUM($CL209:CP209)&gt;AD208+AY209,AD208+AY209-BU209,$C209-SUM($CL209:CP209)))))</f>
        <v>0</v>
      </c>
      <c r="CR209" s="10">
        <f ca="1">IF(NOT(snowball),0,IF(AE208=0,0,IF($C209&lt;=SUM($CL209:CQ209),0,IF(BV209+$C209-SUM($CL209:CQ209)&gt;AE208+AZ209,AE208+AZ209-BV209,$C209-SUM($CL209:CQ209)))))</f>
        <v>0</v>
      </c>
      <c r="CS209" s="10">
        <f ca="1">IF(NOT(snowball),0,IF(AF208=0,0,IF($C209&lt;=SUM($CL209:CR209),0,IF(BW209+$C209-SUM($CL209:CR209)&gt;AF208+BA209,AF208+BA209-BW209,$C209-SUM($CL209:CR209)))))</f>
        <v>0</v>
      </c>
      <c r="CT209" s="10">
        <f ca="1">IF(NOT(snowball),0,IF(AG208=0,0,IF($C209&lt;=SUM($CL209:CS209),0,IF(BX209+$C209-SUM($CL209:CS209)&gt;AG208+BB209,AG208+BB209-BX209,$C209-SUM($CL209:CS209)))))</f>
        <v>0</v>
      </c>
      <c r="CU209" s="10">
        <f ca="1">IF(NOT(snowball),0,IF(AH208=0,0,IF($C209&lt;=SUM($CL209:CT209),0,IF(BY209+$C209-SUM($CL209:CT209)&gt;AH208+BC209,AH208+BC209-BY209,$C209-SUM($CL209:CT209)))))</f>
        <v>0</v>
      </c>
      <c r="CV209" s="10">
        <f ca="1">IF(NOT(snowball),0,IF(AI208=0,0,IF($C209&lt;=SUM($CL209:CU209),0,IF(BZ209+$C209-SUM($CL209:CU209)&gt;AI208+BD209,AI208+BD209-BZ209,$C209-SUM($CL209:CU209)))))</f>
        <v>0</v>
      </c>
      <c r="CW209" s="10">
        <f ca="1">IF(NOT(snowball),0,IF(AJ208=0,0,IF($C209&lt;=SUM($CL209:CV209),0,IF(CA209+$C209-SUM($CL209:CV209)&gt;AJ208+BE209,AJ208+BE209-CA209,$C209-SUM($CL209:CV209)))))</f>
        <v>0</v>
      </c>
      <c r="CX209" s="10">
        <f ca="1">IF(NOT(snowball),0,IF(AK208=0,0,IF($C209&lt;=SUM($CL209:CW209),0,IF(CB209+$C209-SUM($CL209:CW209)&gt;AK208+BF209,AK208+BF209-CB209,$C209-SUM($CL209:CW209)))))</f>
        <v>0</v>
      </c>
      <c r="CY209" s="10">
        <f ca="1">IF(NOT(snowball),0,IF(AL208=0,0,IF($C209&lt;=SUM($CL209:CX209),0,IF(CC209+$C209-SUM($CL209:CX209)&gt;AL208+BG209,AL208+BG209-CC209,$C209-SUM($CL209:CX209)))))</f>
        <v>0</v>
      </c>
      <c r="CZ209" s="10">
        <f ca="1">IF(NOT(snowball),0,IF(AM208=0,0,IF($C209&lt;=SUM($CL209:CY209),0,IF(CD209+$C209-SUM($CL209:CY209)&gt;AM208+BH209,AM208+BH209-CD209,$C209-SUM($CL209:CY209)))))</f>
        <v>0</v>
      </c>
      <c r="DA209" s="10">
        <f ca="1">IF(NOT(snowball),0,IF(AN208=0,0,IF($C209&lt;=SUM($CL209:CZ209),0,IF(CE209+$C209-SUM($CL209:CZ209)&gt;AN208+BI209,AN208+BI209-CE209,$C209-SUM($CL209:CZ209)))))</f>
        <v>0</v>
      </c>
      <c r="DB209" s="10">
        <f ca="1">IF(NOT(snowball),0,IF(AO208=0,0,IF($C209&lt;=SUM($CL209:DA209),0,IF(CF209+$C209-SUM($CL209:DA209)&gt;AO208+BJ209,AO208+BJ209-CF209,$C209-SUM($CL209:DA209)))))</f>
        <v>0</v>
      </c>
      <c r="DC209" s="10">
        <f ca="1">IF(NOT(snowball),0,IF(AP208=0,0,IF($C209&lt;=SUM($CL209:DB209),0,IF(CG209+$C209-SUM($CL209:DB209)&gt;AP208+BK209,AP208+BK209-CG209,$C209-SUM($CL209:DB209)))))</f>
        <v>0</v>
      </c>
      <c r="DD209" s="10">
        <f ca="1">IF(NOT(snowball),0,IF(AQ208=0,0,IF($C209&lt;=SUM($CL209:DC209),0,IF(CH209+$C209-SUM($CL209:DC209)&gt;AQ208+BL209,AQ208+BL209-CH209,$C209-SUM($CL209:DC209)))))</f>
        <v>0</v>
      </c>
      <c r="DE209" s="10">
        <f ca="1">IF(NOT(snowball),0,IF(AR208=0,0,IF($C209&lt;=SUM($CL209:DD209),0,IF(CI209+$C209-SUM($CL209:DD209)&gt;AR208+BM209,AR208+BM209-CI209,$C209-SUM($CL209:DD209)))))</f>
        <v>0</v>
      </c>
    </row>
    <row r="210" spans="1:109" ht="11.1" customHeight="1">
      <c r="A210" s="11" t="str">
        <f t="shared" ca="1" si="205"/>
        <v/>
      </c>
      <c r="B210" s="5" t="e">
        <f t="shared" ca="1" si="191"/>
        <v>#N/A</v>
      </c>
      <c r="C210" s="34" t="str">
        <f t="shared" ca="1" si="169"/>
        <v/>
      </c>
      <c r="D210" s="10">
        <f t="shared" ca="1" si="170"/>
        <v>0</v>
      </c>
      <c r="E210" s="10">
        <f t="shared" ca="1" si="171"/>
        <v>0</v>
      </c>
      <c r="F210" s="10">
        <f t="shared" ca="1" si="172"/>
        <v>0</v>
      </c>
      <c r="G210" s="10">
        <f t="shared" ca="1" si="173"/>
        <v>0</v>
      </c>
      <c r="H210" s="10">
        <f t="shared" ca="1" si="174"/>
        <v>0</v>
      </c>
      <c r="I210" s="10">
        <f t="shared" ca="1" si="175"/>
        <v>0</v>
      </c>
      <c r="J210" s="10">
        <f t="shared" ca="1" si="176"/>
        <v>0</v>
      </c>
      <c r="K210" s="10">
        <f t="shared" ca="1" si="177"/>
        <v>0</v>
      </c>
      <c r="L210" s="10">
        <f t="shared" ca="1" si="178"/>
        <v>0</v>
      </c>
      <c r="M210" s="10">
        <f t="shared" ca="1" si="179"/>
        <v>0</v>
      </c>
      <c r="N210" s="10">
        <f t="shared" ca="1" si="180"/>
        <v>0</v>
      </c>
      <c r="O210" s="10">
        <f t="shared" ca="1" si="181"/>
        <v>0</v>
      </c>
      <c r="P210" s="10">
        <f t="shared" ca="1" si="182"/>
        <v>0</v>
      </c>
      <c r="Q210" s="10">
        <f t="shared" ca="1" si="183"/>
        <v>0</v>
      </c>
      <c r="R210" s="10">
        <f t="shared" ca="1" si="184"/>
        <v>0</v>
      </c>
      <c r="S210" s="10">
        <f t="shared" ca="1" si="185"/>
        <v>0</v>
      </c>
      <c r="T210" s="10">
        <f t="shared" ca="1" si="186"/>
        <v>0</v>
      </c>
      <c r="U210" s="10">
        <f t="shared" ca="1" si="187"/>
        <v>0</v>
      </c>
      <c r="V210" s="10">
        <f t="shared" ca="1" si="188"/>
        <v>0</v>
      </c>
      <c r="W210" s="10">
        <f t="shared" ca="1" si="188"/>
        <v>0</v>
      </c>
      <c r="X210" s="31"/>
      <c r="Y210" s="10">
        <f t="shared" ca="1" si="192"/>
        <v>0</v>
      </c>
      <c r="Z210" s="10">
        <f t="shared" ca="1" si="193"/>
        <v>0</v>
      </c>
      <c r="AA210" s="10">
        <f t="shared" ca="1" si="194"/>
        <v>0</v>
      </c>
      <c r="AB210" s="10">
        <f t="shared" ca="1" si="243"/>
        <v>0</v>
      </c>
      <c r="AC210" s="10">
        <f t="shared" ca="1" si="244"/>
        <v>0</v>
      </c>
      <c r="AD210" s="10">
        <f t="shared" ca="1" si="245"/>
        <v>0</v>
      </c>
      <c r="AE210" s="10">
        <f t="shared" ca="1" si="246"/>
        <v>0</v>
      </c>
      <c r="AF210" s="10">
        <f t="shared" ca="1" si="246"/>
        <v>0</v>
      </c>
      <c r="AG210" s="10">
        <f t="shared" ca="1" si="246"/>
        <v>0</v>
      </c>
      <c r="AH210" s="10">
        <f t="shared" ca="1" si="246"/>
        <v>0</v>
      </c>
      <c r="AI210" s="10">
        <f t="shared" ca="1" si="246"/>
        <v>0</v>
      </c>
      <c r="AJ210" s="10">
        <f t="shared" ca="1" si="246"/>
        <v>0</v>
      </c>
      <c r="AK210" s="10">
        <f t="shared" ca="1" si="246"/>
        <v>0</v>
      </c>
      <c r="AL210" s="10">
        <f t="shared" ca="1" si="246"/>
        <v>0</v>
      </c>
      <c r="AM210" s="10">
        <f t="shared" ca="1" si="246"/>
        <v>0</v>
      </c>
      <c r="AN210" s="10">
        <f t="shared" ca="1" si="246"/>
        <v>0</v>
      </c>
      <c r="AO210" s="10">
        <f t="shared" ca="1" si="246"/>
        <v>0</v>
      </c>
      <c r="AP210" s="10">
        <f t="shared" ca="1" si="246"/>
        <v>0</v>
      </c>
      <c r="AQ210" s="10">
        <f t="shared" ca="1" si="246"/>
        <v>0</v>
      </c>
      <c r="AR210" s="10">
        <f t="shared" ca="1" si="246"/>
        <v>0</v>
      </c>
      <c r="AS210" s="2"/>
      <c r="AT210" s="10">
        <f t="shared" ca="1" si="247"/>
        <v>0</v>
      </c>
      <c r="AU210" s="10">
        <f t="shared" ca="1" si="248"/>
        <v>0</v>
      </c>
      <c r="AV210" s="10">
        <f t="shared" ca="1" si="249"/>
        <v>0</v>
      </c>
      <c r="AW210" s="10">
        <f t="shared" ca="1" si="206"/>
        <v>0</v>
      </c>
      <c r="AX210" s="10">
        <f t="shared" ca="1" si="207"/>
        <v>0</v>
      </c>
      <c r="AY210" s="10">
        <f t="shared" ca="1" si="208"/>
        <v>0</v>
      </c>
      <c r="AZ210" s="10">
        <f t="shared" ca="1" si="209"/>
        <v>0</v>
      </c>
      <c r="BA210" s="10">
        <f t="shared" ca="1" si="210"/>
        <v>0</v>
      </c>
      <c r="BB210" s="10">
        <f t="shared" ca="1" si="211"/>
        <v>0</v>
      </c>
      <c r="BC210" s="10">
        <f t="shared" ca="1" si="212"/>
        <v>0</v>
      </c>
      <c r="BD210" s="10">
        <f t="shared" ca="1" si="213"/>
        <v>0</v>
      </c>
      <c r="BE210" s="10">
        <f t="shared" ca="1" si="214"/>
        <v>0</v>
      </c>
      <c r="BF210" s="10">
        <f t="shared" ca="1" si="215"/>
        <v>0</v>
      </c>
      <c r="BG210" s="10">
        <f t="shared" ca="1" si="216"/>
        <v>0</v>
      </c>
      <c r="BH210" s="10">
        <f t="shared" ca="1" si="217"/>
        <v>0</v>
      </c>
      <c r="BI210" s="10">
        <f t="shared" ca="1" si="218"/>
        <v>0</v>
      </c>
      <c r="BJ210" s="10">
        <f t="shared" ca="1" si="219"/>
        <v>0</v>
      </c>
      <c r="BK210" s="10">
        <f t="shared" ca="1" si="220"/>
        <v>0</v>
      </c>
      <c r="BL210" s="10">
        <f t="shared" ca="1" si="221"/>
        <v>0</v>
      </c>
      <c r="BM210" s="10">
        <f t="shared" ca="1" si="222"/>
        <v>0</v>
      </c>
      <c r="BN210" s="13">
        <f t="shared" ca="1" si="198"/>
        <v>0</v>
      </c>
      <c r="BO210" s="7"/>
      <c r="BP210" s="10">
        <f t="shared" ca="1" si="199"/>
        <v>0</v>
      </c>
      <c r="BQ210" s="10">
        <f t="shared" ca="1" si="200"/>
        <v>0</v>
      </c>
      <c r="BR210" s="10">
        <f t="shared" ca="1" si="201"/>
        <v>0</v>
      </c>
      <c r="BS210" s="10">
        <f t="shared" ca="1" si="202"/>
        <v>0</v>
      </c>
      <c r="BT210" s="10">
        <f t="shared" ca="1" si="203"/>
        <v>0</v>
      </c>
      <c r="BU210" s="10">
        <f t="shared" ca="1" si="224"/>
        <v>0</v>
      </c>
      <c r="BV210" s="10">
        <f t="shared" ca="1" si="225"/>
        <v>0</v>
      </c>
      <c r="BW210" s="10">
        <f t="shared" ca="1" si="226"/>
        <v>0</v>
      </c>
      <c r="BX210" s="10">
        <f t="shared" ca="1" si="227"/>
        <v>0</v>
      </c>
      <c r="BY210" s="10">
        <f t="shared" ca="1" si="228"/>
        <v>0</v>
      </c>
      <c r="BZ210" s="10">
        <f t="shared" ca="1" si="229"/>
        <v>0</v>
      </c>
      <c r="CA210" s="10">
        <f t="shared" ca="1" si="230"/>
        <v>0</v>
      </c>
      <c r="CB210" s="10">
        <f t="shared" ca="1" si="231"/>
        <v>0</v>
      </c>
      <c r="CC210" s="10">
        <f t="shared" ca="1" si="232"/>
        <v>0</v>
      </c>
      <c r="CD210" s="10">
        <f t="shared" ca="1" si="233"/>
        <v>0</v>
      </c>
      <c r="CE210" s="10">
        <f t="shared" ca="1" si="234"/>
        <v>0</v>
      </c>
      <c r="CF210" s="10">
        <f t="shared" ca="1" si="235"/>
        <v>0</v>
      </c>
      <c r="CG210" s="10">
        <f t="shared" ca="1" si="236"/>
        <v>0</v>
      </c>
      <c r="CH210" s="10">
        <f t="shared" ca="1" si="237"/>
        <v>0</v>
      </c>
      <c r="CI210" s="10">
        <f t="shared" ca="1" si="238"/>
        <v>0</v>
      </c>
      <c r="CJ210" s="13">
        <f t="shared" ca="1" si="204"/>
        <v>0</v>
      </c>
      <c r="CK210" s="13"/>
      <c r="CL210" s="33">
        <f t="shared" ca="1" si="190"/>
        <v>0</v>
      </c>
      <c r="CM210" s="10">
        <f ca="1">IF(NOT(snowball),0,IF(Z209=0,0,IF($C210&lt;=SUM($CL210:CL210),0,IF(BQ210+$C210-SUM($CL210:CL210)&gt;Z209+AU210,Z209+AU210-BQ210,$C210-SUM($CL210:CL210)))))</f>
        <v>0</v>
      </c>
      <c r="CN210" s="10">
        <f ca="1">IF(NOT(snowball),0,IF(AA209=0,0,IF($C210&lt;=SUM($CL210:CM210),0,IF(BR210+$C210-SUM($CL210:CM210)&gt;AA209+AV210,AA209+AV210-BR210,$C210-SUM($CL210:CM210)))))</f>
        <v>0</v>
      </c>
      <c r="CO210" s="10">
        <f ca="1">IF(NOT(snowball),0,IF(AB209=0,0,IF($C210&lt;=SUM($CL210:CN210),0,IF(BS210+$C210-SUM($CL210:CN210)&gt;AB209+AW210,AB209+AW210-BS210,$C210-SUM($CL210:CN210)))))</f>
        <v>0</v>
      </c>
      <c r="CP210" s="10">
        <f ca="1">IF(NOT(snowball),0,IF(AC209=0,0,IF($C210&lt;=SUM($CL210:CO210),0,IF(BT210+$C210-SUM($CL210:CO210)&gt;AC209+AX210,AC209+AX210-BT210,$C210-SUM($CL210:CO210)))))</f>
        <v>0</v>
      </c>
      <c r="CQ210" s="10">
        <f ca="1">IF(NOT(snowball),0,IF(AD209=0,0,IF($C210&lt;=SUM($CL210:CP210),0,IF(BU210+$C210-SUM($CL210:CP210)&gt;AD209+AY210,AD209+AY210-BU210,$C210-SUM($CL210:CP210)))))</f>
        <v>0</v>
      </c>
      <c r="CR210" s="10">
        <f ca="1">IF(NOT(snowball),0,IF(AE209=0,0,IF($C210&lt;=SUM($CL210:CQ210),0,IF(BV210+$C210-SUM($CL210:CQ210)&gt;AE209+AZ210,AE209+AZ210-BV210,$C210-SUM($CL210:CQ210)))))</f>
        <v>0</v>
      </c>
      <c r="CS210" s="10">
        <f ca="1">IF(NOT(snowball),0,IF(AF209=0,0,IF($C210&lt;=SUM($CL210:CR210),0,IF(BW210+$C210-SUM($CL210:CR210)&gt;AF209+BA210,AF209+BA210-BW210,$C210-SUM($CL210:CR210)))))</f>
        <v>0</v>
      </c>
      <c r="CT210" s="10">
        <f ca="1">IF(NOT(snowball),0,IF(AG209=0,0,IF($C210&lt;=SUM($CL210:CS210),0,IF(BX210+$C210-SUM($CL210:CS210)&gt;AG209+BB210,AG209+BB210-BX210,$C210-SUM($CL210:CS210)))))</f>
        <v>0</v>
      </c>
      <c r="CU210" s="10">
        <f ca="1">IF(NOT(snowball),0,IF(AH209=0,0,IF($C210&lt;=SUM($CL210:CT210),0,IF(BY210+$C210-SUM($CL210:CT210)&gt;AH209+BC210,AH209+BC210-BY210,$C210-SUM($CL210:CT210)))))</f>
        <v>0</v>
      </c>
      <c r="CV210" s="10">
        <f ca="1">IF(NOT(snowball),0,IF(AI209=0,0,IF($C210&lt;=SUM($CL210:CU210),0,IF(BZ210+$C210-SUM($CL210:CU210)&gt;AI209+BD210,AI209+BD210-BZ210,$C210-SUM($CL210:CU210)))))</f>
        <v>0</v>
      </c>
      <c r="CW210" s="10">
        <f ca="1">IF(NOT(snowball),0,IF(AJ209=0,0,IF($C210&lt;=SUM($CL210:CV210),0,IF(CA210+$C210-SUM($CL210:CV210)&gt;AJ209+BE210,AJ209+BE210-CA210,$C210-SUM($CL210:CV210)))))</f>
        <v>0</v>
      </c>
      <c r="CX210" s="10">
        <f ca="1">IF(NOT(snowball),0,IF(AK209=0,0,IF($C210&lt;=SUM($CL210:CW210),0,IF(CB210+$C210-SUM($CL210:CW210)&gt;AK209+BF210,AK209+BF210-CB210,$C210-SUM($CL210:CW210)))))</f>
        <v>0</v>
      </c>
      <c r="CY210" s="10">
        <f ca="1">IF(NOT(snowball),0,IF(AL209=0,0,IF($C210&lt;=SUM($CL210:CX210),0,IF(CC210+$C210-SUM($CL210:CX210)&gt;AL209+BG210,AL209+BG210-CC210,$C210-SUM($CL210:CX210)))))</f>
        <v>0</v>
      </c>
      <c r="CZ210" s="10">
        <f ca="1">IF(NOT(snowball),0,IF(AM209=0,0,IF($C210&lt;=SUM($CL210:CY210),0,IF(CD210+$C210-SUM($CL210:CY210)&gt;AM209+BH210,AM209+BH210-CD210,$C210-SUM($CL210:CY210)))))</f>
        <v>0</v>
      </c>
      <c r="DA210" s="10">
        <f ca="1">IF(NOT(snowball),0,IF(AN209=0,0,IF($C210&lt;=SUM($CL210:CZ210),0,IF(CE210+$C210-SUM($CL210:CZ210)&gt;AN209+BI210,AN209+BI210-CE210,$C210-SUM($CL210:CZ210)))))</f>
        <v>0</v>
      </c>
      <c r="DB210" s="10">
        <f ca="1">IF(NOT(snowball),0,IF(AO209=0,0,IF($C210&lt;=SUM($CL210:DA210),0,IF(CF210+$C210-SUM($CL210:DA210)&gt;AO209+BJ210,AO209+BJ210-CF210,$C210-SUM($CL210:DA210)))))</f>
        <v>0</v>
      </c>
      <c r="DC210" s="10">
        <f ca="1">IF(NOT(snowball),0,IF(AP209=0,0,IF($C210&lt;=SUM($CL210:DB210),0,IF(CG210+$C210-SUM($CL210:DB210)&gt;AP209+BK210,AP209+BK210-CG210,$C210-SUM($CL210:DB210)))))</f>
        <v>0</v>
      </c>
      <c r="DD210" s="10">
        <f ca="1">IF(NOT(snowball),0,IF(AQ209=0,0,IF($C210&lt;=SUM($CL210:DC210),0,IF(CH210+$C210-SUM($CL210:DC210)&gt;AQ209+BL210,AQ209+BL210-CH210,$C210-SUM($CL210:DC210)))))</f>
        <v>0</v>
      </c>
      <c r="DE210" s="10">
        <f ca="1">IF(NOT(snowball),0,IF(AR209=0,0,IF($C210&lt;=SUM($CL210:DD210),0,IF(CI210+$C210-SUM($CL210:DD210)&gt;AR209+BM210,AR209+BM210-CI210,$C210-SUM($CL210:DD210)))))</f>
        <v>0</v>
      </c>
    </row>
    <row r="211" spans="1:109" ht="11.1" customHeight="1">
      <c r="A211" s="11" t="str">
        <f t="shared" ca="1" si="205"/>
        <v/>
      </c>
      <c r="B211" s="5" t="e">
        <f t="shared" ca="1" si="191"/>
        <v>#N/A</v>
      </c>
      <c r="C211" s="34" t="str">
        <f t="shared" ca="1" si="169"/>
        <v/>
      </c>
      <c r="D211" s="10">
        <f t="shared" ca="1" si="170"/>
        <v>0</v>
      </c>
      <c r="E211" s="10">
        <f t="shared" ca="1" si="171"/>
        <v>0</v>
      </c>
      <c r="F211" s="10">
        <f t="shared" ca="1" si="172"/>
        <v>0</v>
      </c>
      <c r="G211" s="10">
        <f t="shared" ca="1" si="173"/>
        <v>0</v>
      </c>
      <c r="H211" s="10">
        <f t="shared" ca="1" si="174"/>
        <v>0</v>
      </c>
      <c r="I211" s="10">
        <f t="shared" ca="1" si="175"/>
        <v>0</v>
      </c>
      <c r="J211" s="10">
        <f t="shared" ca="1" si="176"/>
        <v>0</v>
      </c>
      <c r="K211" s="10">
        <f t="shared" ca="1" si="177"/>
        <v>0</v>
      </c>
      <c r="L211" s="10">
        <f t="shared" ca="1" si="178"/>
        <v>0</v>
      </c>
      <c r="M211" s="10">
        <f t="shared" ca="1" si="179"/>
        <v>0</v>
      </c>
      <c r="N211" s="10">
        <f t="shared" ca="1" si="180"/>
        <v>0</v>
      </c>
      <c r="O211" s="10">
        <f t="shared" ca="1" si="181"/>
        <v>0</v>
      </c>
      <c r="P211" s="10">
        <f t="shared" ca="1" si="182"/>
        <v>0</v>
      </c>
      <c r="Q211" s="10">
        <f t="shared" ca="1" si="183"/>
        <v>0</v>
      </c>
      <c r="R211" s="10">
        <f t="shared" ca="1" si="184"/>
        <v>0</v>
      </c>
      <c r="S211" s="10">
        <f t="shared" ca="1" si="185"/>
        <v>0</v>
      </c>
      <c r="T211" s="10">
        <f t="shared" ca="1" si="186"/>
        <v>0</v>
      </c>
      <c r="U211" s="10">
        <f t="shared" ca="1" si="187"/>
        <v>0</v>
      </c>
      <c r="V211" s="10">
        <f t="shared" ca="1" si="188"/>
        <v>0</v>
      </c>
      <c r="W211" s="10">
        <f t="shared" ca="1" si="188"/>
        <v>0</v>
      </c>
      <c r="X211" s="31"/>
      <c r="Y211" s="10">
        <f t="shared" ca="1" si="192"/>
        <v>0</v>
      </c>
      <c r="Z211" s="10">
        <f t="shared" ca="1" si="193"/>
        <v>0</v>
      </c>
      <c r="AA211" s="10">
        <f t="shared" ca="1" si="194"/>
        <v>0</v>
      </c>
      <c r="AB211" s="10">
        <f t="shared" ca="1" si="243"/>
        <v>0</v>
      </c>
      <c r="AC211" s="10">
        <f t="shared" ca="1" si="244"/>
        <v>0</v>
      </c>
      <c r="AD211" s="10">
        <f t="shared" ca="1" si="245"/>
        <v>0</v>
      </c>
      <c r="AE211" s="10">
        <f t="shared" ca="1" si="246"/>
        <v>0</v>
      </c>
      <c r="AF211" s="10">
        <f t="shared" ca="1" si="246"/>
        <v>0</v>
      </c>
      <c r="AG211" s="10">
        <f t="shared" ca="1" si="246"/>
        <v>0</v>
      </c>
      <c r="AH211" s="10">
        <f t="shared" ca="1" si="246"/>
        <v>0</v>
      </c>
      <c r="AI211" s="10">
        <f t="shared" ca="1" si="246"/>
        <v>0</v>
      </c>
      <c r="AJ211" s="10">
        <f t="shared" ca="1" si="246"/>
        <v>0</v>
      </c>
      <c r="AK211" s="10">
        <f t="shared" ca="1" si="246"/>
        <v>0</v>
      </c>
      <c r="AL211" s="10">
        <f t="shared" ca="1" si="246"/>
        <v>0</v>
      </c>
      <c r="AM211" s="10">
        <f t="shared" ca="1" si="246"/>
        <v>0</v>
      </c>
      <c r="AN211" s="10">
        <f t="shared" ca="1" si="246"/>
        <v>0</v>
      </c>
      <c r="AO211" s="10">
        <f t="shared" ca="1" si="246"/>
        <v>0</v>
      </c>
      <c r="AP211" s="10">
        <f t="shared" ca="1" si="246"/>
        <v>0</v>
      </c>
      <c r="AQ211" s="10">
        <f t="shared" ca="1" si="246"/>
        <v>0</v>
      </c>
      <c r="AR211" s="10">
        <f t="shared" ca="1" si="246"/>
        <v>0</v>
      </c>
      <c r="AS211" s="2"/>
      <c r="AT211" s="10">
        <f t="shared" ca="1" si="247"/>
        <v>0</v>
      </c>
      <c r="AU211" s="10">
        <f t="shared" ca="1" si="248"/>
        <v>0</v>
      </c>
      <c r="AV211" s="10">
        <f t="shared" ca="1" si="249"/>
        <v>0</v>
      </c>
      <c r="AW211" s="10">
        <f t="shared" ca="1" si="206"/>
        <v>0</v>
      </c>
      <c r="AX211" s="10">
        <f t="shared" ca="1" si="207"/>
        <v>0</v>
      </c>
      <c r="AY211" s="10">
        <f t="shared" ca="1" si="208"/>
        <v>0</v>
      </c>
      <c r="AZ211" s="10">
        <f t="shared" ca="1" si="209"/>
        <v>0</v>
      </c>
      <c r="BA211" s="10">
        <f t="shared" ca="1" si="210"/>
        <v>0</v>
      </c>
      <c r="BB211" s="10">
        <f t="shared" ca="1" si="211"/>
        <v>0</v>
      </c>
      <c r="BC211" s="10">
        <f t="shared" ca="1" si="212"/>
        <v>0</v>
      </c>
      <c r="BD211" s="10">
        <f t="shared" ca="1" si="213"/>
        <v>0</v>
      </c>
      <c r="BE211" s="10">
        <f t="shared" ca="1" si="214"/>
        <v>0</v>
      </c>
      <c r="BF211" s="10">
        <f t="shared" ca="1" si="215"/>
        <v>0</v>
      </c>
      <c r="BG211" s="10">
        <f t="shared" ca="1" si="216"/>
        <v>0</v>
      </c>
      <c r="BH211" s="10">
        <f t="shared" ca="1" si="217"/>
        <v>0</v>
      </c>
      <c r="BI211" s="10">
        <f t="shared" ca="1" si="218"/>
        <v>0</v>
      </c>
      <c r="BJ211" s="10">
        <f t="shared" ca="1" si="219"/>
        <v>0</v>
      </c>
      <c r="BK211" s="10">
        <f t="shared" ca="1" si="220"/>
        <v>0</v>
      </c>
      <c r="BL211" s="10">
        <f t="shared" ca="1" si="221"/>
        <v>0</v>
      </c>
      <c r="BM211" s="10">
        <f t="shared" ca="1" si="222"/>
        <v>0</v>
      </c>
      <c r="BN211" s="13">
        <f t="shared" ca="1" si="198"/>
        <v>0</v>
      </c>
      <c r="BO211" s="7"/>
      <c r="BP211" s="10">
        <f t="shared" ca="1" si="199"/>
        <v>0</v>
      </c>
      <c r="BQ211" s="10">
        <f t="shared" ca="1" si="200"/>
        <v>0</v>
      </c>
      <c r="BR211" s="10">
        <f t="shared" ca="1" si="201"/>
        <v>0</v>
      </c>
      <c r="BS211" s="10">
        <f t="shared" ca="1" si="202"/>
        <v>0</v>
      </c>
      <c r="BT211" s="10">
        <f t="shared" ca="1" si="203"/>
        <v>0</v>
      </c>
      <c r="BU211" s="10">
        <f t="shared" ca="1" si="224"/>
        <v>0</v>
      </c>
      <c r="BV211" s="10">
        <f t="shared" ca="1" si="225"/>
        <v>0</v>
      </c>
      <c r="BW211" s="10">
        <f t="shared" ca="1" si="226"/>
        <v>0</v>
      </c>
      <c r="BX211" s="10">
        <f t="shared" ca="1" si="227"/>
        <v>0</v>
      </c>
      <c r="BY211" s="10">
        <f t="shared" ca="1" si="228"/>
        <v>0</v>
      </c>
      <c r="BZ211" s="10">
        <f t="shared" ca="1" si="229"/>
        <v>0</v>
      </c>
      <c r="CA211" s="10">
        <f t="shared" ca="1" si="230"/>
        <v>0</v>
      </c>
      <c r="CB211" s="10">
        <f t="shared" ca="1" si="231"/>
        <v>0</v>
      </c>
      <c r="CC211" s="10">
        <f t="shared" ca="1" si="232"/>
        <v>0</v>
      </c>
      <c r="CD211" s="10">
        <f t="shared" ca="1" si="233"/>
        <v>0</v>
      </c>
      <c r="CE211" s="10">
        <f t="shared" ca="1" si="234"/>
        <v>0</v>
      </c>
      <c r="CF211" s="10">
        <f t="shared" ca="1" si="235"/>
        <v>0</v>
      </c>
      <c r="CG211" s="10">
        <f t="shared" ca="1" si="236"/>
        <v>0</v>
      </c>
      <c r="CH211" s="10">
        <f t="shared" ca="1" si="237"/>
        <v>0</v>
      </c>
      <c r="CI211" s="10">
        <f t="shared" ca="1" si="238"/>
        <v>0</v>
      </c>
      <c r="CJ211" s="13">
        <f t="shared" ca="1" si="204"/>
        <v>0</v>
      </c>
      <c r="CK211" s="13"/>
      <c r="CL211" s="33">
        <f t="shared" ca="1" si="190"/>
        <v>0</v>
      </c>
      <c r="CM211" s="10">
        <f ca="1">IF(NOT(snowball),0,IF(Z210=0,0,IF($C211&lt;=SUM($CL211:CL211),0,IF(BQ211+$C211-SUM($CL211:CL211)&gt;Z210+AU211,Z210+AU211-BQ211,$C211-SUM($CL211:CL211)))))</f>
        <v>0</v>
      </c>
      <c r="CN211" s="10">
        <f ca="1">IF(NOT(snowball),0,IF(AA210=0,0,IF($C211&lt;=SUM($CL211:CM211),0,IF(BR211+$C211-SUM($CL211:CM211)&gt;AA210+AV211,AA210+AV211-BR211,$C211-SUM($CL211:CM211)))))</f>
        <v>0</v>
      </c>
      <c r="CO211" s="10">
        <f ca="1">IF(NOT(snowball),0,IF(AB210=0,0,IF($C211&lt;=SUM($CL211:CN211),0,IF(BS211+$C211-SUM($CL211:CN211)&gt;AB210+AW211,AB210+AW211-BS211,$C211-SUM($CL211:CN211)))))</f>
        <v>0</v>
      </c>
      <c r="CP211" s="10">
        <f ca="1">IF(NOT(snowball),0,IF(AC210=0,0,IF($C211&lt;=SUM($CL211:CO211),0,IF(BT211+$C211-SUM($CL211:CO211)&gt;AC210+AX211,AC210+AX211-BT211,$C211-SUM($CL211:CO211)))))</f>
        <v>0</v>
      </c>
      <c r="CQ211" s="10">
        <f ca="1">IF(NOT(snowball),0,IF(AD210=0,0,IF($C211&lt;=SUM($CL211:CP211),0,IF(BU211+$C211-SUM($CL211:CP211)&gt;AD210+AY211,AD210+AY211-BU211,$C211-SUM($CL211:CP211)))))</f>
        <v>0</v>
      </c>
      <c r="CR211" s="10">
        <f ca="1">IF(NOT(snowball),0,IF(AE210=0,0,IF($C211&lt;=SUM($CL211:CQ211),0,IF(BV211+$C211-SUM($CL211:CQ211)&gt;AE210+AZ211,AE210+AZ211-BV211,$C211-SUM($CL211:CQ211)))))</f>
        <v>0</v>
      </c>
      <c r="CS211" s="10">
        <f ca="1">IF(NOT(snowball),0,IF(AF210=0,0,IF($C211&lt;=SUM($CL211:CR211),0,IF(BW211+$C211-SUM($CL211:CR211)&gt;AF210+BA211,AF210+BA211-BW211,$C211-SUM($CL211:CR211)))))</f>
        <v>0</v>
      </c>
      <c r="CT211" s="10">
        <f ca="1">IF(NOT(snowball),0,IF(AG210=0,0,IF($C211&lt;=SUM($CL211:CS211),0,IF(BX211+$C211-SUM($CL211:CS211)&gt;AG210+BB211,AG210+BB211-BX211,$C211-SUM($CL211:CS211)))))</f>
        <v>0</v>
      </c>
      <c r="CU211" s="10">
        <f ca="1">IF(NOT(snowball),0,IF(AH210=0,0,IF($C211&lt;=SUM($CL211:CT211),0,IF(BY211+$C211-SUM($CL211:CT211)&gt;AH210+BC211,AH210+BC211-BY211,$C211-SUM($CL211:CT211)))))</f>
        <v>0</v>
      </c>
      <c r="CV211" s="10">
        <f ca="1">IF(NOT(snowball),0,IF(AI210=0,0,IF($C211&lt;=SUM($CL211:CU211),0,IF(BZ211+$C211-SUM($CL211:CU211)&gt;AI210+BD211,AI210+BD211-BZ211,$C211-SUM($CL211:CU211)))))</f>
        <v>0</v>
      </c>
      <c r="CW211" s="10">
        <f ca="1">IF(NOT(snowball),0,IF(AJ210=0,0,IF($C211&lt;=SUM($CL211:CV211),0,IF(CA211+$C211-SUM($CL211:CV211)&gt;AJ210+BE211,AJ210+BE211-CA211,$C211-SUM($CL211:CV211)))))</f>
        <v>0</v>
      </c>
      <c r="CX211" s="10">
        <f ca="1">IF(NOT(snowball),0,IF(AK210=0,0,IF($C211&lt;=SUM($CL211:CW211),0,IF(CB211+$C211-SUM($CL211:CW211)&gt;AK210+BF211,AK210+BF211-CB211,$C211-SUM($CL211:CW211)))))</f>
        <v>0</v>
      </c>
      <c r="CY211" s="10">
        <f ca="1">IF(NOT(snowball),0,IF(AL210=0,0,IF($C211&lt;=SUM($CL211:CX211),0,IF(CC211+$C211-SUM($CL211:CX211)&gt;AL210+BG211,AL210+BG211-CC211,$C211-SUM($CL211:CX211)))))</f>
        <v>0</v>
      </c>
      <c r="CZ211" s="10">
        <f ca="1">IF(NOT(snowball),0,IF(AM210=0,0,IF($C211&lt;=SUM($CL211:CY211),0,IF(CD211+$C211-SUM($CL211:CY211)&gt;AM210+BH211,AM210+BH211-CD211,$C211-SUM($CL211:CY211)))))</f>
        <v>0</v>
      </c>
      <c r="DA211" s="10">
        <f ca="1">IF(NOT(snowball),0,IF(AN210=0,0,IF($C211&lt;=SUM($CL211:CZ211),0,IF(CE211+$C211-SUM($CL211:CZ211)&gt;AN210+BI211,AN210+BI211-CE211,$C211-SUM($CL211:CZ211)))))</f>
        <v>0</v>
      </c>
      <c r="DB211" s="10">
        <f ca="1">IF(NOT(snowball),0,IF(AO210=0,0,IF($C211&lt;=SUM($CL211:DA211),0,IF(CF211+$C211-SUM($CL211:DA211)&gt;AO210+BJ211,AO210+BJ211-CF211,$C211-SUM($CL211:DA211)))))</f>
        <v>0</v>
      </c>
      <c r="DC211" s="10">
        <f ca="1">IF(NOT(snowball),0,IF(AP210=0,0,IF($C211&lt;=SUM($CL211:DB211),0,IF(CG211+$C211-SUM($CL211:DB211)&gt;AP210+BK211,AP210+BK211-CG211,$C211-SUM($CL211:DB211)))))</f>
        <v>0</v>
      </c>
      <c r="DD211" s="10">
        <f ca="1">IF(NOT(snowball),0,IF(AQ210=0,0,IF($C211&lt;=SUM($CL211:DC211),0,IF(CH211+$C211-SUM($CL211:DC211)&gt;AQ210+BL211,AQ210+BL211-CH211,$C211-SUM($CL211:DC211)))))</f>
        <v>0</v>
      </c>
      <c r="DE211" s="10">
        <f ca="1">IF(NOT(snowball),0,IF(AR210=0,0,IF($C211&lt;=SUM($CL211:DD211),0,IF(CI211+$C211-SUM($CL211:DD211)&gt;AR210+BM211,AR210+BM211-CI211,$C211-SUM($CL211:DD211)))))</f>
        <v>0</v>
      </c>
    </row>
    <row r="212" spans="1:109" ht="11.1" customHeight="1">
      <c r="A212" s="11" t="str">
        <f t="shared" ca="1" si="205"/>
        <v/>
      </c>
      <c r="B212" s="5" t="e">
        <f t="shared" ca="1" si="191"/>
        <v>#N/A</v>
      </c>
      <c r="C212" s="34" t="str">
        <f t="shared" ca="1" si="169"/>
        <v/>
      </c>
      <c r="D212" s="10">
        <f t="shared" ca="1" si="170"/>
        <v>0</v>
      </c>
      <c r="E212" s="10">
        <f t="shared" ca="1" si="171"/>
        <v>0</v>
      </c>
      <c r="F212" s="10">
        <f t="shared" ca="1" si="172"/>
        <v>0</v>
      </c>
      <c r="G212" s="10">
        <f t="shared" ca="1" si="173"/>
        <v>0</v>
      </c>
      <c r="H212" s="10">
        <f t="shared" ca="1" si="174"/>
        <v>0</v>
      </c>
      <c r="I212" s="10">
        <f t="shared" ca="1" si="175"/>
        <v>0</v>
      </c>
      <c r="J212" s="10">
        <f t="shared" ca="1" si="176"/>
        <v>0</v>
      </c>
      <c r="K212" s="10">
        <f t="shared" ca="1" si="177"/>
        <v>0</v>
      </c>
      <c r="L212" s="10">
        <f t="shared" ca="1" si="178"/>
        <v>0</v>
      </c>
      <c r="M212" s="10">
        <f t="shared" ca="1" si="179"/>
        <v>0</v>
      </c>
      <c r="N212" s="10">
        <f t="shared" ca="1" si="180"/>
        <v>0</v>
      </c>
      <c r="O212" s="10">
        <f t="shared" ca="1" si="181"/>
        <v>0</v>
      </c>
      <c r="P212" s="10">
        <f t="shared" ca="1" si="182"/>
        <v>0</v>
      </c>
      <c r="Q212" s="10">
        <f t="shared" ca="1" si="183"/>
        <v>0</v>
      </c>
      <c r="R212" s="10">
        <f t="shared" ca="1" si="184"/>
        <v>0</v>
      </c>
      <c r="S212" s="10">
        <f t="shared" ca="1" si="185"/>
        <v>0</v>
      </c>
      <c r="T212" s="10">
        <f t="shared" ca="1" si="186"/>
        <v>0</v>
      </c>
      <c r="U212" s="10">
        <f t="shared" ca="1" si="187"/>
        <v>0</v>
      </c>
      <c r="V212" s="10">
        <f t="shared" ca="1" si="188"/>
        <v>0</v>
      </c>
      <c r="W212" s="10">
        <f t="shared" ca="1" si="188"/>
        <v>0</v>
      </c>
      <c r="X212" s="31"/>
      <c r="Y212" s="10">
        <f t="shared" ca="1" si="192"/>
        <v>0</v>
      </c>
      <c r="Z212" s="10">
        <f t="shared" ca="1" si="193"/>
        <v>0</v>
      </c>
      <c r="AA212" s="10">
        <f t="shared" ca="1" si="194"/>
        <v>0</v>
      </c>
      <c r="AB212" s="10">
        <f t="shared" ca="1" si="243"/>
        <v>0</v>
      </c>
      <c r="AC212" s="10">
        <f t="shared" ca="1" si="244"/>
        <v>0</v>
      </c>
      <c r="AD212" s="10">
        <f t="shared" ca="1" si="245"/>
        <v>0</v>
      </c>
      <c r="AE212" s="10">
        <f t="shared" ca="1" si="246"/>
        <v>0</v>
      </c>
      <c r="AF212" s="10">
        <f t="shared" ca="1" si="246"/>
        <v>0</v>
      </c>
      <c r="AG212" s="10">
        <f t="shared" ca="1" si="246"/>
        <v>0</v>
      </c>
      <c r="AH212" s="10">
        <f t="shared" ca="1" si="246"/>
        <v>0</v>
      </c>
      <c r="AI212" s="10">
        <f t="shared" ca="1" si="246"/>
        <v>0</v>
      </c>
      <c r="AJ212" s="10">
        <f t="shared" ca="1" si="246"/>
        <v>0</v>
      </c>
      <c r="AK212" s="10">
        <f t="shared" ca="1" si="246"/>
        <v>0</v>
      </c>
      <c r="AL212" s="10">
        <f t="shared" ca="1" si="246"/>
        <v>0</v>
      </c>
      <c r="AM212" s="10">
        <f t="shared" ca="1" si="246"/>
        <v>0</v>
      </c>
      <c r="AN212" s="10">
        <f t="shared" ca="1" si="246"/>
        <v>0</v>
      </c>
      <c r="AO212" s="10">
        <f t="shared" ca="1" si="246"/>
        <v>0</v>
      </c>
      <c r="AP212" s="10">
        <f t="shared" ca="1" si="246"/>
        <v>0</v>
      </c>
      <c r="AQ212" s="10">
        <f t="shared" ca="1" si="246"/>
        <v>0</v>
      </c>
      <c r="AR212" s="10">
        <f t="shared" ca="1" si="246"/>
        <v>0</v>
      </c>
      <c r="AS212" s="2"/>
      <c r="AT212" s="10">
        <f t="shared" ca="1" si="247"/>
        <v>0</v>
      </c>
      <c r="AU212" s="10">
        <f t="shared" ca="1" si="248"/>
        <v>0</v>
      </c>
      <c r="AV212" s="10">
        <f t="shared" ca="1" si="249"/>
        <v>0</v>
      </c>
      <c r="AW212" s="10">
        <f t="shared" ca="1" si="206"/>
        <v>0</v>
      </c>
      <c r="AX212" s="10">
        <f t="shared" ca="1" si="207"/>
        <v>0</v>
      </c>
      <c r="AY212" s="10">
        <f t="shared" ca="1" si="208"/>
        <v>0</v>
      </c>
      <c r="AZ212" s="10">
        <f t="shared" ca="1" si="209"/>
        <v>0</v>
      </c>
      <c r="BA212" s="10">
        <f t="shared" ca="1" si="210"/>
        <v>0</v>
      </c>
      <c r="BB212" s="10">
        <f t="shared" ca="1" si="211"/>
        <v>0</v>
      </c>
      <c r="BC212" s="10">
        <f t="shared" ca="1" si="212"/>
        <v>0</v>
      </c>
      <c r="BD212" s="10">
        <f t="shared" ca="1" si="213"/>
        <v>0</v>
      </c>
      <c r="BE212" s="10">
        <f t="shared" ca="1" si="214"/>
        <v>0</v>
      </c>
      <c r="BF212" s="10">
        <f t="shared" ca="1" si="215"/>
        <v>0</v>
      </c>
      <c r="BG212" s="10">
        <f t="shared" ca="1" si="216"/>
        <v>0</v>
      </c>
      <c r="BH212" s="10">
        <f t="shared" ca="1" si="217"/>
        <v>0</v>
      </c>
      <c r="BI212" s="10">
        <f t="shared" ca="1" si="218"/>
        <v>0</v>
      </c>
      <c r="BJ212" s="10">
        <f t="shared" ca="1" si="219"/>
        <v>0</v>
      </c>
      <c r="BK212" s="10">
        <f t="shared" ca="1" si="220"/>
        <v>0</v>
      </c>
      <c r="BL212" s="10">
        <f t="shared" ca="1" si="221"/>
        <v>0</v>
      </c>
      <c r="BM212" s="10">
        <f t="shared" ca="1" si="222"/>
        <v>0</v>
      </c>
      <c r="BN212" s="13">
        <f t="shared" ca="1" si="198"/>
        <v>0</v>
      </c>
      <c r="BO212" s="7"/>
      <c r="BP212" s="10">
        <f t="shared" ca="1" si="199"/>
        <v>0</v>
      </c>
      <c r="BQ212" s="10">
        <f t="shared" ca="1" si="200"/>
        <v>0</v>
      </c>
      <c r="BR212" s="10">
        <f t="shared" ca="1" si="201"/>
        <v>0</v>
      </c>
      <c r="BS212" s="10">
        <f t="shared" ca="1" si="202"/>
        <v>0</v>
      </c>
      <c r="BT212" s="10">
        <f t="shared" ca="1" si="203"/>
        <v>0</v>
      </c>
      <c r="BU212" s="10">
        <f t="shared" ca="1" si="224"/>
        <v>0</v>
      </c>
      <c r="BV212" s="10">
        <f t="shared" ca="1" si="225"/>
        <v>0</v>
      </c>
      <c r="BW212" s="10">
        <f t="shared" ca="1" si="226"/>
        <v>0</v>
      </c>
      <c r="BX212" s="10">
        <f t="shared" ca="1" si="227"/>
        <v>0</v>
      </c>
      <c r="BY212" s="10">
        <f t="shared" ca="1" si="228"/>
        <v>0</v>
      </c>
      <c r="BZ212" s="10">
        <f t="shared" ca="1" si="229"/>
        <v>0</v>
      </c>
      <c r="CA212" s="10">
        <f t="shared" ca="1" si="230"/>
        <v>0</v>
      </c>
      <c r="CB212" s="10">
        <f t="shared" ca="1" si="231"/>
        <v>0</v>
      </c>
      <c r="CC212" s="10">
        <f t="shared" ca="1" si="232"/>
        <v>0</v>
      </c>
      <c r="CD212" s="10">
        <f t="shared" ca="1" si="233"/>
        <v>0</v>
      </c>
      <c r="CE212" s="10">
        <f t="shared" ca="1" si="234"/>
        <v>0</v>
      </c>
      <c r="CF212" s="10">
        <f t="shared" ca="1" si="235"/>
        <v>0</v>
      </c>
      <c r="CG212" s="10">
        <f t="shared" ca="1" si="236"/>
        <v>0</v>
      </c>
      <c r="CH212" s="10">
        <f t="shared" ca="1" si="237"/>
        <v>0</v>
      </c>
      <c r="CI212" s="10">
        <f t="shared" ca="1" si="238"/>
        <v>0</v>
      </c>
      <c r="CJ212" s="13">
        <f t="shared" ca="1" si="204"/>
        <v>0</v>
      </c>
      <c r="CK212" s="13"/>
      <c r="CL212" s="33">
        <f t="shared" ca="1" si="190"/>
        <v>0</v>
      </c>
      <c r="CM212" s="10">
        <f ca="1">IF(NOT(snowball),0,IF(Z211=0,0,IF($C212&lt;=SUM($CL212:CL212),0,IF(BQ212+$C212-SUM($CL212:CL212)&gt;Z211+AU212,Z211+AU212-BQ212,$C212-SUM($CL212:CL212)))))</f>
        <v>0</v>
      </c>
      <c r="CN212" s="10">
        <f ca="1">IF(NOT(snowball),0,IF(AA211=0,0,IF($C212&lt;=SUM($CL212:CM212),0,IF(BR212+$C212-SUM($CL212:CM212)&gt;AA211+AV212,AA211+AV212-BR212,$C212-SUM($CL212:CM212)))))</f>
        <v>0</v>
      </c>
      <c r="CO212" s="10">
        <f ca="1">IF(NOT(snowball),0,IF(AB211=0,0,IF($C212&lt;=SUM($CL212:CN212),0,IF(BS212+$C212-SUM($CL212:CN212)&gt;AB211+AW212,AB211+AW212-BS212,$C212-SUM($CL212:CN212)))))</f>
        <v>0</v>
      </c>
      <c r="CP212" s="10">
        <f ca="1">IF(NOT(snowball),0,IF(AC211=0,0,IF($C212&lt;=SUM($CL212:CO212),0,IF(BT212+$C212-SUM($CL212:CO212)&gt;AC211+AX212,AC211+AX212-BT212,$C212-SUM($CL212:CO212)))))</f>
        <v>0</v>
      </c>
      <c r="CQ212" s="10">
        <f ca="1">IF(NOT(snowball),0,IF(AD211=0,0,IF($C212&lt;=SUM($CL212:CP212),0,IF(BU212+$C212-SUM($CL212:CP212)&gt;AD211+AY212,AD211+AY212-BU212,$C212-SUM($CL212:CP212)))))</f>
        <v>0</v>
      </c>
      <c r="CR212" s="10">
        <f ca="1">IF(NOT(snowball),0,IF(AE211=0,0,IF($C212&lt;=SUM($CL212:CQ212),0,IF(BV212+$C212-SUM($CL212:CQ212)&gt;AE211+AZ212,AE211+AZ212-BV212,$C212-SUM($CL212:CQ212)))))</f>
        <v>0</v>
      </c>
      <c r="CS212" s="10">
        <f ca="1">IF(NOT(snowball),0,IF(AF211=0,0,IF($C212&lt;=SUM($CL212:CR212),0,IF(BW212+$C212-SUM($CL212:CR212)&gt;AF211+BA212,AF211+BA212-BW212,$C212-SUM($CL212:CR212)))))</f>
        <v>0</v>
      </c>
      <c r="CT212" s="10">
        <f ca="1">IF(NOT(snowball),0,IF(AG211=0,0,IF($C212&lt;=SUM($CL212:CS212),0,IF(BX212+$C212-SUM($CL212:CS212)&gt;AG211+BB212,AG211+BB212-BX212,$C212-SUM($CL212:CS212)))))</f>
        <v>0</v>
      </c>
      <c r="CU212" s="10">
        <f ca="1">IF(NOT(snowball),0,IF(AH211=0,0,IF($C212&lt;=SUM($CL212:CT212),0,IF(BY212+$C212-SUM($CL212:CT212)&gt;AH211+BC212,AH211+BC212-BY212,$C212-SUM($CL212:CT212)))))</f>
        <v>0</v>
      </c>
      <c r="CV212" s="10">
        <f ca="1">IF(NOT(snowball),0,IF(AI211=0,0,IF($C212&lt;=SUM($CL212:CU212),0,IF(BZ212+$C212-SUM($CL212:CU212)&gt;AI211+BD212,AI211+BD212-BZ212,$C212-SUM($CL212:CU212)))))</f>
        <v>0</v>
      </c>
      <c r="CW212" s="10">
        <f ca="1">IF(NOT(snowball),0,IF(AJ211=0,0,IF($C212&lt;=SUM($CL212:CV212),0,IF(CA212+$C212-SUM($CL212:CV212)&gt;AJ211+BE212,AJ211+BE212-CA212,$C212-SUM($CL212:CV212)))))</f>
        <v>0</v>
      </c>
      <c r="CX212" s="10">
        <f ca="1">IF(NOT(snowball),0,IF(AK211=0,0,IF($C212&lt;=SUM($CL212:CW212),0,IF(CB212+$C212-SUM($CL212:CW212)&gt;AK211+BF212,AK211+BF212-CB212,$C212-SUM($CL212:CW212)))))</f>
        <v>0</v>
      </c>
      <c r="CY212" s="10">
        <f ca="1">IF(NOT(snowball),0,IF(AL211=0,0,IF($C212&lt;=SUM($CL212:CX212),0,IF(CC212+$C212-SUM($CL212:CX212)&gt;AL211+BG212,AL211+BG212-CC212,$C212-SUM($CL212:CX212)))))</f>
        <v>0</v>
      </c>
      <c r="CZ212" s="10">
        <f ca="1">IF(NOT(snowball),0,IF(AM211=0,0,IF($C212&lt;=SUM($CL212:CY212),0,IF(CD212+$C212-SUM($CL212:CY212)&gt;AM211+BH212,AM211+BH212-CD212,$C212-SUM($CL212:CY212)))))</f>
        <v>0</v>
      </c>
      <c r="DA212" s="10">
        <f ca="1">IF(NOT(snowball),0,IF(AN211=0,0,IF($C212&lt;=SUM($CL212:CZ212),0,IF(CE212+$C212-SUM($CL212:CZ212)&gt;AN211+BI212,AN211+BI212-CE212,$C212-SUM($CL212:CZ212)))))</f>
        <v>0</v>
      </c>
      <c r="DB212" s="10">
        <f ca="1">IF(NOT(snowball),0,IF(AO211=0,0,IF($C212&lt;=SUM($CL212:DA212),0,IF(CF212+$C212-SUM($CL212:DA212)&gt;AO211+BJ212,AO211+BJ212-CF212,$C212-SUM($CL212:DA212)))))</f>
        <v>0</v>
      </c>
      <c r="DC212" s="10">
        <f ca="1">IF(NOT(snowball),0,IF(AP211=0,0,IF($C212&lt;=SUM($CL212:DB212),0,IF(CG212+$C212-SUM($CL212:DB212)&gt;AP211+BK212,AP211+BK212-CG212,$C212-SUM($CL212:DB212)))))</f>
        <v>0</v>
      </c>
      <c r="DD212" s="10">
        <f ca="1">IF(NOT(snowball),0,IF(AQ211=0,0,IF($C212&lt;=SUM($CL212:DC212),0,IF(CH212+$C212-SUM($CL212:DC212)&gt;AQ211+BL212,AQ211+BL212-CH212,$C212-SUM($CL212:DC212)))))</f>
        <v>0</v>
      </c>
      <c r="DE212" s="10">
        <f ca="1">IF(NOT(snowball),0,IF(AR211=0,0,IF($C212&lt;=SUM($CL212:DD212),0,IF(CI212+$C212-SUM($CL212:DD212)&gt;AR211+BM212,AR211+BM212-CI212,$C212-SUM($CL212:DD212)))))</f>
        <v>0</v>
      </c>
    </row>
    <row r="213" spans="1:109" ht="11.1" customHeight="1">
      <c r="A213" s="11" t="str">
        <f t="shared" ca="1" si="205"/>
        <v/>
      </c>
      <c r="B213" s="5" t="e">
        <f t="shared" ca="1" si="191"/>
        <v>#N/A</v>
      </c>
      <c r="C213" s="34" t="str">
        <f t="shared" ref="C213:C276" ca="1" si="250">IF(A213="","",IF(snowball,IF(($D$5-CJ213)&lt;0,0,$D$5-CJ213),"n/a"))</f>
        <v/>
      </c>
      <c r="D213" s="10">
        <f t="shared" ref="D213:D234" ca="1" si="251">BP213+CL213</f>
        <v>0</v>
      </c>
      <c r="E213" s="10">
        <f t="shared" ref="E213:E234" ca="1" si="252">BQ213+CM213</f>
        <v>0</v>
      </c>
      <c r="F213" s="10">
        <f t="shared" ref="F213:F234" ca="1" si="253">BR213+CN213</f>
        <v>0</v>
      </c>
      <c r="G213" s="10">
        <f t="shared" ref="G213:G234" ca="1" si="254">BS213+CO213</f>
        <v>0</v>
      </c>
      <c r="H213" s="10">
        <f t="shared" ref="H213:H234" ca="1" si="255">BT213+CP213</f>
        <v>0</v>
      </c>
      <c r="I213" s="10">
        <f t="shared" ref="I213:I234" ca="1" si="256">BU213+CQ213</f>
        <v>0</v>
      </c>
      <c r="J213" s="10">
        <f t="shared" ref="J213:J234" ca="1" si="257">BV213+CR213</f>
        <v>0</v>
      </c>
      <c r="K213" s="10">
        <f t="shared" ref="K213:K276" ca="1" si="258">BW213+CS213</f>
        <v>0</v>
      </c>
      <c r="L213" s="10">
        <f t="shared" ref="L213:L276" ca="1" si="259">BX213+CT213</f>
        <v>0</v>
      </c>
      <c r="M213" s="10">
        <f t="shared" ref="M213:M276" ca="1" si="260">BY213+CU213</f>
        <v>0</v>
      </c>
      <c r="N213" s="10">
        <f t="shared" ref="N213:N276" ca="1" si="261">BZ213+CV213</f>
        <v>0</v>
      </c>
      <c r="O213" s="10">
        <f t="shared" ref="O213:O276" ca="1" si="262">CA213+CW213</f>
        <v>0</v>
      </c>
      <c r="P213" s="10">
        <f t="shared" ref="P213:P276" ca="1" si="263">CB213+CX213</f>
        <v>0</v>
      </c>
      <c r="Q213" s="10">
        <f t="shared" ref="Q213:Q276" ca="1" si="264">CC213+CY213</f>
        <v>0</v>
      </c>
      <c r="R213" s="10">
        <f t="shared" ref="R213:R276" ca="1" si="265">CD213+CZ213</f>
        <v>0</v>
      </c>
      <c r="S213" s="10">
        <f t="shared" ref="S213:S276" ca="1" si="266">CE213+DA213</f>
        <v>0</v>
      </c>
      <c r="T213" s="10">
        <f t="shared" ref="T213:T276" ca="1" si="267">CF213+DB213</f>
        <v>0</v>
      </c>
      <c r="U213" s="10">
        <f t="shared" ref="U213:U276" ca="1" si="268">CG213+DC213</f>
        <v>0</v>
      </c>
      <c r="V213" s="10">
        <f t="shared" ref="V213:W276" ca="1" si="269">CH213+DD213</f>
        <v>0</v>
      </c>
      <c r="W213" s="10">
        <f t="shared" ca="1" si="269"/>
        <v>0</v>
      </c>
      <c r="X213" s="31"/>
      <c r="Y213" s="10">
        <f t="shared" ca="1" si="192"/>
        <v>0</v>
      </c>
      <c r="Z213" s="10">
        <f t="shared" ca="1" si="193"/>
        <v>0</v>
      </c>
      <c r="AA213" s="10">
        <f t="shared" ca="1" si="194"/>
        <v>0</v>
      </c>
      <c r="AB213" s="10">
        <f t="shared" ca="1" si="243"/>
        <v>0</v>
      </c>
      <c r="AC213" s="10">
        <f t="shared" ca="1" si="244"/>
        <v>0</v>
      </c>
      <c r="AD213" s="10">
        <f t="shared" ca="1" si="245"/>
        <v>0</v>
      </c>
      <c r="AE213" s="10">
        <f t="shared" ref="AE213:AR228" ca="1" si="270">IF(J$8=0,0,AE212-(J213-AZ213))</f>
        <v>0</v>
      </c>
      <c r="AF213" s="10">
        <f t="shared" ca="1" si="270"/>
        <v>0</v>
      </c>
      <c r="AG213" s="10">
        <f t="shared" ca="1" si="270"/>
        <v>0</v>
      </c>
      <c r="AH213" s="10">
        <f t="shared" ca="1" si="270"/>
        <v>0</v>
      </c>
      <c r="AI213" s="10">
        <f t="shared" ca="1" si="270"/>
        <v>0</v>
      </c>
      <c r="AJ213" s="10">
        <f t="shared" ca="1" si="270"/>
        <v>0</v>
      </c>
      <c r="AK213" s="10">
        <f t="shared" ca="1" si="270"/>
        <v>0</v>
      </c>
      <c r="AL213" s="10">
        <f t="shared" ca="1" si="270"/>
        <v>0</v>
      </c>
      <c r="AM213" s="10">
        <f t="shared" ca="1" si="270"/>
        <v>0</v>
      </c>
      <c r="AN213" s="10">
        <f t="shared" ca="1" si="270"/>
        <v>0</v>
      </c>
      <c r="AO213" s="10">
        <f t="shared" ca="1" si="270"/>
        <v>0</v>
      </c>
      <c r="AP213" s="10">
        <f t="shared" ca="1" si="270"/>
        <v>0</v>
      </c>
      <c r="AQ213" s="10">
        <f t="shared" ca="1" si="270"/>
        <v>0</v>
      </c>
      <c r="AR213" s="10">
        <f t="shared" ca="1" si="270"/>
        <v>0</v>
      </c>
      <c r="AS213" s="2"/>
      <c r="AT213" s="10">
        <f t="shared" ca="1" si="247"/>
        <v>0</v>
      </c>
      <c r="AU213" s="10">
        <f t="shared" ca="1" si="248"/>
        <v>0</v>
      </c>
      <c r="AV213" s="10">
        <f t="shared" ca="1" si="249"/>
        <v>0</v>
      </c>
      <c r="AW213" s="10">
        <f t="shared" ca="1" si="206"/>
        <v>0</v>
      </c>
      <c r="AX213" s="10">
        <f t="shared" ca="1" si="207"/>
        <v>0</v>
      </c>
      <c r="AY213" s="10">
        <f t="shared" ca="1" si="208"/>
        <v>0</v>
      </c>
      <c r="AZ213" s="10">
        <f t="shared" ca="1" si="209"/>
        <v>0</v>
      </c>
      <c r="BA213" s="10">
        <f t="shared" ca="1" si="210"/>
        <v>0</v>
      </c>
      <c r="BB213" s="10">
        <f t="shared" ca="1" si="211"/>
        <v>0</v>
      </c>
      <c r="BC213" s="10">
        <f t="shared" ca="1" si="212"/>
        <v>0</v>
      </c>
      <c r="BD213" s="10">
        <f t="shared" ca="1" si="213"/>
        <v>0</v>
      </c>
      <c r="BE213" s="10">
        <f t="shared" ca="1" si="214"/>
        <v>0</v>
      </c>
      <c r="BF213" s="10">
        <f t="shared" ca="1" si="215"/>
        <v>0</v>
      </c>
      <c r="BG213" s="10">
        <f t="shared" ca="1" si="216"/>
        <v>0</v>
      </c>
      <c r="BH213" s="10">
        <f t="shared" ca="1" si="217"/>
        <v>0</v>
      </c>
      <c r="BI213" s="10">
        <f t="shared" ca="1" si="218"/>
        <v>0</v>
      </c>
      <c r="BJ213" s="10">
        <f t="shared" ca="1" si="219"/>
        <v>0</v>
      </c>
      <c r="BK213" s="10">
        <f t="shared" ca="1" si="220"/>
        <v>0</v>
      </c>
      <c r="BL213" s="10">
        <f t="shared" ca="1" si="221"/>
        <v>0</v>
      </c>
      <c r="BM213" s="10">
        <f t="shared" ca="1" si="222"/>
        <v>0</v>
      </c>
      <c r="BN213" s="13">
        <f t="shared" ca="1" si="198"/>
        <v>0</v>
      </c>
      <c r="BO213" s="7"/>
      <c r="BP213" s="10">
        <f t="shared" ca="1" si="199"/>
        <v>0</v>
      </c>
      <c r="BQ213" s="10">
        <f t="shared" ca="1" si="200"/>
        <v>0</v>
      </c>
      <c r="BR213" s="10">
        <f t="shared" ca="1" si="201"/>
        <v>0</v>
      </c>
      <c r="BS213" s="10">
        <f t="shared" ca="1" si="202"/>
        <v>0</v>
      </c>
      <c r="BT213" s="10">
        <f t="shared" ca="1" si="203"/>
        <v>0</v>
      </c>
      <c r="BU213" s="10">
        <f t="shared" ca="1" si="224"/>
        <v>0</v>
      </c>
      <c r="BV213" s="10">
        <f t="shared" ca="1" si="225"/>
        <v>0</v>
      </c>
      <c r="BW213" s="10">
        <f t="shared" ca="1" si="226"/>
        <v>0</v>
      </c>
      <c r="BX213" s="10">
        <f t="shared" ca="1" si="227"/>
        <v>0</v>
      </c>
      <c r="BY213" s="10">
        <f t="shared" ca="1" si="228"/>
        <v>0</v>
      </c>
      <c r="BZ213" s="10">
        <f t="shared" ca="1" si="229"/>
        <v>0</v>
      </c>
      <c r="CA213" s="10">
        <f t="shared" ca="1" si="230"/>
        <v>0</v>
      </c>
      <c r="CB213" s="10">
        <f t="shared" ca="1" si="231"/>
        <v>0</v>
      </c>
      <c r="CC213" s="10">
        <f t="shared" ca="1" si="232"/>
        <v>0</v>
      </c>
      <c r="CD213" s="10">
        <f t="shared" ca="1" si="233"/>
        <v>0</v>
      </c>
      <c r="CE213" s="10">
        <f t="shared" ca="1" si="234"/>
        <v>0</v>
      </c>
      <c r="CF213" s="10">
        <f t="shared" ca="1" si="235"/>
        <v>0</v>
      </c>
      <c r="CG213" s="10">
        <f t="shared" ca="1" si="236"/>
        <v>0</v>
      </c>
      <c r="CH213" s="10">
        <f t="shared" ca="1" si="237"/>
        <v>0</v>
      </c>
      <c r="CI213" s="10">
        <f t="shared" ca="1" si="238"/>
        <v>0</v>
      </c>
      <c r="CJ213" s="13">
        <f t="shared" ca="1" si="204"/>
        <v>0</v>
      </c>
      <c r="CK213" s="13"/>
      <c r="CL213" s="33">
        <f t="shared" ref="CL213:CL276" ca="1" si="271">IF(NOT(snowball),0,IF(Y212=0,0,IF(BP213+$C213&gt;Y212+AT213,Y212+AT213-BP213,$C213)))</f>
        <v>0</v>
      </c>
      <c r="CM213" s="10">
        <f ca="1">IF(NOT(snowball),0,IF(Z212=0,0,IF($C213&lt;=SUM($CL213:CL213),0,IF(BQ213+$C213-SUM($CL213:CL213)&gt;Z212+AU213,Z212+AU213-BQ213,$C213-SUM($CL213:CL213)))))</f>
        <v>0</v>
      </c>
      <c r="CN213" s="10">
        <f ca="1">IF(NOT(snowball),0,IF(AA212=0,0,IF($C213&lt;=SUM($CL213:CM213),0,IF(BR213+$C213-SUM($CL213:CM213)&gt;AA212+AV213,AA212+AV213-BR213,$C213-SUM($CL213:CM213)))))</f>
        <v>0</v>
      </c>
      <c r="CO213" s="10">
        <f ca="1">IF(NOT(snowball),0,IF(AB212=0,0,IF($C213&lt;=SUM($CL213:CN213),0,IF(BS213+$C213-SUM($CL213:CN213)&gt;AB212+AW213,AB212+AW213-BS213,$C213-SUM($CL213:CN213)))))</f>
        <v>0</v>
      </c>
      <c r="CP213" s="10">
        <f ca="1">IF(NOT(snowball),0,IF(AC212=0,0,IF($C213&lt;=SUM($CL213:CO213),0,IF(BT213+$C213-SUM($CL213:CO213)&gt;AC212+AX213,AC212+AX213-BT213,$C213-SUM($CL213:CO213)))))</f>
        <v>0</v>
      </c>
      <c r="CQ213" s="10">
        <f ca="1">IF(NOT(snowball),0,IF(AD212=0,0,IF($C213&lt;=SUM($CL213:CP213),0,IF(BU213+$C213-SUM($CL213:CP213)&gt;AD212+AY213,AD212+AY213-BU213,$C213-SUM($CL213:CP213)))))</f>
        <v>0</v>
      </c>
      <c r="CR213" s="10">
        <f ca="1">IF(NOT(snowball),0,IF(AE212=0,0,IF($C213&lt;=SUM($CL213:CQ213),0,IF(BV213+$C213-SUM($CL213:CQ213)&gt;AE212+AZ213,AE212+AZ213-BV213,$C213-SUM($CL213:CQ213)))))</f>
        <v>0</v>
      </c>
      <c r="CS213" s="10">
        <f ca="1">IF(NOT(snowball),0,IF(AF212=0,0,IF($C213&lt;=SUM($CL213:CR213),0,IF(BW213+$C213-SUM($CL213:CR213)&gt;AF212+BA213,AF212+BA213-BW213,$C213-SUM($CL213:CR213)))))</f>
        <v>0</v>
      </c>
      <c r="CT213" s="10">
        <f ca="1">IF(NOT(snowball),0,IF(AG212=0,0,IF($C213&lt;=SUM($CL213:CS213),0,IF(BX213+$C213-SUM($CL213:CS213)&gt;AG212+BB213,AG212+BB213-BX213,$C213-SUM($CL213:CS213)))))</f>
        <v>0</v>
      </c>
      <c r="CU213" s="10">
        <f ca="1">IF(NOT(snowball),0,IF(AH212=0,0,IF($C213&lt;=SUM($CL213:CT213),0,IF(BY213+$C213-SUM($CL213:CT213)&gt;AH212+BC213,AH212+BC213-BY213,$C213-SUM($CL213:CT213)))))</f>
        <v>0</v>
      </c>
      <c r="CV213" s="10">
        <f ca="1">IF(NOT(snowball),0,IF(AI212=0,0,IF($C213&lt;=SUM($CL213:CU213),0,IF(BZ213+$C213-SUM($CL213:CU213)&gt;AI212+BD213,AI212+BD213-BZ213,$C213-SUM($CL213:CU213)))))</f>
        <v>0</v>
      </c>
      <c r="CW213" s="10">
        <f ca="1">IF(NOT(snowball),0,IF(AJ212=0,0,IF($C213&lt;=SUM($CL213:CV213),0,IF(CA213+$C213-SUM($CL213:CV213)&gt;AJ212+BE213,AJ212+BE213-CA213,$C213-SUM($CL213:CV213)))))</f>
        <v>0</v>
      </c>
      <c r="CX213" s="10">
        <f ca="1">IF(NOT(snowball),0,IF(AK212=0,0,IF($C213&lt;=SUM($CL213:CW213),0,IF(CB213+$C213-SUM($CL213:CW213)&gt;AK212+BF213,AK212+BF213-CB213,$C213-SUM($CL213:CW213)))))</f>
        <v>0</v>
      </c>
      <c r="CY213" s="10">
        <f ca="1">IF(NOT(snowball),0,IF(AL212=0,0,IF($C213&lt;=SUM($CL213:CX213),0,IF(CC213+$C213-SUM($CL213:CX213)&gt;AL212+BG213,AL212+BG213-CC213,$C213-SUM($CL213:CX213)))))</f>
        <v>0</v>
      </c>
      <c r="CZ213" s="10">
        <f ca="1">IF(NOT(snowball),0,IF(AM212=0,0,IF($C213&lt;=SUM($CL213:CY213),0,IF(CD213+$C213-SUM($CL213:CY213)&gt;AM212+BH213,AM212+BH213-CD213,$C213-SUM($CL213:CY213)))))</f>
        <v>0</v>
      </c>
      <c r="DA213" s="10">
        <f ca="1">IF(NOT(snowball),0,IF(AN212=0,0,IF($C213&lt;=SUM($CL213:CZ213),0,IF(CE213+$C213-SUM($CL213:CZ213)&gt;AN212+BI213,AN212+BI213-CE213,$C213-SUM($CL213:CZ213)))))</f>
        <v>0</v>
      </c>
      <c r="DB213" s="10">
        <f ca="1">IF(NOT(snowball),0,IF(AO212=0,0,IF($C213&lt;=SUM($CL213:DA213),0,IF(CF213+$C213-SUM($CL213:DA213)&gt;AO212+BJ213,AO212+BJ213-CF213,$C213-SUM($CL213:DA213)))))</f>
        <v>0</v>
      </c>
      <c r="DC213" s="10">
        <f ca="1">IF(NOT(snowball),0,IF(AP212=0,0,IF($C213&lt;=SUM($CL213:DB213),0,IF(CG213+$C213-SUM($CL213:DB213)&gt;AP212+BK213,AP212+BK213-CG213,$C213-SUM($CL213:DB213)))))</f>
        <v>0</v>
      </c>
      <c r="DD213" s="10">
        <f ca="1">IF(NOT(snowball),0,IF(AQ212=0,0,IF($C213&lt;=SUM($CL213:DC213),0,IF(CH213+$C213-SUM($CL213:DC213)&gt;AQ212+BL213,AQ212+BL213-CH213,$C213-SUM($CL213:DC213)))))</f>
        <v>0</v>
      </c>
      <c r="DE213" s="10">
        <f ca="1">IF(NOT(snowball),0,IF(AR212=0,0,IF($C213&lt;=SUM($CL213:DD213),0,IF(CI213+$C213-SUM($CL213:DD213)&gt;AR212+BM213,AR212+BM213-CI213,$C213-SUM($CL213:DD213)))))</f>
        <v>0</v>
      </c>
    </row>
    <row r="214" spans="1:109" ht="11.1" customHeight="1">
      <c r="A214" s="11" t="str">
        <f t="shared" ca="1" si="205"/>
        <v/>
      </c>
      <c r="B214" s="5" t="e">
        <f t="shared" ref="B214:B277" ca="1" si="272">IF(A214="",NA(),DATE(YEAR(B213),MONTH(B213)+1,1))</f>
        <v>#N/A</v>
      </c>
      <c r="C214" s="34" t="str">
        <f t="shared" ca="1" si="250"/>
        <v/>
      </c>
      <c r="D214" s="10">
        <f t="shared" ca="1" si="251"/>
        <v>0</v>
      </c>
      <c r="E214" s="10">
        <f t="shared" ca="1" si="252"/>
        <v>0</v>
      </c>
      <c r="F214" s="10">
        <f t="shared" ca="1" si="253"/>
        <v>0</v>
      </c>
      <c r="G214" s="10">
        <f t="shared" ca="1" si="254"/>
        <v>0</v>
      </c>
      <c r="H214" s="10">
        <f t="shared" ca="1" si="255"/>
        <v>0</v>
      </c>
      <c r="I214" s="10">
        <f t="shared" ca="1" si="256"/>
        <v>0</v>
      </c>
      <c r="J214" s="10">
        <f t="shared" ca="1" si="257"/>
        <v>0</v>
      </c>
      <c r="K214" s="10">
        <f t="shared" ca="1" si="258"/>
        <v>0</v>
      </c>
      <c r="L214" s="10">
        <f t="shared" ca="1" si="259"/>
        <v>0</v>
      </c>
      <c r="M214" s="10">
        <f t="shared" ca="1" si="260"/>
        <v>0</v>
      </c>
      <c r="N214" s="10">
        <f t="shared" ca="1" si="261"/>
        <v>0</v>
      </c>
      <c r="O214" s="10">
        <f t="shared" ca="1" si="262"/>
        <v>0</v>
      </c>
      <c r="P214" s="10">
        <f t="shared" ca="1" si="263"/>
        <v>0</v>
      </c>
      <c r="Q214" s="10">
        <f t="shared" ca="1" si="264"/>
        <v>0</v>
      </c>
      <c r="R214" s="10">
        <f t="shared" ca="1" si="265"/>
        <v>0</v>
      </c>
      <c r="S214" s="10">
        <f t="shared" ca="1" si="266"/>
        <v>0</v>
      </c>
      <c r="T214" s="10">
        <f t="shared" ca="1" si="267"/>
        <v>0</v>
      </c>
      <c r="U214" s="10">
        <f t="shared" ca="1" si="268"/>
        <v>0</v>
      </c>
      <c r="V214" s="10">
        <f t="shared" ca="1" si="269"/>
        <v>0</v>
      </c>
      <c r="W214" s="10">
        <f t="shared" ca="1" si="269"/>
        <v>0</v>
      </c>
      <c r="X214" s="31"/>
      <c r="Y214" s="10">
        <f t="shared" ref="Y214:Y234" ca="1" si="273">IF(D$8=0,0,Y213-(D214-AT214))</f>
        <v>0</v>
      </c>
      <c r="Z214" s="10">
        <f t="shared" ref="Z214:Z234" ca="1" si="274">IF(E$8=0,0,Z213-(E214-AU214))</f>
        <v>0</v>
      </c>
      <c r="AA214" s="10">
        <f t="shared" ref="AA214:AA234" ca="1" si="275">IF(F$8=0,0,AA213-(F214-AV214))</f>
        <v>0</v>
      </c>
      <c r="AB214" s="10">
        <f t="shared" ref="AB214:AB234" ca="1" si="276">IF(G$8=0,0,AB213-(G214-AW214))</f>
        <v>0</v>
      </c>
      <c r="AC214" s="10">
        <f t="shared" ref="AC214:AC234" ca="1" si="277">IF(H$8=0,0,AC213-(H214-AX214))</f>
        <v>0</v>
      </c>
      <c r="AD214" s="10">
        <f t="shared" ref="AD214:AD234" ca="1" si="278">IF(I$8=0,0,AD213-(I214-AY214))</f>
        <v>0</v>
      </c>
      <c r="AE214" s="10">
        <f t="shared" ca="1" si="270"/>
        <v>0</v>
      </c>
      <c r="AF214" s="10">
        <f t="shared" ca="1" si="270"/>
        <v>0</v>
      </c>
      <c r="AG214" s="10">
        <f t="shared" ca="1" si="270"/>
        <v>0</v>
      </c>
      <c r="AH214" s="10">
        <f t="shared" ca="1" si="270"/>
        <v>0</v>
      </c>
      <c r="AI214" s="10">
        <f t="shared" ca="1" si="270"/>
        <v>0</v>
      </c>
      <c r="AJ214" s="10">
        <f t="shared" ca="1" si="270"/>
        <v>0</v>
      </c>
      <c r="AK214" s="10">
        <f t="shared" ca="1" si="270"/>
        <v>0</v>
      </c>
      <c r="AL214" s="10">
        <f t="shared" ca="1" si="270"/>
        <v>0</v>
      </c>
      <c r="AM214" s="10">
        <f t="shared" ca="1" si="270"/>
        <v>0</v>
      </c>
      <c r="AN214" s="10">
        <f t="shared" ca="1" si="270"/>
        <v>0</v>
      </c>
      <c r="AO214" s="10">
        <f t="shared" ca="1" si="270"/>
        <v>0</v>
      </c>
      <c r="AP214" s="10">
        <f t="shared" ca="1" si="270"/>
        <v>0</v>
      </c>
      <c r="AQ214" s="10">
        <f t="shared" ca="1" si="270"/>
        <v>0</v>
      </c>
      <c r="AR214" s="10">
        <f t="shared" ca="1" si="270"/>
        <v>0</v>
      </c>
      <c r="AS214" s="2"/>
      <c r="AT214" s="10">
        <f t="shared" ca="1" si="247"/>
        <v>0</v>
      </c>
      <c r="AU214" s="10">
        <f t="shared" ca="1" si="248"/>
        <v>0</v>
      </c>
      <c r="AV214" s="10">
        <f t="shared" ca="1" si="249"/>
        <v>0</v>
      </c>
      <c r="AW214" s="10">
        <f t="shared" ca="1" si="206"/>
        <v>0</v>
      </c>
      <c r="AX214" s="10">
        <f t="shared" ca="1" si="207"/>
        <v>0</v>
      </c>
      <c r="AY214" s="10">
        <f t="shared" ca="1" si="208"/>
        <v>0</v>
      </c>
      <c r="AZ214" s="10">
        <f t="shared" ca="1" si="209"/>
        <v>0</v>
      </c>
      <c r="BA214" s="10">
        <f t="shared" ca="1" si="210"/>
        <v>0</v>
      </c>
      <c r="BB214" s="10">
        <f t="shared" ca="1" si="211"/>
        <v>0</v>
      </c>
      <c r="BC214" s="10">
        <f t="shared" ca="1" si="212"/>
        <v>0</v>
      </c>
      <c r="BD214" s="10">
        <f t="shared" ca="1" si="213"/>
        <v>0</v>
      </c>
      <c r="BE214" s="10">
        <f t="shared" ca="1" si="214"/>
        <v>0</v>
      </c>
      <c r="BF214" s="10">
        <f t="shared" ca="1" si="215"/>
        <v>0</v>
      </c>
      <c r="BG214" s="10">
        <f t="shared" ca="1" si="216"/>
        <v>0</v>
      </c>
      <c r="BH214" s="10">
        <f t="shared" ca="1" si="217"/>
        <v>0</v>
      </c>
      <c r="BI214" s="10">
        <f t="shared" ca="1" si="218"/>
        <v>0</v>
      </c>
      <c r="BJ214" s="10">
        <f t="shared" ca="1" si="219"/>
        <v>0</v>
      </c>
      <c r="BK214" s="10">
        <f t="shared" ca="1" si="220"/>
        <v>0</v>
      </c>
      <c r="BL214" s="10">
        <f t="shared" ca="1" si="221"/>
        <v>0</v>
      </c>
      <c r="BM214" s="10">
        <f t="shared" ca="1" si="222"/>
        <v>0</v>
      </c>
      <c r="BN214" s="13">
        <f t="shared" ref="BN214:BN277" ca="1" si="279">SUM(AT214:BM214)</f>
        <v>0</v>
      </c>
      <c r="BO214" s="7"/>
      <c r="BP214" s="10">
        <f t="shared" ref="BP214:BP277" ca="1" si="280">IF(Y213&gt;0,IF((Y213+AT214)&lt;D$10,Y213+AT214,D$10),0)</f>
        <v>0</v>
      </c>
      <c r="BQ214" s="10">
        <f t="shared" ref="BQ214:BQ277" ca="1" si="281">IF(Z213&gt;0,IF((Z213+AU214)&lt;E$10,Z213+AU214,E$10),0)</f>
        <v>0</v>
      </c>
      <c r="BR214" s="10">
        <f t="shared" ref="BR214:BR277" ca="1" si="282">IF(AA213&gt;0,IF((AA213+AV214)&lt;F$10,AA213+AV214,F$10),0)</f>
        <v>0</v>
      </c>
      <c r="BS214" s="10">
        <f t="shared" ref="BS214:BS277" ca="1" si="283">IF(AB213&gt;0,IF((AB213+AW214)&lt;G$10,AB213+AW214,G$10),0)</f>
        <v>0</v>
      </c>
      <c r="BT214" s="10">
        <f t="shared" ref="BT214:BT277" ca="1" si="284">IF(AC213&gt;0,IF((AC213+AX214)&lt;H$10,AC213+AX214,H$10),0)</f>
        <v>0</v>
      </c>
      <c r="BU214" s="10">
        <f t="shared" ca="1" si="224"/>
        <v>0</v>
      </c>
      <c r="BV214" s="10">
        <f t="shared" ca="1" si="225"/>
        <v>0</v>
      </c>
      <c r="BW214" s="10">
        <f t="shared" ca="1" si="226"/>
        <v>0</v>
      </c>
      <c r="BX214" s="10">
        <f t="shared" ca="1" si="227"/>
        <v>0</v>
      </c>
      <c r="BY214" s="10">
        <f t="shared" ca="1" si="228"/>
        <v>0</v>
      </c>
      <c r="BZ214" s="10">
        <f t="shared" ca="1" si="229"/>
        <v>0</v>
      </c>
      <c r="CA214" s="10">
        <f t="shared" ca="1" si="230"/>
        <v>0</v>
      </c>
      <c r="CB214" s="10">
        <f t="shared" ca="1" si="231"/>
        <v>0</v>
      </c>
      <c r="CC214" s="10">
        <f t="shared" ca="1" si="232"/>
        <v>0</v>
      </c>
      <c r="CD214" s="10">
        <f t="shared" ca="1" si="233"/>
        <v>0</v>
      </c>
      <c r="CE214" s="10">
        <f t="shared" ca="1" si="234"/>
        <v>0</v>
      </c>
      <c r="CF214" s="10">
        <f t="shared" ca="1" si="235"/>
        <v>0</v>
      </c>
      <c r="CG214" s="10">
        <f t="shared" ca="1" si="236"/>
        <v>0</v>
      </c>
      <c r="CH214" s="10">
        <f t="shared" ca="1" si="237"/>
        <v>0</v>
      </c>
      <c r="CI214" s="10">
        <f t="shared" ca="1" si="238"/>
        <v>0</v>
      </c>
      <c r="CJ214" s="13">
        <f t="shared" ref="CJ214:CJ234" ca="1" si="285">SUM(BP214:CI214)</f>
        <v>0</v>
      </c>
      <c r="CK214" s="13"/>
      <c r="CL214" s="33">
        <f t="shared" ca="1" si="271"/>
        <v>0</v>
      </c>
      <c r="CM214" s="10">
        <f ca="1">IF(NOT(snowball),0,IF(Z213=0,0,IF($C214&lt;=SUM($CL214:CL214),0,IF(BQ214+$C214-SUM($CL214:CL214)&gt;Z213+AU214,Z213+AU214-BQ214,$C214-SUM($CL214:CL214)))))</f>
        <v>0</v>
      </c>
      <c r="CN214" s="10">
        <f ca="1">IF(NOT(snowball),0,IF(AA213=0,0,IF($C214&lt;=SUM($CL214:CM214),0,IF(BR214+$C214-SUM($CL214:CM214)&gt;AA213+AV214,AA213+AV214-BR214,$C214-SUM($CL214:CM214)))))</f>
        <v>0</v>
      </c>
      <c r="CO214" s="10">
        <f ca="1">IF(NOT(snowball),0,IF(AB213=0,0,IF($C214&lt;=SUM($CL214:CN214),0,IF(BS214+$C214-SUM($CL214:CN214)&gt;AB213+AW214,AB213+AW214-BS214,$C214-SUM($CL214:CN214)))))</f>
        <v>0</v>
      </c>
      <c r="CP214" s="10">
        <f ca="1">IF(NOT(snowball),0,IF(AC213=0,0,IF($C214&lt;=SUM($CL214:CO214),0,IF(BT214+$C214-SUM($CL214:CO214)&gt;AC213+AX214,AC213+AX214-BT214,$C214-SUM($CL214:CO214)))))</f>
        <v>0</v>
      </c>
      <c r="CQ214" s="10">
        <f ca="1">IF(NOT(snowball),0,IF(AD213=0,0,IF($C214&lt;=SUM($CL214:CP214),0,IF(BU214+$C214-SUM($CL214:CP214)&gt;AD213+AY214,AD213+AY214-BU214,$C214-SUM($CL214:CP214)))))</f>
        <v>0</v>
      </c>
      <c r="CR214" s="10">
        <f ca="1">IF(NOT(snowball),0,IF(AE213=0,0,IF($C214&lt;=SUM($CL214:CQ214),0,IF(BV214+$C214-SUM($CL214:CQ214)&gt;AE213+AZ214,AE213+AZ214-BV214,$C214-SUM($CL214:CQ214)))))</f>
        <v>0</v>
      </c>
      <c r="CS214" s="10">
        <f ca="1">IF(NOT(snowball),0,IF(AF213=0,0,IF($C214&lt;=SUM($CL214:CR214),0,IF(BW214+$C214-SUM($CL214:CR214)&gt;AF213+BA214,AF213+BA214-BW214,$C214-SUM($CL214:CR214)))))</f>
        <v>0</v>
      </c>
      <c r="CT214" s="10">
        <f ca="1">IF(NOT(snowball),0,IF(AG213=0,0,IF($C214&lt;=SUM($CL214:CS214),0,IF(BX214+$C214-SUM($CL214:CS214)&gt;AG213+BB214,AG213+BB214-BX214,$C214-SUM($CL214:CS214)))))</f>
        <v>0</v>
      </c>
      <c r="CU214" s="10">
        <f ca="1">IF(NOT(snowball),0,IF(AH213=0,0,IF($C214&lt;=SUM($CL214:CT214),0,IF(BY214+$C214-SUM($CL214:CT214)&gt;AH213+BC214,AH213+BC214-BY214,$C214-SUM($CL214:CT214)))))</f>
        <v>0</v>
      </c>
      <c r="CV214" s="10">
        <f ca="1">IF(NOT(snowball),0,IF(AI213=0,0,IF($C214&lt;=SUM($CL214:CU214),0,IF(BZ214+$C214-SUM($CL214:CU214)&gt;AI213+BD214,AI213+BD214-BZ214,$C214-SUM($CL214:CU214)))))</f>
        <v>0</v>
      </c>
      <c r="CW214" s="10">
        <f ca="1">IF(NOT(snowball),0,IF(AJ213=0,0,IF($C214&lt;=SUM($CL214:CV214),0,IF(CA214+$C214-SUM($CL214:CV214)&gt;AJ213+BE214,AJ213+BE214-CA214,$C214-SUM($CL214:CV214)))))</f>
        <v>0</v>
      </c>
      <c r="CX214" s="10">
        <f ca="1">IF(NOT(snowball),0,IF(AK213=0,0,IF($C214&lt;=SUM($CL214:CW214),0,IF(CB214+$C214-SUM($CL214:CW214)&gt;AK213+BF214,AK213+BF214-CB214,$C214-SUM($CL214:CW214)))))</f>
        <v>0</v>
      </c>
      <c r="CY214" s="10">
        <f ca="1">IF(NOT(snowball),0,IF(AL213=0,0,IF($C214&lt;=SUM($CL214:CX214),0,IF(CC214+$C214-SUM($CL214:CX214)&gt;AL213+BG214,AL213+BG214-CC214,$C214-SUM($CL214:CX214)))))</f>
        <v>0</v>
      </c>
      <c r="CZ214" s="10">
        <f ca="1">IF(NOT(snowball),0,IF(AM213=0,0,IF($C214&lt;=SUM($CL214:CY214),0,IF(CD214+$C214-SUM($CL214:CY214)&gt;AM213+BH214,AM213+BH214-CD214,$C214-SUM($CL214:CY214)))))</f>
        <v>0</v>
      </c>
      <c r="DA214" s="10">
        <f ca="1">IF(NOT(snowball),0,IF(AN213=0,0,IF($C214&lt;=SUM($CL214:CZ214),0,IF(CE214+$C214-SUM($CL214:CZ214)&gt;AN213+BI214,AN213+BI214-CE214,$C214-SUM($CL214:CZ214)))))</f>
        <v>0</v>
      </c>
      <c r="DB214" s="10">
        <f ca="1">IF(NOT(snowball),0,IF(AO213=0,0,IF($C214&lt;=SUM($CL214:DA214),0,IF(CF214+$C214-SUM($CL214:DA214)&gt;AO213+BJ214,AO213+BJ214-CF214,$C214-SUM($CL214:DA214)))))</f>
        <v>0</v>
      </c>
      <c r="DC214" s="10">
        <f ca="1">IF(NOT(snowball),0,IF(AP213=0,0,IF($C214&lt;=SUM($CL214:DB214),0,IF(CG214+$C214-SUM($CL214:DB214)&gt;AP213+BK214,AP213+BK214-CG214,$C214-SUM($CL214:DB214)))))</f>
        <v>0</v>
      </c>
      <c r="DD214" s="10">
        <f ca="1">IF(NOT(snowball),0,IF(AQ213=0,0,IF($C214&lt;=SUM($CL214:DC214),0,IF(CH214+$C214-SUM($CL214:DC214)&gt;AQ213+BL214,AQ213+BL214-CH214,$C214-SUM($CL214:DC214)))))</f>
        <v>0</v>
      </c>
      <c r="DE214" s="10">
        <f ca="1">IF(NOT(snowball),0,IF(AR213=0,0,IF($C214&lt;=SUM($CL214:DD214),0,IF(CI214+$C214-SUM($CL214:DD214)&gt;AR213+BM214,AR213+BM214-CI214,$C214-SUM($CL214:DD214)))))</f>
        <v>0</v>
      </c>
    </row>
    <row r="215" spans="1:109" ht="11.1" customHeight="1">
      <c r="A215" s="11" t="str">
        <f t="shared" ref="A215:A234" ca="1" si="286">IF(SUM(Y214:AR214)&lt;=0,"",A214+1)</f>
        <v/>
      </c>
      <c r="B215" s="5" t="e">
        <f t="shared" ca="1" si="272"/>
        <v>#N/A</v>
      </c>
      <c r="C215" s="34" t="str">
        <f t="shared" ca="1" si="250"/>
        <v/>
      </c>
      <c r="D215" s="10">
        <f t="shared" ca="1" si="251"/>
        <v>0</v>
      </c>
      <c r="E215" s="10">
        <f t="shared" ca="1" si="252"/>
        <v>0</v>
      </c>
      <c r="F215" s="10">
        <f t="shared" ca="1" si="253"/>
        <v>0</v>
      </c>
      <c r="G215" s="10">
        <f t="shared" ca="1" si="254"/>
        <v>0</v>
      </c>
      <c r="H215" s="10">
        <f t="shared" ca="1" si="255"/>
        <v>0</v>
      </c>
      <c r="I215" s="10">
        <f t="shared" ca="1" si="256"/>
        <v>0</v>
      </c>
      <c r="J215" s="10">
        <f t="shared" ca="1" si="257"/>
        <v>0</v>
      </c>
      <c r="K215" s="10">
        <f t="shared" ca="1" si="258"/>
        <v>0</v>
      </c>
      <c r="L215" s="10">
        <f t="shared" ca="1" si="259"/>
        <v>0</v>
      </c>
      <c r="M215" s="10">
        <f t="shared" ca="1" si="260"/>
        <v>0</v>
      </c>
      <c r="N215" s="10">
        <f t="shared" ca="1" si="261"/>
        <v>0</v>
      </c>
      <c r="O215" s="10">
        <f t="shared" ca="1" si="262"/>
        <v>0</v>
      </c>
      <c r="P215" s="10">
        <f t="shared" ca="1" si="263"/>
        <v>0</v>
      </c>
      <c r="Q215" s="10">
        <f t="shared" ca="1" si="264"/>
        <v>0</v>
      </c>
      <c r="R215" s="10">
        <f t="shared" ca="1" si="265"/>
        <v>0</v>
      </c>
      <c r="S215" s="10">
        <f t="shared" ca="1" si="266"/>
        <v>0</v>
      </c>
      <c r="T215" s="10">
        <f t="shared" ca="1" si="267"/>
        <v>0</v>
      </c>
      <c r="U215" s="10">
        <f t="shared" ca="1" si="268"/>
        <v>0</v>
      </c>
      <c r="V215" s="10">
        <f t="shared" ca="1" si="269"/>
        <v>0</v>
      </c>
      <c r="W215" s="10">
        <f t="shared" ca="1" si="269"/>
        <v>0</v>
      </c>
      <c r="X215" s="31"/>
      <c r="Y215" s="10">
        <f t="shared" ca="1" si="273"/>
        <v>0</v>
      </c>
      <c r="Z215" s="10">
        <f t="shared" ca="1" si="274"/>
        <v>0</v>
      </c>
      <c r="AA215" s="10">
        <f t="shared" ca="1" si="275"/>
        <v>0</v>
      </c>
      <c r="AB215" s="10">
        <f t="shared" ca="1" si="276"/>
        <v>0</v>
      </c>
      <c r="AC215" s="10">
        <f t="shared" ca="1" si="277"/>
        <v>0</v>
      </c>
      <c r="AD215" s="10">
        <f t="shared" ca="1" si="278"/>
        <v>0</v>
      </c>
      <c r="AE215" s="10">
        <f t="shared" ca="1" si="270"/>
        <v>0</v>
      </c>
      <c r="AF215" s="10">
        <f t="shared" ca="1" si="270"/>
        <v>0</v>
      </c>
      <c r="AG215" s="10">
        <f t="shared" ca="1" si="270"/>
        <v>0</v>
      </c>
      <c r="AH215" s="10">
        <f t="shared" ca="1" si="270"/>
        <v>0</v>
      </c>
      <c r="AI215" s="10">
        <f t="shared" ca="1" si="270"/>
        <v>0</v>
      </c>
      <c r="AJ215" s="10">
        <f t="shared" ca="1" si="270"/>
        <v>0</v>
      </c>
      <c r="AK215" s="10">
        <f t="shared" ca="1" si="270"/>
        <v>0</v>
      </c>
      <c r="AL215" s="10">
        <f t="shared" ca="1" si="270"/>
        <v>0</v>
      </c>
      <c r="AM215" s="10">
        <f t="shared" ca="1" si="270"/>
        <v>0</v>
      </c>
      <c r="AN215" s="10">
        <f t="shared" ca="1" si="270"/>
        <v>0</v>
      </c>
      <c r="AO215" s="10">
        <f t="shared" ca="1" si="270"/>
        <v>0</v>
      </c>
      <c r="AP215" s="10">
        <f t="shared" ca="1" si="270"/>
        <v>0</v>
      </c>
      <c r="AQ215" s="10">
        <f t="shared" ca="1" si="270"/>
        <v>0</v>
      </c>
      <c r="AR215" s="10">
        <f t="shared" ca="1" si="270"/>
        <v>0</v>
      </c>
      <c r="AS215" s="2"/>
      <c r="AT215" s="10">
        <f t="shared" ca="1" si="247"/>
        <v>0</v>
      </c>
      <c r="AU215" s="10">
        <f t="shared" ca="1" si="248"/>
        <v>0</v>
      </c>
      <c r="AV215" s="10">
        <f t="shared" ca="1" si="249"/>
        <v>0</v>
      </c>
      <c r="AW215" s="10">
        <f t="shared" ca="1" si="206"/>
        <v>0</v>
      </c>
      <c r="AX215" s="10">
        <f t="shared" ca="1" si="207"/>
        <v>0</v>
      </c>
      <c r="AY215" s="10">
        <f t="shared" ca="1" si="208"/>
        <v>0</v>
      </c>
      <c r="AZ215" s="10">
        <f t="shared" ca="1" si="209"/>
        <v>0</v>
      </c>
      <c r="BA215" s="10">
        <f t="shared" ca="1" si="210"/>
        <v>0</v>
      </c>
      <c r="BB215" s="10">
        <f t="shared" ca="1" si="211"/>
        <v>0</v>
      </c>
      <c r="BC215" s="10">
        <f t="shared" ca="1" si="212"/>
        <v>0</v>
      </c>
      <c r="BD215" s="10">
        <f t="shared" ca="1" si="213"/>
        <v>0</v>
      </c>
      <c r="BE215" s="10">
        <f t="shared" ca="1" si="214"/>
        <v>0</v>
      </c>
      <c r="BF215" s="10">
        <f t="shared" ca="1" si="215"/>
        <v>0</v>
      </c>
      <c r="BG215" s="10">
        <f t="shared" ca="1" si="216"/>
        <v>0</v>
      </c>
      <c r="BH215" s="10">
        <f t="shared" ca="1" si="217"/>
        <v>0</v>
      </c>
      <c r="BI215" s="10">
        <f t="shared" ca="1" si="218"/>
        <v>0</v>
      </c>
      <c r="BJ215" s="10">
        <f t="shared" ca="1" si="219"/>
        <v>0</v>
      </c>
      <c r="BK215" s="10">
        <f t="shared" ca="1" si="220"/>
        <v>0</v>
      </c>
      <c r="BL215" s="10">
        <f t="shared" ca="1" si="221"/>
        <v>0</v>
      </c>
      <c r="BM215" s="10">
        <f t="shared" ca="1" si="222"/>
        <v>0</v>
      </c>
      <c r="BN215" s="13">
        <f t="shared" ca="1" si="279"/>
        <v>0</v>
      </c>
      <c r="BO215" s="7"/>
      <c r="BP215" s="10">
        <f t="shared" ca="1" si="280"/>
        <v>0</v>
      </c>
      <c r="BQ215" s="10">
        <f t="shared" ca="1" si="281"/>
        <v>0</v>
      </c>
      <c r="BR215" s="10">
        <f t="shared" ca="1" si="282"/>
        <v>0</v>
      </c>
      <c r="BS215" s="10">
        <f t="shared" ca="1" si="283"/>
        <v>0</v>
      </c>
      <c r="BT215" s="10">
        <f t="shared" ca="1" si="284"/>
        <v>0</v>
      </c>
      <c r="BU215" s="10">
        <f t="shared" ca="1" si="224"/>
        <v>0</v>
      </c>
      <c r="BV215" s="10">
        <f t="shared" ca="1" si="225"/>
        <v>0</v>
      </c>
      <c r="BW215" s="10">
        <f t="shared" ca="1" si="226"/>
        <v>0</v>
      </c>
      <c r="BX215" s="10">
        <f t="shared" ca="1" si="227"/>
        <v>0</v>
      </c>
      <c r="BY215" s="10">
        <f t="shared" ca="1" si="228"/>
        <v>0</v>
      </c>
      <c r="BZ215" s="10">
        <f t="shared" ca="1" si="229"/>
        <v>0</v>
      </c>
      <c r="CA215" s="10">
        <f t="shared" ca="1" si="230"/>
        <v>0</v>
      </c>
      <c r="CB215" s="10">
        <f t="shared" ca="1" si="231"/>
        <v>0</v>
      </c>
      <c r="CC215" s="10">
        <f t="shared" ca="1" si="232"/>
        <v>0</v>
      </c>
      <c r="CD215" s="10">
        <f t="shared" ca="1" si="233"/>
        <v>0</v>
      </c>
      <c r="CE215" s="10">
        <f t="shared" ca="1" si="234"/>
        <v>0</v>
      </c>
      <c r="CF215" s="10">
        <f t="shared" ca="1" si="235"/>
        <v>0</v>
      </c>
      <c r="CG215" s="10">
        <f t="shared" ca="1" si="236"/>
        <v>0</v>
      </c>
      <c r="CH215" s="10">
        <f t="shared" ca="1" si="237"/>
        <v>0</v>
      </c>
      <c r="CI215" s="10">
        <f t="shared" ca="1" si="238"/>
        <v>0</v>
      </c>
      <c r="CJ215" s="13">
        <f t="shared" ca="1" si="285"/>
        <v>0</v>
      </c>
      <c r="CK215" s="13"/>
      <c r="CL215" s="33">
        <f t="shared" ca="1" si="271"/>
        <v>0</v>
      </c>
      <c r="CM215" s="10">
        <f ca="1">IF(NOT(snowball),0,IF(Z214=0,0,IF($C215&lt;=SUM($CL215:CL215),0,IF(BQ215+$C215-SUM($CL215:CL215)&gt;Z214+AU215,Z214+AU215-BQ215,$C215-SUM($CL215:CL215)))))</f>
        <v>0</v>
      </c>
      <c r="CN215" s="10">
        <f ca="1">IF(NOT(snowball),0,IF(AA214=0,0,IF($C215&lt;=SUM($CL215:CM215),0,IF(BR215+$C215-SUM($CL215:CM215)&gt;AA214+AV215,AA214+AV215-BR215,$C215-SUM($CL215:CM215)))))</f>
        <v>0</v>
      </c>
      <c r="CO215" s="10">
        <f ca="1">IF(NOT(snowball),0,IF(AB214=0,0,IF($C215&lt;=SUM($CL215:CN215),0,IF(BS215+$C215-SUM($CL215:CN215)&gt;AB214+AW215,AB214+AW215-BS215,$C215-SUM($CL215:CN215)))))</f>
        <v>0</v>
      </c>
      <c r="CP215" s="10">
        <f ca="1">IF(NOT(snowball),0,IF(AC214=0,0,IF($C215&lt;=SUM($CL215:CO215),0,IF(BT215+$C215-SUM($CL215:CO215)&gt;AC214+AX215,AC214+AX215-BT215,$C215-SUM($CL215:CO215)))))</f>
        <v>0</v>
      </c>
      <c r="CQ215" s="10">
        <f ca="1">IF(NOT(snowball),0,IF(AD214=0,0,IF($C215&lt;=SUM($CL215:CP215),0,IF(BU215+$C215-SUM($CL215:CP215)&gt;AD214+AY215,AD214+AY215-BU215,$C215-SUM($CL215:CP215)))))</f>
        <v>0</v>
      </c>
      <c r="CR215" s="10">
        <f ca="1">IF(NOT(snowball),0,IF(AE214=0,0,IF($C215&lt;=SUM($CL215:CQ215),0,IF(BV215+$C215-SUM($CL215:CQ215)&gt;AE214+AZ215,AE214+AZ215-BV215,$C215-SUM($CL215:CQ215)))))</f>
        <v>0</v>
      </c>
      <c r="CS215" s="10">
        <f ca="1">IF(NOT(snowball),0,IF(AF214=0,0,IF($C215&lt;=SUM($CL215:CR215),0,IF(BW215+$C215-SUM($CL215:CR215)&gt;AF214+BA215,AF214+BA215-BW215,$C215-SUM($CL215:CR215)))))</f>
        <v>0</v>
      </c>
      <c r="CT215" s="10">
        <f ca="1">IF(NOT(snowball),0,IF(AG214=0,0,IF($C215&lt;=SUM($CL215:CS215),0,IF(BX215+$C215-SUM($CL215:CS215)&gt;AG214+BB215,AG214+BB215-BX215,$C215-SUM($CL215:CS215)))))</f>
        <v>0</v>
      </c>
      <c r="CU215" s="10">
        <f ca="1">IF(NOT(snowball),0,IF(AH214=0,0,IF($C215&lt;=SUM($CL215:CT215),0,IF(BY215+$C215-SUM($CL215:CT215)&gt;AH214+BC215,AH214+BC215-BY215,$C215-SUM($CL215:CT215)))))</f>
        <v>0</v>
      </c>
      <c r="CV215" s="10">
        <f ca="1">IF(NOT(snowball),0,IF(AI214=0,0,IF($C215&lt;=SUM($CL215:CU215),0,IF(BZ215+$C215-SUM($CL215:CU215)&gt;AI214+BD215,AI214+BD215-BZ215,$C215-SUM($CL215:CU215)))))</f>
        <v>0</v>
      </c>
      <c r="CW215" s="10">
        <f ca="1">IF(NOT(snowball),0,IF(AJ214=0,0,IF($C215&lt;=SUM($CL215:CV215),0,IF(CA215+$C215-SUM($CL215:CV215)&gt;AJ214+BE215,AJ214+BE215-CA215,$C215-SUM($CL215:CV215)))))</f>
        <v>0</v>
      </c>
      <c r="CX215" s="10">
        <f ca="1">IF(NOT(snowball),0,IF(AK214=0,0,IF($C215&lt;=SUM($CL215:CW215),0,IF(CB215+$C215-SUM($CL215:CW215)&gt;AK214+BF215,AK214+BF215-CB215,$C215-SUM($CL215:CW215)))))</f>
        <v>0</v>
      </c>
      <c r="CY215" s="10">
        <f ca="1">IF(NOT(snowball),0,IF(AL214=0,0,IF($C215&lt;=SUM($CL215:CX215),0,IF(CC215+$C215-SUM($CL215:CX215)&gt;AL214+BG215,AL214+BG215-CC215,$C215-SUM($CL215:CX215)))))</f>
        <v>0</v>
      </c>
      <c r="CZ215" s="10">
        <f ca="1">IF(NOT(snowball),0,IF(AM214=0,0,IF($C215&lt;=SUM($CL215:CY215),0,IF(CD215+$C215-SUM($CL215:CY215)&gt;AM214+BH215,AM214+BH215-CD215,$C215-SUM($CL215:CY215)))))</f>
        <v>0</v>
      </c>
      <c r="DA215" s="10">
        <f ca="1">IF(NOT(snowball),0,IF(AN214=0,0,IF($C215&lt;=SUM($CL215:CZ215),0,IF(CE215+$C215-SUM($CL215:CZ215)&gt;AN214+BI215,AN214+BI215-CE215,$C215-SUM($CL215:CZ215)))))</f>
        <v>0</v>
      </c>
      <c r="DB215" s="10">
        <f ca="1">IF(NOT(snowball),0,IF(AO214=0,0,IF($C215&lt;=SUM($CL215:DA215),0,IF(CF215+$C215-SUM($CL215:DA215)&gt;AO214+BJ215,AO214+BJ215-CF215,$C215-SUM($CL215:DA215)))))</f>
        <v>0</v>
      </c>
      <c r="DC215" s="10">
        <f ca="1">IF(NOT(snowball),0,IF(AP214=0,0,IF($C215&lt;=SUM($CL215:DB215),0,IF(CG215+$C215-SUM($CL215:DB215)&gt;AP214+BK215,AP214+BK215-CG215,$C215-SUM($CL215:DB215)))))</f>
        <v>0</v>
      </c>
      <c r="DD215" s="10">
        <f ca="1">IF(NOT(snowball),0,IF(AQ214=0,0,IF($C215&lt;=SUM($CL215:DC215),0,IF(CH215+$C215-SUM($CL215:DC215)&gt;AQ214+BL215,AQ214+BL215-CH215,$C215-SUM($CL215:DC215)))))</f>
        <v>0</v>
      </c>
      <c r="DE215" s="10">
        <f ca="1">IF(NOT(snowball),0,IF(AR214=0,0,IF($C215&lt;=SUM($CL215:DD215),0,IF(CI215+$C215-SUM($CL215:DD215)&gt;AR214+BM215,AR214+BM215-CI215,$C215-SUM($CL215:DD215)))))</f>
        <v>0</v>
      </c>
    </row>
    <row r="216" spans="1:109" ht="11.1" customHeight="1">
      <c r="A216" s="11" t="str">
        <f t="shared" ca="1" si="286"/>
        <v/>
      </c>
      <c r="B216" s="5" t="e">
        <f t="shared" ca="1" si="272"/>
        <v>#N/A</v>
      </c>
      <c r="C216" s="34" t="str">
        <f t="shared" ca="1" si="250"/>
        <v/>
      </c>
      <c r="D216" s="10">
        <f t="shared" ca="1" si="251"/>
        <v>0</v>
      </c>
      <c r="E216" s="10">
        <f t="shared" ca="1" si="252"/>
        <v>0</v>
      </c>
      <c r="F216" s="10">
        <f t="shared" ca="1" si="253"/>
        <v>0</v>
      </c>
      <c r="G216" s="10">
        <f t="shared" ca="1" si="254"/>
        <v>0</v>
      </c>
      <c r="H216" s="10">
        <f t="shared" ca="1" si="255"/>
        <v>0</v>
      </c>
      <c r="I216" s="10">
        <f t="shared" ca="1" si="256"/>
        <v>0</v>
      </c>
      <c r="J216" s="10">
        <f t="shared" ca="1" si="257"/>
        <v>0</v>
      </c>
      <c r="K216" s="10">
        <f t="shared" ca="1" si="258"/>
        <v>0</v>
      </c>
      <c r="L216" s="10">
        <f t="shared" ca="1" si="259"/>
        <v>0</v>
      </c>
      <c r="M216" s="10">
        <f t="shared" ca="1" si="260"/>
        <v>0</v>
      </c>
      <c r="N216" s="10">
        <f t="shared" ca="1" si="261"/>
        <v>0</v>
      </c>
      <c r="O216" s="10">
        <f t="shared" ca="1" si="262"/>
        <v>0</v>
      </c>
      <c r="P216" s="10">
        <f t="shared" ca="1" si="263"/>
        <v>0</v>
      </c>
      <c r="Q216" s="10">
        <f t="shared" ca="1" si="264"/>
        <v>0</v>
      </c>
      <c r="R216" s="10">
        <f t="shared" ca="1" si="265"/>
        <v>0</v>
      </c>
      <c r="S216" s="10">
        <f t="shared" ca="1" si="266"/>
        <v>0</v>
      </c>
      <c r="T216" s="10">
        <f t="shared" ca="1" si="267"/>
        <v>0</v>
      </c>
      <c r="U216" s="10">
        <f t="shared" ca="1" si="268"/>
        <v>0</v>
      </c>
      <c r="V216" s="10">
        <f t="shared" ca="1" si="269"/>
        <v>0</v>
      </c>
      <c r="W216" s="10">
        <f t="shared" ca="1" si="269"/>
        <v>0</v>
      </c>
      <c r="X216" s="31"/>
      <c r="Y216" s="10">
        <f t="shared" ca="1" si="273"/>
        <v>0</v>
      </c>
      <c r="Z216" s="10">
        <f t="shared" ca="1" si="274"/>
        <v>0</v>
      </c>
      <c r="AA216" s="10">
        <f t="shared" ca="1" si="275"/>
        <v>0</v>
      </c>
      <c r="AB216" s="10">
        <f t="shared" ca="1" si="276"/>
        <v>0</v>
      </c>
      <c r="AC216" s="10">
        <f t="shared" ca="1" si="277"/>
        <v>0</v>
      </c>
      <c r="AD216" s="10">
        <f t="shared" ca="1" si="278"/>
        <v>0</v>
      </c>
      <c r="AE216" s="10">
        <f t="shared" ca="1" si="270"/>
        <v>0</v>
      </c>
      <c r="AF216" s="10">
        <f t="shared" ca="1" si="270"/>
        <v>0</v>
      </c>
      <c r="AG216" s="10">
        <f t="shared" ca="1" si="270"/>
        <v>0</v>
      </c>
      <c r="AH216" s="10">
        <f t="shared" ca="1" si="270"/>
        <v>0</v>
      </c>
      <c r="AI216" s="10">
        <f t="shared" ca="1" si="270"/>
        <v>0</v>
      </c>
      <c r="AJ216" s="10">
        <f t="shared" ca="1" si="270"/>
        <v>0</v>
      </c>
      <c r="AK216" s="10">
        <f t="shared" ca="1" si="270"/>
        <v>0</v>
      </c>
      <c r="AL216" s="10">
        <f t="shared" ca="1" si="270"/>
        <v>0</v>
      </c>
      <c r="AM216" s="10">
        <f t="shared" ca="1" si="270"/>
        <v>0</v>
      </c>
      <c r="AN216" s="10">
        <f t="shared" ca="1" si="270"/>
        <v>0</v>
      </c>
      <c r="AO216" s="10">
        <f t="shared" ca="1" si="270"/>
        <v>0</v>
      </c>
      <c r="AP216" s="10">
        <f t="shared" ca="1" si="270"/>
        <v>0</v>
      </c>
      <c r="AQ216" s="10">
        <f t="shared" ca="1" si="270"/>
        <v>0</v>
      </c>
      <c r="AR216" s="10">
        <f t="shared" ca="1" si="270"/>
        <v>0</v>
      </c>
      <c r="AS216" s="2"/>
      <c r="AT216" s="10">
        <f t="shared" ca="1" si="247"/>
        <v>0</v>
      </c>
      <c r="AU216" s="10">
        <f t="shared" ca="1" si="248"/>
        <v>0</v>
      </c>
      <c r="AV216" s="10">
        <f t="shared" ca="1" si="249"/>
        <v>0</v>
      </c>
      <c r="AW216" s="10">
        <f t="shared" ca="1" si="206"/>
        <v>0</v>
      </c>
      <c r="AX216" s="10">
        <f t="shared" ca="1" si="207"/>
        <v>0</v>
      </c>
      <c r="AY216" s="10">
        <f t="shared" ca="1" si="208"/>
        <v>0</v>
      </c>
      <c r="AZ216" s="10">
        <f t="shared" ca="1" si="209"/>
        <v>0</v>
      </c>
      <c r="BA216" s="10">
        <f t="shared" ca="1" si="210"/>
        <v>0</v>
      </c>
      <c r="BB216" s="10">
        <f t="shared" ca="1" si="211"/>
        <v>0</v>
      </c>
      <c r="BC216" s="10">
        <f t="shared" ca="1" si="212"/>
        <v>0</v>
      </c>
      <c r="BD216" s="10">
        <f t="shared" ca="1" si="213"/>
        <v>0</v>
      </c>
      <c r="BE216" s="10">
        <f t="shared" ca="1" si="214"/>
        <v>0</v>
      </c>
      <c r="BF216" s="10">
        <f t="shared" ca="1" si="215"/>
        <v>0</v>
      </c>
      <c r="BG216" s="10">
        <f t="shared" ca="1" si="216"/>
        <v>0</v>
      </c>
      <c r="BH216" s="10">
        <f t="shared" ca="1" si="217"/>
        <v>0</v>
      </c>
      <c r="BI216" s="10">
        <f t="shared" ca="1" si="218"/>
        <v>0</v>
      </c>
      <c r="BJ216" s="10">
        <f t="shared" ca="1" si="219"/>
        <v>0</v>
      </c>
      <c r="BK216" s="10">
        <f t="shared" ca="1" si="220"/>
        <v>0</v>
      </c>
      <c r="BL216" s="10">
        <f t="shared" ca="1" si="221"/>
        <v>0</v>
      </c>
      <c r="BM216" s="10">
        <f t="shared" ca="1" si="222"/>
        <v>0</v>
      </c>
      <c r="BN216" s="13">
        <f t="shared" ca="1" si="279"/>
        <v>0</v>
      </c>
      <c r="BO216" s="7"/>
      <c r="BP216" s="10">
        <f t="shared" ca="1" si="280"/>
        <v>0</v>
      </c>
      <c r="BQ216" s="10">
        <f t="shared" ca="1" si="281"/>
        <v>0</v>
      </c>
      <c r="BR216" s="10">
        <f t="shared" ca="1" si="282"/>
        <v>0</v>
      </c>
      <c r="BS216" s="10">
        <f t="shared" ca="1" si="283"/>
        <v>0</v>
      </c>
      <c r="BT216" s="10">
        <f t="shared" ca="1" si="284"/>
        <v>0</v>
      </c>
      <c r="BU216" s="10">
        <f t="shared" ca="1" si="224"/>
        <v>0</v>
      </c>
      <c r="BV216" s="10">
        <f t="shared" ca="1" si="225"/>
        <v>0</v>
      </c>
      <c r="BW216" s="10">
        <f t="shared" ca="1" si="226"/>
        <v>0</v>
      </c>
      <c r="BX216" s="10">
        <f t="shared" ca="1" si="227"/>
        <v>0</v>
      </c>
      <c r="BY216" s="10">
        <f t="shared" ca="1" si="228"/>
        <v>0</v>
      </c>
      <c r="BZ216" s="10">
        <f t="shared" ca="1" si="229"/>
        <v>0</v>
      </c>
      <c r="CA216" s="10">
        <f t="shared" ca="1" si="230"/>
        <v>0</v>
      </c>
      <c r="CB216" s="10">
        <f t="shared" ca="1" si="231"/>
        <v>0</v>
      </c>
      <c r="CC216" s="10">
        <f t="shared" ca="1" si="232"/>
        <v>0</v>
      </c>
      <c r="CD216" s="10">
        <f t="shared" ca="1" si="233"/>
        <v>0</v>
      </c>
      <c r="CE216" s="10">
        <f t="shared" ca="1" si="234"/>
        <v>0</v>
      </c>
      <c r="CF216" s="10">
        <f t="shared" ca="1" si="235"/>
        <v>0</v>
      </c>
      <c r="CG216" s="10">
        <f t="shared" ca="1" si="236"/>
        <v>0</v>
      </c>
      <c r="CH216" s="10">
        <f t="shared" ca="1" si="237"/>
        <v>0</v>
      </c>
      <c r="CI216" s="10">
        <f t="shared" ca="1" si="238"/>
        <v>0</v>
      </c>
      <c r="CJ216" s="13">
        <f t="shared" ca="1" si="285"/>
        <v>0</v>
      </c>
      <c r="CK216" s="13"/>
      <c r="CL216" s="33">
        <f t="shared" ca="1" si="271"/>
        <v>0</v>
      </c>
      <c r="CM216" s="10">
        <f ca="1">IF(NOT(snowball),0,IF(Z215=0,0,IF($C216&lt;=SUM($CL216:CL216),0,IF(BQ216+$C216-SUM($CL216:CL216)&gt;Z215+AU216,Z215+AU216-BQ216,$C216-SUM($CL216:CL216)))))</f>
        <v>0</v>
      </c>
      <c r="CN216" s="10">
        <f ca="1">IF(NOT(snowball),0,IF(AA215=0,0,IF($C216&lt;=SUM($CL216:CM216),0,IF(BR216+$C216-SUM($CL216:CM216)&gt;AA215+AV216,AA215+AV216-BR216,$C216-SUM($CL216:CM216)))))</f>
        <v>0</v>
      </c>
      <c r="CO216" s="10">
        <f ca="1">IF(NOT(snowball),0,IF(AB215=0,0,IF($C216&lt;=SUM($CL216:CN216),0,IF(BS216+$C216-SUM($CL216:CN216)&gt;AB215+AW216,AB215+AW216-BS216,$C216-SUM($CL216:CN216)))))</f>
        <v>0</v>
      </c>
      <c r="CP216" s="10">
        <f ca="1">IF(NOT(snowball),0,IF(AC215=0,0,IF($C216&lt;=SUM($CL216:CO216),0,IF(BT216+$C216-SUM($CL216:CO216)&gt;AC215+AX216,AC215+AX216-BT216,$C216-SUM($CL216:CO216)))))</f>
        <v>0</v>
      </c>
      <c r="CQ216" s="10">
        <f ca="1">IF(NOT(snowball),0,IF(AD215=0,0,IF($C216&lt;=SUM($CL216:CP216),0,IF(BU216+$C216-SUM($CL216:CP216)&gt;AD215+AY216,AD215+AY216-BU216,$C216-SUM($CL216:CP216)))))</f>
        <v>0</v>
      </c>
      <c r="CR216" s="10">
        <f ca="1">IF(NOT(snowball),0,IF(AE215=0,0,IF($C216&lt;=SUM($CL216:CQ216),0,IF(BV216+$C216-SUM($CL216:CQ216)&gt;AE215+AZ216,AE215+AZ216-BV216,$C216-SUM($CL216:CQ216)))))</f>
        <v>0</v>
      </c>
      <c r="CS216" s="10">
        <f ca="1">IF(NOT(snowball),0,IF(AF215=0,0,IF($C216&lt;=SUM($CL216:CR216),0,IF(BW216+$C216-SUM($CL216:CR216)&gt;AF215+BA216,AF215+BA216-BW216,$C216-SUM($CL216:CR216)))))</f>
        <v>0</v>
      </c>
      <c r="CT216" s="10">
        <f ca="1">IF(NOT(snowball),0,IF(AG215=0,0,IF($C216&lt;=SUM($CL216:CS216),0,IF(BX216+$C216-SUM($CL216:CS216)&gt;AG215+BB216,AG215+BB216-BX216,$C216-SUM($CL216:CS216)))))</f>
        <v>0</v>
      </c>
      <c r="CU216" s="10">
        <f ca="1">IF(NOT(snowball),0,IF(AH215=0,0,IF($C216&lt;=SUM($CL216:CT216),0,IF(BY216+$C216-SUM($CL216:CT216)&gt;AH215+BC216,AH215+BC216-BY216,$C216-SUM($CL216:CT216)))))</f>
        <v>0</v>
      </c>
      <c r="CV216" s="10">
        <f ca="1">IF(NOT(snowball),0,IF(AI215=0,0,IF($C216&lt;=SUM($CL216:CU216),0,IF(BZ216+$C216-SUM($CL216:CU216)&gt;AI215+BD216,AI215+BD216-BZ216,$C216-SUM($CL216:CU216)))))</f>
        <v>0</v>
      </c>
      <c r="CW216" s="10">
        <f ca="1">IF(NOT(snowball),0,IF(AJ215=0,0,IF($C216&lt;=SUM($CL216:CV216),0,IF(CA216+$C216-SUM($CL216:CV216)&gt;AJ215+BE216,AJ215+BE216-CA216,$C216-SUM($CL216:CV216)))))</f>
        <v>0</v>
      </c>
      <c r="CX216" s="10">
        <f ca="1">IF(NOT(snowball),0,IF(AK215=0,0,IF($C216&lt;=SUM($CL216:CW216),0,IF(CB216+$C216-SUM($CL216:CW216)&gt;AK215+BF216,AK215+BF216-CB216,$C216-SUM($CL216:CW216)))))</f>
        <v>0</v>
      </c>
      <c r="CY216" s="10">
        <f ca="1">IF(NOT(snowball),0,IF(AL215=0,0,IF($C216&lt;=SUM($CL216:CX216),0,IF(CC216+$C216-SUM($CL216:CX216)&gt;AL215+BG216,AL215+BG216-CC216,$C216-SUM($CL216:CX216)))))</f>
        <v>0</v>
      </c>
      <c r="CZ216" s="10">
        <f ca="1">IF(NOT(snowball),0,IF(AM215=0,0,IF($C216&lt;=SUM($CL216:CY216),0,IF(CD216+$C216-SUM($CL216:CY216)&gt;AM215+BH216,AM215+BH216-CD216,$C216-SUM($CL216:CY216)))))</f>
        <v>0</v>
      </c>
      <c r="DA216" s="10">
        <f ca="1">IF(NOT(snowball),0,IF(AN215=0,0,IF($C216&lt;=SUM($CL216:CZ216),0,IF(CE216+$C216-SUM($CL216:CZ216)&gt;AN215+BI216,AN215+BI216-CE216,$C216-SUM($CL216:CZ216)))))</f>
        <v>0</v>
      </c>
      <c r="DB216" s="10">
        <f ca="1">IF(NOT(snowball),0,IF(AO215=0,0,IF($C216&lt;=SUM($CL216:DA216),0,IF(CF216+$C216-SUM($CL216:DA216)&gt;AO215+BJ216,AO215+BJ216-CF216,$C216-SUM($CL216:DA216)))))</f>
        <v>0</v>
      </c>
      <c r="DC216" s="10">
        <f ca="1">IF(NOT(snowball),0,IF(AP215=0,0,IF($C216&lt;=SUM($CL216:DB216),0,IF(CG216+$C216-SUM($CL216:DB216)&gt;AP215+BK216,AP215+BK216-CG216,$C216-SUM($CL216:DB216)))))</f>
        <v>0</v>
      </c>
      <c r="DD216" s="10">
        <f ca="1">IF(NOT(snowball),0,IF(AQ215=0,0,IF($C216&lt;=SUM($CL216:DC216),0,IF(CH216+$C216-SUM($CL216:DC216)&gt;AQ215+BL216,AQ215+BL216-CH216,$C216-SUM($CL216:DC216)))))</f>
        <v>0</v>
      </c>
      <c r="DE216" s="10">
        <f ca="1">IF(NOT(snowball),0,IF(AR215=0,0,IF($C216&lt;=SUM($CL216:DD216),0,IF(CI216+$C216-SUM($CL216:DD216)&gt;AR215+BM216,AR215+BM216-CI216,$C216-SUM($CL216:DD216)))))</f>
        <v>0</v>
      </c>
    </row>
    <row r="217" spans="1:109" ht="11.1" customHeight="1">
      <c r="A217" s="11" t="str">
        <f t="shared" ca="1" si="286"/>
        <v/>
      </c>
      <c r="B217" s="5" t="e">
        <f t="shared" ca="1" si="272"/>
        <v>#N/A</v>
      </c>
      <c r="C217" s="34" t="str">
        <f t="shared" ca="1" si="250"/>
        <v/>
      </c>
      <c r="D217" s="10">
        <f t="shared" ca="1" si="251"/>
        <v>0</v>
      </c>
      <c r="E217" s="10">
        <f t="shared" ca="1" si="252"/>
        <v>0</v>
      </c>
      <c r="F217" s="10">
        <f t="shared" ca="1" si="253"/>
        <v>0</v>
      </c>
      <c r="G217" s="10">
        <f t="shared" ca="1" si="254"/>
        <v>0</v>
      </c>
      <c r="H217" s="10">
        <f t="shared" ca="1" si="255"/>
        <v>0</v>
      </c>
      <c r="I217" s="10">
        <f t="shared" ca="1" si="256"/>
        <v>0</v>
      </c>
      <c r="J217" s="10">
        <f t="shared" ca="1" si="257"/>
        <v>0</v>
      </c>
      <c r="K217" s="10">
        <f t="shared" ca="1" si="258"/>
        <v>0</v>
      </c>
      <c r="L217" s="10">
        <f t="shared" ca="1" si="259"/>
        <v>0</v>
      </c>
      <c r="M217" s="10">
        <f t="shared" ca="1" si="260"/>
        <v>0</v>
      </c>
      <c r="N217" s="10">
        <f t="shared" ca="1" si="261"/>
        <v>0</v>
      </c>
      <c r="O217" s="10">
        <f t="shared" ca="1" si="262"/>
        <v>0</v>
      </c>
      <c r="P217" s="10">
        <f t="shared" ca="1" si="263"/>
        <v>0</v>
      </c>
      <c r="Q217" s="10">
        <f t="shared" ca="1" si="264"/>
        <v>0</v>
      </c>
      <c r="R217" s="10">
        <f t="shared" ca="1" si="265"/>
        <v>0</v>
      </c>
      <c r="S217" s="10">
        <f t="shared" ca="1" si="266"/>
        <v>0</v>
      </c>
      <c r="T217" s="10">
        <f t="shared" ca="1" si="267"/>
        <v>0</v>
      </c>
      <c r="U217" s="10">
        <f t="shared" ca="1" si="268"/>
        <v>0</v>
      </c>
      <c r="V217" s="10">
        <f t="shared" ca="1" si="269"/>
        <v>0</v>
      </c>
      <c r="W217" s="10">
        <f t="shared" ca="1" si="269"/>
        <v>0</v>
      </c>
      <c r="X217" s="31"/>
      <c r="Y217" s="10">
        <f t="shared" ca="1" si="273"/>
        <v>0</v>
      </c>
      <c r="Z217" s="10">
        <f t="shared" ca="1" si="274"/>
        <v>0</v>
      </c>
      <c r="AA217" s="10">
        <f t="shared" ca="1" si="275"/>
        <v>0</v>
      </c>
      <c r="AB217" s="10">
        <f t="shared" ca="1" si="276"/>
        <v>0</v>
      </c>
      <c r="AC217" s="10">
        <f t="shared" ca="1" si="277"/>
        <v>0</v>
      </c>
      <c r="AD217" s="10">
        <f t="shared" ca="1" si="278"/>
        <v>0</v>
      </c>
      <c r="AE217" s="10">
        <f t="shared" ca="1" si="270"/>
        <v>0</v>
      </c>
      <c r="AF217" s="10">
        <f t="shared" ca="1" si="270"/>
        <v>0</v>
      </c>
      <c r="AG217" s="10">
        <f t="shared" ca="1" si="270"/>
        <v>0</v>
      </c>
      <c r="AH217" s="10">
        <f t="shared" ca="1" si="270"/>
        <v>0</v>
      </c>
      <c r="AI217" s="10">
        <f t="shared" ca="1" si="270"/>
        <v>0</v>
      </c>
      <c r="AJ217" s="10">
        <f t="shared" ca="1" si="270"/>
        <v>0</v>
      </c>
      <c r="AK217" s="10">
        <f t="shared" ca="1" si="270"/>
        <v>0</v>
      </c>
      <c r="AL217" s="10">
        <f t="shared" ca="1" si="270"/>
        <v>0</v>
      </c>
      <c r="AM217" s="10">
        <f t="shared" ca="1" si="270"/>
        <v>0</v>
      </c>
      <c r="AN217" s="10">
        <f t="shared" ca="1" si="270"/>
        <v>0</v>
      </c>
      <c r="AO217" s="10">
        <f t="shared" ca="1" si="270"/>
        <v>0</v>
      </c>
      <c r="AP217" s="10">
        <f t="shared" ca="1" si="270"/>
        <v>0</v>
      </c>
      <c r="AQ217" s="10">
        <f t="shared" ca="1" si="270"/>
        <v>0</v>
      </c>
      <c r="AR217" s="10">
        <f t="shared" ca="1" si="270"/>
        <v>0</v>
      </c>
      <c r="AS217" s="2"/>
      <c r="AT217" s="10">
        <f t="shared" ca="1" si="247"/>
        <v>0</v>
      </c>
      <c r="AU217" s="10">
        <f t="shared" ca="1" si="248"/>
        <v>0</v>
      </c>
      <c r="AV217" s="10">
        <f t="shared" ca="1" si="249"/>
        <v>0</v>
      </c>
      <c r="AW217" s="10">
        <f t="shared" ca="1" si="206"/>
        <v>0</v>
      </c>
      <c r="AX217" s="10">
        <f t="shared" ca="1" si="207"/>
        <v>0</v>
      </c>
      <c r="AY217" s="10">
        <f t="shared" ca="1" si="208"/>
        <v>0</v>
      </c>
      <c r="AZ217" s="10">
        <f t="shared" ca="1" si="209"/>
        <v>0</v>
      </c>
      <c r="BA217" s="10">
        <f t="shared" ca="1" si="210"/>
        <v>0</v>
      </c>
      <c r="BB217" s="10">
        <f t="shared" ca="1" si="211"/>
        <v>0</v>
      </c>
      <c r="BC217" s="10">
        <f t="shared" ca="1" si="212"/>
        <v>0</v>
      </c>
      <c r="BD217" s="10">
        <f t="shared" ca="1" si="213"/>
        <v>0</v>
      </c>
      <c r="BE217" s="10">
        <f t="shared" ca="1" si="214"/>
        <v>0</v>
      </c>
      <c r="BF217" s="10">
        <f t="shared" ca="1" si="215"/>
        <v>0</v>
      </c>
      <c r="BG217" s="10">
        <f t="shared" ca="1" si="216"/>
        <v>0</v>
      </c>
      <c r="BH217" s="10">
        <f t="shared" ca="1" si="217"/>
        <v>0</v>
      </c>
      <c r="BI217" s="10">
        <f t="shared" ca="1" si="218"/>
        <v>0</v>
      </c>
      <c r="BJ217" s="10">
        <f t="shared" ca="1" si="219"/>
        <v>0</v>
      </c>
      <c r="BK217" s="10">
        <f t="shared" ca="1" si="220"/>
        <v>0</v>
      </c>
      <c r="BL217" s="10">
        <f t="shared" ca="1" si="221"/>
        <v>0</v>
      </c>
      <c r="BM217" s="10">
        <f t="shared" ca="1" si="222"/>
        <v>0</v>
      </c>
      <c r="BN217" s="13">
        <f t="shared" ca="1" si="279"/>
        <v>0</v>
      </c>
      <c r="BO217" s="7"/>
      <c r="BP217" s="10">
        <f t="shared" ca="1" si="280"/>
        <v>0</v>
      </c>
      <c r="BQ217" s="10">
        <f t="shared" ca="1" si="281"/>
        <v>0</v>
      </c>
      <c r="BR217" s="10">
        <f t="shared" ca="1" si="282"/>
        <v>0</v>
      </c>
      <c r="BS217" s="10">
        <f t="shared" ca="1" si="283"/>
        <v>0</v>
      </c>
      <c r="BT217" s="10">
        <f t="shared" ca="1" si="284"/>
        <v>0</v>
      </c>
      <c r="BU217" s="10">
        <f t="shared" ca="1" si="224"/>
        <v>0</v>
      </c>
      <c r="BV217" s="10">
        <f t="shared" ca="1" si="225"/>
        <v>0</v>
      </c>
      <c r="BW217" s="10">
        <f t="shared" ca="1" si="226"/>
        <v>0</v>
      </c>
      <c r="BX217" s="10">
        <f t="shared" ca="1" si="227"/>
        <v>0</v>
      </c>
      <c r="BY217" s="10">
        <f t="shared" ca="1" si="228"/>
        <v>0</v>
      </c>
      <c r="BZ217" s="10">
        <f t="shared" ca="1" si="229"/>
        <v>0</v>
      </c>
      <c r="CA217" s="10">
        <f t="shared" ca="1" si="230"/>
        <v>0</v>
      </c>
      <c r="CB217" s="10">
        <f t="shared" ca="1" si="231"/>
        <v>0</v>
      </c>
      <c r="CC217" s="10">
        <f t="shared" ca="1" si="232"/>
        <v>0</v>
      </c>
      <c r="CD217" s="10">
        <f t="shared" ca="1" si="233"/>
        <v>0</v>
      </c>
      <c r="CE217" s="10">
        <f t="shared" ca="1" si="234"/>
        <v>0</v>
      </c>
      <c r="CF217" s="10">
        <f t="shared" ca="1" si="235"/>
        <v>0</v>
      </c>
      <c r="CG217" s="10">
        <f t="shared" ca="1" si="236"/>
        <v>0</v>
      </c>
      <c r="CH217" s="10">
        <f t="shared" ca="1" si="237"/>
        <v>0</v>
      </c>
      <c r="CI217" s="10">
        <f t="shared" ca="1" si="238"/>
        <v>0</v>
      </c>
      <c r="CJ217" s="13">
        <f t="shared" ca="1" si="285"/>
        <v>0</v>
      </c>
      <c r="CK217" s="13"/>
      <c r="CL217" s="33">
        <f t="shared" ca="1" si="271"/>
        <v>0</v>
      </c>
      <c r="CM217" s="10">
        <f ca="1">IF(NOT(snowball),0,IF(Z216=0,0,IF($C217&lt;=SUM($CL217:CL217),0,IF(BQ217+$C217-SUM($CL217:CL217)&gt;Z216+AU217,Z216+AU217-BQ217,$C217-SUM($CL217:CL217)))))</f>
        <v>0</v>
      </c>
      <c r="CN217" s="10">
        <f ca="1">IF(NOT(snowball),0,IF(AA216=0,0,IF($C217&lt;=SUM($CL217:CM217),0,IF(BR217+$C217-SUM($CL217:CM217)&gt;AA216+AV217,AA216+AV217-BR217,$C217-SUM($CL217:CM217)))))</f>
        <v>0</v>
      </c>
      <c r="CO217" s="10">
        <f ca="1">IF(NOT(snowball),0,IF(AB216=0,0,IF($C217&lt;=SUM($CL217:CN217),0,IF(BS217+$C217-SUM($CL217:CN217)&gt;AB216+AW217,AB216+AW217-BS217,$C217-SUM($CL217:CN217)))))</f>
        <v>0</v>
      </c>
      <c r="CP217" s="10">
        <f ca="1">IF(NOT(snowball),0,IF(AC216=0,0,IF($C217&lt;=SUM($CL217:CO217),0,IF(BT217+$C217-SUM($CL217:CO217)&gt;AC216+AX217,AC216+AX217-BT217,$C217-SUM($CL217:CO217)))))</f>
        <v>0</v>
      </c>
      <c r="CQ217" s="10">
        <f ca="1">IF(NOT(snowball),0,IF(AD216=0,0,IF($C217&lt;=SUM($CL217:CP217),0,IF(BU217+$C217-SUM($CL217:CP217)&gt;AD216+AY217,AD216+AY217-BU217,$C217-SUM($CL217:CP217)))))</f>
        <v>0</v>
      </c>
      <c r="CR217" s="10">
        <f ca="1">IF(NOT(snowball),0,IF(AE216=0,0,IF($C217&lt;=SUM($CL217:CQ217),0,IF(BV217+$C217-SUM($CL217:CQ217)&gt;AE216+AZ217,AE216+AZ217-BV217,$C217-SUM($CL217:CQ217)))))</f>
        <v>0</v>
      </c>
      <c r="CS217" s="10">
        <f ca="1">IF(NOT(snowball),0,IF(AF216=0,0,IF($C217&lt;=SUM($CL217:CR217),0,IF(BW217+$C217-SUM($CL217:CR217)&gt;AF216+BA217,AF216+BA217-BW217,$C217-SUM($CL217:CR217)))))</f>
        <v>0</v>
      </c>
      <c r="CT217" s="10">
        <f ca="1">IF(NOT(snowball),0,IF(AG216=0,0,IF($C217&lt;=SUM($CL217:CS217),0,IF(BX217+$C217-SUM($CL217:CS217)&gt;AG216+BB217,AG216+BB217-BX217,$C217-SUM($CL217:CS217)))))</f>
        <v>0</v>
      </c>
      <c r="CU217" s="10">
        <f ca="1">IF(NOT(snowball),0,IF(AH216=0,0,IF($C217&lt;=SUM($CL217:CT217),0,IF(BY217+$C217-SUM($CL217:CT217)&gt;AH216+BC217,AH216+BC217-BY217,$C217-SUM($CL217:CT217)))))</f>
        <v>0</v>
      </c>
      <c r="CV217" s="10">
        <f ca="1">IF(NOT(snowball),0,IF(AI216=0,0,IF($C217&lt;=SUM($CL217:CU217),0,IF(BZ217+$C217-SUM($CL217:CU217)&gt;AI216+BD217,AI216+BD217-BZ217,$C217-SUM($CL217:CU217)))))</f>
        <v>0</v>
      </c>
      <c r="CW217" s="10">
        <f ca="1">IF(NOT(snowball),0,IF(AJ216=0,0,IF($C217&lt;=SUM($CL217:CV217),0,IF(CA217+$C217-SUM($CL217:CV217)&gt;AJ216+BE217,AJ216+BE217-CA217,$C217-SUM($CL217:CV217)))))</f>
        <v>0</v>
      </c>
      <c r="CX217" s="10">
        <f ca="1">IF(NOT(snowball),0,IF(AK216=0,0,IF($C217&lt;=SUM($CL217:CW217),0,IF(CB217+$C217-SUM($CL217:CW217)&gt;AK216+BF217,AK216+BF217-CB217,$C217-SUM($CL217:CW217)))))</f>
        <v>0</v>
      </c>
      <c r="CY217" s="10">
        <f ca="1">IF(NOT(snowball),0,IF(AL216=0,0,IF($C217&lt;=SUM($CL217:CX217),0,IF(CC217+$C217-SUM($CL217:CX217)&gt;AL216+BG217,AL216+BG217-CC217,$C217-SUM($CL217:CX217)))))</f>
        <v>0</v>
      </c>
      <c r="CZ217" s="10">
        <f ca="1">IF(NOT(snowball),0,IF(AM216=0,0,IF($C217&lt;=SUM($CL217:CY217),0,IF(CD217+$C217-SUM($CL217:CY217)&gt;AM216+BH217,AM216+BH217-CD217,$C217-SUM($CL217:CY217)))))</f>
        <v>0</v>
      </c>
      <c r="DA217" s="10">
        <f ca="1">IF(NOT(snowball),0,IF(AN216=0,0,IF($C217&lt;=SUM($CL217:CZ217),0,IF(CE217+$C217-SUM($CL217:CZ217)&gt;AN216+BI217,AN216+BI217-CE217,$C217-SUM($CL217:CZ217)))))</f>
        <v>0</v>
      </c>
      <c r="DB217" s="10">
        <f ca="1">IF(NOT(snowball),0,IF(AO216=0,0,IF($C217&lt;=SUM($CL217:DA217),0,IF(CF217+$C217-SUM($CL217:DA217)&gt;AO216+BJ217,AO216+BJ217-CF217,$C217-SUM($CL217:DA217)))))</f>
        <v>0</v>
      </c>
      <c r="DC217" s="10">
        <f ca="1">IF(NOT(snowball),0,IF(AP216=0,0,IF($C217&lt;=SUM($CL217:DB217),0,IF(CG217+$C217-SUM($CL217:DB217)&gt;AP216+BK217,AP216+BK217-CG217,$C217-SUM($CL217:DB217)))))</f>
        <v>0</v>
      </c>
      <c r="DD217" s="10">
        <f ca="1">IF(NOT(snowball),0,IF(AQ216=0,0,IF($C217&lt;=SUM($CL217:DC217),0,IF(CH217+$C217-SUM($CL217:DC217)&gt;AQ216+BL217,AQ216+BL217-CH217,$C217-SUM($CL217:DC217)))))</f>
        <v>0</v>
      </c>
      <c r="DE217" s="10">
        <f ca="1">IF(NOT(snowball),0,IF(AR216=0,0,IF($C217&lt;=SUM($CL217:DD217),0,IF(CI217+$C217-SUM($CL217:DD217)&gt;AR216+BM217,AR216+BM217-CI217,$C217-SUM($CL217:DD217)))))</f>
        <v>0</v>
      </c>
    </row>
    <row r="218" spans="1:109" ht="11.1" customHeight="1">
      <c r="A218" s="11" t="str">
        <f t="shared" ca="1" si="286"/>
        <v/>
      </c>
      <c r="B218" s="5" t="e">
        <f t="shared" ca="1" si="272"/>
        <v>#N/A</v>
      </c>
      <c r="C218" s="34" t="str">
        <f t="shared" ca="1" si="250"/>
        <v/>
      </c>
      <c r="D218" s="10">
        <f t="shared" ca="1" si="251"/>
        <v>0</v>
      </c>
      <c r="E218" s="10">
        <f t="shared" ca="1" si="252"/>
        <v>0</v>
      </c>
      <c r="F218" s="10">
        <f t="shared" ca="1" si="253"/>
        <v>0</v>
      </c>
      <c r="G218" s="10">
        <f t="shared" ca="1" si="254"/>
        <v>0</v>
      </c>
      <c r="H218" s="10">
        <f t="shared" ca="1" si="255"/>
        <v>0</v>
      </c>
      <c r="I218" s="10">
        <f t="shared" ca="1" si="256"/>
        <v>0</v>
      </c>
      <c r="J218" s="10">
        <f t="shared" ca="1" si="257"/>
        <v>0</v>
      </c>
      <c r="K218" s="10">
        <f t="shared" ca="1" si="258"/>
        <v>0</v>
      </c>
      <c r="L218" s="10">
        <f t="shared" ca="1" si="259"/>
        <v>0</v>
      </c>
      <c r="M218" s="10">
        <f t="shared" ca="1" si="260"/>
        <v>0</v>
      </c>
      <c r="N218" s="10">
        <f t="shared" ca="1" si="261"/>
        <v>0</v>
      </c>
      <c r="O218" s="10">
        <f t="shared" ca="1" si="262"/>
        <v>0</v>
      </c>
      <c r="P218" s="10">
        <f t="shared" ca="1" si="263"/>
        <v>0</v>
      </c>
      <c r="Q218" s="10">
        <f t="shared" ca="1" si="264"/>
        <v>0</v>
      </c>
      <c r="R218" s="10">
        <f t="shared" ca="1" si="265"/>
        <v>0</v>
      </c>
      <c r="S218" s="10">
        <f t="shared" ca="1" si="266"/>
        <v>0</v>
      </c>
      <c r="T218" s="10">
        <f t="shared" ca="1" si="267"/>
        <v>0</v>
      </c>
      <c r="U218" s="10">
        <f t="shared" ca="1" si="268"/>
        <v>0</v>
      </c>
      <c r="V218" s="10">
        <f t="shared" ca="1" si="269"/>
        <v>0</v>
      </c>
      <c r="W218" s="10">
        <f t="shared" ca="1" si="269"/>
        <v>0</v>
      </c>
      <c r="X218" s="31"/>
      <c r="Y218" s="10">
        <f t="shared" ca="1" si="273"/>
        <v>0</v>
      </c>
      <c r="Z218" s="10">
        <f t="shared" ca="1" si="274"/>
        <v>0</v>
      </c>
      <c r="AA218" s="10">
        <f t="shared" ca="1" si="275"/>
        <v>0</v>
      </c>
      <c r="AB218" s="10">
        <f t="shared" ca="1" si="276"/>
        <v>0</v>
      </c>
      <c r="AC218" s="10">
        <f t="shared" ca="1" si="277"/>
        <v>0</v>
      </c>
      <c r="AD218" s="10">
        <f t="shared" ca="1" si="278"/>
        <v>0</v>
      </c>
      <c r="AE218" s="10">
        <f t="shared" ca="1" si="270"/>
        <v>0</v>
      </c>
      <c r="AF218" s="10">
        <f t="shared" ca="1" si="270"/>
        <v>0</v>
      </c>
      <c r="AG218" s="10">
        <f t="shared" ca="1" si="270"/>
        <v>0</v>
      </c>
      <c r="AH218" s="10">
        <f t="shared" ca="1" si="270"/>
        <v>0</v>
      </c>
      <c r="AI218" s="10">
        <f t="shared" ca="1" si="270"/>
        <v>0</v>
      </c>
      <c r="AJ218" s="10">
        <f t="shared" ca="1" si="270"/>
        <v>0</v>
      </c>
      <c r="AK218" s="10">
        <f t="shared" ca="1" si="270"/>
        <v>0</v>
      </c>
      <c r="AL218" s="10">
        <f t="shared" ca="1" si="270"/>
        <v>0</v>
      </c>
      <c r="AM218" s="10">
        <f t="shared" ca="1" si="270"/>
        <v>0</v>
      </c>
      <c r="AN218" s="10">
        <f t="shared" ca="1" si="270"/>
        <v>0</v>
      </c>
      <c r="AO218" s="10">
        <f t="shared" ca="1" si="270"/>
        <v>0</v>
      </c>
      <c r="AP218" s="10">
        <f t="shared" ca="1" si="270"/>
        <v>0</v>
      </c>
      <c r="AQ218" s="10">
        <f t="shared" ca="1" si="270"/>
        <v>0</v>
      </c>
      <c r="AR218" s="10">
        <f t="shared" ca="1" si="270"/>
        <v>0</v>
      </c>
      <c r="AS218" s="2"/>
      <c r="AT218" s="10">
        <f t="shared" ca="1" si="247"/>
        <v>0</v>
      </c>
      <c r="AU218" s="10">
        <f t="shared" ca="1" si="248"/>
        <v>0</v>
      </c>
      <c r="AV218" s="10">
        <f t="shared" ca="1" si="249"/>
        <v>0</v>
      </c>
      <c r="AW218" s="10">
        <f t="shared" ca="1" si="206"/>
        <v>0</v>
      </c>
      <c r="AX218" s="10">
        <f t="shared" ca="1" si="207"/>
        <v>0</v>
      </c>
      <c r="AY218" s="10">
        <f t="shared" ca="1" si="208"/>
        <v>0</v>
      </c>
      <c r="AZ218" s="10">
        <f t="shared" ca="1" si="209"/>
        <v>0</v>
      </c>
      <c r="BA218" s="10">
        <f t="shared" ca="1" si="210"/>
        <v>0</v>
      </c>
      <c r="BB218" s="10">
        <f t="shared" ca="1" si="211"/>
        <v>0</v>
      </c>
      <c r="BC218" s="10">
        <f t="shared" ca="1" si="212"/>
        <v>0</v>
      </c>
      <c r="BD218" s="10">
        <f t="shared" ca="1" si="213"/>
        <v>0</v>
      </c>
      <c r="BE218" s="10">
        <f t="shared" ca="1" si="214"/>
        <v>0</v>
      </c>
      <c r="BF218" s="10">
        <f t="shared" ca="1" si="215"/>
        <v>0</v>
      </c>
      <c r="BG218" s="10">
        <f t="shared" ca="1" si="216"/>
        <v>0</v>
      </c>
      <c r="BH218" s="10">
        <f t="shared" ca="1" si="217"/>
        <v>0</v>
      </c>
      <c r="BI218" s="10">
        <f t="shared" ca="1" si="218"/>
        <v>0</v>
      </c>
      <c r="BJ218" s="10">
        <f t="shared" ca="1" si="219"/>
        <v>0</v>
      </c>
      <c r="BK218" s="10">
        <f t="shared" ca="1" si="220"/>
        <v>0</v>
      </c>
      <c r="BL218" s="10">
        <f t="shared" ca="1" si="221"/>
        <v>0</v>
      </c>
      <c r="BM218" s="10">
        <f t="shared" ca="1" si="222"/>
        <v>0</v>
      </c>
      <c r="BN218" s="13">
        <f t="shared" ca="1" si="279"/>
        <v>0</v>
      </c>
      <c r="BO218" s="7"/>
      <c r="BP218" s="10">
        <f t="shared" ca="1" si="280"/>
        <v>0</v>
      </c>
      <c r="BQ218" s="10">
        <f t="shared" ca="1" si="281"/>
        <v>0</v>
      </c>
      <c r="BR218" s="10">
        <f t="shared" ca="1" si="282"/>
        <v>0</v>
      </c>
      <c r="BS218" s="10">
        <f t="shared" ca="1" si="283"/>
        <v>0</v>
      </c>
      <c r="BT218" s="10">
        <f t="shared" ca="1" si="284"/>
        <v>0</v>
      </c>
      <c r="BU218" s="10">
        <f t="shared" ca="1" si="224"/>
        <v>0</v>
      </c>
      <c r="BV218" s="10">
        <f t="shared" ca="1" si="225"/>
        <v>0</v>
      </c>
      <c r="BW218" s="10">
        <f t="shared" ca="1" si="226"/>
        <v>0</v>
      </c>
      <c r="BX218" s="10">
        <f t="shared" ca="1" si="227"/>
        <v>0</v>
      </c>
      <c r="BY218" s="10">
        <f t="shared" ca="1" si="228"/>
        <v>0</v>
      </c>
      <c r="BZ218" s="10">
        <f t="shared" ca="1" si="229"/>
        <v>0</v>
      </c>
      <c r="CA218" s="10">
        <f t="shared" ca="1" si="230"/>
        <v>0</v>
      </c>
      <c r="CB218" s="10">
        <f t="shared" ca="1" si="231"/>
        <v>0</v>
      </c>
      <c r="CC218" s="10">
        <f t="shared" ca="1" si="232"/>
        <v>0</v>
      </c>
      <c r="CD218" s="10">
        <f t="shared" ca="1" si="233"/>
        <v>0</v>
      </c>
      <c r="CE218" s="10">
        <f t="shared" ca="1" si="234"/>
        <v>0</v>
      </c>
      <c r="CF218" s="10">
        <f t="shared" ca="1" si="235"/>
        <v>0</v>
      </c>
      <c r="CG218" s="10">
        <f t="shared" ca="1" si="236"/>
        <v>0</v>
      </c>
      <c r="CH218" s="10">
        <f t="shared" ca="1" si="237"/>
        <v>0</v>
      </c>
      <c r="CI218" s="10">
        <f t="shared" ca="1" si="238"/>
        <v>0</v>
      </c>
      <c r="CJ218" s="13">
        <f t="shared" ca="1" si="285"/>
        <v>0</v>
      </c>
      <c r="CK218" s="13"/>
      <c r="CL218" s="33">
        <f t="shared" ca="1" si="271"/>
        <v>0</v>
      </c>
      <c r="CM218" s="10">
        <f ca="1">IF(NOT(snowball),0,IF(Z217=0,0,IF($C218&lt;=SUM($CL218:CL218),0,IF(BQ218+$C218-SUM($CL218:CL218)&gt;Z217+AU218,Z217+AU218-BQ218,$C218-SUM($CL218:CL218)))))</f>
        <v>0</v>
      </c>
      <c r="CN218" s="10">
        <f ca="1">IF(NOT(snowball),0,IF(AA217=0,0,IF($C218&lt;=SUM($CL218:CM218),0,IF(BR218+$C218-SUM($CL218:CM218)&gt;AA217+AV218,AA217+AV218-BR218,$C218-SUM($CL218:CM218)))))</f>
        <v>0</v>
      </c>
      <c r="CO218" s="10">
        <f ca="1">IF(NOT(snowball),0,IF(AB217=0,0,IF($C218&lt;=SUM($CL218:CN218),0,IF(BS218+$C218-SUM($CL218:CN218)&gt;AB217+AW218,AB217+AW218-BS218,$C218-SUM($CL218:CN218)))))</f>
        <v>0</v>
      </c>
      <c r="CP218" s="10">
        <f ca="1">IF(NOT(snowball),0,IF(AC217=0,0,IF($C218&lt;=SUM($CL218:CO218),0,IF(BT218+$C218-SUM($CL218:CO218)&gt;AC217+AX218,AC217+AX218-BT218,$C218-SUM($CL218:CO218)))))</f>
        <v>0</v>
      </c>
      <c r="CQ218" s="10">
        <f ca="1">IF(NOT(snowball),0,IF(AD217=0,0,IF($C218&lt;=SUM($CL218:CP218),0,IF(BU218+$C218-SUM($CL218:CP218)&gt;AD217+AY218,AD217+AY218-BU218,$C218-SUM($CL218:CP218)))))</f>
        <v>0</v>
      </c>
      <c r="CR218" s="10">
        <f ca="1">IF(NOT(snowball),0,IF(AE217=0,0,IF($C218&lt;=SUM($CL218:CQ218),0,IF(BV218+$C218-SUM($CL218:CQ218)&gt;AE217+AZ218,AE217+AZ218-BV218,$C218-SUM($CL218:CQ218)))))</f>
        <v>0</v>
      </c>
      <c r="CS218" s="10">
        <f ca="1">IF(NOT(snowball),0,IF(AF217=0,0,IF($C218&lt;=SUM($CL218:CR218),0,IF(BW218+$C218-SUM($CL218:CR218)&gt;AF217+BA218,AF217+BA218-BW218,$C218-SUM($CL218:CR218)))))</f>
        <v>0</v>
      </c>
      <c r="CT218" s="10">
        <f ca="1">IF(NOT(snowball),0,IF(AG217=0,0,IF($C218&lt;=SUM($CL218:CS218),0,IF(BX218+$C218-SUM($CL218:CS218)&gt;AG217+BB218,AG217+BB218-BX218,$C218-SUM($CL218:CS218)))))</f>
        <v>0</v>
      </c>
      <c r="CU218" s="10">
        <f ca="1">IF(NOT(snowball),0,IF(AH217=0,0,IF($C218&lt;=SUM($CL218:CT218),0,IF(BY218+$C218-SUM($CL218:CT218)&gt;AH217+BC218,AH217+BC218-BY218,$C218-SUM($CL218:CT218)))))</f>
        <v>0</v>
      </c>
      <c r="CV218" s="10">
        <f ca="1">IF(NOT(snowball),0,IF(AI217=0,0,IF($C218&lt;=SUM($CL218:CU218),0,IF(BZ218+$C218-SUM($CL218:CU218)&gt;AI217+BD218,AI217+BD218-BZ218,$C218-SUM($CL218:CU218)))))</f>
        <v>0</v>
      </c>
      <c r="CW218" s="10">
        <f ca="1">IF(NOT(snowball),0,IF(AJ217=0,0,IF($C218&lt;=SUM($CL218:CV218),0,IF(CA218+$C218-SUM($CL218:CV218)&gt;AJ217+BE218,AJ217+BE218-CA218,$C218-SUM($CL218:CV218)))))</f>
        <v>0</v>
      </c>
      <c r="CX218" s="10">
        <f ca="1">IF(NOT(snowball),0,IF(AK217=0,0,IF($C218&lt;=SUM($CL218:CW218),0,IF(CB218+$C218-SUM($CL218:CW218)&gt;AK217+BF218,AK217+BF218-CB218,$C218-SUM($CL218:CW218)))))</f>
        <v>0</v>
      </c>
      <c r="CY218" s="10">
        <f ca="1">IF(NOT(snowball),0,IF(AL217=0,0,IF($C218&lt;=SUM($CL218:CX218),0,IF(CC218+$C218-SUM($CL218:CX218)&gt;AL217+BG218,AL217+BG218-CC218,$C218-SUM($CL218:CX218)))))</f>
        <v>0</v>
      </c>
      <c r="CZ218" s="10">
        <f ca="1">IF(NOT(snowball),0,IF(AM217=0,0,IF($C218&lt;=SUM($CL218:CY218),0,IF(CD218+$C218-SUM($CL218:CY218)&gt;AM217+BH218,AM217+BH218-CD218,$C218-SUM($CL218:CY218)))))</f>
        <v>0</v>
      </c>
      <c r="DA218" s="10">
        <f ca="1">IF(NOT(snowball),0,IF(AN217=0,0,IF($C218&lt;=SUM($CL218:CZ218),0,IF(CE218+$C218-SUM($CL218:CZ218)&gt;AN217+BI218,AN217+BI218-CE218,$C218-SUM($CL218:CZ218)))))</f>
        <v>0</v>
      </c>
      <c r="DB218" s="10">
        <f ca="1">IF(NOT(snowball),0,IF(AO217=0,0,IF($C218&lt;=SUM($CL218:DA218),0,IF(CF218+$C218-SUM($CL218:DA218)&gt;AO217+BJ218,AO217+BJ218-CF218,$C218-SUM($CL218:DA218)))))</f>
        <v>0</v>
      </c>
      <c r="DC218" s="10">
        <f ca="1">IF(NOT(snowball),0,IF(AP217=0,0,IF($C218&lt;=SUM($CL218:DB218),0,IF(CG218+$C218-SUM($CL218:DB218)&gt;AP217+BK218,AP217+BK218-CG218,$C218-SUM($CL218:DB218)))))</f>
        <v>0</v>
      </c>
      <c r="DD218" s="10">
        <f ca="1">IF(NOT(snowball),0,IF(AQ217=0,0,IF($C218&lt;=SUM($CL218:DC218),0,IF(CH218+$C218-SUM($CL218:DC218)&gt;AQ217+BL218,AQ217+BL218-CH218,$C218-SUM($CL218:DC218)))))</f>
        <v>0</v>
      </c>
      <c r="DE218" s="10">
        <f ca="1">IF(NOT(snowball),0,IF(AR217=0,0,IF($C218&lt;=SUM($CL218:DD218),0,IF(CI218+$C218-SUM($CL218:DD218)&gt;AR217+BM218,AR217+BM218-CI218,$C218-SUM($CL218:DD218)))))</f>
        <v>0</v>
      </c>
    </row>
    <row r="219" spans="1:109" ht="11.1" customHeight="1">
      <c r="A219" s="11" t="str">
        <f t="shared" ca="1" si="286"/>
        <v/>
      </c>
      <c r="B219" s="5" t="e">
        <f t="shared" ca="1" si="272"/>
        <v>#N/A</v>
      </c>
      <c r="C219" s="34" t="str">
        <f t="shared" ca="1" si="250"/>
        <v/>
      </c>
      <c r="D219" s="10">
        <f t="shared" ca="1" si="251"/>
        <v>0</v>
      </c>
      <c r="E219" s="10">
        <f t="shared" ca="1" si="252"/>
        <v>0</v>
      </c>
      <c r="F219" s="10">
        <f t="shared" ca="1" si="253"/>
        <v>0</v>
      </c>
      <c r="G219" s="10">
        <f t="shared" ca="1" si="254"/>
        <v>0</v>
      </c>
      <c r="H219" s="10">
        <f t="shared" ca="1" si="255"/>
        <v>0</v>
      </c>
      <c r="I219" s="10">
        <f t="shared" ca="1" si="256"/>
        <v>0</v>
      </c>
      <c r="J219" s="10">
        <f t="shared" ca="1" si="257"/>
        <v>0</v>
      </c>
      <c r="K219" s="10">
        <f t="shared" ca="1" si="258"/>
        <v>0</v>
      </c>
      <c r="L219" s="10">
        <f t="shared" ca="1" si="259"/>
        <v>0</v>
      </c>
      <c r="M219" s="10">
        <f t="shared" ca="1" si="260"/>
        <v>0</v>
      </c>
      <c r="N219" s="10">
        <f t="shared" ca="1" si="261"/>
        <v>0</v>
      </c>
      <c r="O219" s="10">
        <f t="shared" ca="1" si="262"/>
        <v>0</v>
      </c>
      <c r="P219" s="10">
        <f t="shared" ca="1" si="263"/>
        <v>0</v>
      </c>
      <c r="Q219" s="10">
        <f t="shared" ca="1" si="264"/>
        <v>0</v>
      </c>
      <c r="R219" s="10">
        <f t="shared" ca="1" si="265"/>
        <v>0</v>
      </c>
      <c r="S219" s="10">
        <f t="shared" ca="1" si="266"/>
        <v>0</v>
      </c>
      <c r="T219" s="10">
        <f t="shared" ca="1" si="267"/>
        <v>0</v>
      </c>
      <c r="U219" s="10">
        <f t="shared" ca="1" si="268"/>
        <v>0</v>
      </c>
      <c r="V219" s="10">
        <f t="shared" ca="1" si="269"/>
        <v>0</v>
      </c>
      <c r="W219" s="10">
        <f t="shared" ca="1" si="269"/>
        <v>0</v>
      </c>
      <c r="X219" s="31"/>
      <c r="Y219" s="10">
        <f t="shared" ca="1" si="273"/>
        <v>0</v>
      </c>
      <c r="Z219" s="10">
        <f t="shared" ca="1" si="274"/>
        <v>0</v>
      </c>
      <c r="AA219" s="10">
        <f t="shared" ca="1" si="275"/>
        <v>0</v>
      </c>
      <c r="AB219" s="10">
        <f t="shared" ca="1" si="276"/>
        <v>0</v>
      </c>
      <c r="AC219" s="10">
        <f t="shared" ca="1" si="277"/>
        <v>0</v>
      </c>
      <c r="AD219" s="10">
        <f t="shared" ca="1" si="278"/>
        <v>0</v>
      </c>
      <c r="AE219" s="10">
        <f t="shared" ca="1" si="270"/>
        <v>0</v>
      </c>
      <c r="AF219" s="10">
        <f t="shared" ca="1" si="270"/>
        <v>0</v>
      </c>
      <c r="AG219" s="10">
        <f t="shared" ca="1" si="270"/>
        <v>0</v>
      </c>
      <c r="AH219" s="10">
        <f t="shared" ca="1" si="270"/>
        <v>0</v>
      </c>
      <c r="AI219" s="10">
        <f t="shared" ca="1" si="270"/>
        <v>0</v>
      </c>
      <c r="AJ219" s="10">
        <f t="shared" ca="1" si="270"/>
        <v>0</v>
      </c>
      <c r="AK219" s="10">
        <f t="shared" ca="1" si="270"/>
        <v>0</v>
      </c>
      <c r="AL219" s="10">
        <f t="shared" ca="1" si="270"/>
        <v>0</v>
      </c>
      <c r="AM219" s="10">
        <f t="shared" ca="1" si="270"/>
        <v>0</v>
      </c>
      <c r="AN219" s="10">
        <f t="shared" ca="1" si="270"/>
        <v>0</v>
      </c>
      <c r="AO219" s="10">
        <f t="shared" ca="1" si="270"/>
        <v>0</v>
      </c>
      <c r="AP219" s="10">
        <f t="shared" ca="1" si="270"/>
        <v>0</v>
      </c>
      <c r="AQ219" s="10">
        <f t="shared" ca="1" si="270"/>
        <v>0</v>
      </c>
      <c r="AR219" s="10">
        <f t="shared" ca="1" si="270"/>
        <v>0</v>
      </c>
      <c r="AS219" s="2"/>
      <c r="AT219" s="10">
        <f t="shared" ca="1" si="247"/>
        <v>0</v>
      </c>
      <c r="AU219" s="10">
        <f t="shared" ca="1" si="248"/>
        <v>0</v>
      </c>
      <c r="AV219" s="10">
        <f t="shared" ca="1" si="249"/>
        <v>0</v>
      </c>
      <c r="AW219" s="10">
        <f t="shared" ca="1" si="206"/>
        <v>0</v>
      </c>
      <c r="AX219" s="10">
        <f t="shared" ca="1" si="207"/>
        <v>0</v>
      </c>
      <c r="AY219" s="10">
        <f t="shared" ca="1" si="208"/>
        <v>0</v>
      </c>
      <c r="AZ219" s="10">
        <f t="shared" ca="1" si="209"/>
        <v>0</v>
      </c>
      <c r="BA219" s="10">
        <f t="shared" ca="1" si="210"/>
        <v>0</v>
      </c>
      <c r="BB219" s="10">
        <f t="shared" ca="1" si="211"/>
        <v>0</v>
      </c>
      <c r="BC219" s="10">
        <f t="shared" ca="1" si="212"/>
        <v>0</v>
      </c>
      <c r="BD219" s="10">
        <f t="shared" ca="1" si="213"/>
        <v>0</v>
      </c>
      <c r="BE219" s="10">
        <f t="shared" ca="1" si="214"/>
        <v>0</v>
      </c>
      <c r="BF219" s="10">
        <f t="shared" ca="1" si="215"/>
        <v>0</v>
      </c>
      <c r="BG219" s="10">
        <f t="shared" ca="1" si="216"/>
        <v>0</v>
      </c>
      <c r="BH219" s="10">
        <f t="shared" ca="1" si="217"/>
        <v>0</v>
      </c>
      <c r="BI219" s="10">
        <f t="shared" ca="1" si="218"/>
        <v>0</v>
      </c>
      <c r="BJ219" s="10">
        <f t="shared" ca="1" si="219"/>
        <v>0</v>
      </c>
      <c r="BK219" s="10">
        <f t="shared" ca="1" si="220"/>
        <v>0</v>
      </c>
      <c r="BL219" s="10">
        <f t="shared" ca="1" si="221"/>
        <v>0</v>
      </c>
      <c r="BM219" s="10">
        <f t="shared" ca="1" si="222"/>
        <v>0</v>
      </c>
      <c r="BN219" s="13">
        <f t="shared" ca="1" si="279"/>
        <v>0</v>
      </c>
      <c r="BO219" s="7"/>
      <c r="BP219" s="10">
        <f t="shared" ca="1" si="280"/>
        <v>0</v>
      </c>
      <c r="BQ219" s="10">
        <f t="shared" ca="1" si="281"/>
        <v>0</v>
      </c>
      <c r="BR219" s="10">
        <f t="shared" ca="1" si="282"/>
        <v>0</v>
      </c>
      <c r="BS219" s="10">
        <f t="shared" ca="1" si="283"/>
        <v>0</v>
      </c>
      <c r="BT219" s="10">
        <f t="shared" ca="1" si="284"/>
        <v>0</v>
      </c>
      <c r="BU219" s="10">
        <f t="shared" ca="1" si="224"/>
        <v>0</v>
      </c>
      <c r="BV219" s="10">
        <f t="shared" ca="1" si="225"/>
        <v>0</v>
      </c>
      <c r="BW219" s="10">
        <f t="shared" ca="1" si="226"/>
        <v>0</v>
      </c>
      <c r="BX219" s="10">
        <f t="shared" ca="1" si="227"/>
        <v>0</v>
      </c>
      <c r="BY219" s="10">
        <f t="shared" ca="1" si="228"/>
        <v>0</v>
      </c>
      <c r="BZ219" s="10">
        <f t="shared" ca="1" si="229"/>
        <v>0</v>
      </c>
      <c r="CA219" s="10">
        <f t="shared" ca="1" si="230"/>
        <v>0</v>
      </c>
      <c r="CB219" s="10">
        <f t="shared" ca="1" si="231"/>
        <v>0</v>
      </c>
      <c r="CC219" s="10">
        <f t="shared" ca="1" si="232"/>
        <v>0</v>
      </c>
      <c r="CD219" s="10">
        <f t="shared" ca="1" si="233"/>
        <v>0</v>
      </c>
      <c r="CE219" s="10">
        <f t="shared" ca="1" si="234"/>
        <v>0</v>
      </c>
      <c r="CF219" s="10">
        <f t="shared" ca="1" si="235"/>
        <v>0</v>
      </c>
      <c r="CG219" s="10">
        <f t="shared" ca="1" si="236"/>
        <v>0</v>
      </c>
      <c r="CH219" s="10">
        <f t="shared" ca="1" si="237"/>
        <v>0</v>
      </c>
      <c r="CI219" s="10">
        <f t="shared" ca="1" si="238"/>
        <v>0</v>
      </c>
      <c r="CJ219" s="13">
        <f t="shared" ca="1" si="285"/>
        <v>0</v>
      </c>
      <c r="CK219" s="13"/>
      <c r="CL219" s="33">
        <f t="shared" ca="1" si="271"/>
        <v>0</v>
      </c>
      <c r="CM219" s="10">
        <f ca="1">IF(NOT(snowball),0,IF(Z218=0,0,IF($C219&lt;=SUM($CL219:CL219),0,IF(BQ219+$C219-SUM($CL219:CL219)&gt;Z218+AU219,Z218+AU219-BQ219,$C219-SUM($CL219:CL219)))))</f>
        <v>0</v>
      </c>
      <c r="CN219" s="10">
        <f ca="1">IF(NOT(snowball),0,IF(AA218=0,0,IF($C219&lt;=SUM($CL219:CM219),0,IF(BR219+$C219-SUM($CL219:CM219)&gt;AA218+AV219,AA218+AV219-BR219,$C219-SUM($CL219:CM219)))))</f>
        <v>0</v>
      </c>
      <c r="CO219" s="10">
        <f ca="1">IF(NOT(snowball),0,IF(AB218=0,0,IF($C219&lt;=SUM($CL219:CN219),0,IF(BS219+$C219-SUM($CL219:CN219)&gt;AB218+AW219,AB218+AW219-BS219,$C219-SUM($CL219:CN219)))))</f>
        <v>0</v>
      </c>
      <c r="CP219" s="10">
        <f ca="1">IF(NOT(snowball),0,IF(AC218=0,0,IF($C219&lt;=SUM($CL219:CO219),0,IF(BT219+$C219-SUM($CL219:CO219)&gt;AC218+AX219,AC218+AX219-BT219,$C219-SUM($CL219:CO219)))))</f>
        <v>0</v>
      </c>
      <c r="CQ219" s="10">
        <f ca="1">IF(NOT(snowball),0,IF(AD218=0,0,IF($C219&lt;=SUM($CL219:CP219),0,IF(BU219+$C219-SUM($CL219:CP219)&gt;AD218+AY219,AD218+AY219-BU219,$C219-SUM($CL219:CP219)))))</f>
        <v>0</v>
      </c>
      <c r="CR219" s="10">
        <f ca="1">IF(NOT(snowball),0,IF(AE218=0,0,IF($C219&lt;=SUM($CL219:CQ219),0,IF(BV219+$C219-SUM($CL219:CQ219)&gt;AE218+AZ219,AE218+AZ219-BV219,$C219-SUM($CL219:CQ219)))))</f>
        <v>0</v>
      </c>
      <c r="CS219" s="10">
        <f ca="1">IF(NOT(snowball),0,IF(AF218=0,0,IF($C219&lt;=SUM($CL219:CR219),0,IF(BW219+$C219-SUM($CL219:CR219)&gt;AF218+BA219,AF218+BA219-BW219,$C219-SUM($CL219:CR219)))))</f>
        <v>0</v>
      </c>
      <c r="CT219" s="10">
        <f ca="1">IF(NOT(snowball),0,IF(AG218=0,0,IF($C219&lt;=SUM($CL219:CS219),0,IF(BX219+$C219-SUM($CL219:CS219)&gt;AG218+BB219,AG218+BB219-BX219,$C219-SUM($CL219:CS219)))))</f>
        <v>0</v>
      </c>
      <c r="CU219" s="10">
        <f ca="1">IF(NOT(snowball),0,IF(AH218=0,0,IF($C219&lt;=SUM($CL219:CT219),0,IF(BY219+$C219-SUM($CL219:CT219)&gt;AH218+BC219,AH218+BC219-BY219,$C219-SUM($CL219:CT219)))))</f>
        <v>0</v>
      </c>
      <c r="CV219" s="10">
        <f ca="1">IF(NOT(snowball),0,IF(AI218=0,0,IF($C219&lt;=SUM($CL219:CU219),0,IF(BZ219+$C219-SUM($CL219:CU219)&gt;AI218+BD219,AI218+BD219-BZ219,$C219-SUM($CL219:CU219)))))</f>
        <v>0</v>
      </c>
      <c r="CW219" s="10">
        <f ca="1">IF(NOT(snowball),0,IF(AJ218=0,0,IF($C219&lt;=SUM($CL219:CV219),0,IF(CA219+$C219-SUM($CL219:CV219)&gt;AJ218+BE219,AJ218+BE219-CA219,$C219-SUM($CL219:CV219)))))</f>
        <v>0</v>
      </c>
      <c r="CX219" s="10">
        <f ca="1">IF(NOT(snowball),0,IF(AK218=0,0,IF($C219&lt;=SUM($CL219:CW219),0,IF(CB219+$C219-SUM($CL219:CW219)&gt;AK218+BF219,AK218+BF219-CB219,$C219-SUM($CL219:CW219)))))</f>
        <v>0</v>
      </c>
      <c r="CY219" s="10">
        <f ca="1">IF(NOT(snowball),0,IF(AL218=0,0,IF($C219&lt;=SUM($CL219:CX219),0,IF(CC219+$C219-SUM($CL219:CX219)&gt;AL218+BG219,AL218+BG219-CC219,$C219-SUM($CL219:CX219)))))</f>
        <v>0</v>
      </c>
      <c r="CZ219" s="10">
        <f ca="1">IF(NOT(snowball),0,IF(AM218=0,0,IF($C219&lt;=SUM($CL219:CY219),0,IF(CD219+$C219-SUM($CL219:CY219)&gt;AM218+BH219,AM218+BH219-CD219,$C219-SUM($CL219:CY219)))))</f>
        <v>0</v>
      </c>
      <c r="DA219" s="10">
        <f ca="1">IF(NOT(snowball),0,IF(AN218=0,0,IF($C219&lt;=SUM($CL219:CZ219),0,IF(CE219+$C219-SUM($CL219:CZ219)&gt;AN218+BI219,AN218+BI219-CE219,$C219-SUM($CL219:CZ219)))))</f>
        <v>0</v>
      </c>
      <c r="DB219" s="10">
        <f ca="1">IF(NOT(snowball),0,IF(AO218=0,0,IF($C219&lt;=SUM($CL219:DA219),0,IF(CF219+$C219-SUM($CL219:DA219)&gt;AO218+BJ219,AO218+BJ219-CF219,$C219-SUM($CL219:DA219)))))</f>
        <v>0</v>
      </c>
      <c r="DC219" s="10">
        <f ca="1">IF(NOT(snowball),0,IF(AP218=0,0,IF($C219&lt;=SUM($CL219:DB219),0,IF(CG219+$C219-SUM($CL219:DB219)&gt;AP218+BK219,AP218+BK219-CG219,$C219-SUM($CL219:DB219)))))</f>
        <v>0</v>
      </c>
      <c r="DD219" s="10">
        <f ca="1">IF(NOT(snowball),0,IF(AQ218=0,0,IF($C219&lt;=SUM($CL219:DC219),0,IF(CH219+$C219-SUM($CL219:DC219)&gt;AQ218+BL219,AQ218+BL219-CH219,$C219-SUM($CL219:DC219)))))</f>
        <v>0</v>
      </c>
      <c r="DE219" s="10">
        <f ca="1">IF(NOT(snowball),0,IF(AR218=0,0,IF($C219&lt;=SUM($CL219:DD219),0,IF(CI219+$C219-SUM($CL219:DD219)&gt;AR218+BM219,AR218+BM219-CI219,$C219-SUM($CL219:DD219)))))</f>
        <v>0</v>
      </c>
    </row>
    <row r="220" spans="1:109" ht="11.1" customHeight="1">
      <c r="A220" s="11" t="str">
        <f t="shared" ca="1" si="286"/>
        <v/>
      </c>
      <c r="B220" s="5" t="e">
        <f t="shared" ca="1" si="272"/>
        <v>#N/A</v>
      </c>
      <c r="C220" s="34" t="str">
        <f t="shared" ca="1" si="250"/>
        <v/>
      </c>
      <c r="D220" s="10">
        <f t="shared" ca="1" si="251"/>
        <v>0</v>
      </c>
      <c r="E220" s="10">
        <f t="shared" ca="1" si="252"/>
        <v>0</v>
      </c>
      <c r="F220" s="10">
        <f t="shared" ca="1" si="253"/>
        <v>0</v>
      </c>
      <c r="G220" s="10">
        <f t="shared" ca="1" si="254"/>
        <v>0</v>
      </c>
      <c r="H220" s="10">
        <f t="shared" ca="1" si="255"/>
        <v>0</v>
      </c>
      <c r="I220" s="10">
        <f t="shared" ca="1" si="256"/>
        <v>0</v>
      </c>
      <c r="J220" s="10">
        <f t="shared" ca="1" si="257"/>
        <v>0</v>
      </c>
      <c r="K220" s="10">
        <f t="shared" ca="1" si="258"/>
        <v>0</v>
      </c>
      <c r="L220" s="10">
        <f t="shared" ca="1" si="259"/>
        <v>0</v>
      </c>
      <c r="M220" s="10">
        <f t="shared" ca="1" si="260"/>
        <v>0</v>
      </c>
      <c r="N220" s="10">
        <f t="shared" ca="1" si="261"/>
        <v>0</v>
      </c>
      <c r="O220" s="10">
        <f t="shared" ca="1" si="262"/>
        <v>0</v>
      </c>
      <c r="P220" s="10">
        <f t="shared" ca="1" si="263"/>
        <v>0</v>
      </c>
      <c r="Q220" s="10">
        <f t="shared" ca="1" si="264"/>
        <v>0</v>
      </c>
      <c r="R220" s="10">
        <f t="shared" ca="1" si="265"/>
        <v>0</v>
      </c>
      <c r="S220" s="10">
        <f t="shared" ca="1" si="266"/>
        <v>0</v>
      </c>
      <c r="T220" s="10">
        <f t="shared" ca="1" si="267"/>
        <v>0</v>
      </c>
      <c r="U220" s="10">
        <f t="shared" ca="1" si="268"/>
        <v>0</v>
      </c>
      <c r="V220" s="10">
        <f t="shared" ca="1" si="269"/>
        <v>0</v>
      </c>
      <c r="W220" s="10">
        <f t="shared" ca="1" si="269"/>
        <v>0</v>
      </c>
      <c r="X220" s="31"/>
      <c r="Y220" s="10">
        <f t="shared" ca="1" si="273"/>
        <v>0</v>
      </c>
      <c r="Z220" s="10">
        <f t="shared" ca="1" si="274"/>
        <v>0</v>
      </c>
      <c r="AA220" s="10">
        <f t="shared" ca="1" si="275"/>
        <v>0</v>
      </c>
      <c r="AB220" s="10">
        <f t="shared" ca="1" si="276"/>
        <v>0</v>
      </c>
      <c r="AC220" s="10">
        <f t="shared" ca="1" si="277"/>
        <v>0</v>
      </c>
      <c r="AD220" s="10">
        <f t="shared" ca="1" si="278"/>
        <v>0</v>
      </c>
      <c r="AE220" s="10">
        <f t="shared" ca="1" si="270"/>
        <v>0</v>
      </c>
      <c r="AF220" s="10">
        <f t="shared" ca="1" si="270"/>
        <v>0</v>
      </c>
      <c r="AG220" s="10">
        <f t="shared" ca="1" si="270"/>
        <v>0</v>
      </c>
      <c r="AH220" s="10">
        <f t="shared" ca="1" si="270"/>
        <v>0</v>
      </c>
      <c r="AI220" s="10">
        <f t="shared" ca="1" si="270"/>
        <v>0</v>
      </c>
      <c r="AJ220" s="10">
        <f t="shared" ca="1" si="270"/>
        <v>0</v>
      </c>
      <c r="AK220" s="10">
        <f t="shared" ca="1" si="270"/>
        <v>0</v>
      </c>
      <c r="AL220" s="10">
        <f t="shared" ca="1" si="270"/>
        <v>0</v>
      </c>
      <c r="AM220" s="10">
        <f t="shared" ca="1" si="270"/>
        <v>0</v>
      </c>
      <c r="AN220" s="10">
        <f t="shared" ca="1" si="270"/>
        <v>0</v>
      </c>
      <c r="AO220" s="10">
        <f t="shared" ca="1" si="270"/>
        <v>0</v>
      </c>
      <c r="AP220" s="10">
        <f t="shared" ca="1" si="270"/>
        <v>0</v>
      </c>
      <c r="AQ220" s="10">
        <f t="shared" ca="1" si="270"/>
        <v>0</v>
      </c>
      <c r="AR220" s="10">
        <f t="shared" ca="1" si="270"/>
        <v>0</v>
      </c>
      <c r="AS220" s="2"/>
      <c r="AT220" s="10">
        <f t="shared" ca="1" si="247"/>
        <v>0</v>
      </c>
      <c r="AU220" s="10">
        <f t="shared" ca="1" si="248"/>
        <v>0</v>
      </c>
      <c r="AV220" s="10">
        <f t="shared" ca="1" si="249"/>
        <v>0</v>
      </c>
      <c r="AW220" s="10">
        <f t="shared" ca="1" si="206"/>
        <v>0</v>
      </c>
      <c r="AX220" s="10">
        <f t="shared" ca="1" si="207"/>
        <v>0</v>
      </c>
      <c r="AY220" s="10">
        <f t="shared" ca="1" si="208"/>
        <v>0</v>
      </c>
      <c r="AZ220" s="10">
        <f t="shared" ca="1" si="209"/>
        <v>0</v>
      </c>
      <c r="BA220" s="10">
        <f t="shared" ca="1" si="210"/>
        <v>0</v>
      </c>
      <c r="BB220" s="10">
        <f t="shared" ca="1" si="211"/>
        <v>0</v>
      </c>
      <c r="BC220" s="10">
        <f t="shared" ca="1" si="212"/>
        <v>0</v>
      </c>
      <c r="BD220" s="10">
        <f t="shared" ca="1" si="213"/>
        <v>0</v>
      </c>
      <c r="BE220" s="10">
        <f t="shared" ca="1" si="214"/>
        <v>0</v>
      </c>
      <c r="BF220" s="10">
        <f t="shared" ca="1" si="215"/>
        <v>0</v>
      </c>
      <c r="BG220" s="10">
        <f t="shared" ca="1" si="216"/>
        <v>0</v>
      </c>
      <c r="BH220" s="10">
        <f t="shared" ca="1" si="217"/>
        <v>0</v>
      </c>
      <c r="BI220" s="10">
        <f t="shared" ca="1" si="218"/>
        <v>0</v>
      </c>
      <c r="BJ220" s="10">
        <f t="shared" ca="1" si="219"/>
        <v>0</v>
      </c>
      <c r="BK220" s="10">
        <f t="shared" ca="1" si="220"/>
        <v>0</v>
      </c>
      <c r="BL220" s="10">
        <f t="shared" ca="1" si="221"/>
        <v>0</v>
      </c>
      <c r="BM220" s="10">
        <f t="shared" ca="1" si="222"/>
        <v>0</v>
      </c>
      <c r="BN220" s="13">
        <f t="shared" ca="1" si="279"/>
        <v>0</v>
      </c>
      <c r="BO220" s="7"/>
      <c r="BP220" s="10">
        <f t="shared" ca="1" si="280"/>
        <v>0</v>
      </c>
      <c r="BQ220" s="10">
        <f t="shared" ca="1" si="281"/>
        <v>0</v>
      </c>
      <c r="BR220" s="10">
        <f t="shared" ca="1" si="282"/>
        <v>0</v>
      </c>
      <c r="BS220" s="10">
        <f t="shared" ca="1" si="283"/>
        <v>0</v>
      </c>
      <c r="BT220" s="10">
        <f t="shared" ca="1" si="284"/>
        <v>0</v>
      </c>
      <c r="BU220" s="10">
        <f t="shared" ca="1" si="224"/>
        <v>0</v>
      </c>
      <c r="BV220" s="10">
        <f t="shared" ca="1" si="225"/>
        <v>0</v>
      </c>
      <c r="BW220" s="10">
        <f t="shared" ca="1" si="226"/>
        <v>0</v>
      </c>
      <c r="BX220" s="10">
        <f t="shared" ca="1" si="227"/>
        <v>0</v>
      </c>
      <c r="BY220" s="10">
        <f t="shared" ca="1" si="228"/>
        <v>0</v>
      </c>
      <c r="BZ220" s="10">
        <f t="shared" ca="1" si="229"/>
        <v>0</v>
      </c>
      <c r="CA220" s="10">
        <f t="shared" ca="1" si="230"/>
        <v>0</v>
      </c>
      <c r="CB220" s="10">
        <f t="shared" ca="1" si="231"/>
        <v>0</v>
      </c>
      <c r="CC220" s="10">
        <f t="shared" ca="1" si="232"/>
        <v>0</v>
      </c>
      <c r="CD220" s="10">
        <f t="shared" ca="1" si="233"/>
        <v>0</v>
      </c>
      <c r="CE220" s="10">
        <f t="shared" ca="1" si="234"/>
        <v>0</v>
      </c>
      <c r="CF220" s="10">
        <f t="shared" ca="1" si="235"/>
        <v>0</v>
      </c>
      <c r="CG220" s="10">
        <f t="shared" ca="1" si="236"/>
        <v>0</v>
      </c>
      <c r="CH220" s="10">
        <f t="shared" ca="1" si="237"/>
        <v>0</v>
      </c>
      <c r="CI220" s="10">
        <f t="shared" ca="1" si="238"/>
        <v>0</v>
      </c>
      <c r="CJ220" s="13">
        <f t="shared" ca="1" si="285"/>
        <v>0</v>
      </c>
      <c r="CK220" s="13"/>
      <c r="CL220" s="33">
        <f t="shared" ca="1" si="271"/>
        <v>0</v>
      </c>
      <c r="CM220" s="10">
        <f ca="1">IF(NOT(snowball),0,IF(Z219=0,0,IF($C220&lt;=SUM($CL220:CL220),0,IF(BQ220+$C220-SUM($CL220:CL220)&gt;Z219+AU220,Z219+AU220-BQ220,$C220-SUM($CL220:CL220)))))</f>
        <v>0</v>
      </c>
      <c r="CN220" s="10">
        <f ca="1">IF(NOT(snowball),0,IF(AA219=0,0,IF($C220&lt;=SUM($CL220:CM220),0,IF(BR220+$C220-SUM($CL220:CM220)&gt;AA219+AV220,AA219+AV220-BR220,$C220-SUM($CL220:CM220)))))</f>
        <v>0</v>
      </c>
      <c r="CO220" s="10">
        <f ca="1">IF(NOT(snowball),0,IF(AB219=0,0,IF($C220&lt;=SUM($CL220:CN220),0,IF(BS220+$C220-SUM($CL220:CN220)&gt;AB219+AW220,AB219+AW220-BS220,$C220-SUM($CL220:CN220)))))</f>
        <v>0</v>
      </c>
      <c r="CP220" s="10">
        <f ca="1">IF(NOT(snowball),0,IF(AC219=0,0,IF($C220&lt;=SUM($CL220:CO220),0,IF(BT220+$C220-SUM($CL220:CO220)&gt;AC219+AX220,AC219+AX220-BT220,$C220-SUM($CL220:CO220)))))</f>
        <v>0</v>
      </c>
      <c r="CQ220" s="10">
        <f ca="1">IF(NOT(snowball),0,IF(AD219=0,0,IF($C220&lt;=SUM($CL220:CP220),0,IF(BU220+$C220-SUM($CL220:CP220)&gt;AD219+AY220,AD219+AY220-BU220,$C220-SUM($CL220:CP220)))))</f>
        <v>0</v>
      </c>
      <c r="CR220" s="10">
        <f ca="1">IF(NOT(snowball),0,IF(AE219=0,0,IF($C220&lt;=SUM($CL220:CQ220),0,IF(BV220+$C220-SUM($CL220:CQ220)&gt;AE219+AZ220,AE219+AZ220-BV220,$C220-SUM($CL220:CQ220)))))</f>
        <v>0</v>
      </c>
      <c r="CS220" s="10">
        <f ca="1">IF(NOT(snowball),0,IF(AF219=0,0,IF($C220&lt;=SUM($CL220:CR220),0,IF(BW220+$C220-SUM($CL220:CR220)&gt;AF219+BA220,AF219+BA220-BW220,$C220-SUM($CL220:CR220)))))</f>
        <v>0</v>
      </c>
      <c r="CT220" s="10">
        <f ca="1">IF(NOT(snowball),0,IF(AG219=0,0,IF($C220&lt;=SUM($CL220:CS220),0,IF(BX220+$C220-SUM($CL220:CS220)&gt;AG219+BB220,AG219+BB220-BX220,$C220-SUM($CL220:CS220)))))</f>
        <v>0</v>
      </c>
      <c r="CU220" s="10">
        <f ca="1">IF(NOT(snowball),0,IF(AH219=0,0,IF($C220&lt;=SUM($CL220:CT220),0,IF(BY220+$C220-SUM($CL220:CT220)&gt;AH219+BC220,AH219+BC220-BY220,$C220-SUM($CL220:CT220)))))</f>
        <v>0</v>
      </c>
      <c r="CV220" s="10">
        <f ca="1">IF(NOT(snowball),0,IF(AI219=0,0,IF($C220&lt;=SUM($CL220:CU220),0,IF(BZ220+$C220-SUM($CL220:CU220)&gt;AI219+BD220,AI219+BD220-BZ220,$C220-SUM($CL220:CU220)))))</f>
        <v>0</v>
      </c>
      <c r="CW220" s="10">
        <f ca="1">IF(NOT(snowball),0,IF(AJ219=0,0,IF($C220&lt;=SUM($CL220:CV220),0,IF(CA220+$C220-SUM($CL220:CV220)&gt;AJ219+BE220,AJ219+BE220-CA220,$C220-SUM($CL220:CV220)))))</f>
        <v>0</v>
      </c>
      <c r="CX220" s="10">
        <f ca="1">IF(NOT(snowball),0,IF(AK219=0,0,IF($C220&lt;=SUM($CL220:CW220),0,IF(CB220+$C220-SUM($CL220:CW220)&gt;AK219+BF220,AK219+BF220-CB220,$C220-SUM($CL220:CW220)))))</f>
        <v>0</v>
      </c>
      <c r="CY220" s="10">
        <f ca="1">IF(NOT(snowball),0,IF(AL219=0,0,IF($C220&lt;=SUM($CL220:CX220),0,IF(CC220+$C220-SUM($CL220:CX220)&gt;AL219+BG220,AL219+BG220-CC220,$C220-SUM($CL220:CX220)))))</f>
        <v>0</v>
      </c>
      <c r="CZ220" s="10">
        <f ca="1">IF(NOT(snowball),0,IF(AM219=0,0,IF($C220&lt;=SUM($CL220:CY220),0,IF(CD220+$C220-SUM($CL220:CY220)&gt;AM219+BH220,AM219+BH220-CD220,$C220-SUM($CL220:CY220)))))</f>
        <v>0</v>
      </c>
      <c r="DA220" s="10">
        <f ca="1">IF(NOT(snowball),0,IF(AN219=0,0,IF($C220&lt;=SUM($CL220:CZ220),0,IF(CE220+$C220-SUM($CL220:CZ220)&gt;AN219+BI220,AN219+BI220-CE220,$C220-SUM($CL220:CZ220)))))</f>
        <v>0</v>
      </c>
      <c r="DB220" s="10">
        <f ca="1">IF(NOT(snowball),0,IF(AO219=0,0,IF($C220&lt;=SUM($CL220:DA220),0,IF(CF220+$C220-SUM($CL220:DA220)&gt;AO219+BJ220,AO219+BJ220-CF220,$C220-SUM($CL220:DA220)))))</f>
        <v>0</v>
      </c>
      <c r="DC220" s="10">
        <f ca="1">IF(NOT(snowball),0,IF(AP219=0,0,IF($C220&lt;=SUM($CL220:DB220),0,IF(CG220+$C220-SUM($CL220:DB220)&gt;AP219+BK220,AP219+BK220-CG220,$C220-SUM($CL220:DB220)))))</f>
        <v>0</v>
      </c>
      <c r="DD220" s="10">
        <f ca="1">IF(NOT(snowball),0,IF(AQ219=0,0,IF($C220&lt;=SUM($CL220:DC220),0,IF(CH220+$C220-SUM($CL220:DC220)&gt;AQ219+BL220,AQ219+BL220-CH220,$C220-SUM($CL220:DC220)))))</f>
        <v>0</v>
      </c>
      <c r="DE220" s="10">
        <f ca="1">IF(NOT(snowball),0,IF(AR219=0,0,IF($C220&lt;=SUM($CL220:DD220),0,IF(CI220+$C220-SUM($CL220:DD220)&gt;AR219+BM220,AR219+BM220-CI220,$C220-SUM($CL220:DD220)))))</f>
        <v>0</v>
      </c>
    </row>
    <row r="221" spans="1:109" ht="11.1" customHeight="1">
      <c r="A221" s="11" t="str">
        <f t="shared" ca="1" si="286"/>
        <v/>
      </c>
      <c r="B221" s="5" t="e">
        <f t="shared" ca="1" si="272"/>
        <v>#N/A</v>
      </c>
      <c r="C221" s="34" t="str">
        <f t="shared" ca="1" si="250"/>
        <v/>
      </c>
      <c r="D221" s="10">
        <f t="shared" ca="1" si="251"/>
        <v>0</v>
      </c>
      <c r="E221" s="10">
        <f t="shared" ca="1" si="252"/>
        <v>0</v>
      </c>
      <c r="F221" s="10">
        <f t="shared" ca="1" si="253"/>
        <v>0</v>
      </c>
      <c r="G221" s="10">
        <f t="shared" ca="1" si="254"/>
        <v>0</v>
      </c>
      <c r="H221" s="10">
        <f t="shared" ca="1" si="255"/>
        <v>0</v>
      </c>
      <c r="I221" s="10">
        <f t="shared" ca="1" si="256"/>
        <v>0</v>
      </c>
      <c r="J221" s="10">
        <f t="shared" ca="1" si="257"/>
        <v>0</v>
      </c>
      <c r="K221" s="10">
        <f t="shared" ca="1" si="258"/>
        <v>0</v>
      </c>
      <c r="L221" s="10">
        <f t="shared" ca="1" si="259"/>
        <v>0</v>
      </c>
      <c r="M221" s="10">
        <f t="shared" ca="1" si="260"/>
        <v>0</v>
      </c>
      <c r="N221" s="10">
        <f t="shared" ca="1" si="261"/>
        <v>0</v>
      </c>
      <c r="O221" s="10">
        <f t="shared" ca="1" si="262"/>
        <v>0</v>
      </c>
      <c r="P221" s="10">
        <f t="shared" ca="1" si="263"/>
        <v>0</v>
      </c>
      <c r="Q221" s="10">
        <f t="shared" ca="1" si="264"/>
        <v>0</v>
      </c>
      <c r="R221" s="10">
        <f t="shared" ca="1" si="265"/>
        <v>0</v>
      </c>
      <c r="S221" s="10">
        <f t="shared" ca="1" si="266"/>
        <v>0</v>
      </c>
      <c r="T221" s="10">
        <f t="shared" ca="1" si="267"/>
        <v>0</v>
      </c>
      <c r="U221" s="10">
        <f t="shared" ca="1" si="268"/>
        <v>0</v>
      </c>
      <c r="V221" s="10">
        <f t="shared" ca="1" si="269"/>
        <v>0</v>
      </c>
      <c r="W221" s="10">
        <f t="shared" ca="1" si="269"/>
        <v>0</v>
      </c>
      <c r="X221" s="31"/>
      <c r="Y221" s="10">
        <f t="shared" ca="1" si="273"/>
        <v>0</v>
      </c>
      <c r="Z221" s="10">
        <f t="shared" ca="1" si="274"/>
        <v>0</v>
      </c>
      <c r="AA221" s="10">
        <f t="shared" ca="1" si="275"/>
        <v>0</v>
      </c>
      <c r="AB221" s="10">
        <f t="shared" ca="1" si="276"/>
        <v>0</v>
      </c>
      <c r="AC221" s="10">
        <f t="shared" ca="1" si="277"/>
        <v>0</v>
      </c>
      <c r="AD221" s="10">
        <f t="shared" ca="1" si="278"/>
        <v>0</v>
      </c>
      <c r="AE221" s="10">
        <f t="shared" ca="1" si="270"/>
        <v>0</v>
      </c>
      <c r="AF221" s="10">
        <f t="shared" ca="1" si="270"/>
        <v>0</v>
      </c>
      <c r="AG221" s="10">
        <f t="shared" ca="1" si="270"/>
        <v>0</v>
      </c>
      <c r="AH221" s="10">
        <f t="shared" ca="1" si="270"/>
        <v>0</v>
      </c>
      <c r="AI221" s="10">
        <f t="shared" ca="1" si="270"/>
        <v>0</v>
      </c>
      <c r="AJ221" s="10">
        <f t="shared" ca="1" si="270"/>
        <v>0</v>
      </c>
      <c r="AK221" s="10">
        <f t="shared" ca="1" si="270"/>
        <v>0</v>
      </c>
      <c r="AL221" s="10">
        <f t="shared" ca="1" si="270"/>
        <v>0</v>
      </c>
      <c r="AM221" s="10">
        <f t="shared" ca="1" si="270"/>
        <v>0</v>
      </c>
      <c r="AN221" s="10">
        <f t="shared" ca="1" si="270"/>
        <v>0</v>
      </c>
      <c r="AO221" s="10">
        <f t="shared" ca="1" si="270"/>
        <v>0</v>
      </c>
      <c r="AP221" s="10">
        <f t="shared" ca="1" si="270"/>
        <v>0</v>
      </c>
      <c r="AQ221" s="10">
        <f t="shared" ca="1" si="270"/>
        <v>0</v>
      </c>
      <c r="AR221" s="10">
        <f t="shared" ca="1" si="270"/>
        <v>0</v>
      </c>
      <c r="AS221" s="2"/>
      <c r="AT221" s="10">
        <f t="shared" ca="1" si="247"/>
        <v>0</v>
      </c>
      <c r="AU221" s="10">
        <f t="shared" ca="1" si="248"/>
        <v>0</v>
      </c>
      <c r="AV221" s="10">
        <f t="shared" ca="1" si="249"/>
        <v>0</v>
      </c>
      <c r="AW221" s="10">
        <f t="shared" ca="1" si="206"/>
        <v>0</v>
      </c>
      <c r="AX221" s="10">
        <f t="shared" ca="1" si="207"/>
        <v>0</v>
      </c>
      <c r="AY221" s="10">
        <f t="shared" ca="1" si="208"/>
        <v>0</v>
      </c>
      <c r="AZ221" s="10">
        <f t="shared" ca="1" si="209"/>
        <v>0</v>
      </c>
      <c r="BA221" s="10">
        <f t="shared" ca="1" si="210"/>
        <v>0</v>
      </c>
      <c r="BB221" s="10">
        <f t="shared" ca="1" si="211"/>
        <v>0</v>
      </c>
      <c r="BC221" s="10">
        <f t="shared" ca="1" si="212"/>
        <v>0</v>
      </c>
      <c r="BD221" s="10">
        <f t="shared" ca="1" si="213"/>
        <v>0</v>
      </c>
      <c r="BE221" s="10">
        <f t="shared" ca="1" si="214"/>
        <v>0</v>
      </c>
      <c r="BF221" s="10">
        <f t="shared" ca="1" si="215"/>
        <v>0</v>
      </c>
      <c r="BG221" s="10">
        <f t="shared" ca="1" si="216"/>
        <v>0</v>
      </c>
      <c r="BH221" s="10">
        <f t="shared" ca="1" si="217"/>
        <v>0</v>
      </c>
      <c r="BI221" s="10">
        <f t="shared" ca="1" si="218"/>
        <v>0</v>
      </c>
      <c r="BJ221" s="10">
        <f t="shared" ca="1" si="219"/>
        <v>0</v>
      </c>
      <c r="BK221" s="10">
        <f t="shared" ca="1" si="220"/>
        <v>0</v>
      </c>
      <c r="BL221" s="10">
        <f t="shared" ca="1" si="221"/>
        <v>0</v>
      </c>
      <c r="BM221" s="10">
        <f t="shared" ca="1" si="222"/>
        <v>0</v>
      </c>
      <c r="BN221" s="13">
        <f t="shared" ca="1" si="279"/>
        <v>0</v>
      </c>
      <c r="BO221" s="7"/>
      <c r="BP221" s="10">
        <f t="shared" ca="1" si="280"/>
        <v>0</v>
      </c>
      <c r="BQ221" s="10">
        <f t="shared" ca="1" si="281"/>
        <v>0</v>
      </c>
      <c r="BR221" s="10">
        <f t="shared" ca="1" si="282"/>
        <v>0</v>
      </c>
      <c r="BS221" s="10">
        <f t="shared" ca="1" si="283"/>
        <v>0</v>
      </c>
      <c r="BT221" s="10">
        <f t="shared" ca="1" si="284"/>
        <v>0</v>
      </c>
      <c r="BU221" s="10">
        <f t="shared" ca="1" si="224"/>
        <v>0</v>
      </c>
      <c r="BV221" s="10">
        <f t="shared" ca="1" si="225"/>
        <v>0</v>
      </c>
      <c r="BW221" s="10">
        <f t="shared" ca="1" si="226"/>
        <v>0</v>
      </c>
      <c r="BX221" s="10">
        <f t="shared" ca="1" si="227"/>
        <v>0</v>
      </c>
      <c r="BY221" s="10">
        <f t="shared" ca="1" si="228"/>
        <v>0</v>
      </c>
      <c r="BZ221" s="10">
        <f t="shared" ca="1" si="229"/>
        <v>0</v>
      </c>
      <c r="CA221" s="10">
        <f t="shared" ca="1" si="230"/>
        <v>0</v>
      </c>
      <c r="CB221" s="10">
        <f t="shared" ca="1" si="231"/>
        <v>0</v>
      </c>
      <c r="CC221" s="10">
        <f t="shared" ca="1" si="232"/>
        <v>0</v>
      </c>
      <c r="CD221" s="10">
        <f t="shared" ca="1" si="233"/>
        <v>0</v>
      </c>
      <c r="CE221" s="10">
        <f t="shared" ca="1" si="234"/>
        <v>0</v>
      </c>
      <c r="CF221" s="10">
        <f t="shared" ca="1" si="235"/>
        <v>0</v>
      </c>
      <c r="CG221" s="10">
        <f t="shared" ca="1" si="236"/>
        <v>0</v>
      </c>
      <c r="CH221" s="10">
        <f t="shared" ca="1" si="237"/>
        <v>0</v>
      </c>
      <c r="CI221" s="10">
        <f t="shared" ca="1" si="238"/>
        <v>0</v>
      </c>
      <c r="CJ221" s="13">
        <f t="shared" ca="1" si="285"/>
        <v>0</v>
      </c>
      <c r="CK221" s="13"/>
      <c r="CL221" s="33">
        <f t="shared" ca="1" si="271"/>
        <v>0</v>
      </c>
      <c r="CM221" s="10">
        <f ca="1">IF(NOT(snowball),0,IF(Z220=0,0,IF($C221&lt;=SUM($CL221:CL221),0,IF(BQ221+$C221-SUM($CL221:CL221)&gt;Z220+AU221,Z220+AU221-BQ221,$C221-SUM($CL221:CL221)))))</f>
        <v>0</v>
      </c>
      <c r="CN221" s="10">
        <f ca="1">IF(NOT(snowball),0,IF(AA220=0,0,IF($C221&lt;=SUM($CL221:CM221),0,IF(BR221+$C221-SUM($CL221:CM221)&gt;AA220+AV221,AA220+AV221-BR221,$C221-SUM($CL221:CM221)))))</f>
        <v>0</v>
      </c>
      <c r="CO221" s="10">
        <f ca="1">IF(NOT(snowball),0,IF(AB220=0,0,IF($C221&lt;=SUM($CL221:CN221),0,IF(BS221+$C221-SUM($CL221:CN221)&gt;AB220+AW221,AB220+AW221-BS221,$C221-SUM($CL221:CN221)))))</f>
        <v>0</v>
      </c>
      <c r="CP221" s="10">
        <f ca="1">IF(NOT(snowball),0,IF(AC220=0,0,IF($C221&lt;=SUM($CL221:CO221),0,IF(BT221+$C221-SUM($CL221:CO221)&gt;AC220+AX221,AC220+AX221-BT221,$C221-SUM($CL221:CO221)))))</f>
        <v>0</v>
      </c>
      <c r="CQ221" s="10">
        <f ca="1">IF(NOT(snowball),0,IF(AD220=0,0,IF($C221&lt;=SUM($CL221:CP221),0,IF(BU221+$C221-SUM($CL221:CP221)&gt;AD220+AY221,AD220+AY221-BU221,$C221-SUM($CL221:CP221)))))</f>
        <v>0</v>
      </c>
      <c r="CR221" s="10">
        <f ca="1">IF(NOT(snowball),0,IF(AE220=0,0,IF($C221&lt;=SUM($CL221:CQ221),0,IF(BV221+$C221-SUM($CL221:CQ221)&gt;AE220+AZ221,AE220+AZ221-BV221,$C221-SUM($CL221:CQ221)))))</f>
        <v>0</v>
      </c>
      <c r="CS221" s="10">
        <f ca="1">IF(NOT(snowball),0,IF(AF220=0,0,IF($C221&lt;=SUM($CL221:CR221),0,IF(BW221+$C221-SUM($CL221:CR221)&gt;AF220+BA221,AF220+BA221-BW221,$C221-SUM($CL221:CR221)))))</f>
        <v>0</v>
      </c>
      <c r="CT221" s="10">
        <f ca="1">IF(NOT(snowball),0,IF(AG220=0,0,IF($C221&lt;=SUM($CL221:CS221),0,IF(BX221+$C221-SUM($CL221:CS221)&gt;AG220+BB221,AG220+BB221-BX221,$C221-SUM($CL221:CS221)))))</f>
        <v>0</v>
      </c>
      <c r="CU221" s="10">
        <f ca="1">IF(NOT(snowball),0,IF(AH220=0,0,IF($C221&lt;=SUM($CL221:CT221),0,IF(BY221+$C221-SUM($CL221:CT221)&gt;AH220+BC221,AH220+BC221-BY221,$C221-SUM($CL221:CT221)))))</f>
        <v>0</v>
      </c>
      <c r="CV221" s="10">
        <f ca="1">IF(NOT(snowball),0,IF(AI220=0,0,IF($C221&lt;=SUM($CL221:CU221),0,IF(BZ221+$C221-SUM($CL221:CU221)&gt;AI220+BD221,AI220+BD221-BZ221,$C221-SUM($CL221:CU221)))))</f>
        <v>0</v>
      </c>
      <c r="CW221" s="10">
        <f ca="1">IF(NOT(snowball),0,IF(AJ220=0,0,IF($C221&lt;=SUM($CL221:CV221),0,IF(CA221+$C221-SUM($CL221:CV221)&gt;AJ220+BE221,AJ220+BE221-CA221,$C221-SUM($CL221:CV221)))))</f>
        <v>0</v>
      </c>
      <c r="CX221" s="10">
        <f ca="1">IF(NOT(snowball),0,IF(AK220=0,0,IF($C221&lt;=SUM($CL221:CW221),0,IF(CB221+$C221-SUM($CL221:CW221)&gt;AK220+BF221,AK220+BF221-CB221,$C221-SUM($CL221:CW221)))))</f>
        <v>0</v>
      </c>
      <c r="CY221" s="10">
        <f ca="1">IF(NOT(snowball),0,IF(AL220=0,0,IF($C221&lt;=SUM($CL221:CX221),0,IF(CC221+$C221-SUM($CL221:CX221)&gt;AL220+BG221,AL220+BG221-CC221,$C221-SUM($CL221:CX221)))))</f>
        <v>0</v>
      </c>
      <c r="CZ221" s="10">
        <f ca="1">IF(NOT(snowball),0,IF(AM220=0,0,IF($C221&lt;=SUM($CL221:CY221),0,IF(CD221+$C221-SUM($CL221:CY221)&gt;AM220+BH221,AM220+BH221-CD221,$C221-SUM($CL221:CY221)))))</f>
        <v>0</v>
      </c>
      <c r="DA221" s="10">
        <f ca="1">IF(NOT(snowball),0,IF(AN220=0,0,IF($C221&lt;=SUM($CL221:CZ221),0,IF(CE221+$C221-SUM($CL221:CZ221)&gt;AN220+BI221,AN220+BI221-CE221,$C221-SUM($CL221:CZ221)))))</f>
        <v>0</v>
      </c>
      <c r="DB221" s="10">
        <f ca="1">IF(NOT(snowball),0,IF(AO220=0,0,IF($C221&lt;=SUM($CL221:DA221),0,IF(CF221+$C221-SUM($CL221:DA221)&gt;AO220+BJ221,AO220+BJ221-CF221,$C221-SUM($CL221:DA221)))))</f>
        <v>0</v>
      </c>
      <c r="DC221" s="10">
        <f ca="1">IF(NOT(snowball),0,IF(AP220=0,0,IF($C221&lt;=SUM($CL221:DB221),0,IF(CG221+$C221-SUM($CL221:DB221)&gt;AP220+BK221,AP220+BK221-CG221,$C221-SUM($CL221:DB221)))))</f>
        <v>0</v>
      </c>
      <c r="DD221" s="10">
        <f ca="1">IF(NOT(snowball),0,IF(AQ220=0,0,IF($C221&lt;=SUM($CL221:DC221),0,IF(CH221+$C221-SUM($CL221:DC221)&gt;AQ220+BL221,AQ220+BL221-CH221,$C221-SUM($CL221:DC221)))))</f>
        <v>0</v>
      </c>
      <c r="DE221" s="10">
        <f ca="1">IF(NOT(snowball),0,IF(AR220=0,0,IF($C221&lt;=SUM($CL221:DD221),0,IF(CI221+$C221-SUM($CL221:DD221)&gt;AR220+BM221,AR220+BM221-CI221,$C221-SUM($CL221:DD221)))))</f>
        <v>0</v>
      </c>
    </row>
    <row r="222" spans="1:109" ht="11.1" customHeight="1">
      <c r="A222" s="11" t="str">
        <f t="shared" ca="1" si="286"/>
        <v/>
      </c>
      <c r="B222" s="5" t="e">
        <f t="shared" ca="1" si="272"/>
        <v>#N/A</v>
      </c>
      <c r="C222" s="34" t="str">
        <f t="shared" ca="1" si="250"/>
        <v/>
      </c>
      <c r="D222" s="10">
        <f t="shared" ca="1" si="251"/>
        <v>0</v>
      </c>
      <c r="E222" s="10">
        <f t="shared" ca="1" si="252"/>
        <v>0</v>
      </c>
      <c r="F222" s="10">
        <f t="shared" ca="1" si="253"/>
        <v>0</v>
      </c>
      <c r="G222" s="10">
        <f t="shared" ca="1" si="254"/>
        <v>0</v>
      </c>
      <c r="H222" s="10">
        <f t="shared" ca="1" si="255"/>
        <v>0</v>
      </c>
      <c r="I222" s="10">
        <f t="shared" ca="1" si="256"/>
        <v>0</v>
      </c>
      <c r="J222" s="10">
        <f t="shared" ca="1" si="257"/>
        <v>0</v>
      </c>
      <c r="K222" s="10">
        <f t="shared" ca="1" si="258"/>
        <v>0</v>
      </c>
      <c r="L222" s="10">
        <f t="shared" ca="1" si="259"/>
        <v>0</v>
      </c>
      <c r="M222" s="10">
        <f t="shared" ca="1" si="260"/>
        <v>0</v>
      </c>
      <c r="N222" s="10">
        <f t="shared" ca="1" si="261"/>
        <v>0</v>
      </c>
      <c r="O222" s="10">
        <f t="shared" ca="1" si="262"/>
        <v>0</v>
      </c>
      <c r="P222" s="10">
        <f t="shared" ca="1" si="263"/>
        <v>0</v>
      </c>
      <c r="Q222" s="10">
        <f t="shared" ca="1" si="264"/>
        <v>0</v>
      </c>
      <c r="R222" s="10">
        <f t="shared" ca="1" si="265"/>
        <v>0</v>
      </c>
      <c r="S222" s="10">
        <f t="shared" ca="1" si="266"/>
        <v>0</v>
      </c>
      <c r="T222" s="10">
        <f t="shared" ca="1" si="267"/>
        <v>0</v>
      </c>
      <c r="U222" s="10">
        <f t="shared" ca="1" si="268"/>
        <v>0</v>
      </c>
      <c r="V222" s="10">
        <f t="shared" ca="1" si="269"/>
        <v>0</v>
      </c>
      <c r="W222" s="10">
        <f t="shared" ca="1" si="269"/>
        <v>0</v>
      </c>
      <c r="X222" s="31"/>
      <c r="Y222" s="10">
        <f t="shared" ca="1" si="273"/>
        <v>0</v>
      </c>
      <c r="Z222" s="10">
        <f t="shared" ca="1" si="274"/>
        <v>0</v>
      </c>
      <c r="AA222" s="10">
        <f t="shared" ca="1" si="275"/>
        <v>0</v>
      </c>
      <c r="AB222" s="10">
        <f t="shared" ca="1" si="276"/>
        <v>0</v>
      </c>
      <c r="AC222" s="10">
        <f t="shared" ca="1" si="277"/>
        <v>0</v>
      </c>
      <c r="AD222" s="10">
        <f t="shared" ca="1" si="278"/>
        <v>0</v>
      </c>
      <c r="AE222" s="10">
        <f t="shared" ca="1" si="270"/>
        <v>0</v>
      </c>
      <c r="AF222" s="10">
        <f t="shared" ca="1" si="270"/>
        <v>0</v>
      </c>
      <c r="AG222" s="10">
        <f t="shared" ca="1" si="270"/>
        <v>0</v>
      </c>
      <c r="AH222" s="10">
        <f t="shared" ca="1" si="270"/>
        <v>0</v>
      </c>
      <c r="AI222" s="10">
        <f t="shared" ca="1" si="270"/>
        <v>0</v>
      </c>
      <c r="AJ222" s="10">
        <f t="shared" ca="1" si="270"/>
        <v>0</v>
      </c>
      <c r="AK222" s="10">
        <f t="shared" ca="1" si="270"/>
        <v>0</v>
      </c>
      <c r="AL222" s="10">
        <f t="shared" ca="1" si="270"/>
        <v>0</v>
      </c>
      <c r="AM222" s="10">
        <f t="shared" ca="1" si="270"/>
        <v>0</v>
      </c>
      <c r="AN222" s="10">
        <f t="shared" ca="1" si="270"/>
        <v>0</v>
      </c>
      <c r="AO222" s="10">
        <f t="shared" ca="1" si="270"/>
        <v>0</v>
      </c>
      <c r="AP222" s="10">
        <f t="shared" ca="1" si="270"/>
        <v>0</v>
      </c>
      <c r="AQ222" s="10">
        <f t="shared" ca="1" si="270"/>
        <v>0</v>
      </c>
      <c r="AR222" s="10">
        <f t="shared" ca="1" si="270"/>
        <v>0</v>
      </c>
      <c r="AS222" s="2"/>
      <c r="AT222" s="10">
        <f t="shared" ca="1" si="247"/>
        <v>0</v>
      </c>
      <c r="AU222" s="10">
        <f t="shared" ca="1" si="248"/>
        <v>0</v>
      </c>
      <c r="AV222" s="10">
        <f t="shared" ca="1" si="249"/>
        <v>0</v>
      </c>
      <c r="AW222" s="10">
        <f t="shared" ca="1" si="206"/>
        <v>0</v>
      </c>
      <c r="AX222" s="10">
        <f t="shared" ca="1" si="207"/>
        <v>0</v>
      </c>
      <c r="AY222" s="10">
        <f t="shared" ca="1" si="208"/>
        <v>0</v>
      </c>
      <c r="AZ222" s="10">
        <f t="shared" ca="1" si="209"/>
        <v>0</v>
      </c>
      <c r="BA222" s="10">
        <f t="shared" ca="1" si="210"/>
        <v>0</v>
      </c>
      <c r="BB222" s="10">
        <f t="shared" ca="1" si="211"/>
        <v>0</v>
      </c>
      <c r="BC222" s="10">
        <f t="shared" ca="1" si="212"/>
        <v>0</v>
      </c>
      <c r="BD222" s="10">
        <f t="shared" ca="1" si="213"/>
        <v>0</v>
      </c>
      <c r="BE222" s="10">
        <f t="shared" ca="1" si="214"/>
        <v>0</v>
      </c>
      <c r="BF222" s="10">
        <f t="shared" ca="1" si="215"/>
        <v>0</v>
      </c>
      <c r="BG222" s="10">
        <f t="shared" ca="1" si="216"/>
        <v>0</v>
      </c>
      <c r="BH222" s="10">
        <f t="shared" ca="1" si="217"/>
        <v>0</v>
      </c>
      <c r="BI222" s="10">
        <f t="shared" ca="1" si="218"/>
        <v>0</v>
      </c>
      <c r="BJ222" s="10">
        <f t="shared" ca="1" si="219"/>
        <v>0</v>
      </c>
      <c r="BK222" s="10">
        <f t="shared" ca="1" si="220"/>
        <v>0</v>
      </c>
      <c r="BL222" s="10">
        <f t="shared" ca="1" si="221"/>
        <v>0</v>
      </c>
      <c r="BM222" s="10">
        <f t="shared" ca="1" si="222"/>
        <v>0</v>
      </c>
      <c r="BN222" s="13">
        <f t="shared" ca="1" si="279"/>
        <v>0</v>
      </c>
      <c r="BO222" s="7"/>
      <c r="BP222" s="10">
        <f t="shared" ca="1" si="280"/>
        <v>0</v>
      </c>
      <c r="BQ222" s="10">
        <f t="shared" ca="1" si="281"/>
        <v>0</v>
      </c>
      <c r="BR222" s="10">
        <f t="shared" ca="1" si="282"/>
        <v>0</v>
      </c>
      <c r="BS222" s="10">
        <f t="shared" ca="1" si="283"/>
        <v>0</v>
      </c>
      <c r="BT222" s="10">
        <f t="shared" ca="1" si="284"/>
        <v>0</v>
      </c>
      <c r="BU222" s="10">
        <f t="shared" ca="1" si="224"/>
        <v>0</v>
      </c>
      <c r="BV222" s="10">
        <f t="shared" ca="1" si="225"/>
        <v>0</v>
      </c>
      <c r="BW222" s="10">
        <f t="shared" ca="1" si="226"/>
        <v>0</v>
      </c>
      <c r="BX222" s="10">
        <f t="shared" ca="1" si="227"/>
        <v>0</v>
      </c>
      <c r="BY222" s="10">
        <f t="shared" ca="1" si="228"/>
        <v>0</v>
      </c>
      <c r="BZ222" s="10">
        <f t="shared" ca="1" si="229"/>
        <v>0</v>
      </c>
      <c r="CA222" s="10">
        <f t="shared" ca="1" si="230"/>
        <v>0</v>
      </c>
      <c r="CB222" s="10">
        <f t="shared" ca="1" si="231"/>
        <v>0</v>
      </c>
      <c r="CC222" s="10">
        <f t="shared" ca="1" si="232"/>
        <v>0</v>
      </c>
      <c r="CD222" s="10">
        <f t="shared" ca="1" si="233"/>
        <v>0</v>
      </c>
      <c r="CE222" s="10">
        <f t="shared" ca="1" si="234"/>
        <v>0</v>
      </c>
      <c r="CF222" s="10">
        <f t="shared" ca="1" si="235"/>
        <v>0</v>
      </c>
      <c r="CG222" s="10">
        <f t="shared" ca="1" si="236"/>
        <v>0</v>
      </c>
      <c r="CH222" s="10">
        <f t="shared" ca="1" si="237"/>
        <v>0</v>
      </c>
      <c r="CI222" s="10">
        <f t="shared" ca="1" si="238"/>
        <v>0</v>
      </c>
      <c r="CJ222" s="13">
        <f t="shared" ca="1" si="285"/>
        <v>0</v>
      </c>
      <c r="CK222" s="13"/>
      <c r="CL222" s="33">
        <f t="shared" ca="1" si="271"/>
        <v>0</v>
      </c>
      <c r="CM222" s="10">
        <f ca="1">IF(NOT(snowball),0,IF(Z221=0,0,IF($C222&lt;=SUM($CL222:CL222),0,IF(BQ222+$C222-SUM($CL222:CL222)&gt;Z221+AU222,Z221+AU222-BQ222,$C222-SUM($CL222:CL222)))))</f>
        <v>0</v>
      </c>
      <c r="CN222" s="10">
        <f ca="1">IF(NOT(snowball),0,IF(AA221=0,0,IF($C222&lt;=SUM($CL222:CM222),0,IF(BR222+$C222-SUM($CL222:CM222)&gt;AA221+AV222,AA221+AV222-BR222,$C222-SUM($CL222:CM222)))))</f>
        <v>0</v>
      </c>
      <c r="CO222" s="10">
        <f ca="1">IF(NOT(snowball),0,IF(AB221=0,0,IF($C222&lt;=SUM($CL222:CN222),0,IF(BS222+$C222-SUM($CL222:CN222)&gt;AB221+AW222,AB221+AW222-BS222,$C222-SUM($CL222:CN222)))))</f>
        <v>0</v>
      </c>
      <c r="CP222" s="10">
        <f ca="1">IF(NOT(snowball),0,IF(AC221=0,0,IF($C222&lt;=SUM($CL222:CO222),0,IF(BT222+$C222-SUM($CL222:CO222)&gt;AC221+AX222,AC221+AX222-BT222,$C222-SUM($CL222:CO222)))))</f>
        <v>0</v>
      </c>
      <c r="CQ222" s="10">
        <f ca="1">IF(NOT(snowball),0,IF(AD221=0,0,IF($C222&lt;=SUM($CL222:CP222),0,IF(BU222+$C222-SUM($CL222:CP222)&gt;AD221+AY222,AD221+AY222-BU222,$C222-SUM($CL222:CP222)))))</f>
        <v>0</v>
      </c>
      <c r="CR222" s="10">
        <f ca="1">IF(NOT(snowball),0,IF(AE221=0,0,IF($C222&lt;=SUM($CL222:CQ222),0,IF(BV222+$C222-SUM($CL222:CQ222)&gt;AE221+AZ222,AE221+AZ222-BV222,$C222-SUM($CL222:CQ222)))))</f>
        <v>0</v>
      </c>
      <c r="CS222" s="10">
        <f ca="1">IF(NOT(snowball),0,IF(AF221=0,0,IF($C222&lt;=SUM($CL222:CR222),0,IF(BW222+$C222-SUM($CL222:CR222)&gt;AF221+BA222,AF221+BA222-BW222,$C222-SUM($CL222:CR222)))))</f>
        <v>0</v>
      </c>
      <c r="CT222" s="10">
        <f ca="1">IF(NOT(snowball),0,IF(AG221=0,0,IF($C222&lt;=SUM($CL222:CS222),0,IF(BX222+$C222-SUM($CL222:CS222)&gt;AG221+BB222,AG221+BB222-BX222,$C222-SUM($CL222:CS222)))))</f>
        <v>0</v>
      </c>
      <c r="CU222" s="10">
        <f ca="1">IF(NOT(snowball),0,IF(AH221=0,0,IF($C222&lt;=SUM($CL222:CT222),0,IF(BY222+$C222-SUM($CL222:CT222)&gt;AH221+BC222,AH221+BC222-BY222,$C222-SUM($CL222:CT222)))))</f>
        <v>0</v>
      </c>
      <c r="CV222" s="10">
        <f ca="1">IF(NOT(snowball),0,IF(AI221=0,0,IF($C222&lt;=SUM($CL222:CU222),0,IF(BZ222+$C222-SUM($CL222:CU222)&gt;AI221+BD222,AI221+BD222-BZ222,$C222-SUM($CL222:CU222)))))</f>
        <v>0</v>
      </c>
      <c r="CW222" s="10">
        <f ca="1">IF(NOT(snowball),0,IF(AJ221=0,0,IF($C222&lt;=SUM($CL222:CV222),0,IF(CA222+$C222-SUM($CL222:CV222)&gt;AJ221+BE222,AJ221+BE222-CA222,$C222-SUM($CL222:CV222)))))</f>
        <v>0</v>
      </c>
      <c r="CX222" s="10">
        <f ca="1">IF(NOT(snowball),0,IF(AK221=0,0,IF($C222&lt;=SUM($CL222:CW222),0,IF(CB222+$C222-SUM($CL222:CW222)&gt;AK221+BF222,AK221+BF222-CB222,$C222-SUM($CL222:CW222)))))</f>
        <v>0</v>
      </c>
      <c r="CY222" s="10">
        <f ca="1">IF(NOT(snowball),0,IF(AL221=0,0,IF($C222&lt;=SUM($CL222:CX222),0,IF(CC222+$C222-SUM($CL222:CX222)&gt;AL221+BG222,AL221+BG222-CC222,$C222-SUM($CL222:CX222)))))</f>
        <v>0</v>
      </c>
      <c r="CZ222" s="10">
        <f ca="1">IF(NOT(snowball),0,IF(AM221=0,0,IF($C222&lt;=SUM($CL222:CY222),0,IF(CD222+$C222-SUM($CL222:CY222)&gt;AM221+BH222,AM221+BH222-CD222,$C222-SUM($CL222:CY222)))))</f>
        <v>0</v>
      </c>
      <c r="DA222" s="10">
        <f ca="1">IF(NOT(snowball),0,IF(AN221=0,0,IF($C222&lt;=SUM($CL222:CZ222),0,IF(CE222+$C222-SUM($CL222:CZ222)&gt;AN221+BI222,AN221+BI222-CE222,$C222-SUM($CL222:CZ222)))))</f>
        <v>0</v>
      </c>
      <c r="DB222" s="10">
        <f ca="1">IF(NOT(snowball),0,IF(AO221=0,0,IF($C222&lt;=SUM($CL222:DA222),0,IF(CF222+$C222-SUM($CL222:DA222)&gt;AO221+BJ222,AO221+BJ222-CF222,$C222-SUM($CL222:DA222)))))</f>
        <v>0</v>
      </c>
      <c r="DC222" s="10">
        <f ca="1">IF(NOT(snowball),0,IF(AP221=0,0,IF($C222&lt;=SUM($CL222:DB222),0,IF(CG222+$C222-SUM($CL222:DB222)&gt;AP221+BK222,AP221+BK222-CG222,$C222-SUM($CL222:DB222)))))</f>
        <v>0</v>
      </c>
      <c r="DD222" s="10">
        <f ca="1">IF(NOT(snowball),0,IF(AQ221=0,0,IF($C222&lt;=SUM($CL222:DC222),0,IF(CH222+$C222-SUM($CL222:DC222)&gt;AQ221+BL222,AQ221+BL222-CH222,$C222-SUM($CL222:DC222)))))</f>
        <v>0</v>
      </c>
      <c r="DE222" s="10">
        <f ca="1">IF(NOT(snowball),0,IF(AR221=0,0,IF($C222&lt;=SUM($CL222:DD222),0,IF(CI222+$C222-SUM($CL222:DD222)&gt;AR221+BM222,AR221+BM222-CI222,$C222-SUM($CL222:DD222)))))</f>
        <v>0</v>
      </c>
    </row>
    <row r="223" spans="1:109" ht="11.1" customHeight="1">
      <c r="A223" s="11" t="str">
        <f t="shared" ca="1" si="286"/>
        <v/>
      </c>
      <c r="B223" s="5" t="e">
        <f t="shared" ca="1" si="272"/>
        <v>#N/A</v>
      </c>
      <c r="C223" s="34" t="str">
        <f t="shared" ca="1" si="250"/>
        <v/>
      </c>
      <c r="D223" s="10">
        <f t="shared" ca="1" si="251"/>
        <v>0</v>
      </c>
      <c r="E223" s="10">
        <f t="shared" ca="1" si="252"/>
        <v>0</v>
      </c>
      <c r="F223" s="10">
        <f t="shared" ca="1" si="253"/>
        <v>0</v>
      </c>
      <c r="G223" s="10">
        <f t="shared" ca="1" si="254"/>
        <v>0</v>
      </c>
      <c r="H223" s="10">
        <f t="shared" ca="1" si="255"/>
        <v>0</v>
      </c>
      <c r="I223" s="10">
        <f t="shared" ca="1" si="256"/>
        <v>0</v>
      </c>
      <c r="J223" s="10">
        <f t="shared" ca="1" si="257"/>
        <v>0</v>
      </c>
      <c r="K223" s="10">
        <f t="shared" ca="1" si="258"/>
        <v>0</v>
      </c>
      <c r="L223" s="10">
        <f t="shared" ca="1" si="259"/>
        <v>0</v>
      </c>
      <c r="M223" s="10">
        <f t="shared" ca="1" si="260"/>
        <v>0</v>
      </c>
      <c r="N223" s="10">
        <f t="shared" ca="1" si="261"/>
        <v>0</v>
      </c>
      <c r="O223" s="10">
        <f t="shared" ca="1" si="262"/>
        <v>0</v>
      </c>
      <c r="P223" s="10">
        <f t="shared" ca="1" si="263"/>
        <v>0</v>
      </c>
      <c r="Q223" s="10">
        <f t="shared" ca="1" si="264"/>
        <v>0</v>
      </c>
      <c r="R223" s="10">
        <f t="shared" ca="1" si="265"/>
        <v>0</v>
      </c>
      <c r="S223" s="10">
        <f t="shared" ca="1" si="266"/>
        <v>0</v>
      </c>
      <c r="T223" s="10">
        <f t="shared" ca="1" si="267"/>
        <v>0</v>
      </c>
      <c r="U223" s="10">
        <f t="shared" ca="1" si="268"/>
        <v>0</v>
      </c>
      <c r="V223" s="10">
        <f t="shared" ca="1" si="269"/>
        <v>0</v>
      </c>
      <c r="W223" s="10">
        <f t="shared" ca="1" si="269"/>
        <v>0</v>
      </c>
      <c r="X223" s="31"/>
      <c r="Y223" s="10">
        <f t="shared" ca="1" si="273"/>
        <v>0</v>
      </c>
      <c r="Z223" s="10">
        <f t="shared" ca="1" si="274"/>
        <v>0</v>
      </c>
      <c r="AA223" s="10">
        <f t="shared" ca="1" si="275"/>
        <v>0</v>
      </c>
      <c r="AB223" s="10">
        <f t="shared" ca="1" si="276"/>
        <v>0</v>
      </c>
      <c r="AC223" s="10">
        <f t="shared" ca="1" si="277"/>
        <v>0</v>
      </c>
      <c r="AD223" s="10">
        <f t="shared" ca="1" si="278"/>
        <v>0</v>
      </c>
      <c r="AE223" s="10">
        <f t="shared" ca="1" si="270"/>
        <v>0</v>
      </c>
      <c r="AF223" s="10">
        <f t="shared" ca="1" si="270"/>
        <v>0</v>
      </c>
      <c r="AG223" s="10">
        <f t="shared" ca="1" si="270"/>
        <v>0</v>
      </c>
      <c r="AH223" s="10">
        <f t="shared" ca="1" si="270"/>
        <v>0</v>
      </c>
      <c r="AI223" s="10">
        <f t="shared" ca="1" si="270"/>
        <v>0</v>
      </c>
      <c r="AJ223" s="10">
        <f t="shared" ca="1" si="270"/>
        <v>0</v>
      </c>
      <c r="AK223" s="10">
        <f t="shared" ca="1" si="270"/>
        <v>0</v>
      </c>
      <c r="AL223" s="10">
        <f t="shared" ca="1" si="270"/>
        <v>0</v>
      </c>
      <c r="AM223" s="10">
        <f t="shared" ca="1" si="270"/>
        <v>0</v>
      </c>
      <c r="AN223" s="10">
        <f t="shared" ca="1" si="270"/>
        <v>0</v>
      </c>
      <c r="AO223" s="10">
        <f t="shared" ca="1" si="270"/>
        <v>0</v>
      </c>
      <c r="AP223" s="10">
        <f t="shared" ca="1" si="270"/>
        <v>0</v>
      </c>
      <c r="AQ223" s="10">
        <f t="shared" ca="1" si="270"/>
        <v>0</v>
      </c>
      <c r="AR223" s="10">
        <f t="shared" ca="1" si="270"/>
        <v>0</v>
      </c>
      <c r="AS223" s="2"/>
      <c r="AT223" s="10">
        <f t="shared" ca="1" si="247"/>
        <v>0</v>
      </c>
      <c r="AU223" s="10">
        <f t="shared" ca="1" si="248"/>
        <v>0</v>
      </c>
      <c r="AV223" s="10">
        <f t="shared" ca="1" si="249"/>
        <v>0</v>
      </c>
      <c r="AW223" s="10">
        <f t="shared" ca="1" si="206"/>
        <v>0</v>
      </c>
      <c r="AX223" s="10">
        <f t="shared" ca="1" si="207"/>
        <v>0</v>
      </c>
      <c r="AY223" s="10">
        <f t="shared" ca="1" si="208"/>
        <v>0</v>
      </c>
      <c r="AZ223" s="10">
        <f t="shared" ca="1" si="209"/>
        <v>0</v>
      </c>
      <c r="BA223" s="10">
        <f t="shared" ca="1" si="210"/>
        <v>0</v>
      </c>
      <c r="BB223" s="10">
        <f t="shared" ca="1" si="211"/>
        <v>0</v>
      </c>
      <c r="BC223" s="10">
        <f t="shared" ca="1" si="212"/>
        <v>0</v>
      </c>
      <c r="BD223" s="10">
        <f t="shared" ca="1" si="213"/>
        <v>0</v>
      </c>
      <c r="BE223" s="10">
        <f t="shared" ca="1" si="214"/>
        <v>0</v>
      </c>
      <c r="BF223" s="10">
        <f t="shared" ca="1" si="215"/>
        <v>0</v>
      </c>
      <c r="BG223" s="10">
        <f t="shared" ca="1" si="216"/>
        <v>0</v>
      </c>
      <c r="BH223" s="10">
        <f t="shared" ca="1" si="217"/>
        <v>0</v>
      </c>
      <c r="BI223" s="10">
        <f t="shared" ca="1" si="218"/>
        <v>0</v>
      </c>
      <c r="BJ223" s="10">
        <f t="shared" ca="1" si="219"/>
        <v>0</v>
      </c>
      <c r="BK223" s="10">
        <f t="shared" ca="1" si="220"/>
        <v>0</v>
      </c>
      <c r="BL223" s="10">
        <f t="shared" ca="1" si="221"/>
        <v>0</v>
      </c>
      <c r="BM223" s="10">
        <f t="shared" ca="1" si="222"/>
        <v>0</v>
      </c>
      <c r="BN223" s="13">
        <f t="shared" ca="1" si="279"/>
        <v>0</v>
      </c>
      <c r="BO223" s="7"/>
      <c r="BP223" s="10">
        <f t="shared" ca="1" si="280"/>
        <v>0</v>
      </c>
      <c r="BQ223" s="10">
        <f t="shared" ca="1" si="281"/>
        <v>0</v>
      </c>
      <c r="BR223" s="10">
        <f t="shared" ca="1" si="282"/>
        <v>0</v>
      </c>
      <c r="BS223" s="10">
        <f t="shared" ca="1" si="283"/>
        <v>0</v>
      </c>
      <c r="BT223" s="10">
        <f t="shared" ca="1" si="284"/>
        <v>0</v>
      </c>
      <c r="BU223" s="10">
        <f t="shared" ca="1" si="224"/>
        <v>0</v>
      </c>
      <c r="BV223" s="10">
        <f t="shared" ca="1" si="225"/>
        <v>0</v>
      </c>
      <c r="BW223" s="10">
        <f t="shared" ca="1" si="226"/>
        <v>0</v>
      </c>
      <c r="BX223" s="10">
        <f t="shared" ca="1" si="227"/>
        <v>0</v>
      </c>
      <c r="BY223" s="10">
        <f t="shared" ca="1" si="228"/>
        <v>0</v>
      </c>
      <c r="BZ223" s="10">
        <f t="shared" ca="1" si="229"/>
        <v>0</v>
      </c>
      <c r="CA223" s="10">
        <f t="shared" ca="1" si="230"/>
        <v>0</v>
      </c>
      <c r="CB223" s="10">
        <f t="shared" ca="1" si="231"/>
        <v>0</v>
      </c>
      <c r="CC223" s="10">
        <f t="shared" ca="1" si="232"/>
        <v>0</v>
      </c>
      <c r="CD223" s="10">
        <f t="shared" ca="1" si="233"/>
        <v>0</v>
      </c>
      <c r="CE223" s="10">
        <f t="shared" ca="1" si="234"/>
        <v>0</v>
      </c>
      <c r="CF223" s="10">
        <f t="shared" ca="1" si="235"/>
        <v>0</v>
      </c>
      <c r="CG223" s="10">
        <f t="shared" ca="1" si="236"/>
        <v>0</v>
      </c>
      <c r="CH223" s="10">
        <f t="shared" ca="1" si="237"/>
        <v>0</v>
      </c>
      <c r="CI223" s="10">
        <f t="shared" ca="1" si="238"/>
        <v>0</v>
      </c>
      <c r="CJ223" s="13">
        <f t="shared" ca="1" si="285"/>
        <v>0</v>
      </c>
      <c r="CK223" s="13"/>
      <c r="CL223" s="33">
        <f t="shared" ca="1" si="271"/>
        <v>0</v>
      </c>
      <c r="CM223" s="10">
        <f ca="1">IF(NOT(snowball),0,IF(Z222=0,0,IF($C223&lt;=SUM($CL223:CL223),0,IF(BQ223+$C223-SUM($CL223:CL223)&gt;Z222+AU223,Z222+AU223-BQ223,$C223-SUM($CL223:CL223)))))</f>
        <v>0</v>
      </c>
      <c r="CN223" s="10">
        <f ca="1">IF(NOT(snowball),0,IF(AA222=0,0,IF($C223&lt;=SUM($CL223:CM223),0,IF(BR223+$C223-SUM($CL223:CM223)&gt;AA222+AV223,AA222+AV223-BR223,$C223-SUM($CL223:CM223)))))</f>
        <v>0</v>
      </c>
      <c r="CO223" s="10">
        <f ca="1">IF(NOT(snowball),0,IF(AB222=0,0,IF($C223&lt;=SUM($CL223:CN223),0,IF(BS223+$C223-SUM($CL223:CN223)&gt;AB222+AW223,AB222+AW223-BS223,$C223-SUM($CL223:CN223)))))</f>
        <v>0</v>
      </c>
      <c r="CP223" s="10">
        <f ca="1">IF(NOT(snowball),0,IF(AC222=0,0,IF($C223&lt;=SUM($CL223:CO223),0,IF(BT223+$C223-SUM($CL223:CO223)&gt;AC222+AX223,AC222+AX223-BT223,$C223-SUM($CL223:CO223)))))</f>
        <v>0</v>
      </c>
      <c r="CQ223" s="10">
        <f ca="1">IF(NOT(snowball),0,IF(AD222=0,0,IF($C223&lt;=SUM($CL223:CP223),0,IF(BU223+$C223-SUM($CL223:CP223)&gt;AD222+AY223,AD222+AY223-BU223,$C223-SUM($CL223:CP223)))))</f>
        <v>0</v>
      </c>
      <c r="CR223" s="10">
        <f ca="1">IF(NOT(snowball),0,IF(AE222=0,0,IF($C223&lt;=SUM($CL223:CQ223),0,IF(BV223+$C223-SUM($CL223:CQ223)&gt;AE222+AZ223,AE222+AZ223-BV223,$C223-SUM($CL223:CQ223)))))</f>
        <v>0</v>
      </c>
      <c r="CS223" s="10">
        <f ca="1">IF(NOT(snowball),0,IF(AF222=0,0,IF($C223&lt;=SUM($CL223:CR223),0,IF(BW223+$C223-SUM($CL223:CR223)&gt;AF222+BA223,AF222+BA223-BW223,$C223-SUM($CL223:CR223)))))</f>
        <v>0</v>
      </c>
      <c r="CT223" s="10">
        <f ca="1">IF(NOT(snowball),0,IF(AG222=0,0,IF($C223&lt;=SUM($CL223:CS223),0,IF(BX223+$C223-SUM($CL223:CS223)&gt;AG222+BB223,AG222+BB223-BX223,$C223-SUM($CL223:CS223)))))</f>
        <v>0</v>
      </c>
      <c r="CU223" s="10">
        <f ca="1">IF(NOT(snowball),0,IF(AH222=0,0,IF($C223&lt;=SUM($CL223:CT223),0,IF(BY223+$C223-SUM($CL223:CT223)&gt;AH222+BC223,AH222+BC223-BY223,$C223-SUM($CL223:CT223)))))</f>
        <v>0</v>
      </c>
      <c r="CV223" s="10">
        <f ca="1">IF(NOT(snowball),0,IF(AI222=0,0,IF($C223&lt;=SUM($CL223:CU223),0,IF(BZ223+$C223-SUM($CL223:CU223)&gt;AI222+BD223,AI222+BD223-BZ223,$C223-SUM($CL223:CU223)))))</f>
        <v>0</v>
      </c>
      <c r="CW223" s="10">
        <f ca="1">IF(NOT(snowball),0,IF(AJ222=0,0,IF($C223&lt;=SUM($CL223:CV223),0,IF(CA223+$C223-SUM($CL223:CV223)&gt;AJ222+BE223,AJ222+BE223-CA223,$C223-SUM($CL223:CV223)))))</f>
        <v>0</v>
      </c>
      <c r="CX223" s="10">
        <f ca="1">IF(NOT(snowball),0,IF(AK222=0,0,IF($C223&lt;=SUM($CL223:CW223),0,IF(CB223+$C223-SUM($CL223:CW223)&gt;AK222+BF223,AK222+BF223-CB223,$C223-SUM($CL223:CW223)))))</f>
        <v>0</v>
      </c>
      <c r="CY223" s="10">
        <f ca="1">IF(NOT(snowball),0,IF(AL222=0,0,IF($C223&lt;=SUM($CL223:CX223),0,IF(CC223+$C223-SUM($CL223:CX223)&gt;AL222+BG223,AL222+BG223-CC223,$C223-SUM($CL223:CX223)))))</f>
        <v>0</v>
      </c>
      <c r="CZ223" s="10">
        <f ca="1">IF(NOT(snowball),0,IF(AM222=0,0,IF($C223&lt;=SUM($CL223:CY223),0,IF(CD223+$C223-SUM($CL223:CY223)&gt;AM222+BH223,AM222+BH223-CD223,$C223-SUM($CL223:CY223)))))</f>
        <v>0</v>
      </c>
      <c r="DA223" s="10">
        <f ca="1">IF(NOT(snowball),0,IF(AN222=0,0,IF($C223&lt;=SUM($CL223:CZ223),0,IF(CE223+$C223-SUM($CL223:CZ223)&gt;AN222+BI223,AN222+BI223-CE223,$C223-SUM($CL223:CZ223)))))</f>
        <v>0</v>
      </c>
      <c r="DB223" s="10">
        <f ca="1">IF(NOT(snowball),0,IF(AO222=0,0,IF($C223&lt;=SUM($CL223:DA223),0,IF(CF223+$C223-SUM($CL223:DA223)&gt;AO222+BJ223,AO222+BJ223-CF223,$C223-SUM($CL223:DA223)))))</f>
        <v>0</v>
      </c>
      <c r="DC223" s="10">
        <f ca="1">IF(NOT(snowball),0,IF(AP222=0,0,IF($C223&lt;=SUM($CL223:DB223),0,IF(CG223+$C223-SUM($CL223:DB223)&gt;AP222+BK223,AP222+BK223-CG223,$C223-SUM($CL223:DB223)))))</f>
        <v>0</v>
      </c>
      <c r="DD223" s="10">
        <f ca="1">IF(NOT(snowball),0,IF(AQ222=0,0,IF($C223&lt;=SUM($CL223:DC223),0,IF(CH223+$C223-SUM($CL223:DC223)&gt;AQ222+BL223,AQ222+BL223-CH223,$C223-SUM($CL223:DC223)))))</f>
        <v>0</v>
      </c>
      <c r="DE223" s="10">
        <f ca="1">IF(NOT(snowball),0,IF(AR222=0,0,IF($C223&lt;=SUM($CL223:DD223),0,IF(CI223+$C223-SUM($CL223:DD223)&gt;AR222+BM223,AR222+BM223-CI223,$C223-SUM($CL223:DD223)))))</f>
        <v>0</v>
      </c>
    </row>
    <row r="224" spans="1:109" ht="11.1" customHeight="1">
      <c r="A224" s="11" t="str">
        <f t="shared" ca="1" si="286"/>
        <v/>
      </c>
      <c r="B224" s="5" t="e">
        <f t="shared" ca="1" si="272"/>
        <v>#N/A</v>
      </c>
      <c r="C224" s="34" t="str">
        <f t="shared" ca="1" si="250"/>
        <v/>
      </c>
      <c r="D224" s="10">
        <f t="shared" ca="1" si="251"/>
        <v>0</v>
      </c>
      <c r="E224" s="10">
        <f t="shared" ca="1" si="252"/>
        <v>0</v>
      </c>
      <c r="F224" s="10">
        <f t="shared" ca="1" si="253"/>
        <v>0</v>
      </c>
      <c r="G224" s="10">
        <f t="shared" ca="1" si="254"/>
        <v>0</v>
      </c>
      <c r="H224" s="10">
        <f t="shared" ca="1" si="255"/>
        <v>0</v>
      </c>
      <c r="I224" s="10">
        <f t="shared" ca="1" si="256"/>
        <v>0</v>
      </c>
      <c r="J224" s="10">
        <f t="shared" ca="1" si="257"/>
        <v>0</v>
      </c>
      <c r="K224" s="10">
        <f t="shared" ca="1" si="258"/>
        <v>0</v>
      </c>
      <c r="L224" s="10">
        <f t="shared" ca="1" si="259"/>
        <v>0</v>
      </c>
      <c r="M224" s="10">
        <f t="shared" ca="1" si="260"/>
        <v>0</v>
      </c>
      <c r="N224" s="10">
        <f t="shared" ca="1" si="261"/>
        <v>0</v>
      </c>
      <c r="O224" s="10">
        <f t="shared" ca="1" si="262"/>
        <v>0</v>
      </c>
      <c r="P224" s="10">
        <f t="shared" ca="1" si="263"/>
        <v>0</v>
      </c>
      <c r="Q224" s="10">
        <f t="shared" ca="1" si="264"/>
        <v>0</v>
      </c>
      <c r="R224" s="10">
        <f t="shared" ca="1" si="265"/>
        <v>0</v>
      </c>
      <c r="S224" s="10">
        <f t="shared" ca="1" si="266"/>
        <v>0</v>
      </c>
      <c r="T224" s="10">
        <f t="shared" ca="1" si="267"/>
        <v>0</v>
      </c>
      <c r="U224" s="10">
        <f t="shared" ca="1" si="268"/>
        <v>0</v>
      </c>
      <c r="V224" s="10">
        <f t="shared" ca="1" si="269"/>
        <v>0</v>
      </c>
      <c r="W224" s="10">
        <f t="shared" ca="1" si="269"/>
        <v>0</v>
      </c>
      <c r="X224" s="31"/>
      <c r="Y224" s="10">
        <f t="shared" ca="1" si="273"/>
        <v>0</v>
      </c>
      <c r="Z224" s="10">
        <f t="shared" ca="1" si="274"/>
        <v>0</v>
      </c>
      <c r="AA224" s="10">
        <f t="shared" ca="1" si="275"/>
        <v>0</v>
      </c>
      <c r="AB224" s="10">
        <f t="shared" ca="1" si="276"/>
        <v>0</v>
      </c>
      <c r="AC224" s="10">
        <f t="shared" ca="1" si="277"/>
        <v>0</v>
      </c>
      <c r="AD224" s="10">
        <f t="shared" ca="1" si="278"/>
        <v>0</v>
      </c>
      <c r="AE224" s="10">
        <f t="shared" ca="1" si="270"/>
        <v>0</v>
      </c>
      <c r="AF224" s="10">
        <f t="shared" ca="1" si="270"/>
        <v>0</v>
      </c>
      <c r="AG224" s="10">
        <f t="shared" ca="1" si="270"/>
        <v>0</v>
      </c>
      <c r="AH224" s="10">
        <f t="shared" ca="1" si="270"/>
        <v>0</v>
      </c>
      <c r="AI224" s="10">
        <f t="shared" ca="1" si="270"/>
        <v>0</v>
      </c>
      <c r="AJ224" s="10">
        <f t="shared" ca="1" si="270"/>
        <v>0</v>
      </c>
      <c r="AK224" s="10">
        <f t="shared" ca="1" si="270"/>
        <v>0</v>
      </c>
      <c r="AL224" s="10">
        <f t="shared" ca="1" si="270"/>
        <v>0</v>
      </c>
      <c r="AM224" s="10">
        <f t="shared" ca="1" si="270"/>
        <v>0</v>
      </c>
      <c r="AN224" s="10">
        <f t="shared" ca="1" si="270"/>
        <v>0</v>
      </c>
      <c r="AO224" s="10">
        <f t="shared" ca="1" si="270"/>
        <v>0</v>
      </c>
      <c r="AP224" s="10">
        <f t="shared" ca="1" si="270"/>
        <v>0</v>
      </c>
      <c r="AQ224" s="10">
        <f t="shared" ca="1" si="270"/>
        <v>0</v>
      </c>
      <c r="AR224" s="10">
        <f t="shared" ca="1" si="270"/>
        <v>0</v>
      </c>
      <c r="AS224" s="2"/>
      <c r="AT224" s="10">
        <f t="shared" ca="1" si="247"/>
        <v>0</v>
      </c>
      <c r="AU224" s="10">
        <f t="shared" ca="1" si="248"/>
        <v>0</v>
      </c>
      <c r="AV224" s="10">
        <f t="shared" ca="1" si="249"/>
        <v>0</v>
      </c>
      <c r="AW224" s="10">
        <f t="shared" ref="AW224:AW287" ca="1" si="287">ROUND(AB223*G$9/12,2)</f>
        <v>0</v>
      </c>
      <c r="AX224" s="10">
        <f t="shared" ref="AX224:AX287" ca="1" si="288">ROUND(AC223*H$9/12,2)</f>
        <v>0</v>
      </c>
      <c r="AY224" s="10">
        <f t="shared" ref="AY224:AY287" ca="1" si="289">ROUND(AD223*I$9/12,2)</f>
        <v>0</v>
      </c>
      <c r="AZ224" s="10">
        <f t="shared" ref="AZ224:AZ287" ca="1" si="290">ROUND(AE223*J$9/12,2)</f>
        <v>0</v>
      </c>
      <c r="BA224" s="10">
        <f t="shared" ref="BA224:BA287" ca="1" si="291">ROUND(AF223*K$9/12,2)</f>
        <v>0</v>
      </c>
      <c r="BB224" s="10">
        <f t="shared" ref="BB224:BB287" ca="1" si="292">ROUND(AG223*L$9/12,2)</f>
        <v>0</v>
      </c>
      <c r="BC224" s="10">
        <f t="shared" ref="BC224:BC287" ca="1" si="293">ROUND(AH223*M$9/12,2)</f>
        <v>0</v>
      </c>
      <c r="BD224" s="10">
        <f t="shared" ref="BD224:BD287" ca="1" si="294">ROUND(AI223*N$9/12,2)</f>
        <v>0</v>
      </c>
      <c r="BE224" s="10">
        <f t="shared" ref="BE224:BE287" ca="1" si="295">ROUND(AJ223*O$9/12,2)</f>
        <v>0</v>
      </c>
      <c r="BF224" s="10">
        <f t="shared" ref="BF224:BF287" ca="1" si="296">ROUND(AK223*P$9/12,2)</f>
        <v>0</v>
      </c>
      <c r="BG224" s="10">
        <f t="shared" ref="BG224:BG287" ca="1" si="297">ROUND(AL223*Q$9/12,2)</f>
        <v>0</v>
      </c>
      <c r="BH224" s="10">
        <f t="shared" ref="BH224:BH287" ca="1" si="298">ROUND(AM223*R$9/12,2)</f>
        <v>0</v>
      </c>
      <c r="BI224" s="10">
        <f t="shared" ref="BI224:BI287" ca="1" si="299">ROUND(AN223*S$9/12,2)</f>
        <v>0</v>
      </c>
      <c r="BJ224" s="10">
        <f t="shared" ref="BJ224:BJ287" ca="1" si="300">ROUND(AO223*T$9/12,2)</f>
        <v>0</v>
      </c>
      <c r="BK224" s="10">
        <f t="shared" ref="BK224:BK287" ca="1" si="301">ROUND(AP223*U$9/12,2)</f>
        <v>0</v>
      </c>
      <c r="BL224" s="10">
        <f t="shared" ref="BL224:BL287" ca="1" si="302">ROUND(AQ223*V$9/12,2)</f>
        <v>0</v>
      </c>
      <c r="BM224" s="10">
        <f t="shared" ref="BM224:BM287" ca="1" si="303">ROUND(AR223*W$9/12,2)</f>
        <v>0</v>
      </c>
      <c r="BN224" s="13">
        <f t="shared" ca="1" si="279"/>
        <v>0</v>
      </c>
      <c r="BO224" s="7"/>
      <c r="BP224" s="10">
        <f t="shared" ca="1" si="280"/>
        <v>0</v>
      </c>
      <c r="BQ224" s="10">
        <f t="shared" ca="1" si="281"/>
        <v>0</v>
      </c>
      <c r="BR224" s="10">
        <f t="shared" ca="1" si="282"/>
        <v>0</v>
      </c>
      <c r="BS224" s="10">
        <f t="shared" ca="1" si="283"/>
        <v>0</v>
      </c>
      <c r="BT224" s="10">
        <f t="shared" ca="1" si="284"/>
        <v>0</v>
      </c>
      <c r="BU224" s="10">
        <f t="shared" ca="1" si="224"/>
        <v>0</v>
      </c>
      <c r="BV224" s="10">
        <f t="shared" ca="1" si="225"/>
        <v>0</v>
      </c>
      <c r="BW224" s="10">
        <f t="shared" ca="1" si="226"/>
        <v>0</v>
      </c>
      <c r="BX224" s="10">
        <f t="shared" ca="1" si="227"/>
        <v>0</v>
      </c>
      <c r="BY224" s="10">
        <f t="shared" ca="1" si="228"/>
        <v>0</v>
      </c>
      <c r="BZ224" s="10">
        <f t="shared" ca="1" si="229"/>
        <v>0</v>
      </c>
      <c r="CA224" s="10">
        <f t="shared" ca="1" si="230"/>
        <v>0</v>
      </c>
      <c r="CB224" s="10">
        <f t="shared" ca="1" si="231"/>
        <v>0</v>
      </c>
      <c r="CC224" s="10">
        <f t="shared" ca="1" si="232"/>
        <v>0</v>
      </c>
      <c r="CD224" s="10">
        <f t="shared" ca="1" si="233"/>
        <v>0</v>
      </c>
      <c r="CE224" s="10">
        <f t="shared" ca="1" si="234"/>
        <v>0</v>
      </c>
      <c r="CF224" s="10">
        <f t="shared" ca="1" si="235"/>
        <v>0</v>
      </c>
      <c r="CG224" s="10">
        <f t="shared" ca="1" si="236"/>
        <v>0</v>
      </c>
      <c r="CH224" s="10">
        <f t="shared" ca="1" si="237"/>
        <v>0</v>
      </c>
      <c r="CI224" s="10">
        <f t="shared" ca="1" si="238"/>
        <v>0</v>
      </c>
      <c r="CJ224" s="13">
        <f t="shared" ca="1" si="285"/>
        <v>0</v>
      </c>
      <c r="CK224" s="13"/>
      <c r="CL224" s="33">
        <f t="shared" ca="1" si="271"/>
        <v>0</v>
      </c>
      <c r="CM224" s="10">
        <f ca="1">IF(NOT(snowball),0,IF(Z223=0,0,IF($C224&lt;=SUM($CL224:CL224),0,IF(BQ224+$C224-SUM($CL224:CL224)&gt;Z223+AU224,Z223+AU224-BQ224,$C224-SUM($CL224:CL224)))))</f>
        <v>0</v>
      </c>
      <c r="CN224" s="10">
        <f ca="1">IF(NOT(snowball),0,IF(AA223=0,0,IF($C224&lt;=SUM($CL224:CM224),0,IF(BR224+$C224-SUM($CL224:CM224)&gt;AA223+AV224,AA223+AV224-BR224,$C224-SUM($CL224:CM224)))))</f>
        <v>0</v>
      </c>
      <c r="CO224" s="10">
        <f ca="1">IF(NOT(snowball),0,IF(AB223=0,0,IF($C224&lt;=SUM($CL224:CN224),0,IF(BS224+$C224-SUM($CL224:CN224)&gt;AB223+AW224,AB223+AW224-BS224,$C224-SUM($CL224:CN224)))))</f>
        <v>0</v>
      </c>
      <c r="CP224" s="10">
        <f ca="1">IF(NOT(snowball),0,IF(AC223=0,0,IF($C224&lt;=SUM($CL224:CO224),0,IF(BT224+$C224-SUM($CL224:CO224)&gt;AC223+AX224,AC223+AX224-BT224,$C224-SUM($CL224:CO224)))))</f>
        <v>0</v>
      </c>
      <c r="CQ224" s="10">
        <f ca="1">IF(NOT(snowball),0,IF(AD223=0,0,IF($C224&lt;=SUM($CL224:CP224),0,IF(BU224+$C224-SUM($CL224:CP224)&gt;AD223+AY224,AD223+AY224-BU224,$C224-SUM($CL224:CP224)))))</f>
        <v>0</v>
      </c>
      <c r="CR224" s="10">
        <f ca="1">IF(NOT(snowball),0,IF(AE223=0,0,IF($C224&lt;=SUM($CL224:CQ224),0,IF(BV224+$C224-SUM($CL224:CQ224)&gt;AE223+AZ224,AE223+AZ224-BV224,$C224-SUM($CL224:CQ224)))))</f>
        <v>0</v>
      </c>
      <c r="CS224" s="10">
        <f ca="1">IF(NOT(snowball),0,IF(AF223=0,0,IF($C224&lt;=SUM($CL224:CR224),0,IF(BW224+$C224-SUM($CL224:CR224)&gt;AF223+BA224,AF223+BA224-BW224,$C224-SUM($CL224:CR224)))))</f>
        <v>0</v>
      </c>
      <c r="CT224" s="10">
        <f ca="1">IF(NOT(snowball),0,IF(AG223=0,0,IF($C224&lt;=SUM($CL224:CS224),0,IF(BX224+$C224-SUM($CL224:CS224)&gt;AG223+BB224,AG223+BB224-BX224,$C224-SUM($CL224:CS224)))))</f>
        <v>0</v>
      </c>
      <c r="CU224" s="10">
        <f ca="1">IF(NOT(snowball),0,IF(AH223=0,0,IF($C224&lt;=SUM($CL224:CT224),0,IF(BY224+$C224-SUM($CL224:CT224)&gt;AH223+BC224,AH223+BC224-BY224,$C224-SUM($CL224:CT224)))))</f>
        <v>0</v>
      </c>
      <c r="CV224" s="10">
        <f ca="1">IF(NOT(snowball),0,IF(AI223=0,0,IF($C224&lt;=SUM($CL224:CU224),0,IF(BZ224+$C224-SUM($CL224:CU224)&gt;AI223+BD224,AI223+BD224-BZ224,$C224-SUM($CL224:CU224)))))</f>
        <v>0</v>
      </c>
      <c r="CW224" s="10">
        <f ca="1">IF(NOT(snowball),0,IF(AJ223=0,0,IF($C224&lt;=SUM($CL224:CV224),0,IF(CA224+$C224-SUM($CL224:CV224)&gt;AJ223+BE224,AJ223+BE224-CA224,$C224-SUM($CL224:CV224)))))</f>
        <v>0</v>
      </c>
      <c r="CX224" s="10">
        <f ca="1">IF(NOT(snowball),0,IF(AK223=0,0,IF($C224&lt;=SUM($CL224:CW224),0,IF(CB224+$C224-SUM($CL224:CW224)&gt;AK223+BF224,AK223+BF224-CB224,$C224-SUM($CL224:CW224)))))</f>
        <v>0</v>
      </c>
      <c r="CY224" s="10">
        <f ca="1">IF(NOT(snowball),0,IF(AL223=0,0,IF($C224&lt;=SUM($CL224:CX224),0,IF(CC224+$C224-SUM($CL224:CX224)&gt;AL223+BG224,AL223+BG224-CC224,$C224-SUM($CL224:CX224)))))</f>
        <v>0</v>
      </c>
      <c r="CZ224" s="10">
        <f ca="1">IF(NOT(snowball),0,IF(AM223=0,0,IF($C224&lt;=SUM($CL224:CY224),0,IF(CD224+$C224-SUM($CL224:CY224)&gt;AM223+BH224,AM223+BH224-CD224,$C224-SUM($CL224:CY224)))))</f>
        <v>0</v>
      </c>
      <c r="DA224" s="10">
        <f ca="1">IF(NOT(snowball),0,IF(AN223=0,0,IF($C224&lt;=SUM($CL224:CZ224),0,IF(CE224+$C224-SUM($CL224:CZ224)&gt;AN223+BI224,AN223+BI224-CE224,$C224-SUM($CL224:CZ224)))))</f>
        <v>0</v>
      </c>
      <c r="DB224" s="10">
        <f ca="1">IF(NOT(snowball),0,IF(AO223=0,0,IF($C224&lt;=SUM($CL224:DA224),0,IF(CF224+$C224-SUM($CL224:DA224)&gt;AO223+BJ224,AO223+BJ224-CF224,$C224-SUM($CL224:DA224)))))</f>
        <v>0</v>
      </c>
      <c r="DC224" s="10">
        <f ca="1">IF(NOT(snowball),0,IF(AP223=0,0,IF($C224&lt;=SUM($CL224:DB224),0,IF(CG224+$C224-SUM($CL224:DB224)&gt;AP223+BK224,AP223+BK224-CG224,$C224-SUM($CL224:DB224)))))</f>
        <v>0</v>
      </c>
      <c r="DD224" s="10">
        <f ca="1">IF(NOT(snowball),0,IF(AQ223=0,0,IF($C224&lt;=SUM($CL224:DC224),0,IF(CH224+$C224-SUM($CL224:DC224)&gt;AQ223+BL224,AQ223+BL224-CH224,$C224-SUM($CL224:DC224)))))</f>
        <v>0</v>
      </c>
      <c r="DE224" s="10">
        <f ca="1">IF(NOT(snowball),0,IF(AR223=0,0,IF($C224&lt;=SUM($CL224:DD224),0,IF(CI224+$C224-SUM($CL224:DD224)&gt;AR223+BM224,AR223+BM224-CI224,$C224-SUM($CL224:DD224)))))</f>
        <v>0</v>
      </c>
    </row>
    <row r="225" spans="1:109" ht="11.1" customHeight="1">
      <c r="A225" s="11" t="str">
        <f t="shared" ca="1" si="286"/>
        <v/>
      </c>
      <c r="B225" s="5" t="e">
        <f t="shared" ca="1" si="272"/>
        <v>#N/A</v>
      </c>
      <c r="C225" s="34" t="str">
        <f t="shared" ca="1" si="250"/>
        <v/>
      </c>
      <c r="D225" s="10">
        <f t="shared" ca="1" si="251"/>
        <v>0</v>
      </c>
      <c r="E225" s="10">
        <f t="shared" ca="1" si="252"/>
        <v>0</v>
      </c>
      <c r="F225" s="10">
        <f t="shared" ca="1" si="253"/>
        <v>0</v>
      </c>
      <c r="G225" s="10">
        <f t="shared" ca="1" si="254"/>
        <v>0</v>
      </c>
      <c r="H225" s="10">
        <f t="shared" ca="1" si="255"/>
        <v>0</v>
      </c>
      <c r="I225" s="10">
        <f t="shared" ca="1" si="256"/>
        <v>0</v>
      </c>
      <c r="J225" s="10">
        <f t="shared" ca="1" si="257"/>
        <v>0</v>
      </c>
      <c r="K225" s="10">
        <f t="shared" ca="1" si="258"/>
        <v>0</v>
      </c>
      <c r="L225" s="10">
        <f t="shared" ca="1" si="259"/>
        <v>0</v>
      </c>
      <c r="M225" s="10">
        <f t="shared" ca="1" si="260"/>
        <v>0</v>
      </c>
      <c r="N225" s="10">
        <f t="shared" ca="1" si="261"/>
        <v>0</v>
      </c>
      <c r="O225" s="10">
        <f t="shared" ca="1" si="262"/>
        <v>0</v>
      </c>
      <c r="P225" s="10">
        <f t="shared" ca="1" si="263"/>
        <v>0</v>
      </c>
      <c r="Q225" s="10">
        <f t="shared" ca="1" si="264"/>
        <v>0</v>
      </c>
      <c r="R225" s="10">
        <f t="shared" ca="1" si="265"/>
        <v>0</v>
      </c>
      <c r="S225" s="10">
        <f t="shared" ca="1" si="266"/>
        <v>0</v>
      </c>
      <c r="T225" s="10">
        <f t="shared" ca="1" si="267"/>
        <v>0</v>
      </c>
      <c r="U225" s="10">
        <f t="shared" ca="1" si="268"/>
        <v>0</v>
      </c>
      <c r="V225" s="10">
        <f t="shared" ca="1" si="269"/>
        <v>0</v>
      </c>
      <c r="W225" s="10">
        <f t="shared" ca="1" si="269"/>
        <v>0</v>
      </c>
      <c r="X225" s="31"/>
      <c r="Y225" s="10">
        <f t="shared" ca="1" si="273"/>
        <v>0</v>
      </c>
      <c r="Z225" s="10">
        <f t="shared" ca="1" si="274"/>
        <v>0</v>
      </c>
      <c r="AA225" s="10">
        <f t="shared" ca="1" si="275"/>
        <v>0</v>
      </c>
      <c r="AB225" s="10">
        <f t="shared" ca="1" si="276"/>
        <v>0</v>
      </c>
      <c r="AC225" s="10">
        <f t="shared" ca="1" si="277"/>
        <v>0</v>
      </c>
      <c r="AD225" s="10">
        <f t="shared" ca="1" si="278"/>
        <v>0</v>
      </c>
      <c r="AE225" s="10">
        <f t="shared" ca="1" si="270"/>
        <v>0</v>
      </c>
      <c r="AF225" s="10">
        <f t="shared" ca="1" si="270"/>
        <v>0</v>
      </c>
      <c r="AG225" s="10">
        <f t="shared" ca="1" si="270"/>
        <v>0</v>
      </c>
      <c r="AH225" s="10">
        <f t="shared" ca="1" si="270"/>
        <v>0</v>
      </c>
      <c r="AI225" s="10">
        <f t="shared" ca="1" si="270"/>
        <v>0</v>
      </c>
      <c r="AJ225" s="10">
        <f t="shared" ca="1" si="270"/>
        <v>0</v>
      </c>
      <c r="AK225" s="10">
        <f t="shared" ca="1" si="270"/>
        <v>0</v>
      </c>
      <c r="AL225" s="10">
        <f t="shared" ca="1" si="270"/>
        <v>0</v>
      </c>
      <c r="AM225" s="10">
        <f t="shared" ca="1" si="270"/>
        <v>0</v>
      </c>
      <c r="AN225" s="10">
        <f t="shared" ca="1" si="270"/>
        <v>0</v>
      </c>
      <c r="AO225" s="10">
        <f t="shared" ca="1" si="270"/>
        <v>0</v>
      </c>
      <c r="AP225" s="10">
        <f t="shared" ca="1" si="270"/>
        <v>0</v>
      </c>
      <c r="AQ225" s="10">
        <f t="shared" ca="1" si="270"/>
        <v>0</v>
      </c>
      <c r="AR225" s="10">
        <f t="shared" ca="1" si="270"/>
        <v>0</v>
      </c>
      <c r="AS225" s="2"/>
      <c r="AT225" s="10">
        <f t="shared" ca="1" si="247"/>
        <v>0</v>
      </c>
      <c r="AU225" s="10">
        <f t="shared" ca="1" si="248"/>
        <v>0</v>
      </c>
      <c r="AV225" s="10">
        <f t="shared" ca="1" si="249"/>
        <v>0</v>
      </c>
      <c r="AW225" s="10">
        <f t="shared" ca="1" si="287"/>
        <v>0</v>
      </c>
      <c r="AX225" s="10">
        <f t="shared" ca="1" si="288"/>
        <v>0</v>
      </c>
      <c r="AY225" s="10">
        <f t="shared" ca="1" si="289"/>
        <v>0</v>
      </c>
      <c r="AZ225" s="10">
        <f t="shared" ca="1" si="290"/>
        <v>0</v>
      </c>
      <c r="BA225" s="10">
        <f t="shared" ca="1" si="291"/>
        <v>0</v>
      </c>
      <c r="BB225" s="10">
        <f t="shared" ca="1" si="292"/>
        <v>0</v>
      </c>
      <c r="BC225" s="10">
        <f t="shared" ca="1" si="293"/>
        <v>0</v>
      </c>
      <c r="BD225" s="10">
        <f t="shared" ca="1" si="294"/>
        <v>0</v>
      </c>
      <c r="BE225" s="10">
        <f t="shared" ca="1" si="295"/>
        <v>0</v>
      </c>
      <c r="BF225" s="10">
        <f t="shared" ca="1" si="296"/>
        <v>0</v>
      </c>
      <c r="BG225" s="10">
        <f t="shared" ca="1" si="297"/>
        <v>0</v>
      </c>
      <c r="BH225" s="10">
        <f t="shared" ca="1" si="298"/>
        <v>0</v>
      </c>
      <c r="BI225" s="10">
        <f t="shared" ca="1" si="299"/>
        <v>0</v>
      </c>
      <c r="BJ225" s="10">
        <f t="shared" ca="1" si="300"/>
        <v>0</v>
      </c>
      <c r="BK225" s="10">
        <f t="shared" ca="1" si="301"/>
        <v>0</v>
      </c>
      <c r="BL225" s="10">
        <f t="shared" ca="1" si="302"/>
        <v>0</v>
      </c>
      <c r="BM225" s="10">
        <f t="shared" ca="1" si="303"/>
        <v>0</v>
      </c>
      <c r="BN225" s="13">
        <f t="shared" ca="1" si="279"/>
        <v>0</v>
      </c>
      <c r="BO225" s="7"/>
      <c r="BP225" s="10">
        <f t="shared" ca="1" si="280"/>
        <v>0</v>
      </c>
      <c r="BQ225" s="10">
        <f t="shared" ca="1" si="281"/>
        <v>0</v>
      </c>
      <c r="BR225" s="10">
        <f t="shared" ca="1" si="282"/>
        <v>0</v>
      </c>
      <c r="BS225" s="10">
        <f t="shared" ca="1" si="283"/>
        <v>0</v>
      </c>
      <c r="BT225" s="10">
        <f t="shared" ca="1" si="284"/>
        <v>0</v>
      </c>
      <c r="BU225" s="10">
        <f t="shared" ca="1" si="224"/>
        <v>0</v>
      </c>
      <c r="BV225" s="10">
        <f t="shared" ca="1" si="225"/>
        <v>0</v>
      </c>
      <c r="BW225" s="10">
        <f t="shared" ca="1" si="226"/>
        <v>0</v>
      </c>
      <c r="BX225" s="10">
        <f t="shared" ca="1" si="227"/>
        <v>0</v>
      </c>
      <c r="BY225" s="10">
        <f t="shared" ca="1" si="228"/>
        <v>0</v>
      </c>
      <c r="BZ225" s="10">
        <f t="shared" ca="1" si="229"/>
        <v>0</v>
      </c>
      <c r="CA225" s="10">
        <f t="shared" ca="1" si="230"/>
        <v>0</v>
      </c>
      <c r="CB225" s="10">
        <f t="shared" ca="1" si="231"/>
        <v>0</v>
      </c>
      <c r="CC225" s="10">
        <f t="shared" ca="1" si="232"/>
        <v>0</v>
      </c>
      <c r="CD225" s="10">
        <f t="shared" ca="1" si="233"/>
        <v>0</v>
      </c>
      <c r="CE225" s="10">
        <f t="shared" ca="1" si="234"/>
        <v>0</v>
      </c>
      <c r="CF225" s="10">
        <f t="shared" ca="1" si="235"/>
        <v>0</v>
      </c>
      <c r="CG225" s="10">
        <f t="shared" ca="1" si="236"/>
        <v>0</v>
      </c>
      <c r="CH225" s="10">
        <f t="shared" ca="1" si="237"/>
        <v>0</v>
      </c>
      <c r="CI225" s="10">
        <f t="shared" ca="1" si="238"/>
        <v>0</v>
      </c>
      <c r="CJ225" s="13">
        <f t="shared" ca="1" si="285"/>
        <v>0</v>
      </c>
      <c r="CK225" s="13"/>
      <c r="CL225" s="33">
        <f t="shared" ca="1" si="271"/>
        <v>0</v>
      </c>
      <c r="CM225" s="10">
        <f ca="1">IF(NOT(snowball),0,IF(Z224=0,0,IF($C225&lt;=SUM($CL225:CL225),0,IF(BQ225+$C225-SUM($CL225:CL225)&gt;Z224+AU225,Z224+AU225-BQ225,$C225-SUM($CL225:CL225)))))</f>
        <v>0</v>
      </c>
      <c r="CN225" s="10">
        <f ca="1">IF(NOT(snowball),0,IF(AA224=0,0,IF($C225&lt;=SUM($CL225:CM225),0,IF(BR225+$C225-SUM($CL225:CM225)&gt;AA224+AV225,AA224+AV225-BR225,$C225-SUM($CL225:CM225)))))</f>
        <v>0</v>
      </c>
      <c r="CO225" s="10">
        <f ca="1">IF(NOT(snowball),0,IF(AB224=0,0,IF($C225&lt;=SUM($CL225:CN225),0,IF(BS225+$C225-SUM($CL225:CN225)&gt;AB224+AW225,AB224+AW225-BS225,$C225-SUM($CL225:CN225)))))</f>
        <v>0</v>
      </c>
      <c r="CP225" s="10">
        <f ca="1">IF(NOT(snowball),0,IF(AC224=0,0,IF($C225&lt;=SUM($CL225:CO225),0,IF(BT225+$C225-SUM($CL225:CO225)&gt;AC224+AX225,AC224+AX225-BT225,$C225-SUM($CL225:CO225)))))</f>
        <v>0</v>
      </c>
      <c r="CQ225" s="10">
        <f ca="1">IF(NOT(snowball),0,IF(AD224=0,0,IF($C225&lt;=SUM($CL225:CP225),0,IF(BU225+$C225-SUM($CL225:CP225)&gt;AD224+AY225,AD224+AY225-BU225,$C225-SUM($CL225:CP225)))))</f>
        <v>0</v>
      </c>
      <c r="CR225" s="10">
        <f ca="1">IF(NOT(snowball),0,IF(AE224=0,0,IF($C225&lt;=SUM($CL225:CQ225),0,IF(BV225+$C225-SUM($CL225:CQ225)&gt;AE224+AZ225,AE224+AZ225-BV225,$C225-SUM($CL225:CQ225)))))</f>
        <v>0</v>
      </c>
      <c r="CS225" s="10">
        <f ca="1">IF(NOT(snowball),0,IF(AF224=0,0,IF($C225&lt;=SUM($CL225:CR225),0,IF(BW225+$C225-SUM($CL225:CR225)&gt;AF224+BA225,AF224+BA225-BW225,$C225-SUM($CL225:CR225)))))</f>
        <v>0</v>
      </c>
      <c r="CT225" s="10">
        <f ca="1">IF(NOT(snowball),0,IF(AG224=0,0,IF($C225&lt;=SUM($CL225:CS225),0,IF(BX225+$C225-SUM($CL225:CS225)&gt;AG224+BB225,AG224+BB225-BX225,$C225-SUM($CL225:CS225)))))</f>
        <v>0</v>
      </c>
      <c r="CU225" s="10">
        <f ca="1">IF(NOT(snowball),0,IF(AH224=0,0,IF($C225&lt;=SUM($CL225:CT225),0,IF(BY225+$C225-SUM($CL225:CT225)&gt;AH224+BC225,AH224+BC225-BY225,$C225-SUM($CL225:CT225)))))</f>
        <v>0</v>
      </c>
      <c r="CV225" s="10">
        <f ca="1">IF(NOT(snowball),0,IF(AI224=0,0,IF($C225&lt;=SUM($CL225:CU225),0,IF(BZ225+$C225-SUM($CL225:CU225)&gt;AI224+BD225,AI224+BD225-BZ225,$C225-SUM($CL225:CU225)))))</f>
        <v>0</v>
      </c>
      <c r="CW225" s="10">
        <f ca="1">IF(NOT(snowball),0,IF(AJ224=0,0,IF($C225&lt;=SUM($CL225:CV225),0,IF(CA225+$C225-SUM($CL225:CV225)&gt;AJ224+BE225,AJ224+BE225-CA225,$C225-SUM($CL225:CV225)))))</f>
        <v>0</v>
      </c>
      <c r="CX225" s="10">
        <f ca="1">IF(NOT(snowball),0,IF(AK224=0,0,IF($C225&lt;=SUM($CL225:CW225),0,IF(CB225+$C225-SUM($CL225:CW225)&gt;AK224+BF225,AK224+BF225-CB225,$C225-SUM($CL225:CW225)))))</f>
        <v>0</v>
      </c>
      <c r="CY225" s="10">
        <f ca="1">IF(NOT(snowball),0,IF(AL224=0,0,IF($C225&lt;=SUM($CL225:CX225),0,IF(CC225+$C225-SUM($CL225:CX225)&gt;AL224+BG225,AL224+BG225-CC225,$C225-SUM($CL225:CX225)))))</f>
        <v>0</v>
      </c>
      <c r="CZ225" s="10">
        <f ca="1">IF(NOT(snowball),0,IF(AM224=0,0,IF($C225&lt;=SUM($CL225:CY225),0,IF(CD225+$C225-SUM($CL225:CY225)&gt;AM224+BH225,AM224+BH225-CD225,$C225-SUM($CL225:CY225)))))</f>
        <v>0</v>
      </c>
      <c r="DA225" s="10">
        <f ca="1">IF(NOT(snowball),0,IF(AN224=0,0,IF($C225&lt;=SUM($CL225:CZ225),0,IF(CE225+$C225-SUM($CL225:CZ225)&gt;AN224+BI225,AN224+BI225-CE225,$C225-SUM($CL225:CZ225)))))</f>
        <v>0</v>
      </c>
      <c r="DB225" s="10">
        <f ca="1">IF(NOT(snowball),0,IF(AO224=0,0,IF($C225&lt;=SUM($CL225:DA225),0,IF(CF225+$C225-SUM($CL225:DA225)&gt;AO224+BJ225,AO224+BJ225-CF225,$C225-SUM($CL225:DA225)))))</f>
        <v>0</v>
      </c>
      <c r="DC225" s="10">
        <f ca="1">IF(NOT(snowball),0,IF(AP224=0,0,IF($C225&lt;=SUM($CL225:DB225),0,IF(CG225+$C225-SUM($CL225:DB225)&gt;AP224+BK225,AP224+BK225-CG225,$C225-SUM($CL225:DB225)))))</f>
        <v>0</v>
      </c>
      <c r="DD225" s="10">
        <f ca="1">IF(NOT(snowball),0,IF(AQ224=0,0,IF($C225&lt;=SUM($CL225:DC225),0,IF(CH225+$C225-SUM($CL225:DC225)&gt;AQ224+BL225,AQ224+BL225-CH225,$C225-SUM($CL225:DC225)))))</f>
        <v>0</v>
      </c>
      <c r="DE225" s="10">
        <f ca="1">IF(NOT(snowball),0,IF(AR224=0,0,IF($C225&lt;=SUM($CL225:DD225),0,IF(CI225+$C225-SUM($CL225:DD225)&gt;AR224+BM225,AR224+BM225-CI225,$C225-SUM($CL225:DD225)))))</f>
        <v>0</v>
      </c>
    </row>
    <row r="226" spans="1:109" ht="11.1" customHeight="1">
      <c r="A226" s="11" t="str">
        <f t="shared" ca="1" si="286"/>
        <v/>
      </c>
      <c r="B226" s="5" t="e">
        <f t="shared" ca="1" si="272"/>
        <v>#N/A</v>
      </c>
      <c r="C226" s="34" t="str">
        <f t="shared" ca="1" si="250"/>
        <v/>
      </c>
      <c r="D226" s="10">
        <f t="shared" ca="1" si="251"/>
        <v>0</v>
      </c>
      <c r="E226" s="10">
        <f t="shared" ca="1" si="252"/>
        <v>0</v>
      </c>
      <c r="F226" s="10">
        <f t="shared" ca="1" si="253"/>
        <v>0</v>
      </c>
      <c r="G226" s="10">
        <f t="shared" ca="1" si="254"/>
        <v>0</v>
      </c>
      <c r="H226" s="10">
        <f t="shared" ca="1" si="255"/>
        <v>0</v>
      </c>
      <c r="I226" s="10">
        <f t="shared" ca="1" si="256"/>
        <v>0</v>
      </c>
      <c r="J226" s="10">
        <f t="shared" ca="1" si="257"/>
        <v>0</v>
      </c>
      <c r="K226" s="10">
        <f t="shared" ca="1" si="258"/>
        <v>0</v>
      </c>
      <c r="L226" s="10">
        <f t="shared" ca="1" si="259"/>
        <v>0</v>
      </c>
      <c r="M226" s="10">
        <f t="shared" ca="1" si="260"/>
        <v>0</v>
      </c>
      <c r="N226" s="10">
        <f t="shared" ca="1" si="261"/>
        <v>0</v>
      </c>
      <c r="O226" s="10">
        <f t="shared" ca="1" si="262"/>
        <v>0</v>
      </c>
      <c r="P226" s="10">
        <f t="shared" ca="1" si="263"/>
        <v>0</v>
      </c>
      <c r="Q226" s="10">
        <f t="shared" ca="1" si="264"/>
        <v>0</v>
      </c>
      <c r="R226" s="10">
        <f t="shared" ca="1" si="265"/>
        <v>0</v>
      </c>
      <c r="S226" s="10">
        <f t="shared" ca="1" si="266"/>
        <v>0</v>
      </c>
      <c r="T226" s="10">
        <f t="shared" ca="1" si="267"/>
        <v>0</v>
      </c>
      <c r="U226" s="10">
        <f t="shared" ca="1" si="268"/>
        <v>0</v>
      </c>
      <c r="V226" s="10">
        <f t="shared" ca="1" si="269"/>
        <v>0</v>
      </c>
      <c r="W226" s="10">
        <f t="shared" ca="1" si="269"/>
        <v>0</v>
      </c>
      <c r="X226" s="31"/>
      <c r="Y226" s="10">
        <f t="shared" ca="1" si="273"/>
        <v>0</v>
      </c>
      <c r="Z226" s="10">
        <f t="shared" ca="1" si="274"/>
        <v>0</v>
      </c>
      <c r="AA226" s="10">
        <f t="shared" ca="1" si="275"/>
        <v>0</v>
      </c>
      <c r="AB226" s="10">
        <f t="shared" ca="1" si="276"/>
        <v>0</v>
      </c>
      <c r="AC226" s="10">
        <f t="shared" ca="1" si="277"/>
        <v>0</v>
      </c>
      <c r="AD226" s="10">
        <f t="shared" ca="1" si="278"/>
        <v>0</v>
      </c>
      <c r="AE226" s="10">
        <f t="shared" ca="1" si="270"/>
        <v>0</v>
      </c>
      <c r="AF226" s="10">
        <f t="shared" ca="1" si="270"/>
        <v>0</v>
      </c>
      <c r="AG226" s="10">
        <f t="shared" ca="1" si="270"/>
        <v>0</v>
      </c>
      <c r="AH226" s="10">
        <f t="shared" ca="1" si="270"/>
        <v>0</v>
      </c>
      <c r="AI226" s="10">
        <f t="shared" ca="1" si="270"/>
        <v>0</v>
      </c>
      <c r="AJ226" s="10">
        <f t="shared" ca="1" si="270"/>
        <v>0</v>
      </c>
      <c r="AK226" s="10">
        <f t="shared" ca="1" si="270"/>
        <v>0</v>
      </c>
      <c r="AL226" s="10">
        <f t="shared" ca="1" si="270"/>
        <v>0</v>
      </c>
      <c r="AM226" s="10">
        <f t="shared" ca="1" si="270"/>
        <v>0</v>
      </c>
      <c r="AN226" s="10">
        <f t="shared" ca="1" si="270"/>
        <v>0</v>
      </c>
      <c r="AO226" s="10">
        <f t="shared" ca="1" si="270"/>
        <v>0</v>
      </c>
      <c r="AP226" s="10">
        <f t="shared" ca="1" si="270"/>
        <v>0</v>
      </c>
      <c r="AQ226" s="10">
        <f t="shared" ca="1" si="270"/>
        <v>0</v>
      </c>
      <c r="AR226" s="10">
        <f t="shared" ca="1" si="270"/>
        <v>0</v>
      </c>
      <c r="AS226" s="2"/>
      <c r="AT226" s="10">
        <f t="shared" ref="AT226:AT234" ca="1" si="304">ROUND(Y225*D$9/12,2)</f>
        <v>0</v>
      </c>
      <c r="AU226" s="10">
        <f t="shared" ref="AU226:AU234" ca="1" si="305">ROUND(Z225*E$9/12,2)</f>
        <v>0</v>
      </c>
      <c r="AV226" s="10">
        <f t="shared" ref="AV226:AV234" ca="1" si="306">ROUND(AA225*F$9/12,2)</f>
        <v>0</v>
      </c>
      <c r="AW226" s="10">
        <f t="shared" ca="1" si="287"/>
        <v>0</v>
      </c>
      <c r="AX226" s="10">
        <f t="shared" ca="1" si="288"/>
        <v>0</v>
      </c>
      <c r="AY226" s="10">
        <f t="shared" ca="1" si="289"/>
        <v>0</v>
      </c>
      <c r="AZ226" s="10">
        <f t="shared" ca="1" si="290"/>
        <v>0</v>
      </c>
      <c r="BA226" s="10">
        <f t="shared" ca="1" si="291"/>
        <v>0</v>
      </c>
      <c r="BB226" s="10">
        <f t="shared" ca="1" si="292"/>
        <v>0</v>
      </c>
      <c r="BC226" s="10">
        <f t="shared" ca="1" si="293"/>
        <v>0</v>
      </c>
      <c r="BD226" s="10">
        <f t="shared" ca="1" si="294"/>
        <v>0</v>
      </c>
      <c r="BE226" s="10">
        <f t="shared" ca="1" si="295"/>
        <v>0</v>
      </c>
      <c r="BF226" s="10">
        <f t="shared" ca="1" si="296"/>
        <v>0</v>
      </c>
      <c r="BG226" s="10">
        <f t="shared" ca="1" si="297"/>
        <v>0</v>
      </c>
      <c r="BH226" s="10">
        <f t="shared" ca="1" si="298"/>
        <v>0</v>
      </c>
      <c r="BI226" s="10">
        <f t="shared" ca="1" si="299"/>
        <v>0</v>
      </c>
      <c r="BJ226" s="10">
        <f t="shared" ca="1" si="300"/>
        <v>0</v>
      </c>
      <c r="BK226" s="10">
        <f t="shared" ca="1" si="301"/>
        <v>0</v>
      </c>
      <c r="BL226" s="10">
        <f t="shared" ca="1" si="302"/>
        <v>0</v>
      </c>
      <c r="BM226" s="10">
        <f t="shared" ca="1" si="303"/>
        <v>0</v>
      </c>
      <c r="BN226" s="13">
        <f t="shared" ca="1" si="279"/>
        <v>0</v>
      </c>
      <c r="BO226" s="7"/>
      <c r="BP226" s="10">
        <f t="shared" ca="1" si="280"/>
        <v>0</v>
      </c>
      <c r="BQ226" s="10">
        <f t="shared" ca="1" si="281"/>
        <v>0</v>
      </c>
      <c r="BR226" s="10">
        <f t="shared" ca="1" si="282"/>
        <v>0</v>
      </c>
      <c r="BS226" s="10">
        <f t="shared" ca="1" si="283"/>
        <v>0</v>
      </c>
      <c r="BT226" s="10">
        <f t="shared" ca="1" si="284"/>
        <v>0</v>
      </c>
      <c r="BU226" s="10">
        <f t="shared" ca="1" si="224"/>
        <v>0</v>
      </c>
      <c r="BV226" s="10">
        <f t="shared" ca="1" si="225"/>
        <v>0</v>
      </c>
      <c r="BW226" s="10">
        <f t="shared" ca="1" si="226"/>
        <v>0</v>
      </c>
      <c r="BX226" s="10">
        <f t="shared" ca="1" si="227"/>
        <v>0</v>
      </c>
      <c r="BY226" s="10">
        <f t="shared" ca="1" si="228"/>
        <v>0</v>
      </c>
      <c r="BZ226" s="10">
        <f t="shared" ca="1" si="229"/>
        <v>0</v>
      </c>
      <c r="CA226" s="10">
        <f t="shared" ca="1" si="230"/>
        <v>0</v>
      </c>
      <c r="CB226" s="10">
        <f t="shared" ca="1" si="231"/>
        <v>0</v>
      </c>
      <c r="CC226" s="10">
        <f t="shared" ca="1" si="232"/>
        <v>0</v>
      </c>
      <c r="CD226" s="10">
        <f t="shared" ca="1" si="233"/>
        <v>0</v>
      </c>
      <c r="CE226" s="10">
        <f t="shared" ca="1" si="234"/>
        <v>0</v>
      </c>
      <c r="CF226" s="10">
        <f t="shared" ca="1" si="235"/>
        <v>0</v>
      </c>
      <c r="CG226" s="10">
        <f t="shared" ca="1" si="236"/>
        <v>0</v>
      </c>
      <c r="CH226" s="10">
        <f t="shared" ca="1" si="237"/>
        <v>0</v>
      </c>
      <c r="CI226" s="10">
        <f t="shared" ca="1" si="238"/>
        <v>0</v>
      </c>
      <c r="CJ226" s="13">
        <f t="shared" ca="1" si="285"/>
        <v>0</v>
      </c>
      <c r="CK226" s="13"/>
      <c r="CL226" s="33">
        <f t="shared" ca="1" si="271"/>
        <v>0</v>
      </c>
      <c r="CM226" s="10">
        <f ca="1">IF(NOT(snowball),0,IF(Z225=0,0,IF($C226&lt;=SUM($CL226:CL226),0,IF(BQ226+$C226-SUM($CL226:CL226)&gt;Z225+AU226,Z225+AU226-BQ226,$C226-SUM($CL226:CL226)))))</f>
        <v>0</v>
      </c>
      <c r="CN226" s="10">
        <f ca="1">IF(NOT(snowball),0,IF(AA225=0,0,IF($C226&lt;=SUM($CL226:CM226),0,IF(BR226+$C226-SUM($CL226:CM226)&gt;AA225+AV226,AA225+AV226-BR226,$C226-SUM($CL226:CM226)))))</f>
        <v>0</v>
      </c>
      <c r="CO226" s="10">
        <f ca="1">IF(NOT(snowball),0,IF(AB225=0,0,IF($C226&lt;=SUM($CL226:CN226),0,IF(BS226+$C226-SUM($CL226:CN226)&gt;AB225+AW226,AB225+AW226-BS226,$C226-SUM($CL226:CN226)))))</f>
        <v>0</v>
      </c>
      <c r="CP226" s="10">
        <f ca="1">IF(NOT(snowball),0,IF(AC225=0,0,IF($C226&lt;=SUM($CL226:CO226),0,IF(BT226+$C226-SUM($CL226:CO226)&gt;AC225+AX226,AC225+AX226-BT226,$C226-SUM($CL226:CO226)))))</f>
        <v>0</v>
      </c>
      <c r="CQ226" s="10">
        <f ca="1">IF(NOT(snowball),0,IF(AD225=0,0,IF($C226&lt;=SUM($CL226:CP226),0,IF(BU226+$C226-SUM($CL226:CP226)&gt;AD225+AY226,AD225+AY226-BU226,$C226-SUM($CL226:CP226)))))</f>
        <v>0</v>
      </c>
      <c r="CR226" s="10">
        <f ca="1">IF(NOT(snowball),0,IF(AE225=0,0,IF($C226&lt;=SUM($CL226:CQ226),0,IF(BV226+$C226-SUM($CL226:CQ226)&gt;AE225+AZ226,AE225+AZ226-BV226,$C226-SUM($CL226:CQ226)))))</f>
        <v>0</v>
      </c>
      <c r="CS226" s="10">
        <f ca="1">IF(NOT(snowball),0,IF(AF225=0,0,IF($C226&lt;=SUM($CL226:CR226),0,IF(BW226+$C226-SUM($CL226:CR226)&gt;AF225+BA226,AF225+BA226-BW226,$C226-SUM($CL226:CR226)))))</f>
        <v>0</v>
      </c>
      <c r="CT226" s="10">
        <f ca="1">IF(NOT(snowball),0,IF(AG225=0,0,IF($C226&lt;=SUM($CL226:CS226),0,IF(BX226+$C226-SUM($CL226:CS226)&gt;AG225+BB226,AG225+BB226-BX226,$C226-SUM($CL226:CS226)))))</f>
        <v>0</v>
      </c>
      <c r="CU226" s="10">
        <f ca="1">IF(NOT(snowball),0,IF(AH225=0,0,IF($C226&lt;=SUM($CL226:CT226),0,IF(BY226+$C226-SUM($CL226:CT226)&gt;AH225+BC226,AH225+BC226-BY226,$C226-SUM($CL226:CT226)))))</f>
        <v>0</v>
      </c>
      <c r="CV226" s="10">
        <f ca="1">IF(NOT(snowball),0,IF(AI225=0,0,IF($C226&lt;=SUM($CL226:CU226),0,IF(BZ226+$C226-SUM($CL226:CU226)&gt;AI225+BD226,AI225+BD226-BZ226,$C226-SUM($CL226:CU226)))))</f>
        <v>0</v>
      </c>
      <c r="CW226" s="10">
        <f ca="1">IF(NOT(snowball),0,IF(AJ225=0,0,IF($C226&lt;=SUM($CL226:CV226),0,IF(CA226+$C226-SUM($CL226:CV226)&gt;AJ225+BE226,AJ225+BE226-CA226,$C226-SUM($CL226:CV226)))))</f>
        <v>0</v>
      </c>
      <c r="CX226" s="10">
        <f ca="1">IF(NOT(snowball),0,IF(AK225=0,0,IF($C226&lt;=SUM($CL226:CW226),0,IF(CB226+$C226-SUM($CL226:CW226)&gt;AK225+BF226,AK225+BF226-CB226,$C226-SUM($CL226:CW226)))))</f>
        <v>0</v>
      </c>
      <c r="CY226" s="10">
        <f ca="1">IF(NOT(snowball),0,IF(AL225=0,0,IF($C226&lt;=SUM($CL226:CX226),0,IF(CC226+$C226-SUM($CL226:CX226)&gt;AL225+BG226,AL225+BG226-CC226,$C226-SUM($CL226:CX226)))))</f>
        <v>0</v>
      </c>
      <c r="CZ226" s="10">
        <f ca="1">IF(NOT(snowball),0,IF(AM225=0,0,IF($C226&lt;=SUM($CL226:CY226),0,IF(CD226+$C226-SUM($CL226:CY226)&gt;AM225+BH226,AM225+BH226-CD226,$C226-SUM($CL226:CY226)))))</f>
        <v>0</v>
      </c>
      <c r="DA226" s="10">
        <f ca="1">IF(NOT(snowball),0,IF(AN225=0,0,IF($C226&lt;=SUM($CL226:CZ226),0,IF(CE226+$C226-SUM($CL226:CZ226)&gt;AN225+BI226,AN225+BI226-CE226,$C226-SUM($CL226:CZ226)))))</f>
        <v>0</v>
      </c>
      <c r="DB226" s="10">
        <f ca="1">IF(NOT(snowball),0,IF(AO225=0,0,IF($C226&lt;=SUM($CL226:DA226),0,IF(CF226+$C226-SUM($CL226:DA226)&gt;AO225+BJ226,AO225+BJ226-CF226,$C226-SUM($CL226:DA226)))))</f>
        <v>0</v>
      </c>
      <c r="DC226" s="10">
        <f ca="1">IF(NOT(snowball),0,IF(AP225=0,0,IF($C226&lt;=SUM($CL226:DB226),0,IF(CG226+$C226-SUM($CL226:DB226)&gt;AP225+BK226,AP225+BK226-CG226,$C226-SUM($CL226:DB226)))))</f>
        <v>0</v>
      </c>
      <c r="DD226" s="10">
        <f ca="1">IF(NOT(snowball),0,IF(AQ225=0,0,IF($C226&lt;=SUM($CL226:DC226),0,IF(CH226+$C226-SUM($CL226:DC226)&gt;AQ225+BL226,AQ225+BL226-CH226,$C226-SUM($CL226:DC226)))))</f>
        <v>0</v>
      </c>
      <c r="DE226" s="10">
        <f ca="1">IF(NOT(snowball),0,IF(AR225=0,0,IF($C226&lt;=SUM($CL226:DD226),0,IF(CI226+$C226-SUM($CL226:DD226)&gt;AR225+BM226,AR225+BM226-CI226,$C226-SUM($CL226:DD226)))))</f>
        <v>0</v>
      </c>
    </row>
    <row r="227" spans="1:109" ht="11.1" customHeight="1">
      <c r="A227" s="11" t="str">
        <f t="shared" ca="1" si="286"/>
        <v/>
      </c>
      <c r="B227" s="5" t="e">
        <f t="shared" ca="1" si="272"/>
        <v>#N/A</v>
      </c>
      <c r="C227" s="34" t="str">
        <f t="shared" ca="1" si="250"/>
        <v/>
      </c>
      <c r="D227" s="10">
        <f t="shared" ca="1" si="251"/>
        <v>0</v>
      </c>
      <c r="E227" s="10">
        <f t="shared" ca="1" si="252"/>
        <v>0</v>
      </c>
      <c r="F227" s="10">
        <f t="shared" ca="1" si="253"/>
        <v>0</v>
      </c>
      <c r="G227" s="10">
        <f t="shared" ca="1" si="254"/>
        <v>0</v>
      </c>
      <c r="H227" s="10">
        <f t="shared" ca="1" si="255"/>
        <v>0</v>
      </c>
      <c r="I227" s="10">
        <f t="shared" ca="1" si="256"/>
        <v>0</v>
      </c>
      <c r="J227" s="10">
        <f t="shared" ca="1" si="257"/>
        <v>0</v>
      </c>
      <c r="K227" s="10">
        <f t="shared" ca="1" si="258"/>
        <v>0</v>
      </c>
      <c r="L227" s="10">
        <f t="shared" ca="1" si="259"/>
        <v>0</v>
      </c>
      <c r="M227" s="10">
        <f t="shared" ca="1" si="260"/>
        <v>0</v>
      </c>
      <c r="N227" s="10">
        <f t="shared" ca="1" si="261"/>
        <v>0</v>
      </c>
      <c r="O227" s="10">
        <f t="shared" ca="1" si="262"/>
        <v>0</v>
      </c>
      <c r="P227" s="10">
        <f t="shared" ca="1" si="263"/>
        <v>0</v>
      </c>
      <c r="Q227" s="10">
        <f t="shared" ca="1" si="264"/>
        <v>0</v>
      </c>
      <c r="R227" s="10">
        <f t="shared" ca="1" si="265"/>
        <v>0</v>
      </c>
      <c r="S227" s="10">
        <f t="shared" ca="1" si="266"/>
        <v>0</v>
      </c>
      <c r="T227" s="10">
        <f t="shared" ca="1" si="267"/>
        <v>0</v>
      </c>
      <c r="U227" s="10">
        <f t="shared" ca="1" si="268"/>
        <v>0</v>
      </c>
      <c r="V227" s="10">
        <f t="shared" ca="1" si="269"/>
        <v>0</v>
      </c>
      <c r="W227" s="10">
        <f t="shared" ca="1" si="269"/>
        <v>0</v>
      </c>
      <c r="X227" s="31"/>
      <c r="Y227" s="10">
        <f t="shared" ca="1" si="273"/>
        <v>0</v>
      </c>
      <c r="Z227" s="10">
        <f t="shared" ca="1" si="274"/>
        <v>0</v>
      </c>
      <c r="AA227" s="10">
        <f t="shared" ca="1" si="275"/>
        <v>0</v>
      </c>
      <c r="AB227" s="10">
        <f t="shared" ca="1" si="276"/>
        <v>0</v>
      </c>
      <c r="AC227" s="10">
        <f t="shared" ca="1" si="277"/>
        <v>0</v>
      </c>
      <c r="AD227" s="10">
        <f t="shared" ca="1" si="278"/>
        <v>0</v>
      </c>
      <c r="AE227" s="10">
        <f t="shared" ca="1" si="270"/>
        <v>0</v>
      </c>
      <c r="AF227" s="10">
        <f t="shared" ca="1" si="270"/>
        <v>0</v>
      </c>
      <c r="AG227" s="10">
        <f t="shared" ca="1" si="270"/>
        <v>0</v>
      </c>
      <c r="AH227" s="10">
        <f t="shared" ca="1" si="270"/>
        <v>0</v>
      </c>
      <c r="AI227" s="10">
        <f t="shared" ca="1" si="270"/>
        <v>0</v>
      </c>
      <c r="AJ227" s="10">
        <f t="shared" ca="1" si="270"/>
        <v>0</v>
      </c>
      <c r="AK227" s="10">
        <f t="shared" ca="1" si="270"/>
        <v>0</v>
      </c>
      <c r="AL227" s="10">
        <f t="shared" ca="1" si="270"/>
        <v>0</v>
      </c>
      <c r="AM227" s="10">
        <f t="shared" ca="1" si="270"/>
        <v>0</v>
      </c>
      <c r="AN227" s="10">
        <f t="shared" ca="1" si="270"/>
        <v>0</v>
      </c>
      <c r="AO227" s="10">
        <f t="shared" ca="1" si="270"/>
        <v>0</v>
      </c>
      <c r="AP227" s="10">
        <f t="shared" ca="1" si="270"/>
        <v>0</v>
      </c>
      <c r="AQ227" s="10">
        <f t="shared" ca="1" si="270"/>
        <v>0</v>
      </c>
      <c r="AR227" s="10">
        <f t="shared" ca="1" si="270"/>
        <v>0</v>
      </c>
      <c r="AS227" s="2"/>
      <c r="AT227" s="10">
        <f t="shared" ca="1" si="304"/>
        <v>0</v>
      </c>
      <c r="AU227" s="10">
        <f t="shared" ca="1" si="305"/>
        <v>0</v>
      </c>
      <c r="AV227" s="10">
        <f t="shared" ca="1" si="306"/>
        <v>0</v>
      </c>
      <c r="AW227" s="10">
        <f t="shared" ca="1" si="287"/>
        <v>0</v>
      </c>
      <c r="AX227" s="10">
        <f t="shared" ca="1" si="288"/>
        <v>0</v>
      </c>
      <c r="AY227" s="10">
        <f t="shared" ca="1" si="289"/>
        <v>0</v>
      </c>
      <c r="AZ227" s="10">
        <f t="shared" ca="1" si="290"/>
        <v>0</v>
      </c>
      <c r="BA227" s="10">
        <f t="shared" ca="1" si="291"/>
        <v>0</v>
      </c>
      <c r="BB227" s="10">
        <f t="shared" ca="1" si="292"/>
        <v>0</v>
      </c>
      <c r="BC227" s="10">
        <f t="shared" ca="1" si="293"/>
        <v>0</v>
      </c>
      <c r="BD227" s="10">
        <f t="shared" ca="1" si="294"/>
        <v>0</v>
      </c>
      <c r="BE227" s="10">
        <f t="shared" ca="1" si="295"/>
        <v>0</v>
      </c>
      <c r="BF227" s="10">
        <f t="shared" ca="1" si="296"/>
        <v>0</v>
      </c>
      <c r="BG227" s="10">
        <f t="shared" ca="1" si="297"/>
        <v>0</v>
      </c>
      <c r="BH227" s="10">
        <f t="shared" ca="1" si="298"/>
        <v>0</v>
      </c>
      <c r="BI227" s="10">
        <f t="shared" ca="1" si="299"/>
        <v>0</v>
      </c>
      <c r="BJ227" s="10">
        <f t="shared" ca="1" si="300"/>
        <v>0</v>
      </c>
      <c r="BK227" s="10">
        <f t="shared" ca="1" si="301"/>
        <v>0</v>
      </c>
      <c r="BL227" s="10">
        <f t="shared" ca="1" si="302"/>
        <v>0</v>
      </c>
      <c r="BM227" s="10">
        <f t="shared" ca="1" si="303"/>
        <v>0</v>
      </c>
      <c r="BN227" s="13">
        <f t="shared" ca="1" si="279"/>
        <v>0</v>
      </c>
      <c r="BO227" s="7"/>
      <c r="BP227" s="10">
        <f t="shared" ca="1" si="280"/>
        <v>0</v>
      </c>
      <c r="BQ227" s="10">
        <f t="shared" ca="1" si="281"/>
        <v>0</v>
      </c>
      <c r="BR227" s="10">
        <f t="shared" ca="1" si="282"/>
        <v>0</v>
      </c>
      <c r="BS227" s="10">
        <f t="shared" ca="1" si="283"/>
        <v>0</v>
      </c>
      <c r="BT227" s="10">
        <f t="shared" ca="1" si="284"/>
        <v>0</v>
      </c>
      <c r="BU227" s="10">
        <f t="shared" ca="1" si="224"/>
        <v>0</v>
      </c>
      <c r="BV227" s="10">
        <f t="shared" ca="1" si="225"/>
        <v>0</v>
      </c>
      <c r="BW227" s="10">
        <f t="shared" ca="1" si="226"/>
        <v>0</v>
      </c>
      <c r="BX227" s="10">
        <f t="shared" ca="1" si="227"/>
        <v>0</v>
      </c>
      <c r="BY227" s="10">
        <f t="shared" ca="1" si="228"/>
        <v>0</v>
      </c>
      <c r="BZ227" s="10">
        <f t="shared" ca="1" si="229"/>
        <v>0</v>
      </c>
      <c r="CA227" s="10">
        <f t="shared" ca="1" si="230"/>
        <v>0</v>
      </c>
      <c r="CB227" s="10">
        <f t="shared" ca="1" si="231"/>
        <v>0</v>
      </c>
      <c r="CC227" s="10">
        <f t="shared" ca="1" si="232"/>
        <v>0</v>
      </c>
      <c r="CD227" s="10">
        <f t="shared" ca="1" si="233"/>
        <v>0</v>
      </c>
      <c r="CE227" s="10">
        <f t="shared" ca="1" si="234"/>
        <v>0</v>
      </c>
      <c r="CF227" s="10">
        <f t="shared" ca="1" si="235"/>
        <v>0</v>
      </c>
      <c r="CG227" s="10">
        <f t="shared" ca="1" si="236"/>
        <v>0</v>
      </c>
      <c r="CH227" s="10">
        <f t="shared" ca="1" si="237"/>
        <v>0</v>
      </c>
      <c r="CI227" s="10">
        <f t="shared" ca="1" si="238"/>
        <v>0</v>
      </c>
      <c r="CJ227" s="13">
        <f t="shared" ca="1" si="285"/>
        <v>0</v>
      </c>
      <c r="CK227" s="13"/>
      <c r="CL227" s="33">
        <f t="shared" ca="1" si="271"/>
        <v>0</v>
      </c>
      <c r="CM227" s="10">
        <f ca="1">IF(NOT(snowball),0,IF(Z226=0,0,IF($C227&lt;=SUM($CL227:CL227),0,IF(BQ227+$C227-SUM($CL227:CL227)&gt;Z226+AU227,Z226+AU227-BQ227,$C227-SUM($CL227:CL227)))))</f>
        <v>0</v>
      </c>
      <c r="CN227" s="10">
        <f ca="1">IF(NOT(snowball),0,IF(AA226=0,0,IF($C227&lt;=SUM($CL227:CM227),0,IF(BR227+$C227-SUM($CL227:CM227)&gt;AA226+AV227,AA226+AV227-BR227,$C227-SUM($CL227:CM227)))))</f>
        <v>0</v>
      </c>
      <c r="CO227" s="10">
        <f ca="1">IF(NOT(snowball),0,IF(AB226=0,0,IF($C227&lt;=SUM($CL227:CN227),0,IF(BS227+$C227-SUM($CL227:CN227)&gt;AB226+AW227,AB226+AW227-BS227,$C227-SUM($CL227:CN227)))))</f>
        <v>0</v>
      </c>
      <c r="CP227" s="10">
        <f ca="1">IF(NOT(snowball),0,IF(AC226=0,0,IF($C227&lt;=SUM($CL227:CO227),0,IF(BT227+$C227-SUM($CL227:CO227)&gt;AC226+AX227,AC226+AX227-BT227,$C227-SUM($CL227:CO227)))))</f>
        <v>0</v>
      </c>
      <c r="CQ227" s="10">
        <f ca="1">IF(NOT(snowball),0,IF(AD226=0,0,IF($C227&lt;=SUM($CL227:CP227),0,IF(BU227+$C227-SUM($CL227:CP227)&gt;AD226+AY227,AD226+AY227-BU227,$C227-SUM($CL227:CP227)))))</f>
        <v>0</v>
      </c>
      <c r="CR227" s="10">
        <f ca="1">IF(NOT(snowball),0,IF(AE226=0,0,IF($C227&lt;=SUM($CL227:CQ227),0,IF(BV227+$C227-SUM($CL227:CQ227)&gt;AE226+AZ227,AE226+AZ227-BV227,$C227-SUM($CL227:CQ227)))))</f>
        <v>0</v>
      </c>
      <c r="CS227" s="10">
        <f ca="1">IF(NOT(snowball),0,IF(AF226=0,0,IF($C227&lt;=SUM($CL227:CR227),0,IF(BW227+$C227-SUM($CL227:CR227)&gt;AF226+BA227,AF226+BA227-BW227,$C227-SUM($CL227:CR227)))))</f>
        <v>0</v>
      </c>
      <c r="CT227" s="10">
        <f ca="1">IF(NOT(snowball),0,IF(AG226=0,0,IF($C227&lt;=SUM($CL227:CS227),0,IF(BX227+$C227-SUM($CL227:CS227)&gt;AG226+BB227,AG226+BB227-BX227,$C227-SUM($CL227:CS227)))))</f>
        <v>0</v>
      </c>
      <c r="CU227" s="10">
        <f ca="1">IF(NOT(snowball),0,IF(AH226=0,0,IF($C227&lt;=SUM($CL227:CT227),0,IF(BY227+$C227-SUM($CL227:CT227)&gt;AH226+BC227,AH226+BC227-BY227,$C227-SUM($CL227:CT227)))))</f>
        <v>0</v>
      </c>
      <c r="CV227" s="10">
        <f ca="1">IF(NOT(snowball),0,IF(AI226=0,0,IF($C227&lt;=SUM($CL227:CU227),0,IF(BZ227+$C227-SUM($CL227:CU227)&gt;AI226+BD227,AI226+BD227-BZ227,$C227-SUM($CL227:CU227)))))</f>
        <v>0</v>
      </c>
      <c r="CW227" s="10">
        <f ca="1">IF(NOT(snowball),0,IF(AJ226=0,0,IF($C227&lt;=SUM($CL227:CV227),0,IF(CA227+$C227-SUM($CL227:CV227)&gt;AJ226+BE227,AJ226+BE227-CA227,$C227-SUM($CL227:CV227)))))</f>
        <v>0</v>
      </c>
      <c r="CX227" s="10">
        <f ca="1">IF(NOT(snowball),0,IF(AK226=0,0,IF($C227&lt;=SUM($CL227:CW227),0,IF(CB227+$C227-SUM($CL227:CW227)&gt;AK226+BF227,AK226+BF227-CB227,$C227-SUM($CL227:CW227)))))</f>
        <v>0</v>
      </c>
      <c r="CY227" s="10">
        <f ca="1">IF(NOT(snowball),0,IF(AL226=0,0,IF($C227&lt;=SUM($CL227:CX227),0,IF(CC227+$C227-SUM($CL227:CX227)&gt;AL226+BG227,AL226+BG227-CC227,$C227-SUM($CL227:CX227)))))</f>
        <v>0</v>
      </c>
      <c r="CZ227" s="10">
        <f ca="1">IF(NOT(snowball),0,IF(AM226=0,0,IF($C227&lt;=SUM($CL227:CY227),0,IF(CD227+$C227-SUM($CL227:CY227)&gt;AM226+BH227,AM226+BH227-CD227,$C227-SUM($CL227:CY227)))))</f>
        <v>0</v>
      </c>
      <c r="DA227" s="10">
        <f ca="1">IF(NOT(snowball),0,IF(AN226=0,0,IF($C227&lt;=SUM($CL227:CZ227),0,IF(CE227+$C227-SUM($CL227:CZ227)&gt;AN226+BI227,AN226+BI227-CE227,$C227-SUM($CL227:CZ227)))))</f>
        <v>0</v>
      </c>
      <c r="DB227" s="10">
        <f ca="1">IF(NOT(snowball),0,IF(AO226=0,0,IF($C227&lt;=SUM($CL227:DA227),0,IF(CF227+$C227-SUM($CL227:DA227)&gt;AO226+BJ227,AO226+BJ227-CF227,$C227-SUM($CL227:DA227)))))</f>
        <v>0</v>
      </c>
      <c r="DC227" s="10">
        <f ca="1">IF(NOT(snowball),0,IF(AP226=0,0,IF($C227&lt;=SUM($CL227:DB227),0,IF(CG227+$C227-SUM($CL227:DB227)&gt;AP226+BK227,AP226+BK227-CG227,$C227-SUM($CL227:DB227)))))</f>
        <v>0</v>
      </c>
      <c r="DD227" s="10">
        <f ca="1">IF(NOT(snowball),0,IF(AQ226=0,0,IF($C227&lt;=SUM($CL227:DC227),0,IF(CH227+$C227-SUM($CL227:DC227)&gt;AQ226+BL227,AQ226+BL227-CH227,$C227-SUM($CL227:DC227)))))</f>
        <v>0</v>
      </c>
      <c r="DE227" s="10">
        <f ca="1">IF(NOT(snowball),0,IF(AR226=0,0,IF($C227&lt;=SUM($CL227:DD227),0,IF(CI227+$C227-SUM($CL227:DD227)&gt;AR226+BM227,AR226+BM227-CI227,$C227-SUM($CL227:DD227)))))</f>
        <v>0</v>
      </c>
    </row>
    <row r="228" spans="1:109" ht="11.1" customHeight="1">
      <c r="A228" s="11" t="str">
        <f t="shared" ca="1" si="286"/>
        <v/>
      </c>
      <c r="B228" s="5" t="e">
        <f t="shared" ca="1" si="272"/>
        <v>#N/A</v>
      </c>
      <c r="C228" s="34" t="str">
        <f t="shared" ca="1" si="250"/>
        <v/>
      </c>
      <c r="D228" s="10">
        <f t="shared" ca="1" si="251"/>
        <v>0</v>
      </c>
      <c r="E228" s="10">
        <f t="shared" ca="1" si="252"/>
        <v>0</v>
      </c>
      <c r="F228" s="10">
        <f t="shared" ca="1" si="253"/>
        <v>0</v>
      </c>
      <c r="G228" s="10">
        <f t="shared" ca="1" si="254"/>
        <v>0</v>
      </c>
      <c r="H228" s="10">
        <f t="shared" ca="1" si="255"/>
        <v>0</v>
      </c>
      <c r="I228" s="10">
        <f t="shared" ca="1" si="256"/>
        <v>0</v>
      </c>
      <c r="J228" s="10">
        <f t="shared" ca="1" si="257"/>
        <v>0</v>
      </c>
      <c r="K228" s="10">
        <f t="shared" ca="1" si="258"/>
        <v>0</v>
      </c>
      <c r="L228" s="10">
        <f t="shared" ca="1" si="259"/>
        <v>0</v>
      </c>
      <c r="M228" s="10">
        <f t="shared" ca="1" si="260"/>
        <v>0</v>
      </c>
      <c r="N228" s="10">
        <f t="shared" ca="1" si="261"/>
        <v>0</v>
      </c>
      <c r="O228" s="10">
        <f t="shared" ca="1" si="262"/>
        <v>0</v>
      </c>
      <c r="P228" s="10">
        <f t="shared" ca="1" si="263"/>
        <v>0</v>
      </c>
      <c r="Q228" s="10">
        <f t="shared" ca="1" si="264"/>
        <v>0</v>
      </c>
      <c r="R228" s="10">
        <f t="shared" ca="1" si="265"/>
        <v>0</v>
      </c>
      <c r="S228" s="10">
        <f t="shared" ca="1" si="266"/>
        <v>0</v>
      </c>
      <c r="T228" s="10">
        <f t="shared" ca="1" si="267"/>
        <v>0</v>
      </c>
      <c r="U228" s="10">
        <f t="shared" ca="1" si="268"/>
        <v>0</v>
      </c>
      <c r="V228" s="10">
        <f t="shared" ca="1" si="269"/>
        <v>0</v>
      </c>
      <c r="W228" s="10">
        <f t="shared" ca="1" si="269"/>
        <v>0</v>
      </c>
      <c r="X228" s="31"/>
      <c r="Y228" s="10">
        <f t="shared" ca="1" si="273"/>
        <v>0</v>
      </c>
      <c r="Z228" s="10">
        <f t="shared" ca="1" si="274"/>
        <v>0</v>
      </c>
      <c r="AA228" s="10">
        <f t="shared" ca="1" si="275"/>
        <v>0</v>
      </c>
      <c r="AB228" s="10">
        <f t="shared" ca="1" si="276"/>
        <v>0</v>
      </c>
      <c r="AC228" s="10">
        <f t="shared" ca="1" si="277"/>
        <v>0</v>
      </c>
      <c r="AD228" s="10">
        <f t="shared" ca="1" si="278"/>
        <v>0</v>
      </c>
      <c r="AE228" s="10">
        <f t="shared" ca="1" si="270"/>
        <v>0</v>
      </c>
      <c r="AF228" s="10">
        <f t="shared" ca="1" si="270"/>
        <v>0</v>
      </c>
      <c r="AG228" s="10">
        <f t="shared" ca="1" si="270"/>
        <v>0</v>
      </c>
      <c r="AH228" s="10">
        <f t="shared" ca="1" si="270"/>
        <v>0</v>
      </c>
      <c r="AI228" s="10">
        <f t="shared" ca="1" si="270"/>
        <v>0</v>
      </c>
      <c r="AJ228" s="10">
        <f t="shared" ca="1" si="270"/>
        <v>0</v>
      </c>
      <c r="AK228" s="10">
        <f t="shared" ca="1" si="270"/>
        <v>0</v>
      </c>
      <c r="AL228" s="10">
        <f t="shared" ca="1" si="270"/>
        <v>0</v>
      </c>
      <c r="AM228" s="10">
        <f t="shared" ca="1" si="270"/>
        <v>0</v>
      </c>
      <c r="AN228" s="10">
        <f t="shared" ca="1" si="270"/>
        <v>0</v>
      </c>
      <c r="AO228" s="10">
        <f t="shared" ca="1" si="270"/>
        <v>0</v>
      </c>
      <c r="AP228" s="10">
        <f t="shared" ca="1" si="270"/>
        <v>0</v>
      </c>
      <c r="AQ228" s="10">
        <f t="shared" ca="1" si="270"/>
        <v>0</v>
      </c>
      <c r="AR228" s="10">
        <f t="shared" ca="1" si="270"/>
        <v>0</v>
      </c>
      <c r="AS228" s="2"/>
      <c r="AT228" s="10">
        <f t="shared" ca="1" si="304"/>
        <v>0</v>
      </c>
      <c r="AU228" s="10">
        <f t="shared" ca="1" si="305"/>
        <v>0</v>
      </c>
      <c r="AV228" s="10">
        <f t="shared" ca="1" si="306"/>
        <v>0</v>
      </c>
      <c r="AW228" s="10">
        <f t="shared" ca="1" si="287"/>
        <v>0</v>
      </c>
      <c r="AX228" s="10">
        <f t="shared" ca="1" si="288"/>
        <v>0</v>
      </c>
      <c r="AY228" s="10">
        <f t="shared" ca="1" si="289"/>
        <v>0</v>
      </c>
      <c r="AZ228" s="10">
        <f t="shared" ca="1" si="290"/>
        <v>0</v>
      </c>
      <c r="BA228" s="10">
        <f t="shared" ca="1" si="291"/>
        <v>0</v>
      </c>
      <c r="BB228" s="10">
        <f t="shared" ca="1" si="292"/>
        <v>0</v>
      </c>
      <c r="BC228" s="10">
        <f t="shared" ca="1" si="293"/>
        <v>0</v>
      </c>
      <c r="BD228" s="10">
        <f t="shared" ca="1" si="294"/>
        <v>0</v>
      </c>
      <c r="BE228" s="10">
        <f t="shared" ca="1" si="295"/>
        <v>0</v>
      </c>
      <c r="BF228" s="10">
        <f t="shared" ca="1" si="296"/>
        <v>0</v>
      </c>
      <c r="BG228" s="10">
        <f t="shared" ca="1" si="297"/>
        <v>0</v>
      </c>
      <c r="BH228" s="10">
        <f t="shared" ca="1" si="298"/>
        <v>0</v>
      </c>
      <c r="BI228" s="10">
        <f t="shared" ca="1" si="299"/>
        <v>0</v>
      </c>
      <c r="BJ228" s="10">
        <f t="shared" ca="1" si="300"/>
        <v>0</v>
      </c>
      <c r="BK228" s="10">
        <f t="shared" ca="1" si="301"/>
        <v>0</v>
      </c>
      <c r="BL228" s="10">
        <f t="shared" ca="1" si="302"/>
        <v>0</v>
      </c>
      <c r="BM228" s="10">
        <f t="shared" ca="1" si="303"/>
        <v>0</v>
      </c>
      <c r="BN228" s="13">
        <f t="shared" ca="1" si="279"/>
        <v>0</v>
      </c>
      <c r="BO228" s="7"/>
      <c r="BP228" s="10">
        <f t="shared" ca="1" si="280"/>
        <v>0</v>
      </c>
      <c r="BQ228" s="10">
        <f t="shared" ca="1" si="281"/>
        <v>0</v>
      </c>
      <c r="BR228" s="10">
        <f t="shared" ca="1" si="282"/>
        <v>0</v>
      </c>
      <c r="BS228" s="10">
        <f t="shared" ca="1" si="283"/>
        <v>0</v>
      </c>
      <c r="BT228" s="10">
        <f t="shared" ca="1" si="284"/>
        <v>0</v>
      </c>
      <c r="BU228" s="10">
        <f t="shared" ca="1" si="224"/>
        <v>0</v>
      </c>
      <c r="BV228" s="10">
        <f t="shared" ca="1" si="225"/>
        <v>0</v>
      </c>
      <c r="BW228" s="10">
        <f t="shared" ca="1" si="226"/>
        <v>0</v>
      </c>
      <c r="BX228" s="10">
        <f t="shared" ca="1" si="227"/>
        <v>0</v>
      </c>
      <c r="BY228" s="10">
        <f t="shared" ca="1" si="228"/>
        <v>0</v>
      </c>
      <c r="BZ228" s="10">
        <f t="shared" ca="1" si="229"/>
        <v>0</v>
      </c>
      <c r="CA228" s="10">
        <f t="shared" ca="1" si="230"/>
        <v>0</v>
      </c>
      <c r="CB228" s="10">
        <f t="shared" ca="1" si="231"/>
        <v>0</v>
      </c>
      <c r="CC228" s="10">
        <f t="shared" ca="1" si="232"/>
        <v>0</v>
      </c>
      <c r="CD228" s="10">
        <f t="shared" ca="1" si="233"/>
        <v>0</v>
      </c>
      <c r="CE228" s="10">
        <f t="shared" ca="1" si="234"/>
        <v>0</v>
      </c>
      <c r="CF228" s="10">
        <f t="shared" ca="1" si="235"/>
        <v>0</v>
      </c>
      <c r="CG228" s="10">
        <f t="shared" ca="1" si="236"/>
        <v>0</v>
      </c>
      <c r="CH228" s="10">
        <f t="shared" ca="1" si="237"/>
        <v>0</v>
      </c>
      <c r="CI228" s="10">
        <f t="shared" ca="1" si="238"/>
        <v>0</v>
      </c>
      <c r="CJ228" s="13">
        <f t="shared" ca="1" si="285"/>
        <v>0</v>
      </c>
      <c r="CK228" s="13"/>
      <c r="CL228" s="33">
        <f t="shared" ca="1" si="271"/>
        <v>0</v>
      </c>
      <c r="CM228" s="10">
        <f ca="1">IF(NOT(snowball),0,IF(Z227=0,0,IF($C228&lt;=SUM($CL228:CL228),0,IF(BQ228+$C228-SUM($CL228:CL228)&gt;Z227+AU228,Z227+AU228-BQ228,$C228-SUM($CL228:CL228)))))</f>
        <v>0</v>
      </c>
      <c r="CN228" s="10">
        <f ca="1">IF(NOT(snowball),0,IF(AA227=0,0,IF($C228&lt;=SUM($CL228:CM228),0,IF(BR228+$C228-SUM($CL228:CM228)&gt;AA227+AV228,AA227+AV228-BR228,$C228-SUM($CL228:CM228)))))</f>
        <v>0</v>
      </c>
      <c r="CO228" s="10">
        <f ca="1">IF(NOT(snowball),0,IF(AB227=0,0,IF($C228&lt;=SUM($CL228:CN228),0,IF(BS228+$C228-SUM($CL228:CN228)&gt;AB227+AW228,AB227+AW228-BS228,$C228-SUM($CL228:CN228)))))</f>
        <v>0</v>
      </c>
      <c r="CP228" s="10">
        <f ca="1">IF(NOT(snowball),0,IF(AC227=0,0,IF($C228&lt;=SUM($CL228:CO228),0,IF(BT228+$C228-SUM($CL228:CO228)&gt;AC227+AX228,AC227+AX228-BT228,$C228-SUM($CL228:CO228)))))</f>
        <v>0</v>
      </c>
      <c r="CQ228" s="10">
        <f ca="1">IF(NOT(snowball),0,IF(AD227=0,0,IF($C228&lt;=SUM($CL228:CP228),0,IF(BU228+$C228-SUM($CL228:CP228)&gt;AD227+AY228,AD227+AY228-BU228,$C228-SUM($CL228:CP228)))))</f>
        <v>0</v>
      </c>
      <c r="CR228" s="10">
        <f ca="1">IF(NOT(snowball),0,IF(AE227=0,0,IF($C228&lt;=SUM($CL228:CQ228),0,IF(BV228+$C228-SUM($CL228:CQ228)&gt;AE227+AZ228,AE227+AZ228-BV228,$C228-SUM($CL228:CQ228)))))</f>
        <v>0</v>
      </c>
      <c r="CS228" s="10">
        <f ca="1">IF(NOT(snowball),0,IF(AF227=0,0,IF($C228&lt;=SUM($CL228:CR228),0,IF(BW228+$C228-SUM($CL228:CR228)&gt;AF227+BA228,AF227+BA228-BW228,$C228-SUM($CL228:CR228)))))</f>
        <v>0</v>
      </c>
      <c r="CT228" s="10">
        <f ca="1">IF(NOT(snowball),0,IF(AG227=0,0,IF($C228&lt;=SUM($CL228:CS228),0,IF(BX228+$C228-SUM($CL228:CS228)&gt;AG227+BB228,AG227+BB228-BX228,$C228-SUM($CL228:CS228)))))</f>
        <v>0</v>
      </c>
      <c r="CU228" s="10">
        <f ca="1">IF(NOT(snowball),0,IF(AH227=0,0,IF($C228&lt;=SUM($CL228:CT228),0,IF(BY228+$C228-SUM($CL228:CT228)&gt;AH227+BC228,AH227+BC228-BY228,$C228-SUM($CL228:CT228)))))</f>
        <v>0</v>
      </c>
      <c r="CV228" s="10">
        <f ca="1">IF(NOT(snowball),0,IF(AI227=0,0,IF($C228&lt;=SUM($CL228:CU228),0,IF(BZ228+$C228-SUM($CL228:CU228)&gt;AI227+BD228,AI227+BD228-BZ228,$C228-SUM($CL228:CU228)))))</f>
        <v>0</v>
      </c>
      <c r="CW228" s="10">
        <f ca="1">IF(NOT(snowball),0,IF(AJ227=0,0,IF($C228&lt;=SUM($CL228:CV228),0,IF(CA228+$C228-SUM($CL228:CV228)&gt;AJ227+BE228,AJ227+BE228-CA228,$C228-SUM($CL228:CV228)))))</f>
        <v>0</v>
      </c>
      <c r="CX228" s="10">
        <f ca="1">IF(NOT(snowball),0,IF(AK227=0,0,IF($C228&lt;=SUM($CL228:CW228),0,IF(CB228+$C228-SUM($CL228:CW228)&gt;AK227+BF228,AK227+BF228-CB228,$C228-SUM($CL228:CW228)))))</f>
        <v>0</v>
      </c>
      <c r="CY228" s="10">
        <f ca="1">IF(NOT(snowball),0,IF(AL227=0,0,IF($C228&lt;=SUM($CL228:CX228),0,IF(CC228+$C228-SUM($CL228:CX228)&gt;AL227+BG228,AL227+BG228-CC228,$C228-SUM($CL228:CX228)))))</f>
        <v>0</v>
      </c>
      <c r="CZ228" s="10">
        <f ca="1">IF(NOT(snowball),0,IF(AM227=0,0,IF($C228&lt;=SUM($CL228:CY228),0,IF(CD228+$C228-SUM($CL228:CY228)&gt;AM227+BH228,AM227+BH228-CD228,$C228-SUM($CL228:CY228)))))</f>
        <v>0</v>
      </c>
      <c r="DA228" s="10">
        <f ca="1">IF(NOT(snowball),0,IF(AN227=0,0,IF($C228&lt;=SUM($CL228:CZ228),0,IF(CE228+$C228-SUM($CL228:CZ228)&gt;AN227+BI228,AN227+BI228-CE228,$C228-SUM($CL228:CZ228)))))</f>
        <v>0</v>
      </c>
      <c r="DB228" s="10">
        <f ca="1">IF(NOT(snowball),0,IF(AO227=0,0,IF($C228&lt;=SUM($CL228:DA228),0,IF(CF228+$C228-SUM($CL228:DA228)&gt;AO227+BJ228,AO227+BJ228-CF228,$C228-SUM($CL228:DA228)))))</f>
        <v>0</v>
      </c>
      <c r="DC228" s="10">
        <f ca="1">IF(NOT(snowball),0,IF(AP227=0,0,IF($C228&lt;=SUM($CL228:DB228),0,IF(CG228+$C228-SUM($CL228:DB228)&gt;AP227+BK228,AP227+BK228-CG228,$C228-SUM($CL228:DB228)))))</f>
        <v>0</v>
      </c>
      <c r="DD228" s="10">
        <f ca="1">IF(NOT(snowball),0,IF(AQ227=0,0,IF($C228&lt;=SUM($CL228:DC228),0,IF(CH228+$C228-SUM($CL228:DC228)&gt;AQ227+BL228,AQ227+BL228-CH228,$C228-SUM($CL228:DC228)))))</f>
        <v>0</v>
      </c>
      <c r="DE228" s="10">
        <f ca="1">IF(NOT(snowball),0,IF(AR227=0,0,IF($C228&lt;=SUM($CL228:DD228),0,IF(CI228+$C228-SUM($CL228:DD228)&gt;AR227+BM228,AR227+BM228-CI228,$C228-SUM($CL228:DD228)))))</f>
        <v>0</v>
      </c>
    </row>
    <row r="229" spans="1:109" ht="11.1" customHeight="1">
      <c r="A229" s="11" t="str">
        <f t="shared" ca="1" si="286"/>
        <v/>
      </c>
      <c r="B229" s="5" t="e">
        <f t="shared" ca="1" si="272"/>
        <v>#N/A</v>
      </c>
      <c r="C229" s="34" t="str">
        <f t="shared" ca="1" si="250"/>
        <v/>
      </c>
      <c r="D229" s="10">
        <f t="shared" ca="1" si="251"/>
        <v>0</v>
      </c>
      <c r="E229" s="10">
        <f t="shared" ca="1" si="252"/>
        <v>0</v>
      </c>
      <c r="F229" s="10">
        <f t="shared" ca="1" si="253"/>
        <v>0</v>
      </c>
      <c r="G229" s="10">
        <f t="shared" ca="1" si="254"/>
        <v>0</v>
      </c>
      <c r="H229" s="10">
        <f t="shared" ca="1" si="255"/>
        <v>0</v>
      </c>
      <c r="I229" s="10">
        <f t="shared" ca="1" si="256"/>
        <v>0</v>
      </c>
      <c r="J229" s="10">
        <f t="shared" ca="1" si="257"/>
        <v>0</v>
      </c>
      <c r="K229" s="10">
        <f t="shared" ca="1" si="258"/>
        <v>0</v>
      </c>
      <c r="L229" s="10">
        <f t="shared" ca="1" si="259"/>
        <v>0</v>
      </c>
      <c r="M229" s="10">
        <f t="shared" ca="1" si="260"/>
        <v>0</v>
      </c>
      <c r="N229" s="10">
        <f t="shared" ca="1" si="261"/>
        <v>0</v>
      </c>
      <c r="O229" s="10">
        <f t="shared" ca="1" si="262"/>
        <v>0</v>
      </c>
      <c r="P229" s="10">
        <f t="shared" ca="1" si="263"/>
        <v>0</v>
      </c>
      <c r="Q229" s="10">
        <f t="shared" ca="1" si="264"/>
        <v>0</v>
      </c>
      <c r="R229" s="10">
        <f t="shared" ca="1" si="265"/>
        <v>0</v>
      </c>
      <c r="S229" s="10">
        <f t="shared" ca="1" si="266"/>
        <v>0</v>
      </c>
      <c r="T229" s="10">
        <f t="shared" ca="1" si="267"/>
        <v>0</v>
      </c>
      <c r="U229" s="10">
        <f t="shared" ca="1" si="268"/>
        <v>0</v>
      </c>
      <c r="V229" s="10">
        <f t="shared" ca="1" si="269"/>
        <v>0</v>
      </c>
      <c r="W229" s="10">
        <f t="shared" ca="1" si="269"/>
        <v>0</v>
      </c>
      <c r="X229" s="31"/>
      <c r="Y229" s="10">
        <f t="shared" ca="1" si="273"/>
        <v>0</v>
      </c>
      <c r="Z229" s="10">
        <f t="shared" ca="1" si="274"/>
        <v>0</v>
      </c>
      <c r="AA229" s="10">
        <f t="shared" ca="1" si="275"/>
        <v>0</v>
      </c>
      <c r="AB229" s="10">
        <f t="shared" ca="1" si="276"/>
        <v>0</v>
      </c>
      <c r="AC229" s="10">
        <f t="shared" ca="1" si="277"/>
        <v>0</v>
      </c>
      <c r="AD229" s="10">
        <f t="shared" ca="1" si="278"/>
        <v>0</v>
      </c>
      <c r="AE229" s="10">
        <f t="shared" ref="AE229:AE292" ca="1" si="307">IF(J$8=0,0,AE228-(J229-AZ229))</f>
        <v>0</v>
      </c>
      <c r="AF229" s="10">
        <f t="shared" ref="AF229:AF292" ca="1" si="308">IF(K$8=0,0,AF228-(K229-BA229))</f>
        <v>0</v>
      </c>
      <c r="AG229" s="10">
        <f t="shared" ref="AG229:AG292" ca="1" si="309">IF(L$8=0,0,AG228-(L229-BB229))</f>
        <v>0</v>
      </c>
      <c r="AH229" s="10">
        <f t="shared" ref="AH229:AH292" ca="1" si="310">IF(M$8=0,0,AH228-(M229-BC229))</f>
        <v>0</v>
      </c>
      <c r="AI229" s="10">
        <f t="shared" ref="AI229:AI292" ca="1" si="311">IF(N$8=0,0,AI228-(N229-BD229))</f>
        <v>0</v>
      </c>
      <c r="AJ229" s="10">
        <f t="shared" ref="AJ229:AJ292" ca="1" si="312">IF(O$8=0,0,AJ228-(O229-BE229))</f>
        <v>0</v>
      </c>
      <c r="AK229" s="10">
        <f t="shared" ref="AK229:AK292" ca="1" si="313">IF(P$8=0,0,AK228-(P229-BF229))</f>
        <v>0</v>
      </c>
      <c r="AL229" s="10">
        <f t="shared" ref="AL229:AL292" ca="1" si="314">IF(Q$8=0,0,AL228-(Q229-BG229))</f>
        <v>0</v>
      </c>
      <c r="AM229" s="10">
        <f t="shared" ref="AM229:AM292" ca="1" si="315">IF(R$8=0,0,AM228-(R229-BH229))</f>
        <v>0</v>
      </c>
      <c r="AN229" s="10">
        <f t="shared" ref="AN229:AN292" ca="1" si="316">IF(S$8=0,0,AN228-(S229-BI229))</f>
        <v>0</v>
      </c>
      <c r="AO229" s="10">
        <f t="shared" ref="AO229:AO292" ca="1" si="317">IF(T$8=0,0,AO228-(T229-BJ229))</f>
        <v>0</v>
      </c>
      <c r="AP229" s="10">
        <f t="shared" ref="AP229:AP292" ca="1" si="318">IF(U$8=0,0,AP228-(U229-BK229))</f>
        <v>0</v>
      </c>
      <c r="AQ229" s="10">
        <f t="shared" ref="AQ229:AQ292" ca="1" si="319">IF(V$8=0,0,AQ228-(V229-BL229))</f>
        <v>0</v>
      </c>
      <c r="AR229" s="10">
        <f t="shared" ref="AR229:AR292" ca="1" si="320">IF(W$8=0,0,AR228-(W229-BM229))</f>
        <v>0</v>
      </c>
      <c r="AS229" s="2"/>
      <c r="AT229" s="10">
        <f t="shared" ca="1" si="304"/>
        <v>0</v>
      </c>
      <c r="AU229" s="10">
        <f t="shared" ca="1" si="305"/>
        <v>0</v>
      </c>
      <c r="AV229" s="10">
        <f t="shared" ca="1" si="306"/>
        <v>0</v>
      </c>
      <c r="AW229" s="10">
        <f t="shared" ca="1" si="287"/>
        <v>0</v>
      </c>
      <c r="AX229" s="10">
        <f t="shared" ca="1" si="288"/>
        <v>0</v>
      </c>
      <c r="AY229" s="10">
        <f t="shared" ca="1" si="289"/>
        <v>0</v>
      </c>
      <c r="AZ229" s="10">
        <f t="shared" ca="1" si="290"/>
        <v>0</v>
      </c>
      <c r="BA229" s="10">
        <f t="shared" ca="1" si="291"/>
        <v>0</v>
      </c>
      <c r="BB229" s="10">
        <f t="shared" ca="1" si="292"/>
        <v>0</v>
      </c>
      <c r="BC229" s="10">
        <f t="shared" ca="1" si="293"/>
        <v>0</v>
      </c>
      <c r="BD229" s="10">
        <f t="shared" ca="1" si="294"/>
        <v>0</v>
      </c>
      <c r="BE229" s="10">
        <f t="shared" ca="1" si="295"/>
        <v>0</v>
      </c>
      <c r="BF229" s="10">
        <f t="shared" ca="1" si="296"/>
        <v>0</v>
      </c>
      <c r="BG229" s="10">
        <f t="shared" ca="1" si="297"/>
        <v>0</v>
      </c>
      <c r="BH229" s="10">
        <f t="shared" ca="1" si="298"/>
        <v>0</v>
      </c>
      <c r="BI229" s="10">
        <f t="shared" ca="1" si="299"/>
        <v>0</v>
      </c>
      <c r="BJ229" s="10">
        <f t="shared" ca="1" si="300"/>
        <v>0</v>
      </c>
      <c r="BK229" s="10">
        <f t="shared" ca="1" si="301"/>
        <v>0</v>
      </c>
      <c r="BL229" s="10">
        <f t="shared" ca="1" si="302"/>
        <v>0</v>
      </c>
      <c r="BM229" s="10">
        <f t="shared" ca="1" si="303"/>
        <v>0</v>
      </c>
      <c r="BN229" s="13">
        <f t="shared" ca="1" si="279"/>
        <v>0</v>
      </c>
      <c r="BO229" s="7"/>
      <c r="BP229" s="10">
        <f t="shared" ca="1" si="280"/>
        <v>0</v>
      </c>
      <c r="BQ229" s="10">
        <f t="shared" ca="1" si="281"/>
        <v>0</v>
      </c>
      <c r="BR229" s="10">
        <f t="shared" ca="1" si="282"/>
        <v>0</v>
      </c>
      <c r="BS229" s="10">
        <f t="shared" ca="1" si="283"/>
        <v>0</v>
      </c>
      <c r="BT229" s="10">
        <f t="shared" ca="1" si="284"/>
        <v>0</v>
      </c>
      <c r="BU229" s="10">
        <f t="shared" ref="BU229:BU292" ca="1" si="321">IF(AD228&gt;0,IF((AD228+AY229)&lt;I$10,AD228+AY229,I$10),0)</f>
        <v>0</v>
      </c>
      <c r="BV229" s="10">
        <f t="shared" ref="BV229:BV292" ca="1" si="322">IF(AE228&gt;0,IF((AE228+AZ229)&lt;J$10,AE228+AZ229,J$10),0)</f>
        <v>0</v>
      </c>
      <c r="BW229" s="10">
        <f t="shared" ref="BW229:BW292" ca="1" si="323">IF(AF228&gt;0,IF((AF228+BA229)&lt;K$10,AF228+BA229,K$10),0)</f>
        <v>0</v>
      </c>
      <c r="BX229" s="10">
        <f t="shared" ref="BX229:BX292" ca="1" si="324">IF(AG228&gt;0,IF((AG228+BB229)&lt;L$10,AG228+BB229,L$10),0)</f>
        <v>0</v>
      </c>
      <c r="BY229" s="10">
        <f t="shared" ref="BY229:BY292" ca="1" si="325">IF(AH228&gt;0,IF((AH228+BC229)&lt;M$10,AH228+BC229,M$10),0)</f>
        <v>0</v>
      </c>
      <c r="BZ229" s="10">
        <f t="shared" ref="BZ229:BZ292" ca="1" si="326">IF(AI228&gt;0,IF((AI228+BD229)&lt;N$10,AI228+BD229,N$10),0)</f>
        <v>0</v>
      </c>
      <c r="CA229" s="10">
        <f t="shared" ref="CA229:CA292" ca="1" si="327">IF(AJ228&gt;0,IF((AJ228+BE229)&lt;O$10,AJ228+BE229,O$10),0)</f>
        <v>0</v>
      </c>
      <c r="CB229" s="10">
        <f t="shared" ref="CB229:CB292" ca="1" si="328">IF(AK228&gt;0,IF((AK228+BF229)&lt;P$10,AK228+BF229,P$10),0)</f>
        <v>0</v>
      </c>
      <c r="CC229" s="10">
        <f t="shared" ref="CC229:CC292" ca="1" si="329">IF(AL228&gt;0,IF((AL228+BG229)&lt;Q$10,AL228+BG229,Q$10),0)</f>
        <v>0</v>
      </c>
      <c r="CD229" s="10">
        <f t="shared" ref="CD229:CD292" ca="1" si="330">IF(AM228&gt;0,IF((AM228+BH229)&lt;R$10,AM228+BH229,R$10),0)</f>
        <v>0</v>
      </c>
      <c r="CE229" s="10">
        <f t="shared" ref="CE229:CE292" ca="1" si="331">IF(AN228&gt;0,IF((AN228+BI229)&lt;S$10,AN228+BI229,S$10),0)</f>
        <v>0</v>
      </c>
      <c r="CF229" s="10">
        <f t="shared" ref="CF229:CF292" ca="1" si="332">IF(AO228&gt;0,IF((AO228+BJ229)&lt;T$10,AO228+BJ229,T$10),0)</f>
        <v>0</v>
      </c>
      <c r="CG229" s="10">
        <f t="shared" ref="CG229:CG292" ca="1" si="333">IF(AP228&gt;0,IF((AP228+BK229)&lt;U$10,AP228+BK229,U$10),0)</f>
        <v>0</v>
      </c>
      <c r="CH229" s="10">
        <f t="shared" ref="CH229:CH292" ca="1" si="334">IF(AQ228&gt;0,IF((AQ228+BL229)&lt;V$10,AQ228+BL229,V$10),0)</f>
        <v>0</v>
      </c>
      <c r="CI229" s="10">
        <f t="shared" ref="CI229:CI292" ca="1" si="335">IF(AR228&gt;0,IF((AR228+BM229)&lt;W$10,AR228+BM229,W$10),0)</f>
        <v>0</v>
      </c>
      <c r="CJ229" s="13">
        <f t="shared" ca="1" si="285"/>
        <v>0</v>
      </c>
      <c r="CK229" s="13"/>
      <c r="CL229" s="33">
        <f t="shared" ca="1" si="271"/>
        <v>0</v>
      </c>
      <c r="CM229" s="10">
        <f ca="1">IF(NOT(snowball),0,IF(Z228=0,0,IF($C229&lt;=SUM($CL229:CL229),0,IF(BQ229+$C229-SUM($CL229:CL229)&gt;Z228+AU229,Z228+AU229-BQ229,$C229-SUM($CL229:CL229)))))</f>
        <v>0</v>
      </c>
      <c r="CN229" s="10">
        <f ca="1">IF(NOT(snowball),0,IF(AA228=0,0,IF($C229&lt;=SUM($CL229:CM229),0,IF(BR229+$C229-SUM($CL229:CM229)&gt;AA228+AV229,AA228+AV229-BR229,$C229-SUM($CL229:CM229)))))</f>
        <v>0</v>
      </c>
      <c r="CO229" s="10">
        <f ca="1">IF(NOT(snowball),0,IF(AB228=0,0,IF($C229&lt;=SUM($CL229:CN229),0,IF(BS229+$C229-SUM($CL229:CN229)&gt;AB228+AW229,AB228+AW229-BS229,$C229-SUM($CL229:CN229)))))</f>
        <v>0</v>
      </c>
      <c r="CP229" s="10">
        <f ca="1">IF(NOT(snowball),0,IF(AC228=0,0,IF($C229&lt;=SUM($CL229:CO229),0,IF(BT229+$C229-SUM($CL229:CO229)&gt;AC228+AX229,AC228+AX229-BT229,$C229-SUM($CL229:CO229)))))</f>
        <v>0</v>
      </c>
      <c r="CQ229" s="10">
        <f ca="1">IF(NOT(snowball),0,IF(AD228=0,0,IF($C229&lt;=SUM($CL229:CP229),0,IF(BU229+$C229-SUM($CL229:CP229)&gt;AD228+AY229,AD228+AY229-BU229,$C229-SUM($CL229:CP229)))))</f>
        <v>0</v>
      </c>
      <c r="CR229" s="10">
        <f ca="1">IF(NOT(snowball),0,IF(AE228=0,0,IF($C229&lt;=SUM($CL229:CQ229),0,IF(BV229+$C229-SUM($CL229:CQ229)&gt;AE228+AZ229,AE228+AZ229-BV229,$C229-SUM($CL229:CQ229)))))</f>
        <v>0</v>
      </c>
      <c r="CS229" s="10">
        <f ca="1">IF(NOT(snowball),0,IF(AF228=0,0,IF($C229&lt;=SUM($CL229:CR229),0,IF(BW229+$C229-SUM($CL229:CR229)&gt;AF228+BA229,AF228+BA229-BW229,$C229-SUM($CL229:CR229)))))</f>
        <v>0</v>
      </c>
      <c r="CT229" s="10">
        <f ca="1">IF(NOT(snowball),0,IF(AG228=0,0,IF($C229&lt;=SUM($CL229:CS229),0,IF(BX229+$C229-SUM($CL229:CS229)&gt;AG228+BB229,AG228+BB229-BX229,$C229-SUM($CL229:CS229)))))</f>
        <v>0</v>
      </c>
      <c r="CU229" s="10">
        <f ca="1">IF(NOT(snowball),0,IF(AH228=0,0,IF($C229&lt;=SUM($CL229:CT229),0,IF(BY229+$C229-SUM($CL229:CT229)&gt;AH228+BC229,AH228+BC229-BY229,$C229-SUM($CL229:CT229)))))</f>
        <v>0</v>
      </c>
      <c r="CV229" s="10">
        <f ca="1">IF(NOT(snowball),0,IF(AI228=0,0,IF($C229&lt;=SUM($CL229:CU229),0,IF(BZ229+$C229-SUM($CL229:CU229)&gt;AI228+BD229,AI228+BD229-BZ229,$C229-SUM($CL229:CU229)))))</f>
        <v>0</v>
      </c>
      <c r="CW229" s="10">
        <f ca="1">IF(NOT(snowball),0,IF(AJ228=0,0,IF($C229&lt;=SUM($CL229:CV229),0,IF(CA229+$C229-SUM($CL229:CV229)&gt;AJ228+BE229,AJ228+BE229-CA229,$C229-SUM($CL229:CV229)))))</f>
        <v>0</v>
      </c>
      <c r="CX229" s="10">
        <f ca="1">IF(NOT(snowball),0,IF(AK228=0,0,IF($C229&lt;=SUM($CL229:CW229),0,IF(CB229+$C229-SUM($CL229:CW229)&gt;AK228+BF229,AK228+BF229-CB229,$C229-SUM($CL229:CW229)))))</f>
        <v>0</v>
      </c>
      <c r="CY229" s="10">
        <f ca="1">IF(NOT(snowball),0,IF(AL228=0,0,IF($C229&lt;=SUM($CL229:CX229),0,IF(CC229+$C229-SUM($CL229:CX229)&gt;AL228+BG229,AL228+BG229-CC229,$C229-SUM($CL229:CX229)))))</f>
        <v>0</v>
      </c>
      <c r="CZ229" s="10">
        <f ca="1">IF(NOT(snowball),0,IF(AM228=0,0,IF($C229&lt;=SUM($CL229:CY229),0,IF(CD229+$C229-SUM($CL229:CY229)&gt;AM228+BH229,AM228+BH229-CD229,$C229-SUM($CL229:CY229)))))</f>
        <v>0</v>
      </c>
      <c r="DA229" s="10">
        <f ca="1">IF(NOT(snowball),0,IF(AN228=0,0,IF($C229&lt;=SUM($CL229:CZ229),0,IF(CE229+$C229-SUM($CL229:CZ229)&gt;AN228+BI229,AN228+BI229-CE229,$C229-SUM($CL229:CZ229)))))</f>
        <v>0</v>
      </c>
      <c r="DB229" s="10">
        <f ca="1">IF(NOT(snowball),0,IF(AO228=0,0,IF($C229&lt;=SUM($CL229:DA229),0,IF(CF229+$C229-SUM($CL229:DA229)&gt;AO228+BJ229,AO228+BJ229-CF229,$C229-SUM($CL229:DA229)))))</f>
        <v>0</v>
      </c>
      <c r="DC229" s="10">
        <f ca="1">IF(NOT(snowball),0,IF(AP228=0,0,IF($C229&lt;=SUM($CL229:DB229),0,IF(CG229+$C229-SUM($CL229:DB229)&gt;AP228+BK229,AP228+BK229-CG229,$C229-SUM($CL229:DB229)))))</f>
        <v>0</v>
      </c>
      <c r="DD229" s="10">
        <f ca="1">IF(NOT(snowball),0,IF(AQ228=0,0,IF($C229&lt;=SUM($CL229:DC229),0,IF(CH229+$C229-SUM($CL229:DC229)&gt;AQ228+BL229,AQ228+BL229-CH229,$C229-SUM($CL229:DC229)))))</f>
        <v>0</v>
      </c>
      <c r="DE229" s="10">
        <f ca="1">IF(NOT(snowball),0,IF(AR228=0,0,IF($C229&lt;=SUM($CL229:DD229),0,IF(CI229+$C229-SUM($CL229:DD229)&gt;AR228+BM229,AR228+BM229-CI229,$C229-SUM($CL229:DD229)))))</f>
        <v>0</v>
      </c>
    </row>
    <row r="230" spans="1:109" ht="11.1" customHeight="1">
      <c r="A230" s="11" t="str">
        <f t="shared" ca="1" si="286"/>
        <v/>
      </c>
      <c r="B230" s="5" t="e">
        <f t="shared" ca="1" si="272"/>
        <v>#N/A</v>
      </c>
      <c r="C230" s="34" t="str">
        <f t="shared" ca="1" si="250"/>
        <v/>
      </c>
      <c r="D230" s="10">
        <f t="shared" ca="1" si="251"/>
        <v>0</v>
      </c>
      <c r="E230" s="10">
        <f t="shared" ca="1" si="252"/>
        <v>0</v>
      </c>
      <c r="F230" s="10">
        <f t="shared" ca="1" si="253"/>
        <v>0</v>
      </c>
      <c r="G230" s="10">
        <f t="shared" ca="1" si="254"/>
        <v>0</v>
      </c>
      <c r="H230" s="10">
        <f t="shared" ca="1" si="255"/>
        <v>0</v>
      </c>
      <c r="I230" s="10">
        <f t="shared" ca="1" si="256"/>
        <v>0</v>
      </c>
      <c r="J230" s="10">
        <f t="shared" ca="1" si="257"/>
        <v>0</v>
      </c>
      <c r="K230" s="10">
        <f t="shared" ca="1" si="258"/>
        <v>0</v>
      </c>
      <c r="L230" s="10">
        <f t="shared" ca="1" si="259"/>
        <v>0</v>
      </c>
      <c r="M230" s="10">
        <f t="shared" ca="1" si="260"/>
        <v>0</v>
      </c>
      <c r="N230" s="10">
        <f t="shared" ca="1" si="261"/>
        <v>0</v>
      </c>
      <c r="O230" s="10">
        <f t="shared" ca="1" si="262"/>
        <v>0</v>
      </c>
      <c r="P230" s="10">
        <f t="shared" ca="1" si="263"/>
        <v>0</v>
      </c>
      <c r="Q230" s="10">
        <f t="shared" ca="1" si="264"/>
        <v>0</v>
      </c>
      <c r="R230" s="10">
        <f t="shared" ca="1" si="265"/>
        <v>0</v>
      </c>
      <c r="S230" s="10">
        <f t="shared" ca="1" si="266"/>
        <v>0</v>
      </c>
      <c r="T230" s="10">
        <f t="shared" ca="1" si="267"/>
        <v>0</v>
      </c>
      <c r="U230" s="10">
        <f t="shared" ca="1" si="268"/>
        <v>0</v>
      </c>
      <c r="V230" s="10">
        <f t="shared" ca="1" si="269"/>
        <v>0</v>
      </c>
      <c r="W230" s="10">
        <f t="shared" ca="1" si="269"/>
        <v>0</v>
      </c>
      <c r="X230" s="31"/>
      <c r="Y230" s="10">
        <f t="shared" ca="1" si="273"/>
        <v>0</v>
      </c>
      <c r="Z230" s="10">
        <f t="shared" ca="1" si="274"/>
        <v>0</v>
      </c>
      <c r="AA230" s="10">
        <f t="shared" ca="1" si="275"/>
        <v>0</v>
      </c>
      <c r="AB230" s="10">
        <f t="shared" ca="1" si="276"/>
        <v>0</v>
      </c>
      <c r="AC230" s="10">
        <f t="shared" ca="1" si="277"/>
        <v>0</v>
      </c>
      <c r="AD230" s="10">
        <f t="shared" ca="1" si="278"/>
        <v>0</v>
      </c>
      <c r="AE230" s="10">
        <f t="shared" ca="1" si="307"/>
        <v>0</v>
      </c>
      <c r="AF230" s="10">
        <f t="shared" ca="1" si="308"/>
        <v>0</v>
      </c>
      <c r="AG230" s="10">
        <f t="shared" ca="1" si="309"/>
        <v>0</v>
      </c>
      <c r="AH230" s="10">
        <f t="shared" ca="1" si="310"/>
        <v>0</v>
      </c>
      <c r="AI230" s="10">
        <f t="shared" ca="1" si="311"/>
        <v>0</v>
      </c>
      <c r="AJ230" s="10">
        <f t="shared" ca="1" si="312"/>
        <v>0</v>
      </c>
      <c r="AK230" s="10">
        <f t="shared" ca="1" si="313"/>
        <v>0</v>
      </c>
      <c r="AL230" s="10">
        <f t="shared" ca="1" si="314"/>
        <v>0</v>
      </c>
      <c r="AM230" s="10">
        <f t="shared" ca="1" si="315"/>
        <v>0</v>
      </c>
      <c r="AN230" s="10">
        <f t="shared" ca="1" si="316"/>
        <v>0</v>
      </c>
      <c r="AO230" s="10">
        <f t="shared" ca="1" si="317"/>
        <v>0</v>
      </c>
      <c r="AP230" s="10">
        <f t="shared" ca="1" si="318"/>
        <v>0</v>
      </c>
      <c r="AQ230" s="10">
        <f t="shared" ca="1" si="319"/>
        <v>0</v>
      </c>
      <c r="AR230" s="10">
        <f t="shared" ca="1" si="320"/>
        <v>0</v>
      </c>
      <c r="AS230" s="2"/>
      <c r="AT230" s="10">
        <f t="shared" ca="1" si="304"/>
        <v>0</v>
      </c>
      <c r="AU230" s="10">
        <f t="shared" ca="1" si="305"/>
        <v>0</v>
      </c>
      <c r="AV230" s="10">
        <f t="shared" ca="1" si="306"/>
        <v>0</v>
      </c>
      <c r="AW230" s="10">
        <f t="shared" ca="1" si="287"/>
        <v>0</v>
      </c>
      <c r="AX230" s="10">
        <f t="shared" ca="1" si="288"/>
        <v>0</v>
      </c>
      <c r="AY230" s="10">
        <f t="shared" ca="1" si="289"/>
        <v>0</v>
      </c>
      <c r="AZ230" s="10">
        <f t="shared" ca="1" si="290"/>
        <v>0</v>
      </c>
      <c r="BA230" s="10">
        <f t="shared" ca="1" si="291"/>
        <v>0</v>
      </c>
      <c r="BB230" s="10">
        <f t="shared" ca="1" si="292"/>
        <v>0</v>
      </c>
      <c r="BC230" s="10">
        <f t="shared" ca="1" si="293"/>
        <v>0</v>
      </c>
      <c r="BD230" s="10">
        <f t="shared" ca="1" si="294"/>
        <v>0</v>
      </c>
      <c r="BE230" s="10">
        <f t="shared" ca="1" si="295"/>
        <v>0</v>
      </c>
      <c r="BF230" s="10">
        <f t="shared" ca="1" si="296"/>
        <v>0</v>
      </c>
      <c r="BG230" s="10">
        <f t="shared" ca="1" si="297"/>
        <v>0</v>
      </c>
      <c r="BH230" s="10">
        <f t="shared" ca="1" si="298"/>
        <v>0</v>
      </c>
      <c r="BI230" s="10">
        <f t="shared" ca="1" si="299"/>
        <v>0</v>
      </c>
      <c r="BJ230" s="10">
        <f t="shared" ca="1" si="300"/>
        <v>0</v>
      </c>
      <c r="BK230" s="10">
        <f t="shared" ca="1" si="301"/>
        <v>0</v>
      </c>
      <c r="BL230" s="10">
        <f t="shared" ca="1" si="302"/>
        <v>0</v>
      </c>
      <c r="BM230" s="10">
        <f t="shared" ca="1" si="303"/>
        <v>0</v>
      </c>
      <c r="BN230" s="13">
        <f t="shared" ca="1" si="279"/>
        <v>0</v>
      </c>
      <c r="BO230" s="7"/>
      <c r="BP230" s="10">
        <f t="shared" ca="1" si="280"/>
        <v>0</v>
      </c>
      <c r="BQ230" s="10">
        <f t="shared" ca="1" si="281"/>
        <v>0</v>
      </c>
      <c r="BR230" s="10">
        <f t="shared" ca="1" si="282"/>
        <v>0</v>
      </c>
      <c r="BS230" s="10">
        <f t="shared" ca="1" si="283"/>
        <v>0</v>
      </c>
      <c r="BT230" s="10">
        <f t="shared" ca="1" si="284"/>
        <v>0</v>
      </c>
      <c r="BU230" s="10">
        <f t="shared" ca="1" si="321"/>
        <v>0</v>
      </c>
      <c r="BV230" s="10">
        <f t="shared" ca="1" si="322"/>
        <v>0</v>
      </c>
      <c r="BW230" s="10">
        <f t="shared" ca="1" si="323"/>
        <v>0</v>
      </c>
      <c r="BX230" s="10">
        <f t="shared" ca="1" si="324"/>
        <v>0</v>
      </c>
      <c r="BY230" s="10">
        <f t="shared" ca="1" si="325"/>
        <v>0</v>
      </c>
      <c r="BZ230" s="10">
        <f t="shared" ca="1" si="326"/>
        <v>0</v>
      </c>
      <c r="CA230" s="10">
        <f t="shared" ca="1" si="327"/>
        <v>0</v>
      </c>
      <c r="CB230" s="10">
        <f t="shared" ca="1" si="328"/>
        <v>0</v>
      </c>
      <c r="CC230" s="10">
        <f t="shared" ca="1" si="329"/>
        <v>0</v>
      </c>
      <c r="CD230" s="10">
        <f t="shared" ca="1" si="330"/>
        <v>0</v>
      </c>
      <c r="CE230" s="10">
        <f t="shared" ca="1" si="331"/>
        <v>0</v>
      </c>
      <c r="CF230" s="10">
        <f t="shared" ca="1" si="332"/>
        <v>0</v>
      </c>
      <c r="CG230" s="10">
        <f t="shared" ca="1" si="333"/>
        <v>0</v>
      </c>
      <c r="CH230" s="10">
        <f t="shared" ca="1" si="334"/>
        <v>0</v>
      </c>
      <c r="CI230" s="10">
        <f t="shared" ca="1" si="335"/>
        <v>0</v>
      </c>
      <c r="CJ230" s="13">
        <f t="shared" ca="1" si="285"/>
        <v>0</v>
      </c>
      <c r="CK230" s="13"/>
      <c r="CL230" s="33">
        <f t="shared" ca="1" si="271"/>
        <v>0</v>
      </c>
      <c r="CM230" s="10">
        <f ca="1">IF(NOT(snowball),0,IF(Z229=0,0,IF($C230&lt;=SUM($CL230:CL230),0,IF(BQ230+$C230-SUM($CL230:CL230)&gt;Z229+AU230,Z229+AU230-BQ230,$C230-SUM($CL230:CL230)))))</f>
        <v>0</v>
      </c>
      <c r="CN230" s="10">
        <f ca="1">IF(NOT(snowball),0,IF(AA229=0,0,IF($C230&lt;=SUM($CL230:CM230),0,IF(BR230+$C230-SUM($CL230:CM230)&gt;AA229+AV230,AA229+AV230-BR230,$C230-SUM($CL230:CM230)))))</f>
        <v>0</v>
      </c>
      <c r="CO230" s="10">
        <f ca="1">IF(NOT(snowball),0,IF(AB229=0,0,IF($C230&lt;=SUM($CL230:CN230),0,IF(BS230+$C230-SUM($CL230:CN230)&gt;AB229+AW230,AB229+AW230-BS230,$C230-SUM($CL230:CN230)))))</f>
        <v>0</v>
      </c>
      <c r="CP230" s="10">
        <f ca="1">IF(NOT(snowball),0,IF(AC229=0,0,IF($C230&lt;=SUM($CL230:CO230),0,IF(BT230+$C230-SUM($CL230:CO230)&gt;AC229+AX230,AC229+AX230-BT230,$C230-SUM($CL230:CO230)))))</f>
        <v>0</v>
      </c>
      <c r="CQ230" s="10">
        <f ca="1">IF(NOT(snowball),0,IF(AD229=0,0,IF($C230&lt;=SUM($CL230:CP230),0,IF(BU230+$C230-SUM($CL230:CP230)&gt;AD229+AY230,AD229+AY230-BU230,$C230-SUM($CL230:CP230)))))</f>
        <v>0</v>
      </c>
      <c r="CR230" s="10">
        <f ca="1">IF(NOT(snowball),0,IF(AE229=0,0,IF($C230&lt;=SUM($CL230:CQ230),0,IF(BV230+$C230-SUM($CL230:CQ230)&gt;AE229+AZ230,AE229+AZ230-BV230,$C230-SUM($CL230:CQ230)))))</f>
        <v>0</v>
      </c>
      <c r="CS230" s="10">
        <f ca="1">IF(NOT(snowball),0,IF(AF229=0,0,IF($C230&lt;=SUM($CL230:CR230),0,IF(BW230+$C230-SUM($CL230:CR230)&gt;AF229+BA230,AF229+BA230-BW230,$C230-SUM($CL230:CR230)))))</f>
        <v>0</v>
      </c>
      <c r="CT230" s="10">
        <f ca="1">IF(NOT(snowball),0,IF(AG229=0,0,IF($C230&lt;=SUM($CL230:CS230),0,IF(BX230+$C230-SUM($CL230:CS230)&gt;AG229+BB230,AG229+BB230-BX230,$C230-SUM($CL230:CS230)))))</f>
        <v>0</v>
      </c>
      <c r="CU230" s="10">
        <f ca="1">IF(NOT(snowball),0,IF(AH229=0,0,IF($C230&lt;=SUM($CL230:CT230),0,IF(BY230+$C230-SUM($CL230:CT230)&gt;AH229+BC230,AH229+BC230-BY230,$C230-SUM($CL230:CT230)))))</f>
        <v>0</v>
      </c>
      <c r="CV230" s="10">
        <f ca="1">IF(NOT(snowball),0,IF(AI229=0,0,IF($C230&lt;=SUM($CL230:CU230),0,IF(BZ230+$C230-SUM($CL230:CU230)&gt;AI229+BD230,AI229+BD230-BZ230,$C230-SUM($CL230:CU230)))))</f>
        <v>0</v>
      </c>
      <c r="CW230" s="10">
        <f ca="1">IF(NOT(snowball),0,IF(AJ229=0,0,IF($C230&lt;=SUM($CL230:CV230),0,IF(CA230+$C230-SUM($CL230:CV230)&gt;AJ229+BE230,AJ229+BE230-CA230,$C230-SUM($CL230:CV230)))))</f>
        <v>0</v>
      </c>
      <c r="CX230" s="10">
        <f ca="1">IF(NOT(snowball),0,IF(AK229=0,0,IF($C230&lt;=SUM($CL230:CW230),0,IF(CB230+$C230-SUM($CL230:CW230)&gt;AK229+BF230,AK229+BF230-CB230,$C230-SUM($CL230:CW230)))))</f>
        <v>0</v>
      </c>
      <c r="CY230" s="10">
        <f ca="1">IF(NOT(snowball),0,IF(AL229=0,0,IF($C230&lt;=SUM($CL230:CX230),0,IF(CC230+$C230-SUM($CL230:CX230)&gt;AL229+BG230,AL229+BG230-CC230,$C230-SUM($CL230:CX230)))))</f>
        <v>0</v>
      </c>
      <c r="CZ230" s="10">
        <f ca="1">IF(NOT(snowball),0,IF(AM229=0,0,IF($C230&lt;=SUM($CL230:CY230),0,IF(CD230+$C230-SUM($CL230:CY230)&gt;AM229+BH230,AM229+BH230-CD230,$C230-SUM($CL230:CY230)))))</f>
        <v>0</v>
      </c>
      <c r="DA230" s="10">
        <f ca="1">IF(NOT(snowball),0,IF(AN229=0,0,IF($C230&lt;=SUM($CL230:CZ230),0,IF(CE230+$C230-SUM($CL230:CZ230)&gt;AN229+BI230,AN229+BI230-CE230,$C230-SUM($CL230:CZ230)))))</f>
        <v>0</v>
      </c>
      <c r="DB230" s="10">
        <f ca="1">IF(NOT(snowball),0,IF(AO229=0,0,IF($C230&lt;=SUM($CL230:DA230),0,IF(CF230+$C230-SUM($CL230:DA230)&gt;AO229+BJ230,AO229+BJ230-CF230,$C230-SUM($CL230:DA230)))))</f>
        <v>0</v>
      </c>
      <c r="DC230" s="10">
        <f ca="1">IF(NOT(snowball),0,IF(AP229=0,0,IF($C230&lt;=SUM($CL230:DB230),0,IF(CG230+$C230-SUM($CL230:DB230)&gt;AP229+BK230,AP229+BK230-CG230,$C230-SUM($CL230:DB230)))))</f>
        <v>0</v>
      </c>
      <c r="DD230" s="10">
        <f ca="1">IF(NOT(snowball),0,IF(AQ229=0,0,IF($C230&lt;=SUM($CL230:DC230),0,IF(CH230+$C230-SUM($CL230:DC230)&gt;AQ229+BL230,AQ229+BL230-CH230,$C230-SUM($CL230:DC230)))))</f>
        <v>0</v>
      </c>
      <c r="DE230" s="10">
        <f ca="1">IF(NOT(snowball),0,IF(AR229=0,0,IF($C230&lt;=SUM($CL230:DD230),0,IF(CI230+$C230-SUM($CL230:DD230)&gt;AR229+BM230,AR229+BM230-CI230,$C230-SUM($CL230:DD230)))))</f>
        <v>0</v>
      </c>
    </row>
    <row r="231" spans="1:109" ht="11.1" customHeight="1">
      <c r="A231" s="11" t="str">
        <f t="shared" ca="1" si="286"/>
        <v/>
      </c>
      <c r="B231" s="5" t="e">
        <f t="shared" ca="1" si="272"/>
        <v>#N/A</v>
      </c>
      <c r="C231" s="34" t="str">
        <f t="shared" ca="1" si="250"/>
        <v/>
      </c>
      <c r="D231" s="10">
        <f t="shared" ca="1" si="251"/>
        <v>0</v>
      </c>
      <c r="E231" s="10">
        <f t="shared" ca="1" si="252"/>
        <v>0</v>
      </c>
      <c r="F231" s="10">
        <f t="shared" ca="1" si="253"/>
        <v>0</v>
      </c>
      <c r="G231" s="10">
        <f t="shared" ca="1" si="254"/>
        <v>0</v>
      </c>
      <c r="H231" s="10">
        <f t="shared" ca="1" si="255"/>
        <v>0</v>
      </c>
      <c r="I231" s="10">
        <f t="shared" ca="1" si="256"/>
        <v>0</v>
      </c>
      <c r="J231" s="10">
        <f t="shared" ca="1" si="257"/>
        <v>0</v>
      </c>
      <c r="K231" s="10">
        <f t="shared" ca="1" si="258"/>
        <v>0</v>
      </c>
      <c r="L231" s="10">
        <f t="shared" ca="1" si="259"/>
        <v>0</v>
      </c>
      <c r="M231" s="10">
        <f t="shared" ca="1" si="260"/>
        <v>0</v>
      </c>
      <c r="N231" s="10">
        <f t="shared" ca="1" si="261"/>
        <v>0</v>
      </c>
      <c r="O231" s="10">
        <f t="shared" ca="1" si="262"/>
        <v>0</v>
      </c>
      <c r="P231" s="10">
        <f t="shared" ca="1" si="263"/>
        <v>0</v>
      </c>
      <c r="Q231" s="10">
        <f t="shared" ca="1" si="264"/>
        <v>0</v>
      </c>
      <c r="R231" s="10">
        <f t="shared" ca="1" si="265"/>
        <v>0</v>
      </c>
      <c r="S231" s="10">
        <f t="shared" ca="1" si="266"/>
        <v>0</v>
      </c>
      <c r="T231" s="10">
        <f t="shared" ca="1" si="267"/>
        <v>0</v>
      </c>
      <c r="U231" s="10">
        <f t="shared" ca="1" si="268"/>
        <v>0</v>
      </c>
      <c r="V231" s="10">
        <f t="shared" ca="1" si="269"/>
        <v>0</v>
      </c>
      <c r="W231" s="10">
        <f t="shared" ca="1" si="269"/>
        <v>0</v>
      </c>
      <c r="X231" s="31"/>
      <c r="Y231" s="10">
        <f t="shared" ca="1" si="273"/>
        <v>0</v>
      </c>
      <c r="Z231" s="10">
        <f t="shared" ca="1" si="274"/>
        <v>0</v>
      </c>
      <c r="AA231" s="10">
        <f t="shared" ca="1" si="275"/>
        <v>0</v>
      </c>
      <c r="AB231" s="10">
        <f t="shared" ca="1" si="276"/>
        <v>0</v>
      </c>
      <c r="AC231" s="10">
        <f t="shared" ca="1" si="277"/>
        <v>0</v>
      </c>
      <c r="AD231" s="10">
        <f t="shared" ca="1" si="278"/>
        <v>0</v>
      </c>
      <c r="AE231" s="10">
        <f t="shared" ca="1" si="307"/>
        <v>0</v>
      </c>
      <c r="AF231" s="10">
        <f t="shared" ca="1" si="308"/>
        <v>0</v>
      </c>
      <c r="AG231" s="10">
        <f t="shared" ca="1" si="309"/>
        <v>0</v>
      </c>
      <c r="AH231" s="10">
        <f t="shared" ca="1" si="310"/>
        <v>0</v>
      </c>
      <c r="AI231" s="10">
        <f t="shared" ca="1" si="311"/>
        <v>0</v>
      </c>
      <c r="AJ231" s="10">
        <f t="shared" ca="1" si="312"/>
        <v>0</v>
      </c>
      <c r="AK231" s="10">
        <f t="shared" ca="1" si="313"/>
        <v>0</v>
      </c>
      <c r="AL231" s="10">
        <f t="shared" ca="1" si="314"/>
        <v>0</v>
      </c>
      <c r="AM231" s="10">
        <f t="shared" ca="1" si="315"/>
        <v>0</v>
      </c>
      <c r="AN231" s="10">
        <f t="shared" ca="1" si="316"/>
        <v>0</v>
      </c>
      <c r="AO231" s="10">
        <f t="shared" ca="1" si="317"/>
        <v>0</v>
      </c>
      <c r="AP231" s="10">
        <f t="shared" ca="1" si="318"/>
        <v>0</v>
      </c>
      <c r="AQ231" s="10">
        <f t="shared" ca="1" si="319"/>
        <v>0</v>
      </c>
      <c r="AR231" s="10">
        <f t="shared" ca="1" si="320"/>
        <v>0</v>
      </c>
      <c r="AS231" s="2"/>
      <c r="AT231" s="10">
        <f t="shared" ca="1" si="304"/>
        <v>0</v>
      </c>
      <c r="AU231" s="10">
        <f t="shared" ca="1" si="305"/>
        <v>0</v>
      </c>
      <c r="AV231" s="10">
        <f t="shared" ca="1" si="306"/>
        <v>0</v>
      </c>
      <c r="AW231" s="10">
        <f t="shared" ca="1" si="287"/>
        <v>0</v>
      </c>
      <c r="AX231" s="10">
        <f t="shared" ca="1" si="288"/>
        <v>0</v>
      </c>
      <c r="AY231" s="10">
        <f t="shared" ca="1" si="289"/>
        <v>0</v>
      </c>
      <c r="AZ231" s="10">
        <f t="shared" ca="1" si="290"/>
        <v>0</v>
      </c>
      <c r="BA231" s="10">
        <f t="shared" ca="1" si="291"/>
        <v>0</v>
      </c>
      <c r="BB231" s="10">
        <f t="shared" ca="1" si="292"/>
        <v>0</v>
      </c>
      <c r="BC231" s="10">
        <f t="shared" ca="1" si="293"/>
        <v>0</v>
      </c>
      <c r="BD231" s="10">
        <f t="shared" ca="1" si="294"/>
        <v>0</v>
      </c>
      <c r="BE231" s="10">
        <f t="shared" ca="1" si="295"/>
        <v>0</v>
      </c>
      <c r="BF231" s="10">
        <f t="shared" ca="1" si="296"/>
        <v>0</v>
      </c>
      <c r="BG231" s="10">
        <f t="shared" ca="1" si="297"/>
        <v>0</v>
      </c>
      <c r="BH231" s="10">
        <f t="shared" ca="1" si="298"/>
        <v>0</v>
      </c>
      <c r="BI231" s="10">
        <f t="shared" ca="1" si="299"/>
        <v>0</v>
      </c>
      <c r="BJ231" s="10">
        <f t="shared" ca="1" si="300"/>
        <v>0</v>
      </c>
      <c r="BK231" s="10">
        <f t="shared" ca="1" si="301"/>
        <v>0</v>
      </c>
      <c r="BL231" s="10">
        <f t="shared" ca="1" si="302"/>
        <v>0</v>
      </c>
      <c r="BM231" s="10">
        <f t="shared" ca="1" si="303"/>
        <v>0</v>
      </c>
      <c r="BN231" s="13">
        <f t="shared" ca="1" si="279"/>
        <v>0</v>
      </c>
      <c r="BO231" s="7"/>
      <c r="BP231" s="10">
        <f t="shared" ca="1" si="280"/>
        <v>0</v>
      </c>
      <c r="BQ231" s="10">
        <f t="shared" ca="1" si="281"/>
        <v>0</v>
      </c>
      <c r="BR231" s="10">
        <f t="shared" ca="1" si="282"/>
        <v>0</v>
      </c>
      <c r="BS231" s="10">
        <f t="shared" ca="1" si="283"/>
        <v>0</v>
      </c>
      <c r="BT231" s="10">
        <f t="shared" ca="1" si="284"/>
        <v>0</v>
      </c>
      <c r="BU231" s="10">
        <f t="shared" ca="1" si="321"/>
        <v>0</v>
      </c>
      <c r="BV231" s="10">
        <f t="shared" ca="1" si="322"/>
        <v>0</v>
      </c>
      <c r="BW231" s="10">
        <f t="shared" ca="1" si="323"/>
        <v>0</v>
      </c>
      <c r="BX231" s="10">
        <f t="shared" ca="1" si="324"/>
        <v>0</v>
      </c>
      <c r="BY231" s="10">
        <f t="shared" ca="1" si="325"/>
        <v>0</v>
      </c>
      <c r="BZ231" s="10">
        <f t="shared" ca="1" si="326"/>
        <v>0</v>
      </c>
      <c r="CA231" s="10">
        <f t="shared" ca="1" si="327"/>
        <v>0</v>
      </c>
      <c r="CB231" s="10">
        <f t="shared" ca="1" si="328"/>
        <v>0</v>
      </c>
      <c r="CC231" s="10">
        <f t="shared" ca="1" si="329"/>
        <v>0</v>
      </c>
      <c r="CD231" s="10">
        <f t="shared" ca="1" si="330"/>
        <v>0</v>
      </c>
      <c r="CE231" s="10">
        <f t="shared" ca="1" si="331"/>
        <v>0</v>
      </c>
      <c r="CF231" s="10">
        <f t="shared" ca="1" si="332"/>
        <v>0</v>
      </c>
      <c r="CG231" s="10">
        <f t="shared" ca="1" si="333"/>
        <v>0</v>
      </c>
      <c r="CH231" s="10">
        <f t="shared" ca="1" si="334"/>
        <v>0</v>
      </c>
      <c r="CI231" s="10">
        <f t="shared" ca="1" si="335"/>
        <v>0</v>
      </c>
      <c r="CJ231" s="13">
        <f t="shared" ca="1" si="285"/>
        <v>0</v>
      </c>
      <c r="CK231" s="13"/>
      <c r="CL231" s="33">
        <f t="shared" ca="1" si="271"/>
        <v>0</v>
      </c>
      <c r="CM231" s="10">
        <f ca="1">IF(NOT(snowball),0,IF(Z230=0,0,IF($C231&lt;=SUM($CL231:CL231),0,IF(BQ231+$C231-SUM($CL231:CL231)&gt;Z230+AU231,Z230+AU231-BQ231,$C231-SUM($CL231:CL231)))))</f>
        <v>0</v>
      </c>
      <c r="CN231" s="10">
        <f ca="1">IF(NOT(snowball),0,IF(AA230=0,0,IF($C231&lt;=SUM($CL231:CM231),0,IF(BR231+$C231-SUM($CL231:CM231)&gt;AA230+AV231,AA230+AV231-BR231,$C231-SUM($CL231:CM231)))))</f>
        <v>0</v>
      </c>
      <c r="CO231" s="10">
        <f ca="1">IF(NOT(snowball),0,IF(AB230=0,0,IF($C231&lt;=SUM($CL231:CN231),0,IF(BS231+$C231-SUM($CL231:CN231)&gt;AB230+AW231,AB230+AW231-BS231,$C231-SUM($CL231:CN231)))))</f>
        <v>0</v>
      </c>
      <c r="CP231" s="10">
        <f ca="1">IF(NOT(snowball),0,IF(AC230=0,0,IF($C231&lt;=SUM($CL231:CO231),0,IF(BT231+$C231-SUM($CL231:CO231)&gt;AC230+AX231,AC230+AX231-BT231,$C231-SUM($CL231:CO231)))))</f>
        <v>0</v>
      </c>
      <c r="CQ231" s="10">
        <f ca="1">IF(NOT(snowball),0,IF(AD230=0,0,IF($C231&lt;=SUM($CL231:CP231),0,IF(BU231+$C231-SUM($CL231:CP231)&gt;AD230+AY231,AD230+AY231-BU231,$C231-SUM($CL231:CP231)))))</f>
        <v>0</v>
      </c>
      <c r="CR231" s="10">
        <f ca="1">IF(NOT(snowball),0,IF(AE230=0,0,IF($C231&lt;=SUM($CL231:CQ231),0,IF(BV231+$C231-SUM($CL231:CQ231)&gt;AE230+AZ231,AE230+AZ231-BV231,$C231-SUM($CL231:CQ231)))))</f>
        <v>0</v>
      </c>
      <c r="CS231" s="10">
        <f ca="1">IF(NOT(snowball),0,IF(AF230=0,0,IF($C231&lt;=SUM($CL231:CR231),0,IF(BW231+$C231-SUM($CL231:CR231)&gt;AF230+BA231,AF230+BA231-BW231,$C231-SUM($CL231:CR231)))))</f>
        <v>0</v>
      </c>
      <c r="CT231" s="10">
        <f ca="1">IF(NOT(snowball),0,IF(AG230=0,0,IF($C231&lt;=SUM($CL231:CS231),0,IF(BX231+$C231-SUM($CL231:CS231)&gt;AG230+BB231,AG230+BB231-BX231,$C231-SUM($CL231:CS231)))))</f>
        <v>0</v>
      </c>
      <c r="CU231" s="10">
        <f ca="1">IF(NOT(snowball),0,IF(AH230=0,0,IF($C231&lt;=SUM($CL231:CT231),0,IF(BY231+$C231-SUM($CL231:CT231)&gt;AH230+BC231,AH230+BC231-BY231,$C231-SUM($CL231:CT231)))))</f>
        <v>0</v>
      </c>
      <c r="CV231" s="10">
        <f ca="1">IF(NOT(snowball),0,IF(AI230=0,0,IF($C231&lt;=SUM($CL231:CU231),0,IF(BZ231+$C231-SUM($CL231:CU231)&gt;AI230+BD231,AI230+BD231-BZ231,$C231-SUM($CL231:CU231)))))</f>
        <v>0</v>
      </c>
      <c r="CW231" s="10">
        <f ca="1">IF(NOT(snowball),0,IF(AJ230=0,0,IF($C231&lt;=SUM($CL231:CV231),0,IF(CA231+$C231-SUM($CL231:CV231)&gt;AJ230+BE231,AJ230+BE231-CA231,$C231-SUM($CL231:CV231)))))</f>
        <v>0</v>
      </c>
      <c r="CX231" s="10">
        <f ca="1">IF(NOT(snowball),0,IF(AK230=0,0,IF($C231&lt;=SUM($CL231:CW231),0,IF(CB231+$C231-SUM($CL231:CW231)&gt;AK230+BF231,AK230+BF231-CB231,$C231-SUM($CL231:CW231)))))</f>
        <v>0</v>
      </c>
      <c r="CY231" s="10">
        <f ca="1">IF(NOT(snowball),0,IF(AL230=0,0,IF($C231&lt;=SUM($CL231:CX231),0,IF(CC231+$C231-SUM($CL231:CX231)&gt;AL230+BG231,AL230+BG231-CC231,$C231-SUM($CL231:CX231)))))</f>
        <v>0</v>
      </c>
      <c r="CZ231" s="10">
        <f ca="1">IF(NOT(snowball),0,IF(AM230=0,0,IF($C231&lt;=SUM($CL231:CY231),0,IF(CD231+$C231-SUM($CL231:CY231)&gt;AM230+BH231,AM230+BH231-CD231,$C231-SUM($CL231:CY231)))))</f>
        <v>0</v>
      </c>
      <c r="DA231" s="10">
        <f ca="1">IF(NOT(snowball),0,IF(AN230=0,0,IF($C231&lt;=SUM($CL231:CZ231),0,IF(CE231+$C231-SUM($CL231:CZ231)&gt;AN230+BI231,AN230+BI231-CE231,$C231-SUM($CL231:CZ231)))))</f>
        <v>0</v>
      </c>
      <c r="DB231" s="10">
        <f ca="1">IF(NOT(snowball),0,IF(AO230=0,0,IF($C231&lt;=SUM($CL231:DA231),0,IF(CF231+$C231-SUM($CL231:DA231)&gt;AO230+BJ231,AO230+BJ231-CF231,$C231-SUM($CL231:DA231)))))</f>
        <v>0</v>
      </c>
      <c r="DC231" s="10">
        <f ca="1">IF(NOT(snowball),0,IF(AP230=0,0,IF($C231&lt;=SUM($CL231:DB231),0,IF(CG231+$C231-SUM($CL231:DB231)&gt;AP230+BK231,AP230+BK231-CG231,$C231-SUM($CL231:DB231)))))</f>
        <v>0</v>
      </c>
      <c r="DD231" s="10">
        <f ca="1">IF(NOT(snowball),0,IF(AQ230=0,0,IF($C231&lt;=SUM($CL231:DC231),0,IF(CH231+$C231-SUM($CL231:DC231)&gt;AQ230+BL231,AQ230+BL231-CH231,$C231-SUM($CL231:DC231)))))</f>
        <v>0</v>
      </c>
      <c r="DE231" s="10">
        <f ca="1">IF(NOT(snowball),0,IF(AR230=0,0,IF($C231&lt;=SUM($CL231:DD231),0,IF(CI231+$C231-SUM($CL231:DD231)&gt;AR230+BM231,AR230+BM231-CI231,$C231-SUM($CL231:DD231)))))</f>
        <v>0</v>
      </c>
    </row>
    <row r="232" spans="1:109" ht="11.1" customHeight="1">
      <c r="A232" s="11" t="str">
        <f t="shared" ca="1" si="286"/>
        <v/>
      </c>
      <c r="B232" s="5" t="e">
        <f t="shared" ca="1" si="272"/>
        <v>#N/A</v>
      </c>
      <c r="C232" s="34" t="str">
        <f t="shared" ca="1" si="250"/>
        <v/>
      </c>
      <c r="D232" s="10">
        <f t="shared" ca="1" si="251"/>
        <v>0</v>
      </c>
      <c r="E232" s="10">
        <f t="shared" ca="1" si="252"/>
        <v>0</v>
      </c>
      <c r="F232" s="10">
        <f t="shared" ca="1" si="253"/>
        <v>0</v>
      </c>
      <c r="G232" s="10">
        <f t="shared" ca="1" si="254"/>
        <v>0</v>
      </c>
      <c r="H232" s="10">
        <f t="shared" ca="1" si="255"/>
        <v>0</v>
      </c>
      <c r="I232" s="10">
        <f t="shared" ca="1" si="256"/>
        <v>0</v>
      </c>
      <c r="J232" s="10">
        <f t="shared" ca="1" si="257"/>
        <v>0</v>
      </c>
      <c r="K232" s="10">
        <f t="shared" ca="1" si="258"/>
        <v>0</v>
      </c>
      <c r="L232" s="10">
        <f t="shared" ca="1" si="259"/>
        <v>0</v>
      </c>
      <c r="M232" s="10">
        <f t="shared" ca="1" si="260"/>
        <v>0</v>
      </c>
      <c r="N232" s="10">
        <f t="shared" ca="1" si="261"/>
        <v>0</v>
      </c>
      <c r="O232" s="10">
        <f t="shared" ca="1" si="262"/>
        <v>0</v>
      </c>
      <c r="P232" s="10">
        <f t="shared" ca="1" si="263"/>
        <v>0</v>
      </c>
      <c r="Q232" s="10">
        <f t="shared" ca="1" si="264"/>
        <v>0</v>
      </c>
      <c r="R232" s="10">
        <f t="shared" ca="1" si="265"/>
        <v>0</v>
      </c>
      <c r="S232" s="10">
        <f t="shared" ca="1" si="266"/>
        <v>0</v>
      </c>
      <c r="T232" s="10">
        <f t="shared" ca="1" si="267"/>
        <v>0</v>
      </c>
      <c r="U232" s="10">
        <f t="shared" ca="1" si="268"/>
        <v>0</v>
      </c>
      <c r="V232" s="10">
        <f t="shared" ca="1" si="269"/>
        <v>0</v>
      </c>
      <c r="W232" s="10">
        <f t="shared" ca="1" si="269"/>
        <v>0</v>
      </c>
      <c r="X232" s="31"/>
      <c r="Y232" s="10">
        <f t="shared" ca="1" si="273"/>
        <v>0</v>
      </c>
      <c r="Z232" s="10">
        <f t="shared" ca="1" si="274"/>
        <v>0</v>
      </c>
      <c r="AA232" s="10">
        <f t="shared" ca="1" si="275"/>
        <v>0</v>
      </c>
      <c r="AB232" s="10">
        <f t="shared" ca="1" si="276"/>
        <v>0</v>
      </c>
      <c r="AC232" s="10">
        <f t="shared" ca="1" si="277"/>
        <v>0</v>
      </c>
      <c r="AD232" s="10">
        <f t="shared" ca="1" si="278"/>
        <v>0</v>
      </c>
      <c r="AE232" s="10">
        <f t="shared" ca="1" si="307"/>
        <v>0</v>
      </c>
      <c r="AF232" s="10">
        <f t="shared" ca="1" si="308"/>
        <v>0</v>
      </c>
      <c r="AG232" s="10">
        <f t="shared" ca="1" si="309"/>
        <v>0</v>
      </c>
      <c r="AH232" s="10">
        <f t="shared" ca="1" si="310"/>
        <v>0</v>
      </c>
      <c r="AI232" s="10">
        <f t="shared" ca="1" si="311"/>
        <v>0</v>
      </c>
      <c r="AJ232" s="10">
        <f t="shared" ca="1" si="312"/>
        <v>0</v>
      </c>
      <c r="AK232" s="10">
        <f t="shared" ca="1" si="313"/>
        <v>0</v>
      </c>
      <c r="AL232" s="10">
        <f t="shared" ca="1" si="314"/>
        <v>0</v>
      </c>
      <c r="AM232" s="10">
        <f t="shared" ca="1" si="315"/>
        <v>0</v>
      </c>
      <c r="AN232" s="10">
        <f t="shared" ca="1" si="316"/>
        <v>0</v>
      </c>
      <c r="AO232" s="10">
        <f t="shared" ca="1" si="317"/>
        <v>0</v>
      </c>
      <c r="AP232" s="10">
        <f t="shared" ca="1" si="318"/>
        <v>0</v>
      </c>
      <c r="AQ232" s="10">
        <f t="shared" ca="1" si="319"/>
        <v>0</v>
      </c>
      <c r="AR232" s="10">
        <f t="shared" ca="1" si="320"/>
        <v>0</v>
      </c>
      <c r="AS232" s="2"/>
      <c r="AT232" s="10">
        <f t="shared" ca="1" si="304"/>
        <v>0</v>
      </c>
      <c r="AU232" s="10">
        <f t="shared" ca="1" si="305"/>
        <v>0</v>
      </c>
      <c r="AV232" s="10">
        <f t="shared" ca="1" si="306"/>
        <v>0</v>
      </c>
      <c r="AW232" s="10">
        <f t="shared" ca="1" si="287"/>
        <v>0</v>
      </c>
      <c r="AX232" s="10">
        <f t="shared" ca="1" si="288"/>
        <v>0</v>
      </c>
      <c r="AY232" s="10">
        <f t="shared" ca="1" si="289"/>
        <v>0</v>
      </c>
      <c r="AZ232" s="10">
        <f t="shared" ca="1" si="290"/>
        <v>0</v>
      </c>
      <c r="BA232" s="10">
        <f t="shared" ca="1" si="291"/>
        <v>0</v>
      </c>
      <c r="BB232" s="10">
        <f t="shared" ca="1" si="292"/>
        <v>0</v>
      </c>
      <c r="BC232" s="10">
        <f t="shared" ca="1" si="293"/>
        <v>0</v>
      </c>
      <c r="BD232" s="10">
        <f t="shared" ca="1" si="294"/>
        <v>0</v>
      </c>
      <c r="BE232" s="10">
        <f t="shared" ca="1" si="295"/>
        <v>0</v>
      </c>
      <c r="BF232" s="10">
        <f t="shared" ca="1" si="296"/>
        <v>0</v>
      </c>
      <c r="BG232" s="10">
        <f t="shared" ca="1" si="297"/>
        <v>0</v>
      </c>
      <c r="BH232" s="10">
        <f t="shared" ca="1" si="298"/>
        <v>0</v>
      </c>
      <c r="BI232" s="10">
        <f t="shared" ca="1" si="299"/>
        <v>0</v>
      </c>
      <c r="BJ232" s="10">
        <f t="shared" ca="1" si="300"/>
        <v>0</v>
      </c>
      <c r="BK232" s="10">
        <f t="shared" ca="1" si="301"/>
        <v>0</v>
      </c>
      <c r="BL232" s="10">
        <f t="shared" ca="1" si="302"/>
        <v>0</v>
      </c>
      <c r="BM232" s="10">
        <f t="shared" ca="1" si="303"/>
        <v>0</v>
      </c>
      <c r="BN232" s="13">
        <f t="shared" ca="1" si="279"/>
        <v>0</v>
      </c>
      <c r="BO232" s="7"/>
      <c r="BP232" s="10">
        <f t="shared" ca="1" si="280"/>
        <v>0</v>
      </c>
      <c r="BQ232" s="10">
        <f t="shared" ca="1" si="281"/>
        <v>0</v>
      </c>
      <c r="BR232" s="10">
        <f t="shared" ca="1" si="282"/>
        <v>0</v>
      </c>
      <c r="BS232" s="10">
        <f t="shared" ca="1" si="283"/>
        <v>0</v>
      </c>
      <c r="BT232" s="10">
        <f t="shared" ca="1" si="284"/>
        <v>0</v>
      </c>
      <c r="BU232" s="10">
        <f t="shared" ca="1" si="321"/>
        <v>0</v>
      </c>
      <c r="BV232" s="10">
        <f t="shared" ca="1" si="322"/>
        <v>0</v>
      </c>
      <c r="BW232" s="10">
        <f t="shared" ca="1" si="323"/>
        <v>0</v>
      </c>
      <c r="BX232" s="10">
        <f t="shared" ca="1" si="324"/>
        <v>0</v>
      </c>
      <c r="BY232" s="10">
        <f t="shared" ca="1" si="325"/>
        <v>0</v>
      </c>
      <c r="BZ232" s="10">
        <f t="shared" ca="1" si="326"/>
        <v>0</v>
      </c>
      <c r="CA232" s="10">
        <f t="shared" ca="1" si="327"/>
        <v>0</v>
      </c>
      <c r="CB232" s="10">
        <f t="shared" ca="1" si="328"/>
        <v>0</v>
      </c>
      <c r="CC232" s="10">
        <f t="shared" ca="1" si="329"/>
        <v>0</v>
      </c>
      <c r="CD232" s="10">
        <f t="shared" ca="1" si="330"/>
        <v>0</v>
      </c>
      <c r="CE232" s="10">
        <f t="shared" ca="1" si="331"/>
        <v>0</v>
      </c>
      <c r="CF232" s="10">
        <f t="shared" ca="1" si="332"/>
        <v>0</v>
      </c>
      <c r="CG232" s="10">
        <f t="shared" ca="1" si="333"/>
        <v>0</v>
      </c>
      <c r="CH232" s="10">
        <f t="shared" ca="1" si="334"/>
        <v>0</v>
      </c>
      <c r="CI232" s="10">
        <f t="shared" ca="1" si="335"/>
        <v>0</v>
      </c>
      <c r="CJ232" s="13">
        <f t="shared" ca="1" si="285"/>
        <v>0</v>
      </c>
      <c r="CK232" s="13"/>
      <c r="CL232" s="33">
        <f t="shared" ca="1" si="271"/>
        <v>0</v>
      </c>
      <c r="CM232" s="10">
        <f ca="1">IF(NOT(snowball),0,IF(Z231=0,0,IF($C232&lt;=SUM($CL232:CL232),0,IF(BQ232+$C232-SUM($CL232:CL232)&gt;Z231+AU232,Z231+AU232-BQ232,$C232-SUM($CL232:CL232)))))</f>
        <v>0</v>
      </c>
      <c r="CN232" s="10">
        <f ca="1">IF(NOT(snowball),0,IF(AA231=0,0,IF($C232&lt;=SUM($CL232:CM232),0,IF(BR232+$C232-SUM($CL232:CM232)&gt;AA231+AV232,AA231+AV232-BR232,$C232-SUM($CL232:CM232)))))</f>
        <v>0</v>
      </c>
      <c r="CO232" s="10">
        <f ca="1">IF(NOT(snowball),0,IF(AB231=0,0,IF($C232&lt;=SUM($CL232:CN232),0,IF(BS232+$C232-SUM($CL232:CN232)&gt;AB231+AW232,AB231+AW232-BS232,$C232-SUM($CL232:CN232)))))</f>
        <v>0</v>
      </c>
      <c r="CP232" s="10">
        <f ca="1">IF(NOT(snowball),0,IF(AC231=0,0,IF($C232&lt;=SUM($CL232:CO232),0,IF(BT232+$C232-SUM($CL232:CO232)&gt;AC231+AX232,AC231+AX232-BT232,$C232-SUM($CL232:CO232)))))</f>
        <v>0</v>
      </c>
      <c r="CQ232" s="10">
        <f ca="1">IF(NOT(snowball),0,IF(AD231=0,0,IF($C232&lt;=SUM($CL232:CP232),0,IF(BU232+$C232-SUM($CL232:CP232)&gt;AD231+AY232,AD231+AY232-BU232,$C232-SUM($CL232:CP232)))))</f>
        <v>0</v>
      </c>
      <c r="CR232" s="10">
        <f ca="1">IF(NOT(snowball),0,IF(AE231=0,0,IF($C232&lt;=SUM($CL232:CQ232),0,IF(BV232+$C232-SUM($CL232:CQ232)&gt;AE231+AZ232,AE231+AZ232-BV232,$C232-SUM($CL232:CQ232)))))</f>
        <v>0</v>
      </c>
      <c r="CS232" s="10">
        <f ca="1">IF(NOT(snowball),0,IF(AF231=0,0,IF($C232&lt;=SUM($CL232:CR232),0,IF(BW232+$C232-SUM($CL232:CR232)&gt;AF231+BA232,AF231+BA232-BW232,$C232-SUM($CL232:CR232)))))</f>
        <v>0</v>
      </c>
      <c r="CT232" s="10">
        <f ca="1">IF(NOT(snowball),0,IF(AG231=0,0,IF($C232&lt;=SUM($CL232:CS232),0,IF(BX232+$C232-SUM($CL232:CS232)&gt;AG231+BB232,AG231+BB232-BX232,$C232-SUM($CL232:CS232)))))</f>
        <v>0</v>
      </c>
      <c r="CU232" s="10">
        <f ca="1">IF(NOT(snowball),0,IF(AH231=0,0,IF($C232&lt;=SUM($CL232:CT232),0,IF(BY232+$C232-SUM($CL232:CT232)&gt;AH231+BC232,AH231+BC232-BY232,$C232-SUM($CL232:CT232)))))</f>
        <v>0</v>
      </c>
      <c r="CV232" s="10">
        <f ca="1">IF(NOT(snowball),0,IF(AI231=0,0,IF($C232&lt;=SUM($CL232:CU232),0,IF(BZ232+$C232-SUM($CL232:CU232)&gt;AI231+BD232,AI231+BD232-BZ232,$C232-SUM($CL232:CU232)))))</f>
        <v>0</v>
      </c>
      <c r="CW232" s="10">
        <f ca="1">IF(NOT(snowball),0,IF(AJ231=0,0,IF($C232&lt;=SUM($CL232:CV232),0,IF(CA232+$C232-SUM($CL232:CV232)&gt;AJ231+BE232,AJ231+BE232-CA232,$C232-SUM($CL232:CV232)))))</f>
        <v>0</v>
      </c>
      <c r="CX232" s="10">
        <f ca="1">IF(NOT(snowball),0,IF(AK231=0,0,IF($C232&lt;=SUM($CL232:CW232),0,IF(CB232+$C232-SUM($CL232:CW232)&gt;AK231+BF232,AK231+BF232-CB232,$C232-SUM($CL232:CW232)))))</f>
        <v>0</v>
      </c>
      <c r="CY232" s="10">
        <f ca="1">IF(NOT(snowball),0,IF(AL231=0,0,IF($C232&lt;=SUM($CL232:CX232),0,IF(CC232+$C232-SUM($CL232:CX232)&gt;AL231+BG232,AL231+BG232-CC232,$C232-SUM($CL232:CX232)))))</f>
        <v>0</v>
      </c>
      <c r="CZ232" s="10">
        <f ca="1">IF(NOT(snowball),0,IF(AM231=0,0,IF($C232&lt;=SUM($CL232:CY232),0,IF(CD232+$C232-SUM($CL232:CY232)&gt;AM231+BH232,AM231+BH232-CD232,$C232-SUM($CL232:CY232)))))</f>
        <v>0</v>
      </c>
      <c r="DA232" s="10">
        <f ca="1">IF(NOT(snowball),0,IF(AN231=0,0,IF($C232&lt;=SUM($CL232:CZ232),0,IF(CE232+$C232-SUM($CL232:CZ232)&gt;AN231+BI232,AN231+BI232-CE232,$C232-SUM($CL232:CZ232)))))</f>
        <v>0</v>
      </c>
      <c r="DB232" s="10">
        <f ca="1">IF(NOT(snowball),0,IF(AO231=0,0,IF($C232&lt;=SUM($CL232:DA232),0,IF(CF232+$C232-SUM($CL232:DA232)&gt;AO231+BJ232,AO231+BJ232-CF232,$C232-SUM($CL232:DA232)))))</f>
        <v>0</v>
      </c>
      <c r="DC232" s="10">
        <f ca="1">IF(NOT(snowball),0,IF(AP231=0,0,IF($C232&lt;=SUM($CL232:DB232),0,IF(CG232+$C232-SUM($CL232:DB232)&gt;AP231+BK232,AP231+BK232-CG232,$C232-SUM($CL232:DB232)))))</f>
        <v>0</v>
      </c>
      <c r="DD232" s="10">
        <f ca="1">IF(NOT(snowball),0,IF(AQ231=0,0,IF($C232&lt;=SUM($CL232:DC232),0,IF(CH232+$C232-SUM($CL232:DC232)&gt;AQ231+BL232,AQ231+BL232-CH232,$C232-SUM($CL232:DC232)))))</f>
        <v>0</v>
      </c>
      <c r="DE232" s="10">
        <f ca="1">IF(NOT(snowball),0,IF(AR231=0,0,IF($C232&lt;=SUM($CL232:DD232),0,IF(CI232+$C232-SUM($CL232:DD232)&gt;AR231+BM232,AR231+BM232-CI232,$C232-SUM($CL232:DD232)))))</f>
        <v>0</v>
      </c>
    </row>
    <row r="233" spans="1:109" ht="11.1" customHeight="1">
      <c r="A233" s="11" t="str">
        <f t="shared" ca="1" si="286"/>
        <v/>
      </c>
      <c r="B233" s="5" t="e">
        <f t="shared" ca="1" si="272"/>
        <v>#N/A</v>
      </c>
      <c r="C233" s="34" t="str">
        <f t="shared" ca="1" si="250"/>
        <v/>
      </c>
      <c r="D233" s="10">
        <f t="shared" ca="1" si="251"/>
        <v>0</v>
      </c>
      <c r="E233" s="10">
        <f t="shared" ca="1" si="252"/>
        <v>0</v>
      </c>
      <c r="F233" s="10">
        <f t="shared" ca="1" si="253"/>
        <v>0</v>
      </c>
      <c r="G233" s="10">
        <f t="shared" ca="1" si="254"/>
        <v>0</v>
      </c>
      <c r="H233" s="10">
        <f t="shared" ca="1" si="255"/>
        <v>0</v>
      </c>
      <c r="I233" s="10">
        <f t="shared" ca="1" si="256"/>
        <v>0</v>
      </c>
      <c r="J233" s="10">
        <f t="shared" ca="1" si="257"/>
        <v>0</v>
      </c>
      <c r="K233" s="10">
        <f t="shared" ca="1" si="258"/>
        <v>0</v>
      </c>
      <c r="L233" s="10">
        <f t="shared" ca="1" si="259"/>
        <v>0</v>
      </c>
      <c r="M233" s="10">
        <f t="shared" ca="1" si="260"/>
        <v>0</v>
      </c>
      <c r="N233" s="10">
        <f t="shared" ca="1" si="261"/>
        <v>0</v>
      </c>
      <c r="O233" s="10">
        <f t="shared" ca="1" si="262"/>
        <v>0</v>
      </c>
      <c r="P233" s="10">
        <f t="shared" ca="1" si="263"/>
        <v>0</v>
      </c>
      <c r="Q233" s="10">
        <f t="shared" ca="1" si="264"/>
        <v>0</v>
      </c>
      <c r="R233" s="10">
        <f t="shared" ca="1" si="265"/>
        <v>0</v>
      </c>
      <c r="S233" s="10">
        <f t="shared" ca="1" si="266"/>
        <v>0</v>
      </c>
      <c r="T233" s="10">
        <f t="shared" ca="1" si="267"/>
        <v>0</v>
      </c>
      <c r="U233" s="10">
        <f t="shared" ca="1" si="268"/>
        <v>0</v>
      </c>
      <c r="V233" s="10">
        <f t="shared" ca="1" si="269"/>
        <v>0</v>
      </c>
      <c r="W233" s="10">
        <f t="shared" ca="1" si="269"/>
        <v>0</v>
      </c>
      <c r="X233" s="31"/>
      <c r="Y233" s="10">
        <f t="shared" ca="1" si="273"/>
        <v>0</v>
      </c>
      <c r="Z233" s="10">
        <f t="shared" ca="1" si="274"/>
        <v>0</v>
      </c>
      <c r="AA233" s="10">
        <f t="shared" ca="1" si="275"/>
        <v>0</v>
      </c>
      <c r="AB233" s="10">
        <f t="shared" ca="1" si="276"/>
        <v>0</v>
      </c>
      <c r="AC233" s="10">
        <f t="shared" ca="1" si="277"/>
        <v>0</v>
      </c>
      <c r="AD233" s="10">
        <f t="shared" ca="1" si="278"/>
        <v>0</v>
      </c>
      <c r="AE233" s="10">
        <f t="shared" ca="1" si="307"/>
        <v>0</v>
      </c>
      <c r="AF233" s="10">
        <f t="shared" ca="1" si="308"/>
        <v>0</v>
      </c>
      <c r="AG233" s="10">
        <f t="shared" ca="1" si="309"/>
        <v>0</v>
      </c>
      <c r="AH233" s="10">
        <f t="shared" ca="1" si="310"/>
        <v>0</v>
      </c>
      <c r="AI233" s="10">
        <f t="shared" ca="1" si="311"/>
        <v>0</v>
      </c>
      <c r="AJ233" s="10">
        <f t="shared" ca="1" si="312"/>
        <v>0</v>
      </c>
      <c r="AK233" s="10">
        <f t="shared" ca="1" si="313"/>
        <v>0</v>
      </c>
      <c r="AL233" s="10">
        <f t="shared" ca="1" si="314"/>
        <v>0</v>
      </c>
      <c r="AM233" s="10">
        <f t="shared" ca="1" si="315"/>
        <v>0</v>
      </c>
      <c r="AN233" s="10">
        <f t="shared" ca="1" si="316"/>
        <v>0</v>
      </c>
      <c r="AO233" s="10">
        <f t="shared" ca="1" si="317"/>
        <v>0</v>
      </c>
      <c r="AP233" s="10">
        <f t="shared" ca="1" si="318"/>
        <v>0</v>
      </c>
      <c r="AQ233" s="10">
        <f t="shared" ca="1" si="319"/>
        <v>0</v>
      </c>
      <c r="AR233" s="10">
        <f t="shared" ca="1" si="320"/>
        <v>0</v>
      </c>
      <c r="AS233" s="2"/>
      <c r="AT233" s="10">
        <f t="shared" ca="1" si="304"/>
        <v>0</v>
      </c>
      <c r="AU233" s="10">
        <f t="shared" ca="1" si="305"/>
        <v>0</v>
      </c>
      <c r="AV233" s="10">
        <f t="shared" ca="1" si="306"/>
        <v>0</v>
      </c>
      <c r="AW233" s="10">
        <f t="shared" ca="1" si="287"/>
        <v>0</v>
      </c>
      <c r="AX233" s="10">
        <f t="shared" ca="1" si="288"/>
        <v>0</v>
      </c>
      <c r="AY233" s="10">
        <f t="shared" ca="1" si="289"/>
        <v>0</v>
      </c>
      <c r="AZ233" s="10">
        <f t="shared" ca="1" si="290"/>
        <v>0</v>
      </c>
      <c r="BA233" s="10">
        <f t="shared" ca="1" si="291"/>
        <v>0</v>
      </c>
      <c r="BB233" s="10">
        <f t="shared" ca="1" si="292"/>
        <v>0</v>
      </c>
      <c r="BC233" s="10">
        <f t="shared" ca="1" si="293"/>
        <v>0</v>
      </c>
      <c r="BD233" s="10">
        <f t="shared" ca="1" si="294"/>
        <v>0</v>
      </c>
      <c r="BE233" s="10">
        <f t="shared" ca="1" si="295"/>
        <v>0</v>
      </c>
      <c r="BF233" s="10">
        <f t="shared" ca="1" si="296"/>
        <v>0</v>
      </c>
      <c r="BG233" s="10">
        <f t="shared" ca="1" si="297"/>
        <v>0</v>
      </c>
      <c r="BH233" s="10">
        <f t="shared" ca="1" si="298"/>
        <v>0</v>
      </c>
      <c r="BI233" s="10">
        <f t="shared" ca="1" si="299"/>
        <v>0</v>
      </c>
      <c r="BJ233" s="10">
        <f t="shared" ca="1" si="300"/>
        <v>0</v>
      </c>
      <c r="BK233" s="10">
        <f t="shared" ca="1" si="301"/>
        <v>0</v>
      </c>
      <c r="BL233" s="10">
        <f t="shared" ca="1" si="302"/>
        <v>0</v>
      </c>
      <c r="BM233" s="10">
        <f t="shared" ca="1" si="303"/>
        <v>0</v>
      </c>
      <c r="BN233" s="13">
        <f t="shared" ca="1" si="279"/>
        <v>0</v>
      </c>
      <c r="BO233" s="7"/>
      <c r="BP233" s="10">
        <f t="shared" ca="1" si="280"/>
        <v>0</v>
      </c>
      <c r="BQ233" s="10">
        <f t="shared" ca="1" si="281"/>
        <v>0</v>
      </c>
      <c r="BR233" s="10">
        <f t="shared" ca="1" si="282"/>
        <v>0</v>
      </c>
      <c r="BS233" s="10">
        <f t="shared" ca="1" si="283"/>
        <v>0</v>
      </c>
      <c r="BT233" s="10">
        <f t="shared" ca="1" si="284"/>
        <v>0</v>
      </c>
      <c r="BU233" s="10">
        <f t="shared" ca="1" si="321"/>
        <v>0</v>
      </c>
      <c r="BV233" s="10">
        <f t="shared" ca="1" si="322"/>
        <v>0</v>
      </c>
      <c r="BW233" s="10">
        <f t="shared" ca="1" si="323"/>
        <v>0</v>
      </c>
      <c r="BX233" s="10">
        <f t="shared" ca="1" si="324"/>
        <v>0</v>
      </c>
      <c r="BY233" s="10">
        <f t="shared" ca="1" si="325"/>
        <v>0</v>
      </c>
      <c r="BZ233" s="10">
        <f t="shared" ca="1" si="326"/>
        <v>0</v>
      </c>
      <c r="CA233" s="10">
        <f t="shared" ca="1" si="327"/>
        <v>0</v>
      </c>
      <c r="CB233" s="10">
        <f t="shared" ca="1" si="328"/>
        <v>0</v>
      </c>
      <c r="CC233" s="10">
        <f t="shared" ca="1" si="329"/>
        <v>0</v>
      </c>
      <c r="CD233" s="10">
        <f t="shared" ca="1" si="330"/>
        <v>0</v>
      </c>
      <c r="CE233" s="10">
        <f t="shared" ca="1" si="331"/>
        <v>0</v>
      </c>
      <c r="CF233" s="10">
        <f t="shared" ca="1" si="332"/>
        <v>0</v>
      </c>
      <c r="CG233" s="10">
        <f t="shared" ca="1" si="333"/>
        <v>0</v>
      </c>
      <c r="CH233" s="10">
        <f t="shared" ca="1" si="334"/>
        <v>0</v>
      </c>
      <c r="CI233" s="10">
        <f t="shared" ca="1" si="335"/>
        <v>0</v>
      </c>
      <c r="CJ233" s="13">
        <f t="shared" ca="1" si="285"/>
        <v>0</v>
      </c>
      <c r="CK233" s="13"/>
      <c r="CL233" s="33">
        <f t="shared" ca="1" si="271"/>
        <v>0</v>
      </c>
      <c r="CM233" s="10">
        <f ca="1">IF(NOT(snowball),0,IF(Z232=0,0,IF($C233&lt;=SUM($CL233:CL233),0,IF(BQ233+$C233-SUM($CL233:CL233)&gt;Z232+AU233,Z232+AU233-BQ233,$C233-SUM($CL233:CL233)))))</f>
        <v>0</v>
      </c>
      <c r="CN233" s="10">
        <f ca="1">IF(NOT(snowball),0,IF(AA232=0,0,IF($C233&lt;=SUM($CL233:CM233),0,IF(BR233+$C233-SUM($CL233:CM233)&gt;AA232+AV233,AA232+AV233-BR233,$C233-SUM($CL233:CM233)))))</f>
        <v>0</v>
      </c>
      <c r="CO233" s="10">
        <f ca="1">IF(NOT(snowball),0,IF(AB232=0,0,IF($C233&lt;=SUM($CL233:CN233),0,IF(BS233+$C233-SUM($CL233:CN233)&gt;AB232+AW233,AB232+AW233-BS233,$C233-SUM($CL233:CN233)))))</f>
        <v>0</v>
      </c>
      <c r="CP233" s="10">
        <f ca="1">IF(NOT(snowball),0,IF(AC232=0,0,IF($C233&lt;=SUM($CL233:CO233),0,IF(BT233+$C233-SUM($CL233:CO233)&gt;AC232+AX233,AC232+AX233-BT233,$C233-SUM($CL233:CO233)))))</f>
        <v>0</v>
      </c>
      <c r="CQ233" s="10">
        <f ca="1">IF(NOT(snowball),0,IF(AD232=0,0,IF($C233&lt;=SUM($CL233:CP233),0,IF(BU233+$C233-SUM($CL233:CP233)&gt;AD232+AY233,AD232+AY233-BU233,$C233-SUM($CL233:CP233)))))</f>
        <v>0</v>
      </c>
      <c r="CR233" s="10">
        <f ca="1">IF(NOT(snowball),0,IF(AE232=0,0,IF($C233&lt;=SUM($CL233:CQ233),0,IF(BV233+$C233-SUM($CL233:CQ233)&gt;AE232+AZ233,AE232+AZ233-BV233,$C233-SUM($CL233:CQ233)))))</f>
        <v>0</v>
      </c>
      <c r="CS233" s="10">
        <f ca="1">IF(NOT(snowball),0,IF(AF232=0,0,IF($C233&lt;=SUM($CL233:CR233),0,IF(BW233+$C233-SUM($CL233:CR233)&gt;AF232+BA233,AF232+BA233-BW233,$C233-SUM($CL233:CR233)))))</f>
        <v>0</v>
      </c>
      <c r="CT233" s="10">
        <f ca="1">IF(NOT(snowball),0,IF(AG232=0,0,IF($C233&lt;=SUM($CL233:CS233),0,IF(BX233+$C233-SUM($CL233:CS233)&gt;AG232+BB233,AG232+BB233-BX233,$C233-SUM($CL233:CS233)))))</f>
        <v>0</v>
      </c>
      <c r="CU233" s="10">
        <f ca="1">IF(NOT(snowball),0,IF(AH232=0,0,IF($C233&lt;=SUM($CL233:CT233),0,IF(BY233+$C233-SUM($CL233:CT233)&gt;AH232+BC233,AH232+BC233-BY233,$C233-SUM($CL233:CT233)))))</f>
        <v>0</v>
      </c>
      <c r="CV233" s="10">
        <f ca="1">IF(NOT(snowball),0,IF(AI232=0,0,IF($C233&lt;=SUM($CL233:CU233),0,IF(BZ233+$C233-SUM($CL233:CU233)&gt;AI232+BD233,AI232+BD233-BZ233,$C233-SUM($CL233:CU233)))))</f>
        <v>0</v>
      </c>
      <c r="CW233" s="10">
        <f ca="1">IF(NOT(snowball),0,IF(AJ232=0,0,IF($C233&lt;=SUM($CL233:CV233),0,IF(CA233+$C233-SUM($CL233:CV233)&gt;AJ232+BE233,AJ232+BE233-CA233,$C233-SUM($CL233:CV233)))))</f>
        <v>0</v>
      </c>
      <c r="CX233" s="10">
        <f ca="1">IF(NOT(snowball),0,IF(AK232=0,0,IF($C233&lt;=SUM($CL233:CW233),0,IF(CB233+$C233-SUM($CL233:CW233)&gt;AK232+BF233,AK232+BF233-CB233,$C233-SUM($CL233:CW233)))))</f>
        <v>0</v>
      </c>
      <c r="CY233" s="10">
        <f ca="1">IF(NOT(snowball),0,IF(AL232=0,0,IF($C233&lt;=SUM($CL233:CX233),0,IF(CC233+$C233-SUM($CL233:CX233)&gt;AL232+BG233,AL232+BG233-CC233,$C233-SUM($CL233:CX233)))))</f>
        <v>0</v>
      </c>
      <c r="CZ233" s="10">
        <f ca="1">IF(NOT(snowball),0,IF(AM232=0,0,IF($C233&lt;=SUM($CL233:CY233),0,IF(CD233+$C233-SUM($CL233:CY233)&gt;AM232+BH233,AM232+BH233-CD233,$C233-SUM($CL233:CY233)))))</f>
        <v>0</v>
      </c>
      <c r="DA233" s="10">
        <f ca="1">IF(NOT(snowball),0,IF(AN232=0,0,IF($C233&lt;=SUM($CL233:CZ233),0,IF(CE233+$C233-SUM($CL233:CZ233)&gt;AN232+BI233,AN232+BI233-CE233,$C233-SUM($CL233:CZ233)))))</f>
        <v>0</v>
      </c>
      <c r="DB233" s="10">
        <f ca="1">IF(NOT(snowball),0,IF(AO232=0,0,IF($C233&lt;=SUM($CL233:DA233),0,IF(CF233+$C233-SUM($CL233:DA233)&gt;AO232+BJ233,AO232+BJ233-CF233,$C233-SUM($CL233:DA233)))))</f>
        <v>0</v>
      </c>
      <c r="DC233" s="10">
        <f ca="1">IF(NOT(snowball),0,IF(AP232=0,0,IF($C233&lt;=SUM($CL233:DB233),0,IF(CG233+$C233-SUM($CL233:DB233)&gt;AP232+BK233,AP232+BK233-CG233,$C233-SUM($CL233:DB233)))))</f>
        <v>0</v>
      </c>
      <c r="DD233" s="10">
        <f ca="1">IF(NOT(snowball),0,IF(AQ232=0,0,IF($C233&lt;=SUM($CL233:DC233),0,IF(CH233+$C233-SUM($CL233:DC233)&gt;AQ232+BL233,AQ232+BL233-CH233,$C233-SUM($CL233:DC233)))))</f>
        <v>0</v>
      </c>
      <c r="DE233" s="10">
        <f ca="1">IF(NOT(snowball),0,IF(AR232=0,0,IF($C233&lt;=SUM($CL233:DD233),0,IF(CI233+$C233-SUM($CL233:DD233)&gt;AR232+BM233,AR232+BM233-CI233,$C233-SUM($CL233:DD233)))))</f>
        <v>0</v>
      </c>
    </row>
    <row r="234" spans="1:109" ht="11.1" customHeight="1">
      <c r="A234" s="11" t="str">
        <f t="shared" ca="1" si="286"/>
        <v/>
      </c>
      <c r="B234" s="5" t="e">
        <f t="shared" ca="1" si="272"/>
        <v>#N/A</v>
      </c>
      <c r="C234" s="34" t="str">
        <f t="shared" ca="1" si="250"/>
        <v/>
      </c>
      <c r="D234" s="10">
        <f t="shared" ca="1" si="251"/>
        <v>0</v>
      </c>
      <c r="E234" s="10">
        <f t="shared" ca="1" si="252"/>
        <v>0</v>
      </c>
      <c r="F234" s="10">
        <f t="shared" ca="1" si="253"/>
        <v>0</v>
      </c>
      <c r="G234" s="10">
        <f t="shared" ca="1" si="254"/>
        <v>0</v>
      </c>
      <c r="H234" s="10">
        <f t="shared" ca="1" si="255"/>
        <v>0</v>
      </c>
      <c r="I234" s="10">
        <f t="shared" ca="1" si="256"/>
        <v>0</v>
      </c>
      <c r="J234" s="10">
        <f t="shared" ca="1" si="257"/>
        <v>0</v>
      </c>
      <c r="K234" s="10">
        <f t="shared" ca="1" si="258"/>
        <v>0</v>
      </c>
      <c r="L234" s="10">
        <f t="shared" ca="1" si="259"/>
        <v>0</v>
      </c>
      <c r="M234" s="10">
        <f t="shared" ca="1" si="260"/>
        <v>0</v>
      </c>
      <c r="N234" s="10">
        <f t="shared" ca="1" si="261"/>
        <v>0</v>
      </c>
      <c r="O234" s="10">
        <f t="shared" ca="1" si="262"/>
        <v>0</v>
      </c>
      <c r="P234" s="10">
        <f t="shared" ca="1" si="263"/>
        <v>0</v>
      </c>
      <c r="Q234" s="10">
        <f t="shared" ca="1" si="264"/>
        <v>0</v>
      </c>
      <c r="R234" s="10">
        <f t="shared" ca="1" si="265"/>
        <v>0</v>
      </c>
      <c r="S234" s="10">
        <f t="shared" ca="1" si="266"/>
        <v>0</v>
      </c>
      <c r="T234" s="10">
        <f t="shared" ca="1" si="267"/>
        <v>0</v>
      </c>
      <c r="U234" s="10">
        <f t="shared" ca="1" si="268"/>
        <v>0</v>
      </c>
      <c r="V234" s="10">
        <f t="shared" ca="1" si="269"/>
        <v>0</v>
      </c>
      <c r="W234" s="10">
        <f t="shared" ca="1" si="269"/>
        <v>0</v>
      </c>
      <c r="X234" s="31"/>
      <c r="Y234" s="10">
        <f t="shared" ca="1" si="273"/>
        <v>0</v>
      </c>
      <c r="Z234" s="10">
        <f t="shared" ca="1" si="274"/>
        <v>0</v>
      </c>
      <c r="AA234" s="10">
        <f t="shared" ca="1" si="275"/>
        <v>0</v>
      </c>
      <c r="AB234" s="10">
        <f t="shared" ca="1" si="276"/>
        <v>0</v>
      </c>
      <c r="AC234" s="10">
        <f t="shared" ca="1" si="277"/>
        <v>0</v>
      </c>
      <c r="AD234" s="10">
        <f t="shared" ca="1" si="278"/>
        <v>0</v>
      </c>
      <c r="AE234" s="10">
        <f t="shared" ca="1" si="307"/>
        <v>0</v>
      </c>
      <c r="AF234" s="10">
        <f t="shared" ca="1" si="308"/>
        <v>0</v>
      </c>
      <c r="AG234" s="10">
        <f t="shared" ca="1" si="309"/>
        <v>0</v>
      </c>
      <c r="AH234" s="10">
        <f t="shared" ca="1" si="310"/>
        <v>0</v>
      </c>
      <c r="AI234" s="10">
        <f t="shared" ca="1" si="311"/>
        <v>0</v>
      </c>
      <c r="AJ234" s="10">
        <f t="shared" ca="1" si="312"/>
        <v>0</v>
      </c>
      <c r="AK234" s="10">
        <f t="shared" ca="1" si="313"/>
        <v>0</v>
      </c>
      <c r="AL234" s="10">
        <f t="shared" ca="1" si="314"/>
        <v>0</v>
      </c>
      <c r="AM234" s="10">
        <f t="shared" ca="1" si="315"/>
        <v>0</v>
      </c>
      <c r="AN234" s="10">
        <f t="shared" ca="1" si="316"/>
        <v>0</v>
      </c>
      <c r="AO234" s="10">
        <f t="shared" ca="1" si="317"/>
        <v>0</v>
      </c>
      <c r="AP234" s="10">
        <f t="shared" ca="1" si="318"/>
        <v>0</v>
      </c>
      <c r="AQ234" s="10">
        <f t="shared" ca="1" si="319"/>
        <v>0</v>
      </c>
      <c r="AR234" s="10">
        <f t="shared" ca="1" si="320"/>
        <v>0</v>
      </c>
      <c r="AS234" s="2"/>
      <c r="AT234" s="10">
        <f t="shared" ca="1" si="304"/>
        <v>0</v>
      </c>
      <c r="AU234" s="10">
        <f t="shared" ca="1" si="305"/>
        <v>0</v>
      </c>
      <c r="AV234" s="10">
        <f t="shared" ca="1" si="306"/>
        <v>0</v>
      </c>
      <c r="AW234" s="10">
        <f t="shared" ca="1" si="287"/>
        <v>0</v>
      </c>
      <c r="AX234" s="10">
        <f t="shared" ca="1" si="288"/>
        <v>0</v>
      </c>
      <c r="AY234" s="10">
        <f t="shared" ca="1" si="289"/>
        <v>0</v>
      </c>
      <c r="AZ234" s="10">
        <f t="shared" ca="1" si="290"/>
        <v>0</v>
      </c>
      <c r="BA234" s="10">
        <f t="shared" ca="1" si="291"/>
        <v>0</v>
      </c>
      <c r="BB234" s="10">
        <f t="shared" ca="1" si="292"/>
        <v>0</v>
      </c>
      <c r="BC234" s="10">
        <f t="shared" ca="1" si="293"/>
        <v>0</v>
      </c>
      <c r="BD234" s="10">
        <f t="shared" ca="1" si="294"/>
        <v>0</v>
      </c>
      <c r="BE234" s="10">
        <f t="shared" ca="1" si="295"/>
        <v>0</v>
      </c>
      <c r="BF234" s="10">
        <f t="shared" ca="1" si="296"/>
        <v>0</v>
      </c>
      <c r="BG234" s="10">
        <f t="shared" ca="1" si="297"/>
        <v>0</v>
      </c>
      <c r="BH234" s="10">
        <f t="shared" ca="1" si="298"/>
        <v>0</v>
      </c>
      <c r="BI234" s="10">
        <f t="shared" ca="1" si="299"/>
        <v>0</v>
      </c>
      <c r="BJ234" s="10">
        <f t="shared" ca="1" si="300"/>
        <v>0</v>
      </c>
      <c r="BK234" s="10">
        <f t="shared" ca="1" si="301"/>
        <v>0</v>
      </c>
      <c r="BL234" s="10">
        <f t="shared" ca="1" si="302"/>
        <v>0</v>
      </c>
      <c r="BM234" s="10">
        <f t="shared" ca="1" si="303"/>
        <v>0</v>
      </c>
      <c r="BN234" s="13">
        <f t="shared" ca="1" si="279"/>
        <v>0</v>
      </c>
      <c r="BO234" s="7"/>
      <c r="BP234" s="10">
        <f t="shared" ca="1" si="280"/>
        <v>0</v>
      </c>
      <c r="BQ234" s="10">
        <f t="shared" ca="1" si="281"/>
        <v>0</v>
      </c>
      <c r="BR234" s="10">
        <f t="shared" ca="1" si="282"/>
        <v>0</v>
      </c>
      <c r="BS234" s="10">
        <f t="shared" ca="1" si="283"/>
        <v>0</v>
      </c>
      <c r="BT234" s="10">
        <f t="shared" ca="1" si="284"/>
        <v>0</v>
      </c>
      <c r="BU234" s="10">
        <f t="shared" ca="1" si="321"/>
        <v>0</v>
      </c>
      <c r="BV234" s="10">
        <f t="shared" ca="1" si="322"/>
        <v>0</v>
      </c>
      <c r="BW234" s="10">
        <f t="shared" ca="1" si="323"/>
        <v>0</v>
      </c>
      <c r="BX234" s="10">
        <f t="shared" ca="1" si="324"/>
        <v>0</v>
      </c>
      <c r="BY234" s="10">
        <f t="shared" ca="1" si="325"/>
        <v>0</v>
      </c>
      <c r="BZ234" s="10">
        <f t="shared" ca="1" si="326"/>
        <v>0</v>
      </c>
      <c r="CA234" s="10">
        <f t="shared" ca="1" si="327"/>
        <v>0</v>
      </c>
      <c r="CB234" s="10">
        <f t="shared" ca="1" si="328"/>
        <v>0</v>
      </c>
      <c r="CC234" s="10">
        <f t="shared" ca="1" si="329"/>
        <v>0</v>
      </c>
      <c r="CD234" s="10">
        <f t="shared" ca="1" si="330"/>
        <v>0</v>
      </c>
      <c r="CE234" s="10">
        <f t="shared" ca="1" si="331"/>
        <v>0</v>
      </c>
      <c r="CF234" s="10">
        <f t="shared" ca="1" si="332"/>
        <v>0</v>
      </c>
      <c r="CG234" s="10">
        <f t="shared" ca="1" si="333"/>
        <v>0</v>
      </c>
      <c r="CH234" s="10">
        <f t="shared" ca="1" si="334"/>
        <v>0</v>
      </c>
      <c r="CI234" s="10">
        <f t="shared" ca="1" si="335"/>
        <v>0</v>
      </c>
      <c r="CJ234" s="13">
        <f t="shared" ca="1" si="285"/>
        <v>0</v>
      </c>
      <c r="CK234" s="13"/>
      <c r="CL234" s="33">
        <f t="shared" ca="1" si="271"/>
        <v>0</v>
      </c>
      <c r="CM234" s="10">
        <f ca="1">IF(NOT(snowball),0,IF(Z233=0,0,IF($C234&lt;=SUM($CL234:CL234),0,IF(BQ234+$C234-SUM($CL234:CL234)&gt;Z233+AU234,Z233+AU234-BQ234,$C234-SUM($CL234:CL234)))))</f>
        <v>0</v>
      </c>
      <c r="CN234" s="10">
        <f ca="1">IF(NOT(snowball),0,IF(AA233=0,0,IF($C234&lt;=SUM($CL234:CM234),0,IF(BR234+$C234-SUM($CL234:CM234)&gt;AA233+AV234,AA233+AV234-BR234,$C234-SUM($CL234:CM234)))))</f>
        <v>0</v>
      </c>
      <c r="CO234" s="10">
        <f ca="1">IF(NOT(snowball),0,IF(AB233=0,0,IF($C234&lt;=SUM($CL234:CN234),0,IF(BS234+$C234-SUM($CL234:CN234)&gt;AB233+AW234,AB233+AW234-BS234,$C234-SUM($CL234:CN234)))))</f>
        <v>0</v>
      </c>
      <c r="CP234" s="10">
        <f ca="1">IF(NOT(snowball),0,IF(AC233=0,0,IF($C234&lt;=SUM($CL234:CO234),0,IF(BT234+$C234-SUM($CL234:CO234)&gt;AC233+AX234,AC233+AX234-BT234,$C234-SUM($CL234:CO234)))))</f>
        <v>0</v>
      </c>
      <c r="CQ234" s="10">
        <f ca="1">IF(NOT(snowball),0,IF(AD233=0,0,IF($C234&lt;=SUM($CL234:CP234),0,IF(BU234+$C234-SUM($CL234:CP234)&gt;AD233+AY234,AD233+AY234-BU234,$C234-SUM($CL234:CP234)))))</f>
        <v>0</v>
      </c>
      <c r="CR234" s="10">
        <f ca="1">IF(NOT(snowball),0,IF(AE233=0,0,IF($C234&lt;=SUM($CL234:CQ234),0,IF(BV234+$C234-SUM($CL234:CQ234)&gt;AE233+AZ234,AE233+AZ234-BV234,$C234-SUM($CL234:CQ234)))))</f>
        <v>0</v>
      </c>
      <c r="CS234" s="10">
        <f ca="1">IF(NOT(snowball),0,IF(AF233=0,0,IF($C234&lt;=SUM($CL234:CR234),0,IF(BW234+$C234-SUM($CL234:CR234)&gt;AF233+BA234,AF233+BA234-BW234,$C234-SUM($CL234:CR234)))))</f>
        <v>0</v>
      </c>
      <c r="CT234" s="10">
        <f ca="1">IF(NOT(snowball),0,IF(AG233=0,0,IF($C234&lt;=SUM($CL234:CS234),0,IF(BX234+$C234-SUM($CL234:CS234)&gt;AG233+BB234,AG233+BB234-BX234,$C234-SUM($CL234:CS234)))))</f>
        <v>0</v>
      </c>
      <c r="CU234" s="10">
        <f ca="1">IF(NOT(snowball),0,IF(AH233=0,0,IF($C234&lt;=SUM($CL234:CT234),0,IF(BY234+$C234-SUM($CL234:CT234)&gt;AH233+BC234,AH233+BC234-BY234,$C234-SUM($CL234:CT234)))))</f>
        <v>0</v>
      </c>
      <c r="CV234" s="10">
        <f ca="1">IF(NOT(snowball),0,IF(AI233=0,0,IF($C234&lt;=SUM($CL234:CU234),0,IF(BZ234+$C234-SUM($CL234:CU234)&gt;AI233+BD234,AI233+BD234-BZ234,$C234-SUM($CL234:CU234)))))</f>
        <v>0</v>
      </c>
      <c r="CW234" s="10">
        <f ca="1">IF(NOT(snowball),0,IF(AJ233=0,0,IF($C234&lt;=SUM($CL234:CV234),0,IF(CA234+$C234-SUM($CL234:CV234)&gt;AJ233+BE234,AJ233+BE234-CA234,$C234-SUM($CL234:CV234)))))</f>
        <v>0</v>
      </c>
      <c r="CX234" s="10">
        <f ca="1">IF(NOT(snowball),0,IF(AK233=0,0,IF($C234&lt;=SUM($CL234:CW234),0,IF(CB234+$C234-SUM($CL234:CW234)&gt;AK233+BF234,AK233+BF234-CB234,$C234-SUM($CL234:CW234)))))</f>
        <v>0</v>
      </c>
      <c r="CY234" s="10">
        <f ca="1">IF(NOT(snowball),0,IF(AL233=0,0,IF($C234&lt;=SUM($CL234:CX234),0,IF(CC234+$C234-SUM($CL234:CX234)&gt;AL233+BG234,AL233+BG234-CC234,$C234-SUM($CL234:CX234)))))</f>
        <v>0</v>
      </c>
      <c r="CZ234" s="10">
        <f ca="1">IF(NOT(snowball),0,IF(AM233=0,0,IF($C234&lt;=SUM($CL234:CY234),0,IF(CD234+$C234-SUM($CL234:CY234)&gt;AM233+BH234,AM233+BH234-CD234,$C234-SUM($CL234:CY234)))))</f>
        <v>0</v>
      </c>
      <c r="DA234" s="10">
        <f ca="1">IF(NOT(snowball),0,IF(AN233=0,0,IF($C234&lt;=SUM($CL234:CZ234),0,IF(CE234+$C234-SUM($CL234:CZ234)&gt;AN233+BI234,AN233+BI234-CE234,$C234-SUM($CL234:CZ234)))))</f>
        <v>0</v>
      </c>
      <c r="DB234" s="10">
        <f ca="1">IF(NOT(snowball),0,IF(AO233=0,0,IF($C234&lt;=SUM($CL234:DA234),0,IF(CF234+$C234-SUM($CL234:DA234)&gt;AO233+BJ234,AO233+BJ234-CF234,$C234-SUM($CL234:DA234)))))</f>
        <v>0</v>
      </c>
      <c r="DC234" s="10">
        <f ca="1">IF(NOT(snowball),0,IF(AP233=0,0,IF($C234&lt;=SUM($CL234:DB234),0,IF(CG234+$C234-SUM($CL234:DB234)&gt;AP233+BK234,AP233+BK234-CG234,$C234-SUM($CL234:DB234)))))</f>
        <v>0</v>
      </c>
      <c r="DD234" s="10">
        <f ca="1">IF(NOT(snowball),0,IF(AQ233=0,0,IF($C234&lt;=SUM($CL234:DC234),0,IF(CH234+$C234-SUM($CL234:DC234)&gt;AQ233+BL234,AQ233+BL234-CH234,$C234-SUM($CL234:DC234)))))</f>
        <v>0</v>
      </c>
      <c r="DE234" s="10">
        <f ca="1">IF(NOT(snowball),0,IF(AR233=0,0,IF($C234&lt;=SUM($CL234:DD234),0,IF(CI234+$C234-SUM($CL234:DD234)&gt;AR233+BM234,AR233+BM234-CI234,$C234-SUM($CL234:DD234)))))</f>
        <v>0</v>
      </c>
    </row>
    <row r="235" spans="1:109" ht="11.1" customHeight="1">
      <c r="A235" s="11" t="str">
        <f t="shared" ref="A235:A298" ca="1" si="336">IF(SUM(Y234:AR234)&lt;=0,"",A234+1)</f>
        <v/>
      </c>
      <c r="B235" s="5" t="e">
        <f t="shared" ca="1" si="272"/>
        <v>#N/A</v>
      </c>
      <c r="C235" s="34" t="str">
        <f t="shared" ca="1" si="250"/>
        <v/>
      </c>
      <c r="D235" s="10">
        <f t="shared" ref="D235:D298" ca="1" si="337">BP235+CL235</f>
        <v>0</v>
      </c>
      <c r="E235" s="10">
        <f t="shared" ref="E235:E298" ca="1" si="338">BQ235+CM235</f>
        <v>0</v>
      </c>
      <c r="F235" s="10">
        <f t="shared" ref="F235:F298" ca="1" si="339">BR235+CN235</f>
        <v>0</v>
      </c>
      <c r="G235" s="10">
        <f t="shared" ref="G235:G298" ca="1" si="340">BS235+CO235</f>
        <v>0</v>
      </c>
      <c r="H235" s="10">
        <f t="shared" ref="H235:H298" ca="1" si="341">BT235+CP235</f>
        <v>0</v>
      </c>
      <c r="I235" s="10">
        <f t="shared" ref="I235:I298" ca="1" si="342">BU235+CQ235</f>
        <v>0</v>
      </c>
      <c r="J235" s="10">
        <f t="shared" ref="J235:J244" ca="1" si="343">BV235+CR235</f>
        <v>0</v>
      </c>
      <c r="K235" s="10">
        <f t="shared" ca="1" si="258"/>
        <v>0</v>
      </c>
      <c r="L235" s="10">
        <f t="shared" ca="1" si="259"/>
        <v>0</v>
      </c>
      <c r="M235" s="10">
        <f t="shared" ca="1" si="260"/>
        <v>0</v>
      </c>
      <c r="N235" s="10">
        <f t="shared" ca="1" si="261"/>
        <v>0</v>
      </c>
      <c r="O235" s="10">
        <f t="shared" ca="1" si="262"/>
        <v>0</v>
      </c>
      <c r="P235" s="10">
        <f t="shared" ca="1" si="263"/>
        <v>0</v>
      </c>
      <c r="Q235" s="10">
        <f t="shared" ca="1" si="264"/>
        <v>0</v>
      </c>
      <c r="R235" s="10">
        <f t="shared" ca="1" si="265"/>
        <v>0</v>
      </c>
      <c r="S235" s="10">
        <f t="shared" ca="1" si="266"/>
        <v>0</v>
      </c>
      <c r="T235" s="10">
        <f t="shared" ca="1" si="267"/>
        <v>0</v>
      </c>
      <c r="U235" s="10">
        <f t="shared" ca="1" si="268"/>
        <v>0</v>
      </c>
      <c r="V235" s="10">
        <f t="shared" ca="1" si="269"/>
        <v>0</v>
      </c>
      <c r="W235" s="10">
        <f t="shared" ca="1" si="269"/>
        <v>0</v>
      </c>
      <c r="X235" s="31"/>
      <c r="Y235" s="10">
        <f t="shared" ref="Y235:Y298" ca="1" si="344">IF(D$8=0,0,Y234-(D235-AT235))</f>
        <v>0</v>
      </c>
      <c r="Z235" s="10">
        <f t="shared" ref="Z235:Z298" ca="1" si="345">IF(E$8=0,0,Z234-(E235-AU235))</f>
        <v>0</v>
      </c>
      <c r="AA235" s="10">
        <f t="shared" ref="AA235:AA298" ca="1" si="346">IF(F$8=0,0,AA234-(F235-AV235))</f>
        <v>0</v>
      </c>
      <c r="AB235" s="10">
        <f t="shared" ref="AB235:AB298" ca="1" si="347">IF(G$8=0,0,AB234-(G235-AW235))</f>
        <v>0</v>
      </c>
      <c r="AC235" s="10">
        <f t="shared" ref="AC235:AC298" ca="1" si="348">IF(H$8=0,0,AC234-(H235-AX235))</f>
        <v>0</v>
      </c>
      <c r="AD235" s="10">
        <f t="shared" ref="AD235:AD298" ca="1" si="349">IF(I$8=0,0,AD234-(I235-AY235))</f>
        <v>0</v>
      </c>
      <c r="AE235" s="10">
        <f t="shared" ca="1" si="307"/>
        <v>0</v>
      </c>
      <c r="AF235" s="10">
        <f t="shared" ca="1" si="308"/>
        <v>0</v>
      </c>
      <c r="AG235" s="10">
        <f t="shared" ca="1" si="309"/>
        <v>0</v>
      </c>
      <c r="AH235" s="10">
        <f t="shared" ca="1" si="310"/>
        <v>0</v>
      </c>
      <c r="AI235" s="10">
        <f t="shared" ca="1" si="311"/>
        <v>0</v>
      </c>
      <c r="AJ235" s="10">
        <f t="shared" ca="1" si="312"/>
        <v>0</v>
      </c>
      <c r="AK235" s="10">
        <f t="shared" ca="1" si="313"/>
        <v>0</v>
      </c>
      <c r="AL235" s="10">
        <f t="shared" ca="1" si="314"/>
        <v>0</v>
      </c>
      <c r="AM235" s="10">
        <f t="shared" ca="1" si="315"/>
        <v>0</v>
      </c>
      <c r="AN235" s="10">
        <f t="shared" ca="1" si="316"/>
        <v>0</v>
      </c>
      <c r="AO235" s="10">
        <f t="shared" ca="1" si="317"/>
        <v>0</v>
      </c>
      <c r="AP235" s="10">
        <f t="shared" ca="1" si="318"/>
        <v>0</v>
      </c>
      <c r="AQ235" s="10">
        <f t="shared" ca="1" si="319"/>
        <v>0</v>
      </c>
      <c r="AR235" s="10">
        <f t="shared" ca="1" si="320"/>
        <v>0</v>
      </c>
      <c r="AS235" s="2"/>
      <c r="AT235" s="10">
        <f t="shared" ref="AT235:AT298" ca="1" si="350">ROUND(Y234*D$9/12,2)</f>
        <v>0</v>
      </c>
      <c r="AU235" s="10">
        <f t="shared" ref="AU235:AU298" ca="1" si="351">ROUND(Z234*E$9/12,2)</f>
        <v>0</v>
      </c>
      <c r="AV235" s="10">
        <f t="shared" ref="AV235:AV298" ca="1" si="352">ROUND(AA234*F$9/12,2)</f>
        <v>0</v>
      </c>
      <c r="AW235" s="10">
        <f t="shared" ca="1" si="287"/>
        <v>0</v>
      </c>
      <c r="AX235" s="10">
        <f t="shared" ca="1" si="288"/>
        <v>0</v>
      </c>
      <c r="AY235" s="10">
        <f t="shared" ca="1" si="289"/>
        <v>0</v>
      </c>
      <c r="AZ235" s="10">
        <f t="shared" ca="1" si="290"/>
        <v>0</v>
      </c>
      <c r="BA235" s="10">
        <f t="shared" ca="1" si="291"/>
        <v>0</v>
      </c>
      <c r="BB235" s="10">
        <f t="shared" ca="1" si="292"/>
        <v>0</v>
      </c>
      <c r="BC235" s="10">
        <f t="shared" ca="1" si="293"/>
        <v>0</v>
      </c>
      <c r="BD235" s="10">
        <f t="shared" ca="1" si="294"/>
        <v>0</v>
      </c>
      <c r="BE235" s="10">
        <f t="shared" ca="1" si="295"/>
        <v>0</v>
      </c>
      <c r="BF235" s="10">
        <f t="shared" ca="1" si="296"/>
        <v>0</v>
      </c>
      <c r="BG235" s="10">
        <f t="shared" ca="1" si="297"/>
        <v>0</v>
      </c>
      <c r="BH235" s="10">
        <f t="shared" ca="1" si="298"/>
        <v>0</v>
      </c>
      <c r="BI235" s="10">
        <f t="shared" ca="1" si="299"/>
        <v>0</v>
      </c>
      <c r="BJ235" s="10">
        <f t="shared" ca="1" si="300"/>
        <v>0</v>
      </c>
      <c r="BK235" s="10">
        <f t="shared" ca="1" si="301"/>
        <v>0</v>
      </c>
      <c r="BL235" s="10">
        <f t="shared" ca="1" si="302"/>
        <v>0</v>
      </c>
      <c r="BM235" s="10">
        <f t="shared" ca="1" si="303"/>
        <v>0</v>
      </c>
      <c r="BN235" s="13">
        <f t="shared" ca="1" si="279"/>
        <v>0</v>
      </c>
      <c r="BO235" s="7"/>
      <c r="BP235" s="10">
        <f t="shared" ca="1" si="280"/>
        <v>0</v>
      </c>
      <c r="BQ235" s="10">
        <f t="shared" ca="1" si="281"/>
        <v>0</v>
      </c>
      <c r="BR235" s="10">
        <f t="shared" ca="1" si="282"/>
        <v>0</v>
      </c>
      <c r="BS235" s="10">
        <f t="shared" ca="1" si="283"/>
        <v>0</v>
      </c>
      <c r="BT235" s="10">
        <f t="shared" ca="1" si="284"/>
        <v>0</v>
      </c>
      <c r="BU235" s="10">
        <f t="shared" ca="1" si="321"/>
        <v>0</v>
      </c>
      <c r="BV235" s="10">
        <f t="shared" ca="1" si="322"/>
        <v>0</v>
      </c>
      <c r="BW235" s="10">
        <f t="shared" ca="1" si="323"/>
        <v>0</v>
      </c>
      <c r="BX235" s="10">
        <f t="shared" ca="1" si="324"/>
        <v>0</v>
      </c>
      <c r="BY235" s="10">
        <f t="shared" ca="1" si="325"/>
        <v>0</v>
      </c>
      <c r="BZ235" s="10">
        <f t="shared" ca="1" si="326"/>
        <v>0</v>
      </c>
      <c r="CA235" s="10">
        <f t="shared" ca="1" si="327"/>
        <v>0</v>
      </c>
      <c r="CB235" s="10">
        <f t="shared" ca="1" si="328"/>
        <v>0</v>
      </c>
      <c r="CC235" s="10">
        <f t="shared" ca="1" si="329"/>
        <v>0</v>
      </c>
      <c r="CD235" s="10">
        <f t="shared" ca="1" si="330"/>
        <v>0</v>
      </c>
      <c r="CE235" s="10">
        <f t="shared" ca="1" si="331"/>
        <v>0</v>
      </c>
      <c r="CF235" s="10">
        <f t="shared" ca="1" si="332"/>
        <v>0</v>
      </c>
      <c r="CG235" s="10">
        <f t="shared" ca="1" si="333"/>
        <v>0</v>
      </c>
      <c r="CH235" s="10">
        <f t="shared" ca="1" si="334"/>
        <v>0</v>
      </c>
      <c r="CI235" s="10">
        <f t="shared" ca="1" si="335"/>
        <v>0</v>
      </c>
      <c r="CJ235" s="13">
        <f t="shared" ref="CJ235:CJ298" ca="1" si="353">SUM(BP235:CI235)</f>
        <v>0</v>
      </c>
      <c r="CK235" s="13"/>
      <c r="CL235" s="33">
        <f t="shared" ca="1" si="271"/>
        <v>0</v>
      </c>
      <c r="CM235" s="10">
        <f ca="1">IF(NOT(snowball),0,IF(Z234=0,0,IF($C235&lt;=SUM($CL235:CL235),0,IF(BQ235+$C235-SUM($CL235:CL235)&gt;Z234+AU235,Z234+AU235-BQ235,$C235-SUM($CL235:CL235)))))</f>
        <v>0</v>
      </c>
      <c r="CN235" s="10">
        <f ca="1">IF(NOT(snowball),0,IF(AA234=0,0,IF($C235&lt;=SUM($CL235:CM235),0,IF(BR235+$C235-SUM($CL235:CM235)&gt;AA234+AV235,AA234+AV235-BR235,$C235-SUM($CL235:CM235)))))</f>
        <v>0</v>
      </c>
      <c r="CO235" s="10">
        <f ca="1">IF(NOT(snowball),0,IF(AB234=0,0,IF($C235&lt;=SUM($CL235:CN235),0,IF(BS235+$C235-SUM($CL235:CN235)&gt;AB234+AW235,AB234+AW235-BS235,$C235-SUM($CL235:CN235)))))</f>
        <v>0</v>
      </c>
      <c r="CP235" s="10">
        <f ca="1">IF(NOT(snowball),0,IF(AC234=0,0,IF($C235&lt;=SUM($CL235:CO235),0,IF(BT235+$C235-SUM($CL235:CO235)&gt;AC234+AX235,AC234+AX235-BT235,$C235-SUM($CL235:CO235)))))</f>
        <v>0</v>
      </c>
      <c r="CQ235" s="10">
        <f ca="1">IF(NOT(snowball),0,IF(AD234=0,0,IF($C235&lt;=SUM($CL235:CP235),0,IF(BU235+$C235-SUM($CL235:CP235)&gt;AD234+AY235,AD234+AY235-BU235,$C235-SUM($CL235:CP235)))))</f>
        <v>0</v>
      </c>
      <c r="CR235" s="10">
        <f ca="1">IF(NOT(snowball),0,IF(AE234=0,0,IF($C235&lt;=SUM($CL235:CQ235),0,IF(BV235+$C235-SUM($CL235:CQ235)&gt;AE234+AZ235,AE234+AZ235-BV235,$C235-SUM($CL235:CQ235)))))</f>
        <v>0</v>
      </c>
      <c r="CS235" s="10">
        <f ca="1">IF(NOT(snowball),0,IF(AF234=0,0,IF($C235&lt;=SUM($CL235:CR235),0,IF(BW235+$C235-SUM($CL235:CR235)&gt;AF234+BA235,AF234+BA235-BW235,$C235-SUM($CL235:CR235)))))</f>
        <v>0</v>
      </c>
      <c r="CT235" s="10">
        <f ca="1">IF(NOT(snowball),0,IF(AG234=0,0,IF($C235&lt;=SUM($CL235:CS235),0,IF(BX235+$C235-SUM($CL235:CS235)&gt;AG234+BB235,AG234+BB235-BX235,$C235-SUM($CL235:CS235)))))</f>
        <v>0</v>
      </c>
      <c r="CU235" s="10">
        <f ca="1">IF(NOT(snowball),0,IF(AH234=0,0,IF($C235&lt;=SUM($CL235:CT235),0,IF(BY235+$C235-SUM($CL235:CT235)&gt;AH234+BC235,AH234+BC235-BY235,$C235-SUM($CL235:CT235)))))</f>
        <v>0</v>
      </c>
      <c r="CV235" s="10">
        <f ca="1">IF(NOT(snowball),0,IF(AI234=0,0,IF($C235&lt;=SUM($CL235:CU235),0,IF(BZ235+$C235-SUM($CL235:CU235)&gt;AI234+BD235,AI234+BD235-BZ235,$C235-SUM($CL235:CU235)))))</f>
        <v>0</v>
      </c>
      <c r="CW235" s="10">
        <f ca="1">IF(NOT(snowball),0,IF(AJ234=0,0,IF($C235&lt;=SUM($CL235:CV235),0,IF(CA235+$C235-SUM($CL235:CV235)&gt;AJ234+BE235,AJ234+BE235-CA235,$C235-SUM($CL235:CV235)))))</f>
        <v>0</v>
      </c>
      <c r="CX235" s="10">
        <f ca="1">IF(NOT(snowball),0,IF(AK234=0,0,IF($C235&lt;=SUM($CL235:CW235),0,IF(CB235+$C235-SUM($CL235:CW235)&gt;AK234+BF235,AK234+BF235-CB235,$C235-SUM($CL235:CW235)))))</f>
        <v>0</v>
      </c>
      <c r="CY235" s="10">
        <f ca="1">IF(NOT(snowball),0,IF(AL234=0,0,IF($C235&lt;=SUM($CL235:CX235),0,IF(CC235+$C235-SUM($CL235:CX235)&gt;AL234+BG235,AL234+BG235-CC235,$C235-SUM($CL235:CX235)))))</f>
        <v>0</v>
      </c>
      <c r="CZ235" s="10">
        <f ca="1">IF(NOT(snowball),0,IF(AM234=0,0,IF($C235&lt;=SUM($CL235:CY235),0,IF(CD235+$C235-SUM($CL235:CY235)&gt;AM234+BH235,AM234+BH235-CD235,$C235-SUM($CL235:CY235)))))</f>
        <v>0</v>
      </c>
      <c r="DA235" s="10">
        <f ca="1">IF(NOT(snowball),0,IF(AN234=0,0,IF($C235&lt;=SUM($CL235:CZ235),0,IF(CE235+$C235-SUM($CL235:CZ235)&gt;AN234+BI235,AN234+BI235-CE235,$C235-SUM($CL235:CZ235)))))</f>
        <v>0</v>
      </c>
      <c r="DB235" s="10">
        <f ca="1">IF(NOT(snowball),0,IF(AO234=0,0,IF($C235&lt;=SUM($CL235:DA235),0,IF(CF235+$C235-SUM($CL235:DA235)&gt;AO234+BJ235,AO234+BJ235-CF235,$C235-SUM($CL235:DA235)))))</f>
        <v>0</v>
      </c>
      <c r="DC235" s="10">
        <f ca="1">IF(NOT(snowball),0,IF(AP234=0,0,IF($C235&lt;=SUM($CL235:DB235),0,IF(CG235+$C235-SUM($CL235:DB235)&gt;AP234+BK235,AP234+BK235-CG235,$C235-SUM($CL235:DB235)))))</f>
        <v>0</v>
      </c>
      <c r="DD235" s="10">
        <f ca="1">IF(NOT(snowball),0,IF(AQ234=0,0,IF($C235&lt;=SUM($CL235:DC235),0,IF(CH235+$C235-SUM($CL235:DC235)&gt;AQ234+BL235,AQ234+BL235-CH235,$C235-SUM($CL235:DC235)))))</f>
        <v>0</v>
      </c>
      <c r="DE235" s="10">
        <f ca="1">IF(NOT(snowball),0,IF(AR234=0,0,IF($C235&lt;=SUM($CL235:DD235),0,IF(CI235+$C235-SUM($CL235:DD235)&gt;AR234+BM235,AR234+BM235-CI235,$C235-SUM($CL235:DD235)))))</f>
        <v>0</v>
      </c>
    </row>
    <row r="236" spans="1:109" ht="11.1" customHeight="1">
      <c r="A236" s="11" t="str">
        <f t="shared" ca="1" si="336"/>
        <v/>
      </c>
      <c r="B236" s="5" t="e">
        <f t="shared" ca="1" si="272"/>
        <v>#N/A</v>
      </c>
      <c r="C236" s="34" t="str">
        <f t="shared" ca="1" si="250"/>
        <v/>
      </c>
      <c r="D236" s="10">
        <f t="shared" ca="1" si="337"/>
        <v>0</v>
      </c>
      <c r="E236" s="10">
        <f t="shared" ca="1" si="338"/>
        <v>0</v>
      </c>
      <c r="F236" s="10">
        <f t="shared" ca="1" si="339"/>
        <v>0</v>
      </c>
      <c r="G236" s="10">
        <f t="shared" ca="1" si="340"/>
        <v>0</v>
      </c>
      <c r="H236" s="10">
        <f t="shared" ca="1" si="341"/>
        <v>0</v>
      </c>
      <c r="I236" s="10">
        <f t="shared" ca="1" si="342"/>
        <v>0</v>
      </c>
      <c r="J236" s="10">
        <f t="shared" ca="1" si="343"/>
        <v>0</v>
      </c>
      <c r="K236" s="10">
        <f t="shared" ca="1" si="258"/>
        <v>0</v>
      </c>
      <c r="L236" s="10">
        <f t="shared" ca="1" si="259"/>
        <v>0</v>
      </c>
      <c r="M236" s="10">
        <f t="shared" ca="1" si="260"/>
        <v>0</v>
      </c>
      <c r="N236" s="10">
        <f t="shared" ca="1" si="261"/>
        <v>0</v>
      </c>
      <c r="O236" s="10">
        <f t="shared" ca="1" si="262"/>
        <v>0</v>
      </c>
      <c r="P236" s="10">
        <f t="shared" ca="1" si="263"/>
        <v>0</v>
      </c>
      <c r="Q236" s="10">
        <f t="shared" ca="1" si="264"/>
        <v>0</v>
      </c>
      <c r="R236" s="10">
        <f t="shared" ca="1" si="265"/>
        <v>0</v>
      </c>
      <c r="S236" s="10">
        <f t="shared" ca="1" si="266"/>
        <v>0</v>
      </c>
      <c r="T236" s="10">
        <f t="shared" ca="1" si="267"/>
        <v>0</v>
      </c>
      <c r="U236" s="10">
        <f t="shared" ca="1" si="268"/>
        <v>0</v>
      </c>
      <c r="V236" s="10">
        <f t="shared" ca="1" si="269"/>
        <v>0</v>
      </c>
      <c r="W236" s="10">
        <f t="shared" ca="1" si="269"/>
        <v>0</v>
      </c>
      <c r="X236" s="31"/>
      <c r="Y236" s="10">
        <f t="shared" ca="1" si="344"/>
        <v>0</v>
      </c>
      <c r="Z236" s="10">
        <f t="shared" ca="1" si="345"/>
        <v>0</v>
      </c>
      <c r="AA236" s="10">
        <f t="shared" ca="1" si="346"/>
        <v>0</v>
      </c>
      <c r="AB236" s="10">
        <f t="shared" ca="1" si="347"/>
        <v>0</v>
      </c>
      <c r="AC236" s="10">
        <f t="shared" ca="1" si="348"/>
        <v>0</v>
      </c>
      <c r="AD236" s="10">
        <f t="shared" ca="1" si="349"/>
        <v>0</v>
      </c>
      <c r="AE236" s="10">
        <f t="shared" ca="1" si="307"/>
        <v>0</v>
      </c>
      <c r="AF236" s="10">
        <f t="shared" ca="1" si="308"/>
        <v>0</v>
      </c>
      <c r="AG236" s="10">
        <f t="shared" ca="1" si="309"/>
        <v>0</v>
      </c>
      <c r="AH236" s="10">
        <f t="shared" ca="1" si="310"/>
        <v>0</v>
      </c>
      <c r="AI236" s="10">
        <f t="shared" ca="1" si="311"/>
        <v>0</v>
      </c>
      <c r="AJ236" s="10">
        <f t="shared" ca="1" si="312"/>
        <v>0</v>
      </c>
      <c r="AK236" s="10">
        <f t="shared" ca="1" si="313"/>
        <v>0</v>
      </c>
      <c r="AL236" s="10">
        <f t="shared" ca="1" si="314"/>
        <v>0</v>
      </c>
      <c r="AM236" s="10">
        <f t="shared" ca="1" si="315"/>
        <v>0</v>
      </c>
      <c r="AN236" s="10">
        <f t="shared" ca="1" si="316"/>
        <v>0</v>
      </c>
      <c r="AO236" s="10">
        <f t="shared" ca="1" si="317"/>
        <v>0</v>
      </c>
      <c r="AP236" s="10">
        <f t="shared" ca="1" si="318"/>
        <v>0</v>
      </c>
      <c r="AQ236" s="10">
        <f t="shared" ca="1" si="319"/>
        <v>0</v>
      </c>
      <c r="AR236" s="10">
        <f t="shared" ca="1" si="320"/>
        <v>0</v>
      </c>
      <c r="AS236" s="2"/>
      <c r="AT236" s="10">
        <f t="shared" ca="1" si="350"/>
        <v>0</v>
      </c>
      <c r="AU236" s="10">
        <f t="shared" ca="1" si="351"/>
        <v>0</v>
      </c>
      <c r="AV236" s="10">
        <f t="shared" ca="1" si="352"/>
        <v>0</v>
      </c>
      <c r="AW236" s="10">
        <f t="shared" ca="1" si="287"/>
        <v>0</v>
      </c>
      <c r="AX236" s="10">
        <f t="shared" ca="1" si="288"/>
        <v>0</v>
      </c>
      <c r="AY236" s="10">
        <f t="shared" ca="1" si="289"/>
        <v>0</v>
      </c>
      <c r="AZ236" s="10">
        <f t="shared" ca="1" si="290"/>
        <v>0</v>
      </c>
      <c r="BA236" s="10">
        <f t="shared" ca="1" si="291"/>
        <v>0</v>
      </c>
      <c r="BB236" s="10">
        <f t="shared" ca="1" si="292"/>
        <v>0</v>
      </c>
      <c r="BC236" s="10">
        <f t="shared" ca="1" si="293"/>
        <v>0</v>
      </c>
      <c r="BD236" s="10">
        <f t="shared" ca="1" si="294"/>
        <v>0</v>
      </c>
      <c r="BE236" s="10">
        <f t="shared" ca="1" si="295"/>
        <v>0</v>
      </c>
      <c r="BF236" s="10">
        <f t="shared" ca="1" si="296"/>
        <v>0</v>
      </c>
      <c r="BG236" s="10">
        <f t="shared" ca="1" si="297"/>
        <v>0</v>
      </c>
      <c r="BH236" s="10">
        <f t="shared" ca="1" si="298"/>
        <v>0</v>
      </c>
      <c r="BI236" s="10">
        <f t="shared" ca="1" si="299"/>
        <v>0</v>
      </c>
      <c r="BJ236" s="10">
        <f t="shared" ca="1" si="300"/>
        <v>0</v>
      </c>
      <c r="BK236" s="10">
        <f t="shared" ca="1" si="301"/>
        <v>0</v>
      </c>
      <c r="BL236" s="10">
        <f t="shared" ca="1" si="302"/>
        <v>0</v>
      </c>
      <c r="BM236" s="10">
        <f t="shared" ca="1" si="303"/>
        <v>0</v>
      </c>
      <c r="BN236" s="13">
        <f t="shared" ca="1" si="279"/>
        <v>0</v>
      </c>
      <c r="BO236" s="7"/>
      <c r="BP236" s="10">
        <f t="shared" ca="1" si="280"/>
        <v>0</v>
      </c>
      <c r="BQ236" s="10">
        <f t="shared" ca="1" si="281"/>
        <v>0</v>
      </c>
      <c r="BR236" s="10">
        <f t="shared" ca="1" si="282"/>
        <v>0</v>
      </c>
      <c r="BS236" s="10">
        <f t="shared" ca="1" si="283"/>
        <v>0</v>
      </c>
      <c r="BT236" s="10">
        <f t="shared" ca="1" si="284"/>
        <v>0</v>
      </c>
      <c r="BU236" s="10">
        <f t="shared" ca="1" si="321"/>
        <v>0</v>
      </c>
      <c r="BV236" s="10">
        <f t="shared" ca="1" si="322"/>
        <v>0</v>
      </c>
      <c r="BW236" s="10">
        <f t="shared" ca="1" si="323"/>
        <v>0</v>
      </c>
      <c r="BX236" s="10">
        <f t="shared" ca="1" si="324"/>
        <v>0</v>
      </c>
      <c r="BY236" s="10">
        <f t="shared" ca="1" si="325"/>
        <v>0</v>
      </c>
      <c r="BZ236" s="10">
        <f t="shared" ca="1" si="326"/>
        <v>0</v>
      </c>
      <c r="CA236" s="10">
        <f t="shared" ca="1" si="327"/>
        <v>0</v>
      </c>
      <c r="CB236" s="10">
        <f t="shared" ca="1" si="328"/>
        <v>0</v>
      </c>
      <c r="CC236" s="10">
        <f t="shared" ca="1" si="329"/>
        <v>0</v>
      </c>
      <c r="CD236" s="10">
        <f t="shared" ca="1" si="330"/>
        <v>0</v>
      </c>
      <c r="CE236" s="10">
        <f t="shared" ca="1" si="331"/>
        <v>0</v>
      </c>
      <c r="CF236" s="10">
        <f t="shared" ca="1" si="332"/>
        <v>0</v>
      </c>
      <c r="CG236" s="10">
        <f t="shared" ca="1" si="333"/>
        <v>0</v>
      </c>
      <c r="CH236" s="10">
        <f t="shared" ca="1" si="334"/>
        <v>0</v>
      </c>
      <c r="CI236" s="10">
        <f t="shared" ca="1" si="335"/>
        <v>0</v>
      </c>
      <c r="CJ236" s="13">
        <f t="shared" ca="1" si="353"/>
        <v>0</v>
      </c>
      <c r="CK236" s="13"/>
      <c r="CL236" s="33">
        <f t="shared" ca="1" si="271"/>
        <v>0</v>
      </c>
      <c r="CM236" s="10">
        <f ca="1">IF(NOT(snowball),0,IF(Z235=0,0,IF($C236&lt;=SUM($CL236:CL236),0,IF(BQ236+$C236-SUM($CL236:CL236)&gt;Z235+AU236,Z235+AU236-BQ236,$C236-SUM($CL236:CL236)))))</f>
        <v>0</v>
      </c>
      <c r="CN236" s="10">
        <f ca="1">IF(NOT(snowball),0,IF(AA235=0,0,IF($C236&lt;=SUM($CL236:CM236),0,IF(BR236+$C236-SUM($CL236:CM236)&gt;AA235+AV236,AA235+AV236-BR236,$C236-SUM($CL236:CM236)))))</f>
        <v>0</v>
      </c>
      <c r="CO236" s="10">
        <f ca="1">IF(NOT(snowball),0,IF(AB235=0,0,IF($C236&lt;=SUM($CL236:CN236),0,IF(BS236+$C236-SUM($CL236:CN236)&gt;AB235+AW236,AB235+AW236-BS236,$C236-SUM($CL236:CN236)))))</f>
        <v>0</v>
      </c>
      <c r="CP236" s="10">
        <f ca="1">IF(NOT(snowball),0,IF(AC235=0,0,IF($C236&lt;=SUM($CL236:CO236),0,IF(BT236+$C236-SUM($CL236:CO236)&gt;AC235+AX236,AC235+AX236-BT236,$C236-SUM($CL236:CO236)))))</f>
        <v>0</v>
      </c>
      <c r="CQ236" s="10">
        <f ca="1">IF(NOT(snowball),0,IF(AD235=0,0,IF($C236&lt;=SUM($CL236:CP236),0,IF(BU236+$C236-SUM($CL236:CP236)&gt;AD235+AY236,AD235+AY236-BU236,$C236-SUM($CL236:CP236)))))</f>
        <v>0</v>
      </c>
      <c r="CR236" s="10">
        <f ca="1">IF(NOT(snowball),0,IF(AE235=0,0,IF($C236&lt;=SUM($CL236:CQ236),0,IF(BV236+$C236-SUM($CL236:CQ236)&gt;AE235+AZ236,AE235+AZ236-BV236,$C236-SUM($CL236:CQ236)))))</f>
        <v>0</v>
      </c>
      <c r="CS236" s="10">
        <f ca="1">IF(NOT(snowball),0,IF(AF235=0,0,IF($C236&lt;=SUM($CL236:CR236),0,IF(BW236+$C236-SUM($CL236:CR236)&gt;AF235+BA236,AF235+BA236-BW236,$C236-SUM($CL236:CR236)))))</f>
        <v>0</v>
      </c>
      <c r="CT236" s="10">
        <f ca="1">IF(NOT(snowball),0,IF(AG235=0,0,IF($C236&lt;=SUM($CL236:CS236),0,IF(BX236+$C236-SUM($CL236:CS236)&gt;AG235+BB236,AG235+BB236-BX236,$C236-SUM($CL236:CS236)))))</f>
        <v>0</v>
      </c>
      <c r="CU236" s="10">
        <f ca="1">IF(NOT(snowball),0,IF(AH235=0,0,IF($C236&lt;=SUM($CL236:CT236),0,IF(BY236+$C236-SUM($CL236:CT236)&gt;AH235+BC236,AH235+BC236-BY236,$C236-SUM($CL236:CT236)))))</f>
        <v>0</v>
      </c>
      <c r="CV236" s="10">
        <f ca="1">IF(NOT(snowball),0,IF(AI235=0,0,IF($C236&lt;=SUM($CL236:CU236),0,IF(BZ236+$C236-SUM($CL236:CU236)&gt;AI235+BD236,AI235+BD236-BZ236,$C236-SUM($CL236:CU236)))))</f>
        <v>0</v>
      </c>
      <c r="CW236" s="10">
        <f ca="1">IF(NOT(snowball),0,IF(AJ235=0,0,IF($C236&lt;=SUM($CL236:CV236),0,IF(CA236+$C236-SUM($CL236:CV236)&gt;AJ235+BE236,AJ235+BE236-CA236,$C236-SUM($CL236:CV236)))))</f>
        <v>0</v>
      </c>
      <c r="CX236" s="10">
        <f ca="1">IF(NOT(snowball),0,IF(AK235=0,0,IF($C236&lt;=SUM($CL236:CW236),0,IF(CB236+$C236-SUM($CL236:CW236)&gt;AK235+BF236,AK235+BF236-CB236,$C236-SUM($CL236:CW236)))))</f>
        <v>0</v>
      </c>
      <c r="CY236" s="10">
        <f ca="1">IF(NOT(snowball),0,IF(AL235=0,0,IF($C236&lt;=SUM($CL236:CX236),0,IF(CC236+$C236-SUM($CL236:CX236)&gt;AL235+BG236,AL235+BG236-CC236,$C236-SUM($CL236:CX236)))))</f>
        <v>0</v>
      </c>
      <c r="CZ236" s="10">
        <f ca="1">IF(NOT(snowball),0,IF(AM235=0,0,IF($C236&lt;=SUM($CL236:CY236),0,IF(CD236+$C236-SUM($CL236:CY236)&gt;AM235+BH236,AM235+BH236-CD236,$C236-SUM($CL236:CY236)))))</f>
        <v>0</v>
      </c>
      <c r="DA236" s="10">
        <f ca="1">IF(NOT(snowball),0,IF(AN235=0,0,IF($C236&lt;=SUM($CL236:CZ236),0,IF(CE236+$C236-SUM($CL236:CZ236)&gt;AN235+BI236,AN235+BI236-CE236,$C236-SUM($CL236:CZ236)))))</f>
        <v>0</v>
      </c>
      <c r="DB236" s="10">
        <f ca="1">IF(NOT(snowball),0,IF(AO235=0,0,IF($C236&lt;=SUM($CL236:DA236),0,IF(CF236+$C236-SUM($CL236:DA236)&gt;AO235+BJ236,AO235+BJ236-CF236,$C236-SUM($CL236:DA236)))))</f>
        <v>0</v>
      </c>
      <c r="DC236" s="10">
        <f ca="1">IF(NOT(snowball),0,IF(AP235=0,0,IF($C236&lt;=SUM($CL236:DB236),0,IF(CG236+$C236-SUM($CL236:DB236)&gt;AP235+BK236,AP235+BK236-CG236,$C236-SUM($CL236:DB236)))))</f>
        <v>0</v>
      </c>
      <c r="DD236" s="10">
        <f ca="1">IF(NOT(snowball),0,IF(AQ235=0,0,IF($C236&lt;=SUM($CL236:DC236),0,IF(CH236+$C236-SUM($CL236:DC236)&gt;AQ235+BL236,AQ235+BL236-CH236,$C236-SUM($CL236:DC236)))))</f>
        <v>0</v>
      </c>
      <c r="DE236" s="10">
        <f ca="1">IF(NOT(snowball),0,IF(AR235=0,0,IF($C236&lt;=SUM($CL236:DD236),0,IF(CI236+$C236-SUM($CL236:DD236)&gt;AR235+BM236,AR235+BM236-CI236,$C236-SUM($CL236:DD236)))))</f>
        <v>0</v>
      </c>
    </row>
    <row r="237" spans="1:109" ht="11.1" customHeight="1">
      <c r="A237" s="11" t="str">
        <f t="shared" ca="1" si="336"/>
        <v/>
      </c>
      <c r="B237" s="5" t="e">
        <f t="shared" ca="1" si="272"/>
        <v>#N/A</v>
      </c>
      <c r="C237" s="34" t="str">
        <f t="shared" ca="1" si="250"/>
        <v/>
      </c>
      <c r="D237" s="10">
        <f t="shared" ca="1" si="337"/>
        <v>0</v>
      </c>
      <c r="E237" s="10">
        <f t="shared" ca="1" si="338"/>
        <v>0</v>
      </c>
      <c r="F237" s="10">
        <f t="shared" ca="1" si="339"/>
        <v>0</v>
      </c>
      <c r="G237" s="10">
        <f t="shared" ca="1" si="340"/>
        <v>0</v>
      </c>
      <c r="H237" s="10">
        <f t="shared" ca="1" si="341"/>
        <v>0</v>
      </c>
      <c r="I237" s="10">
        <f t="shared" ca="1" si="342"/>
        <v>0</v>
      </c>
      <c r="J237" s="10">
        <f t="shared" ca="1" si="343"/>
        <v>0</v>
      </c>
      <c r="K237" s="10">
        <f t="shared" ca="1" si="258"/>
        <v>0</v>
      </c>
      <c r="L237" s="10">
        <f t="shared" ca="1" si="259"/>
        <v>0</v>
      </c>
      <c r="M237" s="10">
        <f t="shared" ca="1" si="260"/>
        <v>0</v>
      </c>
      <c r="N237" s="10">
        <f t="shared" ca="1" si="261"/>
        <v>0</v>
      </c>
      <c r="O237" s="10">
        <f t="shared" ca="1" si="262"/>
        <v>0</v>
      </c>
      <c r="P237" s="10">
        <f t="shared" ca="1" si="263"/>
        <v>0</v>
      </c>
      <c r="Q237" s="10">
        <f t="shared" ca="1" si="264"/>
        <v>0</v>
      </c>
      <c r="R237" s="10">
        <f t="shared" ca="1" si="265"/>
        <v>0</v>
      </c>
      <c r="S237" s="10">
        <f t="shared" ca="1" si="266"/>
        <v>0</v>
      </c>
      <c r="T237" s="10">
        <f t="shared" ca="1" si="267"/>
        <v>0</v>
      </c>
      <c r="U237" s="10">
        <f t="shared" ca="1" si="268"/>
        <v>0</v>
      </c>
      <c r="V237" s="10">
        <f t="shared" ca="1" si="269"/>
        <v>0</v>
      </c>
      <c r="W237" s="10">
        <f t="shared" ca="1" si="269"/>
        <v>0</v>
      </c>
      <c r="X237" s="31"/>
      <c r="Y237" s="10">
        <f t="shared" ca="1" si="344"/>
        <v>0</v>
      </c>
      <c r="Z237" s="10">
        <f t="shared" ca="1" si="345"/>
        <v>0</v>
      </c>
      <c r="AA237" s="10">
        <f t="shared" ca="1" si="346"/>
        <v>0</v>
      </c>
      <c r="AB237" s="10">
        <f t="shared" ca="1" si="347"/>
        <v>0</v>
      </c>
      <c r="AC237" s="10">
        <f t="shared" ca="1" si="348"/>
        <v>0</v>
      </c>
      <c r="AD237" s="10">
        <f t="shared" ca="1" si="349"/>
        <v>0</v>
      </c>
      <c r="AE237" s="10">
        <f t="shared" ca="1" si="307"/>
        <v>0</v>
      </c>
      <c r="AF237" s="10">
        <f t="shared" ca="1" si="308"/>
        <v>0</v>
      </c>
      <c r="AG237" s="10">
        <f t="shared" ca="1" si="309"/>
        <v>0</v>
      </c>
      <c r="AH237" s="10">
        <f t="shared" ca="1" si="310"/>
        <v>0</v>
      </c>
      <c r="AI237" s="10">
        <f t="shared" ca="1" si="311"/>
        <v>0</v>
      </c>
      <c r="AJ237" s="10">
        <f t="shared" ca="1" si="312"/>
        <v>0</v>
      </c>
      <c r="AK237" s="10">
        <f t="shared" ca="1" si="313"/>
        <v>0</v>
      </c>
      <c r="AL237" s="10">
        <f t="shared" ca="1" si="314"/>
        <v>0</v>
      </c>
      <c r="AM237" s="10">
        <f t="shared" ca="1" si="315"/>
        <v>0</v>
      </c>
      <c r="AN237" s="10">
        <f t="shared" ca="1" si="316"/>
        <v>0</v>
      </c>
      <c r="AO237" s="10">
        <f t="shared" ca="1" si="317"/>
        <v>0</v>
      </c>
      <c r="AP237" s="10">
        <f t="shared" ca="1" si="318"/>
        <v>0</v>
      </c>
      <c r="AQ237" s="10">
        <f t="shared" ca="1" si="319"/>
        <v>0</v>
      </c>
      <c r="AR237" s="10">
        <f t="shared" ca="1" si="320"/>
        <v>0</v>
      </c>
      <c r="AS237" s="2"/>
      <c r="AT237" s="10">
        <f t="shared" ca="1" si="350"/>
        <v>0</v>
      </c>
      <c r="AU237" s="10">
        <f t="shared" ca="1" si="351"/>
        <v>0</v>
      </c>
      <c r="AV237" s="10">
        <f t="shared" ca="1" si="352"/>
        <v>0</v>
      </c>
      <c r="AW237" s="10">
        <f t="shared" ca="1" si="287"/>
        <v>0</v>
      </c>
      <c r="AX237" s="10">
        <f t="shared" ca="1" si="288"/>
        <v>0</v>
      </c>
      <c r="AY237" s="10">
        <f t="shared" ca="1" si="289"/>
        <v>0</v>
      </c>
      <c r="AZ237" s="10">
        <f t="shared" ca="1" si="290"/>
        <v>0</v>
      </c>
      <c r="BA237" s="10">
        <f t="shared" ca="1" si="291"/>
        <v>0</v>
      </c>
      <c r="BB237" s="10">
        <f t="shared" ca="1" si="292"/>
        <v>0</v>
      </c>
      <c r="BC237" s="10">
        <f t="shared" ca="1" si="293"/>
        <v>0</v>
      </c>
      <c r="BD237" s="10">
        <f t="shared" ca="1" si="294"/>
        <v>0</v>
      </c>
      <c r="BE237" s="10">
        <f t="shared" ca="1" si="295"/>
        <v>0</v>
      </c>
      <c r="BF237" s="10">
        <f t="shared" ca="1" si="296"/>
        <v>0</v>
      </c>
      <c r="BG237" s="10">
        <f t="shared" ca="1" si="297"/>
        <v>0</v>
      </c>
      <c r="BH237" s="10">
        <f t="shared" ca="1" si="298"/>
        <v>0</v>
      </c>
      <c r="BI237" s="10">
        <f t="shared" ca="1" si="299"/>
        <v>0</v>
      </c>
      <c r="BJ237" s="10">
        <f t="shared" ca="1" si="300"/>
        <v>0</v>
      </c>
      <c r="BK237" s="10">
        <f t="shared" ca="1" si="301"/>
        <v>0</v>
      </c>
      <c r="BL237" s="10">
        <f t="shared" ca="1" si="302"/>
        <v>0</v>
      </c>
      <c r="BM237" s="10">
        <f t="shared" ca="1" si="303"/>
        <v>0</v>
      </c>
      <c r="BN237" s="13">
        <f t="shared" ca="1" si="279"/>
        <v>0</v>
      </c>
      <c r="BO237" s="7"/>
      <c r="BP237" s="10">
        <f t="shared" ca="1" si="280"/>
        <v>0</v>
      </c>
      <c r="BQ237" s="10">
        <f t="shared" ca="1" si="281"/>
        <v>0</v>
      </c>
      <c r="BR237" s="10">
        <f t="shared" ca="1" si="282"/>
        <v>0</v>
      </c>
      <c r="BS237" s="10">
        <f t="shared" ca="1" si="283"/>
        <v>0</v>
      </c>
      <c r="BT237" s="10">
        <f t="shared" ca="1" si="284"/>
        <v>0</v>
      </c>
      <c r="BU237" s="10">
        <f t="shared" ca="1" si="321"/>
        <v>0</v>
      </c>
      <c r="BV237" s="10">
        <f t="shared" ca="1" si="322"/>
        <v>0</v>
      </c>
      <c r="BW237" s="10">
        <f t="shared" ca="1" si="323"/>
        <v>0</v>
      </c>
      <c r="BX237" s="10">
        <f t="shared" ca="1" si="324"/>
        <v>0</v>
      </c>
      <c r="BY237" s="10">
        <f t="shared" ca="1" si="325"/>
        <v>0</v>
      </c>
      <c r="BZ237" s="10">
        <f t="shared" ca="1" si="326"/>
        <v>0</v>
      </c>
      <c r="CA237" s="10">
        <f t="shared" ca="1" si="327"/>
        <v>0</v>
      </c>
      <c r="CB237" s="10">
        <f t="shared" ca="1" si="328"/>
        <v>0</v>
      </c>
      <c r="CC237" s="10">
        <f t="shared" ca="1" si="329"/>
        <v>0</v>
      </c>
      <c r="CD237" s="10">
        <f t="shared" ca="1" si="330"/>
        <v>0</v>
      </c>
      <c r="CE237" s="10">
        <f t="shared" ca="1" si="331"/>
        <v>0</v>
      </c>
      <c r="CF237" s="10">
        <f t="shared" ca="1" si="332"/>
        <v>0</v>
      </c>
      <c r="CG237" s="10">
        <f t="shared" ca="1" si="333"/>
        <v>0</v>
      </c>
      <c r="CH237" s="10">
        <f t="shared" ca="1" si="334"/>
        <v>0</v>
      </c>
      <c r="CI237" s="10">
        <f t="shared" ca="1" si="335"/>
        <v>0</v>
      </c>
      <c r="CJ237" s="13">
        <f t="shared" ca="1" si="353"/>
        <v>0</v>
      </c>
      <c r="CK237" s="13"/>
      <c r="CL237" s="33">
        <f t="shared" ca="1" si="271"/>
        <v>0</v>
      </c>
      <c r="CM237" s="10">
        <f ca="1">IF(NOT(snowball),0,IF(Z236=0,0,IF($C237&lt;=SUM($CL237:CL237),0,IF(BQ237+$C237-SUM($CL237:CL237)&gt;Z236+AU237,Z236+AU237-BQ237,$C237-SUM($CL237:CL237)))))</f>
        <v>0</v>
      </c>
      <c r="CN237" s="10">
        <f ca="1">IF(NOT(snowball),0,IF(AA236=0,0,IF($C237&lt;=SUM($CL237:CM237),0,IF(BR237+$C237-SUM($CL237:CM237)&gt;AA236+AV237,AA236+AV237-BR237,$C237-SUM($CL237:CM237)))))</f>
        <v>0</v>
      </c>
      <c r="CO237" s="10">
        <f ca="1">IF(NOT(snowball),0,IF(AB236=0,0,IF($C237&lt;=SUM($CL237:CN237),0,IF(BS237+$C237-SUM($CL237:CN237)&gt;AB236+AW237,AB236+AW237-BS237,$C237-SUM($CL237:CN237)))))</f>
        <v>0</v>
      </c>
      <c r="CP237" s="10">
        <f ca="1">IF(NOT(snowball),0,IF(AC236=0,0,IF($C237&lt;=SUM($CL237:CO237),0,IF(BT237+$C237-SUM($CL237:CO237)&gt;AC236+AX237,AC236+AX237-BT237,$C237-SUM($CL237:CO237)))))</f>
        <v>0</v>
      </c>
      <c r="CQ237" s="10">
        <f ca="1">IF(NOT(snowball),0,IF(AD236=0,0,IF($C237&lt;=SUM($CL237:CP237),0,IF(BU237+$C237-SUM($CL237:CP237)&gt;AD236+AY237,AD236+AY237-BU237,$C237-SUM($CL237:CP237)))))</f>
        <v>0</v>
      </c>
      <c r="CR237" s="10">
        <f ca="1">IF(NOT(snowball),0,IF(AE236=0,0,IF($C237&lt;=SUM($CL237:CQ237),0,IF(BV237+$C237-SUM($CL237:CQ237)&gt;AE236+AZ237,AE236+AZ237-BV237,$C237-SUM($CL237:CQ237)))))</f>
        <v>0</v>
      </c>
      <c r="CS237" s="10">
        <f ca="1">IF(NOT(snowball),0,IF(AF236=0,0,IF($C237&lt;=SUM($CL237:CR237),0,IF(BW237+$C237-SUM($CL237:CR237)&gt;AF236+BA237,AF236+BA237-BW237,$C237-SUM($CL237:CR237)))))</f>
        <v>0</v>
      </c>
      <c r="CT237" s="10">
        <f ca="1">IF(NOT(snowball),0,IF(AG236=0,0,IF($C237&lt;=SUM($CL237:CS237),0,IF(BX237+$C237-SUM($CL237:CS237)&gt;AG236+BB237,AG236+BB237-BX237,$C237-SUM($CL237:CS237)))))</f>
        <v>0</v>
      </c>
      <c r="CU237" s="10">
        <f ca="1">IF(NOT(snowball),0,IF(AH236=0,0,IF($C237&lt;=SUM($CL237:CT237),0,IF(BY237+$C237-SUM($CL237:CT237)&gt;AH236+BC237,AH236+BC237-BY237,$C237-SUM($CL237:CT237)))))</f>
        <v>0</v>
      </c>
      <c r="CV237" s="10">
        <f ca="1">IF(NOT(snowball),0,IF(AI236=0,0,IF($C237&lt;=SUM($CL237:CU237),0,IF(BZ237+$C237-SUM($CL237:CU237)&gt;AI236+BD237,AI236+BD237-BZ237,$C237-SUM($CL237:CU237)))))</f>
        <v>0</v>
      </c>
      <c r="CW237" s="10">
        <f ca="1">IF(NOT(snowball),0,IF(AJ236=0,0,IF($C237&lt;=SUM($CL237:CV237),0,IF(CA237+$C237-SUM($CL237:CV237)&gt;AJ236+BE237,AJ236+BE237-CA237,$C237-SUM($CL237:CV237)))))</f>
        <v>0</v>
      </c>
      <c r="CX237" s="10">
        <f ca="1">IF(NOT(snowball),0,IF(AK236=0,0,IF($C237&lt;=SUM($CL237:CW237),0,IF(CB237+$C237-SUM($CL237:CW237)&gt;AK236+BF237,AK236+BF237-CB237,$C237-SUM($CL237:CW237)))))</f>
        <v>0</v>
      </c>
      <c r="CY237" s="10">
        <f ca="1">IF(NOT(snowball),0,IF(AL236=0,0,IF($C237&lt;=SUM($CL237:CX237),0,IF(CC237+$C237-SUM($CL237:CX237)&gt;AL236+BG237,AL236+BG237-CC237,$C237-SUM($CL237:CX237)))))</f>
        <v>0</v>
      </c>
      <c r="CZ237" s="10">
        <f ca="1">IF(NOT(snowball),0,IF(AM236=0,0,IF($C237&lt;=SUM($CL237:CY237),0,IF(CD237+$C237-SUM($CL237:CY237)&gt;AM236+BH237,AM236+BH237-CD237,$C237-SUM($CL237:CY237)))))</f>
        <v>0</v>
      </c>
      <c r="DA237" s="10">
        <f ca="1">IF(NOT(snowball),0,IF(AN236=0,0,IF($C237&lt;=SUM($CL237:CZ237),0,IF(CE237+$C237-SUM($CL237:CZ237)&gt;AN236+BI237,AN236+BI237-CE237,$C237-SUM($CL237:CZ237)))))</f>
        <v>0</v>
      </c>
      <c r="DB237" s="10">
        <f ca="1">IF(NOT(snowball),0,IF(AO236=0,0,IF($C237&lt;=SUM($CL237:DA237),0,IF(CF237+$C237-SUM($CL237:DA237)&gt;AO236+BJ237,AO236+BJ237-CF237,$C237-SUM($CL237:DA237)))))</f>
        <v>0</v>
      </c>
      <c r="DC237" s="10">
        <f ca="1">IF(NOT(snowball),0,IF(AP236=0,0,IF($C237&lt;=SUM($CL237:DB237),0,IF(CG237+$C237-SUM($CL237:DB237)&gt;AP236+BK237,AP236+BK237-CG237,$C237-SUM($CL237:DB237)))))</f>
        <v>0</v>
      </c>
      <c r="DD237" s="10">
        <f ca="1">IF(NOT(snowball),0,IF(AQ236=0,0,IF($C237&lt;=SUM($CL237:DC237),0,IF(CH237+$C237-SUM($CL237:DC237)&gt;AQ236+BL237,AQ236+BL237-CH237,$C237-SUM($CL237:DC237)))))</f>
        <v>0</v>
      </c>
      <c r="DE237" s="10">
        <f ca="1">IF(NOT(snowball),0,IF(AR236=0,0,IF($C237&lt;=SUM($CL237:DD237),0,IF(CI237+$C237-SUM($CL237:DD237)&gt;AR236+BM237,AR236+BM237-CI237,$C237-SUM($CL237:DD237)))))</f>
        <v>0</v>
      </c>
    </row>
    <row r="238" spans="1:109" ht="11.1" customHeight="1">
      <c r="A238" s="11" t="str">
        <f t="shared" ca="1" si="336"/>
        <v/>
      </c>
      <c r="B238" s="5" t="e">
        <f t="shared" ca="1" si="272"/>
        <v>#N/A</v>
      </c>
      <c r="C238" s="34" t="str">
        <f t="shared" ca="1" si="250"/>
        <v/>
      </c>
      <c r="D238" s="10">
        <f t="shared" ca="1" si="337"/>
        <v>0</v>
      </c>
      <c r="E238" s="10">
        <f t="shared" ca="1" si="338"/>
        <v>0</v>
      </c>
      <c r="F238" s="10">
        <f t="shared" ca="1" si="339"/>
        <v>0</v>
      </c>
      <c r="G238" s="10">
        <f t="shared" ca="1" si="340"/>
        <v>0</v>
      </c>
      <c r="H238" s="10">
        <f t="shared" ca="1" si="341"/>
        <v>0</v>
      </c>
      <c r="I238" s="10">
        <f t="shared" ca="1" si="342"/>
        <v>0</v>
      </c>
      <c r="J238" s="10">
        <f t="shared" ca="1" si="343"/>
        <v>0</v>
      </c>
      <c r="K238" s="10">
        <f t="shared" ca="1" si="258"/>
        <v>0</v>
      </c>
      <c r="L238" s="10">
        <f t="shared" ca="1" si="259"/>
        <v>0</v>
      </c>
      <c r="M238" s="10">
        <f t="shared" ca="1" si="260"/>
        <v>0</v>
      </c>
      <c r="N238" s="10">
        <f t="shared" ca="1" si="261"/>
        <v>0</v>
      </c>
      <c r="O238" s="10">
        <f t="shared" ca="1" si="262"/>
        <v>0</v>
      </c>
      <c r="P238" s="10">
        <f t="shared" ca="1" si="263"/>
        <v>0</v>
      </c>
      <c r="Q238" s="10">
        <f t="shared" ca="1" si="264"/>
        <v>0</v>
      </c>
      <c r="R238" s="10">
        <f t="shared" ca="1" si="265"/>
        <v>0</v>
      </c>
      <c r="S238" s="10">
        <f t="shared" ca="1" si="266"/>
        <v>0</v>
      </c>
      <c r="T238" s="10">
        <f t="shared" ca="1" si="267"/>
        <v>0</v>
      </c>
      <c r="U238" s="10">
        <f t="shared" ca="1" si="268"/>
        <v>0</v>
      </c>
      <c r="V238" s="10">
        <f t="shared" ca="1" si="269"/>
        <v>0</v>
      </c>
      <c r="W238" s="10">
        <f t="shared" ca="1" si="269"/>
        <v>0</v>
      </c>
      <c r="X238" s="31"/>
      <c r="Y238" s="10">
        <f t="shared" ca="1" si="344"/>
        <v>0</v>
      </c>
      <c r="Z238" s="10">
        <f t="shared" ca="1" si="345"/>
        <v>0</v>
      </c>
      <c r="AA238" s="10">
        <f t="shared" ca="1" si="346"/>
        <v>0</v>
      </c>
      <c r="AB238" s="10">
        <f t="shared" ca="1" si="347"/>
        <v>0</v>
      </c>
      <c r="AC238" s="10">
        <f t="shared" ca="1" si="348"/>
        <v>0</v>
      </c>
      <c r="AD238" s="10">
        <f t="shared" ca="1" si="349"/>
        <v>0</v>
      </c>
      <c r="AE238" s="10">
        <f t="shared" ca="1" si="307"/>
        <v>0</v>
      </c>
      <c r="AF238" s="10">
        <f t="shared" ca="1" si="308"/>
        <v>0</v>
      </c>
      <c r="AG238" s="10">
        <f t="shared" ca="1" si="309"/>
        <v>0</v>
      </c>
      <c r="AH238" s="10">
        <f t="shared" ca="1" si="310"/>
        <v>0</v>
      </c>
      <c r="AI238" s="10">
        <f t="shared" ca="1" si="311"/>
        <v>0</v>
      </c>
      <c r="AJ238" s="10">
        <f t="shared" ca="1" si="312"/>
        <v>0</v>
      </c>
      <c r="AK238" s="10">
        <f t="shared" ca="1" si="313"/>
        <v>0</v>
      </c>
      <c r="AL238" s="10">
        <f t="shared" ca="1" si="314"/>
        <v>0</v>
      </c>
      <c r="AM238" s="10">
        <f t="shared" ca="1" si="315"/>
        <v>0</v>
      </c>
      <c r="AN238" s="10">
        <f t="shared" ca="1" si="316"/>
        <v>0</v>
      </c>
      <c r="AO238" s="10">
        <f t="shared" ca="1" si="317"/>
        <v>0</v>
      </c>
      <c r="AP238" s="10">
        <f t="shared" ca="1" si="318"/>
        <v>0</v>
      </c>
      <c r="AQ238" s="10">
        <f t="shared" ca="1" si="319"/>
        <v>0</v>
      </c>
      <c r="AR238" s="10">
        <f t="shared" ca="1" si="320"/>
        <v>0</v>
      </c>
      <c r="AS238" s="2"/>
      <c r="AT238" s="10">
        <f t="shared" ca="1" si="350"/>
        <v>0</v>
      </c>
      <c r="AU238" s="10">
        <f t="shared" ca="1" si="351"/>
        <v>0</v>
      </c>
      <c r="AV238" s="10">
        <f t="shared" ca="1" si="352"/>
        <v>0</v>
      </c>
      <c r="AW238" s="10">
        <f t="shared" ca="1" si="287"/>
        <v>0</v>
      </c>
      <c r="AX238" s="10">
        <f t="shared" ca="1" si="288"/>
        <v>0</v>
      </c>
      <c r="AY238" s="10">
        <f t="shared" ca="1" si="289"/>
        <v>0</v>
      </c>
      <c r="AZ238" s="10">
        <f t="shared" ca="1" si="290"/>
        <v>0</v>
      </c>
      <c r="BA238" s="10">
        <f t="shared" ca="1" si="291"/>
        <v>0</v>
      </c>
      <c r="BB238" s="10">
        <f t="shared" ca="1" si="292"/>
        <v>0</v>
      </c>
      <c r="BC238" s="10">
        <f t="shared" ca="1" si="293"/>
        <v>0</v>
      </c>
      <c r="BD238" s="10">
        <f t="shared" ca="1" si="294"/>
        <v>0</v>
      </c>
      <c r="BE238" s="10">
        <f t="shared" ca="1" si="295"/>
        <v>0</v>
      </c>
      <c r="BF238" s="10">
        <f t="shared" ca="1" si="296"/>
        <v>0</v>
      </c>
      <c r="BG238" s="10">
        <f t="shared" ca="1" si="297"/>
        <v>0</v>
      </c>
      <c r="BH238" s="10">
        <f t="shared" ca="1" si="298"/>
        <v>0</v>
      </c>
      <c r="BI238" s="10">
        <f t="shared" ca="1" si="299"/>
        <v>0</v>
      </c>
      <c r="BJ238" s="10">
        <f t="shared" ca="1" si="300"/>
        <v>0</v>
      </c>
      <c r="BK238" s="10">
        <f t="shared" ca="1" si="301"/>
        <v>0</v>
      </c>
      <c r="BL238" s="10">
        <f t="shared" ca="1" si="302"/>
        <v>0</v>
      </c>
      <c r="BM238" s="10">
        <f t="shared" ca="1" si="303"/>
        <v>0</v>
      </c>
      <c r="BN238" s="13">
        <f t="shared" ca="1" si="279"/>
        <v>0</v>
      </c>
      <c r="BO238" s="7"/>
      <c r="BP238" s="10">
        <f t="shared" ca="1" si="280"/>
        <v>0</v>
      </c>
      <c r="BQ238" s="10">
        <f t="shared" ca="1" si="281"/>
        <v>0</v>
      </c>
      <c r="BR238" s="10">
        <f t="shared" ca="1" si="282"/>
        <v>0</v>
      </c>
      <c r="BS238" s="10">
        <f t="shared" ca="1" si="283"/>
        <v>0</v>
      </c>
      <c r="BT238" s="10">
        <f t="shared" ca="1" si="284"/>
        <v>0</v>
      </c>
      <c r="BU238" s="10">
        <f t="shared" ca="1" si="321"/>
        <v>0</v>
      </c>
      <c r="BV238" s="10">
        <f t="shared" ca="1" si="322"/>
        <v>0</v>
      </c>
      <c r="BW238" s="10">
        <f t="shared" ca="1" si="323"/>
        <v>0</v>
      </c>
      <c r="BX238" s="10">
        <f t="shared" ca="1" si="324"/>
        <v>0</v>
      </c>
      <c r="BY238" s="10">
        <f t="shared" ca="1" si="325"/>
        <v>0</v>
      </c>
      <c r="BZ238" s="10">
        <f t="shared" ca="1" si="326"/>
        <v>0</v>
      </c>
      <c r="CA238" s="10">
        <f t="shared" ca="1" si="327"/>
        <v>0</v>
      </c>
      <c r="CB238" s="10">
        <f t="shared" ca="1" si="328"/>
        <v>0</v>
      </c>
      <c r="CC238" s="10">
        <f t="shared" ca="1" si="329"/>
        <v>0</v>
      </c>
      <c r="CD238" s="10">
        <f t="shared" ca="1" si="330"/>
        <v>0</v>
      </c>
      <c r="CE238" s="10">
        <f t="shared" ca="1" si="331"/>
        <v>0</v>
      </c>
      <c r="CF238" s="10">
        <f t="shared" ca="1" si="332"/>
        <v>0</v>
      </c>
      <c r="CG238" s="10">
        <f t="shared" ca="1" si="333"/>
        <v>0</v>
      </c>
      <c r="CH238" s="10">
        <f t="shared" ca="1" si="334"/>
        <v>0</v>
      </c>
      <c r="CI238" s="10">
        <f t="shared" ca="1" si="335"/>
        <v>0</v>
      </c>
      <c r="CJ238" s="13">
        <f t="shared" ca="1" si="353"/>
        <v>0</v>
      </c>
      <c r="CK238" s="13"/>
      <c r="CL238" s="33">
        <f t="shared" ca="1" si="271"/>
        <v>0</v>
      </c>
      <c r="CM238" s="10">
        <f ca="1">IF(NOT(snowball),0,IF(Z237=0,0,IF($C238&lt;=SUM($CL238:CL238),0,IF(BQ238+$C238-SUM($CL238:CL238)&gt;Z237+AU238,Z237+AU238-BQ238,$C238-SUM($CL238:CL238)))))</f>
        <v>0</v>
      </c>
      <c r="CN238" s="10">
        <f ca="1">IF(NOT(snowball),0,IF(AA237=0,0,IF($C238&lt;=SUM($CL238:CM238),0,IF(BR238+$C238-SUM($CL238:CM238)&gt;AA237+AV238,AA237+AV238-BR238,$C238-SUM($CL238:CM238)))))</f>
        <v>0</v>
      </c>
      <c r="CO238" s="10">
        <f ca="1">IF(NOT(snowball),0,IF(AB237=0,0,IF($C238&lt;=SUM($CL238:CN238),0,IF(BS238+$C238-SUM($CL238:CN238)&gt;AB237+AW238,AB237+AW238-BS238,$C238-SUM($CL238:CN238)))))</f>
        <v>0</v>
      </c>
      <c r="CP238" s="10">
        <f ca="1">IF(NOT(snowball),0,IF(AC237=0,0,IF($C238&lt;=SUM($CL238:CO238),0,IF(BT238+$C238-SUM($CL238:CO238)&gt;AC237+AX238,AC237+AX238-BT238,$C238-SUM($CL238:CO238)))))</f>
        <v>0</v>
      </c>
      <c r="CQ238" s="10">
        <f ca="1">IF(NOT(snowball),0,IF(AD237=0,0,IF($C238&lt;=SUM($CL238:CP238),0,IF(BU238+$C238-SUM($CL238:CP238)&gt;AD237+AY238,AD237+AY238-BU238,$C238-SUM($CL238:CP238)))))</f>
        <v>0</v>
      </c>
      <c r="CR238" s="10">
        <f ca="1">IF(NOT(snowball),0,IF(AE237=0,0,IF($C238&lt;=SUM($CL238:CQ238),0,IF(BV238+$C238-SUM($CL238:CQ238)&gt;AE237+AZ238,AE237+AZ238-BV238,$C238-SUM($CL238:CQ238)))))</f>
        <v>0</v>
      </c>
      <c r="CS238" s="10">
        <f ca="1">IF(NOT(snowball),0,IF(AF237=0,0,IF($C238&lt;=SUM($CL238:CR238),0,IF(BW238+$C238-SUM($CL238:CR238)&gt;AF237+BA238,AF237+BA238-BW238,$C238-SUM($CL238:CR238)))))</f>
        <v>0</v>
      </c>
      <c r="CT238" s="10">
        <f ca="1">IF(NOT(snowball),0,IF(AG237=0,0,IF($C238&lt;=SUM($CL238:CS238),0,IF(BX238+$C238-SUM($CL238:CS238)&gt;AG237+BB238,AG237+BB238-BX238,$C238-SUM($CL238:CS238)))))</f>
        <v>0</v>
      </c>
      <c r="CU238" s="10">
        <f ca="1">IF(NOT(snowball),0,IF(AH237=0,0,IF($C238&lt;=SUM($CL238:CT238),0,IF(BY238+$C238-SUM($CL238:CT238)&gt;AH237+BC238,AH237+BC238-BY238,$C238-SUM($CL238:CT238)))))</f>
        <v>0</v>
      </c>
      <c r="CV238" s="10">
        <f ca="1">IF(NOT(snowball),0,IF(AI237=0,0,IF($C238&lt;=SUM($CL238:CU238),0,IF(BZ238+$C238-SUM($CL238:CU238)&gt;AI237+BD238,AI237+BD238-BZ238,$C238-SUM($CL238:CU238)))))</f>
        <v>0</v>
      </c>
      <c r="CW238" s="10">
        <f ca="1">IF(NOT(snowball),0,IF(AJ237=0,0,IF($C238&lt;=SUM($CL238:CV238),0,IF(CA238+$C238-SUM($CL238:CV238)&gt;AJ237+BE238,AJ237+BE238-CA238,$C238-SUM($CL238:CV238)))))</f>
        <v>0</v>
      </c>
      <c r="CX238" s="10">
        <f ca="1">IF(NOT(snowball),0,IF(AK237=0,0,IF($C238&lt;=SUM($CL238:CW238),0,IF(CB238+$C238-SUM($CL238:CW238)&gt;AK237+BF238,AK237+BF238-CB238,$C238-SUM($CL238:CW238)))))</f>
        <v>0</v>
      </c>
      <c r="CY238" s="10">
        <f ca="1">IF(NOT(snowball),0,IF(AL237=0,0,IF($C238&lt;=SUM($CL238:CX238),0,IF(CC238+$C238-SUM($CL238:CX238)&gt;AL237+BG238,AL237+BG238-CC238,$C238-SUM($CL238:CX238)))))</f>
        <v>0</v>
      </c>
      <c r="CZ238" s="10">
        <f ca="1">IF(NOT(snowball),0,IF(AM237=0,0,IF($C238&lt;=SUM($CL238:CY238),0,IF(CD238+$C238-SUM($CL238:CY238)&gt;AM237+BH238,AM237+BH238-CD238,$C238-SUM($CL238:CY238)))))</f>
        <v>0</v>
      </c>
      <c r="DA238" s="10">
        <f ca="1">IF(NOT(snowball),0,IF(AN237=0,0,IF($C238&lt;=SUM($CL238:CZ238),0,IF(CE238+$C238-SUM($CL238:CZ238)&gt;AN237+BI238,AN237+BI238-CE238,$C238-SUM($CL238:CZ238)))))</f>
        <v>0</v>
      </c>
      <c r="DB238" s="10">
        <f ca="1">IF(NOT(snowball),0,IF(AO237=0,0,IF($C238&lt;=SUM($CL238:DA238),0,IF(CF238+$C238-SUM($CL238:DA238)&gt;AO237+BJ238,AO237+BJ238-CF238,$C238-SUM($CL238:DA238)))))</f>
        <v>0</v>
      </c>
      <c r="DC238" s="10">
        <f ca="1">IF(NOT(snowball),0,IF(AP237=0,0,IF($C238&lt;=SUM($CL238:DB238),0,IF(CG238+$C238-SUM($CL238:DB238)&gt;AP237+BK238,AP237+BK238-CG238,$C238-SUM($CL238:DB238)))))</f>
        <v>0</v>
      </c>
      <c r="DD238" s="10">
        <f ca="1">IF(NOT(snowball),0,IF(AQ237=0,0,IF($C238&lt;=SUM($CL238:DC238),0,IF(CH238+$C238-SUM($CL238:DC238)&gt;AQ237+BL238,AQ237+BL238-CH238,$C238-SUM($CL238:DC238)))))</f>
        <v>0</v>
      </c>
      <c r="DE238" s="10">
        <f ca="1">IF(NOT(snowball),0,IF(AR237=0,0,IF($C238&lt;=SUM($CL238:DD238),0,IF(CI238+$C238-SUM($CL238:DD238)&gt;AR237+BM238,AR237+BM238-CI238,$C238-SUM($CL238:DD238)))))</f>
        <v>0</v>
      </c>
    </row>
    <row r="239" spans="1:109" ht="11.1" customHeight="1">
      <c r="A239" s="11" t="str">
        <f t="shared" ca="1" si="336"/>
        <v/>
      </c>
      <c r="B239" s="5" t="e">
        <f t="shared" ca="1" si="272"/>
        <v>#N/A</v>
      </c>
      <c r="C239" s="34" t="str">
        <f t="shared" ca="1" si="250"/>
        <v/>
      </c>
      <c r="D239" s="10">
        <f t="shared" ca="1" si="337"/>
        <v>0</v>
      </c>
      <c r="E239" s="10">
        <f t="shared" ca="1" si="338"/>
        <v>0</v>
      </c>
      <c r="F239" s="10">
        <f t="shared" ca="1" si="339"/>
        <v>0</v>
      </c>
      <c r="G239" s="10">
        <f t="shared" ca="1" si="340"/>
        <v>0</v>
      </c>
      <c r="H239" s="10">
        <f t="shared" ca="1" si="341"/>
        <v>0</v>
      </c>
      <c r="I239" s="10">
        <f t="shared" ca="1" si="342"/>
        <v>0</v>
      </c>
      <c r="J239" s="10">
        <f t="shared" ca="1" si="343"/>
        <v>0</v>
      </c>
      <c r="K239" s="10">
        <f t="shared" ca="1" si="258"/>
        <v>0</v>
      </c>
      <c r="L239" s="10">
        <f t="shared" ca="1" si="259"/>
        <v>0</v>
      </c>
      <c r="M239" s="10">
        <f t="shared" ca="1" si="260"/>
        <v>0</v>
      </c>
      <c r="N239" s="10">
        <f t="shared" ca="1" si="261"/>
        <v>0</v>
      </c>
      <c r="O239" s="10">
        <f t="shared" ca="1" si="262"/>
        <v>0</v>
      </c>
      <c r="P239" s="10">
        <f t="shared" ca="1" si="263"/>
        <v>0</v>
      </c>
      <c r="Q239" s="10">
        <f t="shared" ca="1" si="264"/>
        <v>0</v>
      </c>
      <c r="R239" s="10">
        <f t="shared" ca="1" si="265"/>
        <v>0</v>
      </c>
      <c r="S239" s="10">
        <f t="shared" ca="1" si="266"/>
        <v>0</v>
      </c>
      <c r="T239" s="10">
        <f t="shared" ca="1" si="267"/>
        <v>0</v>
      </c>
      <c r="U239" s="10">
        <f t="shared" ca="1" si="268"/>
        <v>0</v>
      </c>
      <c r="V239" s="10">
        <f t="shared" ca="1" si="269"/>
        <v>0</v>
      </c>
      <c r="W239" s="10">
        <f t="shared" ca="1" si="269"/>
        <v>0</v>
      </c>
      <c r="X239" s="31"/>
      <c r="Y239" s="10">
        <f t="shared" ca="1" si="344"/>
        <v>0</v>
      </c>
      <c r="Z239" s="10">
        <f t="shared" ca="1" si="345"/>
        <v>0</v>
      </c>
      <c r="AA239" s="10">
        <f t="shared" ca="1" si="346"/>
        <v>0</v>
      </c>
      <c r="AB239" s="10">
        <f t="shared" ca="1" si="347"/>
        <v>0</v>
      </c>
      <c r="AC239" s="10">
        <f t="shared" ca="1" si="348"/>
        <v>0</v>
      </c>
      <c r="AD239" s="10">
        <f t="shared" ca="1" si="349"/>
        <v>0</v>
      </c>
      <c r="AE239" s="10">
        <f t="shared" ca="1" si="307"/>
        <v>0</v>
      </c>
      <c r="AF239" s="10">
        <f t="shared" ca="1" si="308"/>
        <v>0</v>
      </c>
      <c r="AG239" s="10">
        <f t="shared" ca="1" si="309"/>
        <v>0</v>
      </c>
      <c r="AH239" s="10">
        <f t="shared" ca="1" si="310"/>
        <v>0</v>
      </c>
      <c r="AI239" s="10">
        <f t="shared" ca="1" si="311"/>
        <v>0</v>
      </c>
      <c r="AJ239" s="10">
        <f t="shared" ca="1" si="312"/>
        <v>0</v>
      </c>
      <c r="AK239" s="10">
        <f t="shared" ca="1" si="313"/>
        <v>0</v>
      </c>
      <c r="AL239" s="10">
        <f t="shared" ca="1" si="314"/>
        <v>0</v>
      </c>
      <c r="AM239" s="10">
        <f t="shared" ca="1" si="315"/>
        <v>0</v>
      </c>
      <c r="AN239" s="10">
        <f t="shared" ca="1" si="316"/>
        <v>0</v>
      </c>
      <c r="AO239" s="10">
        <f t="shared" ca="1" si="317"/>
        <v>0</v>
      </c>
      <c r="AP239" s="10">
        <f t="shared" ca="1" si="318"/>
        <v>0</v>
      </c>
      <c r="AQ239" s="10">
        <f t="shared" ca="1" si="319"/>
        <v>0</v>
      </c>
      <c r="AR239" s="10">
        <f t="shared" ca="1" si="320"/>
        <v>0</v>
      </c>
      <c r="AS239" s="2"/>
      <c r="AT239" s="10">
        <f t="shared" ca="1" si="350"/>
        <v>0</v>
      </c>
      <c r="AU239" s="10">
        <f t="shared" ca="1" si="351"/>
        <v>0</v>
      </c>
      <c r="AV239" s="10">
        <f t="shared" ca="1" si="352"/>
        <v>0</v>
      </c>
      <c r="AW239" s="10">
        <f t="shared" ca="1" si="287"/>
        <v>0</v>
      </c>
      <c r="AX239" s="10">
        <f t="shared" ca="1" si="288"/>
        <v>0</v>
      </c>
      <c r="AY239" s="10">
        <f t="shared" ca="1" si="289"/>
        <v>0</v>
      </c>
      <c r="AZ239" s="10">
        <f t="shared" ca="1" si="290"/>
        <v>0</v>
      </c>
      <c r="BA239" s="10">
        <f t="shared" ca="1" si="291"/>
        <v>0</v>
      </c>
      <c r="BB239" s="10">
        <f t="shared" ca="1" si="292"/>
        <v>0</v>
      </c>
      <c r="BC239" s="10">
        <f t="shared" ca="1" si="293"/>
        <v>0</v>
      </c>
      <c r="BD239" s="10">
        <f t="shared" ca="1" si="294"/>
        <v>0</v>
      </c>
      <c r="BE239" s="10">
        <f t="shared" ca="1" si="295"/>
        <v>0</v>
      </c>
      <c r="BF239" s="10">
        <f t="shared" ca="1" si="296"/>
        <v>0</v>
      </c>
      <c r="BG239" s="10">
        <f t="shared" ca="1" si="297"/>
        <v>0</v>
      </c>
      <c r="BH239" s="10">
        <f t="shared" ca="1" si="298"/>
        <v>0</v>
      </c>
      <c r="BI239" s="10">
        <f t="shared" ca="1" si="299"/>
        <v>0</v>
      </c>
      <c r="BJ239" s="10">
        <f t="shared" ca="1" si="300"/>
        <v>0</v>
      </c>
      <c r="BK239" s="10">
        <f t="shared" ca="1" si="301"/>
        <v>0</v>
      </c>
      <c r="BL239" s="10">
        <f t="shared" ca="1" si="302"/>
        <v>0</v>
      </c>
      <c r="BM239" s="10">
        <f t="shared" ca="1" si="303"/>
        <v>0</v>
      </c>
      <c r="BN239" s="13">
        <f t="shared" ca="1" si="279"/>
        <v>0</v>
      </c>
      <c r="BO239" s="7"/>
      <c r="BP239" s="10">
        <f t="shared" ca="1" si="280"/>
        <v>0</v>
      </c>
      <c r="BQ239" s="10">
        <f t="shared" ca="1" si="281"/>
        <v>0</v>
      </c>
      <c r="BR239" s="10">
        <f t="shared" ca="1" si="282"/>
        <v>0</v>
      </c>
      <c r="BS239" s="10">
        <f t="shared" ca="1" si="283"/>
        <v>0</v>
      </c>
      <c r="BT239" s="10">
        <f t="shared" ca="1" si="284"/>
        <v>0</v>
      </c>
      <c r="BU239" s="10">
        <f t="shared" ca="1" si="321"/>
        <v>0</v>
      </c>
      <c r="BV239" s="10">
        <f t="shared" ca="1" si="322"/>
        <v>0</v>
      </c>
      <c r="BW239" s="10">
        <f t="shared" ca="1" si="323"/>
        <v>0</v>
      </c>
      <c r="BX239" s="10">
        <f t="shared" ca="1" si="324"/>
        <v>0</v>
      </c>
      <c r="BY239" s="10">
        <f t="shared" ca="1" si="325"/>
        <v>0</v>
      </c>
      <c r="BZ239" s="10">
        <f t="shared" ca="1" si="326"/>
        <v>0</v>
      </c>
      <c r="CA239" s="10">
        <f t="shared" ca="1" si="327"/>
        <v>0</v>
      </c>
      <c r="CB239" s="10">
        <f t="shared" ca="1" si="328"/>
        <v>0</v>
      </c>
      <c r="CC239" s="10">
        <f t="shared" ca="1" si="329"/>
        <v>0</v>
      </c>
      <c r="CD239" s="10">
        <f t="shared" ca="1" si="330"/>
        <v>0</v>
      </c>
      <c r="CE239" s="10">
        <f t="shared" ca="1" si="331"/>
        <v>0</v>
      </c>
      <c r="CF239" s="10">
        <f t="shared" ca="1" si="332"/>
        <v>0</v>
      </c>
      <c r="CG239" s="10">
        <f t="shared" ca="1" si="333"/>
        <v>0</v>
      </c>
      <c r="CH239" s="10">
        <f t="shared" ca="1" si="334"/>
        <v>0</v>
      </c>
      <c r="CI239" s="10">
        <f t="shared" ca="1" si="335"/>
        <v>0</v>
      </c>
      <c r="CJ239" s="13">
        <f t="shared" ca="1" si="353"/>
        <v>0</v>
      </c>
      <c r="CK239" s="13"/>
      <c r="CL239" s="33">
        <f t="shared" ca="1" si="271"/>
        <v>0</v>
      </c>
      <c r="CM239" s="10">
        <f ca="1">IF(NOT(snowball),0,IF(Z238=0,0,IF($C239&lt;=SUM($CL239:CL239),0,IF(BQ239+$C239-SUM($CL239:CL239)&gt;Z238+AU239,Z238+AU239-BQ239,$C239-SUM($CL239:CL239)))))</f>
        <v>0</v>
      </c>
      <c r="CN239" s="10">
        <f ca="1">IF(NOT(snowball),0,IF(AA238=0,0,IF($C239&lt;=SUM($CL239:CM239),0,IF(BR239+$C239-SUM($CL239:CM239)&gt;AA238+AV239,AA238+AV239-BR239,$C239-SUM($CL239:CM239)))))</f>
        <v>0</v>
      </c>
      <c r="CO239" s="10">
        <f ca="1">IF(NOT(snowball),0,IF(AB238=0,0,IF($C239&lt;=SUM($CL239:CN239),0,IF(BS239+$C239-SUM($CL239:CN239)&gt;AB238+AW239,AB238+AW239-BS239,$C239-SUM($CL239:CN239)))))</f>
        <v>0</v>
      </c>
      <c r="CP239" s="10">
        <f ca="1">IF(NOT(snowball),0,IF(AC238=0,0,IF($C239&lt;=SUM($CL239:CO239),0,IF(BT239+$C239-SUM($CL239:CO239)&gt;AC238+AX239,AC238+AX239-BT239,$C239-SUM($CL239:CO239)))))</f>
        <v>0</v>
      </c>
      <c r="CQ239" s="10">
        <f ca="1">IF(NOT(snowball),0,IF(AD238=0,0,IF($C239&lt;=SUM($CL239:CP239),0,IF(BU239+$C239-SUM($CL239:CP239)&gt;AD238+AY239,AD238+AY239-BU239,$C239-SUM($CL239:CP239)))))</f>
        <v>0</v>
      </c>
      <c r="CR239" s="10">
        <f ca="1">IF(NOT(snowball),0,IF(AE238=0,0,IF($C239&lt;=SUM($CL239:CQ239),0,IF(BV239+$C239-SUM($CL239:CQ239)&gt;AE238+AZ239,AE238+AZ239-BV239,$C239-SUM($CL239:CQ239)))))</f>
        <v>0</v>
      </c>
      <c r="CS239" s="10">
        <f ca="1">IF(NOT(snowball),0,IF(AF238=0,0,IF($C239&lt;=SUM($CL239:CR239),0,IF(BW239+$C239-SUM($CL239:CR239)&gt;AF238+BA239,AF238+BA239-BW239,$C239-SUM($CL239:CR239)))))</f>
        <v>0</v>
      </c>
      <c r="CT239" s="10">
        <f ca="1">IF(NOT(snowball),0,IF(AG238=0,0,IF($C239&lt;=SUM($CL239:CS239),0,IF(BX239+$C239-SUM($CL239:CS239)&gt;AG238+BB239,AG238+BB239-BX239,$C239-SUM($CL239:CS239)))))</f>
        <v>0</v>
      </c>
      <c r="CU239" s="10">
        <f ca="1">IF(NOT(snowball),0,IF(AH238=0,0,IF($C239&lt;=SUM($CL239:CT239),0,IF(BY239+$C239-SUM($CL239:CT239)&gt;AH238+BC239,AH238+BC239-BY239,$C239-SUM($CL239:CT239)))))</f>
        <v>0</v>
      </c>
      <c r="CV239" s="10">
        <f ca="1">IF(NOT(snowball),0,IF(AI238=0,0,IF($C239&lt;=SUM($CL239:CU239),0,IF(BZ239+$C239-SUM($CL239:CU239)&gt;AI238+BD239,AI238+BD239-BZ239,$C239-SUM($CL239:CU239)))))</f>
        <v>0</v>
      </c>
      <c r="CW239" s="10">
        <f ca="1">IF(NOT(snowball),0,IF(AJ238=0,0,IF($C239&lt;=SUM($CL239:CV239),0,IF(CA239+$C239-SUM($CL239:CV239)&gt;AJ238+BE239,AJ238+BE239-CA239,$C239-SUM($CL239:CV239)))))</f>
        <v>0</v>
      </c>
      <c r="CX239" s="10">
        <f ca="1">IF(NOT(snowball),0,IF(AK238=0,0,IF($C239&lt;=SUM($CL239:CW239),0,IF(CB239+$C239-SUM($CL239:CW239)&gt;AK238+BF239,AK238+BF239-CB239,$C239-SUM($CL239:CW239)))))</f>
        <v>0</v>
      </c>
      <c r="CY239" s="10">
        <f ca="1">IF(NOT(snowball),0,IF(AL238=0,0,IF($C239&lt;=SUM($CL239:CX239),0,IF(CC239+$C239-SUM($CL239:CX239)&gt;AL238+BG239,AL238+BG239-CC239,$C239-SUM($CL239:CX239)))))</f>
        <v>0</v>
      </c>
      <c r="CZ239" s="10">
        <f ca="1">IF(NOT(snowball),0,IF(AM238=0,0,IF($C239&lt;=SUM($CL239:CY239),0,IF(CD239+$C239-SUM($CL239:CY239)&gt;AM238+BH239,AM238+BH239-CD239,$C239-SUM($CL239:CY239)))))</f>
        <v>0</v>
      </c>
      <c r="DA239" s="10">
        <f ca="1">IF(NOT(snowball),0,IF(AN238=0,0,IF($C239&lt;=SUM($CL239:CZ239),0,IF(CE239+$C239-SUM($CL239:CZ239)&gt;AN238+BI239,AN238+BI239-CE239,$C239-SUM($CL239:CZ239)))))</f>
        <v>0</v>
      </c>
      <c r="DB239" s="10">
        <f ca="1">IF(NOT(snowball),0,IF(AO238=0,0,IF($C239&lt;=SUM($CL239:DA239),0,IF(CF239+$C239-SUM($CL239:DA239)&gt;AO238+BJ239,AO238+BJ239-CF239,$C239-SUM($CL239:DA239)))))</f>
        <v>0</v>
      </c>
      <c r="DC239" s="10">
        <f ca="1">IF(NOT(snowball),0,IF(AP238=0,0,IF($C239&lt;=SUM($CL239:DB239),0,IF(CG239+$C239-SUM($CL239:DB239)&gt;AP238+BK239,AP238+BK239-CG239,$C239-SUM($CL239:DB239)))))</f>
        <v>0</v>
      </c>
      <c r="DD239" s="10">
        <f ca="1">IF(NOT(snowball),0,IF(AQ238=0,0,IF($C239&lt;=SUM($CL239:DC239),0,IF(CH239+$C239-SUM($CL239:DC239)&gt;AQ238+BL239,AQ238+BL239-CH239,$C239-SUM($CL239:DC239)))))</f>
        <v>0</v>
      </c>
      <c r="DE239" s="10">
        <f ca="1">IF(NOT(snowball),0,IF(AR238=0,0,IF($C239&lt;=SUM($CL239:DD239),0,IF(CI239+$C239-SUM($CL239:DD239)&gt;AR238+BM239,AR238+BM239-CI239,$C239-SUM($CL239:DD239)))))</f>
        <v>0</v>
      </c>
    </row>
    <row r="240" spans="1:109" ht="11.1" customHeight="1">
      <c r="A240" s="11" t="str">
        <f t="shared" ca="1" si="336"/>
        <v/>
      </c>
      <c r="B240" s="5" t="e">
        <f t="shared" ca="1" si="272"/>
        <v>#N/A</v>
      </c>
      <c r="C240" s="34" t="str">
        <f t="shared" ca="1" si="250"/>
        <v/>
      </c>
      <c r="D240" s="10">
        <f t="shared" ca="1" si="337"/>
        <v>0</v>
      </c>
      <c r="E240" s="10">
        <f t="shared" ca="1" si="338"/>
        <v>0</v>
      </c>
      <c r="F240" s="10">
        <f t="shared" ca="1" si="339"/>
        <v>0</v>
      </c>
      <c r="G240" s="10">
        <f t="shared" ca="1" si="340"/>
        <v>0</v>
      </c>
      <c r="H240" s="10">
        <f t="shared" ca="1" si="341"/>
        <v>0</v>
      </c>
      <c r="I240" s="10">
        <f t="shared" ca="1" si="342"/>
        <v>0</v>
      </c>
      <c r="J240" s="10">
        <f t="shared" ca="1" si="343"/>
        <v>0</v>
      </c>
      <c r="K240" s="10">
        <f t="shared" ca="1" si="258"/>
        <v>0</v>
      </c>
      <c r="L240" s="10">
        <f t="shared" ca="1" si="259"/>
        <v>0</v>
      </c>
      <c r="M240" s="10">
        <f t="shared" ca="1" si="260"/>
        <v>0</v>
      </c>
      <c r="N240" s="10">
        <f t="shared" ca="1" si="261"/>
        <v>0</v>
      </c>
      <c r="O240" s="10">
        <f t="shared" ca="1" si="262"/>
        <v>0</v>
      </c>
      <c r="P240" s="10">
        <f t="shared" ca="1" si="263"/>
        <v>0</v>
      </c>
      <c r="Q240" s="10">
        <f t="shared" ca="1" si="264"/>
        <v>0</v>
      </c>
      <c r="R240" s="10">
        <f t="shared" ca="1" si="265"/>
        <v>0</v>
      </c>
      <c r="S240" s="10">
        <f t="shared" ca="1" si="266"/>
        <v>0</v>
      </c>
      <c r="T240" s="10">
        <f t="shared" ca="1" si="267"/>
        <v>0</v>
      </c>
      <c r="U240" s="10">
        <f t="shared" ca="1" si="268"/>
        <v>0</v>
      </c>
      <c r="V240" s="10">
        <f t="shared" ca="1" si="269"/>
        <v>0</v>
      </c>
      <c r="W240" s="10">
        <f t="shared" ca="1" si="269"/>
        <v>0</v>
      </c>
      <c r="X240" s="31"/>
      <c r="Y240" s="10">
        <f t="shared" ca="1" si="344"/>
        <v>0</v>
      </c>
      <c r="Z240" s="10">
        <f t="shared" ca="1" si="345"/>
        <v>0</v>
      </c>
      <c r="AA240" s="10">
        <f t="shared" ca="1" si="346"/>
        <v>0</v>
      </c>
      <c r="AB240" s="10">
        <f t="shared" ca="1" si="347"/>
        <v>0</v>
      </c>
      <c r="AC240" s="10">
        <f t="shared" ca="1" si="348"/>
        <v>0</v>
      </c>
      <c r="AD240" s="10">
        <f t="shared" ca="1" si="349"/>
        <v>0</v>
      </c>
      <c r="AE240" s="10">
        <f t="shared" ca="1" si="307"/>
        <v>0</v>
      </c>
      <c r="AF240" s="10">
        <f t="shared" ca="1" si="308"/>
        <v>0</v>
      </c>
      <c r="AG240" s="10">
        <f t="shared" ca="1" si="309"/>
        <v>0</v>
      </c>
      <c r="AH240" s="10">
        <f t="shared" ca="1" si="310"/>
        <v>0</v>
      </c>
      <c r="AI240" s="10">
        <f t="shared" ca="1" si="311"/>
        <v>0</v>
      </c>
      <c r="AJ240" s="10">
        <f t="shared" ca="1" si="312"/>
        <v>0</v>
      </c>
      <c r="AK240" s="10">
        <f t="shared" ca="1" si="313"/>
        <v>0</v>
      </c>
      <c r="AL240" s="10">
        <f t="shared" ca="1" si="314"/>
        <v>0</v>
      </c>
      <c r="AM240" s="10">
        <f t="shared" ca="1" si="315"/>
        <v>0</v>
      </c>
      <c r="AN240" s="10">
        <f t="shared" ca="1" si="316"/>
        <v>0</v>
      </c>
      <c r="AO240" s="10">
        <f t="shared" ca="1" si="317"/>
        <v>0</v>
      </c>
      <c r="AP240" s="10">
        <f t="shared" ca="1" si="318"/>
        <v>0</v>
      </c>
      <c r="AQ240" s="10">
        <f t="shared" ca="1" si="319"/>
        <v>0</v>
      </c>
      <c r="AR240" s="10">
        <f t="shared" ca="1" si="320"/>
        <v>0</v>
      </c>
      <c r="AS240" s="2"/>
      <c r="AT240" s="10">
        <f t="shared" ca="1" si="350"/>
        <v>0</v>
      </c>
      <c r="AU240" s="10">
        <f t="shared" ca="1" si="351"/>
        <v>0</v>
      </c>
      <c r="AV240" s="10">
        <f t="shared" ca="1" si="352"/>
        <v>0</v>
      </c>
      <c r="AW240" s="10">
        <f t="shared" ca="1" si="287"/>
        <v>0</v>
      </c>
      <c r="AX240" s="10">
        <f t="shared" ca="1" si="288"/>
        <v>0</v>
      </c>
      <c r="AY240" s="10">
        <f t="shared" ca="1" si="289"/>
        <v>0</v>
      </c>
      <c r="AZ240" s="10">
        <f t="shared" ca="1" si="290"/>
        <v>0</v>
      </c>
      <c r="BA240" s="10">
        <f t="shared" ca="1" si="291"/>
        <v>0</v>
      </c>
      <c r="BB240" s="10">
        <f t="shared" ca="1" si="292"/>
        <v>0</v>
      </c>
      <c r="BC240" s="10">
        <f t="shared" ca="1" si="293"/>
        <v>0</v>
      </c>
      <c r="BD240" s="10">
        <f t="shared" ca="1" si="294"/>
        <v>0</v>
      </c>
      <c r="BE240" s="10">
        <f t="shared" ca="1" si="295"/>
        <v>0</v>
      </c>
      <c r="BF240" s="10">
        <f t="shared" ca="1" si="296"/>
        <v>0</v>
      </c>
      <c r="BG240" s="10">
        <f t="shared" ca="1" si="297"/>
        <v>0</v>
      </c>
      <c r="BH240" s="10">
        <f t="shared" ca="1" si="298"/>
        <v>0</v>
      </c>
      <c r="BI240" s="10">
        <f t="shared" ca="1" si="299"/>
        <v>0</v>
      </c>
      <c r="BJ240" s="10">
        <f t="shared" ca="1" si="300"/>
        <v>0</v>
      </c>
      <c r="BK240" s="10">
        <f t="shared" ca="1" si="301"/>
        <v>0</v>
      </c>
      <c r="BL240" s="10">
        <f t="shared" ca="1" si="302"/>
        <v>0</v>
      </c>
      <c r="BM240" s="10">
        <f t="shared" ca="1" si="303"/>
        <v>0</v>
      </c>
      <c r="BN240" s="13">
        <f t="shared" ca="1" si="279"/>
        <v>0</v>
      </c>
      <c r="BO240" s="7"/>
      <c r="BP240" s="10">
        <f t="shared" ca="1" si="280"/>
        <v>0</v>
      </c>
      <c r="BQ240" s="10">
        <f t="shared" ca="1" si="281"/>
        <v>0</v>
      </c>
      <c r="BR240" s="10">
        <f t="shared" ca="1" si="282"/>
        <v>0</v>
      </c>
      <c r="BS240" s="10">
        <f t="shared" ca="1" si="283"/>
        <v>0</v>
      </c>
      <c r="BT240" s="10">
        <f t="shared" ca="1" si="284"/>
        <v>0</v>
      </c>
      <c r="BU240" s="10">
        <f t="shared" ca="1" si="321"/>
        <v>0</v>
      </c>
      <c r="BV240" s="10">
        <f t="shared" ca="1" si="322"/>
        <v>0</v>
      </c>
      <c r="BW240" s="10">
        <f t="shared" ca="1" si="323"/>
        <v>0</v>
      </c>
      <c r="BX240" s="10">
        <f t="shared" ca="1" si="324"/>
        <v>0</v>
      </c>
      <c r="BY240" s="10">
        <f t="shared" ca="1" si="325"/>
        <v>0</v>
      </c>
      <c r="BZ240" s="10">
        <f t="shared" ca="1" si="326"/>
        <v>0</v>
      </c>
      <c r="CA240" s="10">
        <f t="shared" ca="1" si="327"/>
        <v>0</v>
      </c>
      <c r="CB240" s="10">
        <f t="shared" ca="1" si="328"/>
        <v>0</v>
      </c>
      <c r="CC240" s="10">
        <f t="shared" ca="1" si="329"/>
        <v>0</v>
      </c>
      <c r="CD240" s="10">
        <f t="shared" ca="1" si="330"/>
        <v>0</v>
      </c>
      <c r="CE240" s="10">
        <f t="shared" ca="1" si="331"/>
        <v>0</v>
      </c>
      <c r="CF240" s="10">
        <f t="shared" ca="1" si="332"/>
        <v>0</v>
      </c>
      <c r="CG240" s="10">
        <f t="shared" ca="1" si="333"/>
        <v>0</v>
      </c>
      <c r="CH240" s="10">
        <f t="shared" ca="1" si="334"/>
        <v>0</v>
      </c>
      <c r="CI240" s="10">
        <f t="shared" ca="1" si="335"/>
        <v>0</v>
      </c>
      <c r="CJ240" s="13">
        <f t="shared" ca="1" si="353"/>
        <v>0</v>
      </c>
      <c r="CK240" s="13"/>
      <c r="CL240" s="33">
        <f t="shared" ca="1" si="271"/>
        <v>0</v>
      </c>
      <c r="CM240" s="10">
        <f ca="1">IF(NOT(snowball),0,IF(Z239=0,0,IF($C240&lt;=SUM($CL240:CL240),0,IF(BQ240+$C240-SUM($CL240:CL240)&gt;Z239+AU240,Z239+AU240-BQ240,$C240-SUM($CL240:CL240)))))</f>
        <v>0</v>
      </c>
      <c r="CN240" s="10">
        <f ca="1">IF(NOT(snowball),0,IF(AA239=0,0,IF($C240&lt;=SUM($CL240:CM240),0,IF(BR240+$C240-SUM($CL240:CM240)&gt;AA239+AV240,AA239+AV240-BR240,$C240-SUM($CL240:CM240)))))</f>
        <v>0</v>
      </c>
      <c r="CO240" s="10">
        <f ca="1">IF(NOT(snowball),0,IF(AB239=0,0,IF($C240&lt;=SUM($CL240:CN240),0,IF(BS240+$C240-SUM($CL240:CN240)&gt;AB239+AW240,AB239+AW240-BS240,$C240-SUM($CL240:CN240)))))</f>
        <v>0</v>
      </c>
      <c r="CP240" s="10">
        <f ca="1">IF(NOT(snowball),0,IF(AC239=0,0,IF($C240&lt;=SUM($CL240:CO240),0,IF(BT240+$C240-SUM($CL240:CO240)&gt;AC239+AX240,AC239+AX240-BT240,$C240-SUM($CL240:CO240)))))</f>
        <v>0</v>
      </c>
      <c r="CQ240" s="10">
        <f ca="1">IF(NOT(snowball),0,IF(AD239=0,0,IF($C240&lt;=SUM($CL240:CP240),0,IF(BU240+$C240-SUM($CL240:CP240)&gt;AD239+AY240,AD239+AY240-BU240,$C240-SUM($CL240:CP240)))))</f>
        <v>0</v>
      </c>
      <c r="CR240" s="10">
        <f ca="1">IF(NOT(snowball),0,IF(AE239=0,0,IF($C240&lt;=SUM($CL240:CQ240),0,IF(BV240+$C240-SUM($CL240:CQ240)&gt;AE239+AZ240,AE239+AZ240-BV240,$C240-SUM($CL240:CQ240)))))</f>
        <v>0</v>
      </c>
      <c r="CS240" s="10">
        <f ca="1">IF(NOT(snowball),0,IF(AF239=0,0,IF($C240&lt;=SUM($CL240:CR240),0,IF(BW240+$C240-SUM($CL240:CR240)&gt;AF239+BA240,AF239+BA240-BW240,$C240-SUM($CL240:CR240)))))</f>
        <v>0</v>
      </c>
      <c r="CT240" s="10">
        <f ca="1">IF(NOT(snowball),0,IF(AG239=0,0,IF($C240&lt;=SUM($CL240:CS240),0,IF(BX240+$C240-SUM($CL240:CS240)&gt;AG239+BB240,AG239+BB240-BX240,$C240-SUM($CL240:CS240)))))</f>
        <v>0</v>
      </c>
      <c r="CU240" s="10">
        <f ca="1">IF(NOT(snowball),0,IF(AH239=0,0,IF($C240&lt;=SUM($CL240:CT240),0,IF(BY240+$C240-SUM($CL240:CT240)&gt;AH239+BC240,AH239+BC240-BY240,$C240-SUM($CL240:CT240)))))</f>
        <v>0</v>
      </c>
      <c r="CV240" s="10">
        <f ca="1">IF(NOT(snowball),0,IF(AI239=0,0,IF($C240&lt;=SUM($CL240:CU240),0,IF(BZ240+$C240-SUM($CL240:CU240)&gt;AI239+BD240,AI239+BD240-BZ240,$C240-SUM($CL240:CU240)))))</f>
        <v>0</v>
      </c>
      <c r="CW240" s="10">
        <f ca="1">IF(NOT(snowball),0,IF(AJ239=0,0,IF($C240&lt;=SUM($CL240:CV240),0,IF(CA240+$C240-SUM($CL240:CV240)&gt;AJ239+BE240,AJ239+BE240-CA240,$C240-SUM($CL240:CV240)))))</f>
        <v>0</v>
      </c>
      <c r="CX240" s="10">
        <f ca="1">IF(NOT(snowball),0,IF(AK239=0,0,IF($C240&lt;=SUM($CL240:CW240),0,IF(CB240+$C240-SUM($CL240:CW240)&gt;AK239+BF240,AK239+BF240-CB240,$C240-SUM($CL240:CW240)))))</f>
        <v>0</v>
      </c>
      <c r="CY240" s="10">
        <f ca="1">IF(NOT(snowball),0,IF(AL239=0,0,IF($C240&lt;=SUM($CL240:CX240),0,IF(CC240+$C240-SUM($CL240:CX240)&gt;AL239+BG240,AL239+BG240-CC240,$C240-SUM($CL240:CX240)))))</f>
        <v>0</v>
      </c>
      <c r="CZ240" s="10">
        <f ca="1">IF(NOT(snowball),0,IF(AM239=0,0,IF($C240&lt;=SUM($CL240:CY240),0,IF(CD240+$C240-SUM($CL240:CY240)&gt;AM239+BH240,AM239+BH240-CD240,$C240-SUM($CL240:CY240)))))</f>
        <v>0</v>
      </c>
      <c r="DA240" s="10">
        <f ca="1">IF(NOT(snowball),0,IF(AN239=0,0,IF($C240&lt;=SUM($CL240:CZ240),0,IF(CE240+$C240-SUM($CL240:CZ240)&gt;AN239+BI240,AN239+BI240-CE240,$C240-SUM($CL240:CZ240)))))</f>
        <v>0</v>
      </c>
      <c r="DB240" s="10">
        <f ca="1">IF(NOT(snowball),0,IF(AO239=0,0,IF($C240&lt;=SUM($CL240:DA240),0,IF(CF240+$C240-SUM($CL240:DA240)&gt;AO239+BJ240,AO239+BJ240-CF240,$C240-SUM($CL240:DA240)))))</f>
        <v>0</v>
      </c>
      <c r="DC240" s="10">
        <f ca="1">IF(NOT(snowball),0,IF(AP239=0,0,IF($C240&lt;=SUM($CL240:DB240),0,IF(CG240+$C240-SUM($CL240:DB240)&gt;AP239+BK240,AP239+BK240-CG240,$C240-SUM($CL240:DB240)))))</f>
        <v>0</v>
      </c>
      <c r="DD240" s="10">
        <f ca="1">IF(NOT(snowball),0,IF(AQ239=0,0,IF($C240&lt;=SUM($CL240:DC240),0,IF(CH240+$C240-SUM($CL240:DC240)&gt;AQ239+BL240,AQ239+BL240-CH240,$C240-SUM($CL240:DC240)))))</f>
        <v>0</v>
      </c>
      <c r="DE240" s="10">
        <f ca="1">IF(NOT(snowball),0,IF(AR239=0,0,IF($C240&lt;=SUM($CL240:DD240),0,IF(CI240+$C240-SUM($CL240:DD240)&gt;AR239+BM240,AR239+BM240-CI240,$C240-SUM($CL240:DD240)))))</f>
        <v>0</v>
      </c>
    </row>
    <row r="241" spans="1:109" ht="11.1" customHeight="1">
      <c r="A241" s="11" t="str">
        <f t="shared" ca="1" si="336"/>
        <v/>
      </c>
      <c r="B241" s="5" t="e">
        <f t="shared" ca="1" si="272"/>
        <v>#N/A</v>
      </c>
      <c r="C241" s="34" t="str">
        <f t="shared" ca="1" si="250"/>
        <v/>
      </c>
      <c r="D241" s="10">
        <f t="shared" ca="1" si="337"/>
        <v>0</v>
      </c>
      <c r="E241" s="10">
        <f t="shared" ca="1" si="338"/>
        <v>0</v>
      </c>
      <c r="F241" s="10">
        <f t="shared" ca="1" si="339"/>
        <v>0</v>
      </c>
      <c r="G241" s="10">
        <f t="shared" ca="1" si="340"/>
        <v>0</v>
      </c>
      <c r="H241" s="10">
        <f t="shared" ca="1" si="341"/>
        <v>0</v>
      </c>
      <c r="I241" s="10">
        <f t="shared" ca="1" si="342"/>
        <v>0</v>
      </c>
      <c r="J241" s="10">
        <f t="shared" ca="1" si="343"/>
        <v>0</v>
      </c>
      <c r="K241" s="10">
        <f t="shared" ca="1" si="258"/>
        <v>0</v>
      </c>
      <c r="L241" s="10">
        <f t="shared" ca="1" si="259"/>
        <v>0</v>
      </c>
      <c r="M241" s="10">
        <f t="shared" ca="1" si="260"/>
        <v>0</v>
      </c>
      <c r="N241" s="10">
        <f t="shared" ca="1" si="261"/>
        <v>0</v>
      </c>
      <c r="O241" s="10">
        <f t="shared" ca="1" si="262"/>
        <v>0</v>
      </c>
      <c r="P241" s="10">
        <f t="shared" ca="1" si="263"/>
        <v>0</v>
      </c>
      <c r="Q241" s="10">
        <f t="shared" ca="1" si="264"/>
        <v>0</v>
      </c>
      <c r="R241" s="10">
        <f t="shared" ca="1" si="265"/>
        <v>0</v>
      </c>
      <c r="S241" s="10">
        <f t="shared" ca="1" si="266"/>
        <v>0</v>
      </c>
      <c r="T241" s="10">
        <f t="shared" ca="1" si="267"/>
        <v>0</v>
      </c>
      <c r="U241" s="10">
        <f t="shared" ca="1" si="268"/>
        <v>0</v>
      </c>
      <c r="V241" s="10">
        <f t="shared" ca="1" si="269"/>
        <v>0</v>
      </c>
      <c r="W241" s="10">
        <f t="shared" ca="1" si="269"/>
        <v>0</v>
      </c>
      <c r="X241" s="31"/>
      <c r="Y241" s="10">
        <f t="shared" ca="1" si="344"/>
        <v>0</v>
      </c>
      <c r="Z241" s="10">
        <f t="shared" ca="1" si="345"/>
        <v>0</v>
      </c>
      <c r="AA241" s="10">
        <f t="shared" ca="1" si="346"/>
        <v>0</v>
      </c>
      <c r="AB241" s="10">
        <f t="shared" ca="1" si="347"/>
        <v>0</v>
      </c>
      <c r="AC241" s="10">
        <f t="shared" ca="1" si="348"/>
        <v>0</v>
      </c>
      <c r="AD241" s="10">
        <f t="shared" ca="1" si="349"/>
        <v>0</v>
      </c>
      <c r="AE241" s="10">
        <f t="shared" ca="1" si="307"/>
        <v>0</v>
      </c>
      <c r="AF241" s="10">
        <f t="shared" ca="1" si="308"/>
        <v>0</v>
      </c>
      <c r="AG241" s="10">
        <f t="shared" ca="1" si="309"/>
        <v>0</v>
      </c>
      <c r="AH241" s="10">
        <f t="shared" ca="1" si="310"/>
        <v>0</v>
      </c>
      <c r="AI241" s="10">
        <f t="shared" ca="1" si="311"/>
        <v>0</v>
      </c>
      <c r="AJ241" s="10">
        <f t="shared" ca="1" si="312"/>
        <v>0</v>
      </c>
      <c r="AK241" s="10">
        <f t="shared" ca="1" si="313"/>
        <v>0</v>
      </c>
      <c r="AL241" s="10">
        <f t="shared" ca="1" si="314"/>
        <v>0</v>
      </c>
      <c r="AM241" s="10">
        <f t="shared" ca="1" si="315"/>
        <v>0</v>
      </c>
      <c r="AN241" s="10">
        <f t="shared" ca="1" si="316"/>
        <v>0</v>
      </c>
      <c r="AO241" s="10">
        <f t="shared" ca="1" si="317"/>
        <v>0</v>
      </c>
      <c r="AP241" s="10">
        <f t="shared" ca="1" si="318"/>
        <v>0</v>
      </c>
      <c r="AQ241" s="10">
        <f t="shared" ca="1" si="319"/>
        <v>0</v>
      </c>
      <c r="AR241" s="10">
        <f t="shared" ca="1" si="320"/>
        <v>0</v>
      </c>
      <c r="AS241" s="2"/>
      <c r="AT241" s="10">
        <f t="shared" ca="1" si="350"/>
        <v>0</v>
      </c>
      <c r="AU241" s="10">
        <f t="shared" ca="1" si="351"/>
        <v>0</v>
      </c>
      <c r="AV241" s="10">
        <f t="shared" ca="1" si="352"/>
        <v>0</v>
      </c>
      <c r="AW241" s="10">
        <f t="shared" ca="1" si="287"/>
        <v>0</v>
      </c>
      <c r="AX241" s="10">
        <f t="shared" ca="1" si="288"/>
        <v>0</v>
      </c>
      <c r="AY241" s="10">
        <f t="shared" ca="1" si="289"/>
        <v>0</v>
      </c>
      <c r="AZ241" s="10">
        <f t="shared" ca="1" si="290"/>
        <v>0</v>
      </c>
      <c r="BA241" s="10">
        <f t="shared" ca="1" si="291"/>
        <v>0</v>
      </c>
      <c r="BB241" s="10">
        <f t="shared" ca="1" si="292"/>
        <v>0</v>
      </c>
      <c r="BC241" s="10">
        <f t="shared" ca="1" si="293"/>
        <v>0</v>
      </c>
      <c r="BD241" s="10">
        <f t="shared" ca="1" si="294"/>
        <v>0</v>
      </c>
      <c r="BE241" s="10">
        <f t="shared" ca="1" si="295"/>
        <v>0</v>
      </c>
      <c r="BF241" s="10">
        <f t="shared" ca="1" si="296"/>
        <v>0</v>
      </c>
      <c r="BG241" s="10">
        <f t="shared" ca="1" si="297"/>
        <v>0</v>
      </c>
      <c r="BH241" s="10">
        <f t="shared" ca="1" si="298"/>
        <v>0</v>
      </c>
      <c r="BI241" s="10">
        <f t="shared" ca="1" si="299"/>
        <v>0</v>
      </c>
      <c r="BJ241" s="10">
        <f t="shared" ca="1" si="300"/>
        <v>0</v>
      </c>
      <c r="BK241" s="10">
        <f t="shared" ca="1" si="301"/>
        <v>0</v>
      </c>
      <c r="BL241" s="10">
        <f t="shared" ca="1" si="302"/>
        <v>0</v>
      </c>
      <c r="BM241" s="10">
        <f t="shared" ca="1" si="303"/>
        <v>0</v>
      </c>
      <c r="BN241" s="13">
        <f t="shared" ca="1" si="279"/>
        <v>0</v>
      </c>
      <c r="BO241" s="7"/>
      <c r="BP241" s="10">
        <f t="shared" ca="1" si="280"/>
        <v>0</v>
      </c>
      <c r="BQ241" s="10">
        <f t="shared" ca="1" si="281"/>
        <v>0</v>
      </c>
      <c r="BR241" s="10">
        <f t="shared" ca="1" si="282"/>
        <v>0</v>
      </c>
      <c r="BS241" s="10">
        <f t="shared" ca="1" si="283"/>
        <v>0</v>
      </c>
      <c r="BT241" s="10">
        <f t="shared" ca="1" si="284"/>
        <v>0</v>
      </c>
      <c r="BU241" s="10">
        <f t="shared" ca="1" si="321"/>
        <v>0</v>
      </c>
      <c r="BV241" s="10">
        <f t="shared" ca="1" si="322"/>
        <v>0</v>
      </c>
      <c r="BW241" s="10">
        <f t="shared" ca="1" si="323"/>
        <v>0</v>
      </c>
      <c r="BX241" s="10">
        <f t="shared" ca="1" si="324"/>
        <v>0</v>
      </c>
      <c r="BY241" s="10">
        <f t="shared" ca="1" si="325"/>
        <v>0</v>
      </c>
      <c r="BZ241" s="10">
        <f t="shared" ca="1" si="326"/>
        <v>0</v>
      </c>
      <c r="CA241" s="10">
        <f t="shared" ca="1" si="327"/>
        <v>0</v>
      </c>
      <c r="CB241" s="10">
        <f t="shared" ca="1" si="328"/>
        <v>0</v>
      </c>
      <c r="CC241" s="10">
        <f t="shared" ca="1" si="329"/>
        <v>0</v>
      </c>
      <c r="CD241" s="10">
        <f t="shared" ca="1" si="330"/>
        <v>0</v>
      </c>
      <c r="CE241" s="10">
        <f t="shared" ca="1" si="331"/>
        <v>0</v>
      </c>
      <c r="CF241" s="10">
        <f t="shared" ca="1" si="332"/>
        <v>0</v>
      </c>
      <c r="CG241" s="10">
        <f t="shared" ca="1" si="333"/>
        <v>0</v>
      </c>
      <c r="CH241" s="10">
        <f t="shared" ca="1" si="334"/>
        <v>0</v>
      </c>
      <c r="CI241" s="10">
        <f t="shared" ca="1" si="335"/>
        <v>0</v>
      </c>
      <c r="CJ241" s="13">
        <f t="shared" ca="1" si="353"/>
        <v>0</v>
      </c>
      <c r="CK241" s="13"/>
      <c r="CL241" s="33">
        <f t="shared" ca="1" si="271"/>
        <v>0</v>
      </c>
      <c r="CM241" s="10">
        <f ca="1">IF(NOT(snowball),0,IF(Z240=0,0,IF($C241&lt;=SUM($CL241:CL241),0,IF(BQ241+$C241-SUM($CL241:CL241)&gt;Z240+AU241,Z240+AU241-BQ241,$C241-SUM($CL241:CL241)))))</f>
        <v>0</v>
      </c>
      <c r="CN241" s="10">
        <f ca="1">IF(NOT(snowball),0,IF(AA240=0,0,IF($C241&lt;=SUM($CL241:CM241),0,IF(BR241+$C241-SUM($CL241:CM241)&gt;AA240+AV241,AA240+AV241-BR241,$C241-SUM($CL241:CM241)))))</f>
        <v>0</v>
      </c>
      <c r="CO241" s="10">
        <f ca="1">IF(NOT(snowball),0,IF(AB240=0,0,IF($C241&lt;=SUM($CL241:CN241),0,IF(BS241+$C241-SUM($CL241:CN241)&gt;AB240+AW241,AB240+AW241-BS241,$C241-SUM($CL241:CN241)))))</f>
        <v>0</v>
      </c>
      <c r="CP241" s="10">
        <f ca="1">IF(NOT(snowball),0,IF(AC240=0,0,IF($C241&lt;=SUM($CL241:CO241),0,IF(BT241+$C241-SUM($CL241:CO241)&gt;AC240+AX241,AC240+AX241-BT241,$C241-SUM($CL241:CO241)))))</f>
        <v>0</v>
      </c>
      <c r="CQ241" s="10">
        <f ca="1">IF(NOT(snowball),0,IF(AD240=0,0,IF($C241&lt;=SUM($CL241:CP241),0,IF(BU241+$C241-SUM($CL241:CP241)&gt;AD240+AY241,AD240+AY241-BU241,$C241-SUM($CL241:CP241)))))</f>
        <v>0</v>
      </c>
      <c r="CR241" s="10">
        <f ca="1">IF(NOT(snowball),0,IF(AE240=0,0,IF($C241&lt;=SUM($CL241:CQ241),0,IF(BV241+$C241-SUM($CL241:CQ241)&gt;AE240+AZ241,AE240+AZ241-BV241,$C241-SUM($CL241:CQ241)))))</f>
        <v>0</v>
      </c>
      <c r="CS241" s="10">
        <f ca="1">IF(NOT(snowball),0,IF(AF240=0,0,IF($C241&lt;=SUM($CL241:CR241),0,IF(BW241+$C241-SUM($CL241:CR241)&gt;AF240+BA241,AF240+BA241-BW241,$C241-SUM($CL241:CR241)))))</f>
        <v>0</v>
      </c>
      <c r="CT241" s="10">
        <f ca="1">IF(NOT(snowball),0,IF(AG240=0,0,IF($C241&lt;=SUM($CL241:CS241),0,IF(BX241+$C241-SUM($CL241:CS241)&gt;AG240+BB241,AG240+BB241-BX241,$C241-SUM($CL241:CS241)))))</f>
        <v>0</v>
      </c>
      <c r="CU241" s="10">
        <f ca="1">IF(NOT(snowball),0,IF(AH240=0,0,IF($C241&lt;=SUM($CL241:CT241),0,IF(BY241+$C241-SUM($CL241:CT241)&gt;AH240+BC241,AH240+BC241-BY241,$C241-SUM($CL241:CT241)))))</f>
        <v>0</v>
      </c>
      <c r="CV241" s="10">
        <f ca="1">IF(NOT(snowball),0,IF(AI240=0,0,IF($C241&lt;=SUM($CL241:CU241),0,IF(BZ241+$C241-SUM($CL241:CU241)&gt;AI240+BD241,AI240+BD241-BZ241,$C241-SUM($CL241:CU241)))))</f>
        <v>0</v>
      </c>
      <c r="CW241" s="10">
        <f ca="1">IF(NOT(snowball),0,IF(AJ240=0,0,IF($C241&lt;=SUM($CL241:CV241),0,IF(CA241+$C241-SUM($CL241:CV241)&gt;AJ240+BE241,AJ240+BE241-CA241,$C241-SUM($CL241:CV241)))))</f>
        <v>0</v>
      </c>
      <c r="CX241" s="10">
        <f ca="1">IF(NOT(snowball),0,IF(AK240=0,0,IF($C241&lt;=SUM($CL241:CW241),0,IF(CB241+$C241-SUM($CL241:CW241)&gt;AK240+BF241,AK240+BF241-CB241,$C241-SUM($CL241:CW241)))))</f>
        <v>0</v>
      </c>
      <c r="CY241" s="10">
        <f ca="1">IF(NOT(snowball),0,IF(AL240=0,0,IF($C241&lt;=SUM($CL241:CX241),0,IF(CC241+$C241-SUM($CL241:CX241)&gt;AL240+BG241,AL240+BG241-CC241,$C241-SUM($CL241:CX241)))))</f>
        <v>0</v>
      </c>
      <c r="CZ241" s="10">
        <f ca="1">IF(NOT(snowball),0,IF(AM240=0,0,IF($C241&lt;=SUM($CL241:CY241),0,IF(CD241+$C241-SUM($CL241:CY241)&gt;AM240+BH241,AM240+BH241-CD241,$C241-SUM($CL241:CY241)))))</f>
        <v>0</v>
      </c>
      <c r="DA241" s="10">
        <f ca="1">IF(NOT(snowball),0,IF(AN240=0,0,IF($C241&lt;=SUM($CL241:CZ241),0,IF(CE241+$C241-SUM($CL241:CZ241)&gt;AN240+BI241,AN240+BI241-CE241,$C241-SUM($CL241:CZ241)))))</f>
        <v>0</v>
      </c>
      <c r="DB241" s="10">
        <f ca="1">IF(NOT(snowball),0,IF(AO240=0,0,IF($C241&lt;=SUM($CL241:DA241),0,IF(CF241+$C241-SUM($CL241:DA241)&gt;AO240+BJ241,AO240+BJ241-CF241,$C241-SUM($CL241:DA241)))))</f>
        <v>0</v>
      </c>
      <c r="DC241" s="10">
        <f ca="1">IF(NOT(snowball),0,IF(AP240=0,0,IF($C241&lt;=SUM($CL241:DB241),0,IF(CG241+$C241-SUM($CL241:DB241)&gt;AP240+BK241,AP240+BK241-CG241,$C241-SUM($CL241:DB241)))))</f>
        <v>0</v>
      </c>
      <c r="DD241" s="10">
        <f ca="1">IF(NOT(snowball),0,IF(AQ240=0,0,IF($C241&lt;=SUM($CL241:DC241),0,IF(CH241+$C241-SUM($CL241:DC241)&gt;AQ240+BL241,AQ240+BL241-CH241,$C241-SUM($CL241:DC241)))))</f>
        <v>0</v>
      </c>
      <c r="DE241" s="10">
        <f ca="1">IF(NOT(snowball),0,IF(AR240=0,0,IF($C241&lt;=SUM($CL241:DD241),0,IF(CI241+$C241-SUM($CL241:DD241)&gt;AR240+BM241,AR240+BM241-CI241,$C241-SUM($CL241:DD241)))))</f>
        <v>0</v>
      </c>
    </row>
    <row r="242" spans="1:109" ht="11.1" customHeight="1">
      <c r="A242" s="11" t="str">
        <f t="shared" ca="1" si="336"/>
        <v/>
      </c>
      <c r="B242" s="5" t="e">
        <f t="shared" ca="1" si="272"/>
        <v>#N/A</v>
      </c>
      <c r="C242" s="34" t="str">
        <f t="shared" ca="1" si="250"/>
        <v/>
      </c>
      <c r="D242" s="10">
        <f t="shared" ca="1" si="337"/>
        <v>0</v>
      </c>
      <c r="E242" s="10">
        <f t="shared" ca="1" si="338"/>
        <v>0</v>
      </c>
      <c r="F242" s="10">
        <f t="shared" ca="1" si="339"/>
        <v>0</v>
      </c>
      <c r="G242" s="10">
        <f t="shared" ca="1" si="340"/>
        <v>0</v>
      </c>
      <c r="H242" s="10">
        <f t="shared" ca="1" si="341"/>
        <v>0</v>
      </c>
      <c r="I242" s="10">
        <f t="shared" ca="1" si="342"/>
        <v>0</v>
      </c>
      <c r="J242" s="10">
        <f t="shared" ca="1" si="343"/>
        <v>0</v>
      </c>
      <c r="K242" s="10">
        <f t="shared" ca="1" si="258"/>
        <v>0</v>
      </c>
      <c r="L242" s="10">
        <f t="shared" ca="1" si="259"/>
        <v>0</v>
      </c>
      <c r="M242" s="10">
        <f t="shared" ca="1" si="260"/>
        <v>0</v>
      </c>
      <c r="N242" s="10">
        <f t="shared" ca="1" si="261"/>
        <v>0</v>
      </c>
      <c r="O242" s="10">
        <f t="shared" ca="1" si="262"/>
        <v>0</v>
      </c>
      <c r="P242" s="10">
        <f t="shared" ca="1" si="263"/>
        <v>0</v>
      </c>
      <c r="Q242" s="10">
        <f t="shared" ca="1" si="264"/>
        <v>0</v>
      </c>
      <c r="R242" s="10">
        <f t="shared" ca="1" si="265"/>
        <v>0</v>
      </c>
      <c r="S242" s="10">
        <f t="shared" ca="1" si="266"/>
        <v>0</v>
      </c>
      <c r="T242" s="10">
        <f t="shared" ca="1" si="267"/>
        <v>0</v>
      </c>
      <c r="U242" s="10">
        <f t="shared" ca="1" si="268"/>
        <v>0</v>
      </c>
      <c r="V242" s="10">
        <f t="shared" ca="1" si="269"/>
        <v>0</v>
      </c>
      <c r="W242" s="10">
        <f t="shared" ca="1" si="269"/>
        <v>0</v>
      </c>
      <c r="X242" s="31"/>
      <c r="Y242" s="10">
        <f t="shared" ca="1" si="344"/>
        <v>0</v>
      </c>
      <c r="Z242" s="10">
        <f t="shared" ca="1" si="345"/>
        <v>0</v>
      </c>
      <c r="AA242" s="10">
        <f t="shared" ca="1" si="346"/>
        <v>0</v>
      </c>
      <c r="AB242" s="10">
        <f t="shared" ca="1" si="347"/>
        <v>0</v>
      </c>
      <c r="AC242" s="10">
        <f t="shared" ca="1" si="348"/>
        <v>0</v>
      </c>
      <c r="AD242" s="10">
        <f t="shared" ca="1" si="349"/>
        <v>0</v>
      </c>
      <c r="AE242" s="10">
        <f t="shared" ca="1" si="307"/>
        <v>0</v>
      </c>
      <c r="AF242" s="10">
        <f t="shared" ca="1" si="308"/>
        <v>0</v>
      </c>
      <c r="AG242" s="10">
        <f t="shared" ca="1" si="309"/>
        <v>0</v>
      </c>
      <c r="AH242" s="10">
        <f t="shared" ca="1" si="310"/>
        <v>0</v>
      </c>
      <c r="AI242" s="10">
        <f t="shared" ca="1" si="311"/>
        <v>0</v>
      </c>
      <c r="AJ242" s="10">
        <f t="shared" ca="1" si="312"/>
        <v>0</v>
      </c>
      <c r="AK242" s="10">
        <f t="shared" ca="1" si="313"/>
        <v>0</v>
      </c>
      <c r="AL242" s="10">
        <f t="shared" ca="1" si="314"/>
        <v>0</v>
      </c>
      <c r="AM242" s="10">
        <f t="shared" ca="1" si="315"/>
        <v>0</v>
      </c>
      <c r="AN242" s="10">
        <f t="shared" ca="1" si="316"/>
        <v>0</v>
      </c>
      <c r="AO242" s="10">
        <f t="shared" ca="1" si="317"/>
        <v>0</v>
      </c>
      <c r="AP242" s="10">
        <f t="shared" ca="1" si="318"/>
        <v>0</v>
      </c>
      <c r="AQ242" s="10">
        <f t="shared" ca="1" si="319"/>
        <v>0</v>
      </c>
      <c r="AR242" s="10">
        <f t="shared" ca="1" si="320"/>
        <v>0</v>
      </c>
      <c r="AS242" s="2"/>
      <c r="AT242" s="10">
        <f t="shared" ca="1" si="350"/>
        <v>0</v>
      </c>
      <c r="AU242" s="10">
        <f t="shared" ca="1" si="351"/>
        <v>0</v>
      </c>
      <c r="AV242" s="10">
        <f t="shared" ca="1" si="352"/>
        <v>0</v>
      </c>
      <c r="AW242" s="10">
        <f t="shared" ca="1" si="287"/>
        <v>0</v>
      </c>
      <c r="AX242" s="10">
        <f t="shared" ca="1" si="288"/>
        <v>0</v>
      </c>
      <c r="AY242" s="10">
        <f t="shared" ca="1" si="289"/>
        <v>0</v>
      </c>
      <c r="AZ242" s="10">
        <f t="shared" ca="1" si="290"/>
        <v>0</v>
      </c>
      <c r="BA242" s="10">
        <f t="shared" ca="1" si="291"/>
        <v>0</v>
      </c>
      <c r="BB242" s="10">
        <f t="shared" ca="1" si="292"/>
        <v>0</v>
      </c>
      <c r="BC242" s="10">
        <f t="shared" ca="1" si="293"/>
        <v>0</v>
      </c>
      <c r="BD242" s="10">
        <f t="shared" ca="1" si="294"/>
        <v>0</v>
      </c>
      <c r="BE242" s="10">
        <f t="shared" ca="1" si="295"/>
        <v>0</v>
      </c>
      <c r="BF242" s="10">
        <f t="shared" ca="1" si="296"/>
        <v>0</v>
      </c>
      <c r="BG242" s="10">
        <f t="shared" ca="1" si="297"/>
        <v>0</v>
      </c>
      <c r="BH242" s="10">
        <f t="shared" ca="1" si="298"/>
        <v>0</v>
      </c>
      <c r="BI242" s="10">
        <f t="shared" ca="1" si="299"/>
        <v>0</v>
      </c>
      <c r="BJ242" s="10">
        <f t="shared" ca="1" si="300"/>
        <v>0</v>
      </c>
      <c r="BK242" s="10">
        <f t="shared" ca="1" si="301"/>
        <v>0</v>
      </c>
      <c r="BL242" s="10">
        <f t="shared" ca="1" si="302"/>
        <v>0</v>
      </c>
      <c r="BM242" s="10">
        <f t="shared" ca="1" si="303"/>
        <v>0</v>
      </c>
      <c r="BN242" s="13">
        <f t="shared" ca="1" si="279"/>
        <v>0</v>
      </c>
      <c r="BO242" s="7"/>
      <c r="BP242" s="10">
        <f t="shared" ca="1" si="280"/>
        <v>0</v>
      </c>
      <c r="BQ242" s="10">
        <f t="shared" ca="1" si="281"/>
        <v>0</v>
      </c>
      <c r="BR242" s="10">
        <f t="shared" ca="1" si="282"/>
        <v>0</v>
      </c>
      <c r="BS242" s="10">
        <f t="shared" ca="1" si="283"/>
        <v>0</v>
      </c>
      <c r="BT242" s="10">
        <f t="shared" ca="1" si="284"/>
        <v>0</v>
      </c>
      <c r="BU242" s="10">
        <f t="shared" ca="1" si="321"/>
        <v>0</v>
      </c>
      <c r="BV242" s="10">
        <f t="shared" ca="1" si="322"/>
        <v>0</v>
      </c>
      <c r="BW242" s="10">
        <f t="shared" ca="1" si="323"/>
        <v>0</v>
      </c>
      <c r="BX242" s="10">
        <f t="shared" ca="1" si="324"/>
        <v>0</v>
      </c>
      <c r="BY242" s="10">
        <f t="shared" ca="1" si="325"/>
        <v>0</v>
      </c>
      <c r="BZ242" s="10">
        <f t="shared" ca="1" si="326"/>
        <v>0</v>
      </c>
      <c r="CA242" s="10">
        <f t="shared" ca="1" si="327"/>
        <v>0</v>
      </c>
      <c r="CB242" s="10">
        <f t="shared" ca="1" si="328"/>
        <v>0</v>
      </c>
      <c r="CC242" s="10">
        <f t="shared" ca="1" si="329"/>
        <v>0</v>
      </c>
      <c r="CD242" s="10">
        <f t="shared" ca="1" si="330"/>
        <v>0</v>
      </c>
      <c r="CE242" s="10">
        <f t="shared" ca="1" si="331"/>
        <v>0</v>
      </c>
      <c r="CF242" s="10">
        <f t="shared" ca="1" si="332"/>
        <v>0</v>
      </c>
      <c r="CG242" s="10">
        <f t="shared" ca="1" si="333"/>
        <v>0</v>
      </c>
      <c r="CH242" s="10">
        <f t="shared" ca="1" si="334"/>
        <v>0</v>
      </c>
      <c r="CI242" s="10">
        <f t="shared" ca="1" si="335"/>
        <v>0</v>
      </c>
      <c r="CJ242" s="13">
        <f t="shared" ca="1" si="353"/>
        <v>0</v>
      </c>
      <c r="CK242" s="13"/>
      <c r="CL242" s="33">
        <f t="shared" ca="1" si="271"/>
        <v>0</v>
      </c>
      <c r="CM242" s="10">
        <f ca="1">IF(NOT(snowball),0,IF(Z241=0,0,IF($C242&lt;=SUM($CL242:CL242),0,IF(BQ242+$C242-SUM($CL242:CL242)&gt;Z241+AU242,Z241+AU242-BQ242,$C242-SUM($CL242:CL242)))))</f>
        <v>0</v>
      </c>
      <c r="CN242" s="10">
        <f ca="1">IF(NOT(snowball),0,IF(AA241=0,0,IF($C242&lt;=SUM($CL242:CM242),0,IF(BR242+$C242-SUM($CL242:CM242)&gt;AA241+AV242,AA241+AV242-BR242,$C242-SUM($CL242:CM242)))))</f>
        <v>0</v>
      </c>
      <c r="CO242" s="10">
        <f ca="1">IF(NOT(snowball),0,IF(AB241=0,0,IF($C242&lt;=SUM($CL242:CN242),0,IF(BS242+$C242-SUM($CL242:CN242)&gt;AB241+AW242,AB241+AW242-BS242,$C242-SUM($CL242:CN242)))))</f>
        <v>0</v>
      </c>
      <c r="CP242" s="10">
        <f ca="1">IF(NOT(snowball),0,IF(AC241=0,0,IF($C242&lt;=SUM($CL242:CO242),0,IF(BT242+$C242-SUM($CL242:CO242)&gt;AC241+AX242,AC241+AX242-BT242,$C242-SUM($CL242:CO242)))))</f>
        <v>0</v>
      </c>
      <c r="CQ242" s="10">
        <f ca="1">IF(NOT(snowball),0,IF(AD241=0,0,IF($C242&lt;=SUM($CL242:CP242),0,IF(BU242+$C242-SUM($CL242:CP242)&gt;AD241+AY242,AD241+AY242-BU242,$C242-SUM($CL242:CP242)))))</f>
        <v>0</v>
      </c>
      <c r="CR242" s="10">
        <f ca="1">IF(NOT(snowball),0,IF(AE241=0,0,IF($C242&lt;=SUM($CL242:CQ242),0,IF(BV242+$C242-SUM($CL242:CQ242)&gt;AE241+AZ242,AE241+AZ242-BV242,$C242-SUM($CL242:CQ242)))))</f>
        <v>0</v>
      </c>
      <c r="CS242" s="10">
        <f ca="1">IF(NOT(snowball),0,IF(AF241=0,0,IF($C242&lt;=SUM($CL242:CR242),0,IF(BW242+$C242-SUM($CL242:CR242)&gt;AF241+BA242,AF241+BA242-BW242,$C242-SUM($CL242:CR242)))))</f>
        <v>0</v>
      </c>
      <c r="CT242" s="10">
        <f ca="1">IF(NOT(snowball),0,IF(AG241=0,0,IF($C242&lt;=SUM($CL242:CS242),0,IF(BX242+$C242-SUM($CL242:CS242)&gt;AG241+BB242,AG241+BB242-BX242,$C242-SUM($CL242:CS242)))))</f>
        <v>0</v>
      </c>
      <c r="CU242" s="10">
        <f ca="1">IF(NOT(snowball),0,IF(AH241=0,0,IF($C242&lt;=SUM($CL242:CT242),0,IF(BY242+$C242-SUM($CL242:CT242)&gt;AH241+BC242,AH241+BC242-BY242,$C242-SUM($CL242:CT242)))))</f>
        <v>0</v>
      </c>
      <c r="CV242" s="10">
        <f ca="1">IF(NOT(snowball),0,IF(AI241=0,0,IF($C242&lt;=SUM($CL242:CU242),0,IF(BZ242+$C242-SUM($CL242:CU242)&gt;AI241+BD242,AI241+BD242-BZ242,$C242-SUM($CL242:CU242)))))</f>
        <v>0</v>
      </c>
      <c r="CW242" s="10">
        <f ca="1">IF(NOT(snowball),0,IF(AJ241=0,0,IF($C242&lt;=SUM($CL242:CV242),0,IF(CA242+$C242-SUM($CL242:CV242)&gt;AJ241+BE242,AJ241+BE242-CA242,$C242-SUM($CL242:CV242)))))</f>
        <v>0</v>
      </c>
      <c r="CX242" s="10">
        <f ca="1">IF(NOT(snowball),0,IF(AK241=0,0,IF($C242&lt;=SUM($CL242:CW242),0,IF(CB242+$C242-SUM($CL242:CW242)&gt;AK241+BF242,AK241+BF242-CB242,$C242-SUM($CL242:CW242)))))</f>
        <v>0</v>
      </c>
      <c r="CY242" s="10">
        <f ca="1">IF(NOT(snowball),0,IF(AL241=0,0,IF($C242&lt;=SUM($CL242:CX242),0,IF(CC242+$C242-SUM($CL242:CX242)&gt;AL241+BG242,AL241+BG242-CC242,$C242-SUM($CL242:CX242)))))</f>
        <v>0</v>
      </c>
      <c r="CZ242" s="10">
        <f ca="1">IF(NOT(snowball),0,IF(AM241=0,0,IF($C242&lt;=SUM($CL242:CY242),0,IF(CD242+$C242-SUM($CL242:CY242)&gt;AM241+BH242,AM241+BH242-CD242,$C242-SUM($CL242:CY242)))))</f>
        <v>0</v>
      </c>
      <c r="DA242" s="10">
        <f ca="1">IF(NOT(snowball),0,IF(AN241=0,0,IF($C242&lt;=SUM($CL242:CZ242),0,IF(CE242+$C242-SUM($CL242:CZ242)&gt;AN241+BI242,AN241+BI242-CE242,$C242-SUM($CL242:CZ242)))))</f>
        <v>0</v>
      </c>
      <c r="DB242" s="10">
        <f ca="1">IF(NOT(snowball),0,IF(AO241=0,0,IF($C242&lt;=SUM($CL242:DA242),0,IF(CF242+$C242-SUM($CL242:DA242)&gt;AO241+BJ242,AO241+BJ242-CF242,$C242-SUM($CL242:DA242)))))</f>
        <v>0</v>
      </c>
      <c r="DC242" s="10">
        <f ca="1">IF(NOT(snowball),0,IF(AP241=0,0,IF($C242&lt;=SUM($CL242:DB242),0,IF(CG242+$C242-SUM($CL242:DB242)&gt;AP241+BK242,AP241+BK242-CG242,$C242-SUM($CL242:DB242)))))</f>
        <v>0</v>
      </c>
      <c r="DD242" s="10">
        <f ca="1">IF(NOT(snowball),0,IF(AQ241=0,0,IF($C242&lt;=SUM($CL242:DC242),0,IF(CH242+$C242-SUM($CL242:DC242)&gt;AQ241+BL242,AQ241+BL242-CH242,$C242-SUM($CL242:DC242)))))</f>
        <v>0</v>
      </c>
      <c r="DE242" s="10">
        <f ca="1">IF(NOT(snowball),0,IF(AR241=0,0,IF($C242&lt;=SUM($CL242:DD242),0,IF(CI242+$C242-SUM($CL242:DD242)&gt;AR241+BM242,AR241+BM242-CI242,$C242-SUM($CL242:DD242)))))</f>
        <v>0</v>
      </c>
    </row>
    <row r="243" spans="1:109" ht="11.1" customHeight="1">
      <c r="A243" s="11" t="str">
        <f t="shared" ca="1" si="336"/>
        <v/>
      </c>
      <c r="B243" s="5" t="e">
        <f t="shared" ca="1" si="272"/>
        <v>#N/A</v>
      </c>
      <c r="C243" s="34" t="str">
        <f t="shared" ca="1" si="250"/>
        <v/>
      </c>
      <c r="D243" s="10">
        <f t="shared" ca="1" si="337"/>
        <v>0</v>
      </c>
      <c r="E243" s="10">
        <f t="shared" ca="1" si="338"/>
        <v>0</v>
      </c>
      <c r="F243" s="10">
        <f t="shared" ca="1" si="339"/>
        <v>0</v>
      </c>
      <c r="G243" s="10">
        <f t="shared" ca="1" si="340"/>
        <v>0</v>
      </c>
      <c r="H243" s="10">
        <f t="shared" ca="1" si="341"/>
        <v>0</v>
      </c>
      <c r="I243" s="10">
        <f t="shared" ca="1" si="342"/>
        <v>0</v>
      </c>
      <c r="J243" s="10">
        <f t="shared" ca="1" si="343"/>
        <v>0</v>
      </c>
      <c r="K243" s="10">
        <f t="shared" ca="1" si="258"/>
        <v>0</v>
      </c>
      <c r="L243" s="10">
        <f t="shared" ca="1" si="259"/>
        <v>0</v>
      </c>
      <c r="M243" s="10">
        <f t="shared" ca="1" si="260"/>
        <v>0</v>
      </c>
      <c r="N243" s="10">
        <f t="shared" ca="1" si="261"/>
        <v>0</v>
      </c>
      <c r="O243" s="10">
        <f t="shared" ca="1" si="262"/>
        <v>0</v>
      </c>
      <c r="P243" s="10">
        <f t="shared" ca="1" si="263"/>
        <v>0</v>
      </c>
      <c r="Q243" s="10">
        <f t="shared" ca="1" si="264"/>
        <v>0</v>
      </c>
      <c r="R243" s="10">
        <f t="shared" ca="1" si="265"/>
        <v>0</v>
      </c>
      <c r="S243" s="10">
        <f t="shared" ca="1" si="266"/>
        <v>0</v>
      </c>
      <c r="T243" s="10">
        <f t="shared" ca="1" si="267"/>
        <v>0</v>
      </c>
      <c r="U243" s="10">
        <f t="shared" ca="1" si="268"/>
        <v>0</v>
      </c>
      <c r="V243" s="10">
        <f t="shared" ca="1" si="269"/>
        <v>0</v>
      </c>
      <c r="W243" s="10">
        <f t="shared" ca="1" si="269"/>
        <v>0</v>
      </c>
      <c r="X243" s="31"/>
      <c r="Y243" s="10">
        <f t="shared" ca="1" si="344"/>
        <v>0</v>
      </c>
      <c r="Z243" s="10">
        <f t="shared" ca="1" si="345"/>
        <v>0</v>
      </c>
      <c r="AA243" s="10">
        <f t="shared" ca="1" si="346"/>
        <v>0</v>
      </c>
      <c r="AB243" s="10">
        <f t="shared" ca="1" si="347"/>
        <v>0</v>
      </c>
      <c r="AC243" s="10">
        <f t="shared" ca="1" si="348"/>
        <v>0</v>
      </c>
      <c r="AD243" s="10">
        <f t="shared" ca="1" si="349"/>
        <v>0</v>
      </c>
      <c r="AE243" s="10">
        <f t="shared" ca="1" si="307"/>
        <v>0</v>
      </c>
      <c r="AF243" s="10">
        <f t="shared" ca="1" si="308"/>
        <v>0</v>
      </c>
      <c r="AG243" s="10">
        <f t="shared" ca="1" si="309"/>
        <v>0</v>
      </c>
      <c r="AH243" s="10">
        <f t="shared" ca="1" si="310"/>
        <v>0</v>
      </c>
      <c r="AI243" s="10">
        <f t="shared" ca="1" si="311"/>
        <v>0</v>
      </c>
      <c r="AJ243" s="10">
        <f t="shared" ca="1" si="312"/>
        <v>0</v>
      </c>
      <c r="AK243" s="10">
        <f t="shared" ca="1" si="313"/>
        <v>0</v>
      </c>
      <c r="AL243" s="10">
        <f t="shared" ca="1" si="314"/>
        <v>0</v>
      </c>
      <c r="AM243" s="10">
        <f t="shared" ca="1" si="315"/>
        <v>0</v>
      </c>
      <c r="AN243" s="10">
        <f t="shared" ca="1" si="316"/>
        <v>0</v>
      </c>
      <c r="AO243" s="10">
        <f t="shared" ca="1" si="317"/>
        <v>0</v>
      </c>
      <c r="AP243" s="10">
        <f t="shared" ca="1" si="318"/>
        <v>0</v>
      </c>
      <c r="AQ243" s="10">
        <f t="shared" ca="1" si="319"/>
        <v>0</v>
      </c>
      <c r="AR243" s="10">
        <f t="shared" ca="1" si="320"/>
        <v>0</v>
      </c>
      <c r="AS243" s="2"/>
      <c r="AT243" s="10">
        <f t="shared" ca="1" si="350"/>
        <v>0</v>
      </c>
      <c r="AU243" s="10">
        <f t="shared" ca="1" si="351"/>
        <v>0</v>
      </c>
      <c r="AV243" s="10">
        <f t="shared" ca="1" si="352"/>
        <v>0</v>
      </c>
      <c r="AW243" s="10">
        <f t="shared" ca="1" si="287"/>
        <v>0</v>
      </c>
      <c r="AX243" s="10">
        <f t="shared" ca="1" si="288"/>
        <v>0</v>
      </c>
      <c r="AY243" s="10">
        <f t="shared" ca="1" si="289"/>
        <v>0</v>
      </c>
      <c r="AZ243" s="10">
        <f t="shared" ca="1" si="290"/>
        <v>0</v>
      </c>
      <c r="BA243" s="10">
        <f t="shared" ca="1" si="291"/>
        <v>0</v>
      </c>
      <c r="BB243" s="10">
        <f t="shared" ca="1" si="292"/>
        <v>0</v>
      </c>
      <c r="BC243" s="10">
        <f t="shared" ca="1" si="293"/>
        <v>0</v>
      </c>
      <c r="BD243" s="10">
        <f t="shared" ca="1" si="294"/>
        <v>0</v>
      </c>
      <c r="BE243" s="10">
        <f t="shared" ca="1" si="295"/>
        <v>0</v>
      </c>
      <c r="BF243" s="10">
        <f t="shared" ca="1" si="296"/>
        <v>0</v>
      </c>
      <c r="BG243" s="10">
        <f t="shared" ca="1" si="297"/>
        <v>0</v>
      </c>
      <c r="BH243" s="10">
        <f t="shared" ca="1" si="298"/>
        <v>0</v>
      </c>
      <c r="BI243" s="10">
        <f t="shared" ca="1" si="299"/>
        <v>0</v>
      </c>
      <c r="BJ243" s="10">
        <f t="shared" ca="1" si="300"/>
        <v>0</v>
      </c>
      <c r="BK243" s="10">
        <f t="shared" ca="1" si="301"/>
        <v>0</v>
      </c>
      <c r="BL243" s="10">
        <f t="shared" ca="1" si="302"/>
        <v>0</v>
      </c>
      <c r="BM243" s="10">
        <f t="shared" ca="1" si="303"/>
        <v>0</v>
      </c>
      <c r="BN243" s="13">
        <f t="shared" ca="1" si="279"/>
        <v>0</v>
      </c>
      <c r="BO243" s="7"/>
      <c r="BP243" s="10">
        <f t="shared" ca="1" si="280"/>
        <v>0</v>
      </c>
      <c r="BQ243" s="10">
        <f t="shared" ca="1" si="281"/>
        <v>0</v>
      </c>
      <c r="BR243" s="10">
        <f t="shared" ca="1" si="282"/>
        <v>0</v>
      </c>
      <c r="BS243" s="10">
        <f t="shared" ca="1" si="283"/>
        <v>0</v>
      </c>
      <c r="BT243" s="10">
        <f t="shared" ca="1" si="284"/>
        <v>0</v>
      </c>
      <c r="BU243" s="10">
        <f t="shared" ca="1" si="321"/>
        <v>0</v>
      </c>
      <c r="BV243" s="10">
        <f t="shared" ca="1" si="322"/>
        <v>0</v>
      </c>
      <c r="BW243" s="10">
        <f t="shared" ca="1" si="323"/>
        <v>0</v>
      </c>
      <c r="BX243" s="10">
        <f t="shared" ca="1" si="324"/>
        <v>0</v>
      </c>
      <c r="BY243" s="10">
        <f t="shared" ca="1" si="325"/>
        <v>0</v>
      </c>
      <c r="BZ243" s="10">
        <f t="shared" ca="1" si="326"/>
        <v>0</v>
      </c>
      <c r="CA243" s="10">
        <f t="shared" ca="1" si="327"/>
        <v>0</v>
      </c>
      <c r="CB243" s="10">
        <f t="shared" ca="1" si="328"/>
        <v>0</v>
      </c>
      <c r="CC243" s="10">
        <f t="shared" ca="1" si="329"/>
        <v>0</v>
      </c>
      <c r="CD243" s="10">
        <f t="shared" ca="1" si="330"/>
        <v>0</v>
      </c>
      <c r="CE243" s="10">
        <f t="shared" ca="1" si="331"/>
        <v>0</v>
      </c>
      <c r="CF243" s="10">
        <f t="shared" ca="1" si="332"/>
        <v>0</v>
      </c>
      <c r="CG243" s="10">
        <f t="shared" ca="1" si="333"/>
        <v>0</v>
      </c>
      <c r="CH243" s="10">
        <f t="shared" ca="1" si="334"/>
        <v>0</v>
      </c>
      <c r="CI243" s="10">
        <f t="shared" ca="1" si="335"/>
        <v>0</v>
      </c>
      <c r="CJ243" s="13">
        <f t="shared" ca="1" si="353"/>
        <v>0</v>
      </c>
      <c r="CK243" s="13"/>
      <c r="CL243" s="33">
        <f t="shared" ca="1" si="271"/>
        <v>0</v>
      </c>
      <c r="CM243" s="10">
        <f ca="1">IF(NOT(snowball),0,IF(Z242=0,0,IF($C243&lt;=SUM($CL243:CL243),0,IF(BQ243+$C243-SUM($CL243:CL243)&gt;Z242+AU243,Z242+AU243-BQ243,$C243-SUM($CL243:CL243)))))</f>
        <v>0</v>
      </c>
      <c r="CN243" s="10">
        <f ca="1">IF(NOT(snowball),0,IF(AA242=0,0,IF($C243&lt;=SUM($CL243:CM243),0,IF(BR243+$C243-SUM($CL243:CM243)&gt;AA242+AV243,AA242+AV243-BR243,$C243-SUM($CL243:CM243)))))</f>
        <v>0</v>
      </c>
      <c r="CO243" s="10">
        <f ca="1">IF(NOT(snowball),0,IF(AB242=0,0,IF($C243&lt;=SUM($CL243:CN243),0,IF(BS243+$C243-SUM($CL243:CN243)&gt;AB242+AW243,AB242+AW243-BS243,$C243-SUM($CL243:CN243)))))</f>
        <v>0</v>
      </c>
      <c r="CP243" s="10">
        <f ca="1">IF(NOT(snowball),0,IF(AC242=0,0,IF($C243&lt;=SUM($CL243:CO243),0,IF(BT243+$C243-SUM($CL243:CO243)&gt;AC242+AX243,AC242+AX243-BT243,$C243-SUM($CL243:CO243)))))</f>
        <v>0</v>
      </c>
      <c r="CQ243" s="10">
        <f ca="1">IF(NOT(snowball),0,IF(AD242=0,0,IF($C243&lt;=SUM($CL243:CP243),0,IF(BU243+$C243-SUM($CL243:CP243)&gt;AD242+AY243,AD242+AY243-BU243,$C243-SUM($CL243:CP243)))))</f>
        <v>0</v>
      </c>
      <c r="CR243" s="10">
        <f ca="1">IF(NOT(snowball),0,IF(AE242=0,0,IF($C243&lt;=SUM($CL243:CQ243),0,IF(BV243+$C243-SUM($CL243:CQ243)&gt;AE242+AZ243,AE242+AZ243-BV243,$C243-SUM($CL243:CQ243)))))</f>
        <v>0</v>
      </c>
      <c r="CS243" s="10">
        <f ca="1">IF(NOT(snowball),0,IF(AF242=0,0,IF($C243&lt;=SUM($CL243:CR243),0,IF(BW243+$C243-SUM($CL243:CR243)&gt;AF242+BA243,AF242+BA243-BW243,$C243-SUM($CL243:CR243)))))</f>
        <v>0</v>
      </c>
      <c r="CT243" s="10">
        <f ca="1">IF(NOT(snowball),0,IF(AG242=0,0,IF($C243&lt;=SUM($CL243:CS243),0,IF(BX243+$C243-SUM($CL243:CS243)&gt;AG242+BB243,AG242+BB243-BX243,$C243-SUM($CL243:CS243)))))</f>
        <v>0</v>
      </c>
      <c r="CU243" s="10">
        <f ca="1">IF(NOT(snowball),0,IF(AH242=0,0,IF($C243&lt;=SUM($CL243:CT243),0,IF(BY243+$C243-SUM($CL243:CT243)&gt;AH242+BC243,AH242+BC243-BY243,$C243-SUM($CL243:CT243)))))</f>
        <v>0</v>
      </c>
      <c r="CV243" s="10">
        <f ca="1">IF(NOT(snowball),0,IF(AI242=0,0,IF($C243&lt;=SUM($CL243:CU243),0,IF(BZ243+$C243-SUM($CL243:CU243)&gt;AI242+BD243,AI242+BD243-BZ243,$C243-SUM($CL243:CU243)))))</f>
        <v>0</v>
      </c>
      <c r="CW243" s="10">
        <f ca="1">IF(NOT(snowball),0,IF(AJ242=0,0,IF($C243&lt;=SUM($CL243:CV243),0,IF(CA243+$C243-SUM($CL243:CV243)&gt;AJ242+BE243,AJ242+BE243-CA243,$C243-SUM($CL243:CV243)))))</f>
        <v>0</v>
      </c>
      <c r="CX243" s="10">
        <f ca="1">IF(NOT(snowball),0,IF(AK242=0,0,IF($C243&lt;=SUM($CL243:CW243),0,IF(CB243+$C243-SUM($CL243:CW243)&gt;AK242+BF243,AK242+BF243-CB243,$C243-SUM($CL243:CW243)))))</f>
        <v>0</v>
      </c>
      <c r="CY243" s="10">
        <f ca="1">IF(NOT(snowball),0,IF(AL242=0,0,IF($C243&lt;=SUM($CL243:CX243),0,IF(CC243+$C243-SUM($CL243:CX243)&gt;AL242+BG243,AL242+BG243-CC243,$C243-SUM($CL243:CX243)))))</f>
        <v>0</v>
      </c>
      <c r="CZ243" s="10">
        <f ca="1">IF(NOT(snowball),0,IF(AM242=0,0,IF($C243&lt;=SUM($CL243:CY243),0,IF(CD243+$C243-SUM($CL243:CY243)&gt;AM242+BH243,AM242+BH243-CD243,$C243-SUM($CL243:CY243)))))</f>
        <v>0</v>
      </c>
      <c r="DA243" s="10">
        <f ca="1">IF(NOT(snowball),0,IF(AN242=0,0,IF($C243&lt;=SUM($CL243:CZ243),0,IF(CE243+$C243-SUM($CL243:CZ243)&gt;AN242+BI243,AN242+BI243-CE243,$C243-SUM($CL243:CZ243)))))</f>
        <v>0</v>
      </c>
      <c r="DB243" s="10">
        <f ca="1">IF(NOT(snowball),0,IF(AO242=0,0,IF($C243&lt;=SUM($CL243:DA243),0,IF(CF243+$C243-SUM($CL243:DA243)&gt;AO242+BJ243,AO242+BJ243-CF243,$C243-SUM($CL243:DA243)))))</f>
        <v>0</v>
      </c>
      <c r="DC243" s="10">
        <f ca="1">IF(NOT(snowball),0,IF(AP242=0,0,IF($C243&lt;=SUM($CL243:DB243),0,IF(CG243+$C243-SUM($CL243:DB243)&gt;AP242+BK243,AP242+BK243-CG243,$C243-SUM($CL243:DB243)))))</f>
        <v>0</v>
      </c>
      <c r="DD243" s="10">
        <f ca="1">IF(NOT(snowball),0,IF(AQ242=0,0,IF($C243&lt;=SUM($CL243:DC243),0,IF(CH243+$C243-SUM($CL243:DC243)&gt;AQ242+BL243,AQ242+BL243-CH243,$C243-SUM($CL243:DC243)))))</f>
        <v>0</v>
      </c>
      <c r="DE243" s="10">
        <f ca="1">IF(NOT(snowball),0,IF(AR242=0,0,IF($C243&lt;=SUM($CL243:DD243),0,IF(CI243+$C243-SUM($CL243:DD243)&gt;AR242+BM243,AR242+BM243-CI243,$C243-SUM($CL243:DD243)))))</f>
        <v>0</v>
      </c>
    </row>
    <row r="244" spans="1:109" ht="11.1" customHeight="1">
      <c r="A244" s="11" t="str">
        <f t="shared" ca="1" si="336"/>
        <v/>
      </c>
      <c r="B244" s="5" t="e">
        <f t="shared" ca="1" si="272"/>
        <v>#N/A</v>
      </c>
      <c r="C244" s="34" t="str">
        <f t="shared" ca="1" si="250"/>
        <v/>
      </c>
      <c r="D244" s="10">
        <f t="shared" ca="1" si="337"/>
        <v>0</v>
      </c>
      <c r="E244" s="10">
        <f t="shared" ca="1" si="338"/>
        <v>0</v>
      </c>
      <c r="F244" s="10">
        <f t="shared" ca="1" si="339"/>
        <v>0</v>
      </c>
      <c r="G244" s="10">
        <f t="shared" ca="1" si="340"/>
        <v>0</v>
      </c>
      <c r="H244" s="10">
        <f t="shared" ca="1" si="341"/>
        <v>0</v>
      </c>
      <c r="I244" s="10">
        <f t="shared" ca="1" si="342"/>
        <v>0</v>
      </c>
      <c r="J244" s="10">
        <f t="shared" ca="1" si="343"/>
        <v>0</v>
      </c>
      <c r="K244" s="10">
        <f t="shared" ca="1" si="258"/>
        <v>0</v>
      </c>
      <c r="L244" s="10">
        <f t="shared" ca="1" si="259"/>
        <v>0</v>
      </c>
      <c r="M244" s="10">
        <f t="shared" ca="1" si="260"/>
        <v>0</v>
      </c>
      <c r="N244" s="10">
        <f t="shared" ca="1" si="261"/>
        <v>0</v>
      </c>
      <c r="O244" s="10">
        <f t="shared" ca="1" si="262"/>
        <v>0</v>
      </c>
      <c r="P244" s="10">
        <f t="shared" ca="1" si="263"/>
        <v>0</v>
      </c>
      <c r="Q244" s="10">
        <f t="shared" ca="1" si="264"/>
        <v>0</v>
      </c>
      <c r="R244" s="10">
        <f t="shared" ca="1" si="265"/>
        <v>0</v>
      </c>
      <c r="S244" s="10">
        <f t="shared" ca="1" si="266"/>
        <v>0</v>
      </c>
      <c r="T244" s="10">
        <f t="shared" ca="1" si="267"/>
        <v>0</v>
      </c>
      <c r="U244" s="10">
        <f t="shared" ca="1" si="268"/>
        <v>0</v>
      </c>
      <c r="V244" s="10">
        <f t="shared" ca="1" si="269"/>
        <v>0</v>
      </c>
      <c r="W244" s="10">
        <f t="shared" ca="1" si="269"/>
        <v>0</v>
      </c>
      <c r="X244" s="31"/>
      <c r="Y244" s="10">
        <f t="shared" ca="1" si="344"/>
        <v>0</v>
      </c>
      <c r="Z244" s="10">
        <f t="shared" ca="1" si="345"/>
        <v>0</v>
      </c>
      <c r="AA244" s="10">
        <f t="shared" ca="1" si="346"/>
        <v>0</v>
      </c>
      <c r="AB244" s="10">
        <f t="shared" ca="1" si="347"/>
        <v>0</v>
      </c>
      <c r="AC244" s="10">
        <f t="shared" ca="1" si="348"/>
        <v>0</v>
      </c>
      <c r="AD244" s="10">
        <f t="shared" ca="1" si="349"/>
        <v>0</v>
      </c>
      <c r="AE244" s="10">
        <f t="shared" ca="1" si="307"/>
        <v>0</v>
      </c>
      <c r="AF244" s="10">
        <f t="shared" ca="1" si="308"/>
        <v>0</v>
      </c>
      <c r="AG244" s="10">
        <f t="shared" ca="1" si="309"/>
        <v>0</v>
      </c>
      <c r="AH244" s="10">
        <f t="shared" ca="1" si="310"/>
        <v>0</v>
      </c>
      <c r="AI244" s="10">
        <f t="shared" ca="1" si="311"/>
        <v>0</v>
      </c>
      <c r="AJ244" s="10">
        <f t="shared" ca="1" si="312"/>
        <v>0</v>
      </c>
      <c r="AK244" s="10">
        <f t="shared" ca="1" si="313"/>
        <v>0</v>
      </c>
      <c r="AL244" s="10">
        <f t="shared" ca="1" si="314"/>
        <v>0</v>
      </c>
      <c r="AM244" s="10">
        <f t="shared" ca="1" si="315"/>
        <v>0</v>
      </c>
      <c r="AN244" s="10">
        <f t="shared" ca="1" si="316"/>
        <v>0</v>
      </c>
      <c r="AO244" s="10">
        <f t="shared" ca="1" si="317"/>
        <v>0</v>
      </c>
      <c r="AP244" s="10">
        <f t="shared" ca="1" si="318"/>
        <v>0</v>
      </c>
      <c r="AQ244" s="10">
        <f t="shared" ca="1" si="319"/>
        <v>0</v>
      </c>
      <c r="AR244" s="10">
        <f t="shared" ca="1" si="320"/>
        <v>0</v>
      </c>
      <c r="AS244" s="2"/>
      <c r="AT244" s="10">
        <f t="shared" ca="1" si="350"/>
        <v>0</v>
      </c>
      <c r="AU244" s="10">
        <f t="shared" ca="1" si="351"/>
        <v>0</v>
      </c>
      <c r="AV244" s="10">
        <f t="shared" ca="1" si="352"/>
        <v>0</v>
      </c>
      <c r="AW244" s="10">
        <f t="shared" ca="1" si="287"/>
        <v>0</v>
      </c>
      <c r="AX244" s="10">
        <f t="shared" ca="1" si="288"/>
        <v>0</v>
      </c>
      <c r="AY244" s="10">
        <f t="shared" ca="1" si="289"/>
        <v>0</v>
      </c>
      <c r="AZ244" s="10">
        <f t="shared" ca="1" si="290"/>
        <v>0</v>
      </c>
      <c r="BA244" s="10">
        <f t="shared" ca="1" si="291"/>
        <v>0</v>
      </c>
      <c r="BB244" s="10">
        <f t="shared" ca="1" si="292"/>
        <v>0</v>
      </c>
      <c r="BC244" s="10">
        <f t="shared" ca="1" si="293"/>
        <v>0</v>
      </c>
      <c r="BD244" s="10">
        <f t="shared" ca="1" si="294"/>
        <v>0</v>
      </c>
      <c r="BE244" s="10">
        <f t="shared" ca="1" si="295"/>
        <v>0</v>
      </c>
      <c r="BF244" s="10">
        <f t="shared" ca="1" si="296"/>
        <v>0</v>
      </c>
      <c r="BG244" s="10">
        <f t="shared" ca="1" si="297"/>
        <v>0</v>
      </c>
      <c r="BH244" s="10">
        <f t="shared" ca="1" si="298"/>
        <v>0</v>
      </c>
      <c r="BI244" s="10">
        <f t="shared" ca="1" si="299"/>
        <v>0</v>
      </c>
      <c r="BJ244" s="10">
        <f t="shared" ca="1" si="300"/>
        <v>0</v>
      </c>
      <c r="BK244" s="10">
        <f t="shared" ca="1" si="301"/>
        <v>0</v>
      </c>
      <c r="BL244" s="10">
        <f t="shared" ca="1" si="302"/>
        <v>0</v>
      </c>
      <c r="BM244" s="10">
        <f t="shared" ca="1" si="303"/>
        <v>0</v>
      </c>
      <c r="BN244" s="13">
        <f t="shared" ca="1" si="279"/>
        <v>0</v>
      </c>
      <c r="BO244" s="7"/>
      <c r="BP244" s="10">
        <f t="shared" ca="1" si="280"/>
        <v>0</v>
      </c>
      <c r="BQ244" s="10">
        <f t="shared" ca="1" si="281"/>
        <v>0</v>
      </c>
      <c r="BR244" s="10">
        <f t="shared" ca="1" si="282"/>
        <v>0</v>
      </c>
      <c r="BS244" s="10">
        <f t="shared" ca="1" si="283"/>
        <v>0</v>
      </c>
      <c r="BT244" s="10">
        <f t="shared" ca="1" si="284"/>
        <v>0</v>
      </c>
      <c r="BU244" s="10">
        <f t="shared" ca="1" si="321"/>
        <v>0</v>
      </c>
      <c r="BV244" s="10">
        <f t="shared" ca="1" si="322"/>
        <v>0</v>
      </c>
      <c r="BW244" s="10">
        <f t="shared" ca="1" si="323"/>
        <v>0</v>
      </c>
      <c r="BX244" s="10">
        <f t="shared" ca="1" si="324"/>
        <v>0</v>
      </c>
      <c r="BY244" s="10">
        <f t="shared" ca="1" si="325"/>
        <v>0</v>
      </c>
      <c r="BZ244" s="10">
        <f t="shared" ca="1" si="326"/>
        <v>0</v>
      </c>
      <c r="CA244" s="10">
        <f t="shared" ca="1" si="327"/>
        <v>0</v>
      </c>
      <c r="CB244" s="10">
        <f t="shared" ca="1" si="328"/>
        <v>0</v>
      </c>
      <c r="CC244" s="10">
        <f t="shared" ca="1" si="329"/>
        <v>0</v>
      </c>
      <c r="CD244" s="10">
        <f t="shared" ca="1" si="330"/>
        <v>0</v>
      </c>
      <c r="CE244" s="10">
        <f t="shared" ca="1" si="331"/>
        <v>0</v>
      </c>
      <c r="CF244" s="10">
        <f t="shared" ca="1" si="332"/>
        <v>0</v>
      </c>
      <c r="CG244" s="10">
        <f t="shared" ca="1" si="333"/>
        <v>0</v>
      </c>
      <c r="CH244" s="10">
        <f t="shared" ca="1" si="334"/>
        <v>0</v>
      </c>
      <c r="CI244" s="10">
        <f t="shared" ca="1" si="335"/>
        <v>0</v>
      </c>
      <c r="CJ244" s="13">
        <f t="shared" ca="1" si="353"/>
        <v>0</v>
      </c>
      <c r="CK244" s="13"/>
      <c r="CL244" s="33">
        <f t="shared" ca="1" si="271"/>
        <v>0</v>
      </c>
      <c r="CM244" s="10">
        <f ca="1">IF(NOT(snowball),0,IF(Z243=0,0,IF($C244&lt;=SUM($CL244:CL244),0,IF(BQ244+$C244-SUM($CL244:CL244)&gt;Z243+AU244,Z243+AU244-BQ244,$C244-SUM($CL244:CL244)))))</f>
        <v>0</v>
      </c>
      <c r="CN244" s="10">
        <f ca="1">IF(NOT(snowball),0,IF(AA243=0,0,IF($C244&lt;=SUM($CL244:CM244),0,IF(BR244+$C244-SUM($CL244:CM244)&gt;AA243+AV244,AA243+AV244-BR244,$C244-SUM($CL244:CM244)))))</f>
        <v>0</v>
      </c>
      <c r="CO244" s="10">
        <f ca="1">IF(NOT(snowball),0,IF(AB243=0,0,IF($C244&lt;=SUM($CL244:CN244),0,IF(BS244+$C244-SUM($CL244:CN244)&gt;AB243+AW244,AB243+AW244-BS244,$C244-SUM($CL244:CN244)))))</f>
        <v>0</v>
      </c>
      <c r="CP244" s="10">
        <f ca="1">IF(NOT(snowball),0,IF(AC243=0,0,IF($C244&lt;=SUM($CL244:CO244),0,IF(BT244+$C244-SUM($CL244:CO244)&gt;AC243+AX244,AC243+AX244-BT244,$C244-SUM($CL244:CO244)))))</f>
        <v>0</v>
      </c>
      <c r="CQ244" s="10">
        <f ca="1">IF(NOT(snowball),0,IF(AD243=0,0,IF($C244&lt;=SUM($CL244:CP244),0,IF(BU244+$C244-SUM($CL244:CP244)&gt;AD243+AY244,AD243+AY244-BU244,$C244-SUM($CL244:CP244)))))</f>
        <v>0</v>
      </c>
      <c r="CR244" s="10">
        <f ca="1">IF(NOT(snowball),0,IF(AE243=0,0,IF($C244&lt;=SUM($CL244:CQ244),0,IF(BV244+$C244-SUM($CL244:CQ244)&gt;AE243+AZ244,AE243+AZ244-BV244,$C244-SUM($CL244:CQ244)))))</f>
        <v>0</v>
      </c>
      <c r="CS244" s="10">
        <f ca="1">IF(NOT(snowball),0,IF(AF243=0,0,IF($C244&lt;=SUM($CL244:CR244),0,IF(BW244+$C244-SUM($CL244:CR244)&gt;AF243+BA244,AF243+BA244-BW244,$C244-SUM($CL244:CR244)))))</f>
        <v>0</v>
      </c>
      <c r="CT244" s="10">
        <f ca="1">IF(NOT(snowball),0,IF(AG243=0,0,IF($C244&lt;=SUM($CL244:CS244),0,IF(BX244+$C244-SUM($CL244:CS244)&gt;AG243+BB244,AG243+BB244-BX244,$C244-SUM($CL244:CS244)))))</f>
        <v>0</v>
      </c>
      <c r="CU244" s="10">
        <f ca="1">IF(NOT(snowball),0,IF(AH243=0,0,IF($C244&lt;=SUM($CL244:CT244),0,IF(BY244+$C244-SUM($CL244:CT244)&gt;AH243+BC244,AH243+BC244-BY244,$C244-SUM($CL244:CT244)))))</f>
        <v>0</v>
      </c>
      <c r="CV244" s="10">
        <f ca="1">IF(NOT(snowball),0,IF(AI243=0,0,IF($C244&lt;=SUM($CL244:CU244),0,IF(BZ244+$C244-SUM($CL244:CU244)&gt;AI243+BD244,AI243+BD244-BZ244,$C244-SUM($CL244:CU244)))))</f>
        <v>0</v>
      </c>
      <c r="CW244" s="10">
        <f ca="1">IF(NOT(snowball),0,IF(AJ243=0,0,IF($C244&lt;=SUM($CL244:CV244),0,IF(CA244+$C244-SUM($CL244:CV244)&gt;AJ243+BE244,AJ243+BE244-CA244,$C244-SUM($CL244:CV244)))))</f>
        <v>0</v>
      </c>
      <c r="CX244" s="10">
        <f ca="1">IF(NOT(snowball),0,IF(AK243=0,0,IF($C244&lt;=SUM($CL244:CW244),0,IF(CB244+$C244-SUM($CL244:CW244)&gt;AK243+BF244,AK243+BF244-CB244,$C244-SUM($CL244:CW244)))))</f>
        <v>0</v>
      </c>
      <c r="CY244" s="10">
        <f ca="1">IF(NOT(snowball),0,IF(AL243=0,0,IF($C244&lt;=SUM($CL244:CX244),0,IF(CC244+$C244-SUM($CL244:CX244)&gt;AL243+BG244,AL243+BG244-CC244,$C244-SUM($CL244:CX244)))))</f>
        <v>0</v>
      </c>
      <c r="CZ244" s="10">
        <f ca="1">IF(NOT(snowball),0,IF(AM243=0,0,IF($C244&lt;=SUM($CL244:CY244),0,IF(CD244+$C244-SUM($CL244:CY244)&gt;AM243+BH244,AM243+BH244-CD244,$C244-SUM($CL244:CY244)))))</f>
        <v>0</v>
      </c>
      <c r="DA244" s="10">
        <f ca="1">IF(NOT(snowball),0,IF(AN243=0,0,IF($C244&lt;=SUM($CL244:CZ244),0,IF(CE244+$C244-SUM($CL244:CZ244)&gt;AN243+BI244,AN243+BI244-CE244,$C244-SUM($CL244:CZ244)))))</f>
        <v>0</v>
      </c>
      <c r="DB244" s="10">
        <f ca="1">IF(NOT(snowball),0,IF(AO243=0,0,IF($C244&lt;=SUM($CL244:DA244),0,IF(CF244+$C244-SUM($CL244:DA244)&gt;AO243+BJ244,AO243+BJ244-CF244,$C244-SUM($CL244:DA244)))))</f>
        <v>0</v>
      </c>
      <c r="DC244" s="10">
        <f ca="1">IF(NOT(snowball),0,IF(AP243=0,0,IF($C244&lt;=SUM($CL244:DB244),0,IF(CG244+$C244-SUM($CL244:DB244)&gt;AP243+BK244,AP243+BK244-CG244,$C244-SUM($CL244:DB244)))))</f>
        <v>0</v>
      </c>
      <c r="DD244" s="10">
        <f ca="1">IF(NOT(snowball),0,IF(AQ243=0,0,IF($C244&lt;=SUM($CL244:DC244),0,IF(CH244+$C244-SUM($CL244:DC244)&gt;AQ243+BL244,AQ243+BL244-CH244,$C244-SUM($CL244:DC244)))))</f>
        <v>0</v>
      </c>
      <c r="DE244" s="10">
        <f ca="1">IF(NOT(snowball),0,IF(AR243=0,0,IF($C244&lt;=SUM($CL244:DD244),0,IF(CI244+$C244-SUM($CL244:DD244)&gt;AR243+BM244,AR243+BM244-CI244,$C244-SUM($CL244:DD244)))))</f>
        <v>0</v>
      </c>
    </row>
    <row r="245" spans="1:109" ht="11.1" customHeight="1">
      <c r="A245" s="11" t="str">
        <f t="shared" ca="1" si="336"/>
        <v/>
      </c>
      <c r="B245" s="5" t="e">
        <f t="shared" ca="1" si="272"/>
        <v>#N/A</v>
      </c>
      <c r="C245" s="34" t="str">
        <f t="shared" ca="1" si="250"/>
        <v/>
      </c>
      <c r="D245" s="10">
        <f t="shared" ca="1" si="337"/>
        <v>0</v>
      </c>
      <c r="E245" s="10">
        <f t="shared" ca="1" si="338"/>
        <v>0</v>
      </c>
      <c r="F245" s="10">
        <f t="shared" ca="1" si="339"/>
        <v>0</v>
      </c>
      <c r="G245" s="10">
        <f t="shared" ca="1" si="340"/>
        <v>0</v>
      </c>
      <c r="H245" s="10">
        <f t="shared" ca="1" si="341"/>
        <v>0</v>
      </c>
      <c r="I245" s="10">
        <f t="shared" ca="1" si="342"/>
        <v>0</v>
      </c>
      <c r="J245" s="10">
        <f t="shared" ref="J245:J308" ca="1" si="354">BV245+CR245</f>
        <v>0</v>
      </c>
      <c r="K245" s="10">
        <f t="shared" ca="1" si="258"/>
        <v>0</v>
      </c>
      <c r="L245" s="10">
        <f t="shared" ca="1" si="259"/>
        <v>0</v>
      </c>
      <c r="M245" s="10">
        <f t="shared" ca="1" si="260"/>
        <v>0</v>
      </c>
      <c r="N245" s="10">
        <f t="shared" ca="1" si="261"/>
        <v>0</v>
      </c>
      <c r="O245" s="10">
        <f t="shared" ca="1" si="262"/>
        <v>0</v>
      </c>
      <c r="P245" s="10">
        <f t="shared" ca="1" si="263"/>
        <v>0</v>
      </c>
      <c r="Q245" s="10">
        <f t="shared" ca="1" si="264"/>
        <v>0</v>
      </c>
      <c r="R245" s="10">
        <f t="shared" ca="1" si="265"/>
        <v>0</v>
      </c>
      <c r="S245" s="10">
        <f t="shared" ca="1" si="266"/>
        <v>0</v>
      </c>
      <c r="T245" s="10">
        <f t="shared" ca="1" si="267"/>
        <v>0</v>
      </c>
      <c r="U245" s="10">
        <f t="shared" ca="1" si="268"/>
        <v>0</v>
      </c>
      <c r="V245" s="10">
        <f t="shared" ca="1" si="269"/>
        <v>0</v>
      </c>
      <c r="W245" s="10">
        <f t="shared" ca="1" si="269"/>
        <v>0</v>
      </c>
      <c r="X245" s="31"/>
      <c r="Y245" s="10">
        <f t="shared" ca="1" si="344"/>
        <v>0</v>
      </c>
      <c r="Z245" s="10">
        <f t="shared" ca="1" si="345"/>
        <v>0</v>
      </c>
      <c r="AA245" s="10">
        <f t="shared" ca="1" si="346"/>
        <v>0</v>
      </c>
      <c r="AB245" s="10">
        <f t="shared" ca="1" si="347"/>
        <v>0</v>
      </c>
      <c r="AC245" s="10">
        <f t="shared" ca="1" si="348"/>
        <v>0</v>
      </c>
      <c r="AD245" s="10">
        <f t="shared" ca="1" si="349"/>
        <v>0</v>
      </c>
      <c r="AE245" s="10">
        <f t="shared" ca="1" si="307"/>
        <v>0</v>
      </c>
      <c r="AF245" s="10">
        <f t="shared" ca="1" si="308"/>
        <v>0</v>
      </c>
      <c r="AG245" s="10">
        <f t="shared" ca="1" si="309"/>
        <v>0</v>
      </c>
      <c r="AH245" s="10">
        <f t="shared" ca="1" si="310"/>
        <v>0</v>
      </c>
      <c r="AI245" s="10">
        <f t="shared" ca="1" si="311"/>
        <v>0</v>
      </c>
      <c r="AJ245" s="10">
        <f t="shared" ca="1" si="312"/>
        <v>0</v>
      </c>
      <c r="AK245" s="10">
        <f t="shared" ca="1" si="313"/>
        <v>0</v>
      </c>
      <c r="AL245" s="10">
        <f t="shared" ca="1" si="314"/>
        <v>0</v>
      </c>
      <c r="AM245" s="10">
        <f t="shared" ca="1" si="315"/>
        <v>0</v>
      </c>
      <c r="AN245" s="10">
        <f t="shared" ca="1" si="316"/>
        <v>0</v>
      </c>
      <c r="AO245" s="10">
        <f t="shared" ca="1" si="317"/>
        <v>0</v>
      </c>
      <c r="AP245" s="10">
        <f t="shared" ca="1" si="318"/>
        <v>0</v>
      </c>
      <c r="AQ245" s="10">
        <f t="shared" ca="1" si="319"/>
        <v>0</v>
      </c>
      <c r="AR245" s="10">
        <f t="shared" ca="1" si="320"/>
        <v>0</v>
      </c>
      <c r="AS245" s="2"/>
      <c r="AT245" s="10">
        <f t="shared" ca="1" si="350"/>
        <v>0</v>
      </c>
      <c r="AU245" s="10">
        <f t="shared" ca="1" si="351"/>
        <v>0</v>
      </c>
      <c r="AV245" s="10">
        <f t="shared" ca="1" si="352"/>
        <v>0</v>
      </c>
      <c r="AW245" s="10">
        <f t="shared" ca="1" si="287"/>
        <v>0</v>
      </c>
      <c r="AX245" s="10">
        <f t="shared" ca="1" si="288"/>
        <v>0</v>
      </c>
      <c r="AY245" s="10">
        <f t="shared" ca="1" si="289"/>
        <v>0</v>
      </c>
      <c r="AZ245" s="10">
        <f t="shared" ca="1" si="290"/>
        <v>0</v>
      </c>
      <c r="BA245" s="10">
        <f t="shared" ca="1" si="291"/>
        <v>0</v>
      </c>
      <c r="BB245" s="10">
        <f t="shared" ca="1" si="292"/>
        <v>0</v>
      </c>
      <c r="BC245" s="10">
        <f t="shared" ca="1" si="293"/>
        <v>0</v>
      </c>
      <c r="BD245" s="10">
        <f t="shared" ca="1" si="294"/>
        <v>0</v>
      </c>
      <c r="BE245" s="10">
        <f t="shared" ca="1" si="295"/>
        <v>0</v>
      </c>
      <c r="BF245" s="10">
        <f t="shared" ca="1" si="296"/>
        <v>0</v>
      </c>
      <c r="BG245" s="10">
        <f t="shared" ca="1" si="297"/>
        <v>0</v>
      </c>
      <c r="BH245" s="10">
        <f t="shared" ca="1" si="298"/>
        <v>0</v>
      </c>
      <c r="BI245" s="10">
        <f t="shared" ca="1" si="299"/>
        <v>0</v>
      </c>
      <c r="BJ245" s="10">
        <f t="shared" ca="1" si="300"/>
        <v>0</v>
      </c>
      <c r="BK245" s="10">
        <f t="shared" ca="1" si="301"/>
        <v>0</v>
      </c>
      <c r="BL245" s="10">
        <f t="shared" ca="1" si="302"/>
        <v>0</v>
      </c>
      <c r="BM245" s="10">
        <f t="shared" ca="1" si="303"/>
        <v>0</v>
      </c>
      <c r="BN245" s="13">
        <f t="shared" ca="1" si="279"/>
        <v>0</v>
      </c>
      <c r="BO245" s="7"/>
      <c r="BP245" s="10">
        <f t="shared" ca="1" si="280"/>
        <v>0</v>
      </c>
      <c r="BQ245" s="10">
        <f t="shared" ca="1" si="281"/>
        <v>0</v>
      </c>
      <c r="BR245" s="10">
        <f t="shared" ca="1" si="282"/>
        <v>0</v>
      </c>
      <c r="BS245" s="10">
        <f t="shared" ca="1" si="283"/>
        <v>0</v>
      </c>
      <c r="BT245" s="10">
        <f t="shared" ca="1" si="284"/>
        <v>0</v>
      </c>
      <c r="BU245" s="10">
        <f t="shared" ca="1" si="321"/>
        <v>0</v>
      </c>
      <c r="BV245" s="10">
        <f t="shared" ca="1" si="322"/>
        <v>0</v>
      </c>
      <c r="BW245" s="10">
        <f t="shared" ca="1" si="323"/>
        <v>0</v>
      </c>
      <c r="BX245" s="10">
        <f t="shared" ca="1" si="324"/>
        <v>0</v>
      </c>
      <c r="BY245" s="10">
        <f t="shared" ca="1" si="325"/>
        <v>0</v>
      </c>
      <c r="BZ245" s="10">
        <f t="shared" ca="1" si="326"/>
        <v>0</v>
      </c>
      <c r="CA245" s="10">
        <f t="shared" ca="1" si="327"/>
        <v>0</v>
      </c>
      <c r="CB245" s="10">
        <f t="shared" ca="1" si="328"/>
        <v>0</v>
      </c>
      <c r="CC245" s="10">
        <f t="shared" ca="1" si="329"/>
        <v>0</v>
      </c>
      <c r="CD245" s="10">
        <f t="shared" ca="1" si="330"/>
        <v>0</v>
      </c>
      <c r="CE245" s="10">
        <f t="shared" ca="1" si="331"/>
        <v>0</v>
      </c>
      <c r="CF245" s="10">
        <f t="shared" ca="1" si="332"/>
        <v>0</v>
      </c>
      <c r="CG245" s="10">
        <f t="shared" ca="1" si="333"/>
        <v>0</v>
      </c>
      <c r="CH245" s="10">
        <f t="shared" ca="1" si="334"/>
        <v>0</v>
      </c>
      <c r="CI245" s="10">
        <f t="shared" ca="1" si="335"/>
        <v>0</v>
      </c>
      <c r="CJ245" s="13">
        <f t="shared" ca="1" si="353"/>
        <v>0</v>
      </c>
      <c r="CK245" s="13"/>
      <c r="CL245" s="33">
        <f t="shared" ca="1" si="271"/>
        <v>0</v>
      </c>
      <c r="CM245" s="10">
        <f ca="1">IF(NOT(snowball),0,IF(Z244=0,0,IF($C245&lt;=SUM($CL245:CL245),0,IF(BQ245+$C245-SUM($CL245:CL245)&gt;Z244+AU245,Z244+AU245-BQ245,$C245-SUM($CL245:CL245)))))</f>
        <v>0</v>
      </c>
      <c r="CN245" s="10">
        <f ca="1">IF(NOT(snowball),0,IF(AA244=0,0,IF($C245&lt;=SUM($CL245:CM245),0,IF(BR245+$C245-SUM($CL245:CM245)&gt;AA244+AV245,AA244+AV245-BR245,$C245-SUM($CL245:CM245)))))</f>
        <v>0</v>
      </c>
      <c r="CO245" s="10">
        <f ca="1">IF(NOT(snowball),0,IF(AB244=0,0,IF($C245&lt;=SUM($CL245:CN245),0,IF(BS245+$C245-SUM($CL245:CN245)&gt;AB244+AW245,AB244+AW245-BS245,$C245-SUM($CL245:CN245)))))</f>
        <v>0</v>
      </c>
      <c r="CP245" s="10">
        <f ca="1">IF(NOT(snowball),0,IF(AC244=0,0,IF($C245&lt;=SUM($CL245:CO245),0,IF(BT245+$C245-SUM($CL245:CO245)&gt;AC244+AX245,AC244+AX245-BT245,$C245-SUM($CL245:CO245)))))</f>
        <v>0</v>
      </c>
      <c r="CQ245" s="10">
        <f ca="1">IF(NOT(snowball),0,IF(AD244=0,0,IF($C245&lt;=SUM($CL245:CP245),0,IF(BU245+$C245-SUM($CL245:CP245)&gt;AD244+AY245,AD244+AY245-BU245,$C245-SUM($CL245:CP245)))))</f>
        <v>0</v>
      </c>
      <c r="CR245" s="10">
        <f ca="1">IF(NOT(snowball),0,IF(AE244=0,0,IF($C245&lt;=SUM($CL245:CQ245),0,IF(BV245+$C245-SUM($CL245:CQ245)&gt;AE244+AZ245,AE244+AZ245-BV245,$C245-SUM($CL245:CQ245)))))</f>
        <v>0</v>
      </c>
      <c r="CS245" s="10">
        <f ca="1">IF(NOT(snowball),0,IF(AF244=0,0,IF($C245&lt;=SUM($CL245:CR245),0,IF(BW245+$C245-SUM($CL245:CR245)&gt;AF244+BA245,AF244+BA245-BW245,$C245-SUM($CL245:CR245)))))</f>
        <v>0</v>
      </c>
      <c r="CT245" s="10">
        <f ca="1">IF(NOT(snowball),0,IF(AG244=0,0,IF($C245&lt;=SUM($CL245:CS245),0,IF(BX245+$C245-SUM($CL245:CS245)&gt;AG244+BB245,AG244+BB245-BX245,$C245-SUM($CL245:CS245)))))</f>
        <v>0</v>
      </c>
      <c r="CU245" s="10">
        <f ca="1">IF(NOT(snowball),0,IF(AH244=0,0,IF($C245&lt;=SUM($CL245:CT245),0,IF(BY245+$C245-SUM($CL245:CT245)&gt;AH244+BC245,AH244+BC245-BY245,$C245-SUM($CL245:CT245)))))</f>
        <v>0</v>
      </c>
      <c r="CV245" s="10">
        <f ca="1">IF(NOT(snowball),0,IF(AI244=0,0,IF($C245&lt;=SUM($CL245:CU245),0,IF(BZ245+$C245-SUM($CL245:CU245)&gt;AI244+BD245,AI244+BD245-BZ245,$C245-SUM($CL245:CU245)))))</f>
        <v>0</v>
      </c>
      <c r="CW245" s="10">
        <f ca="1">IF(NOT(snowball),0,IF(AJ244=0,0,IF($C245&lt;=SUM($CL245:CV245),0,IF(CA245+$C245-SUM($CL245:CV245)&gt;AJ244+BE245,AJ244+BE245-CA245,$C245-SUM($CL245:CV245)))))</f>
        <v>0</v>
      </c>
      <c r="CX245" s="10">
        <f ca="1">IF(NOT(snowball),0,IF(AK244=0,0,IF($C245&lt;=SUM($CL245:CW245),0,IF(CB245+$C245-SUM($CL245:CW245)&gt;AK244+BF245,AK244+BF245-CB245,$C245-SUM($CL245:CW245)))))</f>
        <v>0</v>
      </c>
      <c r="CY245" s="10">
        <f ca="1">IF(NOT(snowball),0,IF(AL244=0,0,IF($C245&lt;=SUM($CL245:CX245),0,IF(CC245+$C245-SUM($CL245:CX245)&gt;AL244+BG245,AL244+BG245-CC245,$C245-SUM($CL245:CX245)))))</f>
        <v>0</v>
      </c>
      <c r="CZ245" s="10">
        <f ca="1">IF(NOT(snowball),0,IF(AM244=0,0,IF($C245&lt;=SUM($CL245:CY245),0,IF(CD245+$C245-SUM($CL245:CY245)&gt;AM244+BH245,AM244+BH245-CD245,$C245-SUM($CL245:CY245)))))</f>
        <v>0</v>
      </c>
      <c r="DA245" s="10">
        <f ca="1">IF(NOT(snowball),0,IF(AN244=0,0,IF($C245&lt;=SUM($CL245:CZ245),0,IF(CE245+$C245-SUM($CL245:CZ245)&gt;AN244+BI245,AN244+BI245-CE245,$C245-SUM($CL245:CZ245)))))</f>
        <v>0</v>
      </c>
      <c r="DB245" s="10">
        <f ca="1">IF(NOT(snowball),0,IF(AO244=0,0,IF($C245&lt;=SUM($CL245:DA245),0,IF(CF245+$C245-SUM($CL245:DA245)&gt;AO244+BJ245,AO244+BJ245-CF245,$C245-SUM($CL245:DA245)))))</f>
        <v>0</v>
      </c>
      <c r="DC245" s="10">
        <f ca="1">IF(NOT(snowball),0,IF(AP244=0,0,IF($C245&lt;=SUM($CL245:DB245),0,IF(CG245+$C245-SUM($CL245:DB245)&gt;AP244+BK245,AP244+BK245-CG245,$C245-SUM($CL245:DB245)))))</f>
        <v>0</v>
      </c>
      <c r="DD245" s="10">
        <f ca="1">IF(NOT(snowball),0,IF(AQ244=0,0,IF($C245&lt;=SUM($CL245:DC245),0,IF(CH245+$C245-SUM($CL245:DC245)&gt;AQ244+BL245,AQ244+BL245-CH245,$C245-SUM($CL245:DC245)))))</f>
        <v>0</v>
      </c>
      <c r="DE245" s="10">
        <f ca="1">IF(NOT(snowball),0,IF(AR244=0,0,IF($C245&lt;=SUM($CL245:DD245),0,IF(CI245+$C245-SUM($CL245:DD245)&gt;AR244+BM245,AR244+BM245-CI245,$C245-SUM($CL245:DD245)))))</f>
        <v>0</v>
      </c>
    </row>
    <row r="246" spans="1:109" ht="11.1" customHeight="1">
      <c r="A246" s="11" t="str">
        <f t="shared" ca="1" si="336"/>
        <v/>
      </c>
      <c r="B246" s="5" t="e">
        <f t="shared" ca="1" si="272"/>
        <v>#N/A</v>
      </c>
      <c r="C246" s="34" t="str">
        <f t="shared" ca="1" si="250"/>
        <v/>
      </c>
      <c r="D246" s="10">
        <f t="shared" ca="1" si="337"/>
        <v>0</v>
      </c>
      <c r="E246" s="10">
        <f t="shared" ca="1" si="338"/>
        <v>0</v>
      </c>
      <c r="F246" s="10">
        <f t="shared" ca="1" si="339"/>
        <v>0</v>
      </c>
      <c r="G246" s="10">
        <f t="shared" ca="1" si="340"/>
        <v>0</v>
      </c>
      <c r="H246" s="10">
        <f t="shared" ca="1" si="341"/>
        <v>0</v>
      </c>
      <c r="I246" s="10">
        <f t="shared" ca="1" si="342"/>
        <v>0</v>
      </c>
      <c r="J246" s="10">
        <f t="shared" ca="1" si="354"/>
        <v>0</v>
      </c>
      <c r="K246" s="10">
        <f t="shared" ca="1" si="258"/>
        <v>0</v>
      </c>
      <c r="L246" s="10">
        <f t="shared" ca="1" si="259"/>
        <v>0</v>
      </c>
      <c r="M246" s="10">
        <f t="shared" ca="1" si="260"/>
        <v>0</v>
      </c>
      <c r="N246" s="10">
        <f t="shared" ca="1" si="261"/>
        <v>0</v>
      </c>
      <c r="O246" s="10">
        <f t="shared" ca="1" si="262"/>
        <v>0</v>
      </c>
      <c r="P246" s="10">
        <f t="shared" ca="1" si="263"/>
        <v>0</v>
      </c>
      <c r="Q246" s="10">
        <f t="shared" ca="1" si="264"/>
        <v>0</v>
      </c>
      <c r="R246" s="10">
        <f t="shared" ca="1" si="265"/>
        <v>0</v>
      </c>
      <c r="S246" s="10">
        <f t="shared" ca="1" si="266"/>
        <v>0</v>
      </c>
      <c r="T246" s="10">
        <f t="shared" ca="1" si="267"/>
        <v>0</v>
      </c>
      <c r="U246" s="10">
        <f t="shared" ca="1" si="268"/>
        <v>0</v>
      </c>
      <c r="V246" s="10">
        <f t="shared" ca="1" si="269"/>
        <v>0</v>
      </c>
      <c r="W246" s="10">
        <f t="shared" ca="1" si="269"/>
        <v>0</v>
      </c>
      <c r="X246" s="31"/>
      <c r="Y246" s="10">
        <f t="shared" ca="1" si="344"/>
        <v>0</v>
      </c>
      <c r="Z246" s="10">
        <f t="shared" ca="1" si="345"/>
        <v>0</v>
      </c>
      <c r="AA246" s="10">
        <f t="shared" ca="1" si="346"/>
        <v>0</v>
      </c>
      <c r="AB246" s="10">
        <f t="shared" ca="1" si="347"/>
        <v>0</v>
      </c>
      <c r="AC246" s="10">
        <f t="shared" ca="1" si="348"/>
        <v>0</v>
      </c>
      <c r="AD246" s="10">
        <f t="shared" ca="1" si="349"/>
        <v>0</v>
      </c>
      <c r="AE246" s="10">
        <f t="shared" ca="1" si="307"/>
        <v>0</v>
      </c>
      <c r="AF246" s="10">
        <f t="shared" ca="1" si="308"/>
        <v>0</v>
      </c>
      <c r="AG246" s="10">
        <f t="shared" ca="1" si="309"/>
        <v>0</v>
      </c>
      <c r="AH246" s="10">
        <f t="shared" ca="1" si="310"/>
        <v>0</v>
      </c>
      <c r="AI246" s="10">
        <f t="shared" ca="1" si="311"/>
        <v>0</v>
      </c>
      <c r="AJ246" s="10">
        <f t="shared" ca="1" si="312"/>
        <v>0</v>
      </c>
      <c r="AK246" s="10">
        <f t="shared" ca="1" si="313"/>
        <v>0</v>
      </c>
      <c r="AL246" s="10">
        <f t="shared" ca="1" si="314"/>
        <v>0</v>
      </c>
      <c r="AM246" s="10">
        <f t="shared" ca="1" si="315"/>
        <v>0</v>
      </c>
      <c r="AN246" s="10">
        <f t="shared" ca="1" si="316"/>
        <v>0</v>
      </c>
      <c r="AO246" s="10">
        <f t="shared" ca="1" si="317"/>
        <v>0</v>
      </c>
      <c r="AP246" s="10">
        <f t="shared" ca="1" si="318"/>
        <v>0</v>
      </c>
      <c r="AQ246" s="10">
        <f t="shared" ca="1" si="319"/>
        <v>0</v>
      </c>
      <c r="AR246" s="10">
        <f t="shared" ca="1" si="320"/>
        <v>0</v>
      </c>
      <c r="AS246" s="2"/>
      <c r="AT246" s="10">
        <f t="shared" ca="1" si="350"/>
        <v>0</v>
      </c>
      <c r="AU246" s="10">
        <f t="shared" ca="1" si="351"/>
        <v>0</v>
      </c>
      <c r="AV246" s="10">
        <f t="shared" ca="1" si="352"/>
        <v>0</v>
      </c>
      <c r="AW246" s="10">
        <f t="shared" ca="1" si="287"/>
        <v>0</v>
      </c>
      <c r="AX246" s="10">
        <f t="shared" ca="1" si="288"/>
        <v>0</v>
      </c>
      <c r="AY246" s="10">
        <f t="shared" ca="1" si="289"/>
        <v>0</v>
      </c>
      <c r="AZ246" s="10">
        <f t="shared" ca="1" si="290"/>
        <v>0</v>
      </c>
      <c r="BA246" s="10">
        <f t="shared" ca="1" si="291"/>
        <v>0</v>
      </c>
      <c r="BB246" s="10">
        <f t="shared" ca="1" si="292"/>
        <v>0</v>
      </c>
      <c r="BC246" s="10">
        <f t="shared" ca="1" si="293"/>
        <v>0</v>
      </c>
      <c r="BD246" s="10">
        <f t="shared" ca="1" si="294"/>
        <v>0</v>
      </c>
      <c r="BE246" s="10">
        <f t="shared" ca="1" si="295"/>
        <v>0</v>
      </c>
      <c r="BF246" s="10">
        <f t="shared" ca="1" si="296"/>
        <v>0</v>
      </c>
      <c r="BG246" s="10">
        <f t="shared" ca="1" si="297"/>
        <v>0</v>
      </c>
      <c r="BH246" s="10">
        <f t="shared" ca="1" si="298"/>
        <v>0</v>
      </c>
      <c r="BI246" s="10">
        <f t="shared" ca="1" si="299"/>
        <v>0</v>
      </c>
      <c r="BJ246" s="10">
        <f t="shared" ca="1" si="300"/>
        <v>0</v>
      </c>
      <c r="BK246" s="10">
        <f t="shared" ca="1" si="301"/>
        <v>0</v>
      </c>
      <c r="BL246" s="10">
        <f t="shared" ca="1" si="302"/>
        <v>0</v>
      </c>
      <c r="BM246" s="10">
        <f t="shared" ca="1" si="303"/>
        <v>0</v>
      </c>
      <c r="BN246" s="13">
        <f t="shared" ca="1" si="279"/>
        <v>0</v>
      </c>
      <c r="BO246" s="7"/>
      <c r="BP246" s="10">
        <f t="shared" ca="1" si="280"/>
        <v>0</v>
      </c>
      <c r="BQ246" s="10">
        <f t="shared" ca="1" si="281"/>
        <v>0</v>
      </c>
      <c r="BR246" s="10">
        <f t="shared" ca="1" si="282"/>
        <v>0</v>
      </c>
      <c r="BS246" s="10">
        <f t="shared" ca="1" si="283"/>
        <v>0</v>
      </c>
      <c r="BT246" s="10">
        <f t="shared" ca="1" si="284"/>
        <v>0</v>
      </c>
      <c r="BU246" s="10">
        <f t="shared" ca="1" si="321"/>
        <v>0</v>
      </c>
      <c r="BV246" s="10">
        <f t="shared" ca="1" si="322"/>
        <v>0</v>
      </c>
      <c r="BW246" s="10">
        <f t="shared" ca="1" si="323"/>
        <v>0</v>
      </c>
      <c r="BX246" s="10">
        <f t="shared" ca="1" si="324"/>
        <v>0</v>
      </c>
      <c r="BY246" s="10">
        <f t="shared" ca="1" si="325"/>
        <v>0</v>
      </c>
      <c r="BZ246" s="10">
        <f t="shared" ca="1" si="326"/>
        <v>0</v>
      </c>
      <c r="CA246" s="10">
        <f t="shared" ca="1" si="327"/>
        <v>0</v>
      </c>
      <c r="CB246" s="10">
        <f t="shared" ca="1" si="328"/>
        <v>0</v>
      </c>
      <c r="CC246" s="10">
        <f t="shared" ca="1" si="329"/>
        <v>0</v>
      </c>
      <c r="CD246" s="10">
        <f t="shared" ca="1" si="330"/>
        <v>0</v>
      </c>
      <c r="CE246" s="10">
        <f t="shared" ca="1" si="331"/>
        <v>0</v>
      </c>
      <c r="CF246" s="10">
        <f t="shared" ca="1" si="332"/>
        <v>0</v>
      </c>
      <c r="CG246" s="10">
        <f t="shared" ca="1" si="333"/>
        <v>0</v>
      </c>
      <c r="CH246" s="10">
        <f t="shared" ca="1" si="334"/>
        <v>0</v>
      </c>
      <c r="CI246" s="10">
        <f t="shared" ca="1" si="335"/>
        <v>0</v>
      </c>
      <c r="CJ246" s="13">
        <f t="shared" ca="1" si="353"/>
        <v>0</v>
      </c>
      <c r="CK246" s="13"/>
      <c r="CL246" s="33">
        <f t="shared" ca="1" si="271"/>
        <v>0</v>
      </c>
      <c r="CM246" s="10">
        <f ca="1">IF(NOT(snowball),0,IF(Z245=0,0,IF($C246&lt;=SUM($CL246:CL246),0,IF(BQ246+$C246-SUM($CL246:CL246)&gt;Z245+AU246,Z245+AU246-BQ246,$C246-SUM($CL246:CL246)))))</f>
        <v>0</v>
      </c>
      <c r="CN246" s="10">
        <f ca="1">IF(NOT(snowball),0,IF(AA245=0,0,IF($C246&lt;=SUM($CL246:CM246),0,IF(BR246+$C246-SUM($CL246:CM246)&gt;AA245+AV246,AA245+AV246-BR246,$C246-SUM($CL246:CM246)))))</f>
        <v>0</v>
      </c>
      <c r="CO246" s="10">
        <f ca="1">IF(NOT(snowball),0,IF(AB245=0,0,IF($C246&lt;=SUM($CL246:CN246),0,IF(BS246+$C246-SUM($CL246:CN246)&gt;AB245+AW246,AB245+AW246-BS246,$C246-SUM($CL246:CN246)))))</f>
        <v>0</v>
      </c>
      <c r="CP246" s="10">
        <f ca="1">IF(NOT(snowball),0,IF(AC245=0,0,IF($C246&lt;=SUM($CL246:CO246),0,IF(BT246+$C246-SUM($CL246:CO246)&gt;AC245+AX246,AC245+AX246-BT246,$C246-SUM($CL246:CO246)))))</f>
        <v>0</v>
      </c>
      <c r="CQ246" s="10">
        <f ca="1">IF(NOT(snowball),0,IF(AD245=0,0,IF($C246&lt;=SUM($CL246:CP246),0,IF(BU246+$C246-SUM($CL246:CP246)&gt;AD245+AY246,AD245+AY246-BU246,$C246-SUM($CL246:CP246)))))</f>
        <v>0</v>
      </c>
      <c r="CR246" s="10">
        <f ca="1">IF(NOT(snowball),0,IF(AE245=0,0,IF($C246&lt;=SUM($CL246:CQ246),0,IF(BV246+$C246-SUM($CL246:CQ246)&gt;AE245+AZ246,AE245+AZ246-BV246,$C246-SUM($CL246:CQ246)))))</f>
        <v>0</v>
      </c>
      <c r="CS246" s="10">
        <f ca="1">IF(NOT(snowball),0,IF(AF245=0,0,IF($C246&lt;=SUM($CL246:CR246),0,IF(BW246+$C246-SUM($CL246:CR246)&gt;AF245+BA246,AF245+BA246-BW246,$C246-SUM($CL246:CR246)))))</f>
        <v>0</v>
      </c>
      <c r="CT246" s="10">
        <f ca="1">IF(NOT(snowball),0,IF(AG245=0,0,IF($C246&lt;=SUM($CL246:CS246),0,IF(BX246+$C246-SUM($CL246:CS246)&gt;AG245+BB246,AG245+BB246-BX246,$C246-SUM($CL246:CS246)))))</f>
        <v>0</v>
      </c>
      <c r="CU246" s="10">
        <f ca="1">IF(NOT(snowball),0,IF(AH245=0,0,IF($C246&lt;=SUM($CL246:CT246),0,IF(BY246+$C246-SUM($CL246:CT246)&gt;AH245+BC246,AH245+BC246-BY246,$C246-SUM($CL246:CT246)))))</f>
        <v>0</v>
      </c>
      <c r="CV246" s="10">
        <f ca="1">IF(NOT(snowball),0,IF(AI245=0,0,IF($C246&lt;=SUM($CL246:CU246),0,IF(BZ246+$C246-SUM($CL246:CU246)&gt;AI245+BD246,AI245+BD246-BZ246,$C246-SUM($CL246:CU246)))))</f>
        <v>0</v>
      </c>
      <c r="CW246" s="10">
        <f ca="1">IF(NOT(snowball),0,IF(AJ245=0,0,IF($C246&lt;=SUM($CL246:CV246),0,IF(CA246+$C246-SUM($CL246:CV246)&gt;AJ245+BE246,AJ245+BE246-CA246,$C246-SUM($CL246:CV246)))))</f>
        <v>0</v>
      </c>
      <c r="CX246" s="10">
        <f ca="1">IF(NOT(snowball),0,IF(AK245=0,0,IF($C246&lt;=SUM($CL246:CW246),0,IF(CB246+$C246-SUM($CL246:CW246)&gt;AK245+BF246,AK245+BF246-CB246,$C246-SUM($CL246:CW246)))))</f>
        <v>0</v>
      </c>
      <c r="CY246" s="10">
        <f ca="1">IF(NOT(snowball),0,IF(AL245=0,0,IF($C246&lt;=SUM($CL246:CX246),0,IF(CC246+$C246-SUM($CL246:CX246)&gt;AL245+BG246,AL245+BG246-CC246,$C246-SUM($CL246:CX246)))))</f>
        <v>0</v>
      </c>
      <c r="CZ246" s="10">
        <f ca="1">IF(NOT(snowball),0,IF(AM245=0,0,IF($C246&lt;=SUM($CL246:CY246),0,IF(CD246+$C246-SUM($CL246:CY246)&gt;AM245+BH246,AM245+BH246-CD246,$C246-SUM($CL246:CY246)))))</f>
        <v>0</v>
      </c>
      <c r="DA246" s="10">
        <f ca="1">IF(NOT(snowball),0,IF(AN245=0,0,IF($C246&lt;=SUM($CL246:CZ246),0,IF(CE246+$C246-SUM($CL246:CZ246)&gt;AN245+BI246,AN245+BI246-CE246,$C246-SUM($CL246:CZ246)))))</f>
        <v>0</v>
      </c>
      <c r="DB246" s="10">
        <f ca="1">IF(NOT(snowball),0,IF(AO245=0,0,IF($C246&lt;=SUM($CL246:DA246),0,IF(CF246+$C246-SUM($CL246:DA246)&gt;AO245+BJ246,AO245+BJ246-CF246,$C246-SUM($CL246:DA246)))))</f>
        <v>0</v>
      </c>
      <c r="DC246" s="10">
        <f ca="1">IF(NOT(snowball),0,IF(AP245=0,0,IF($C246&lt;=SUM($CL246:DB246),0,IF(CG246+$C246-SUM($CL246:DB246)&gt;AP245+BK246,AP245+BK246-CG246,$C246-SUM($CL246:DB246)))))</f>
        <v>0</v>
      </c>
      <c r="DD246" s="10">
        <f ca="1">IF(NOT(snowball),0,IF(AQ245=0,0,IF($C246&lt;=SUM($CL246:DC246),0,IF(CH246+$C246-SUM($CL246:DC246)&gt;AQ245+BL246,AQ245+BL246-CH246,$C246-SUM($CL246:DC246)))))</f>
        <v>0</v>
      </c>
      <c r="DE246" s="10">
        <f ca="1">IF(NOT(snowball),0,IF(AR245=0,0,IF($C246&lt;=SUM($CL246:DD246),0,IF(CI246+$C246-SUM($CL246:DD246)&gt;AR245+BM246,AR245+BM246-CI246,$C246-SUM($CL246:DD246)))))</f>
        <v>0</v>
      </c>
    </row>
    <row r="247" spans="1:109" ht="11.1" customHeight="1">
      <c r="A247" s="11" t="str">
        <f t="shared" ca="1" si="336"/>
        <v/>
      </c>
      <c r="B247" s="5" t="e">
        <f t="shared" ca="1" si="272"/>
        <v>#N/A</v>
      </c>
      <c r="C247" s="34" t="str">
        <f t="shared" ca="1" si="250"/>
        <v/>
      </c>
      <c r="D247" s="10">
        <f t="shared" ca="1" si="337"/>
        <v>0</v>
      </c>
      <c r="E247" s="10">
        <f t="shared" ca="1" si="338"/>
        <v>0</v>
      </c>
      <c r="F247" s="10">
        <f t="shared" ca="1" si="339"/>
        <v>0</v>
      </c>
      <c r="G247" s="10">
        <f t="shared" ca="1" si="340"/>
        <v>0</v>
      </c>
      <c r="H247" s="10">
        <f t="shared" ca="1" si="341"/>
        <v>0</v>
      </c>
      <c r="I247" s="10">
        <f t="shared" ca="1" si="342"/>
        <v>0</v>
      </c>
      <c r="J247" s="10">
        <f t="shared" ca="1" si="354"/>
        <v>0</v>
      </c>
      <c r="K247" s="10">
        <f t="shared" ca="1" si="258"/>
        <v>0</v>
      </c>
      <c r="L247" s="10">
        <f t="shared" ca="1" si="259"/>
        <v>0</v>
      </c>
      <c r="M247" s="10">
        <f t="shared" ca="1" si="260"/>
        <v>0</v>
      </c>
      <c r="N247" s="10">
        <f t="shared" ca="1" si="261"/>
        <v>0</v>
      </c>
      <c r="O247" s="10">
        <f t="shared" ca="1" si="262"/>
        <v>0</v>
      </c>
      <c r="P247" s="10">
        <f t="shared" ca="1" si="263"/>
        <v>0</v>
      </c>
      <c r="Q247" s="10">
        <f t="shared" ca="1" si="264"/>
        <v>0</v>
      </c>
      <c r="R247" s="10">
        <f t="shared" ca="1" si="265"/>
        <v>0</v>
      </c>
      <c r="S247" s="10">
        <f t="shared" ca="1" si="266"/>
        <v>0</v>
      </c>
      <c r="T247" s="10">
        <f t="shared" ca="1" si="267"/>
        <v>0</v>
      </c>
      <c r="U247" s="10">
        <f t="shared" ca="1" si="268"/>
        <v>0</v>
      </c>
      <c r="V247" s="10">
        <f t="shared" ca="1" si="269"/>
        <v>0</v>
      </c>
      <c r="W247" s="10">
        <f t="shared" ca="1" si="269"/>
        <v>0</v>
      </c>
      <c r="X247" s="31"/>
      <c r="Y247" s="10">
        <f t="shared" ca="1" si="344"/>
        <v>0</v>
      </c>
      <c r="Z247" s="10">
        <f t="shared" ca="1" si="345"/>
        <v>0</v>
      </c>
      <c r="AA247" s="10">
        <f t="shared" ca="1" si="346"/>
        <v>0</v>
      </c>
      <c r="AB247" s="10">
        <f t="shared" ca="1" si="347"/>
        <v>0</v>
      </c>
      <c r="AC247" s="10">
        <f t="shared" ca="1" si="348"/>
        <v>0</v>
      </c>
      <c r="AD247" s="10">
        <f t="shared" ca="1" si="349"/>
        <v>0</v>
      </c>
      <c r="AE247" s="10">
        <f t="shared" ca="1" si="307"/>
        <v>0</v>
      </c>
      <c r="AF247" s="10">
        <f t="shared" ca="1" si="308"/>
        <v>0</v>
      </c>
      <c r="AG247" s="10">
        <f t="shared" ca="1" si="309"/>
        <v>0</v>
      </c>
      <c r="AH247" s="10">
        <f t="shared" ca="1" si="310"/>
        <v>0</v>
      </c>
      <c r="AI247" s="10">
        <f t="shared" ca="1" si="311"/>
        <v>0</v>
      </c>
      <c r="AJ247" s="10">
        <f t="shared" ca="1" si="312"/>
        <v>0</v>
      </c>
      <c r="AK247" s="10">
        <f t="shared" ca="1" si="313"/>
        <v>0</v>
      </c>
      <c r="AL247" s="10">
        <f t="shared" ca="1" si="314"/>
        <v>0</v>
      </c>
      <c r="AM247" s="10">
        <f t="shared" ca="1" si="315"/>
        <v>0</v>
      </c>
      <c r="AN247" s="10">
        <f t="shared" ca="1" si="316"/>
        <v>0</v>
      </c>
      <c r="AO247" s="10">
        <f t="shared" ca="1" si="317"/>
        <v>0</v>
      </c>
      <c r="AP247" s="10">
        <f t="shared" ca="1" si="318"/>
        <v>0</v>
      </c>
      <c r="AQ247" s="10">
        <f t="shared" ca="1" si="319"/>
        <v>0</v>
      </c>
      <c r="AR247" s="10">
        <f t="shared" ca="1" si="320"/>
        <v>0</v>
      </c>
      <c r="AS247" s="2"/>
      <c r="AT247" s="10">
        <f t="shared" ca="1" si="350"/>
        <v>0</v>
      </c>
      <c r="AU247" s="10">
        <f t="shared" ca="1" si="351"/>
        <v>0</v>
      </c>
      <c r="AV247" s="10">
        <f t="shared" ca="1" si="352"/>
        <v>0</v>
      </c>
      <c r="AW247" s="10">
        <f t="shared" ca="1" si="287"/>
        <v>0</v>
      </c>
      <c r="AX247" s="10">
        <f t="shared" ca="1" si="288"/>
        <v>0</v>
      </c>
      <c r="AY247" s="10">
        <f t="shared" ca="1" si="289"/>
        <v>0</v>
      </c>
      <c r="AZ247" s="10">
        <f t="shared" ca="1" si="290"/>
        <v>0</v>
      </c>
      <c r="BA247" s="10">
        <f t="shared" ca="1" si="291"/>
        <v>0</v>
      </c>
      <c r="BB247" s="10">
        <f t="shared" ca="1" si="292"/>
        <v>0</v>
      </c>
      <c r="BC247" s="10">
        <f t="shared" ca="1" si="293"/>
        <v>0</v>
      </c>
      <c r="BD247" s="10">
        <f t="shared" ca="1" si="294"/>
        <v>0</v>
      </c>
      <c r="BE247" s="10">
        <f t="shared" ca="1" si="295"/>
        <v>0</v>
      </c>
      <c r="BF247" s="10">
        <f t="shared" ca="1" si="296"/>
        <v>0</v>
      </c>
      <c r="BG247" s="10">
        <f t="shared" ca="1" si="297"/>
        <v>0</v>
      </c>
      <c r="BH247" s="10">
        <f t="shared" ca="1" si="298"/>
        <v>0</v>
      </c>
      <c r="BI247" s="10">
        <f t="shared" ca="1" si="299"/>
        <v>0</v>
      </c>
      <c r="BJ247" s="10">
        <f t="shared" ca="1" si="300"/>
        <v>0</v>
      </c>
      <c r="BK247" s="10">
        <f t="shared" ca="1" si="301"/>
        <v>0</v>
      </c>
      <c r="BL247" s="10">
        <f t="shared" ca="1" si="302"/>
        <v>0</v>
      </c>
      <c r="BM247" s="10">
        <f t="shared" ca="1" si="303"/>
        <v>0</v>
      </c>
      <c r="BN247" s="13">
        <f t="shared" ca="1" si="279"/>
        <v>0</v>
      </c>
      <c r="BO247" s="7"/>
      <c r="BP247" s="10">
        <f t="shared" ca="1" si="280"/>
        <v>0</v>
      </c>
      <c r="BQ247" s="10">
        <f t="shared" ca="1" si="281"/>
        <v>0</v>
      </c>
      <c r="BR247" s="10">
        <f t="shared" ca="1" si="282"/>
        <v>0</v>
      </c>
      <c r="BS247" s="10">
        <f t="shared" ca="1" si="283"/>
        <v>0</v>
      </c>
      <c r="BT247" s="10">
        <f t="shared" ca="1" si="284"/>
        <v>0</v>
      </c>
      <c r="BU247" s="10">
        <f t="shared" ca="1" si="321"/>
        <v>0</v>
      </c>
      <c r="BV247" s="10">
        <f t="shared" ca="1" si="322"/>
        <v>0</v>
      </c>
      <c r="BW247" s="10">
        <f t="shared" ca="1" si="323"/>
        <v>0</v>
      </c>
      <c r="BX247" s="10">
        <f t="shared" ca="1" si="324"/>
        <v>0</v>
      </c>
      <c r="BY247" s="10">
        <f t="shared" ca="1" si="325"/>
        <v>0</v>
      </c>
      <c r="BZ247" s="10">
        <f t="shared" ca="1" si="326"/>
        <v>0</v>
      </c>
      <c r="CA247" s="10">
        <f t="shared" ca="1" si="327"/>
        <v>0</v>
      </c>
      <c r="CB247" s="10">
        <f t="shared" ca="1" si="328"/>
        <v>0</v>
      </c>
      <c r="CC247" s="10">
        <f t="shared" ca="1" si="329"/>
        <v>0</v>
      </c>
      <c r="CD247" s="10">
        <f t="shared" ca="1" si="330"/>
        <v>0</v>
      </c>
      <c r="CE247" s="10">
        <f t="shared" ca="1" si="331"/>
        <v>0</v>
      </c>
      <c r="CF247" s="10">
        <f t="shared" ca="1" si="332"/>
        <v>0</v>
      </c>
      <c r="CG247" s="10">
        <f t="shared" ca="1" si="333"/>
        <v>0</v>
      </c>
      <c r="CH247" s="10">
        <f t="shared" ca="1" si="334"/>
        <v>0</v>
      </c>
      <c r="CI247" s="10">
        <f t="shared" ca="1" si="335"/>
        <v>0</v>
      </c>
      <c r="CJ247" s="13">
        <f t="shared" ca="1" si="353"/>
        <v>0</v>
      </c>
      <c r="CK247" s="13"/>
      <c r="CL247" s="33">
        <f t="shared" ca="1" si="271"/>
        <v>0</v>
      </c>
      <c r="CM247" s="10">
        <f ca="1">IF(NOT(snowball),0,IF(Z246=0,0,IF($C247&lt;=SUM($CL247:CL247),0,IF(BQ247+$C247-SUM($CL247:CL247)&gt;Z246+AU247,Z246+AU247-BQ247,$C247-SUM($CL247:CL247)))))</f>
        <v>0</v>
      </c>
      <c r="CN247" s="10">
        <f ca="1">IF(NOT(snowball),0,IF(AA246=0,0,IF($C247&lt;=SUM($CL247:CM247),0,IF(BR247+$C247-SUM($CL247:CM247)&gt;AA246+AV247,AA246+AV247-BR247,$C247-SUM($CL247:CM247)))))</f>
        <v>0</v>
      </c>
      <c r="CO247" s="10">
        <f ca="1">IF(NOT(snowball),0,IF(AB246=0,0,IF($C247&lt;=SUM($CL247:CN247),0,IF(BS247+$C247-SUM($CL247:CN247)&gt;AB246+AW247,AB246+AW247-BS247,$C247-SUM($CL247:CN247)))))</f>
        <v>0</v>
      </c>
      <c r="CP247" s="10">
        <f ca="1">IF(NOT(snowball),0,IF(AC246=0,0,IF($C247&lt;=SUM($CL247:CO247),0,IF(BT247+$C247-SUM($CL247:CO247)&gt;AC246+AX247,AC246+AX247-BT247,$C247-SUM($CL247:CO247)))))</f>
        <v>0</v>
      </c>
      <c r="CQ247" s="10">
        <f ca="1">IF(NOT(snowball),0,IF(AD246=0,0,IF($C247&lt;=SUM($CL247:CP247),0,IF(BU247+$C247-SUM($CL247:CP247)&gt;AD246+AY247,AD246+AY247-BU247,$C247-SUM($CL247:CP247)))))</f>
        <v>0</v>
      </c>
      <c r="CR247" s="10">
        <f ca="1">IF(NOT(snowball),0,IF(AE246=0,0,IF($C247&lt;=SUM($CL247:CQ247),0,IF(BV247+$C247-SUM($CL247:CQ247)&gt;AE246+AZ247,AE246+AZ247-BV247,$C247-SUM($CL247:CQ247)))))</f>
        <v>0</v>
      </c>
      <c r="CS247" s="10">
        <f ca="1">IF(NOT(snowball),0,IF(AF246=0,0,IF($C247&lt;=SUM($CL247:CR247),0,IF(BW247+$C247-SUM($CL247:CR247)&gt;AF246+BA247,AF246+BA247-BW247,$C247-SUM($CL247:CR247)))))</f>
        <v>0</v>
      </c>
      <c r="CT247" s="10">
        <f ca="1">IF(NOT(snowball),0,IF(AG246=0,0,IF($C247&lt;=SUM($CL247:CS247),0,IF(BX247+$C247-SUM($CL247:CS247)&gt;AG246+BB247,AG246+BB247-BX247,$C247-SUM($CL247:CS247)))))</f>
        <v>0</v>
      </c>
      <c r="CU247" s="10">
        <f ca="1">IF(NOT(snowball),0,IF(AH246=0,0,IF($C247&lt;=SUM($CL247:CT247),0,IF(BY247+$C247-SUM($CL247:CT247)&gt;AH246+BC247,AH246+BC247-BY247,$C247-SUM($CL247:CT247)))))</f>
        <v>0</v>
      </c>
      <c r="CV247" s="10">
        <f ca="1">IF(NOT(snowball),0,IF(AI246=0,0,IF($C247&lt;=SUM($CL247:CU247),0,IF(BZ247+$C247-SUM($CL247:CU247)&gt;AI246+BD247,AI246+BD247-BZ247,$C247-SUM($CL247:CU247)))))</f>
        <v>0</v>
      </c>
      <c r="CW247" s="10">
        <f ca="1">IF(NOT(snowball),0,IF(AJ246=0,0,IF($C247&lt;=SUM($CL247:CV247),0,IF(CA247+$C247-SUM($CL247:CV247)&gt;AJ246+BE247,AJ246+BE247-CA247,$C247-SUM($CL247:CV247)))))</f>
        <v>0</v>
      </c>
      <c r="CX247" s="10">
        <f ca="1">IF(NOT(snowball),0,IF(AK246=0,0,IF($C247&lt;=SUM($CL247:CW247),0,IF(CB247+$C247-SUM($CL247:CW247)&gt;AK246+BF247,AK246+BF247-CB247,$C247-SUM($CL247:CW247)))))</f>
        <v>0</v>
      </c>
      <c r="CY247" s="10">
        <f ca="1">IF(NOT(snowball),0,IF(AL246=0,0,IF($C247&lt;=SUM($CL247:CX247),0,IF(CC247+$C247-SUM($CL247:CX247)&gt;AL246+BG247,AL246+BG247-CC247,$C247-SUM($CL247:CX247)))))</f>
        <v>0</v>
      </c>
      <c r="CZ247" s="10">
        <f ca="1">IF(NOT(snowball),0,IF(AM246=0,0,IF($C247&lt;=SUM($CL247:CY247),0,IF(CD247+$C247-SUM($CL247:CY247)&gt;AM246+BH247,AM246+BH247-CD247,$C247-SUM($CL247:CY247)))))</f>
        <v>0</v>
      </c>
      <c r="DA247" s="10">
        <f ca="1">IF(NOT(snowball),0,IF(AN246=0,0,IF($C247&lt;=SUM($CL247:CZ247),0,IF(CE247+$C247-SUM($CL247:CZ247)&gt;AN246+BI247,AN246+BI247-CE247,$C247-SUM($CL247:CZ247)))))</f>
        <v>0</v>
      </c>
      <c r="DB247" s="10">
        <f ca="1">IF(NOT(snowball),0,IF(AO246=0,0,IF($C247&lt;=SUM($CL247:DA247),0,IF(CF247+$C247-SUM($CL247:DA247)&gt;AO246+BJ247,AO246+BJ247-CF247,$C247-SUM($CL247:DA247)))))</f>
        <v>0</v>
      </c>
      <c r="DC247" s="10">
        <f ca="1">IF(NOT(snowball),0,IF(AP246=0,0,IF($C247&lt;=SUM($CL247:DB247),0,IF(CG247+$C247-SUM($CL247:DB247)&gt;AP246+BK247,AP246+BK247-CG247,$C247-SUM($CL247:DB247)))))</f>
        <v>0</v>
      </c>
      <c r="DD247" s="10">
        <f ca="1">IF(NOT(snowball),0,IF(AQ246=0,0,IF($C247&lt;=SUM($CL247:DC247),0,IF(CH247+$C247-SUM($CL247:DC247)&gt;AQ246+BL247,AQ246+BL247-CH247,$C247-SUM($CL247:DC247)))))</f>
        <v>0</v>
      </c>
      <c r="DE247" s="10">
        <f ca="1">IF(NOT(snowball),0,IF(AR246=0,0,IF($C247&lt;=SUM($CL247:DD247),0,IF(CI247+$C247-SUM($CL247:DD247)&gt;AR246+BM247,AR246+BM247-CI247,$C247-SUM($CL247:DD247)))))</f>
        <v>0</v>
      </c>
    </row>
    <row r="248" spans="1:109" ht="11.1" customHeight="1">
      <c r="A248" s="11" t="str">
        <f t="shared" ca="1" si="336"/>
        <v/>
      </c>
      <c r="B248" s="5" t="e">
        <f t="shared" ca="1" si="272"/>
        <v>#N/A</v>
      </c>
      <c r="C248" s="34" t="str">
        <f t="shared" ca="1" si="250"/>
        <v/>
      </c>
      <c r="D248" s="10">
        <f t="shared" ca="1" si="337"/>
        <v>0</v>
      </c>
      <c r="E248" s="10">
        <f t="shared" ca="1" si="338"/>
        <v>0</v>
      </c>
      <c r="F248" s="10">
        <f t="shared" ca="1" si="339"/>
        <v>0</v>
      </c>
      <c r="G248" s="10">
        <f t="shared" ca="1" si="340"/>
        <v>0</v>
      </c>
      <c r="H248" s="10">
        <f t="shared" ca="1" si="341"/>
        <v>0</v>
      </c>
      <c r="I248" s="10">
        <f t="shared" ca="1" si="342"/>
        <v>0</v>
      </c>
      <c r="J248" s="10">
        <f t="shared" ca="1" si="354"/>
        <v>0</v>
      </c>
      <c r="K248" s="10">
        <f t="shared" ca="1" si="258"/>
        <v>0</v>
      </c>
      <c r="L248" s="10">
        <f t="shared" ca="1" si="259"/>
        <v>0</v>
      </c>
      <c r="M248" s="10">
        <f t="shared" ca="1" si="260"/>
        <v>0</v>
      </c>
      <c r="N248" s="10">
        <f t="shared" ca="1" si="261"/>
        <v>0</v>
      </c>
      <c r="O248" s="10">
        <f t="shared" ca="1" si="262"/>
        <v>0</v>
      </c>
      <c r="P248" s="10">
        <f t="shared" ca="1" si="263"/>
        <v>0</v>
      </c>
      <c r="Q248" s="10">
        <f t="shared" ca="1" si="264"/>
        <v>0</v>
      </c>
      <c r="R248" s="10">
        <f t="shared" ca="1" si="265"/>
        <v>0</v>
      </c>
      <c r="S248" s="10">
        <f t="shared" ca="1" si="266"/>
        <v>0</v>
      </c>
      <c r="T248" s="10">
        <f t="shared" ca="1" si="267"/>
        <v>0</v>
      </c>
      <c r="U248" s="10">
        <f t="shared" ca="1" si="268"/>
        <v>0</v>
      </c>
      <c r="V248" s="10">
        <f t="shared" ca="1" si="269"/>
        <v>0</v>
      </c>
      <c r="W248" s="10">
        <f t="shared" ca="1" si="269"/>
        <v>0</v>
      </c>
      <c r="X248" s="31"/>
      <c r="Y248" s="10">
        <f t="shared" ca="1" si="344"/>
        <v>0</v>
      </c>
      <c r="Z248" s="10">
        <f t="shared" ca="1" si="345"/>
        <v>0</v>
      </c>
      <c r="AA248" s="10">
        <f t="shared" ca="1" si="346"/>
        <v>0</v>
      </c>
      <c r="AB248" s="10">
        <f t="shared" ca="1" si="347"/>
        <v>0</v>
      </c>
      <c r="AC248" s="10">
        <f t="shared" ca="1" si="348"/>
        <v>0</v>
      </c>
      <c r="AD248" s="10">
        <f t="shared" ca="1" si="349"/>
        <v>0</v>
      </c>
      <c r="AE248" s="10">
        <f t="shared" ca="1" si="307"/>
        <v>0</v>
      </c>
      <c r="AF248" s="10">
        <f t="shared" ca="1" si="308"/>
        <v>0</v>
      </c>
      <c r="AG248" s="10">
        <f t="shared" ca="1" si="309"/>
        <v>0</v>
      </c>
      <c r="AH248" s="10">
        <f t="shared" ca="1" si="310"/>
        <v>0</v>
      </c>
      <c r="AI248" s="10">
        <f t="shared" ca="1" si="311"/>
        <v>0</v>
      </c>
      <c r="AJ248" s="10">
        <f t="shared" ca="1" si="312"/>
        <v>0</v>
      </c>
      <c r="AK248" s="10">
        <f t="shared" ca="1" si="313"/>
        <v>0</v>
      </c>
      <c r="AL248" s="10">
        <f t="shared" ca="1" si="314"/>
        <v>0</v>
      </c>
      <c r="AM248" s="10">
        <f t="shared" ca="1" si="315"/>
        <v>0</v>
      </c>
      <c r="AN248" s="10">
        <f t="shared" ca="1" si="316"/>
        <v>0</v>
      </c>
      <c r="AO248" s="10">
        <f t="shared" ca="1" si="317"/>
        <v>0</v>
      </c>
      <c r="AP248" s="10">
        <f t="shared" ca="1" si="318"/>
        <v>0</v>
      </c>
      <c r="AQ248" s="10">
        <f t="shared" ca="1" si="319"/>
        <v>0</v>
      </c>
      <c r="AR248" s="10">
        <f t="shared" ca="1" si="320"/>
        <v>0</v>
      </c>
      <c r="AS248" s="2"/>
      <c r="AT248" s="10">
        <f t="shared" ca="1" si="350"/>
        <v>0</v>
      </c>
      <c r="AU248" s="10">
        <f t="shared" ca="1" si="351"/>
        <v>0</v>
      </c>
      <c r="AV248" s="10">
        <f t="shared" ca="1" si="352"/>
        <v>0</v>
      </c>
      <c r="AW248" s="10">
        <f t="shared" ca="1" si="287"/>
        <v>0</v>
      </c>
      <c r="AX248" s="10">
        <f t="shared" ca="1" si="288"/>
        <v>0</v>
      </c>
      <c r="AY248" s="10">
        <f t="shared" ca="1" si="289"/>
        <v>0</v>
      </c>
      <c r="AZ248" s="10">
        <f t="shared" ca="1" si="290"/>
        <v>0</v>
      </c>
      <c r="BA248" s="10">
        <f t="shared" ca="1" si="291"/>
        <v>0</v>
      </c>
      <c r="BB248" s="10">
        <f t="shared" ca="1" si="292"/>
        <v>0</v>
      </c>
      <c r="BC248" s="10">
        <f t="shared" ca="1" si="293"/>
        <v>0</v>
      </c>
      <c r="BD248" s="10">
        <f t="shared" ca="1" si="294"/>
        <v>0</v>
      </c>
      <c r="BE248" s="10">
        <f t="shared" ca="1" si="295"/>
        <v>0</v>
      </c>
      <c r="BF248" s="10">
        <f t="shared" ca="1" si="296"/>
        <v>0</v>
      </c>
      <c r="BG248" s="10">
        <f t="shared" ca="1" si="297"/>
        <v>0</v>
      </c>
      <c r="BH248" s="10">
        <f t="shared" ca="1" si="298"/>
        <v>0</v>
      </c>
      <c r="BI248" s="10">
        <f t="shared" ca="1" si="299"/>
        <v>0</v>
      </c>
      <c r="BJ248" s="10">
        <f t="shared" ca="1" si="300"/>
        <v>0</v>
      </c>
      <c r="BK248" s="10">
        <f t="shared" ca="1" si="301"/>
        <v>0</v>
      </c>
      <c r="BL248" s="10">
        <f t="shared" ca="1" si="302"/>
        <v>0</v>
      </c>
      <c r="BM248" s="10">
        <f t="shared" ca="1" si="303"/>
        <v>0</v>
      </c>
      <c r="BN248" s="13">
        <f t="shared" ca="1" si="279"/>
        <v>0</v>
      </c>
      <c r="BO248" s="7"/>
      <c r="BP248" s="10">
        <f t="shared" ca="1" si="280"/>
        <v>0</v>
      </c>
      <c r="BQ248" s="10">
        <f t="shared" ca="1" si="281"/>
        <v>0</v>
      </c>
      <c r="BR248" s="10">
        <f t="shared" ca="1" si="282"/>
        <v>0</v>
      </c>
      <c r="BS248" s="10">
        <f t="shared" ca="1" si="283"/>
        <v>0</v>
      </c>
      <c r="BT248" s="10">
        <f t="shared" ca="1" si="284"/>
        <v>0</v>
      </c>
      <c r="BU248" s="10">
        <f t="shared" ca="1" si="321"/>
        <v>0</v>
      </c>
      <c r="BV248" s="10">
        <f t="shared" ca="1" si="322"/>
        <v>0</v>
      </c>
      <c r="BW248" s="10">
        <f t="shared" ca="1" si="323"/>
        <v>0</v>
      </c>
      <c r="BX248" s="10">
        <f t="shared" ca="1" si="324"/>
        <v>0</v>
      </c>
      <c r="BY248" s="10">
        <f t="shared" ca="1" si="325"/>
        <v>0</v>
      </c>
      <c r="BZ248" s="10">
        <f t="shared" ca="1" si="326"/>
        <v>0</v>
      </c>
      <c r="CA248" s="10">
        <f t="shared" ca="1" si="327"/>
        <v>0</v>
      </c>
      <c r="CB248" s="10">
        <f t="shared" ca="1" si="328"/>
        <v>0</v>
      </c>
      <c r="CC248" s="10">
        <f t="shared" ca="1" si="329"/>
        <v>0</v>
      </c>
      <c r="CD248" s="10">
        <f t="shared" ca="1" si="330"/>
        <v>0</v>
      </c>
      <c r="CE248" s="10">
        <f t="shared" ca="1" si="331"/>
        <v>0</v>
      </c>
      <c r="CF248" s="10">
        <f t="shared" ca="1" si="332"/>
        <v>0</v>
      </c>
      <c r="CG248" s="10">
        <f t="shared" ca="1" si="333"/>
        <v>0</v>
      </c>
      <c r="CH248" s="10">
        <f t="shared" ca="1" si="334"/>
        <v>0</v>
      </c>
      <c r="CI248" s="10">
        <f t="shared" ca="1" si="335"/>
        <v>0</v>
      </c>
      <c r="CJ248" s="13">
        <f t="shared" ca="1" si="353"/>
        <v>0</v>
      </c>
      <c r="CK248" s="13"/>
      <c r="CL248" s="33">
        <f t="shared" ca="1" si="271"/>
        <v>0</v>
      </c>
      <c r="CM248" s="10">
        <f ca="1">IF(NOT(snowball),0,IF(Z247=0,0,IF($C248&lt;=SUM($CL248:CL248),0,IF(BQ248+$C248-SUM($CL248:CL248)&gt;Z247+AU248,Z247+AU248-BQ248,$C248-SUM($CL248:CL248)))))</f>
        <v>0</v>
      </c>
      <c r="CN248" s="10">
        <f ca="1">IF(NOT(snowball),0,IF(AA247=0,0,IF($C248&lt;=SUM($CL248:CM248),0,IF(BR248+$C248-SUM($CL248:CM248)&gt;AA247+AV248,AA247+AV248-BR248,$C248-SUM($CL248:CM248)))))</f>
        <v>0</v>
      </c>
      <c r="CO248" s="10">
        <f ca="1">IF(NOT(snowball),0,IF(AB247=0,0,IF($C248&lt;=SUM($CL248:CN248),0,IF(BS248+$C248-SUM($CL248:CN248)&gt;AB247+AW248,AB247+AW248-BS248,$C248-SUM($CL248:CN248)))))</f>
        <v>0</v>
      </c>
      <c r="CP248" s="10">
        <f ca="1">IF(NOT(snowball),0,IF(AC247=0,0,IF($C248&lt;=SUM($CL248:CO248),0,IF(BT248+$C248-SUM($CL248:CO248)&gt;AC247+AX248,AC247+AX248-BT248,$C248-SUM($CL248:CO248)))))</f>
        <v>0</v>
      </c>
      <c r="CQ248" s="10">
        <f ca="1">IF(NOT(snowball),0,IF(AD247=0,0,IF($C248&lt;=SUM($CL248:CP248),0,IF(BU248+$C248-SUM($CL248:CP248)&gt;AD247+AY248,AD247+AY248-BU248,$C248-SUM($CL248:CP248)))))</f>
        <v>0</v>
      </c>
      <c r="CR248" s="10">
        <f ca="1">IF(NOT(snowball),0,IF(AE247=0,0,IF($C248&lt;=SUM($CL248:CQ248),0,IF(BV248+$C248-SUM($CL248:CQ248)&gt;AE247+AZ248,AE247+AZ248-BV248,$C248-SUM($CL248:CQ248)))))</f>
        <v>0</v>
      </c>
      <c r="CS248" s="10">
        <f ca="1">IF(NOT(snowball),0,IF(AF247=0,0,IF($C248&lt;=SUM($CL248:CR248),0,IF(BW248+$C248-SUM($CL248:CR248)&gt;AF247+BA248,AF247+BA248-BW248,$C248-SUM($CL248:CR248)))))</f>
        <v>0</v>
      </c>
      <c r="CT248" s="10">
        <f ca="1">IF(NOT(snowball),0,IF(AG247=0,0,IF($C248&lt;=SUM($CL248:CS248),0,IF(BX248+$C248-SUM($CL248:CS248)&gt;AG247+BB248,AG247+BB248-BX248,$C248-SUM($CL248:CS248)))))</f>
        <v>0</v>
      </c>
      <c r="CU248" s="10">
        <f ca="1">IF(NOT(snowball),0,IF(AH247=0,0,IF($C248&lt;=SUM($CL248:CT248),0,IF(BY248+$C248-SUM($CL248:CT248)&gt;AH247+BC248,AH247+BC248-BY248,$C248-SUM($CL248:CT248)))))</f>
        <v>0</v>
      </c>
      <c r="CV248" s="10">
        <f ca="1">IF(NOT(snowball),0,IF(AI247=0,0,IF($C248&lt;=SUM($CL248:CU248),0,IF(BZ248+$C248-SUM($CL248:CU248)&gt;AI247+BD248,AI247+BD248-BZ248,$C248-SUM($CL248:CU248)))))</f>
        <v>0</v>
      </c>
      <c r="CW248" s="10">
        <f ca="1">IF(NOT(snowball),0,IF(AJ247=0,0,IF($C248&lt;=SUM($CL248:CV248),0,IF(CA248+$C248-SUM($CL248:CV248)&gt;AJ247+BE248,AJ247+BE248-CA248,$C248-SUM($CL248:CV248)))))</f>
        <v>0</v>
      </c>
      <c r="CX248" s="10">
        <f ca="1">IF(NOT(snowball),0,IF(AK247=0,0,IF($C248&lt;=SUM($CL248:CW248),0,IF(CB248+$C248-SUM($CL248:CW248)&gt;AK247+BF248,AK247+BF248-CB248,$C248-SUM($CL248:CW248)))))</f>
        <v>0</v>
      </c>
      <c r="CY248" s="10">
        <f ca="1">IF(NOT(snowball),0,IF(AL247=0,0,IF($C248&lt;=SUM($CL248:CX248),0,IF(CC248+$C248-SUM($CL248:CX248)&gt;AL247+BG248,AL247+BG248-CC248,$C248-SUM($CL248:CX248)))))</f>
        <v>0</v>
      </c>
      <c r="CZ248" s="10">
        <f ca="1">IF(NOT(snowball),0,IF(AM247=0,0,IF($C248&lt;=SUM($CL248:CY248),0,IF(CD248+$C248-SUM($CL248:CY248)&gt;AM247+BH248,AM247+BH248-CD248,$C248-SUM($CL248:CY248)))))</f>
        <v>0</v>
      </c>
      <c r="DA248" s="10">
        <f ca="1">IF(NOT(snowball),0,IF(AN247=0,0,IF($C248&lt;=SUM($CL248:CZ248),0,IF(CE248+$C248-SUM($CL248:CZ248)&gt;AN247+BI248,AN247+BI248-CE248,$C248-SUM($CL248:CZ248)))))</f>
        <v>0</v>
      </c>
      <c r="DB248" s="10">
        <f ca="1">IF(NOT(snowball),0,IF(AO247=0,0,IF($C248&lt;=SUM($CL248:DA248),0,IF(CF248+$C248-SUM($CL248:DA248)&gt;AO247+BJ248,AO247+BJ248-CF248,$C248-SUM($CL248:DA248)))))</f>
        <v>0</v>
      </c>
      <c r="DC248" s="10">
        <f ca="1">IF(NOT(snowball),0,IF(AP247=0,0,IF($C248&lt;=SUM($CL248:DB248),0,IF(CG248+$C248-SUM($CL248:DB248)&gt;AP247+BK248,AP247+BK248-CG248,$C248-SUM($CL248:DB248)))))</f>
        <v>0</v>
      </c>
      <c r="DD248" s="10">
        <f ca="1">IF(NOT(snowball),0,IF(AQ247=0,0,IF($C248&lt;=SUM($CL248:DC248),0,IF(CH248+$C248-SUM($CL248:DC248)&gt;AQ247+BL248,AQ247+BL248-CH248,$C248-SUM($CL248:DC248)))))</f>
        <v>0</v>
      </c>
      <c r="DE248" s="10">
        <f ca="1">IF(NOT(snowball),0,IF(AR247=0,0,IF($C248&lt;=SUM($CL248:DD248),0,IF(CI248+$C248-SUM($CL248:DD248)&gt;AR247+BM248,AR247+BM248-CI248,$C248-SUM($CL248:DD248)))))</f>
        <v>0</v>
      </c>
    </row>
    <row r="249" spans="1:109" ht="11.1" customHeight="1">
      <c r="A249" s="11" t="str">
        <f t="shared" ca="1" si="336"/>
        <v/>
      </c>
      <c r="B249" s="5" t="e">
        <f t="shared" ca="1" si="272"/>
        <v>#N/A</v>
      </c>
      <c r="C249" s="34" t="str">
        <f t="shared" ca="1" si="250"/>
        <v/>
      </c>
      <c r="D249" s="10">
        <f t="shared" ca="1" si="337"/>
        <v>0</v>
      </c>
      <c r="E249" s="10">
        <f t="shared" ca="1" si="338"/>
        <v>0</v>
      </c>
      <c r="F249" s="10">
        <f t="shared" ca="1" si="339"/>
        <v>0</v>
      </c>
      <c r="G249" s="10">
        <f t="shared" ca="1" si="340"/>
        <v>0</v>
      </c>
      <c r="H249" s="10">
        <f t="shared" ca="1" si="341"/>
        <v>0</v>
      </c>
      <c r="I249" s="10">
        <f t="shared" ca="1" si="342"/>
        <v>0</v>
      </c>
      <c r="J249" s="10">
        <f t="shared" ca="1" si="354"/>
        <v>0</v>
      </c>
      <c r="K249" s="10">
        <f t="shared" ca="1" si="258"/>
        <v>0</v>
      </c>
      <c r="L249" s="10">
        <f t="shared" ca="1" si="259"/>
        <v>0</v>
      </c>
      <c r="M249" s="10">
        <f t="shared" ca="1" si="260"/>
        <v>0</v>
      </c>
      <c r="N249" s="10">
        <f t="shared" ca="1" si="261"/>
        <v>0</v>
      </c>
      <c r="O249" s="10">
        <f t="shared" ca="1" si="262"/>
        <v>0</v>
      </c>
      <c r="P249" s="10">
        <f t="shared" ca="1" si="263"/>
        <v>0</v>
      </c>
      <c r="Q249" s="10">
        <f t="shared" ca="1" si="264"/>
        <v>0</v>
      </c>
      <c r="R249" s="10">
        <f t="shared" ca="1" si="265"/>
        <v>0</v>
      </c>
      <c r="S249" s="10">
        <f t="shared" ca="1" si="266"/>
        <v>0</v>
      </c>
      <c r="T249" s="10">
        <f t="shared" ca="1" si="267"/>
        <v>0</v>
      </c>
      <c r="U249" s="10">
        <f t="shared" ca="1" si="268"/>
        <v>0</v>
      </c>
      <c r="V249" s="10">
        <f t="shared" ca="1" si="269"/>
        <v>0</v>
      </c>
      <c r="W249" s="10">
        <f t="shared" ca="1" si="269"/>
        <v>0</v>
      </c>
      <c r="X249" s="31"/>
      <c r="Y249" s="10">
        <f t="shared" ca="1" si="344"/>
        <v>0</v>
      </c>
      <c r="Z249" s="10">
        <f t="shared" ca="1" si="345"/>
        <v>0</v>
      </c>
      <c r="AA249" s="10">
        <f t="shared" ca="1" si="346"/>
        <v>0</v>
      </c>
      <c r="AB249" s="10">
        <f t="shared" ca="1" si="347"/>
        <v>0</v>
      </c>
      <c r="AC249" s="10">
        <f t="shared" ca="1" si="348"/>
        <v>0</v>
      </c>
      <c r="AD249" s="10">
        <f t="shared" ca="1" si="349"/>
        <v>0</v>
      </c>
      <c r="AE249" s="10">
        <f t="shared" ca="1" si="307"/>
        <v>0</v>
      </c>
      <c r="AF249" s="10">
        <f t="shared" ca="1" si="308"/>
        <v>0</v>
      </c>
      <c r="AG249" s="10">
        <f t="shared" ca="1" si="309"/>
        <v>0</v>
      </c>
      <c r="AH249" s="10">
        <f t="shared" ca="1" si="310"/>
        <v>0</v>
      </c>
      <c r="AI249" s="10">
        <f t="shared" ca="1" si="311"/>
        <v>0</v>
      </c>
      <c r="AJ249" s="10">
        <f t="shared" ca="1" si="312"/>
        <v>0</v>
      </c>
      <c r="AK249" s="10">
        <f t="shared" ca="1" si="313"/>
        <v>0</v>
      </c>
      <c r="AL249" s="10">
        <f t="shared" ca="1" si="314"/>
        <v>0</v>
      </c>
      <c r="AM249" s="10">
        <f t="shared" ca="1" si="315"/>
        <v>0</v>
      </c>
      <c r="AN249" s="10">
        <f t="shared" ca="1" si="316"/>
        <v>0</v>
      </c>
      <c r="AO249" s="10">
        <f t="shared" ca="1" si="317"/>
        <v>0</v>
      </c>
      <c r="AP249" s="10">
        <f t="shared" ca="1" si="318"/>
        <v>0</v>
      </c>
      <c r="AQ249" s="10">
        <f t="shared" ca="1" si="319"/>
        <v>0</v>
      </c>
      <c r="AR249" s="10">
        <f t="shared" ca="1" si="320"/>
        <v>0</v>
      </c>
      <c r="AS249" s="2"/>
      <c r="AT249" s="10">
        <f t="shared" ca="1" si="350"/>
        <v>0</v>
      </c>
      <c r="AU249" s="10">
        <f t="shared" ca="1" si="351"/>
        <v>0</v>
      </c>
      <c r="AV249" s="10">
        <f t="shared" ca="1" si="352"/>
        <v>0</v>
      </c>
      <c r="AW249" s="10">
        <f t="shared" ca="1" si="287"/>
        <v>0</v>
      </c>
      <c r="AX249" s="10">
        <f t="shared" ca="1" si="288"/>
        <v>0</v>
      </c>
      <c r="AY249" s="10">
        <f t="shared" ca="1" si="289"/>
        <v>0</v>
      </c>
      <c r="AZ249" s="10">
        <f t="shared" ca="1" si="290"/>
        <v>0</v>
      </c>
      <c r="BA249" s="10">
        <f t="shared" ca="1" si="291"/>
        <v>0</v>
      </c>
      <c r="BB249" s="10">
        <f t="shared" ca="1" si="292"/>
        <v>0</v>
      </c>
      <c r="BC249" s="10">
        <f t="shared" ca="1" si="293"/>
        <v>0</v>
      </c>
      <c r="BD249" s="10">
        <f t="shared" ca="1" si="294"/>
        <v>0</v>
      </c>
      <c r="BE249" s="10">
        <f t="shared" ca="1" si="295"/>
        <v>0</v>
      </c>
      <c r="BF249" s="10">
        <f t="shared" ca="1" si="296"/>
        <v>0</v>
      </c>
      <c r="BG249" s="10">
        <f t="shared" ca="1" si="297"/>
        <v>0</v>
      </c>
      <c r="BH249" s="10">
        <f t="shared" ca="1" si="298"/>
        <v>0</v>
      </c>
      <c r="BI249" s="10">
        <f t="shared" ca="1" si="299"/>
        <v>0</v>
      </c>
      <c r="BJ249" s="10">
        <f t="shared" ca="1" si="300"/>
        <v>0</v>
      </c>
      <c r="BK249" s="10">
        <f t="shared" ca="1" si="301"/>
        <v>0</v>
      </c>
      <c r="BL249" s="10">
        <f t="shared" ca="1" si="302"/>
        <v>0</v>
      </c>
      <c r="BM249" s="10">
        <f t="shared" ca="1" si="303"/>
        <v>0</v>
      </c>
      <c r="BN249" s="13">
        <f t="shared" ca="1" si="279"/>
        <v>0</v>
      </c>
      <c r="BO249" s="7"/>
      <c r="BP249" s="10">
        <f t="shared" ca="1" si="280"/>
        <v>0</v>
      </c>
      <c r="BQ249" s="10">
        <f t="shared" ca="1" si="281"/>
        <v>0</v>
      </c>
      <c r="BR249" s="10">
        <f t="shared" ca="1" si="282"/>
        <v>0</v>
      </c>
      <c r="BS249" s="10">
        <f t="shared" ca="1" si="283"/>
        <v>0</v>
      </c>
      <c r="BT249" s="10">
        <f t="shared" ca="1" si="284"/>
        <v>0</v>
      </c>
      <c r="BU249" s="10">
        <f t="shared" ca="1" si="321"/>
        <v>0</v>
      </c>
      <c r="BV249" s="10">
        <f t="shared" ca="1" si="322"/>
        <v>0</v>
      </c>
      <c r="BW249" s="10">
        <f t="shared" ca="1" si="323"/>
        <v>0</v>
      </c>
      <c r="BX249" s="10">
        <f t="shared" ca="1" si="324"/>
        <v>0</v>
      </c>
      <c r="BY249" s="10">
        <f t="shared" ca="1" si="325"/>
        <v>0</v>
      </c>
      <c r="BZ249" s="10">
        <f t="shared" ca="1" si="326"/>
        <v>0</v>
      </c>
      <c r="CA249" s="10">
        <f t="shared" ca="1" si="327"/>
        <v>0</v>
      </c>
      <c r="CB249" s="10">
        <f t="shared" ca="1" si="328"/>
        <v>0</v>
      </c>
      <c r="CC249" s="10">
        <f t="shared" ca="1" si="329"/>
        <v>0</v>
      </c>
      <c r="CD249" s="10">
        <f t="shared" ca="1" si="330"/>
        <v>0</v>
      </c>
      <c r="CE249" s="10">
        <f t="shared" ca="1" si="331"/>
        <v>0</v>
      </c>
      <c r="CF249" s="10">
        <f t="shared" ca="1" si="332"/>
        <v>0</v>
      </c>
      <c r="CG249" s="10">
        <f t="shared" ca="1" si="333"/>
        <v>0</v>
      </c>
      <c r="CH249" s="10">
        <f t="shared" ca="1" si="334"/>
        <v>0</v>
      </c>
      <c r="CI249" s="10">
        <f t="shared" ca="1" si="335"/>
        <v>0</v>
      </c>
      <c r="CJ249" s="13">
        <f t="shared" ca="1" si="353"/>
        <v>0</v>
      </c>
      <c r="CK249" s="13"/>
      <c r="CL249" s="33">
        <f t="shared" ca="1" si="271"/>
        <v>0</v>
      </c>
      <c r="CM249" s="10">
        <f ca="1">IF(NOT(snowball),0,IF(Z248=0,0,IF($C249&lt;=SUM($CL249:CL249),0,IF(BQ249+$C249-SUM($CL249:CL249)&gt;Z248+AU249,Z248+AU249-BQ249,$C249-SUM($CL249:CL249)))))</f>
        <v>0</v>
      </c>
      <c r="CN249" s="10">
        <f ca="1">IF(NOT(snowball),0,IF(AA248=0,0,IF($C249&lt;=SUM($CL249:CM249),0,IF(BR249+$C249-SUM($CL249:CM249)&gt;AA248+AV249,AA248+AV249-BR249,$C249-SUM($CL249:CM249)))))</f>
        <v>0</v>
      </c>
      <c r="CO249" s="10">
        <f ca="1">IF(NOT(snowball),0,IF(AB248=0,0,IF($C249&lt;=SUM($CL249:CN249),0,IF(BS249+$C249-SUM($CL249:CN249)&gt;AB248+AW249,AB248+AW249-BS249,$C249-SUM($CL249:CN249)))))</f>
        <v>0</v>
      </c>
      <c r="CP249" s="10">
        <f ca="1">IF(NOT(snowball),0,IF(AC248=0,0,IF($C249&lt;=SUM($CL249:CO249),0,IF(BT249+$C249-SUM($CL249:CO249)&gt;AC248+AX249,AC248+AX249-BT249,$C249-SUM($CL249:CO249)))))</f>
        <v>0</v>
      </c>
      <c r="CQ249" s="10">
        <f ca="1">IF(NOT(snowball),0,IF(AD248=0,0,IF($C249&lt;=SUM($CL249:CP249),0,IF(BU249+$C249-SUM($CL249:CP249)&gt;AD248+AY249,AD248+AY249-BU249,$C249-SUM($CL249:CP249)))))</f>
        <v>0</v>
      </c>
      <c r="CR249" s="10">
        <f ca="1">IF(NOT(snowball),0,IF(AE248=0,0,IF($C249&lt;=SUM($CL249:CQ249),0,IF(BV249+$C249-SUM($CL249:CQ249)&gt;AE248+AZ249,AE248+AZ249-BV249,$C249-SUM($CL249:CQ249)))))</f>
        <v>0</v>
      </c>
      <c r="CS249" s="10">
        <f ca="1">IF(NOT(snowball),0,IF(AF248=0,0,IF($C249&lt;=SUM($CL249:CR249),0,IF(BW249+$C249-SUM($CL249:CR249)&gt;AF248+BA249,AF248+BA249-BW249,$C249-SUM($CL249:CR249)))))</f>
        <v>0</v>
      </c>
      <c r="CT249" s="10">
        <f ca="1">IF(NOT(snowball),0,IF(AG248=0,0,IF($C249&lt;=SUM($CL249:CS249),0,IF(BX249+$C249-SUM($CL249:CS249)&gt;AG248+BB249,AG248+BB249-BX249,$C249-SUM($CL249:CS249)))))</f>
        <v>0</v>
      </c>
      <c r="CU249" s="10">
        <f ca="1">IF(NOT(snowball),0,IF(AH248=0,0,IF($C249&lt;=SUM($CL249:CT249),0,IF(BY249+$C249-SUM($CL249:CT249)&gt;AH248+BC249,AH248+BC249-BY249,$C249-SUM($CL249:CT249)))))</f>
        <v>0</v>
      </c>
      <c r="CV249" s="10">
        <f ca="1">IF(NOT(snowball),0,IF(AI248=0,0,IF($C249&lt;=SUM($CL249:CU249),0,IF(BZ249+$C249-SUM($CL249:CU249)&gt;AI248+BD249,AI248+BD249-BZ249,$C249-SUM($CL249:CU249)))))</f>
        <v>0</v>
      </c>
      <c r="CW249" s="10">
        <f ca="1">IF(NOT(snowball),0,IF(AJ248=0,0,IF($C249&lt;=SUM($CL249:CV249),0,IF(CA249+$C249-SUM($CL249:CV249)&gt;AJ248+BE249,AJ248+BE249-CA249,$C249-SUM($CL249:CV249)))))</f>
        <v>0</v>
      </c>
      <c r="CX249" s="10">
        <f ca="1">IF(NOT(snowball),0,IF(AK248=0,0,IF($C249&lt;=SUM($CL249:CW249),0,IF(CB249+$C249-SUM($CL249:CW249)&gt;AK248+BF249,AK248+BF249-CB249,$C249-SUM($CL249:CW249)))))</f>
        <v>0</v>
      </c>
      <c r="CY249" s="10">
        <f ca="1">IF(NOT(snowball),0,IF(AL248=0,0,IF($C249&lt;=SUM($CL249:CX249),0,IF(CC249+$C249-SUM($CL249:CX249)&gt;AL248+BG249,AL248+BG249-CC249,$C249-SUM($CL249:CX249)))))</f>
        <v>0</v>
      </c>
      <c r="CZ249" s="10">
        <f ca="1">IF(NOT(snowball),0,IF(AM248=0,0,IF($C249&lt;=SUM($CL249:CY249),0,IF(CD249+$C249-SUM($CL249:CY249)&gt;AM248+BH249,AM248+BH249-CD249,$C249-SUM($CL249:CY249)))))</f>
        <v>0</v>
      </c>
      <c r="DA249" s="10">
        <f ca="1">IF(NOT(snowball),0,IF(AN248=0,0,IF($C249&lt;=SUM($CL249:CZ249),0,IF(CE249+$C249-SUM($CL249:CZ249)&gt;AN248+BI249,AN248+BI249-CE249,$C249-SUM($CL249:CZ249)))))</f>
        <v>0</v>
      </c>
      <c r="DB249" s="10">
        <f ca="1">IF(NOT(snowball),0,IF(AO248=0,0,IF($C249&lt;=SUM($CL249:DA249),0,IF(CF249+$C249-SUM($CL249:DA249)&gt;AO248+BJ249,AO248+BJ249-CF249,$C249-SUM($CL249:DA249)))))</f>
        <v>0</v>
      </c>
      <c r="DC249" s="10">
        <f ca="1">IF(NOT(snowball),0,IF(AP248=0,0,IF($C249&lt;=SUM($CL249:DB249),0,IF(CG249+$C249-SUM($CL249:DB249)&gt;AP248+BK249,AP248+BK249-CG249,$C249-SUM($CL249:DB249)))))</f>
        <v>0</v>
      </c>
      <c r="DD249" s="10">
        <f ca="1">IF(NOT(snowball),0,IF(AQ248=0,0,IF($C249&lt;=SUM($CL249:DC249),0,IF(CH249+$C249-SUM($CL249:DC249)&gt;AQ248+BL249,AQ248+BL249-CH249,$C249-SUM($CL249:DC249)))))</f>
        <v>0</v>
      </c>
      <c r="DE249" s="10">
        <f ca="1">IF(NOT(snowball),0,IF(AR248=0,0,IF($C249&lt;=SUM($CL249:DD249),0,IF(CI249+$C249-SUM($CL249:DD249)&gt;AR248+BM249,AR248+BM249-CI249,$C249-SUM($CL249:DD249)))))</f>
        <v>0</v>
      </c>
    </row>
    <row r="250" spans="1:109" ht="11.1" customHeight="1">
      <c r="A250" s="11" t="str">
        <f t="shared" ca="1" si="336"/>
        <v/>
      </c>
      <c r="B250" s="5" t="e">
        <f t="shared" ca="1" si="272"/>
        <v>#N/A</v>
      </c>
      <c r="C250" s="34" t="str">
        <f t="shared" ca="1" si="250"/>
        <v/>
      </c>
      <c r="D250" s="10">
        <f t="shared" ca="1" si="337"/>
        <v>0</v>
      </c>
      <c r="E250" s="10">
        <f t="shared" ca="1" si="338"/>
        <v>0</v>
      </c>
      <c r="F250" s="10">
        <f t="shared" ca="1" si="339"/>
        <v>0</v>
      </c>
      <c r="G250" s="10">
        <f t="shared" ca="1" si="340"/>
        <v>0</v>
      </c>
      <c r="H250" s="10">
        <f t="shared" ca="1" si="341"/>
        <v>0</v>
      </c>
      <c r="I250" s="10">
        <f t="shared" ca="1" si="342"/>
        <v>0</v>
      </c>
      <c r="J250" s="10">
        <f t="shared" ca="1" si="354"/>
        <v>0</v>
      </c>
      <c r="K250" s="10">
        <f t="shared" ca="1" si="258"/>
        <v>0</v>
      </c>
      <c r="L250" s="10">
        <f t="shared" ca="1" si="259"/>
        <v>0</v>
      </c>
      <c r="M250" s="10">
        <f t="shared" ca="1" si="260"/>
        <v>0</v>
      </c>
      <c r="N250" s="10">
        <f t="shared" ca="1" si="261"/>
        <v>0</v>
      </c>
      <c r="O250" s="10">
        <f t="shared" ca="1" si="262"/>
        <v>0</v>
      </c>
      <c r="P250" s="10">
        <f t="shared" ca="1" si="263"/>
        <v>0</v>
      </c>
      <c r="Q250" s="10">
        <f t="shared" ca="1" si="264"/>
        <v>0</v>
      </c>
      <c r="R250" s="10">
        <f t="shared" ca="1" si="265"/>
        <v>0</v>
      </c>
      <c r="S250" s="10">
        <f t="shared" ca="1" si="266"/>
        <v>0</v>
      </c>
      <c r="T250" s="10">
        <f t="shared" ca="1" si="267"/>
        <v>0</v>
      </c>
      <c r="U250" s="10">
        <f t="shared" ca="1" si="268"/>
        <v>0</v>
      </c>
      <c r="V250" s="10">
        <f t="shared" ca="1" si="269"/>
        <v>0</v>
      </c>
      <c r="W250" s="10">
        <f t="shared" ca="1" si="269"/>
        <v>0</v>
      </c>
      <c r="X250" s="31"/>
      <c r="Y250" s="10">
        <f t="shared" ca="1" si="344"/>
        <v>0</v>
      </c>
      <c r="Z250" s="10">
        <f t="shared" ca="1" si="345"/>
        <v>0</v>
      </c>
      <c r="AA250" s="10">
        <f t="shared" ca="1" si="346"/>
        <v>0</v>
      </c>
      <c r="AB250" s="10">
        <f t="shared" ca="1" si="347"/>
        <v>0</v>
      </c>
      <c r="AC250" s="10">
        <f t="shared" ca="1" si="348"/>
        <v>0</v>
      </c>
      <c r="AD250" s="10">
        <f t="shared" ca="1" si="349"/>
        <v>0</v>
      </c>
      <c r="AE250" s="10">
        <f t="shared" ca="1" si="307"/>
        <v>0</v>
      </c>
      <c r="AF250" s="10">
        <f t="shared" ca="1" si="308"/>
        <v>0</v>
      </c>
      <c r="AG250" s="10">
        <f t="shared" ca="1" si="309"/>
        <v>0</v>
      </c>
      <c r="AH250" s="10">
        <f t="shared" ca="1" si="310"/>
        <v>0</v>
      </c>
      <c r="AI250" s="10">
        <f t="shared" ca="1" si="311"/>
        <v>0</v>
      </c>
      <c r="AJ250" s="10">
        <f t="shared" ca="1" si="312"/>
        <v>0</v>
      </c>
      <c r="AK250" s="10">
        <f t="shared" ca="1" si="313"/>
        <v>0</v>
      </c>
      <c r="AL250" s="10">
        <f t="shared" ca="1" si="314"/>
        <v>0</v>
      </c>
      <c r="AM250" s="10">
        <f t="shared" ca="1" si="315"/>
        <v>0</v>
      </c>
      <c r="AN250" s="10">
        <f t="shared" ca="1" si="316"/>
        <v>0</v>
      </c>
      <c r="AO250" s="10">
        <f t="shared" ca="1" si="317"/>
        <v>0</v>
      </c>
      <c r="AP250" s="10">
        <f t="shared" ca="1" si="318"/>
        <v>0</v>
      </c>
      <c r="AQ250" s="10">
        <f t="shared" ca="1" si="319"/>
        <v>0</v>
      </c>
      <c r="AR250" s="10">
        <f t="shared" ca="1" si="320"/>
        <v>0</v>
      </c>
      <c r="AS250" s="2"/>
      <c r="AT250" s="10">
        <f t="shared" ca="1" si="350"/>
        <v>0</v>
      </c>
      <c r="AU250" s="10">
        <f t="shared" ca="1" si="351"/>
        <v>0</v>
      </c>
      <c r="AV250" s="10">
        <f t="shared" ca="1" si="352"/>
        <v>0</v>
      </c>
      <c r="AW250" s="10">
        <f t="shared" ca="1" si="287"/>
        <v>0</v>
      </c>
      <c r="AX250" s="10">
        <f t="shared" ca="1" si="288"/>
        <v>0</v>
      </c>
      <c r="AY250" s="10">
        <f t="shared" ca="1" si="289"/>
        <v>0</v>
      </c>
      <c r="AZ250" s="10">
        <f t="shared" ca="1" si="290"/>
        <v>0</v>
      </c>
      <c r="BA250" s="10">
        <f t="shared" ca="1" si="291"/>
        <v>0</v>
      </c>
      <c r="BB250" s="10">
        <f t="shared" ca="1" si="292"/>
        <v>0</v>
      </c>
      <c r="BC250" s="10">
        <f t="shared" ca="1" si="293"/>
        <v>0</v>
      </c>
      <c r="BD250" s="10">
        <f t="shared" ca="1" si="294"/>
        <v>0</v>
      </c>
      <c r="BE250" s="10">
        <f t="shared" ca="1" si="295"/>
        <v>0</v>
      </c>
      <c r="BF250" s="10">
        <f t="shared" ca="1" si="296"/>
        <v>0</v>
      </c>
      <c r="BG250" s="10">
        <f t="shared" ca="1" si="297"/>
        <v>0</v>
      </c>
      <c r="BH250" s="10">
        <f t="shared" ca="1" si="298"/>
        <v>0</v>
      </c>
      <c r="BI250" s="10">
        <f t="shared" ca="1" si="299"/>
        <v>0</v>
      </c>
      <c r="BJ250" s="10">
        <f t="shared" ca="1" si="300"/>
        <v>0</v>
      </c>
      <c r="BK250" s="10">
        <f t="shared" ca="1" si="301"/>
        <v>0</v>
      </c>
      <c r="BL250" s="10">
        <f t="shared" ca="1" si="302"/>
        <v>0</v>
      </c>
      <c r="BM250" s="10">
        <f t="shared" ca="1" si="303"/>
        <v>0</v>
      </c>
      <c r="BN250" s="13">
        <f t="shared" ca="1" si="279"/>
        <v>0</v>
      </c>
      <c r="BO250" s="7"/>
      <c r="BP250" s="10">
        <f t="shared" ca="1" si="280"/>
        <v>0</v>
      </c>
      <c r="BQ250" s="10">
        <f t="shared" ca="1" si="281"/>
        <v>0</v>
      </c>
      <c r="BR250" s="10">
        <f t="shared" ca="1" si="282"/>
        <v>0</v>
      </c>
      <c r="BS250" s="10">
        <f t="shared" ca="1" si="283"/>
        <v>0</v>
      </c>
      <c r="BT250" s="10">
        <f t="shared" ca="1" si="284"/>
        <v>0</v>
      </c>
      <c r="BU250" s="10">
        <f t="shared" ca="1" si="321"/>
        <v>0</v>
      </c>
      <c r="BV250" s="10">
        <f t="shared" ca="1" si="322"/>
        <v>0</v>
      </c>
      <c r="BW250" s="10">
        <f t="shared" ca="1" si="323"/>
        <v>0</v>
      </c>
      <c r="BX250" s="10">
        <f t="shared" ca="1" si="324"/>
        <v>0</v>
      </c>
      <c r="BY250" s="10">
        <f t="shared" ca="1" si="325"/>
        <v>0</v>
      </c>
      <c r="BZ250" s="10">
        <f t="shared" ca="1" si="326"/>
        <v>0</v>
      </c>
      <c r="CA250" s="10">
        <f t="shared" ca="1" si="327"/>
        <v>0</v>
      </c>
      <c r="CB250" s="10">
        <f t="shared" ca="1" si="328"/>
        <v>0</v>
      </c>
      <c r="CC250" s="10">
        <f t="shared" ca="1" si="329"/>
        <v>0</v>
      </c>
      <c r="CD250" s="10">
        <f t="shared" ca="1" si="330"/>
        <v>0</v>
      </c>
      <c r="CE250" s="10">
        <f t="shared" ca="1" si="331"/>
        <v>0</v>
      </c>
      <c r="CF250" s="10">
        <f t="shared" ca="1" si="332"/>
        <v>0</v>
      </c>
      <c r="CG250" s="10">
        <f t="shared" ca="1" si="333"/>
        <v>0</v>
      </c>
      <c r="CH250" s="10">
        <f t="shared" ca="1" si="334"/>
        <v>0</v>
      </c>
      <c r="CI250" s="10">
        <f t="shared" ca="1" si="335"/>
        <v>0</v>
      </c>
      <c r="CJ250" s="13">
        <f t="shared" ca="1" si="353"/>
        <v>0</v>
      </c>
      <c r="CK250" s="13"/>
      <c r="CL250" s="33">
        <f t="shared" ca="1" si="271"/>
        <v>0</v>
      </c>
      <c r="CM250" s="10">
        <f ca="1">IF(NOT(snowball),0,IF(Z249=0,0,IF($C250&lt;=SUM($CL250:CL250),0,IF(BQ250+$C250-SUM($CL250:CL250)&gt;Z249+AU250,Z249+AU250-BQ250,$C250-SUM($CL250:CL250)))))</f>
        <v>0</v>
      </c>
      <c r="CN250" s="10">
        <f ca="1">IF(NOT(snowball),0,IF(AA249=0,0,IF($C250&lt;=SUM($CL250:CM250),0,IF(BR250+$C250-SUM($CL250:CM250)&gt;AA249+AV250,AA249+AV250-BR250,$C250-SUM($CL250:CM250)))))</f>
        <v>0</v>
      </c>
      <c r="CO250" s="10">
        <f ca="1">IF(NOT(snowball),0,IF(AB249=0,0,IF($C250&lt;=SUM($CL250:CN250),0,IF(BS250+$C250-SUM($CL250:CN250)&gt;AB249+AW250,AB249+AW250-BS250,$C250-SUM($CL250:CN250)))))</f>
        <v>0</v>
      </c>
      <c r="CP250" s="10">
        <f ca="1">IF(NOT(snowball),0,IF(AC249=0,0,IF($C250&lt;=SUM($CL250:CO250),0,IF(BT250+$C250-SUM($CL250:CO250)&gt;AC249+AX250,AC249+AX250-BT250,$C250-SUM($CL250:CO250)))))</f>
        <v>0</v>
      </c>
      <c r="CQ250" s="10">
        <f ca="1">IF(NOT(snowball),0,IF(AD249=0,0,IF($C250&lt;=SUM($CL250:CP250),0,IF(BU250+$C250-SUM($CL250:CP250)&gt;AD249+AY250,AD249+AY250-BU250,$C250-SUM($CL250:CP250)))))</f>
        <v>0</v>
      </c>
      <c r="CR250" s="10">
        <f ca="1">IF(NOT(snowball),0,IF(AE249=0,0,IF($C250&lt;=SUM($CL250:CQ250),0,IF(BV250+$C250-SUM($CL250:CQ250)&gt;AE249+AZ250,AE249+AZ250-BV250,$C250-SUM($CL250:CQ250)))))</f>
        <v>0</v>
      </c>
      <c r="CS250" s="10">
        <f ca="1">IF(NOT(snowball),0,IF(AF249=0,0,IF($C250&lt;=SUM($CL250:CR250),0,IF(BW250+$C250-SUM($CL250:CR250)&gt;AF249+BA250,AF249+BA250-BW250,$C250-SUM($CL250:CR250)))))</f>
        <v>0</v>
      </c>
      <c r="CT250" s="10">
        <f ca="1">IF(NOT(snowball),0,IF(AG249=0,0,IF($C250&lt;=SUM($CL250:CS250),0,IF(BX250+$C250-SUM($CL250:CS250)&gt;AG249+BB250,AG249+BB250-BX250,$C250-SUM($CL250:CS250)))))</f>
        <v>0</v>
      </c>
      <c r="CU250" s="10">
        <f ca="1">IF(NOT(snowball),0,IF(AH249=0,0,IF($C250&lt;=SUM($CL250:CT250),0,IF(BY250+$C250-SUM($CL250:CT250)&gt;AH249+BC250,AH249+BC250-BY250,$C250-SUM($CL250:CT250)))))</f>
        <v>0</v>
      </c>
      <c r="CV250" s="10">
        <f ca="1">IF(NOT(snowball),0,IF(AI249=0,0,IF($C250&lt;=SUM($CL250:CU250),0,IF(BZ250+$C250-SUM($CL250:CU250)&gt;AI249+BD250,AI249+BD250-BZ250,$C250-SUM($CL250:CU250)))))</f>
        <v>0</v>
      </c>
      <c r="CW250" s="10">
        <f ca="1">IF(NOT(snowball),0,IF(AJ249=0,0,IF($C250&lt;=SUM($CL250:CV250),0,IF(CA250+$C250-SUM($CL250:CV250)&gt;AJ249+BE250,AJ249+BE250-CA250,$C250-SUM($CL250:CV250)))))</f>
        <v>0</v>
      </c>
      <c r="CX250" s="10">
        <f ca="1">IF(NOT(snowball),0,IF(AK249=0,0,IF($C250&lt;=SUM($CL250:CW250),0,IF(CB250+$C250-SUM($CL250:CW250)&gt;AK249+BF250,AK249+BF250-CB250,$C250-SUM($CL250:CW250)))))</f>
        <v>0</v>
      </c>
      <c r="CY250" s="10">
        <f ca="1">IF(NOT(snowball),0,IF(AL249=0,0,IF($C250&lt;=SUM($CL250:CX250),0,IF(CC250+$C250-SUM($CL250:CX250)&gt;AL249+BG250,AL249+BG250-CC250,$C250-SUM($CL250:CX250)))))</f>
        <v>0</v>
      </c>
      <c r="CZ250" s="10">
        <f ca="1">IF(NOT(snowball),0,IF(AM249=0,0,IF($C250&lt;=SUM($CL250:CY250),0,IF(CD250+$C250-SUM($CL250:CY250)&gt;AM249+BH250,AM249+BH250-CD250,$C250-SUM($CL250:CY250)))))</f>
        <v>0</v>
      </c>
      <c r="DA250" s="10">
        <f ca="1">IF(NOT(snowball),0,IF(AN249=0,0,IF($C250&lt;=SUM($CL250:CZ250),0,IF(CE250+$C250-SUM($CL250:CZ250)&gt;AN249+BI250,AN249+BI250-CE250,$C250-SUM($CL250:CZ250)))))</f>
        <v>0</v>
      </c>
      <c r="DB250" s="10">
        <f ca="1">IF(NOT(snowball),0,IF(AO249=0,0,IF($C250&lt;=SUM($CL250:DA250),0,IF(CF250+$C250-SUM($CL250:DA250)&gt;AO249+BJ250,AO249+BJ250-CF250,$C250-SUM($CL250:DA250)))))</f>
        <v>0</v>
      </c>
      <c r="DC250" s="10">
        <f ca="1">IF(NOT(snowball),0,IF(AP249=0,0,IF($C250&lt;=SUM($CL250:DB250),0,IF(CG250+$C250-SUM($CL250:DB250)&gt;AP249+BK250,AP249+BK250-CG250,$C250-SUM($CL250:DB250)))))</f>
        <v>0</v>
      </c>
      <c r="DD250" s="10">
        <f ca="1">IF(NOT(snowball),0,IF(AQ249=0,0,IF($C250&lt;=SUM($CL250:DC250),0,IF(CH250+$C250-SUM($CL250:DC250)&gt;AQ249+BL250,AQ249+BL250-CH250,$C250-SUM($CL250:DC250)))))</f>
        <v>0</v>
      </c>
      <c r="DE250" s="10">
        <f ca="1">IF(NOT(snowball),0,IF(AR249=0,0,IF($C250&lt;=SUM($CL250:DD250),0,IF(CI250+$C250-SUM($CL250:DD250)&gt;AR249+BM250,AR249+BM250-CI250,$C250-SUM($CL250:DD250)))))</f>
        <v>0</v>
      </c>
    </row>
    <row r="251" spans="1:109" ht="11.1" customHeight="1">
      <c r="A251" s="11" t="str">
        <f t="shared" ca="1" si="336"/>
        <v/>
      </c>
      <c r="B251" s="5" t="e">
        <f t="shared" ca="1" si="272"/>
        <v>#N/A</v>
      </c>
      <c r="C251" s="34" t="str">
        <f t="shared" ca="1" si="250"/>
        <v/>
      </c>
      <c r="D251" s="10">
        <f t="shared" ca="1" si="337"/>
        <v>0</v>
      </c>
      <c r="E251" s="10">
        <f t="shared" ca="1" si="338"/>
        <v>0</v>
      </c>
      <c r="F251" s="10">
        <f t="shared" ca="1" si="339"/>
        <v>0</v>
      </c>
      <c r="G251" s="10">
        <f t="shared" ca="1" si="340"/>
        <v>0</v>
      </c>
      <c r="H251" s="10">
        <f t="shared" ca="1" si="341"/>
        <v>0</v>
      </c>
      <c r="I251" s="10">
        <f t="shared" ca="1" si="342"/>
        <v>0</v>
      </c>
      <c r="J251" s="10">
        <f t="shared" ca="1" si="354"/>
        <v>0</v>
      </c>
      <c r="K251" s="10">
        <f t="shared" ca="1" si="258"/>
        <v>0</v>
      </c>
      <c r="L251" s="10">
        <f t="shared" ca="1" si="259"/>
        <v>0</v>
      </c>
      <c r="M251" s="10">
        <f t="shared" ca="1" si="260"/>
        <v>0</v>
      </c>
      <c r="N251" s="10">
        <f t="shared" ca="1" si="261"/>
        <v>0</v>
      </c>
      <c r="O251" s="10">
        <f t="shared" ca="1" si="262"/>
        <v>0</v>
      </c>
      <c r="P251" s="10">
        <f t="shared" ca="1" si="263"/>
        <v>0</v>
      </c>
      <c r="Q251" s="10">
        <f t="shared" ca="1" si="264"/>
        <v>0</v>
      </c>
      <c r="R251" s="10">
        <f t="shared" ca="1" si="265"/>
        <v>0</v>
      </c>
      <c r="S251" s="10">
        <f t="shared" ca="1" si="266"/>
        <v>0</v>
      </c>
      <c r="T251" s="10">
        <f t="shared" ca="1" si="267"/>
        <v>0</v>
      </c>
      <c r="U251" s="10">
        <f t="shared" ca="1" si="268"/>
        <v>0</v>
      </c>
      <c r="V251" s="10">
        <f t="shared" ca="1" si="269"/>
        <v>0</v>
      </c>
      <c r="W251" s="10">
        <f t="shared" ca="1" si="269"/>
        <v>0</v>
      </c>
      <c r="X251" s="31"/>
      <c r="Y251" s="10">
        <f t="shared" ca="1" si="344"/>
        <v>0</v>
      </c>
      <c r="Z251" s="10">
        <f t="shared" ca="1" si="345"/>
        <v>0</v>
      </c>
      <c r="AA251" s="10">
        <f t="shared" ca="1" si="346"/>
        <v>0</v>
      </c>
      <c r="AB251" s="10">
        <f t="shared" ca="1" si="347"/>
        <v>0</v>
      </c>
      <c r="AC251" s="10">
        <f t="shared" ca="1" si="348"/>
        <v>0</v>
      </c>
      <c r="AD251" s="10">
        <f t="shared" ca="1" si="349"/>
        <v>0</v>
      </c>
      <c r="AE251" s="10">
        <f t="shared" ca="1" si="307"/>
        <v>0</v>
      </c>
      <c r="AF251" s="10">
        <f t="shared" ca="1" si="308"/>
        <v>0</v>
      </c>
      <c r="AG251" s="10">
        <f t="shared" ca="1" si="309"/>
        <v>0</v>
      </c>
      <c r="AH251" s="10">
        <f t="shared" ca="1" si="310"/>
        <v>0</v>
      </c>
      <c r="AI251" s="10">
        <f t="shared" ca="1" si="311"/>
        <v>0</v>
      </c>
      <c r="AJ251" s="10">
        <f t="shared" ca="1" si="312"/>
        <v>0</v>
      </c>
      <c r="AK251" s="10">
        <f t="shared" ca="1" si="313"/>
        <v>0</v>
      </c>
      <c r="AL251" s="10">
        <f t="shared" ca="1" si="314"/>
        <v>0</v>
      </c>
      <c r="AM251" s="10">
        <f t="shared" ca="1" si="315"/>
        <v>0</v>
      </c>
      <c r="AN251" s="10">
        <f t="shared" ca="1" si="316"/>
        <v>0</v>
      </c>
      <c r="AO251" s="10">
        <f t="shared" ca="1" si="317"/>
        <v>0</v>
      </c>
      <c r="AP251" s="10">
        <f t="shared" ca="1" si="318"/>
        <v>0</v>
      </c>
      <c r="AQ251" s="10">
        <f t="shared" ca="1" si="319"/>
        <v>0</v>
      </c>
      <c r="AR251" s="10">
        <f t="shared" ca="1" si="320"/>
        <v>0</v>
      </c>
      <c r="AS251" s="2"/>
      <c r="AT251" s="10">
        <f t="shared" ca="1" si="350"/>
        <v>0</v>
      </c>
      <c r="AU251" s="10">
        <f t="shared" ca="1" si="351"/>
        <v>0</v>
      </c>
      <c r="AV251" s="10">
        <f t="shared" ca="1" si="352"/>
        <v>0</v>
      </c>
      <c r="AW251" s="10">
        <f t="shared" ca="1" si="287"/>
        <v>0</v>
      </c>
      <c r="AX251" s="10">
        <f t="shared" ca="1" si="288"/>
        <v>0</v>
      </c>
      <c r="AY251" s="10">
        <f t="shared" ca="1" si="289"/>
        <v>0</v>
      </c>
      <c r="AZ251" s="10">
        <f t="shared" ca="1" si="290"/>
        <v>0</v>
      </c>
      <c r="BA251" s="10">
        <f t="shared" ca="1" si="291"/>
        <v>0</v>
      </c>
      <c r="BB251" s="10">
        <f t="shared" ca="1" si="292"/>
        <v>0</v>
      </c>
      <c r="BC251" s="10">
        <f t="shared" ca="1" si="293"/>
        <v>0</v>
      </c>
      <c r="BD251" s="10">
        <f t="shared" ca="1" si="294"/>
        <v>0</v>
      </c>
      <c r="BE251" s="10">
        <f t="shared" ca="1" si="295"/>
        <v>0</v>
      </c>
      <c r="BF251" s="10">
        <f t="shared" ca="1" si="296"/>
        <v>0</v>
      </c>
      <c r="BG251" s="10">
        <f t="shared" ca="1" si="297"/>
        <v>0</v>
      </c>
      <c r="BH251" s="10">
        <f t="shared" ca="1" si="298"/>
        <v>0</v>
      </c>
      <c r="BI251" s="10">
        <f t="shared" ca="1" si="299"/>
        <v>0</v>
      </c>
      <c r="BJ251" s="10">
        <f t="shared" ca="1" si="300"/>
        <v>0</v>
      </c>
      <c r="BK251" s="10">
        <f t="shared" ca="1" si="301"/>
        <v>0</v>
      </c>
      <c r="BL251" s="10">
        <f t="shared" ca="1" si="302"/>
        <v>0</v>
      </c>
      <c r="BM251" s="10">
        <f t="shared" ca="1" si="303"/>
        <v>0</v>
      </c>
      <c r="BN251" s="13">
        <f t="shared" ca="1" si="279"/>
        <v>0</v>
      </c>
      <c r="BO251" s="7"/>
      <c r="BP251" s="10">
        <f t="shared" ca="1" si="280"/>
        <v>0</v>
      </c>
      <c r="BQ251" s="10">
        <f t="shared" ca="1" si="281"/>
        <v>0</v>
      </c>
      <c r="BR251" s="10">
        <f t="shared" ca="1" si="282"/>
        <v>0</v>
      </c>
      <c r="BS251" s="10">
        <f t="shared" ca="1" si="283"/>
        <v>0</v>
      </c>
      <c r="BT251" s="10">
        <f t="shared" ca="1" si="284"/>
        <v>0</v>
      </c>
      <c r="BU251" s="10">
        <f t="shared" ca="1" si="321"/>
        <v>0</v>
      </c>
      <c r="BV251" s="10">
        <f t="shared" ca="1" si="322"/>
        <v>0</v>
      </c>
      <c r="BW251" s="10">
        <f t="shared" ca="1" si="323"/>
        <v>0</v>
      </c>
      <c r="BX251" s="10">
        <f t="shared" ca="1" si="324"/>
        <v>0</v>
      </c>
      <c r="BY251" s="10">
        <f t="shared" ca="1" si="325"/>
        <v>0</v>
      </c>
      <c r="BZ251" s="10">
        <f t="shared" ca="1" si="326"/>
        <v>0</v>
      </c>
      <c r="CA251" s="10">
        <f t="shared" ca="1" si="327"/>
        <v>0</v>
      </c>
      <c r="CB251" s="10">
        <f t="shared" ca="1" si="328"/>
        <v>0</v>
      </c>
      <c r="CC251" s="10">
        <f t="shared" ca="1" si="329"/>
        <v>0</v>
      </c>
      <c r="CD251" s="10">
        <f t="shared" ca="1" si="330"/>
        <v>0</v>
      </c>
      <c r="CE251" s="10">
        <f t="shared" ca="1" si="331"/>
        <v>0</v>
      </c>
      <c r="CF251" s="10">
        <f t="shared" ca="1" si="332"/>
        <v>0</v>
      </c>
      <c r="CG251" s="10">
        <f t="shared" ca="1" si="333"/>
        <v>0</v>
      </c>
      <c r="CH251" s="10">
        <f t="shared" ca="1" si="334"/>
        <v>0</v>
      </c>
      <c r="CI251" s="10">
        <f t="shared" ca="1" si="335"/>
        <v>0</v>
      </c>
      <c r="CJ251" s="13">
        <f t="shared" ca="1" si="353"/>
        <v>0</v>
      </c>
      <c r="CK251" s="13"/>
      <c r="CL251" s="33">
        <f t="shared" ca="1" si="271"/>
        <v>0</v>
      </c>
      <c r="CM251" s="10">
        <f ca="1">IF(NOT(snowball),0,IF(Z250=0,0,IF($C251&lt;=SUM($CL251:CL251),0,IF(BQ251+$C251-SUM($CL251:CL251)&gt;Z250+AU251,Z250+AU251-BQ251,$C251-SUM($CL251:CL251)))))</f>
        <v>0</v>
      </c>
      <c r="CN251" s="10">
        <f ca="1">IF(NOT(snowball),0,IF(AA250=0,0,IF($C251&lt;=SUM($CL251:CM251),0,IF(BR251+$C251-SUM($CL251:CM251)&gt;AA250+AV251,AA250+AV251-BR251,$C251-SUM($CL251:CM251)))))</f>
        <v>0</v>
      </c>
      <c r="CO251" s="10">
        <f ca="1">IF(NOT(snowball),0,IF(AB250=0,0,IF($C251&lt;=SUM($CL251:CN251),0,IF(BS251+$C251-SUM($CL251:CN251)&gt;AB250+AW251,AB250+AW251-BS251,$C251-SUM($CL251:CN251)))))</f>
        <v>0</v>
      </c>
      <c r="CP251" s="10">
        <f ca="1">IF(NOT(snowball),0,IF(AC250=0,0,IF($C251&lt;=SUM($CL251:CO251),0,IF(BT251+$C251-SUM($CL251:CO251)&gt;AC250+AX251,AC250+AX251-BT251,$C251-SUM($CL251:CO251)))))</f>
        <v>0</v>
      </c>
      <c r="CQ251" s="10">
        <f ca="1">IF(NOT(snowball),0,IF(AD250=0,0,IF($C251&lt;=SUM($CL251:CP251),0,IF(BU251+$C251-SUM($CL251:CP251)&gt;AD250+AY251,AD250+AY251-BU251,$C251-SUM($CL251:CP251)))))</f>
        <v>0</v>
      </c>
      <c r="CR251" s="10">
        <f ca="1">IF(NOT(snowball),0,IF(AE250=0,0,IF($C251&lt;=SUM($CL251:CQ251),0,IF(BV251+$C251-SUM($CL251:CQ251)&gt;AE250+AZ251,AE250+AZ251-BV251,$C251-SUM($CL251:CQ251)))))</f>
        <v>0</v>
      </c>
      <c r="CS251" s="10">
        <f ca="1">IF(NOT(snowball),0,IF(AF250=0,0,IF($C251&lt;=SUM($CL251:CR251),0,IF(BW251+$C251-SUM($CL251:CR251)&gt;AF250+BA251,AF250+BA251-BW251,$C251-SUM($CL251:CR251)))))</f>
        <v>0</v>
      </c>
      <c r="CT251" s="10">
        <f ca="1">IF(NOT(snowball),0,IF(AG250=0,0,IF($C251&lt;=SUM($CL251:CS251),0,IF(BX251+$C251-SUM($CL251:CS251)&gt;AG250+BB251,AG250+BB251-BX251,$C251-SUM($CL251:CS251)))))</f>
        <v>0</v>
      </c>
      <c r="CU251" s="10">
        <f ca="1">IF(NOT(snowball),0,IF(AH250=0,0,IF($C251&lt;=SUM($CL251:CT251),0,IF(BY251+$C251-SUM($CL251:CT251)&gt;AH250+BC251,AH250+BC251-BY251,$C251-SUM($CL251:CT251)))))</f>
        <v>0</v>
      </c>
      <c r="CV251" s="10">
        <f ca="1">IF(NOT(snowball),0,IF(AI250=0,0,IF($C251&lt;=SUM($CL251:CU251),0,IF(BZ251+$C251-SUM($CL251:CU251)&gt;AI250+BD251,AI250+BD251-BZ251,$C251-SUM($CL251:CU251)))))</f>
        <v>0</v>
      </c>
      <c r="CW251" s="10">
        <f ca="1">IF(NOT(snowball),0,IF(AJ250=0,0,IF($C251&lt;=SUM($CL251:CV251),0,IF(CA251+$C251-SUM($CL251:CV251)&gt;AJ250+BE251,AJ250+BE251-CA251,$C251-SUM($CL251:CV251)))))</f>
        <v>0</v>
      </c>
      <c r="CX251" s="10">
        <f ca="1">IF(NOT(snowball),0,IF(AK250=0,0,IF($C251&lt;=SUM($CL251:CW251),0,IF(CB251+$C251-SUM($CL251:CW251)&gt;AK250+BF251,AK250+BF251-CB251,$C251-SUM($CL251:CW251)))))</f>
        <v>0</v>
      </c>
      <c r="CY251" s="10">
        <f ca="1">IF(NOT(snowball),0,IF(AL250=0,0,IF($C251&lt;=SUM($CL251:CX251),0,IF(CC251+$C251-SUM($CL251:CX251)&gt;AL250+BG251,AL250+BG251-CC251,$C251-SUM($CL251:CX251)))))</f>
        <v>0</v>
      </c>
      <c r="CZ251" s="10">
        <f ca="1">IF(NOT(snowball),0,IF(AM250=0,0,IF($C251&lt;=SUM($CL251:CY251),0,IF(CD251+$C251-SUM($CL251:CY251)&gt;AM250+BH251,AM250+BH251-CD251,$C251-SUM($CL251:CY251)))))</f>
        <v>0</v>
      </c>
      <c r="DA251" s="10">
        <f ca="1">IF(NOT(snowball),0,IF(AN250=0,0,IF($C251&lt;=SUM($CL251:CZ251),0,IF(CE251+$C251-SUM($CL251:CZ251)&gt;AN250+BI251,AN250+BI251-CE251,$C251-SUM($CL251:CZ251)))))</f>
        <v>0</v>
      </c>
      <c r="DB251" s="10">
        <f ca="1">IF(NOT(snowball),0,IF(AO250=0,0,IF($C251&lt;=SUM($CL251:DA251),0,IF(CF251+$C251-SUM($CL251:DA251)&gt;AO250+BJ251,AO250+BJ251-CF251,$C251-SUM($CL251:DA251)))))</f>
        <v>0</v>
      </c>
      <c r="DC251" s="10">
        <f ca="1">IF(NOT(snowball),0,IF(AP250=0,0,IF($C251&lt;=SUM($CL251:DB251),0,IF(CG251+$C251-SUM($CL251:DB251)&gt;AP250+BK251,AP250+BK251-CG251,$C251-SUM($CL251:DB251)))))</f>
        <v>0</v>
      </c>
      <c r="DD251" s="10">
        <f ca="1">IF(NOT(snowball),0,IF(AQ250=0,0,IF($C251&lt;=SUM($CL251:DC251),0,IF(CH251+$C251-SUM($CL251:DC251)&gt;AQ250+BL251,AQ250+BL251-CH251,$C251-SUM($CL251:DC251)))))</f>
        <v>0</v>
      </c>
      <c r="DE251" s="10">
        <f ca="1">IF(NOT(snowball),0,IF(AR250=0,0,IF($C251&lt;=SUM($CL251:DD251),0,IF(CI251+$C251-SUM($CL251:DD251)&gt;AR250+BM251,AR250+BM251-CI251,$C251-SUM($CL251:DD251)))))</f>
        <v>0</v>
      </c>
    </row>
    <row r="252" spans="1:109" ht="11.1" customHeight="1">
      <c r="A252" s="11" t="str">
        <f t="shared" ca="1" si="336"/>
        <v/>
      </c>
      <c r="B252" s="5" t="e">
        <f t="shared" ca="1" si="272"/>
        <v>#N/A</v>
      </c>
      <c r="C252" s="34" t="str">
        <f t="shared" ca="1" si="250"/>
        <v/>
      </c>
      <c r="D252" s="10">
        <f t="shared" ca="1" si="337"/>
        <v>0</v>
      </c>
      <c r="E252" s="10">
        <f t="shared" ca="1" si="338"/>
        <v>0</v>
      </c>
      <c r="F252" s="10">
        <f t="shared" ca="1" si="339"/>
        <v>0</v>
      </c>
      <c r="G252" s="10">
        <f t="shared" ca="1" si="340"/>
        <v>0</v>
      </c>
      <c r="H252" s="10">
        <f t="shared" ca="1" si="341"/>
        <v>0</v>
      </c>
      <c r="I252" s="10">
        <f t="shared" ca="1" si="342"/>
        <v>0</v>
      </c>
      <c r="J252" s="10">
        <f t="shared" ca="1" si="354"/>
        <v>0</v>
      </c>
      <c r="K252" s="10">
        <f t="shared" ca="1" si="258"/>
        <v>0</v>
      </c>
      <c r="L252" s="10">
        <f t="shared" ca="1" si="259"/>
        <v>0</v>
      </c>
      <c r="M252" s="10">
        <f t="shared" ca="1" si="260"/>
        <v>0</v>
      </c>
      <c r="N252" s="10">
        <f t="shared" ca="1" si="261"/>
        <v>0</v>
      </c>
      <c r="O252" s="10">
        <f t="shared" ca="1" si="262"/>
        <v>0</v>
      </c>
      <c r="P252" s="10">
        <f t="shared" ca="1" si="263"/>
        <v>0</v>
      </c>
      <c r="Q252" s="10">
        <f t="shared" ca="1" si="264"/>
        <v>0</v>
      </c>
      <c r="R252" s="10">
        <f t="shared" ca="1" si="265"/>
        <v>0</v>
      </c>
      <c r="S252" s="10">
        <f t="shared" ca="1" si="266"/>
        <v>0</v>
      </c>
      <c r="T252" s="10">
        <f t="shared" ca="1" si="267"/>
        <v>0</v>
      </c>
      <c r="U252" s="10">
        <f t="shared" ca="1" si="268"/>
        <v>0</v>
      </c>
      <c r="V252" s="10">
        <f t="shared" ca="1" si="269"/>
        <v>0</v>
      </c>
      <c r="W252" s="10">
        <f t="shared" ca="1" si="269"/>
        <v>0</v>
      </c>
      <c r="X252" s="31"/>
      <c r="Y252" s="10">
        <f t="shared" ca="1" si="344"/>
        <v>0</v>
      </c>
      <c r="Z252" s="10">
        <f t="shared" ca="1" si="345"/>
        <v>0</v>
      </c>
      <c r="AA252" s="10">
        <f t="shared" ca="1" si="346"/>
        <v>0</v>
      </c>
      <c r="AB252" s="10">
        <f t="shared" ca="1" si="347"/>
        <v>0</v>
      </c>
      <c r="AC252" s="10">
        <f t="shared" ca="1" si="348"/>
        <v>0</v>
      </c>
      <c r="AD252" s="10">
        <f t="shared" ca="1" si="349"/>
        <v>0</v>
      </c>
      <c r="AE252" s="10">
        <f t="shared" ca="1" si="307"/>
        <v>0</v>
      </c>
      <c r="AF252" s="10">
        <f t="shared" ca="1" si="308"/>
        <v>0</v>
      </c>
      <c r="AG252" s="10">
        <f t="shared" ca="1" si="309"/>
        <v>0</v>
      </c>
      <c r="AH252" s="10">
        <f t="shared" ca="1" si="310"/>
        <v>0</v>
      </c>
      <c r="AI252" s="10">
        <f t="shared" ca="1" si="311"/>
        <v>0</v>
      </c>
      <c r="AJ252" s="10">
        <f t="shared" ca="1" si="312"/>
        <v>0</v>
      </c>
      <c r="AK252" s="10">
        <f t="shared" ca="1" si="313"/>
        <v>0</v>
      </c>
      <c r="AL252" s="10">
        <f t="shared" ca="1" si="314"/>
        <v>0</v>
      </c>
      <c r="AM252" s="10">
        <f t="shared" ca="1" si="315"/>
        <v>0</v>
      </c>
      <c r="AN252" s="10">
        <f t="shared" ca="1" si="316"/>
        <v>0</v>
      </c>
      <c r="AO252" s="10">
        <f t="shared" ca="1" si="317"/>
        <v>0</v>
      </c>
      <c r="AP252" s="10">
        <f t="shared" ca="1" si="318"/>
        <v>0</v>
      </c>
      <c r="AQ252" s="10">
        <f t="shared" ca="1" si="319"/>
        <v>0</v>
      </c>
      <c r="AR252" s="10">
        <f t="shared" ca="1" si="320"/>
        <v>0</v>
      </c>
      <c r="AS252" s="2"/>
      <c r="AT252" s="10">
        <f t="shared" ca="1" si="350"/>
        <v>0</v>
      </c>
      <c r="AU252" s="10">
        <f t="shared" ca="1" si="351"/>
        <v>0</v>
      </c>
      <c r="AV252" s="10">
        <f t="shared" ca="1" si="352"/>
        <v>0</v>
      </c>
      <c r="AW252" s="10">
        <f t="shared" ca="1" si="287"/>
        <v>0</v>
      </c>
      <c r="AX252" s="10">
        <f t="shared" ca="1" si="288"/>
        <v>0</v>
      </c>
      <c r="AY252" s="10">
        <f t="shared" ca="1" si="289"/>
        <v>0</v>
      </c>
      <c r="AZ252" s="10">
        <f t="shared" ca="1" si="290"/>
        <v>0</v>
      </c>
      <c r="BA252" s="10">
        <f t="shared" ca="1" si="291"/>
        <v>0</v>
      </c>
      <c r="BB252" s="10">
        <f t="shared" ca="1" si="292"/>
        <v>0</v>
      </c>
      <c r="BC252" s="10">
        <f t="shared" ca="1" si="293"/>
        <v>0</v>
      </c>
      <c r="BD252" s="10">
        <f t="shared" ca="1" si="294"/>
        <v>0</v>
      </c>
      <c r="BE252" s="10">
        <f t="shared" ca="1" si="295"/>
        <v>0</v>
      </c>
      <c r="BF252" s="10">
        <f t="shared" ca="1" si="296"/>
        <v>0</v>
      </c>
      <c r="BG252" s="10">
        <f t="shared" ca="1" si="297"/>
        <v>0</v>
      </c>
      <c r="BH252" s="10">
        <f t="shared" ca="1" si="298"/>
        <v>0</v>
      </c>
      <c r="BI252" s="10">
        <f t="shared" ca="1" si="299"/>
        <v>0</v>
      </c>
      <c r="BJ252" s="10">
        <f t="shared" ca="1" si="300"/>
        <v>0</v>
      </c>
      <c r="BK252" s="10">
        <f t="shared" ca="1" si="301"/>
        <v>0</v>
      </c>
      <c r="BL252" s="10">
        <f t="shared" ca="1" si="302"/>
        <v>0</v>
      </c>
      <c r="BM252" s="10">
        <f t="shared" ca="1" si="303"/>
        <v>0</v>
      </c>
      <c r="BN252" s="13">
        <f t="shared" ca="1" si="279"/>
        <v>0</v>
      </c>
      <c r="BO252" s="7"/>
      <c r="BP252" s="10">
        <f t="shared" ca="1" si="280"/>
        <v>0</v>
      </c>
      <c r="BQ252" s="10">
        <f t="shared" ca="1" si="281"/>
        <v>0</v>
      </c>
      <c r="BR252" s="10">
        <f t="shared" ca="1" si="282"/>
        <v>0</v>
      </c>
      <c r="BS252" s="10">
        <f t="shared" ca="1" si="283"/>
        <v>0</v>
      </c>
      <c r="BT252" s="10">
        <f t="shared" ca="1" si="284"/>
        <v>0</v>
      </c>
      <c r="BU252" s="10">
        <f t="shared" ca="1" si="321"/>
        <v>0</v>
      </c>
      <c r="BV252" s="10">
        <f t="shared" ca="1" si="322"/>
        <v>0</v>
      </c>
      <c r="BW252" s="10">
        <f t="shared" ca="1" si="323"/>
        <v>0</v>
      </c>
      <c r="BX252" s="10">
        <f t="shared" ca="1" si="324"/>
        <v>0</v>
      </c>
      <c r="BY252" s="10">
        <f t="shared" ca="1" si="325"/>
        <v>0</v>
      </c>
      <c r="BZ252" s="10">
        <f t="shared" ca="1" si="326"/>
        <v>0</v>
      </c>
      <c r="CA252" s="10">
        <f t="shared" ca="1" si="327"/>
        <v>0</v>
      </c>
      <c r="CB252" s="10">
        <f t="shared" ca="1" si="328"/>
        <v>0</v>
      </c>
      <c r="CC252" s="10">
        <f t="shared" ca="1" si="329"/>
        <v>0</v>
      </c>
      <c r="CD252" s="10">
        <f t="shared" ca="1" si="330"/>
        <v>0</v>
      </c>
      <c r="CE252" s="10">
        <f t="shared" ca="1" si="331"/>
        <v>0</v>
      </c>
      <c r="CF252" s="10">
        <f t="shared" ca="1" si="332"/>
        <v>0</v>
      </c>
      <c r="CG252" s="10">
        <f t="shared" ca="1" si="333"/>
        <v>0</v>
      </c>
      <c r="CH252" s="10">
        <f t="shared" ca="1" si="334"/>
        <v>0</v>
      </c>
      <c r="CI252" s="10">
        <f t="shared" ca="1" si="335"/>
        <v>0</v>
      </c>
      <c r="CJ252" s="13">
        <f t="shared" ca="1" si="353"/>
        <v>0</v>
      </c>
      <c r="CK252" s="13"/>
      <c r="CL252" s="33">
        <f t="shared" ca="1" si="271"/>
        <v>0</v>
      </c>
      <c r="CM252" s="10">
        <f ca="1">IF(NOT(snowball),0,IF(Z251=0,0,IF($C252&lt;=SUM($CL252:CL252),0,IF(BQ252+$C252-SUM($CL252:CL252)&gt;Z251+AU252,Z251+AU252-BQ252,$C252-SUM($CL252:CL252)))))</f>
        <v>0</v>
      </c>
      <c r="CN252" s="10">
        <f ca="1">IF(NOT(snowball),0,IF(AA251=0,0,IF($C252&lt;=SUM($CL252:CM252),0,IF(BR252+$C252-SUM($CL252:CM252)&gt;AA251+AV252,AA251+AV252-BR252,$C252-SUM($CL252:CM252)))))</f>
        <v>0</v>
      </c>
      <c r="CO252" s="10">
        <f ca="1">IF(NOT(snowball),0,IF(AB251=0,0,IF($C252&lt;=SUM($CL252:CN252),0,IF(BS252+$C252-SUM($CL252:CN252)&gt;AB251+AW252,AB251+AW252-BS252,$C252-SUM($CL252:CN252)))))</f>
        <v>0</v>
      </c>
      <c r="CP252" s="10">
        <f ca="1">IF(NOT(snowball),0,IF(AC251=0,0,IF($C252&lt;=SUM($CL252:CO252),0,IF(BT252+$C252-SUM($CL252:CO252)&gt;AC251+AX252,AC251+AX252-BT252,$C252-SUM($CL252:CO252)))))</f>
        <v>0</v>
      </c>
      <c r="CQ252" s="10">
        <f ca="1">IF(NOT(snowball),0,IF(AD251=0,0,IF($C252&lt;=SUM($CL252:CP252),0,IF(BU252+$C252-SUM($CL252:CP252)&gt;AD251+AY252,AD251+AY252-BU252,$C252-SUM($CL252:CP252)))))</f>
        <v>0</v>
      </c>
      <c r="CR252" s="10">
        <f ca="1">IF(NOT(snowball),0,IF(AE251=0,0,IF($C252&lt;=SUM($CL252:CQ252),0,IF(BV252+$C252-SUM($CL252:CQ252)&gt;AE251+AZ252,AE251+AZ252-BV252,$C252-SUM($CL252:CQ252)))))</f>
        <v>0</v>
      </c>
      <c r="CS252" s="10">
        <f ca="1">IF(NOT(snowball),0,IF(AF251=0,0,IF($C252&lt;=SUM($CL252:CR252),0,IF(BW252+$C252-SUM($CL252:CR252)&gt;AF251+BA252,AF251+BA252-BW252,$C252-SUM($CL252:CR252)))))</f>
        <v>0</v>
      </c>
      <c r="CT252" s="10">
        <f ca="1">IF(NOT(snowball),0,IF(AG251=0,0,IF($C252&lt;=SUM($CL252:CS252),0,IF(BX252+$C252-SUM($CL252:CS252)&gt;AG251+BB252,AG251+BB252-BX252,$C252-SUM($CL252:CS252)))))</f>
        <v>0</v>
      </c>
      <c r="CU252" s="10">
        <f ca="1">IF(NOT(snowball),0,IF(AH251=0,0,IF($C252&lt;=SUM($CL252:CT252),0,IF(BY252+$C252-SUM($CL252:CT252)&gt;AH251+BC252,AH251+BC252-BY252,$C252-SUM($CL252:CT252)))))</f>
        <v>0</v>
      </c>
      <c r="CV252" s="10">
        <f ca="1">IF(NOT(snowball),0,IF(AI251=0,0,IF($C252&lt;=SUM($CL252:CU252),0,IF(BZ252+$C252-SUM($CL252:CU252)&gt;AI251+BD252,AI251+BD252-BZ252,$C252-SUM($CL252:CU252)))))</f>
        <v>0</v>
      </c>
      <c r="CW252" s="10">
        <f ca="1">IF(NOT(snowball),0,IF(AJ251=0,0,IF($C252&lt;=SUM($CL252:CV252),0,IF(CA252+$C252-SUM($CL252:CV252)&gt;AJ251+BE252,AJ251+BE252-CA252,$C252-SUM($CL252:CV252)))))</f>
        <v>0</v>
      </c>
      <c r="CX252" s="10">
        <f ca="1">IF(NOT(snowball),0,IF(AK251=0,0,IF($C252&lt;=SUM($CL252:CW252),0,IF(CB252+$C252-SUM($CL252:CW252)&gt;AK251+BF252,AK251+BF252-CB252,$C252-SUM($CL252:CW252)))))</f>
        <v>0</v>
      </c>
      <c r="CY252" s="10">
        <f ca="1">IF(NOT(snowball),0,IF(AL251=0,0,IF($C252&lt;=SUM($CL252:CX252),0,IF(CC252+$C252-SUM($CL252:CX252)&gt;AL251+BG252,AL251+BG252-CC252,$C252-SUM($CL252:CX252)))))</f>
        <v>0</v>
      </c>
      <c r="CZ252" s="10">
        <f ca="1">IF(NOT(snowball),0,IF(AM251=0,0,IF($C252&lt;=SUM($CL252:CY252),0,IF(CD252+$C252-SUM($CL252:CY252)&gt;AM251+BH252,AM251+BH252-CD252,$C252-SUM($CL252:CY252)))))</f>
        <v>0</v>
      </c>
      <c r="DA252" s="10">
        <f ca="1">IF(NOT(snowball),0,IF(AN251=0,0,IF($C252&lt;=SUM($CL252:CZ252),0,IF(CE252+$C252-SUM($CL252:CZ252)&gt;AN251+BI252,AN251+BI252-CE252,$C252-SUM($CL252:CZ252)))))</f>
        <v>0</v>
      </c>
      <c r="DB252" s="10">
        <f ca="1">IF(NOT(snowball),0,IF(AO251=0,0,IF($C252&lt;=SUM($CL252:DA252),0,IF(CF252+$C252-SUM($CL252:DA252)&gt;AO251+BJ252,AO251+BJ252-CF252,$C252-SUM($CL252:DA252)))))</f>
        <v>0</v>
      </c>
      <c r="DC252" s="10">
        <f ca="1">IF(NOT(snowball),0,IF(AP251=0,0,IF($C252&lt;=SUM($CL252:DB252),0,IF(CG252+$C252-SUM($CL252:DB252)&gt;AP251+BK252,AP251+BK252-CG252,$C252-SUM($CL252:DB252)))))</f>
        <v>0</v>
      </c>
      <c r="DD252" s="10">
        <f ca="1">IF(NOT(snowball),0,IF(AQ251=0,0,IF($C252&lt;=SUM($CL252:DC252),0,IF(CH252+$C252-SUM($CL252:DC252)&gt;AQ251+BL252,AQ251+BL252-CH252,$C252-SUM($CL252:DC252)))))</f>
        <v>0</v>
      </c>
      <c r="DE252" s="10">
        <f ca="1">IF(NOT(snowball),0,IF(AR251=0,0,IF($C252&lt;=SUM($CL252:DD252),0,IF(CI252+$C252-SUM($CL252:DD252)&gt;AR251+BM252,AR251+BM252-CI252,$C252-SUM($CL252:DD252)))))</f>
        <v>0</v>
      </c>
    </row>
    <row r="253" spans="1:109" ht="11.1" customHeight="1">
      <c r="A253" s="11" t="str">
        <f t="shared" ca="1" si="336"/>
        <v/>
      </c>
      <c r="B253" s="5" t="e">
        <f t="shared" ca="1" si="272"/>
        <v>#N/A</v>
      </c>
      <c r="C253" s="34" t="str">
        <f t="shared" ca="1" si="250"/>
        <v/>
      </c>
      <c r="D253" s="10">
        <f t="shared" ca="1" si="337"/>
        <v>0</v>
      </c>
      <c r="E253" s="10">
        <f t="shared" ca="1" si="338"/>
        <v>0</v>
      </c>
      <c r="F253" s="10">
        <f t="shared" ca="1" si="339"/>
        <v>0</v>
      </c>
      <c r="G253" s="10">
        <f t="shared" ca="1" si="340"/>
        <v>0</v>
      </c>
      <c r="H253" s="10">
        <f t="shared" ca="1" si="341"/>
        <v>0</v>
      </c>
      <c r="I253" s="10">
        <f t="shared" ca="1" si="342"/>
        <v>0</v>
      </c>
      <c r="J253" s="10">
        <f t="shared" ca="1" si="354"/>
        <v>0</v>
      </c>
      <c r="K253" s="10">
        <f t="shared" ca="1" si="258"/>
        <v>0</v>
      </c>
      <c r="L253" s="10">
        <f t="shared" ca="1" si="259"/>
        <v>0</v>
      </c>
      <c r="M253" s="10">
        <f t="shared" ca="1" si="260"/>
        <v>0</v>
      </c>
      <c r="N253" s="10">
        <f t="shared" ca="1" si="261"/>
        <v>0</v>
      </c>
      <c r="O253" s="10">
        <f t="shared" ca="1" si="262"/>
        <v>0</v>
      </c>
      <c r="P253" s="10">
        <f t="shared" ca="1" si="263"/>
        <v>0</v>
      </c>
      <c r="Q253" s="10">
        <f t="shared" ca="1" si="264"/>
        <v>0</v>
      </c>
      <c r="R253" s="10">
        <f t="shared" ca="1" si="265"/>
        <v>0</v>
      </c>
      <c r="S253" s="10">
        <f t="shared" ca="1" si="266"/>
        <v>0</v>
      </c>
      <c r="T253" s="10">
        <f t="shared" ca="1" si="267"/>
        <v>0</v>
      </c>
      <c r="U253" s="10">
        <f t="shared" ca="1" si="268"/>
        <v>0</v>
      </c>
      <c r="V253" s="10">
        <f t="shared" ca="1" si="269"/>
        <v>0</v>
      </c>
      <c r="W253" s="10">
        <f t="shared" ca="1" si="269"/>
        <v>0</v>
      </c>
      <c r="X253" s="31"/>
      <c r="Y253" s="10">
        <f t="shared" ca="1" si="344"/>
        <v>0</v>
      </c>
      <c r="Z253" s="10">
        <f t="shared" ca="1" si="345"/>
        <v>0</v>
      </c>
      <c r="AA253" s="10">
        <f t="shared" ca="1" si="346"/>
        <v>0</v>
      </c>
      <c r="AB253" s="10">
        <f t="shared" ca="1" si="347"/>
        <v>0</v>
      </c>
      <c r="AC253" s="10">
        <f t="shared" ca="1" si="348"/>
        <v>0</v>
      </c>
      <c r="AD253" s="10">
        <f t="shared" ca="1" si="349"/>
        <v>0</v>
      </c>
      <c r="AE253" s="10">
        <f t="shared" ca="1" si="307"/>
        <v>0</v>
      </c>
      <c r="AF253" s="10">
        <f t="shared" ca="1" si="308"/>
        <v>0</v>
      </c>
      <c r="AG253" s="10">
        <f t="shared" ca="1" si="309"/>
        <v>0</v>
      </c>
      <c r="AH253" s="10">
        <f t="shared" ca="1" si="310"/>
        <v>0</v>
      </c>
      <c r="AI253" s="10">
        <f t="shared" ca="1" si="311"/>
        <v>0</v>
      </c>
      <c r="AJ253" s="10">
        <f t="shared" ca="1" si="312"/>
        <v>0</v>
      </c>
      <c r="AK253" s="10">
        <f t="shared" ca="1" si="313"/>
        <v>0</v>
      </c>
      <c r="AL253" s="10">
        <f t="shared" ca="1" si="314"/>
        <v>0</v>
      </c>
      <c r="AM253" s="10">
        <f t="shared" ca="1" si="315"/>
        <v>0</v>
      </c>
      <c r="AN253" s="10">
        <f t="shared" ca="1" si="316"/>
        <v>0</v>
      </c>
      <c r="AO253" s="10">
        <f t="shared" ca="1" si="317"/>
        <v>0</v>
      </c>
      <c r="AP253" s="10">
        <f t="shared" ca="1" si="318"/>
        <v>0</v>
      </c>
      <c r="AQ253" s="10">
        <f t="shared" ca="1" si="319"/>
        <v>0</v>
      </c>
      <c r="AR253" s="10">
        <f t="shared" ca="1" si="320"/>
        <v>0</v>
      </c>
      <c r="AS253" s="2"/>
      <c r="AT253" s="10">
        <f t="shared" ca="1" si="350"/>
        <v>0</v>
      </c>
      <c r="AU253" s="10">
        <f t="shared" ca="1" si="351"/>
        <v>0</v>
      </c>
      <c r="AV253" s="10">
        <f t="shared" ca="1" si="352"/>
        <v>0</v>
      </c>
      <c r="AW253" s="10">
        <f t="shared" ca="1" si="287"/>
        <v>0</v>
      </c>
      <c r="AX253" s="10">
        <f t="shared" ca="1" si="288"/>
        <v>0</v>
      </c>
      <c r="AY253" s="10">
        <f t="shared" ca="1" si="289"/>
        <v>0</v>
      </c>
      <c r="AZ253" s="10">
        <f t="shared" ca="1" si="290"/>
        <v>0</v>
      </c>
      <c r="BA253" s="10">
        <f t="shared" ca="1" si="291"/>
        <v>0</v>
      </c>
      <c r="BB253" s="10">
        <f t="shared" ca="1" si="292"/>
        <v>0</v>
      </c>
      <c r="BC253" s="10">
        <f t="shared" ca="1" si="293"/>
        <v>0</v>
      </c>
      <c r="BD253" s="10">
        <f t="shared" ca="1" si="294"/>
        <v>0</v>
      </c>
      <c r="BE253" s="10">
        <f t="shared" ca="1" si="295"/>
        <v>0</v>
      </c>
      <c r="BF253" s="10">
        <f t="shared" ca="1" si="296"/>
        <v>0</v>
      </c>
      <c r="BG253" s="10">
        <f t="shared" ca="1" si="297"/>
        <v>0</v>
      </c>
      <c r="BH253" s="10">
        <f t="shared" ca="1" si="298"/>
        <v>0</v>
      </c>
      <c r="BI253" s="10">
        <f t="shared" ca="1" si="299"/>
        <v>0</v>
      </c>
      <c r="BJ253" s="10">
        <f t="shared" ca="1" si="300"/>
        <v>0</v>
      </c>
      <c r="BK253" s="10">
        <f t="shared" ca="1" si="301"/>
        <v>0</v>
      </c>
      <c r="BL253" s="10">
        <f t="shared" ca="1" si="302"/>
        <v>0</v>
      </c>
      <c r="BM253" s="10">
        <f t="shared" ca="1" si="303"/>
        <v>0</v>
      </c>
      <c r="BN253" s="13">
        <f t="shared" ca="1" si="279"/>
        <v>0</v>
      </c>
      <c r="BO253" s="7"/>
      <c r="BP253" s="10">
        <f t="shared" ca="1" si="280"/>
        <v>0</v>
      </c>
      <c r="BQ253" s="10">
        <f t="shared" ca="1" si="281"/>
        <v>0</v>
      </c>
      <c r="BR253" s="10">
        <f t="shared" ca="1" si="282"/>
        <v>0</v>
      </c>
      <c r="BS253" s="10">
        <f t="shared" ca="1" si="283"/>
        <v>0</v>
      </c>
      <c r="BT253" s="10">
        <f t="shared" ca="1" si="284"/>
        <v>0</v>
      </c>
      <c r="BU253" s="10">
        <f t="shared" ca="1" si="321"/>
        <v>0</v>
      </c>
      <c r="BV253" s="10">
        <f t="shared" ca="1" si="322"/>
        <v>0</v>
      </c>
      <c r="BW253" s="10">
        <f t="shared" ca="1" si="323"/>
        <v>0</v>
      </c>
      <c r="BX253" s="10">
        <f t="shared" ca="1" si="324"/>
        <v>0</v>
      </c>
      <c r="BY253" s="10">
        <f t="shared" ca="1" si="325"/>
        <v>0</v>
      </c>
      <c r="BZ253" s="10">
        <f t="shared" ca="1" si="326"/>
        <v>0</v>
      </c>
      <c r="CA253" s="10">
        <f t="shared" ca="1" si="327"/>
        <v>0</v>
      </c>
      <c r="CB253" s="10">
        <f t="shared" ca="1" si="328"/>
        <v>0</v>
      </c>
      <c r="CC253" s="10">
        <f t="shared" ca="1" si="329"/>
        <v>0</v>
      </c>
      <c r="CD253" s="10">
        <f t="shared" ca="1" si="330"/>
        <v>0</v>
      </c>
      <c r="CE253" s="10">
        <f t="shared" ca="1" si="331"/>
        <v>0</v>
      </c>
      <c r="CF253" s="10">
        <f t="shared" ca="1" si="332"/>
        <v>0</v>
      </c>
      <c r="CG253" s="10">
        <f t="shared" ca="1" si="333"/>
        <v>0</v>
      </c>
      <c r="CH253" s="10">
        <f t="shared" ca="1" si="334"/>
        <v>0</v>
      </c>
      <c r="CI253" s="10">
        <f t="shared" ca="1" si="335"/>
        <v>0</v>
      </c>
      <c r="CJ253" s="13">
        <f t="shared" ca="1" si="353"/>
        <v>0</v>
      </c>
      <c r="CK253" s="13"/>
      <c r="CL253" s="33">
        <f t="shared" ca="1" si="271"/>
        <v>0</v>
      </c>
      <c r="CM253" s="10">
        <f ca="1">IF(NOT(snowball),0,IF(Z252=0,0,IF($C253&lt;=SUM($CL253:CL253),0,IF(BQ253+$C253-SUM($CL253:CL253)&gt;Z252+AU253,Z252+AU253-BQ253,$C253-SUM($CL253:CL253)))))</f>
        <v>0</v>
      </c>
      <c r="CN253" s="10">
        <f ca="1">IF(NOT(snowball),0,IF(AA252=0,0,IF($C253&lt;=SUM($CL253:CM253),0,IF(BR253+$C253-SUM($CL253:CM253)&gt;AA252+AV253,AA252+AV253-BR253,$C253-SUM($CL253:CM253)))))</f>
        <v>0</v>
      </c>
      <c r="CO253" s="10">
        <f ca="1">IF(NOT(snowball),0,IF(AB252=0,0,IF($C253&lt;=SUM($CL253:CN253),0,IF(BS253+$C253-SUM($CL253:CN253)&gt;AB252+AW253,AB252+AW253-BS253,$C253-SUM($CL253:CN253)))))</f>
        <v>0</v>
      </c>
      <c r="CP253" s="10">
        <f ca="1">IF(NOT(snowball),0,IF(AC252=0,0,IF($C253&lt;=SUM($CL253:CO253),0,IF(BT253+$C253-SUM($CL253:CO253)&gt;AC252+AX253,AC252+AX253-BT253,$C253-SUM($CL253:CO253)))))</f>
        <v>0</v>
      </c>
      <c r="CQ253" s="10">
        <f ca="1">IF(NOT(snowball),0,IF(AD252=0,0,IF($C253&lt;=SUM($CL253:CP253),0,IF(BU253+$C253-SUM($CL253:CP253)&gt;AD252+AY253,AD252+AY253-BU253,$C253-SUM($CL253:CP253)))))</f>
        <v>0</v>
      </c>
      <c r="CR253" s="10">
        <f ca="1">IF(NOT(snowball),0,IF(AE252=0,0,IF($C253&lt;=SUM($CL253:CQ253),0,IF(BV253+$C253-SUM($CL253:CQ253)&gt;AE252+AZ253,AE252+AZ253-BV253,$C253-SUM($CL253:CQ253)))))</f>
        <v>0</v>
      </c>
      <c r="CS253" s="10">
        <f ca="1">IF(NOT(snowball),0,IF(AF252=0,0,IF($C253&lt;=SUM($CL253:CR253),0,IF(BW253+$C253-SUM($CL253:CR253)&gt;AF252+BA253,AF252+BA253-BW253,$C253-SUM($CL253:CR253)))))</f>
        <v>0</v>
      </c>
      <c r="CT253" s="10">
        <f ca="1">IF(NOT(snowball),0,IF(AG252=0,0,IF($C253&lt;=SUM($CL253:CS253),0,IF(BX253+$C253-SUM($CL253:CS253)&gt;AG252+BB253,AG252+BB253-BX253,$C253-SUM($CL253:CS253)))))</f>
        <v>0</v>
      </c>
      <c r="CU253" s="10">
        <f ca="1">IF(NOT(snowball),0,IF(AH252=0,0,IF($C253&lt;=SUM($CL253:CT253),0,IF(BY253+$C253-SUM($CL253:CT253)&gt;AH252+BC253,AH252+BC253-BY253,$C253-SUM($CL253:CT253)))))</f>
        <v>0</v>
      </c>
      <c r="CV253" s="10">
        <f ca="1">IF(NOT(snowball),0,IF(AI252=0,0,IF($C253&lt;=SUM($CL253:CU253),0,IF(BZ253+$C253-SUM($CL253:CU253)&gt;AI252+BD253,AI252+BD253-BZ253,$C253-SUM($CL253:CU253)))))</f>
        <v>0</v>
      </c>
      <c r="CW253" s="10">
        <f ca="1">IF(NOT(snowball),0,IF(AJ252=0,0,IF($C253&lt;=SUM($CL253:CV253),0,IF(CA253+$C253-SUM($CL253:CV253)&gt;AJ252+BE253,AJ252+BE253-CA253,$C253-SUM($CL253:CV253)))))</f>
        <v>0</v>
      </c>
      <c r="CX253" s="10">
        <f ca="1">IF(NOT(snowball),0,IF(AK252=0,0,IF($C253&lt;=SUM($CL253:CW253),0,IF(CB253+$C253-SUM($CL253:CW253)&gt;AK252+BF253,AK252+BF253-CB253,$C253-SUM($CL253:CW253)))))</f>
        <v>0</v>
      </c>
      <c r="CY253" s="10">
        <f ca="1">IF(NOT(snowball),0,IF(AL252=0,0,IF($C253&lt;=SUM($CL253:CX253),0,IF(CC253+$C253-SUM($CL253:CX253)&gt;AL252+BG253,AL252+BG253-CC253,$C253-SUM($CL253:CX253)))))</f>
        <v>0</v>
      </c>
      <c r="CZ253" s="10">
        <f ca="1">IF(NOT(snowball),0,IF(AM252=0,0,IF($C253&lt;=SUM($CL253:CY253),0,IF(CD253+$C253-SUM($CL253:CY253)&gt;AM252+BH253,AM252+BH253-CD253,$C253-SUM($CL253:CY253)))))</f>
        <v>0</v>
      </c>
      <c r="DA253" s="10">
        <f ca="1">IF(NOT(snowball),0,IF(AN252=0,0,IF($C253&lt;=SUM($CL253:CZ253),0,IF(CE253+$C253-SUM($CL253:CZ253)&gt;AN252+BI253,AN252+BI253-CE253,$C253-SUM($CL253:CZ253)))))</f>
        <v>0</v>
      </c>
      <c r="DB253" s="10">
        <f ca="1">IF(NOT(snowball),0,IF(AO252=0,0,IF($C253&lt;=SUM($CL253:DA253),0,IF(CF253+$C253-SUM($CL253:DA253)&gt;AO252+BJ253,AO252+BJ253-CF253,$C253-SUM($CL253:DA253)))))</f>
        <v>0</v>
      </c>
      <c r="DC253" s="10">
        <f ca="1">IF(NOT(snowball),0,IF(AP252=0,0,IF($C253&lt;=SUM($CL253:DB253),0,IF(CG253+$C253-SUM($CL253:DB253)&gt;AP252+BK253,AP252+BK253-CG253,$C253-SUM($CL253:DB253)))))</f>
        <v>0</v>
      </c>
      <c r="DD253" s="10">
        <f ca="1">IF(NOT(snowball),0,IF(AQ252=0,0,IF($C253&lt;=SUM($CL253:DC253),0,IF(CH253+$C253-SUM($CL253:DC253)&gt;AQ252+BL253,AQ252+BL253-CH253,$C253-SUM($CL253:DC253)))))</f>
        <v>0</v>
      </c>
      <c r="DE253" s="10">
        <f ca="1">IF(NOT(snowball),0,IF(AR252=0,0,IF($C253&lt;=SUM($CL253:DD253),0,IF(CI253+$C253-SUM($CL253:DD253)&gt;AR252+BM253,AR252+BM253-CI253,$C253-SUM($CL253:DD253)))))</f>
        <v>0</v>
      </c>
    </row>
    <row r="254" spans="1:109" ht="11.1" customHeight="1">
      <c r="A254" s="11" t="str">
        <f t="shared" ca="1" si="336"/>
        <v/>
      </c>
      <c r="B254" s="5" t="e">
        <f t="shared" ca="1" si="272"/>
        <v>#N/A</v>
      </c>
      <c r="C254" s="34" t="str">
        <f t="shared" ca="1" si="250"/>
        <v/>
      </c>
      <c r="D254" s="10">
        <f t="shared" ca="1" si="337"/>
        <v>0</v>
      </c>
      <c r="E254" s="10">
        <f t="shared" ca="1" si="338"/>
        <v>0</v>
      </c>
      <c r="F254" s="10">
        <f t="shared" ca="1" si="339"/>
        <v>0</v>
      </c>
      <c r="G254" s="10">
        <f t="shared" ca="1" si="340"/>
        <v>0</v>
      </c>
      <c r="H254" s="10">
        <f t="shared" ca="1" si="341"/>
        <v>0</v>
      </c>
      <c r="I254" s="10">
        <f t="shared" ca="1" si="342"/>
        <v>0</v>
      </c>
      <c r="J254" s="10">
        <f t="shared" ca="1" si="354"/>
        <v>0</v>
      </c>
      <c r="K254" s="10">
        <f t="shared" ca="1" si="258"/>
        <v>0</v>
      </c>
      <c r="L254" s="10">
        <f t="shared" ca="1" si="259"/>
        <v>0</v>
      </c>
      <c r="M254" s="10">
        <f t="shared" ca="1" si="260"/>
        <v>0</v>
      </c>
      <c r="N254" s="10">
        <f t="shared" ca="1" si="261"/>
        <v>0</v>
      </c>
      <c r="O254" s="10">
        <f t="shared" ca="1" si="262"/>
        <v>0</v>
      </c>
      <c r="P254" s="10">
        <f t="shared" ca="1" si="263"/>
        <v>0</v>
      </c>
      <c r="Q254" s="10">
        <f t="shared" ca="1" si="264"/>
        <v>0</v>
      </c>
      <c r="R254" s="10">
        <f t="shared" ca="1" si="265"/>
        <v>0</v>
      </c>
      <c r="S254" s="10">
        <f t="shared" ca="1" si="266"/>
        <v>0</v>
      </c>
      <c r="T254" s="10">
        <f t="shared" ca="1" si="267"/>
        <v>0</v>
      </c>
      <c r="U254" s="10">
        <f t="shared" ca="1" si="268"/>
        <v>0</v>
      </c>
      <c r="V254" s="10">
        <f t="shared" ca="1" si="269"/>
        <v>0</v>
      </c>
      <c r="W254" s="10">
        <f t="shared" ca="1" si="269"/>
        <v>0</v>
      </c>
      <c r="X254" s="31"/>
      <c r="Y254" s="10">
        <f t="shared" ca="1" si="344"/>
        <v>0</v>
      </c>
      <c r="Z254" s="10">
        <f t="shared" ca="1" si="345"/>
        <v>0</v>
      </c>
      <c r="AA254" s="10">
        <f t="shared" ca="1" si="346"/>
        <v>0</v>
      </c>
      <c r="AB254" s="10">
        <f t="shared" ca="1" si="347"/>
        <v>0</v>
      </c>
      <c r="AC254" s="10">
        <f t="shared" ca="1" si="348"/>
        <v>0</v>
      </c>
      <c r="AD254" s="10">
        <f t="shared" ca="1" si="349"/>
        <v>0</v>
      </c>
      <c r="AE254" s="10">
        <f t="shared" ca="1" si="307"/>
        <v>0</v>
      </c>
      <c r="AF254" s="10">
        <f t="shared" ca="1" si="308"/>
        <v>0</v>
      </c>
      <c r="AG254" s="10">
        <f t="shared" ca="1" si="309"/>
        <v>0</v>
      </c>
      <c r="AH254" s="10">
        <f t="shared" ca="1" si="310"/>
        <v>0</v>
      </c>
      <c r="AI254" s="10">
        <f t="shared" ca="1" si="311"/>
        <v>0</v>
      </c>
      <c r="AJ254" s="10">
        <f t="shared" ca="1" si="312"/>
        <v>0</v>
      </c>
      <c r="AK254" s="10">
        <f t="shared" ca="1" si="313"/>
        <v>0</v>
      </c>
      <c r="AL254" s="10">
        <f t="shared" ca="1" si="314"/>
        <v>0</v>
      </c>
      <c r="AM254" s="10">
        <f t="shared" ca="1" si="315"/>
        <v>0</v>
      </c>
      <c r="AN254" s="10">
        <f t="shared" ca="1" si="316"/>
        <v>0</v>
      </c>
      <c r="AO254" s="10">
        <f t="shared" ca="1" si="317"/>
        <v>0</v>
      </c>
      <c r="AP254" s="10">
        <f t="shared" ca="1" si="318"/>
        <v>0</v>
      </c>
      <c r="AQ254" s="10">
        <f t="shared" ca="1" si="319"/>
        <v>0</v>
      </c>
      <c r="AR254" s="10">
        <f t="shared" ca="1" si="320"/>
        <v>0</v>
      </c>
      <c r="AS254" s="2"/>
      <c r="AT254" s="10">
        <f t="shared" ca="1" si="350"/>
        <v>0</v>
      </c>
      <c r="AU254" s="10">
        <f t="shared" ca="1" si="351"/>
        <v>0</v>
      </c>
      <c r="AV254" s="10">
        <f t="shared" ca="1" si="352"/>
        <v>0</v>
      </c>
      <c r="AW254" s="10">
        <f t="shared" ca="1" si="287"/>
        <v>0</v>
      </c>
      <c r="AX254" s="10">
        <f t="shared" ca="1" si="288"/>
        <v>0</v>
      </c>
      <c r="AY254" s="10">
        <f t="shared" ca="1" si="289"/>
        <v>0</v>
      </c>
      <c r="AZ254" s="10">
        <f t="shared" ca="1" si="290"/>
        <v>0</v>
      </c>
      <c r="BA254" s="10">
        <f t="shared" ca="1" si="291"/>
        <v>0</v>
      </c>
      <c r="BB254" s="10">
        <f t="shared" ca="1" si="292"/>
        <v>0</v>
      </c>
      <c r="BC254" s="10">
        <f t="shared" ca="1" si="293"/>
        <v>0</v>
      </c>
      <c r="BD254" s="10">
        <f t="shared" ca="1" si="294"/>
        <v>0</v>
      </c>
      <c r="BE254" s="10">
        <f t="shared" ca="1" si="295"/>
        <v>0</v>
      </c>
      <c r="BF254" s="10">
        <f t="shared" ca="1" si="296"/>
        <v>0</v>
      </c>
      <c r="BG254" s="10">
        <f t="shared" ca="1" si="297"/>
        <v>0</v>
      </c>
      <c r="BH254" s="10">
        <f t="shared" ca="1" si="298"/>
        <v>0</v>
      </c>
      <c r="BI254" s="10">
        <f t="shared" ca="1" si="299"/>
        <v>0</v>
      </c>
      <c r="BJ254" s="10">
        <f t="shared" ca="1" si="300"/>
        <v>0</v>
      </c>
      <c r="BK254" s="10">
        <f t="shared" ca="1" si="301"/>
        <v>0</v>
      </c>
      <c r="BL254" s="10">
        <f t="shared" ca="1" si="302"/>
        <v>0</v>
      </c>
      <c r="BM254" s="10">
        <f t="shared" ca="1" si="303"/>
        <v>0</v>
      </c>
      <c r="BN254" s="13">
        <f t="shared" ca="1" si="279"/>
        <v>0</v>
      </c>
      <c r="BO254" s="7"/>
      <c r="BP254" s="10">
        <f t="shared" ca="1" si="280"/>
        <v>0</v>
      </c>
      <c r="BQ254" s="10">
        <f t="shared" ca="1" si="281"/>
        <v>0</v>
      </c>
      <c r="BR254" s="10">
        <f t="shared" ca="1" si="282"/>
        <v>0</v>
      </c>
      <c r="BS254" s="10">
        <f t="shared" ca="1" si="283"/>
        <v>0</v>
      </c>
      <c r="BT254" s="10">
        <f t="shared" ca="1" si="284"/>
        <v>0</v>
      </c>
      <c r="BU254" s="10">
        <f t="shared" ca="1" si="321"/>
        <v>0</v>
      </c>
      <c r="BV254" s="10">
        <f t="shared" ca="1" si="322"/>
        <v>0</v>
      </c>
      <c r="BW254" s="10">
        <f t="shared" ca="1" si="323"/>
        <v>0</v>
      </c>
      <c r="BX254" s="10">
        <f t="shared" ca="1" si="324"/>
        <v>0</v>
      </c>
      <c r="BY254" s="10">
        <f t="shared" ca="1" si="325"/>
        <v>0</v>
      </c>
      <c r="BZ254" s="10">
        <f t="shared" ca="1" si="326"/>
        <v>0</v>
      </c>
      <c r="CA254" s="10">
        <f t="shared" ca="1" si="327"/>
        <v>0</v>
      </c>
      <c r="CB254" s="10">
        <f t="shared" ca="1" si="328"/>
        <v>0</v>
      </c>
      <c r="CC254" s="10">
        <f t="shared" ca="1" si="329"/>
        <v>0</v>
      </c>
      <c r="CD254" s="10">
        <f t="shared" ca="1" si="330"/>
        <v>0</v>
      </c>
      <c r="CE254" s="10">
        <f t="shared" ca="1" si="331"/>
        <v>0</v>
      </c>
      <c r="CF254" s="10">
        <f t="shared" ca="1" si="332"/>
        <v>0</v>
      </c>
      <c r="CG254" s="10">
        <f t="shared" ca="1" si="333"/>
        <v>0</v>
      </c>
      <c r="CH254" s="10">
        <f t="shared" ca="1" si="334"/>
        <v>0</v>
      </c>
      <c r="CI254" s="10">
        <f t="shared" ca="1" si="335"/>
        <v>0</v>
      </c>
      <c r="CJ254" s="13">
        <f t="shared" ca="1" si="353"/>
        <v>0</v>
      </c>
      <c r="CK254" s="13"/>
      <c r="CL254" s="33">
        <f t="shared" ca="1" si="271"/>
        <v>0</v>
      </c>
      <c r="CM254" s="10">
        <f ca="1">IF(NOT(snowball),0,IF(Z253=0,0,IF($C254&lt;=SUM($CL254:CL254),0,IF(BQ254+$C254-SUM($CL254:CL254)&gt;Z253+AU254,Z253+AU254-BQ254,$C254-SUM($CL254:CL254)))))</f>
        <v>0</v>
      </c>
      <c r="CN254" s="10">
        <f ca="1">IF(NOT(snowball),0,IF(AA253=0,0,IF($C254&lt;=SUM($CL254:CM254),0,IF(BR254+$C254-SUM($CL254:CM254)&gt;AA253+AV254,AA253+AV254-BR254,$C254-SUM($CL254:CM254)))))</f>
        <v>0</v>
      </c>
      <c r="CO254" s="10">
        <f ca="1">IF(NOT(snowball),0,IF(AB253=0,0,IF($C254&lt;=SUM($CL254:CN254),0,IF(BS254+$C254-SUM($CL254:CN254)&gt;AB253+AW254,AB253+AW254-BS254,$C254-SUM($CL254:CN254)))))</f>
        <v>0</v>
      </c>
      <c r="CP254" s="10">
        <f ca="1">IF(NOT(snowball),0,IF(AC253=0,0,IF($C254&lt;=SUM($CL254:CO254),0,IF(BT254+$C254-SUM($CL254:CO254)&gt;AC253+AX254,AC253+AX254-BT254,$C254-SUM($CL254:CO254)))))</f>
        <v>0</v>
      </c>
      <c r="CQ254" s="10">
        <f ca="1">IF(NOT(snowball),0,IF(AD253=0,0,IF($C254&lt;=SUM($CL254:CP254),0,IF(BU254+$C254-SUM($CL254:CP254)&gt;AD253+AY254,AD253+AY254-BU254,$C254-SUM($CL254:CP254)))))</f>
        <v>0</v>
      </c>
      <c r="CR254" s="10">
        <f ca="1">IF(NOT(snowball),0,IF(AE253=0,0,IF($C254&lt;=SUM($CL254:CQ254),0,IF(BV254+$C254-SUM($CL254:CQ254)&gt;AE253+AZ254,AE253+AZ254-BV254,$C254-SUM($CL254:CQ254)))))</f>
        <v>0</v>
      </c>
      <c r="CS254" s="10">
        <f ca="1">IF(NOT(snowball),0,IF(AF253=0,0,IF($C254&lt;=SUM($CL254:CR254),0,IF(BW254+$C254-SUM($CL254:CR254)&gt;AF253+BA254,AF253+BA254-BW254,$C254-SUM($CL254:CR254)))))</f>
        <v>0</v>
      </c>
      <c r="CT254" s="10">
        <f ca="1">IF(NOT(snowball),0,IF(AG253=0,0,IF($C254&lt;=SUM($CL254:CS254),0,IF(BX254+$C254-SUM($CL254:CS254)&gt;AG253+BB254,AG253+BB254-BX254,$C254-SUM($CL254:CS254)))))</f>
        <v>0</v>
      </c>
      <c r="CU254" s="10">
        <f ca="1">IF(NOT(snowball),0,IF(AH253=0,0,IF($C254&lt;=SUM($CL254:CT254),0,IF(BY254+$C254-SUM($CL254:CT254)&gt;AH253+BC254,AH253+BC254-BY254,$C254-SUM($CL254:CT254)))))</f>
        <v>0</v>
      </c>
      <c r="CV254" s="10">
        <f ca="1">IF(NOT(snowball),0,IF(AI253=0,0,IF($C254&lt;=SUM($CL254:CU254),0,IF(BZ254+$C254-SUM($CL254:CU254)&gt;AI253+BD254,AI253+BD254-BZ254,$C254-SUM($CL254:CU254)))))</f>
        <v>0</v>
      </c>
      <c r="CW254" s="10">
        <f ca="1">IF(NOT(snowball),0,IF(AJ253=0,0,IF($C254&lt;=SUM($CL254:CV254),0,IF(CA254+$C254-SUM($CL254:CV254)&gt;AJ253+BE254,AJ253+BE254-CA254,$C254-SUM($CL254:CV254)))))</f>
        <v>0</v>
      </c>
      <c r="CX254" s="10">
        <f ca="1">IF(NOT(snowball),0,IF(AK253=0,0,IF($C254&lt;=SUM($CL254:CW254),0,IF(CB254+$C254-SUM($CL254:CW254)&gt;AK253+BF254,AK253+BF254-CB254,$C254-SUM($CL254:CW254)))))</f>
        <v>0</v>
      </c>
      <c r="CY254" s="10">
        <f ca="1">IF(NOT(snowball),0,IF(AL253=0,0,IF($C254&lt;=SUM($CL254:CX254),0,IF(CC254+$C254-SUM($CL254:CX254)&gt;AL253+BG254,AL253+BG254-CC254,$C254-SUM($CL254:CX254)))))</f>
        <v>0</v>
      </c>
      <c r="CZ254" s="10">
        <f ca="1">IF(NOT(snowball),0,IF(AM253=0,0,IF($C254&lt;=SUM($CL254:CY254),0,IF(CD254+$C254-SUM($CL254:CY254)&gt;AM253+BH254,AM253+BH254-CD254,$C254-SUM($CL254:CY254)))))</f>
        <v>0</v>
      </c>
      <c r="DA254" s="10">
        <f ca="1">IF(NOT(snowball),0,IF(AN253=0,0,IF($C254&lt;=SUM($CL254:CZ254),0,IF(CE254+$C254-SUM($CL254:CZ254)&gt;AN253+BI254,AN253+BI254-CE254,$C254-SUM($CL254:CZ254)))))</f>
        <v>0</v>
      </c>
      <c r="DB254" s="10">
        <f ca="1">IF(NOT(snowball),0,IF(AO253=0,0,IF($C254&lt;=SUM($CL254:DA254),0,IF(CF254+$C254-SUM($CL254:DA254)&gt;AO253+BJ254,AO253+BJ254-CF254,$C254-SUM($CL254:DA254)))))</f>
        <v>0</v>
      </c>
      <c r="DC254" s="10">
        <f ca="1">IF(NOT(snowball),0,IF(AP253=0,0,IF($C254&lt;=SUM($CL254:DB254),0,IF(CG254+$C254-SUM($CL254:DB254)&gt;AP253+BK254,AP253+BK254-CG254,$C254-SUM($CL254:DB254)))))</f>
        <v>0</v>
      </c>
      <c r="DD254" s="10">
        <f ca="1">IF(NOT(snowball),0,IF(AQ253=0,0,IF($C254&lt;=SUM($CL254:DC254),0,IF(CH254+$C254-SUM($CL254:DC254)&gt;AQ253+BL254,AQ253+BL254-CH254,$C254-SUM($CL254:DC254)))))</f>
        <v>0</v>
      </c>
      <c r="DE254" s="10">
        <f ca="1">IF(NOT(snowball),0,IF(AR253=0,0,IF($C254&lt;=SUM($CL254:DD254),0,IF(CI254+$C254-SUM($CL254:DD254)&gt;AR253+BM254,AR253+BM254-CI254,$C254-SUM($CL254:DD254)))))</f>
        <v>0</v>
      </c>
    </row>
    <row r="255" spans="1:109" ht="11.1" customHeight="1">
      <c r="A255" s="11" t="str">
        <f t="shared" ca="1" si="336"/>
        <v/>
      </c>
      <c r="B255" s="5" t="e">
        <f t="shared" ca="1" si="272"/>
        <v>#N/A</v>
      </c>
      <c r="C255" s="34" t="str">
        <f t="shared" ca="1" si="250"/>
        <v/>
      </c>
      <c r="D255" s="10">
        <f t="shared" ca="1" si="337"/>
        <v>0</v>
      </c>
      <c r="E255" s="10">
        <f t="shared" ca="1" si="338"/>
        <v>0</v>
      </c>
      <c r="F255" s="10">
        <f t="shared" ca="1" si="339"/>
        <v>0</v>
      </c>
      <c r="G255" s="10">
        <f t="shared" ca="1" si="340"/>
        <v>0</v>
      </c>
      <c r="H255" s="10">
        <f t="shared" ca="1" si="341"/>
        <v>0</v>
      </c>
      <c r="I255" s="10">
        <f t="shared" ca="1" si="342"/>
        <v>0</v>
      </c>
      <c r="J255" s="10">
        <f t="shared" ca="1" si="354"/>
        <v>0</v>
      </c>
      <c r="K255" s="10">
        <f t="shared" ca="1" si="258"/>
        <v>0</v>
      </c>
      <c r="L255" s="10">
        <f t="shared" ca="1" si="259"/>
        <v>0</v>
      </c>
      <c r="M255" s="10">
        <f t="shared" ca="1" si="260"/>
        <v>0</v>
      </c>
      <c r="N255" s="10">
        <f t="shared" ca="1" si="261"/>
        <v>0</v>
      </c>
      <c r="O255" s="10">
        <f t="shared" ca="1" si="262"/>
        <v>0</v>
      </c>
      <c r="P255" s="10">
        <f t="shared" ca="1" si="263"/>
        <v>0</v>
      </c>
      <c r="Q255" s="10">
        <f t="shared" ca="1" si="264"/>
        <v>0</v>
      </c>
      <c r="R255" s="10">
        <f t="shared" ca="1" si="265"/>
        <v>0</v>
      </c>
      <c r="S255" s="10">
        <f t="shared" ca="1" si="266"/>
        <v>0</v>
      </c>
      <c r="T255" s="10">
        <f t="shared" ca="1" si="267"/>
        <v>0</v>
      </c>
      <c r="U255" s="10">
        <f t="shared" ca="1" si="268"/>
        <v>0</v>
      </c>
      <c r="V255" s="10">
        <f t="shared" ca="1" si="269"/>
        <v>0</v>
      </c>
      <c r="W255" s="10">
        <f t="shared" ca="1" si="269"/>
        <v>0</v>
      </c>
      <c r="X255" s="31"/>
      <c r="Y255" s="10">
        <f t="shared" ca="1" si="344"/>
        <v>0</v>
      </c>
      <c r="Z255" s="10">
        <f t="shared" ca="1" si="345"/>
        <v>0</v>
      </c>
      <c r="AA255" s="10">
        <f t="shared" ca="1" si="346"/>
        <v>0</v>
      </c>
      <c r="AB255" s="10">
        <f t="shared" ca="1" si="347"/>
        <v>0</v>
      </c>
      <c r="AC255" s="10">
        <f t="shared" ca="1" si="348"/>
        <v>0</v>
      </c>
      <c r="AD255" s="10">
        <f t="shared" ca="1" si="349"/>
        <v>0</v>
      </c>
      <c r="AE255" s="10">
        <f t="shared" ca="1" si="307"/>
        <v>0</v>
      </c>
      <c r="AF255" s="10">
        <f t="shared" ca="1" si="308"/>
        <v>0</v>
      </c>
      <c r="AG255" s="10">
        <f t="shared" ca="1" si="309"/>
        <v>0</v>
      </c>
      <c r="AH255" s="10">
        <f t="shared" ca="1" si="310"/>
        <v>0</v>
      </c>
      <c r="AI255" s="10">
        <f t="shared" ca="1" si="311"/>
        <v>0</v>
      </c>
      <c r="AJ255" s="10">
        <f t="shared" ca="1" si="312"/>
        <v>0</v>
      </c>
      <c r="AK255" s="10">
        <f t="shared" ca="1" si="313"/>
        <v>0</v>
      </c>
      <c r="AL255" s="10">
        <f t="shared" ca="1" si="314"/>
        <v>0</v>
      </c>
      <c r="AM255" s="10">
        <f t="shared" ca="1" si="315"/>
        <v>0</v>
      </c>
      <c r="AN255" s="10">
        <f t="shared" ca="1" si="316"/>
        <v>0</v>
      </c>
      <c r="AO255" s="10">
        <f t="shared" ca="1" si="317"/>
        <v>0</v>
      </c>
      <c r="AP255" s="10">
        <f t="shared" ca="1" si="318"/>
        <v>0</v>
      </c>
      <c r="AQ255" s="10">
        <f t="shared" ca="1" si="319"/>
        <v>0</v>
      </c>
      <c r="AR255" s="10">
        <f t="shared" ca="1" si="320"/>
        <v>0</v>
      </c>
      <c r="AS255" s="2"/>
      <c r="AT255" s="10">
        <f t="shared" ca="1" si="350"/>
        <v>0</v>
      </c>
      <c r="AU255" s="10">
        <f t="shared" ca="1" si="351"/>
        <v>0</v>
      </c>
      <c r="AV255" s="10">
        <f t="shared" ca="1" si="352"/>
        <v>0</v>
      </c>
      <c r="AW255" s="10">
        <f t="shared" ca="1" si="287"/>
        <v>0</v>
      </c>
      <c r="AX255" s="10">
        <f t="shared" ca="1" si="288"/>
        <v>0</v>
      </c>
      <c r="AY255" s="10">
        <f t="shared" ca="1" si="289"/>
        <v>0</v>
      </c>
      <c r="AZ255" s="10">
        <f t="shared" ca="1" si="290"/>
        <v>0</v>
      </c>
      <c r="BA255" s="10">
        <f t="shared" ca="1" si="291"/>
        <v>0</v>
      </c>
      <c r="BB255" s="10">
        <f t="shared" ca="1" si="292"/>
        <v>0</v>
      </c>
      <c r="BC255" s="10">
        <f t="shared" ca="1" si="293"/>
        <v>0</v>
      </c>
      <c r="BD255" s="10">
        <f t="shared" ca="1" si="294"/>
        <v>0</v>
      </c>
      <c r="BE255" s="10">
        <f t="shared" ca="1" si="295"/>
        <v>0</v>
      </c>
      <c r="BF255" s="10">
        <f t="shared" ca="1" si="296"/>
        <v>0</v>
      </c>
      <c r="BG255" s="10">
        <f t="shared" ca="1" si="297"/>
        <v>0</v>
      </c>
      <c r="BH255" s="10">
        <f t="shared" ca="1" si="298"/>
        <v>0</v>
      </c>
      <c r="BI255" s="10">
        <f t="shared" ca="1" si="299"/>
        <v>0</v>
      </c>
      <c r="BJ255" s="10">
        <f t="shared" ca="1" si="300"/>
        <v>0</v>
      </c>
      <c r="BK255" s="10">
        <f t="shared" ca="1" si="301"/>
        <v>0</v>
      </c>
      <c r="BL255" s="10">
        <f t="shared" ca="1" si="302"/>
        <v>0</v>
      </c>
      <c r="BM255" s="10">
        <f t="shared" ca="1" si="303"/>
        <v>0</v>
      </c>
      <c r="BN255" s="13">
        <f t="shared" ca="1" si="279"/>
        <v>0</v>
      </c>
      <c r="BO255" s="7"/>
      <c r="BP255" s="10">
        <f t="shared" ca="1" si="280"/>
        <v>0</v>
      </c>
      <c r="BQ255" s="10">
        <f t="shared" ca="1" si="281"/>
        <v>0</v>
      </c>
      <c r="BR255" s="10">
        <f t="shared" ca="1" si="282"/>
        <v>0</v>
      </c>
      <c r="BS255" s="10">
        <f t="shared" ca="1" si="283"/>
        <v>0</v>
      </c>
      <c r="BT255" s="10">
        <f t="shared" ca="1" si="284"/>
        <v>0</v>
      </c>
      <c r="BU255" s="10">
        <f t="shared" ca="1" si="321"/>
        <v>0</v>
      </c>
      <c r="BV255" s="10">
        <f t="shared" ca="1" si="322"/>
        <v>0</v>
      </c>
      <c r="BW255" s="10">
        <f t="shared" ca="1" si="323"/>
        <v>0</v>
      </c>
      <c r="BX255" s="10">
        <f t="shared" ca="1" si="324"/>
        <v>0</v>
      </c>
      <c r="BY255" s="10">
        <f t="shared" ca="1" si="325"/>
        <v>0</v>
      </c>
      <c r="BZ255" s="10">
        <f t="shared" ca="1" si="326"/>
        <v>0</v>
      </c>
      <c r="CA255" s="10">
        <f t="shared" ca="1" si="327"/>
        <v>0</v>
      </c>
      <c r="CB255" s="10">
        <f t="shared" ca="1" si="328"/>
        <v>0</v>
      </c>
      <c r="CC255" s="10">
        <f t="shared" ca="1" si="329"/>
        <v>0</v>
      </c>
      <c r="CD255" s="10">
        <f t="shared" ca="1" si="330"/>
        <v>0</v>
      </c>
      <c r="CE255" s="10">
        <f t="shared" ca="1" si="331"/>
        <v>0</v>
      </c>
      <c r="CF255" s="10">
        <f t="shared" ca="1" si="332"/>
        <v>0</v>
      </c>
      <c r="CG255" s="10">
        <f t="shared" ca="1" si="333"/>
        <v>0</v>
      </c>
      <c r="CH255" s="10">
        <f t="shared" ca="1" si="334"/>
        <v>0</v>
      </c>
      <c r="CI255" s="10">
        <f t="shared" ca="1" si="335"/>
        <v>0</v>
      </c>
      <c r="CJ255" s="13">
        <f t="shared" ca="1" si="353"/>
        <v>0</v>
      </c>
      <c r="CK255" s="13"/>
      <c r="CL255" s="33">
        <f t="shared" ca="1" si="271"/>
        <v>0</v>
      </c>
      <c r="CM255" s="10">
        <f ca="1">IF(NOT(snowball),0,IF(Z254=0,0,IF($C255&lt;=SUM($CL255:CL255),0,IF(BQ255+$C255-SUM($CL255:CL255)&gt;Z254+AU255,Z254+AU255-BQ255,$C255-SUM($CL255:CL255)))))</f>
        <v>0</v>
      </c>
      <c r="CN255" s="10">
        <f ca="1">IF(NOT(snowball),0,IF(AA254=0,0,IF($C255&lt;=SUM($CL255:CM255),0,IF(BR255+$C255-SUM($CL255:CM255)&gt;AA254+AV255,AA254+AV255-BR255,$C255-SUM($CL255:CM255)))))</f>
        <v>0</v>
      </c>
      <c r="CO255" s="10">
        <f ca="1">IF(NOT(snowball),0,IF(AB254=0,0,IF($C255&lt;=SUM($CL255:CN255),0,IF(BS255+$C255-SUM($CL255:CN255)&gt;AB254+AW255,AB254+AW255-BS255,$C255-SUM($CL255:CN255)))))</f>
        <v>0</v>
      </c>
      <c r="CP255" s="10">
        <f ca="1">IF(NOT(snowball),0,IF(AC254=0,0,IF($C255&lt;=SUM($CL255:CO255),0,IF(BT255+$C255-SUM($CL255:CO255)&gt;AC254+AX255,AC254+AX255-BT255,$C255-SUM($CL255:CO255)))))</f>
        <v>0</v>
      </c>
      <c r="CQ255" s="10">
        <f ca="1">IF(NOT(snowball),0,IF(AD254=0,0,IF($C255&lt;=SUM($CL255:CP255),0,IF(BU255+$C255-SUM($CL255:CP255)&gt;AD254+AY255,AD254+AY255-BU255,$C255-SUM($CL255:CP255)))))</f>
        <v>0</v>
      </c>
      <c r="CR255" s="10">
        <f ca="1">IF(NOT(snowball),0,IF(AE254=0,0,IF($C255&lt;=SUM($CL255:CQ255),0,IF(BV255+$C255-SUM($CL255:CQ255)&gt;AE254+AZ255,AE254+AZ255-BV255,$C255-SUM($CL255:CQ255)))))</f>
        <v>0</v>
      </c>
      <c r="CS255" s="10">
        <f ca="1">IF(NOT(snowball),0,IF(AF254=0,0,IF($C255&lt;=SUM($CL255:CR255),0,IF(BW255+$C255-SUM($CL255:CR255)&gt;AF254+BA255,AF254+BA255-BW255,$C255-SUM($CL255:CR255)))))</f>
        <v>0</v>
      </c>
      <c r="CT255" s="10">
        <f ca="1">IF(NOT(snowball),0,IF(AG254=0,0,IF($C255&lt;=SUM($CL255:CS255),0,IF(BX255+$C255-SUM($CL255:CS255)&gt;AG254+BB255,AG254+BB255-BX255,$C255-SUM($CL255:CS255)))))</f>
        <v>0</v>
      </c>
      <c r="CU255" s="10">
        <f ca="1">IF(NOT(snowball),0,IF(AH254=0,0,IF($C255&lt;=SUM($CL255:CT255),0,IF(BY255+$C255-SUM($CL255:CT255)&gt;AH254+BC255,AH254+BC255-BY255,$C255-SUM($CL255:CT255)))))</f>
        <v>0</v>
      </c>
      <c r="CV255" s="10">
        <f ca="1">IF(NOT(snowball),0,IF(AI254=0,0,IF($C255&lt;=SUM($CL255:CU255),0,IF(BZ255+$C255-SUM($CL255:CU255)&gt;AI254+BD255,AI254+BD255-BZ255,$C255-SUM($CL255:CU255)))))</f>
        <v>0</v>
      </c>
      <c r="CW255" s="10">
        <f ca="1">IF(NOT(snowball),0,IF(AJ254=0,0,IF($C255&lt;=SUM($CL255:CV255),0,IF(CA255+$C255-SUM($CL255:CV255)&gt;AJ254+BE255,AJ254+BE255-CA255,$C255-SUM($CL255:CV255)))))</f>
        <v>0</v>
      </c>
      <c r="CX255" s="10">
        <f ca="1">IF(NOT(snowball),0,IF(AK254=0,0,IF($C255&lt;=SUM($CL255:CW255),0,IF(CB255+$C255-SUM($CL255:CW255)&gt;AK254+BF255,AK254+BF255-CB255,$C255-SUM($CL255:CW255)))))</f>
        <v>0</v>
      </c>
      <c r="CY255" s="10">
        <f ca="1">IF(NOT(snowball),0,IF(AL254=0,0,IF($C255&lt;=SUM($CL255:CX255),0,IF(CC255+$C255-SUM($CL255:CX255)&gt;AL254+BG255,AL254+BG255-CC255,$C255-SUM($CL255:CX255)))))</f>
        <v>0</v>
      </c>
      <c r="CZ255" s="10">
        <f ca="1">IF(NOT(snowball),0,IF(AM254=0,0,IF($C255&lt;=SUM($CL255:CY255),0,IF(CD255+$C255-SUM($CL255:CY255)&gt;AM254+BH255,AM254+BH255-CD255,$C255-SUM($CL255:CY255)))))</f>
        <v>0</v>
      </c>
      <c r="DA255" s="10">
        <f ca="1">IF(NOT(snowball),0,IF(AN254=0,0,IF($C255&lt;=SUM($CL255:CZ255),0,IF(CE255+$C255-SUM($CL255:CZ255)&gt;AN254+BI255,AN254+BI255-CE255,$C255-SUM($CL255:CZ255)))))</f>
        <v>0</v>
      </c>
      <c r="DB255" s="10">
        <f ca="1">IF(NOT(snowball),0,IF(AO254=0,0,IF($C255&lt;=SUM($CL255:DA255),0,IF(CF255+$C255-SUM($CL255:DA255)&gt;AO254+BJ255,AO254+BJ255-CF255,$C255-SUM($CL255:DA255)))))</f>
        <v>0</v>
      </c>
      <c r="DC255" s="10">
        <f ca="1">IF(NOT(snowball),0,IF(AP254=0,0,IF($C255&lt;=SUM($CL255:DB255),0,IF(CG255+$C255-SUM($CL255:DB255)&gt;AP254+BK255,AP254+BK255-CG255,$C255-SUM($CL255:DB255)))))</f>
        <v>0</v>
      </c>
      <c r="DD255" s="10">
        <f ca="1">IF(NOT(snowball),0,IF(AQ254=0,0,IF($C255&lt;=SUM($CL255:DC255),0,IF(CH255+$C255-SUM($CL255:DC255)&gt;AQ254+BL255,AQ254+BL255-CH255,$C255-SUM($CL255:DC255)))))</f>
        <v>0</v>
      </c>
      <c r="DE255" s="10">
        <f ca="1">IF(NOT(snowball),0,IF(AR254=0,0,IF($C255&lt;=SUM($CL255:DD255),0,IF(CI255+$C255-SUM($CL255:DD255)&gt;AR254+BM255,AR254+BM255-CI255,$C255-SUM($CL255:DD255)))))</f>
        <v>0</v>
      </c>
    </row>
    <row r="256" spans="1:109" ht="11.1" customHeight="1">
      <c r="A256" s="11" t="str">
        <f t="shared" ca="1" si="336"/>
        <v/>
      </c>
      <c r="B256" s="5" t="e">
        <f t="shared" ca="1" si="272"/>
        <v>#N/A</v>
      </c>
      <c r="C256" s="34" t="str">
        <f t="shared" ca="1" si="250"/>
        <v/>
      </c>
      <c r="D256" s="10">
        <f t="shared" ca="1" si="337"/>
        <v>0</v>
      </c>
      <c r="E256" s="10">
        <f t="shared" ca="1" si="338"/>
        <v>0</v>
      </c>
      <c r="F256" s="10">
        <f t="shared" ca="1" si="339"/>
        <v>0</v>
      </c>
      <c r="G256" s="10">
        <f t="shared" ca="1" si="340"/>
        <v>0</v>
      </c>
      <c r="H256" s="10">
        <f t="shared" ca="1" si="341"/>
        <v>0</v>
      </c>
      <c r="I256" s="10">
        <f t="shared" ca="1" si="342"/>
        <v>0</v>
      </c>
      <c r="J256" s="10">
        <f t="shared" ca="1" si="354"/>
        <v>0</v>
      </c>
      <c r="K256" s="10">
        <f t="shared" ca="1" si="258"/>
        <v>0</v>
      </c>
      <c r="L256" s="10">
        <f t="shared" ca="1" si="259"/>
        <v>0</v>
      </c>
      <c r="M256" s="10">
        <f t="shared" ca="1" si="260"/>
        <v>0</v>
      </c>
      <c r="N256" s="10">
        <f t="shared" ca="1" si="261"/>
        <v>0</v>
      </c>
      <c r="O256" s="10">
        <f t="shared" ca="1" si="262"/>
        <v>0</v>
      </c>
      <c r="P256" s="10">
        <f t="shared" ca="1" si="263"/>
        <v>0</v>
      </c>
      <c r="Q256" s="10">
        <f t="shared" ca="1" si="264"/>
        <v>0</v>
      </c>
      <c r="R256" s="10">
        <f t="shared" ca="1" si="265"/>
        <v>0</v>
      </c>
      <c r="S256" s="10">
        <f t="shared" ca="1" si="266"/>
        <v>0</v>
      </c>
      <c r="T256" s="10">
        <f t="shared" ca="1" si="267"/>
        <v>0</v>
      </c>
      <c r="U256" s="10">
        <f t="shared" ca="1" si="268"/>
        <v>0</v>
      </c>
      <c r="V256" s="10">
        <f t="shared" ca="1" si="269"/>
        <v>0</v>
      </c>
      <c r="W256" s="10">
        <f t="shared" ca="1" si="269"/>
        <v>0</v>
      </c>
      <c r="X256" s="31"/>
      <c r="Y256" s="10">
        <f t="shared" ca="1" si="344"/>
        <v>0</v>
      </c>
      <c r="Z256" s="10">
        <f t="shared" ca="1" si="345"/>
        <v>0</v>
      </c>
      <c r="AA256" s="10">
        <f t="shared" ca="1" si="346"/>
        <v>0</v>
      </c>
      <c r="AB256" s="10">
        <f t="shared" ca="1" si="347"/>
        <v>0</v>
      </c>
      <c r="AC256" s="10">
        <f t="shared" ca="1" si="348"/>
        <v>0</v>
      </c>
      <c r="AD256" s="10">
        <f t="shared" ca="1" si="349"/>
        <v>0</v>
      </c>
      <c r="AE256" s="10">
        <f t="shared" ca="1" si="307"/>
        <v>0</v>
      </c>
      <c r="AF256" s="10">
        <f t="shared" ca="1" si="308"/>
        <v>0</v>
      </c>
      <c r="AG256" s="10">
        <f t="shared" ca="1" si="309"/>
        <v>0</v>
      </c>
      <c r="AH256" s="10">
        <f t="shared" ca="1" si="310"/>
        <v>0</v>
      </c>
      <c r="AI256" s="10">
        <f t="shared" ca="1" si="311"/>
        <v>0</v>
      </c>
      <c r="AJ256" s="10">
        <f t="shared" ca="1" si="312"/>
        <v>0</v>
      </c>
      <c r="AK256" s="10">
        <f t="shared" ca="1" si="313"/>
        <v>0</v>
      </c>
      <c r="AL256" s="10">
        <f t="shared" ca="1" si="314"/>
        <v>0</v>
      </c>
      <c r="AM256" s="10">
        <f t="shared" ca="1" si="315"/>
        <v>0</v>
      </c>
      <c r="AN256" s="10">
        <f t="shared" ca="1" si="316"/>
        <v>0</v>
      </c>
      <c r="AO256" s="10">
        <f t="shared" ca="1" si="317"/>
        <v>0</v>
      </c>
      <c r="AP256" s="10">
        <f t="shared" ca="1" si="318"/>
        <v>0</v>
      </c>
      <c r="AQ256" s="10">
        <f t="shared" ca="1" si="319"/>
        <v>0</v>
      </c>
      <c r="AR256" s="10">
        <f t="shared" ca="1" si="320"/>
        <v>0</v>
      </c>
      <c r="AS256" s="2"/>
      <c r="AT256" s="10">
        <f t="shared" ca="1" si="350"/>
        <v>0</v>
      </c>
      <c r="AU256" s="10">
        <f t="shared" ca="1" si="351"/>
        <v>0</v>
      </c>
      <c r="AV256" s="10">
        <f t="shared" ca="1" si="352"/>
        <v>0</v>
      </c>
      <c r="AW256" s="10">
        <f t="shared" ca="1" si="287"/>
        <v>0</v>
      </c>
      <c r="AX256" s="10">
        <f t="shared" ca="1" si="288"/>
        <v>0</v>
      </c>
      <c r="AY256" s="10">
        <f t="shared" ca="1" si="289"/>
        <v>0</v>
      </c>
      <c r="AZ256" s="10">
        <f t="shared" ca="1" si="290"/>
        <v>0</v>
      </c>
      <c r="BA256" s="10">
        <f t="shared" ca="1" si="291"/>
        <v>0</v>
      </c>
      <c r="BB256" s="10">
        <f t="shared" ca="1" si="292"/>
        <v>0</v>
      </c>
      <c r="BC256" s="10">
        <f t="shared" ca="1" si="293"/>
        <v>0</v>
      </c>
      <c r="BD256" s="10">
        <f t="shared" ca="1" si="294"/>
        <v>0</v>
      </c>
      <c r="BE256" s="10">
        <f t="shared" ca="1" si="295"/>
        <v>0</v>
      </c>
      <c r="BF256" s="10">
        <f t="shared" ca="1" si="296"/>
        <v>0</v>
      </c>
      <c r="BG256" s="10">
        <f t="shared" ca="1" si="297"/>
        <v>0</v>
      </c>
      <c r="BH256" s="10">
        <f t="shared" ca="1" si="298"/>
        <v>0</v>
      </c>
      <c r="BI256" s="10">
        <f t="shared" ca="1" si="299"/>
        <v>0</v>
      </c>
      <c r="BJ256" s="10">
        <f t="shared" ca="1" si="300"/>
        <v>0</v>
      </c>
      <c r="BK256" s="10">
        <f t="shared" ca="1" si="301"/>
        <v>0</v>
      </c>
      <c r="BL256" s="10">
        <f t="shared" ca="1" si="302"/>
        <v>0</v>
      </c>
      <c r="BM256" s="10">
        <f t="shared" ca="1" si="303"/>
        <v>0</v>
      </c>
      <c r="BN256" s="13">
        <f t="shared" ca="1" si="279"/>
        <v>0</v>
      </c>
      <c r="BO256" s="7"/>
      <c r="BP256" s="10">
        <f t="shared" ca="1" si="280"/>
        <v>0</v>
      </c>
      <c r="BQ256" s="10">
        <f t="shared" ca="1" si="281"/>
        <v>0</v>
      </c>
      <c r="BR256" s="10">
        <f t="shared" ca="1" si="282"/>
        <v>0</v>
      </c>
      <c r="BS256" s="10">
        <f t="shared" ca="1" si="283"/>
        <v>0</v>
      </c>
      <c r="BT256" s="10">
        <f t="shared" ca="1" si="284"/>
        <v>0</v>
      </c>
      <c r="BU256" s="10">
        <f t="shared" ca="1" si="321"/>
        <v>0</v>
      </c>
      <c r="BV256" s="10">
        <f t="shared" ca="1" si="322"/>
        <v>0</v>
      </c>
      <c r="BW256" s="10">
        <f t="shared" ca="1" si="323"/>
        <v>0</v>
      </c>
      <c r="BX256" s="10">
        <f t="shared" ca="1" si="324"/>
        <v>0</v>
      </c>
      <c r="BY256" s="10">
        <f t="shared" ca="1" si="325"/>
        <v>0</v>
      </c>
      <c r="BZ256" s="10">
        <f t="shared" ca="1" si="326"/>
        <v>0</v>
      </c>
      <c r="CA256" s="10">
        <f t="shared" ca="1" si="327"/>
        <v>0</v>
      </c>
      <c r="CB256" s="10">
        <f t="shared" ca="1" si="328"/>
        <v>0</v>
      </c>
      <c r="CC256" s="10">
        <f t="shared" ca="1" si="329"/>
        <v>0</v>
      </c>
      <c r="CD256" s="10">
        <f t="shared" ca="1" si="330"/>
        <v>0</v>
      </c>
      <c r="CE256" s="10">
        <f t="shared" ca="1" si="331"/>
        <v>0</v>
      </c>
      <c r="CF256" s="10">
        <f t="shared" ca="1" si="332"/>
        <v>0</v>
      </c>
      <c r="CG256" s="10">
        <f t="shared" ca="1" si="333"/>
        <v>0</v>
      </c>
      <c r="CH256" s="10">
        <f t="shared" ca="1" si="334"/>
        <v>0</v>
      </c>
      <c r="CI256" s="10">
        <f t="shared" ca="1" si="335"/>
        <v>0</v>
      </c>
      <c r="CJ256" s="13">
        <f t="shared" ca="1" si="353"/>
        <v>0</v>
      </c>
      <c r="CK256" s="13"/>
      <c r="CL256" s="33">
        <f t="shared" ca="1" si="271"/>
        <v>0</v>
      </c>
      <c r="CM256" s="10">
        <f ca="1">IF(NOT(snowball),0,IF(Z255=0,0,IF($C256&lt;=SUM($CL256:CL256),0,IF(BQ256+$C256-SUM($CL256:CL256)&gt;Z255+AU256,Z255+AU256-BQ256,$C256-SUM($CL256:CL256)))))</f>
        <v>0</v>
      </c>
      <c r="CN256" s="10">
        <f ca="1">IF(NOT(snowball),0,IF(AA255=0,0,IF($C256&lt;=SUM($CL256:CM256),0,IF(BR256+$C256-SUM($CL256:CM256)&gt;AA255+AV256,AA255+AV256-BR256,$C256-SUM($CL256:CM256)))))</f>
        <v>0</v>
      </c>
      <c r="CO256" s="10">
        <f ca="1">IF(NOT(snowball),0,IF(AB255=0,0,IF($C256&lt;=SUM($CL256:CN256),0,IF(BS256+$C256-SUM($CL256:CN256)&gt;AB255+AW256,AB255+AW256-BS256,$C256-SUM($CL256:CN256)))))</f>
        <v>0</v>
      </c>
      <c r="CP256" s="10">
        <f ca="1">IF(NOT(snowball),0,IF(AC255=0,0,IF($C256&lt;=SUM($CL256:CO256),0,IF(BT256+$C256-SUM($CL256:CO256)&gt;AC255+AX256,AC255+AX256-BT256,$C256-SUM($CL256:CO256)))))</f>
        <v>0</v>
      </c>
      <c r="CQ256" s="10">
        <f ca="1">IF(NOT(snowball),0,IF(AD255=0,0,IF($C256&lt;=SUM($CL256:CP256),0,IF(BU256+$C256-SUM($CL256:CP256)&gt;AD255+AY256,AD255+AY256-BU256,$C256-SUM($CL256:CP256)))))</f>
        <v>0</v>
      </c>
      <c r="CR256" s="10">
        <f ca="1">IF(NOT(snowball),0,IF(AE255=0,0,IF($C256&lt;=SUM($CL256:CQ256),0,IF(BV256+$C256-SUM($CL256:CQ256)&gt;AE255+AZ256,AE255+AZ256-BV256,$C256-SUM($CL256:CQ256)))))</f>
        <v>0</v>
      </c>
      <c r="CS256" s="10">
        <f ca="1">IF(NOT(snowball),0,IF(AF255=0,0,IF($C256&lt;=SUM($CL256:CR256),0,IF(BW256+$C256-SUM($CL256:CR256)&gt;AF255+BA256,AF255+BA256-BW256,$C256-SUM($CL256:CR256)))))</f>
        <v>0</v>
      </c>
      <c r="CT256" s="10">
        <f ca="1">IF(NOT(snowball),0,IF(AG255=0,0,IF($C256&lt;=SUM($CL256:CS256),0,IF(BX256+$C256-SUM($CL256:CS256)&gt;AG255+BB256,AG255+BB256-BX256,$C256-SUM($CL256:CS256)))))</f>
        <v>0</v>
      </c>
      <c r="CU256" s="10">
        <f ca="1">IF(NOT(snowball),0,IF(AH255=0,0,IF($C256&lt;=SUM($CL256:CT256),0,IF(BY256+$C256-SUM($CL256:CT256)&gt;AH255+BC256,AH255+BC256-BY256,$C256-SUM($CL256:CT256)))))</f>
        <v>0</v>
      </c>
      <c r="CV256" s="10">
        <f ca="1">IF(NOT(snowball),0,IF(AI255=0,0,IF($C256&lt;=SUM($CL256:CU256),0,IF(BZ256+$C256-SUM($CL256:CU256)&gt;AI255+BD256,AI255+BD256-BZ256,$C256-SUM($CL256:CU256)))))</f>
        <v>0</v>
      </c>
      <c r="CW256" s="10">
        <f ca="1">IF(NOT(snowball),0,IF(AJ255=0,0,IF($C256&lt;=SUM($CL256:CV256),0,IF(CA256+$C256-SUM($CL256:CV256)&gt;AJ255+BE256,AJ255+BE256-CA256,$C256-SUM($CL256:CV256)))))</f>
        <v>0</v>
      </c>
      <c r="CX256" s="10">
        <f ca="1">IF(NOT(snowball),0,IF(AK255=0,0,IF($C256&lt;=SUM($CL256:CW256),0,IF(CB256+$C256-SUM($CL256:CW256)&gt;AK255+BF256,AK255+BF256-CB256,$C256-SUM($CL256:CW256)))))</f>
        <v>0</v>
      </c>
      <c r="CY256" s="10">
        <f ca="1">IF(NOT(snowball),0,IF(AL255=0,0,IF($C256&lt;=SUM($CL256:CX256),0,IF(CC256+$C256-SUM($CL256:CX256)&gt;AL255+BG256,AL255+BG256-CC256,$C256-SUM($CL256:CX256)))))</f>
        <v>0</v>
      </c>
      <c r="CZ256" s="10">
        <f ca="1">IF(NOT(snowball),0,IF(AM255=0,0,IF($C256&lt;=SUM($CL256:CY256),0,IF(CD256+$C256-SUM($CL256:CY256)&gt;AM255+BH256,AM255+BH256-CD256,$C256-SUM($CL256:CY256)))))</f>
        <v>0</v>
      </c>
      <c r="DA256" s="10">
        <f ca="1">IF(NOT(snowball),0,IF(AN255=0,0,IF($C256&lt;=SUM($CL256:CZ256),0,IF(CE256+$C256-SUM($CL256:CZ256)&gt;AN255+BI256,AN255+BI256-CE256,$C256-SUM($CL256:CZ256)))))</f>
        <v>0</v>
      </c>
      <c r="DB256" s="10">
        <f ca="1">IF(NOT(snowball),0,IF(AO255=0,0,IF($C256&lt;=SUM($CL256:DA256),0,IF(CF256+$C256-SUM($CL256:DA256)&gt;AO255+BJ256,AO255+BJ256-CF256,$C256-SUM($CL256:DA256)))))</f>
        <v>0</v>
      </c>
      <c r="DC256" s="10">
        <f ca="1">IF(NOT(snowball),0,IF(AP255=0,0,IF($C256&lt;=SUM($CL256:DB256),0,IF(CG256+$C256-SUM($CL256:DB256)&gt;AP255+BK256,AP255+BK256-CG256,$C256-SUM($CL256:DB256)))))</f>
        <v>0</v>
      </c>
      <c r="DD256" s="10">
        <f ca="1">IF(NOT(snowball),0,IF(AQ255=0,0,IF($C256&lt;=SUM($CL256:DC256),0,IF(CH256+$C256-SUM($CL256:DC256)&gt;AQ255+BL256,AQ255+BL256-CH256,$C256-SUM($CL256:DC256)))))</f>
        <v>0</v>
      </c>
      <c r="DE256" s="10">
        <f ca="1">IF(NOT(snowball),0,IF(AR255=0,0,IF($C256&lt;=SUM($CL256:DD256),0,IF(CI256+$C256-SUM($CL256:DD256)&gt;AR255+BM256,AR255+BM256-CI256,$C256-SUM($CL256:DD256)))))</f>
        <v>0</v>
      </c>
    </row>
    <row r="257" spans="1:109" ht="11.1" customHeight="1">
      <c r="A257" s="11" t="str">
        <f t="shared" ca="1" si="336"/>
        <v/>
      </c>
      <c r="B257" s="5" t="e">
        <f t="shared" ca="1" si="272"/>
        <v>#N/A</v>
      </c>
      <c r="C257" s="34" t="str">
        <f t="shared" ca="1" si="250"/>
        <v/>
      </c>
      <c r="D257" s="10">
        <f t="shared" ca="1" si="337"/>
        <v>0</v>
      </c>
      <c r="E257" s="10">
        <f t="shared" ca="1" si="338"/>
        <v>0</v>
      </c>
      <c r="F257" s="10">
        <f t="shared" ca="1" si="339"/>
        <v>0</v>
      </c>
      <c r="G257" s="10">
        <f t="shared" ca="1" si="340"/>
        <v>0</v>
      </c>
      <c r="H257" s="10">
        <f t="shared" ca="1" si="341"/>
        <v>0</v>
      </c>
      <c r="I257" s="10">
        <f t="shared" ca="1" si="342"/>
        <v>0</v>
      </c>
      <c r="J257" s="10">
        <f t="shared" ca="1" si="354"/>
        <v>0</v>
      </c>
      <c r="K257" s="10">
        <f t="shared" ca="1" si="258"/>
        <v>0</v>
      </c>
      <c r="L257" s="10">
        <f t="shared" ca="1" si="259"/>
        <v>0</v>
      </c>
      <c r="M257" s="10">
        <f t="shared" ca="1" si="260"/>
        <v>0</v>
      </c>
      <c r="N257" s="10">
        <f t="shared" ca="1" si="261"/>
        <v>0</v>
      </c>
      <c r="O257" s="10">
        <f t="shared" ca="1" si="262"/>
        <v>0</v>
      </c>
      <c r="P257" s="10">
        <f t="shared" ca="1" si="263"/>
        <v>0</v>
      </c>
      <c r="Q257" s="10">
        <f t="shared" ca="1" si="264"/>
        <v>0</v>
      </c>
      <c r="R257" s="10">
        <f t="shared" ca="1" si="265"/>
        <v>0</v>
      </c>
      <c r="S257" s="10">
        <f t="shared" ca="1" si="266"/>
        <v>0</v>
      </c>
      <c r="T257" s="10">
        <f t="shared" ca="1" si="267"/>
        <v>0</v>
      </c>
      <c r="U257" s="10">
        <f t="shared" ca="1" si="268"/>
        <v>0</v>
      </c>
      <c r="V257" s="10">
        <f t="shared" ca="1" si="269"/>
        <v>0</v>
      </c>
      <c r="W257" s="10">
        <f t="shared" ca="1" si="269"/>
        <v>0</v>
      </c>
      <c r="X257" s="31"/>
      <c r="Y257" s="10">
        <f t="shared" ca="1" si="344"/>
        <v>0</v>
      </c>
      <c r="Z257" s="10">
        <f t="shared" ca="1" si="345"/>
        <v>0</v>
      </c>
      <c r="AA257" s="10">
        <f t="shared" ca="1" si="346"/>
        <v>0</v>
      </c>
      <c r="AB257" s="10">
        <f t="shared" ca="1" si="347"/>
        <v>0</v>
      </c>
      <c r="AC257" s="10">
        <f t="shared" ca="1" si="348"/>
        <v>0</v>
      </c>
      <c r="AD257" s="10">
        <f t="shared" ca="1" si="349"/>
        <v>0</v>
      </c>
      <c r="AE257" s="10">
        <f t="shared" ca="1" si="307"/>
        <v>0</v>
      </c>
      <c r="AF257" s="10">
        <f t="shared" ca="1" si="308"/>
        <v>0</v>
      </c>
      <c r="AG257" s="10">
        <f t="shared" ca="1" si="309"/>
        <v>0</v>
      </c>
      <c r="AH257" s="10">
        <f t="shared" ca="1" si="310"/>
        <v>0</v>
      </c>
      <c r="AI257" s="10">
        <f t="shared" ca="1" si="311"/>
        <v>0</v>
      </c>
      <c r="AJ257" s="10">
        <f t="shared" ca="1" si="312"/>
        <v>0</v>
      </c>
      <c r="AK257" s="10">
        <f t="shared" ca="1" si="313"/>
        <v>0</v>
      </c>
      <c r="AL257" s="10">
        <f t="shared" ca="1" si="314"/>
        <v>0</v>
      </c>
      <c r="AM257" s="10">
        <f t="shared" ca="1" si="315"/>
        <v>0</v>
      </c>
      <c r="AN257" s="10">
        <f t="shared" ca="1" si="316"/>
        <v>0</v>
      </c>
      <c r="AO257" s="10">
        <f t="shared" ca="1" si="317"/>
        <v>0</v>
      </c>
      <c r="AP257" s="10">
        <f t="shared" ca="1" si="318"/>
        <v>0</v>
      </c>
      <c r="AQ257" s="10">
        <f t="shared" ca="1" si="319"/>
        <v>0</v>
      </c>
      <c r="AR257" s="10">
        <f t="shared" ca="1" si="320"/>
        <v>0</v>
      </c>
      <c r="AS257" s="2"/>
      <c r="AT257" s="10">
        <f t="shared" ca="1" si="350"/>
        <v>0</v>
      </c>
      <c r="AU257" s="10">
        <f t="shared" ca="1" si="351"/>
        <v>0</v>
      </c>
      <c r="AV257" s="10">
        <f t="shared" ca="1" si="352"/>
        <v>0</v>
      </c>
      <c r="AW257" s="10">
        <f t="shared" ca="1" si="287"/>
        <v>0</v>
      </c>
      <c r="AX257" s="10">
        <f t="shared" ca="1" si="288"/>
        <v>0</v>
      </c>
      <c r="AY257" s="10">
        <f t="shared" ca="1" si="289"/>
        <v>0</v>
      </c>
      <c r="AZ257" s="10">
        <f t="shared" ca="1" si="290"/>
        <v>0</v>
      </c>
      <c r="BA257" s="10">
        <f t="shared" ca="1" si="291"/>
        <v>0</v>
      </c>
      <c r="BB257" s="10">
        <f t="shared" ca="1" si="292"/>
        <v>0</v>
      </c>
      <c r="BC257" s="10">
        <f t="shared" ca="1" si="293"/>
        <v>0</v>
      </c>
      <c r="BD257" s="10">
        <f t="shared" ca="1" si="294"/>
        <v>0</v>
      </c>
      <c r="BE257" s="10">
        <f t="shared" ca="1" si="295"/>
        <v>0</v>
      </c>
      <c r="BF257" s="10">
        <f t="shared" ca="1" si="296"/>
        <v>0</v>
      </c>
      <c r="BG257" s="10">
        <f t="shared" ca="1" si="297"/>
        <v>0</v>
      </c>
      <c r="BH257" s="10">
        <f t="shared" ca="1" si="298"/>
        <v>0</v>
      </c>
      <c r="BI257" s="10">
        <f t="shared" ca="1" si="299"/>
        <v>0</v>
      </c>
      <c r="BJ257" s="10">
        <f t="shared" ca="1" si="300"/>
        <v>0</v>
      </c>
      <c r="BK257" s="10">
        <f t="shared" ca="1" si="301"/>
        <v>0</v>
      </c>
      <c r="BL257" s="10">
        <f t="shared" ca="1" si="302"/>
        <v>0</v>
      </c>
      <c r="BM257" s="10">
        <f t="shared" ca="1" si="303"/>
        <v>0</v>
      </c>
      <c r="BN257" s="13">
        <f t="shared" ca="1" si="279"/>
        <v>0</v>
      </c>
      <c r="BO257" s="7"/>
      <c r="BP257" s="10">
        <f t="shared" ca="1" si="280"/>
        <v>0</v>
      </c>
      <c r="BQ257" s="10">
        <f t="shared" ca="1" si="281"/>
        <v>0</v>
      </c>
      <c r="BR257" s="10">
        <f t="shared" ca="1" si="282"/>
        <v>0</v>
      </c>
      <c r="BS257" s="10">
        <f t="shared" ca="1" si="283"/>
        <v>0</v>
      </c>
      <c r="BT257" s="10">
        <f t="shared" ca="1" si="284"/>
        <v>0</v>
      </c>
      <c r="BU257" s="10">
        <f t="shared" ca="1" si="321"/>
        <v>0</v>
      </c>
      <c r="BV257" s="10">
        <f t="shared" ca="1" si="322"/>
        <v>0</v>
      </c>
      <c r="BW257" s="10">
        <f t="shared" ca="1" si="323"/>
        <v>0</v>
      </c>
      <c r="BX257" s="10">
        <f t="shared" ca="1" si="324"/>
        <v>0</v>
      </c>
      <c r="BY257" s="10">
        <f t="shared" ca="1" si="325"/>
        <v>0</v>
      </c>
      <c r="BZ257" s="10">
        <f t="shared" ca="1" si="326"/>
        <v>0</v>
      </c>
      <c r="CA257" s="10">
        <f t="shared" ca="1" si="327"/>
        <v>0</v>
      </c>
      <c r="CB257" s="10">
        <f t="shared" ca="1" si="328"/>
        <v>0</v>
      </c>
      <c r="CC257" s="10">
        <f t="shared" ca="1" si="329"/>
        <v>0</v>
      </c>
      <c r="CD257" s="10">
        <f t="shared" ca="1" si="330"/>
        <v>0</v>
      </c>
      <c r="CE257" s="10">
        <f t="shared" ca="1" si="331"/>
        <v>0</v>
      </c>
      <c r="CF257" s="10">
        <f t="shared" ca="1" si="332"/>
        <v>0</v>
      </c>
      <c r="CG257" s="10">
        <f t="shared" ca="1" si="333"/>
        <v>0</v>
      </c>
      <c r="CH257" s="10">
        <f t="shared" ca="1" si="334"/>
        <v>0</v>
      </c>
      <c r="CI257" s="10">
        <f t="shared" ca="1" si="335"/>
        <v>0</v>
      </c>
      <c r="CJ257" s="13">
        <f t="shared" ca="1" si="353"/>
        <v>0</v>
      </c>
      <c r="CK257" s="13"/>
      <c r="CL257" s="33">
        <f t="shared" ca="1" si="271"/>
        <v>0</v>
      </c>
      <c r="CM257" s="10">
        <f ca="1">IF(NOT(snowball),0,IF(Z256=0,0,IF($C257&lt;=SUM($CL257:CL257),0,IF(BQ257+$C257-SUM($CL257:CL257)&gt;Z256+AU257,Z256+AU257-BQ257,$C257-SUM($CL257:CL257)))))</f>
        <v>0</v>
      </c>
      <c r="CN257" s="10">
        <f ca="1">IF(NOT(snowball),0,IF(AA256=0,0,IF($C257&lt;=SUM($CL257:CM257),0,IF(BR257+$C257-SUM($CL257:CM257)&gt;AA256+AV257,AA256+AV257-BR257,$C257-SUM($CL257:CM257)))))</f>
        <v>0</v>
      </c>
      <c r="CO257" s="10">
        <f ca="1">IF(NOT(snowball),0,IF(AB256=0,0,IF($C257&lt;=SUM($CL257:CN257),0,IF(BS257+$C257-SUM($CL257:CN257)&gt;AB256+AW257,AB256+AW257-BS257,$C257-SUM($CL257:CN257)))))</f>
        <v>0</v>
      </c>
      <c r="CP257" s="10">
        <f ca="1">IF(NOT(snowball),0,IF(AC256=0,0,IF($C257&lt;=SUM($CL257:CO257),0,IF(BT257+$C257-SUM($CL257:CO257)&gt;AC256+AX257,AC256+AX257-BT257,$C257-SUM($CL257:CO257)))))</f>
        <v>0</v>
      </c>
      <c r="CQ257" s="10">
        <f ca="1">IF(NOT(snowball),0,IF(AD256=0,0,IF($C257&lt;=SUM($CL257:CP257),0,IF(BU257+$C257-SUM($CL257:CP257)&gt;AD256+AY257,AD256+AY257-BU257,$C257-SUM($CL257:CP257)))))</f>
        <v>0</v>
      </c>
      <c r="CR257" s="10">
        <f ca="1">IF(NOT(snowball),0,IF(AE256=0,0,IF($C257&lt;=SUM($CL257:CQ257),0,IF(BV257+$C257-SUM($CL257:CQ257)&gt;AE256+AZ257,AE256+AZ257-BV257,$C257-SUM($CL257:CQ257)))))</f>
        <v>0</v>
      </c>
      <c r="CS257" s="10">
        <f ca="1">IF(NOT(snowball),0,IF(AF256=0,0,IF($C257&lt;=SUM($CL257:CR257),0,IF(BW257+$C257-SUM($CL257:CR257)&gt;AF256+BA257,AF256+BA257-BW257,$C257-SUM($CL257:CR257)))))</f>
        <v>0</v>
      </c>
      <c r="CT257" s="10">
        <f ca="1">IF(NOT(snowball),0,IF(AG256=0,0,IF($C257&lt;=SUM($CL257:CS257),0,IF(BX257+$C257-SUM($CL257:CS257)&gt;AG256+BB257,AG256+BB257-BX257,$C257-SUM($CL257:CS257)))))</f>
        <v>0</v>
      </c>
      <c r="CU257" s="10">
        <f ca="1">IF(NOT(snowball),0,IF(AH256=0,0,IF($C257&lt;=SUM($CL257:CT257),0,IF(BY257+$C257-SUM($CL257:CT257)&gt;AH256+BC257,AH256+BC257-BY257,$C257-SUM($CL257:CT257)))))</f>
        <v>0</v>
      </c>
      <c r="CV257" s="10">
        <f ca="1">IF(NOT(snowball),0,IF(AI256=0,0,IF($C257&lt;=SUM($CL257:CU257),0,IF(BZ257+$C257-SUM($CL257:CU257)&gt;AI256+BD257,AI256+BD257-BZ257,$C257-SUM($CL257:CU257)))))</f>
        <v>0</v>
      </c>
      <c r="CW257" s="10">
        <f ca="1">IF(NOT(snowball),0,IF(AJ256=0,0,IF($C257&lt;=SUM($CL257:CV257),0,IF(CA257+$C257-SUM($CL257:CV257)&gt;AJ256+BE257,AJ256+BE257-CA257,$C257-SUM($CL257:CV257)))))</f>
        <v>0</v>
      </c>
      <c r="CX257" s="10">
        <f ca="1">IF(NOT(snowball),0,IF(AK256=0,0,IF($C257&lt;=SUM($CL257:CW257),0,IF(CB257+$C257-SUM($CL257:CW257)&gt;AK256+BF257,AK256+BF257-CB257,$C257-SUM($CL257:CW257)))))</f>
        <v>0</v>
      </c>
      <c r="CY257" s="10">
        <f ca="1">IF(NOT(snowball),0,IF(AL256=0,0,IF($C257&lt;=SUM($CL257:CX257),0,IF(CC257+$C257-SUM($CL257:CX257)&gt;AL256+BG257,AL256+BG257-CC257,$C257-SUM($CL257:CX257)))))</f>
        <v>0</v>
      </c>
      <c r="CZ257" s="10">
        <f ca="1">IF(NOT(snowball),0,IF(AM256=0,0,IF($C257&lt;=SUM($CL257:CY257),0,IF(CD257+$C257-SUM($CL257:CY257)&gt;AM256+BH257,AM256+BH257-CD257,$C257-SUM($CL257:CY257)))))</f>
        <v>0</v>
      </c>
      <c r="DA257" s="10">
        <f ca="1">IF(NOT(snowball),0,IF(AN256=0,0,IF($C257&lt;=SUM($CL257:CZ257),0,IF(CE257+$C257-SUM($CL257:CZ257)&gt;AN256+BI257,AN256+BI257-CE257,$C257-SUM($CL257:CZ257)))))</f>
        <v>0</v>
      </c>
      <c r="DB257" s="10">
        <f ca="1">IF(NOT(snowball),0,IF(AO256=0,0,IF($C257&lt;=SUM($CL257:DA257),0,IF(CF257+$C257-SUM($CL257:DA257)&gt;AO256+BJ257,AO256+BJ257-CF257,$C257-SUM($CL257:DA257)))))</f>
        <v>0</v>
      </c>
      <c r="DC257" s="10">
        <f ca="1">IF(NOT(snowball),0,IF(AP256=0,0,IF($C257&lt;=SUM($CL257:DB257),0,IF(CG257+$C257-SUM($CL257:DB257)&gt;AP256+BK257,AP256+BK257-CG257,$C257-SUM($CL257:DB257)))))</f>
        <v>0</v>
      </c>
      <c r="DD257" s="10">
        <f ca="1">IF(NOT(snowball),0,IF(AQ256=0,0,IF($C257&lt;=SUM($CL257:DC257),0,IF(CH257+$C257-SUM($CL257:DC257)&gt;AQ256+BL257,AQ256+BL257-CH257,$C257-SUM($CL257:DC257)))))</f>
        <v>0</v>
      </c>
      <c r="DE257" s="10">
        <f ca="1">IF(NOT(snowball),0,IF(AR256=0,0,IF($C257&lt;=SUM($CL257:DD257),0,IF(CI257+$C257-SUM($CL257:DD257)&gt;AR256+BM257,AR256+BM257-CI257,$C257-SUM($CL257:DD257)))))</f>
        <v>0</v>
      </c>
    </row>
    <row r="258" spans="1:109" ht="11.1" customHeight="1">
      <c r="A258" s="11" t="str">
        <f t="shared" ca="1" si="336"/>
        <v/>
      </c>
      <c r="B258" s="5" t="e">
        <f t="shared" ca="1" si="272"/>
        <v>#N/A</v>
      </c>
      <c r="C258" s="34" t="str">
        <f t="shared" ca="1" si="250"/>
        <v/>
      </c>
      <c r="D258" s="10">
        <f t="shared" ca="1" si="337"/>
        <v>0</v>
      </c>
      <c r="E258" s="10">
        <f t="shared" ca="1" si="338"/>
        <v>0</v>
      </c>
      <c r="F258" s="10">
        <f t="shared" ca="1" si="339"/>
        <v>0</v>
      </c>
      <c r="G258" s="10">
        <f t="shared" ca="1" si="340"/>
        <v>0</v>
      </c>
      <c r="H258" s="10">
        <f t="shared" ca="1" si="341"/>
        <v>0</v>
      </c>
      <c r="I258" s="10">
        <f t="shared" ca="1" si="342"/>
        <v>0</v>
      </c>
      <c r="J258" s="10">
        <f t="shared" ca="1" si="354"/>
        <v>0</v>
      </c>
      <c r="K258" s="10">
        <f t="shared" ca="1" si="258"/>
        <v>0</v>
      </c>
      <c r="L258" s="10">
        <f t="shared" ca="1" si="259"/>
        <v>0</v>
      </c>
      <c r="M258" s="10">
        <f t="shared" ca="1" si="260"/>
        <v>0</v>
      </c>
      <c r="N258" s="10">
        <f t="shared" ca="1" si="261"/>
        <v>0</v>
      </c>
      <c r="O258" s="10">
        <f t="shared" ca="1" si="262"/>
        <v>0</v>
      </c>
      <c r="P258" s="10">
        <f t="shared" ca="1" si="263"/>
        <v>0</v>
      </c>
      <c r="Q258" s="10">
        <f t="shared" ca="1" si="264"/>
        <v>0</v>
      </c>
      <c r="R258" s="10">
        <f t="shared" ca="1" si="265"/>
        <v>0</v>
      </c>
      <c r="S258" s="10">
        <f t="shared" ca="1" si="266"/>
        <v>0</v>
      </c>
      <c r="T258" s="10">
        <f t="shared" ca="1" si="267"/>
        <v>0</v>
      </c>
      <c r="U258" s="10">
        <f t="shared" ca="1" si="268"/>
        <v>0</v>
      </c>
      <c r="V258" s="10">
        <f t="shared" ca="1" si="269"/>
        <v>0</v>
      </c>
      <c r="W258" s="10">
        <f t="shared" ca="1" si="269"/>
        <v>0</v>
      </c>
      <c r="X258" s="31"/>
      <c r="Y258" s="10">
        <f t="shared" ca="1" si="344"/>
        <v>0</v>
      </c>
      <c r="Z258" s="10">
        <f t="shared" ca="1" si="345"/>
        <v>0</v>
      </c>
      <c r="AA258" s="10">
        <f t="shared" ca="1" si="346"/>
        <v>0</v>
      </c>
      <c r="AB258" s="10">
        <f t="shared" ca="1" si="347"/>
        <v>0</v>
      </c>
      <c r="AC258" s="10">
        <f t="shared" ca="1" si="348"/>
        <v>0</v>
      </c>
      <c r="AD258" s="10">
        <f t="shared" ca="1" si="349"/>
        <v>0</v>
      </c>
      <c r="AE258" s="10">
        <f t="shared" ca="1" si="307"/>
        <v>0</v>
      </c>
      <c r="AF258" s="10">
        <f t="shared" ca="1" si="308"/>
        <v>0</v>
      </c>
      <c r="AG258" s="10">
        <f t="shared" ca="1" si="309"/>
        <v>0</v>
      </c>
      <c r="AH258" s="10">
        <f t="shared" ca="1" si="310"/>
        <v>0</v>
      </c>
      <c r="AI258" s="10">
        <f t="shared" ca="1" si="311"/>
        <v>0</v>
      </c>
      <c r="AJ258" s="10">
        <f t="shared" ca="1" si="312"/>
        <v>0</v>
      </c>
      <c r="AK258" s="10">
        <f t="shared" ca="1" si="313"/>
        <v>0</v>
      </c>
      <c r="AL258" s="10">
        <f t="shared" ca="1" si="314"/>
        <v>0</v>
      </c>
      <c r="AM258" s="10">
        <f t="shared" ca="1" si="315"/>
        <v>0</v>
      </c>
      <c r="AN258" s="10">
        <f t="shared" ca="1" si="316"/>
        <v>0</v>
      </c>
      <c r="AO258" s="10">
        <f t="shared" ca="1" si="317"/>
        <v>0</v>
      </c>
      <c r="AP258" s="10">
        <f t="shared" ca="1" si="318"/>
        <v>0</v>
      </c>
      <c r="AQ258" s="10">
        <f t="shared" ca="1" si="319"/>
        <v>0</v>
      </c>
      <c r="AR258" s="10">
        <f t="shared" ca="1" si="320"/>
        <v>0</v>
      </c>
      <c r="AS258" s="2"/>
      <c r="AT258" s="10">
        <f t="shared" ca="1" si="350"/>
        <v>0</v>
      </c>
      <c r="AU258" s="10">
        <f t="shared" ca="1" si="351"/>
        <v>0</v>
      </c>
      <c r="AV258" s="10">
        <f t="shared" ca="1" si="352"/>
        <v>0</v>
      </c>
      <c r="AW258" s="10">
        <f t="shared" ca="1" si="287"/>
        <v>0</v>
      </c>
      <c r="AX258" s="10">
        <f t="shared" ca="1" si="288"/>
        <v>0</v>
      </c>
      <c r="AY258" s="10">
        <f t="shared" ca="1" si="289"/>
        <v>0</v>
      </c>
      <c r="AZ258" s="10">
        <f t="shared" ca="1" si="290"/>
        <v>0</v>
      </c>
      <c r="BA258" s="10">
        <f t="shared" ca="1" si="291"/>
        <v>0</v>
      </c>
      <c r="BB258" s="10">
        <f t="shared" ca="1" si="292"/>
        <v>0</v>
      </c>
      <c r="BC258" s="10">
        <f t="shared" ca="1" si="293"/>
        <v>0</v>
      </c>
      <c r="BD258" s="10">
        <f t="shared" ca="1" si="294"/>
        <v>0</v>
      </c>
      <c r="BE258" s="10">
        <f t="shared" ca="1" si="295"/>
        <v>0</v>
      </c>
      <c r="BF258" s="10">
        <f t="shared" ca="1" si="296"/>
        <v>0</v>
      </c>
      <c r="BG258" s="10">
        <f t="shared" ca="1" si="297"/>
        <v>0</v>
      </c>
      <c r="BH258" s="10">
        <f t="shared" ca="1" si="298"/>
        <v>0</v>
      </c>
      <c r="BI258" s="10">
        <f t="shared" ca="1" si="299"/>
        <v>0</v>
      </c>
      <c r="BJ258" s="10">
        <f t="shared" ca="1" si="300"/>
        <v>0</v>
      </c>
      <c r="BK258" s="10">
        <f t="shared" ca="1" si="301"/>
        <v>0</v>
      </c>
      <c r="BL258" s="10">
        <f t="shared" ca="1" si="302"/>
        <v>0</v>
      </c>
      <c r="BM258" s="10">
        <f t="shared" ca="1" si="303"/>
        <v>0</v>
      </c>
      <c r="BN258" s="13">
        <f t="shared" ca="1" si="279"/>
        <v>0</v>
      </c>
      <c r="BO258" s="7"/>
      <c r="BP258" s="10">
        <f t="shared" ca="1" si="280"/>
        <v>0</v>
      </c>
      <c r="BQ258" s="10">
        <f t="shared" ca="1" si="281"/>
        <v>0</v>
      </c>
      <c r="BR258" s="10">
        <f t="shared" ca="1" si="282"/>
        <v>0</v>
      </c>
      <c r="BS258" s="10">
        <f t="shared" ca="1" si="283"/>
        <v>0</v>
      </c>
      <c r="BT258" s="10">
        <f t="shared" ca="1" si="284"/>
        <v>0</v>
      </c>
      <c r="BU258" s="10">
        <f t="shared" ca="1" si="321"/>
        <v>0</v>
      </c>
      <c r="BV258" s="10">
        <f t="shared" ca="1" si="322"/>
        <v>0</v>
      </c>
      <c r="BW258" s="10">
        <f t="shared" ca="1" si="323"/>
        <v>0</v>
      </c>
      <c r="BX258" s="10">
        <f t="shared" ca="1" si="324"/>
        <v>0</v>
      </c>
      <c r="BY258" s="10">
        <f t="shared" ca="1" si="325"/>
        <v>0</v>
      </c>
      <c r="BZ258" s="10">
        <f t="shared" ca="1" si="326"/>
        <v>0</v>
      </c>
      <c r="CA258" s="10">
        <f t="shared" ca="1" si="327"/>
        <v>0</v>
      </c>
      <c r="CB258" s="10">
        <f t="shared" ca="1" si="328"/>
        <v>0</v>
      </c>
      <c r="CC258" s="10">
        <f t="shared" ca="1" si="329"/>
        <v>0</v>
      </c>
      <c r="CD258" s="10">
        <f t="shared" ca="1" si="330"/>
        <v>0</v>
      </c>
      <c r="CE258" s="10">
        <f t="shared" ca="1" si="331"/>
        <v>0</v>
      </c>
      <c r="CF258" s="10">
        <f t="shared" ca="1" si="332"/>
        <v>0</v>
      </c>
      <c r="CG258" s="10">
        <f t="shared" ca="1" si="333"/>
        <v>0</v>
      </c>
      <c r="CH258" s="10">
        <f t="shared" ca="1" si="334"/>
        <v>0</v>
      </c>
      <c r="CI258" s="10">
        <f t="shared" ca="1" si="335"/>
        <v>0</v>
      </c>
      <c r="CJ258" s="13">
        <f t="shared" ca="1" si="353"/>
        <v>0</v>
      </c>
      <c r="CK258" s="13"/>
      <c r="CL258" s="33">
        <f t="shared" ca="1" si="271"/>
        <v>0</v>
      </c>
      <c r="CM258" s="10">
        <f ca="1">IF(NOT(snowball),0,IF(Z257=0,0,IF($C258&lt;=SUM($CL258:CL258),0,IF(BQ258+$C258-SUM($CL258:CL258)&gt;Z257+AU258,Z257+AU258-BQ258,$C258-SUM($CL258:CL258)))))</f>
        <v>0</v>
      </c>
      <c r="CN258" s="10">
        <f ca="1">IF(NOT(snowball),0,IF(AA257=0,0,IF($C258&lt;=SUM($CL258:CM258),0,IF(BR258+$C258-SUM($CL258:CM258)&gt;AA257+AV258,AA257+AV258-BR258,$C258-SUM($CL258:CM258)))))</f>
        <v>0</v>
      </c>
      <c r="CO258" s="10">
        <f ca="1">IF(NOT(snowball),0,IF(AB257=0,0,IF($C258&lt;=SUM($CL258:CN258),0,IF(BS258+$C258-SUM($CL258:CN258)&gt;AB257+AW258,AB257+AW258-BS258,$C258-SUM($CL258:CN258)))))</f>
        <v>0</v>
      </c>
      <c r="CP258" s="10">
        <f ca="1">IF(NOT(snowball),0,IF(AC257=0,0,IF($C258&lt;=SUM($CL258:CO258),0,IF(BT258+$C258-SUM($CL258:CO258)&gt;AC257+AX258,AC257+AX258-BT258,$C258-SUM($CL258:CO258)))))</f>
        <v>0</v>
      </c>
      <c r="CQ258" s="10">
        <f ca="1">IF(NOT(snowball),0,IF(AD257=0,0,IF($C258&lt;=SUM($CL258:CP258),0,IF(BU258+$C258-SUM($CL258:CP258)&gt;AD257+AY258,AD257+AY258-BU258,$C258-SUM($CL258:CP258)))))</f>
        <v>0</v>
      </c>
      <c r="CR258" s="10">
        <f ca="1">IF(NOT(snowball),0,IF(AE257=0,0,IF($C258&lt;=SUM($CL258:CQ258),0,IF(BV258+$C258-SUM($CL258:CQ258)&gt;AE257+AZ258,AE257+AZ258-BV258,$C258-SUM($CL258:CQ258)))))</f>
        <v>0</v>
      </c>
      <c r="CS258" s="10">
        <f ca="1">IF(NOT(snowball),0,IF(AF257=0,0,IF($C258&lt;=SUM($CL258:CR258),0,IF(BW258+$C258-SUM($CL258:CR258)&gt;AF257+BA258,AF257+BA258-BW258,$C258-SUM($CL258:CR258)))))</f>
        <v>0</v>
      </c>
      <c r="CT258" s="10">
        <f ca="1">IF(NOT(snowball),0,IF(AG257=0,0,IF($C258&lt;=SUM($CL258:CS258),0,IF(BX258+$C258-SUM($CL258:CS258)&gt;AG257+BB258,AG257+BB258-BX258,$C258-SUM($CL258:CS258)))))</f>
        <v>0</v>
      </c>
      <c r="CU258" s="10">
        <f ca="1">IF(NOT(snowball),0,IF(AH257=0,0,IF($C258&lt;=SUM($CL258:CT258),0,IF(BY258+$C258-SUM($CL258:CT258)&gt;AH257+BC258,AH257+BC258-BY258,$C258-SUM($CL258:CT258)))))</f>
        <v>0</v>
      </c>
      <c r="CV258" s="10">
        <f ca="1">IF(NOT(snowball),0,IF(AI257=0,0,IF($C258&lt;=SUM($CL258:CU258),0,IF(BZ258+$C258-SUM($CL258:CU258)&gt;AI257+BD258,AI257+BD258-BZ258,$C258-SUM($CL258:CU258)))))</f>
        <v>0</v>
      </c>
      <c r="CW258" s="10">
        <f ca="1">IF(NOT(snowball),0,IF(AJ257=0,0,IF($C258&lt;=SUM($CL258:CV258),0,IF(CA258+$C258-SUM($CL258:CV258)&gt;AJ257+BE258,AJ257+BE258-CA258,$C258-SUM($CL258:CV258)))))</f>
        <v>0</v>
      </c>
      <c r="CX258" s="10">
        <f ca="1">IF(NOT(snowball),0,IF(AK257=0,0,IF($C258&lt;=SUM($CL258:CW258),0,IF(CB258+$C258-SUM($CL258:CW258)&gt;AK257+BF258,AK257+BF258-CB258,$C258-SUM($CL258:CW258)))))</f>
        <v>0</v>
      </c>
      <c r="CY258" s="10">
        <f ca="1">IF(NOT(snowball),0,IF(AL257=0,0,IF($C258&lt;=SUM($CL258:CX258),0,IF(CC258+$C258-SUM($CL258:CX258)&gt;AL257+BG258,AL257+BG258-CC258,$C258-SUM($CL258:CX258)))))</f>
        <v>0</v>
      </c>
      <c r="CZ258" s="10">
        <f ca="1">IF(NOT(snowball),0,IF(AM257=0,0,IF($C258&lt;=SUM($CL258:CY258),0,IF(CD258+$C258-SUM($CL258:CY258)&gt;AM257+BH258,AM257+BH258-CD258,$C258-SUM($CL258:CY258)))))</f>
        <v>0</v>
      </c>
      <c r="DA258" s="10">
        <f ca="1">IF(NOT(snowball),0,IF(AN257=0,0,IF($C258&lt;=SUM($CL258:CZ258),0,IF(CE258+$C258-SUM($CL258:CZ258)&gt;AN257+BI258,AN257+BI258-CE258,$C258-SUM($CL258:CZ258)))))</f>
        <v>0</v>
      </c>
      <c r="DB258" s="10">
        <f ca="1">IF(NOT(snowball),0,IF(AO257=0,0,IF($C258&lt;=SUM($CL258:DA258),0,IF(CF258+$C258-SUM($CL258:DA258)&gt;AO257+BJ258,AO257+BJ258-CF258,$C258-SUM($CL258:DA258)))))</f>
        <v>0</v>
      </c>
      <c r="DC258" s="10">
        <f ca="1">IF(NOT(snowball),0,IF(AP257=0,0,IF($C258&lt;=SUM($CL258:DB258),0,IF(CG258+$C258-SUM($CL258:DB258)&gt;AP257+BK258,AP257+BK258-CG258,$C258-SUM($CL258:DB258)))))</f>
        <v>0</v>
      </c>
      <c r="DD258" s="10">
        <f ca="1">IF(NOT(snowball),0,IF(AQ257=0,0,IF($C258&lt;=SUM($CL258:DC258),0,IF(CH258+$C258-SUM($CL258:DC258)&gt;AQ257+BL258,AQ257+BL258-CH258,$C258-SUM($CL258:DC258)))))</f>
        <v>0</v>
      </c>
      <c r="DE258" s="10">
        <f ca="1">IF(NOT(snowball),0,IF(AR257=0,0,IF($C258&lt;=SUM($CL258:DD258),0,IF(CI258+$C258-SUM($CL258:DD258)&gt;AR257+BM258,AR257+BM258-CI258,$C258-SUM($CL258:DD258)))))</f>
        <v>0</v>
      </c>
    </row>
    <row r="259" spans="1:109" ht="11.1" customHeight="1">
      <c r="A259" s="11" t="str">
        <f t="shared" ca="1" si="336"/>
        <v/>
      </c>
      <c r="B259" s="5" t="e">
        <f t="shared" ca="1" si="272"/>
        <v>#N/A</v>
      </c>
      <c r="C259" s="34" t="str">
        <f t="shared" ca="1" si="250"/>
        <v/>
      </c>
      <c r="D259" s="10">
        <f t="shared" ca="1" si="337"/>
        <v>0</v>
      </c>
      <c r="E259" s="10">
        <f t="shared" ca="1" si="338"/>
        <v>0</v>
      </c>
      <c r="F259" s="10">
        <f t="shared" ca="1" si="339"/>
        <v>0</v>
      </c>
      <c r="G259" s="10">
        <f t="shared" ca="1" si="340"/>
        <v>0</v>
      </c>
      <c r="H259" s="10">
        <f t="shared" ca="1" si="341"/>
        <v>0</v>
      </c>
      <c r="I259" s="10">
        <f t="shared" ca="1" si="342"/>
        <v>0</v>
      </c>
      <c r="J259" s="10">
        <f t="shared" ca="1" si="354"/>
        <v>0</v>
      </c>
      <c r="K259" s="10">
        <f t="shared" ca="1" si="258"/>
        <v>0</v>
      </c>
      <c r="L259" s="10">
        <f t="shared" ca="1" si="259"/>
        <v>0</v>
      </c>
      <c r="M259" s="10">
        <f t="shared" ca="1" si="260"/>
        <v>0</v>
      </c>
      <c r="N259" s="10">
        <f t="shared" ca="1" si="261"/>
        <v>0</v>
      </c>
      <c r="O259" s="10">
        <f t="shared" ca="1" si="262"/>
        <v>0</v>
      </c>
      <c r="P259" s="10">
        <f t="shared" ca="1" si="263"/>
        <v>0</v>
      </c>
      <c r="Q259" s="10">
        <f t="shared" ca="1" si="264"/>
        <v>0</v>
      </c>
      <c r="R259" s="10">
        <f t="shared" ca="1" si="265"/>
        <v>0</v>
      </c>
      <c r="S259" s="10">
        <f t="shared" ca="1" si="266"/>
        <v>0</v>
      </c>
      <c r="T259" s="10">
        <f t="shared" ca="1" si="267"/>
        <v>0</v>
      </c>
      <c r="U259" s="10">
        <f t="shared" ca="1" si="268"/>
        <v>0</v>
      </c>
      <c r="V259" s="10">
        <f t="shared" ca="1" si="269"/>
        <v>0</v>
      </c>
      <c r="W259" s="10">
        <f t="shared" ca="1" si="269"/>
        <v>0</v>
      </c>
      <c r="X259" s="31"/>
      <c r="Y259" s="10">
        <f t="shared" ca="1" si="344"/>
        <v>0</v>
      </c>
      <c r="Z259" s="10">
        <f t="shared" ca="1" si="345"/>
        <v>0</v>
      </c>
      <c r="AA259" s="10">
        <f t="shared" ca="1" si="346"/>
        <v>0</v>
      </c>
      <c r="AB259" s="10">
        <f t="shared" ca="1" si="347"/>
        <v>0</v>
      </c>
      <c r="AC259" s="10">
        <f t="shared" ca="1" si="348"/>
        <v>0</v>
      </c>
      <c r="AD259" s="10">
        <f t="shared" ca="1" si="349"/>
        <v>0</v>
      </c>
      <c r="AE259" s="10">
        <f t="shared" ca="1" si="307"/>
        <v>0</v>
      </c>
      <c r="AF259" s="10">
        <f t="shared" ca="1" si="308"/>
        <v>0</v>
      </c>
      <c r="AG259" s="10">
        <f t="shared" ca="1" si="309"/>
        <v>0</v>
      </c>
      <c r="AH259" s="10">
        <f t="shared" ca="1" si="310"/>
        <v>0</v>
      </c>
      <c r="AI259" s="10">
        <f t="shared" ca="1" si="311"/>
        <v>0</v>
      </c>
      <c r="AJ259" s="10">
        <f t="shared" ca="1" si="312"/>
        <v>0</v>
      </c>
      <c r="AK259" s="10">
        <f t="shared" ca="1" si="313"/>
        <v>0</v>
      </c>
      <c r="AL259" s="10">
        <f t="shared" ca="1" si="314"/>
        <v>0</v>
      </c>
      <c r="AM259" s="10">
        <f t="shared" ca="1" si="315"/>
        <v>0</v>
      </c>
      <c r="AN259" s="10">
        <f t="shared" ca="1" si="316"/>
        <v>0</v>
      </c>
      <c r="AO259" s="10">
        <f t="shared" ca="1" si="317"/>
        <v>0</v>
      </c>
      <c r="AP259" s="10">
        <f t="shared" ca="1" si="318"/>
        <v>0</v>
      </c>
      <c r="AQ259" s="10">
        <f t="shared" ca="1" si="319"/>
        <v>0</v>
      </c>
      <c r="AR259" s="10">
        <f t="shared" ca="1" si="320"/>
        <v>0</v>
      </c>
      <c r="AS259" s="2"/>
      <c r="AT259" s="10">
        <f t="shared" ca="1" si="350"/>
        <v>0</v>
      </c>
      <c r="AU259" s="10">
        <f t="shared" ca="1" si="351"/>
        <v>0</v>
      </c>
      <c r="AV259" s="10">
        <f t="shared" ca="1" si="352"/>
        <v>0</v>
      </c>
      <c r="AW259" s="10">
        <f t="shared" ca="1" si="287"/>
        <v>0</v>
      </c>
      <c r="AX259" s="10">
        <f t="shared" ca="1" si="288"/>
        <v>0</v>
      </c>
      <c r="AY259" s="10">
        <f t="shared" ca="1" si="289"/>
        <v>0</v>
      </c>
      <c r="AZ259" s="10">
        <f t="shared" ca="1" si="290"/>
        <v>0</v>
      </c>
      <c r="BA259" s="10">
        <f t="shared" ca="1" si="291"/>
        <v>0</v>
      </c>
      <c r="BB259" s="10">
        <f t="shared" ca="1" si="292"/>
        <v>0</v>
      </c>
      <c r="BC259" s="10">
        <f t="shared" ca="1" si="293"/>
        <v>0</v>
      </c>
      <c r="BD259" s="10">
        <f t="shared" ca="1" si="294"/>
        <v>0</v>
      </c>
      <c r="BE259" s="10">
        <f t="shared" ca="1" si="295"/>
        <v>0</v>
      </c>
      <c r="BF259" s="10">
        <f t="shared" ca="1" si="296"/>
        <v>0</v>
      </c>
      <c r="BG259" s="10">
        <f t="shared" ca="1" si="297"/>
        <v>0</v>
      </c>
      <c r="BH259" s="10">
        <f t="shared" ca="1" si="298"/>
        <v>0</v>
      </c>
      <c r="BI259" s="10">
        <f t="shared" ca="1" si="299"/>
        <v>0</v>
      </c>
      <c r="BJ259" s="10">
        <f t="shared" ca="1" si="300"/>
        <v>0</v>
      </c>
      <c r="BK259" s="10">
        <f t="shared" ca="1" si="301"/>
        <v>0</v>
      </c>
      <c r="BL259" s="10">
        <f t="shared" ca="1" si="302"/>
        <v>0</v>
      </c>
      <c r="BM259" s="10">
        <f t="shared" ca="1" si="303"/>
        <v>0</v>
      </c>
      <c r="BN259" s="13">
        <f t="shared" ca="1" si="279"/>
        <v>0</v>
      </c>
      <c r="BO259" s="7"/>
      <c r="BP259" s="10">
        <f t="shared" ca="1" si="280"/>
        <v>0</v>
      </c>
      <c r="BQ259" s="10">
        <f t="shared" ca="1" si="281"/>
        <v>0</v>
      </c>
      <c r="BR259" s="10">
        <f t="shared" ca="1" si="282"/>
        <v>0</v>
      </c>
      <c r="BS259" s="10">
        <f t="shared" ca="1" si="283"/>
        <v>0</v>
      </c>
      <c r="BT259" s="10">
        <f t="shared" ca="1" si="284"/>
        <v>0</v>
      </c>
      <c r="BU259" s="10">
        <f t="shared" ca="1" si="321"/>
        <v>0</v>
      </c>
      <c r="BV259" s="10">
        <f t="shared" ca="1" si="322"/>
        <v>0</v>
      </c>
      <c r="BW259" s="10">
        <f t="shared" ca="1" si="323"/>
        <v>0</v>
      </c>
      <c r="BX259" s="10">
        <f t="shared" ca="1" si="324"/>
        <v>0</v>
      </c>
      <c r="BY259" s="10">
        <f t="shared" ca="1" si="325"/>
        <v>0</v>
      </c>
      <c r="BZ259" s="10">
        <f t="shared" ca="1" si="326"/>
        <v>0</v>
      </c>
      <c r="CA259" s="10">
        <f t="shared" ca="1" si="327"/>
        <v>0</v>
      </c>
      <c r="CB259" s="10">
        <f t="shared" ca="1" si="328"/>
        <v>0</v>
      </c>
      <c r="CC259" s="10">
        <f t="shared" ca="1" si="329"/>
        <v>0</v>
      </c>
      <c r="CD259" s="10">
        <f t="shared" ca="1" si="330"/>
        <v>0</v>
      </c>
      <c r="CE259" s="10">
        <f t="shared" ca="1" si="331"/>
        <v>0</v>
      </c>
      <c r="CF259" s="10">
        <f t="shared" ca="1" si="332"/>
        <v>0</v>
      </c>
      <c r="CG259" s="10">
        <f t="shared" ca="1" si="333"/>
        <v>0</v>
      </c>
      <c r="CH259" s="10">
        <f t="shared" ca="1" si="334"/>
        <v>0</v>
      </c>
      <c r="CI259" s="10">
        <f t="shared" ca="1" si="335"/>
        <v>0</v>
      </c>
      <c r="CJ259" s="13">
        <f t="shared" ca="1" si="353"/>
        <v>0</v>
      </c>
      <c r="CK259" s="13"/>
      <c r="CL259" s="33">
        <f t="shared" ca="1" si="271"/>
        <v>0</v>
      </c>
      <c r="CM259" s="10">
        <f ca="1">IF(NOT(snowball),0,IF(Z258=0,0,IF($C259&lt;=SUM($CL259:CL259),0,IF(BQ259+$C259-SUM($CL259:CL259)&gt;Z258+AU259,Z258+AU259-BQ259,$C259-SUM($CL259:CL259)))))</f>
        <v>0</v>
      </c>
      <c r="CN259" s="10">
        <f ca="1">IF(NOT(snowball),0,IF(AA258=0,0,IF($C259&lt;=SUM($CL259:CM259),0,IF(BR259+$C259-SUM($CL259:CM259)&gt;AA258+AV259,AA258+AV259-BR259,$C259-SUM($CL259:CM259)))))</f>
        <v>0</v>
      </c>
      <c r="CO259" s="10">
        <f ca="1">IF(NOT(snowball),0,IF(AB258=0,0,IF($C259&lt;=SUM($CL259:CN259),0,IF(BS259+$C259-SUM($CL259:CN259)&gt;AB258+AW259,AB258+AW259-BS259,$C259-SUM($CL259:CN259)))))</f>
        <v>0</v>
      </c>
      <c r="CP259" s="10">
        <f ca="1">IF(NOT(snowball),0,IF(AC258=0,0,IF($C259&lt;=SUM($CL259:CO259),0,IF(BT259+$C259-SUM($CL259:CO259)&gt;AC258+AX259,AC258+AX259-BT259,$C259-SUM($CL259:CO259)))))</f>
        <v>0</v>
      </c>
      <c r="CQ259" s="10">
        <f ca="1">IF(NOT(snowball),0,IF(AD258=0,0,IF($C259&lt;=SUM($CL259:CP259),0,IF(BU259+$C259-SUM($CL259:CP259)&gt;AD258+AY259,AD258+AY259-BU259,$C259-SUM($CL259:CP259)))))</f>
        <v>0</v>
      </c>
      <c r="CR259" s="10">
        <f ca="1">IF(NOT(snowball),0,IF(AE258=0,0,IF($C259&lt;=SUM($CL259:CQ259),0,IF(BV259+$C259-SUM($CL259:CQ259)&gt;AE258+AZ259,AE258+AZ259-BV259,$C259-SUM($CL259:CQ259)))))</f>
        <v>0</v>
      </c>
      <c r="CS259" s="10">
        <f ca="1">IF(NOT(snowball),0,IF(AF258=0,0,IF($C259&lt;=SUM($CL259:CR259),0,IF(BW259+$C259-SUM($CL259:CR259)&gt;AF258+BA259,AF258+BA259-BW259,$C259-SUM($CL259:CR259)))))</f>
        <v>0</v>
      </c>
      <c r="CT259" s="10">
        <f ca="1">IF(NOT(snowball),0,IF(AG258=0,0,IF($C259&lt;=SUM($CL259:CS259),0,IF(BX259+$C259-SUM($CL259:CS259)&gt;AG258+BB259,AG258+BB259-BX259,$C259-SUM($CL259:CS259)))))</f>
        <v>0</v>
      </c>
      <c r="CU259" s="10">
        <f ca="1">IF(NOT(snowball),0,IF(AH258=0,0,IF($C259&lt;=SUM($CL259:CT259),0,IF(BY259+$C259-SUM($CL259:CT259)&gt;AH258+BC259,AH258+BC259-BY259,$C259-SUM($CL259:CT259)))))</f>
        <v>0</v>
      </c>
      <c r="CV259" s="10">
        <f ca="1">IF(NOT(snowball),0,IF(AI258=0,0,IF($C259&lt;=SUM($CL259:CU259),0,IF(BZ259+$C259-SUM($CL259:CU259)&gt;AI258+BD259,AI258+BD259-BZ259,$C259-SUM($CL259:CU259)))))</f>
        <v>0</v>
      </c>
      <c r="CW259" s="10">
        <f ca="1">IF(NOT(snowball),0,IF(AJ258=0,0,IF($C259&lt;=SUM($CL259:CV259),0,IF(CA259+$C259-SUM($CL259:CV259)&gt;AJ258+BE259,AJ258+BE259-CA259,$C259-SUM($CL259:CV259)))))</f>
        <v>0</v>
      </c>
      <c r="CX259" s="10">
        <f ca="1">IF(NOT(snowball),0,IF(AK258=0,0,IF($C259&lt;=SUM($CL259:CW259),0,IF(CB259+$C259-SUM($CL259:CW259)&gt;AK258+BF259,AK258+BF259-CB259,$C259-SUM($CL259:CW259)))))</f>
        <v>0</v>
      </c>
      <c r="CY259" s="10">
        <f ca="1">IF(NOT(snowball),0,IF(AL258=0,0,IF($C259&lt;=SUM($CL259:CX259),0,IF(CC259+$C259-SUM($CL259:CX259)&gt;AL258+BG259,AL258+BG259-CC259,$C259-SUM($CL259:CX259)))))</f>
        <v>0</v>
      </c>
      <c r="CZ259" s="10">
        <f ca="1">IF(NOT(snowball),0,IF(AM258=0,0,IF($C259&lt;=SUM($CL259:CY259),0,IF(CD259+$C259-SUM($CL259:CY259)&gt;AM258+BH259,AM258+BH259-CD259,$C259-SUM($CL259:CY259)))))</f>
        <v>0</v>
      </c>
      <c r="DA259" s="10">
        <f ca="1">IF(NOT(snowball),0,IF(AN258=0,0,IF($C259&lt;=SUM($CL259:CZ259),0,IF(CE259+$C259-SUM($CL259:CZ259)&gt;AN258+BI259,AN258+BI259-CE259,$C259-SUM($CL259:CZ259)))))</f>
        <v>0</v>
      </c>
      <c r="DB259" s="10">
        <f ca="1">IF(NOT(snowball),0,IF(AO258=0,0,IF($C259&lt;=SUM($CL259:DA259),0,IF(CF259+$C259-SUM($CL259:DA259)&gt;AO258+BJ259,AO258+BJ259-CF259,$C259-SUM($CL259:DA259)))))</f>
        <v>0</v>
      </c>
      <c r="DC259" s="10">
        <f ca="1">IF(NOT(snowball),0,IF(AP258=0,0,IF($C259&lt;=SUM($CL259:DB259),0,IF(CG259+$C259-SUM($CL259:DB259)&gt;AP258+BK259,AP258+BK259-CG259,$C259-SUM($CL259:DB259)))))</f>
        <v>0</v>
      </c>
      <c r="DD259" s="10">
        <f ca="1">IF(NOT(snowball),0,IF(AQ258=0,0,IF($C259&lt;=SUM($CL259:DC259),0,IF(CH259+$C259-SUM($CL259:DC259)&gt;AQ258+BL259,AQ258+BL259-CH259,$C259-SUM($CL259:DC259)))))</f>
        <v>0</v>
      </c>
      <c r="DE259" s="10">
        <f ca="1">IF(NOT(snowball),0,IF(AR258=0,0,IF($C259&lt;=SUM($CL259:DD259),0,IF(CI259+$C259-SUM($CL259:DD259)&gt;AR258+BM259,AR258+BM259-CI259,$C259-SUM($CL259:DD259)))))</f>
        <v>0</v>
      </c>
    </row>
    <row r="260" spans="1:109" ht="11.1" customHeight="1">
      <c r="A260" s="11" t="str">
        <f t="shared" ca="1" si="336"/>
        <v/>
      </c>
      <c r="B260" s="5" t="e">
        <f t="shared" ca="1" si="272"/>
        <v>#N/A</v>
      </c>
      <c r="C260" s="34" t="str">
        <f t="shared" ca="1" si="250"/>
        <v/>
      </c>
      <c r="D260" s="10">
        <f t="shared" ca="1" si="337"/>
        <v>0</v>
      </c>
      <c r="E260" s="10">
        <f t="shared" ca="1" si="338"/>
        <v>0</v>
      </c>
      <c r="F260" s="10">
        <f t="shared" ca="1" si="339"/>
        <v>0</v>
      </c>
      <c r="G260" s="10">
        <f t="shared" ca="1" si="340"/>
        <v>0</v>
      </c>
      <c r="H260" s="10">
        <f t="shared" ca="1" si="341"/>
        <v>0</v>
      </c>
      <c r="I260" s="10">
        <f t="shared" ca="1" si="342"/>
        <v>0</v>
      </c>
      <c r="J260" s="10">
        <f t="shared" ca="1" si="354"/>
        <v>0</v>
      </c>
      <c r="K260" s="10">
        <f t="shared" ca="1" si="258"/>
        <v>0</v>
      </c>
      <c r="L260" s="10">
        <f t="shared" ca="1" si="259"/>
        <v>0</v>
      </c>
      <c r="M260" s="10">
        <f t="shared" ca="1" si="260"/>
        <v>0</v>
      </c>
      <c r="N260" s="10">
        <f t="shared" ca="1" si="261"/>
        <v>0</v>
      </c>
      <c r="O260" s="10">
        <f t="shared" ca="1" si="262"/>
        <v>0</v>
      </c>
      <c r="P260" s="10">
        <f t="shared" ca="1" si="263"/>
        <v>0</v>
      </c>
      <c r="Q260" s="10">
        <f t="shared" ca="1" si="264"/>
        <v>0</v>
      </c>
      <c r="R260" s="10">
        <f t="shared" ca="1" si="265"/>
        <v>0</v>
      </c>
      <c r="S260" s="10">
        <f t="shared" ca="1" si="266"/>
        <v>0</v>
      </c>
      <c r="T260" s="10">
        <f t="shared" ca="1" si="267"/>
        <v>0</v>
      </c>
      <c r="U260" s="10">
        <f t="shared" ca="1" si="268"/>
        <v>0</v>
      </c>
      <c r="V260" s="10">
        <f t="shared" ca="1" si="269"/>
        <v>0</v>
      </c>
      <c r="W260" s="10">
        <f t="shared" ca="1" si="269"/>
        <v>0</v>
      </c>
      <c r="X260" s="31"/>
      <c r="Y260" s="10">
        <f t="shared" ca="1" si="344"/>
        <v>0</v>
      </c>
      <c r="Z260" s="10">
        <f t="shared" ca="1" si="345"/>
        <v>0</v>
      </c>
      <c r="AA260" s="10">
        <f t="shared" ca="1" si="346"/>
        <v>0</v>
      </c>
      <c r="AB260" s="10">
        <f t="shared" ca="1" si="347"/>
        <v>0</v>
      </c>
      <c r="AC260" s="10">
        <f t="shared" ca="1" si="348"/>
        <v>0</v>
      </c>
      <c r="AD260" s="10">
        <f t="shared" ca="1" si="349"/>
        <v>0</v>
      </c>
      <c r="AE260" s="10">
        <f t="shared" ca="1" si="307"/>
        <v>0</v>
      </c>
      <c r="AF260" s="10">
        <f t="shared" ca="1" si="308"/>
        <v>0</v>
      </c>
      <c r="AG260" s="10">
        <f t="shared" ca="1" si="309"/>
        <v>0</v>
      </c>
      <c r="AH260" s="10">
        <f t="shared" ca="1" si="310"/>
        <v>0</v>
      </c>
      <c r="AI260" s="10">
        <f t="shared" ca="1" si="311"/>
        <v>0</v>
      </c>
      <c r="AJ260" s="10">
        <f t="shared" ca="1" si="312"/>
        <v>0</v>
      </c>
      <c r="AK260" s="10">
        <f t="shared" ca="1" si="313"/>
        <v>0</v>
      </c>
      <c r="AL260" s="10">
        <f t="shared" ca="1" si="314"/>
        <v>0</v>
      </c>
      <c r="AM260" s="10">
        <f t="shared" ca="1" si="315"/>
        <v>0</v>
      </c>
      <c r="AN260" s="10">
        <f t="shared" ca="1" si="316"/>
        <v>0</v>
      </c>
      <c r="AO260" s="10">
        <f t="shared" ca="1" si="317"/>
        <v>0</v>
      </c>
      <c r="AP260" s="10">
        <f t="shared" ca="1" si="318"/>
        <v>0</v>
      </c>
      <c r="AQ260" s="10">
        <f t="shared" ca="1" si="319"/>
        <v>0</v>
      </c>
      <c r="AR260" s="10">
        <f t="shared" ca="1" si="320"/>
        <v>0</v>
      </c>
      <c r="AS260" s="2"/>
      <c r="AT260" s="10">
        <f t="shared" ca="1" si="350"/>
        <v>0</v>
      </c>
      <c r="AU260" s="10">
        <f t="shared" ca="1" si="351"/>
        <v>0</v>
      </c>
      <c r="AV260" s="10">
        <f t="shared" ca="1" si="352"/>
        <v>0</v>
      </c>
      <c r="AW260" s="10">
        <f t="shared" ca="1" si="287"/>
        <v>0</v>
      </c>
      <c r="AX260" s="10">
        <f t="shared" ca="1" si="288"/>
        <v>0</v>
      </c>
      <c r="AY260" s="10">
        <f t="shared" ca="1" si="289"/>
        <v>0</v>
      </c>
      <c r="AZ260" s="10">
        <f t="shared" ca="1" si="290"/>
        <v>0</v>
      </c>
      <c r="BA260" s="10">
        <f t="shared" ca="1" si="291"/>
        <v>0</v>
      </c>
      <c r="BB260" s="10">
        <f t="shared" ca="1" si="292"/>
        <v>0</v>
      </c>
      <c r="BC260" s="10">
        <f t="shared" ca="1" si="293"/>
        <v>0</v>
      </c>
      <c r="BD260" s="10">
        <f t="shared" ca="1" si="294"/>
        <v>0</v>
      </c>
      <c r="BE260" s="10">
        <f t="shared" ca="1" si="295"/>
        <v>0</v>
      </c>
      <c r="BF260" s="10">
        <f t="shared" ca="1" si="296"/>
        <v>0</v>
      </c>
      <c r="BG260" s="10">
        <f t="shared" ca="1" si="297"/>
        <v>0</v>
      </c>
      <c r="BH260" s="10">
        <f t="shared" ca="1" si="298"/>
        <v>0</v>
      </c>
      <c r="BI260" s="10">
        <f t="shared" ca="1" si="299"/>
        <v>0</v>
      </c>
      <c r="BJ260" s="10">
        <f t="shared" ca="1" si="300"/>
        <v>0</v>
      </c>
      <c r="BK260" s="10">
        <f t="shared" ca="1" si="301"/>
        <v>0</v>
      </c>
      <c r="BL260" s="10">
        <f t="shared" ca="1" si="302"/>
        <v>0</v>
      </c>
      <c r="BM260" s="10">
        <f t="shared" ca="1" si="303"/>
        <v>0</v>
      </c>
      <c r="BN260" s="13">
        <f t="shared" ca="1" si="279"/>
        <v>0</v>
      </c>
      <c r="BO260" s="7"/>
      <c r="BP260" s="10">
        <f t="shared" ca="1" si="280"/>
        <v>0</v>
      </c>
      <c r="BQ260" s="10">
        <f t="shared" ca="1" si="281"/>
        <v>0</v>
      </c>
      <c r="BR260" s="10">
        <f t="shared" ca="1" si="282"/>
        <v>0</v>
      </c>
      <c r="BS260" s="10">
        <f t="shared" ca="1" si="283"/>
        <v>0</v>
      </c>
      <c r="BT260" s="10">
        <f t="shared" ca="1" si="284"/>
        <v>0</v>
      </c>
      <c r="BU260" s="10">
        <f t="shared" ca="1" si="321"/>
        <v>0</v>
      </c>
      <c r="BV260" s="10">
        <f t="shared" ca="1" si="322"/>
        <v>0</v>
      </c>
      <c r="BW260" s="10">
        <f t="shared" ca="1" si="323"/>
        <v>0</v>
      </c>
      <c r="BX260" s="10">
        <f t="shared" ca="1" si="324"/>
        <v>0</v>
      </c>
      <c r="BY260" s="10">
        <f t="shared" ca="1" si="325"/>
        <v>0</v>
      </c>
      <c r="BZ260" s="10">
        <f t="shared" ca="1" si="326"/>
        <v>0</v>
      </c>
      <c r="CA260" s="10">
        <f t="shared" ca="1" si="327"/>
        <v>0</v>
      </c>
      <c r="CB260" s="10">
        <f t="shared" ca="1" si="328"/>
        <v>0</v>
      </c>
      <c r="CC260" s="10">
        <f t="shared" ca="1" si="329"/>
        <v>0</v>
      </c>
      <c r="CD260" s="10">
        <f t="shared" ca="1" si="330"/>
        <v>0</v>
      </c>
      <c r="CE260" s="10">
        <f t="shared" ca="1" si="331"/>
        <v>0</v>
      </c>
      <c r="CF260" s="10">
        <f t="shared" ca="1" si="332"/>
        <v>0</v>
      </c>
      <c r="CG260" s="10">
        <f t="shared" ca="1" si="333"/>
        <v>0</v>
      </c>
      <c r="CH260" s="10">
        <f t="shared" ca="1" si="334"/>
        <v>0</v>
      </c>
      <c r="CI260" s="10">
        <f t="shared" ca="1" si="335"/>
        <v>0</v>
      </c>
      <c r="CJ260" s="13">
        <f t="shared" ca="1" si="353"/>
        <v>0</v>
      </c>
      <c r="CK260" s="13"/>
      <c r="CL260" s="33">
        <f t="shared" ca="1" si="271"/>
        <v>0</v>
      </c>
      <c r="CM260" s="10">
        <f ca="1">IF(NOT(snowball),0,IF(Z259=0,0,IF($C260&lt;=SUM($CL260:CL260),0,IF(BQ260+$C260-SUM($CL260:CL260)&gt;Z259+AU260,Z259+AU260-BQ260,$C260-SUM($CL260:CL260)))))</f>
        <v>0</v>
      </c>
      <c r="CN260" s="10">
        <f ca="1">IF(NOT(snowball),0,IF(AA259=0,0,IF($C260&lt;=SUM($CL260:CM260),0,IF(BR260+$C260-SUM($CL260:CM260)&gt;AA259+AV260,AA259+AV260-BR260,$C260-SUM($CL260:CM260)))))</f>
        <v>0</v>
      </c>
      <c r="CO260" s="10">
        <f ca="1">IF(NOT(snowball),0,IF(AB259=0,0,IF($C260&lt;=SUM($CL260:CN260),0,IF(BS260+$C260-SUM($CL260:CN260)&gt;AB259+AW260,AB259+AW260-BS260,$C260-SUM($CL260:CN260)))))</f>
        <v>0</v>
      </c>
      <c r="CP260" s="10">
        <f ca="1">IF(NOT(snowball),0,IF(AC259=0,0,IF($C260&lt;=SUM($CL260:CO260),0,IF(BT260+$C260-SUM($CL260:CO260)&gt;AC259+AX260,AC259+AX260-BT260,$C260-SUM($CL260:CO260)))))</f>
        <v>0</v>
      </c>
      <c r="CQ260" s="10">
        <f ca="1">IF(NOT(snowball),0,IF(AD259=0,0,IF($C260&lt;=SUM($CL260:CP260),0,IF(BU260+$C260-SUM($CL260:CP260)&gt;AD259+AY260,AD259+AY260-BU260,$C260-SUM($CL260:CP260)))))</f>
        <v>0</v>
      </c>
      <c r="CR260" s="10">
        <f ca="1">IF(NOT(snowball),0,IF(AE259=0,0,IF($C260&lt;=SUM($CL260:CQ260),0,IF(BV260+$C260-SUM($CL260:CQ260)&gt;AE259+AZ260,AE259+AZ260-BV260,$C260-SUM($CL260:CQ260)))))</f>
        <v>0</v>
      </c>
      <c r="CS260" s="10">
        <f ca="1">IF(NOT(snowball),0,IF(AF259=0,0,IF($C260&lt;=SUM($CL260:CR260),0,IF(BW260+$C260-SUM($CL260:CR260)&gt;AF259+BA260,AF259+BA260-BW260,$C260-SUM($CL260:CR260)))))</f>
        <v>0</v>
      </c>
      <c r="CT260" s="10">
        <f ca="1">IF(NOT(snowball),0,IF(AG259=0,0,IF($C260&lt;=SUM($CL260:CS260),0,IF(BX260+$C260-SUM($CL260:CS260)&gt;AG259+BB260,AG259+BB260-BX260,$C260-SUM($CL260:CS260)))))</f>
        <v>0</v>
      </c>
      <c r="CU260" s="10">
        <f ca="1">IF(NOT(snowball),0,IF(AH259=0,0,IF($C260&lt;=SUM($CL260:CT260),0,IF(BY260+$C260-SUM($CL260:CT260)&gt;AH259+BC260,AH259+BC260-BY260,$C260-SUM($CL260:CT260)))))</f>
        <v>0</v>
      </c>
      <c r="CV260" s="10">
        <f ca="1">IF(NOT(snowball),0,IF(AI259=0,0,IF($C260&lt;=SUM($CL260:CU260),0,IF(BZ260+$C260-SUM($CL260:CU260)&gt;AI259+BD260,AI259+BD260-BZ260,$C260-SUM($CL260:CU260)))))</f>
        <v>0</v>
      </c>
      <c r="CW260" s="10">
        <f ca="1">IF(NOT(snowball),0,IF(AJ259=0,0,IF($C260&lt;=SUM($CL260:CV260),0,IF(CA260+$C260-SUM($CL260:CV260)&gt;AJ259+BE260,AJ259+BE260-CA260,$C260-SUM($CL260:CV260)))))</f>
        <v>0</v>
      </c>
      <c r="CX260" s="10">
        <f ca="1">IF(NOT(snowball),0,IF(AK259=0,0,IF($C260&lt;=SUM($CL260:CW260),0,IF(CB260+$C260-SUM($CL260:CW260)&gt;AK259+BF260,AK259+BF260-CB260,$C260-SUM($CL260:CW260)))))</f>
        <v>0</v>
      </c>
      <c r="CY260" s="10">
        <f ca="1">IF(NOT(snowball),0,IF(AL259=0,0,IF($C260&lt;=SUM($CL260:CX260),0,IF(CC260+$C260-SUM($CL260:CX260)&gt;AL259+BG260,AL259+BG260-CC260,$C260-SUM($CL260:CX260)))))</f>
        <v>0</v>
      </c>
      <c r="CZ260" s="10">
        <f ca="1">IF(NOT(snowball),0,IF(AM259=0,0,IF($C260&lt;=SUM($CL260:CY260),0,IF(CD260+$C260-SUM($CL260:CY260)&gt;AM259+BH260,AM259+BH260-CD260,$C260-SUM($CL260:CY260)))))</f>
        <v>0</v>
      </c>
      <c r="DA260" s="10">
        <f ca="1">IF(NOT(snowball),0,IF(AN259=0,0,IF($C260&lt;=SUM($CL260:CZ260),0,IF(CE260+$C260-SUM($CL260:CZ260)&gt;AN259+BI260,AN259+BI260-CE260,$C260-SUM($CL260:CZ260)))))</f>
        <v>0</v>
      </c>
      <c r="DB260" s="10">
        <f ca="1">IF(NOT(snowball),0,IF(AO259=0,0,IF($C260&lt;=SUM($CL260:DA260),0,IF(CF260+$C260-SUM($CL260:DA260)&gt;AO259+BJ260,AO259+BJ260-CF260,$C260-SUM($CL260:DA260)))))</f>
        <v>0</v>
      </c>
      <c r="DC260" s="10">
        <f ca="1">IF(NOT(snowball),0,IF(AP259=0,0,IF($C260&lt;=SUM($CL260:DB260),0,IF(CG260+$C260-SUM($CL260:DB260)&gt;AP259+BK260,AP259+BK260-CG260,$C260-SUM($CL260:DB260)))))</f>
        <v>0</v>
      </c>
      <c r="DD260" s="10">
        <f ca="1">IF(NOT(snowball),0,IF(AQ259=0,0,IF($C260&lt;=SUM($CL260:DC260),0,IF(CH260+$C260-SUM($CL260:DC260)&gt;AQ259+BL260,AQ259+BL260-CH260,$C260-SUM($CL260:DC260)))))</f>
        <v>0</v>
      </c>
      <c r="DE260" s="10">
        <f ca="1">IF(NOT(snowball),0,IF(AR259=0,0,IF($C260&lt;=SUM($CL260:DD260),0,IF(CI260+$C260-SUM($CL260:DD260)&gt;AR259+BM260,AR259+BM260-CI260,$C260-SUM($CL260:DD260)))))</f>
        <v>0</v>
      </c>
    </row>
    <row r="261" spans="1:109" ht="11.1" customHeight="1">
      <c r="A261" s="11" t="str">
        <f t="shared" ca="1" si="336"/>
        <v/>
      </c>
      <c r="B261" s="5" t="e">
        <f t="shared" ca="1" si="272"/>
        <v>#N/A</v>
      </c>
      <c r="C261" s="34" t="str">
        <f t="shared" ca="1" si="250"/>
        <v/>
      </c>
      <c r="D261" s="10">
        <f t="shared" ca="1" si="337"/>
        <v>0</v>
      </c>
      <c r="E261" s="10">
        <f t="shared" ca="1" si="338"/>
        <v>0</v>
      </c>
      <c r="F261" s="10">
        <f t="shared" ca="1" si="339"/>
        <v>0</v>
      </c>
      <c r="G261" s="10">
        <f t="shared" ca="1" si="340"/>
        <v>0</v>
      </c>
      <c r="H261" s="10">
        <f t="shared" ca="1" si="341"/>
        <v>0</v>
      </c>
      <c r="I261" s="10">
        <f t="shared" ca="1" si="342"/>
        <v>0</v>
      </c>
      <c r="J261" s="10">
        <f t="shared" ca="1" si="354"/>
        <v>0</v>
      </c>
      <c r="K261" s="10">
        <f t="shared" ca="1" si="258"/>
        <v>0</v>
      </c>
      <c r="L261" s="10">
        <f t="shared" ca="1" si="259"/>
        <v>0</v>
      </c>
      <c r="M261" s="10">
        <f t="shared" ca="1" si="260"/>
        <v>0</v>
      </c>
      <c r="N261" s="10">
        <f t="shared" ca="1" si="261"/>
        <v>0</v>
      </c>
      <c r="O261" s="10">
        <f t="shared" ca="1" si="262"/>
        <v>0</v>
      </c>
      <c r="P261" s="10">
        <f t="shared" ca="1" si="263"/>
        <v>0</v>
      </c>
      <c r="Q261" s="10">
        <f t="shared" ca="1" si="264"/>
        <v>0</v>
      </c>
      <c r="R261" s="10">
        <f t="shared" ca="1" si="265"/>
        <v>0</v>
      </c>
      <c r="S261" s="10">
        <f t="shared" ca="1" si="266"/>
        <v>0</v>
      </c>
      <c r="T261" s="10">
        <f t="shared" ca="1" si="267"/>
        <v>0</v>
      </c>
      <c r="U261" s="10">
        <f t="shared" ca="1" si="268"/>
        <v>0</v>
      </c>
      <c r="V261" s="10">
        <f t="shared" ca="1" si="269"/>
        <v>0</v>
      </c>
      <c r="W261" s="10">
        <f t="shared" ca="1" si="269"/>
        <v>0</v>
      </c>
      <c r="X261" s="31"/>
      <c r="Y261" s="10">
        <f t="shared" ca="1" si="344"/>
        <v>0</v>
      </c>
      <c r="Z261" s="10">
        <f t="shared" ca="1" si="345"/>
        <v>0</v>
      </c>
      <c r="AA261" s="10">
        <f t="shared" ca="1" si="346"/>
        <v>0</v>
      </c>
      <c r="AB261" s="10">
        <f t="shared" ca="1" si="347"/>
        <v>0</v>
      </c>
      <c r="AC261" s="10">
        <f t="shared" ca="1" si="348"/>
        <v>0</v>
      </c>
      <c r="AD261" s="10">
        <f t="shared" ca="1" si="349"/>
        <v>0</v>
      </c>
      <c r="AE261" s="10">
        <f t="shared" ca="1" si="307"/>
        <v>0</v>
      </c>
      <c r="AF261" s="10">
        <f t="shared" ca="1" si="308"/>
        <v>0</v>
      </c>
      <c r="AG261" s="10">
        <f t="shared" ca="1" si="309"/>
        <v>0</v>
      </c>
      <c r="AH261" s="10">
        <f t="shared" ca="1" si="310"/>
        <v>0</v>
      </c>
      <c r="AI261" s="10">
        <f t="shared" ca="1" si="311"/>
        <v>0</v>
      </c>
      <c r="AJ261" s="10">
        <f t="shared" ca="1" si="312"/>
        <v>0</v>
      </c>
      <c r="AK261" s="10">
        <f t="shared" ca="1" si="313"/>
        <v>0</v>
      </c>
      <c r="AL261" s="10">
        <f t="shared" ca="1" si="314"/>
        <v>0</v>
      </c>
      <c r="AM261" s="10">
        <f t="shared" ca="1" si="315"/>
        <v>0</v>
      </c>
      <c r="AN261" s="10">
        <f t="shared" ca="1" si="316"/>
        <v>0</v>
      </c>
      <c r="AO261" s="10">
        <f t="shared" ca="1" si="317"/>
        <v>0</v>
      </c>
      <c r="AP261" s="10">
        <f t="shared" ca="1" si="318"/>
        <v>0</v>
      </c>
      <c r="AQ261" s="10">
        <f t="shared" ca="1" si="319"/>
        <v>0</v>
      </c>
      <c r="AR261" s="10">
        <f t="shared" ca="1" si="320"/>
        <v>0</v>
      </c>
      <c r="AS261" s="2"/>
      <c r="AT261" s="10">
        <f t="shared" ca="1" si="350"/>
        <v>0</v>
      </c>
      <c r="AU261" s="10">
        <f t="shared" ca="1" si="351"/>
        <v>0</v>
      </c>
      <c r="AV261" s="10">
        <f t="shared" ca="1" si="352"/>
        <v>0</v>
      </c>
      <c r="AW261" s="10">
        <f t="shared" ca="1" si="287"/>
        <v>0</v>
      </c>
      <c r="AX261" s="10">
        <f t="shared" ca="1" si="288"/>
        <v>0</v>
      </c>
      <c r="AY261" s="10">
        <f t="shared" ca="1" si="289"/>
        <v>0</v>
      </c>
      <c r="AZ261" s="10">
        <f t="shared" ca="1" si="290"/>
        <v>0</v>
      </c>
      <c r="BA261" s="10">
        <f t="shared" ca="1" si="291"/>
        <v>0</v>
      </c>
      <c r="BB261" s="10">
        <f t="shared" ca="1" si="292"/>
        <v>0</v>
      </c>
      <c r="BC261" s="10">
        <f t="shared" ca="1" si="293"/>
        <v>0</v>
      </c>
      <c r="BD261" s="10">
        <f t="shared" ca="1" si="294"/>
        <v>0</v>
      </c>
      <c r="BE261" s="10">
        <f t="shared" ca="1" si="295"/>
        <v>0</v>
      </c>
      <c r="BF261" s="10">
        <f t="shared" ca="1" si="296"/>
        <v>0</v>
      </c>
      <c r="BG261" s="10">
        <f t="shared" ca="1" si="297"/>
        <v>0</v>
      </c>
      <c r="BH261" s="10">
        <f t="shared" ca="1" si="298"/>
        <v>0</v>
      </c>
      <c r="BI261" s="10">
        <f t="shared" ca="1" si="299"/>
        <v>0</v>
      </c>
      <c r="BJ261" s="10">
        <f t="shared" ca="1" si="300"/>
        <v>0</v>
      </c>
      <c r="BK261" s="10">
        <f t="shared" ca="1" si="301"/>
        <v>0</v>
      </c>
      <c r="BL261" s="10">
        <f t="shared" ca="1" si="302"/>
        <v>0</v>
      </c>
      <c r="BM261" s="10">
        <f t="shared" ca="1" si="303"/>
        <v>0</v>
      </c>
      <c r="BN261" s="13">
        <f t="shared" ca="1" si="279"/>
        <v>0</v>
      </c>
      <c r="BO261" s="7"/>
      <c r="BP261" s="10">
        <f t="shared" ca="1" si="280"/>
        <v>0</v>
      </c>
      <c r="BQ261" s="10">
        <f t="shared" ca="1" si="281"/>
        <v>0</v>
      </c>
      <c r="BR261" s="10">
        <f t="shared" ca="1" si="282"/>
        <v>0</v>
      </c>
      <c r="BS261" s="10">
        <f t="shared" ca="1" si="283"/>
        <v>0</v>
      </c>
      <c r="BT261" s="10">
        <f t="shared" ca="1" si="284"/>
        <v>0</v>
      </c>
      <c r="BU261" s="10">
        <f t="shared" ca="1" si="321"/>
        <v>0</v>
      </c>
      <c r="BV261" s="10">
        <f t="shared" ca="1" si="322"/>
        <v>0</v>
      </c>
      <c r="BW261" s="10">
        <f t="shared" ca="1" si="323"/>
        <v>0</v>
      </c>
      <c r="BX261" s="10">
        <f t="shared" ca="1" si="324"/>
        <v>0</v>
      </c>
      <c r="BY261" s="10">
        <f t="shared" ca="1" si="325"/>
        <v>0</v>
      </c>
      <c r="BZ261" s="10">
        <f t="shared" ca="1" si="326"/>
        <v>0</v>
      </c>
      <c r="CA261" s="10">
        <f t="shared" ca="1" si="327"/>
        <v>0</v>
      </c>
      <c r="CB261" s="10">
        <f t="shared" ca="1" si="328"/>
        <v>0</v>
      </c>
      <c r="CC261" s="10">
        <f t="shared" ca="1" si="329"/>
        <v>0</v>
      </c>
      <c r="CD261" s="10">
        <f t="shared" ca="1" si="330"/>
        <v>0</v>
      </c>
      <c r="CE261" s="10">
        <f t="shared" ca="1" si="331"/>
        <v>0</v>
      </c>
      <c r="CF261" s="10">
        <f t="shared" ca="1" si="332"/>
        <v>0</v>
      </c>
      <c r="CG261" s="10">
        <f t="shared" ca="1" si="333"/>
        <v>0</v>
      </c>
      <c r="CH261" s="10">
        <f t="shared" ca="1" si="334"/>
        <v>0</v>
      </c>
      <c r="CI261" s="10">
        <f t="shared" ca="1" si="335"/>
        <v>0</v>
      </c>
      <c r="CJ261" s="13">
        <f t="shared" ca="1" si="353"/>
        <v>0</v>
      </c>
      <c r="CK261" s="13"/>
      <c r="CL261" s="33">
        <f t="shared" ca="1" si="271"/>
        <v>0</v>
      </c>
      <c r="CM261" s="10">
        <f ca="1">IF(NOT(snowball),0,IF(Z260=0,0,IF($C261&lt;=SUM($CL261:CL261),0,IF(BQ261+$C261-SUM($CL261:CL261)&gt;Z260+AU261,Z260+AU261-BQ261,$C261-SUM($CL261:CL261)))))</f>
        <v>0</v>
      </c>
      <c r="CN261" s="10">
        <f ca="1">IF(NOT(snowball),0,IF(AA260=0,0,IF($C261&lt;=SUM($CL261:CM261),0,IF(BR261+$C261-SUM($CL261:CM261)&gt;AA260+AV261,AA260+AV261-BR261,$C261-SUM($CL261:CM261)))))</f>
        <v>0</v>
      </c>
      <c r="CO261" s="10">
        <f ca="1">IF(NOT(snowball),0,IF(AB260=0,0,IF($C261&lt;=SUM($CL261:CN261),0,IF(BS261+$C261-SUM($CL261:CN261)&gt;AB260+AW261,AB260+AW261-BS261,$C261-SUM($CL261:CN261)))))</f>
        <v>0</v>
      </c>
      <c r="CP261" s="10">
        <f ca="1">IF(NOT(snowball),0,IF(AC260=0,0,IF($C261&lt;=SUM($CL261:CO261),0,IF(BT261+$C261-SUM($CL261:CO261)&gt;AC260+AX261,AC260+AX261-BT261,$C261-SUM($CL261:CO261)))))</f>
        <v>0</v>
      </c>
      <c r="CQ261" s="10">
        <f ca="1">IF(NOT(snowball),0,IF(AD260=0,0,IF($C261&lt;=SUM($CL261:CP261),0,IF(BU261+$C261-SUM($CL261:CP261)&gt;AD260+AY261,AD260+AY261-BU261,$C261-SUM($CL261:CP261)))))</f>
        <v>0</v>
      </c>
      <c r="CR261" s="10">
        <f ca="1">IF(NOT(snowball),0,IF(AE260=0,0,IF($C261&lt;=SUM($CL261:CQ261),0,IF(BV261+$C261-SUM($CL261:CQ261)&gt;AE260+AZ261,AE260+AZ261-BV261,$C261-SUM($CL261:CQ261)))))</f>
        <v>0</v>
      </c>
      <c r="CS261" s="10">
        <f ca="1">IF(NOT(snowball),0,IF(AF260=0,0,IF($C261&lt;=SUM($CL261:CR261),0,IF(BW261+$C261-SUM($CL261:CR261)&gt;AF260+BA261,AF260+BA261-BW261,$C261-SUM($CL261:CR261)))))</f>
        <v>0</v>
      </c>
      <c r="CT261" s="10">
        <f ca="1">IF(NOT(snowball),0,IF(AG260=0,0,IF($C261&lt;=SUM($CL261:CS261),0,IF(BX261+$C261-SUM($CL261:CS261)&gt;AG260+BB261,AG260+BB261-BX261,$C261-SUM($CL261:CS261)))))</f>
        <v>0</v>
      </c>
      <c r="CU261" s="10">
        <f ca="1">IF(NOT(snowball),0,IF(AH260=0,0,IF($C261&lt;=SUM($CL261:CT261),0,IF(BY261+$C261-SUM($CL261:CT261)&gt;AH260+BC261,AH260+BC261-BY261,$C261-SUM($CL261:CT261)))))</f>
        <v>0</v>
      </c>
      <c r="CV261" s="10">
        <f ca="1">IF(NOT(snowball),0,IF(AI260=0,0,IF($C261&lt;=SUM($CL261:CU261),0,IF(BZ261+$C261-SUM($CL261:CU261)&gt;AI260+BD261,AI260+BD261-BZ261,$C261-SUM($CL261:CU261)))))</f>
        <v>0</v>
      </c>
      <c r="CW261" s="10">
        <f ca="1">IF(NOT(snowball),0,IF(AJ260=0,0,IF($C261&lt;=SUM($CL261:CV261),0,IF(CA261+$C261-SUM($CL261:CV261)&gt;AJ260+BE261,AJ260+BE261-CA261,$C261-SUM($CL261:CV261)))))</f>
        <v>0</v>
      </c>
      <c r="CX261" s="10">
        <f ca="1">IF(NOT(snowball),0,IF(AK260=0,0,IF($C261&lt;=SUM($CL261:CW261),0,IF(CB261+$C261-SUM($CL261:CW261)&gt;AK260+BF261,AK260+BF261-CB261,$C261-SUM($CL261:CW261)))))</f>
        <v>0</v>
      </c>
      <c r="CY261" s="10">
        <f ca="1">IF(NOT(snowball),0,IF(AL260=0,0,IF($C261&lt;=SUM($CL261:CX261),0,IF(CC261+$C261-SUM($CL261:CX261)&gt;AL260+BG261,AL260+BG261-CC261,$C261-SUM($CL261:CX261)))))</f>
        <v>0</v>
      </c>
      <c r="CZ261" s="10">
        <f ca="1">IF(NOT(snowball),0,IF(AM260=0,0,IF($C261&lt;=SUM($CL261:CY261),0,IF(CD261+$C261-SUM($CL261:CY261)&gt;AM260+BH261,AM260+BH261-CD261,$C261-SUM($CL261:CY261)))))</f>
        <v>0</v>
      </c>
      <c r="DA261" s="10">
        <f ca="1">IF(NOT(snowball),0,IF(AN260=0,0,IF($C261&lt;=SUM($CL261:CZ261),0,IF(CE261+$C261-SUM($CL261:CZ261)&gt;AN260+BI261,AN260+BI261-CE261,$C261-SUM($CL261:CZ261)))))</f>
        <v>0</v>
      </c>
      <c r="DB261" s="10">
        <f ca="1">IF(NOT(snowball),0,IF(AO260=0,0,IF($C261&lt;=SUM($CL261:DA261),0,IF(CF261+$C261-SUM($CL261:DA261)&gt;AO260+BJ261,AO260+BJ261-CF261,$C261-SUM($CL261:DA261)))))</f>
        <v>0</v>
      </c>
      <c r="DC261" s="10">
        <f ca="1">IF(NOT(snowball),0,IF(AP260=0,0,IF($C261&lt;=SUM($CL261:DB261),0,IF(CG261+$C261-SUM($CL261:DB261)&gt;AP260+BK261,AP260+BK261-CG261,$C261-SUM($CL261:DB261)))))</f>
        <v>0</v>
      </c>
      <c r="DD261" s="10">
        <f ca="1">IF(NOT(snowball),0,IF(AQ260=0,0,IF($C261&lt;=SUM($CL261:DC261),0,IF(CH261+$C261-SUM($CL261:DC261)&gt;AQ260+BL261,AQ260+BL261-CH261,$C261-SUM($CL261:DC261)))))</f>
        <v>0</v>
      </c>
      <c r="DE261" s="10">
        <f ca="1">IF(NOT(snowball),0,IF(AR260=0,0,IF($C261&lt;=SUM($CL261:DD261),0,IF(CI261+$C261-SUM($CL261:DD261)&gt;AR260+BM261,AR260+BM261-CI261,$C261-SUM($CL261:DD261)))))</f>
        <v>0</v>
      </c>
    </row>
    <row r="262" spans="1:109" ht="11.1" customHeight="1">
      <c r="A262" s="11" t="str">
        <f t="shared" ca="1" si="336"/>
        <v/>
      </c>
      <c r="B262" s="5" t="e">
        <f t="shared" ca="1" si="272"/>
        <v>#N/A</v>
      </c>
      <c r="C262" s="34" t="str">
        <f t="shared" ca="1" si="250"/>
        <v/>
      </c>
      <c r="D262" s="10">
        <f t="shared" ca="1" si="337"/>
        <v>0</v>
      </c>
      <c r="E262" s="10">
        <f t="shared" ca="1" si="338"/>
        <v>0</v>
      </c>
      <c r="F262" s="10">
        <f t="shared" ca="1" si="339"/>
        <v>0</v>
      </c>
      <c r="G262" s="10">
        <f t="shared" ca="1" si="340"/>
        <v>0</v>
      </c>
      <c r="H262" s="10">
        <f t="shared" ca="1" si="341"/>
        <v>0</v>
      </c>
      <c r="I262" s="10">
        <f t="shared" ca="1" si="342"/>
        <v>0</v>
      </c>
      <c r="J262" s="10">
        <f t="shared" ca="1" si="354"/>
        <v>0</v>
      </c>
      <c r="K262" s="10">
        <f t="shared" ca="1" si="258"/>
        <v>0</v>
      </c>
      <c r="L262" s="10">
        <f t="shared" ca="1" si="259"/>
        <v>0</v>
      </c>
      <c r="M262" s="10">
        <f t="shared" ca="1" si="260"/>
        <v>0</v>
      </c>
      <c r="N262" s="10">
        <f t="shared" ca="1" si="261"/>
        <v>0</v>
      </c>
      <c r="O262" s="10">
        <f t="shared" ca="1" si="262"/>
        <v>0</v>
      </c>
      <c r="P262" s="10">
        <f t="shared" ca="1" si="263"/>
        <v>0</v>
      </c>
      <c r="Q262" s="10">
        <f t="shared" ca="1" si="264"/>
        <v>0</v>
      </c>
      <c r="R262" s="10">
        <f t="shared" ca="1" si="265"/>
        <v>0</v>
      </c>
      <c r="S262" s="10">
        <f t="shared" ca="1" si="266"/>
        <v>0</v>
      </c>
      <c r="T262" s="10">
        <f t="shared" ca="1" si="267"/>
        <v>0</v>
      </c>
      <c r="U262" s="10">
        <f t="shared" ca="1" si="268"/>
        <v>0</v>
      </c>
      <c r="V262" s="10">
        <f t="shared" ca="1" si="269"/>
        <v>0</v>
      </c>
      <c r="W262" s="10">
        <f t="shared" ca="1" si="269"/>
        <v>0</v>
      </c>
      <c r="X262" s="31"/>
      <c r="Y262" s="10">
        <f t="shared" ca="1" si="344"/>
        <v>0</v>
      </c>
      <c r="Z262" s="10">
        <f t="shared" ca="1" si="345"/>
        <v>0</v>
      </c>
      <c r="AA262" s="10">
        <f t="shared" ca="1" si="346"/>
        <v>0</v>
      </c>
      <c r="AB262" s="10">
        <f t="shared" ca="1" si="347"/>
        <v>0</v>
      </c>
      <c r="AC262" s="10">
        <f t="shared" ca="1" si="348"/>
        <v>0</v>
      </c>
      <c r="AD262" s="10">
        <f t="shared" ca="1" si="349"/>
        <v>0</v>
      </c>
      <c r="AE262" s="10">
        <f t="shared" ca="1" si="307"/>
        <v>0</v>
      </c>
      <c r="AF262" s="10">
        <f t="shared" ca="1" si="308"/>
        <v>0</v>
      </c>
      <c r="AG262" s="10">
        <f t="shared" ca="1" si="309"/>
        <v>0</v>
      </c>
      <c r="AH262" s="10">
        <f t="shared" ca="1" si="310"/>
        <v>0</v>
      </c>
      <c r="AI262" s="10">
        <f t="shared" ca="1" si="311"/>
        <v>0</v>
      </c>
      <c r="AJ262" s="10">
        <f t="shared" ca="1" si="312"/>
        <v>0</v>
      </c>
      <c r="AK262" s="10">
        <f t="shared" ca="1" si="313"/>
        <v>0</v>
      </c>
      <c r="AL262" s="10">
        <f t="shared" ca="1" si="314"/>
        <v>0</v>
      </c>
      <c r="AM262" s="10">
        <f t="shared" ca="1" si="315"/>
        <v>0</v>
      </c>
      <c r="AN262" s="10">
        <f t="shared" ca="1" si="316"/>
        <v>0</v>
      </c>
      <c r="AO262" s="10">
        <f t="shared" ca="1" si="317"/>
        <v>0</v>
      </c>
      <c r="AP262" s="10">
        <f t="shared" ca="1" si="318"/>
        <v>0</v>
      </c>
      <c r="AQ262" s="10">
        <f t="shared" ca="1" si="319"/>
        <v>0</v>
      </c>
      <c r="AR262" s="10">
        <f t="shared" ca="1" si="320"/>
        <v>0</v>
      </c>
      <c r="AS262" s="2"/>
      <c r="AT262" s="10">
        <f t="shared" ca="1" si="350"/>
        <v>0</v>
      </c>
      <c r="AU262" s="10">
        <f t="shared" ca="1" si="351"/>
        <v>0</v>
      </c>
      <c r="AV262" s="10">
        <f t="shared" ca="1" si="352"/>
        <v>0</v>
      </c>
      <c r="AW262" s="10">
        <f t="shared" ca="1" si="287"/>
        <v>0</v>
      </c>
      <c r="AX262" s="10">
        <f t="shared" ca="1" si="288"/>
        <v>0</v>
      </c>
      <c r="AY262" s="10">
        <f t="shared" ca="1" si="289"/>
        <v>0</v>
      </c>
      <c r="AZ262" s="10">
        <f t="shared" ca="1" si="290"/>
        <v>0</v>
      </c>
      <c r="BA262" s="10">
        <f t="shared" ca="1" si="291"/>
        <v>0</v>
      </c>
      <c r="BB262" s="10">
        <f t="shared" ca="1" si="292"/>
        <v>0</v>
      </c>
      <c r="BC262" s="10">
        <f t="shared" ca="1" si="293"/>
        <v>0</v>
      </c>
      <c r="BD262" s="10">
        <f t="shared" ca="1" si="294"/>
        <v>0</v>
      </c>
      <c r="BE262" s="10">
        <f t="shared" ca="1" si="295"/>
        <v>0</v>
      </c>
      <c r="BF262" s="10">
        <f t="shared" ca="1" si="296"/>
        <v>0</v>
      </c>
      <c r="BG262" s="10">
        <f t="shared" ca="1" si="297"/>
        <v>0</v>
      </c>
      <c r="BH262" s="10">
        <f t="shared" ca="1" si="298"/>
        <v>0</v>
      </c>
      <c r="BI262" s="10">
        <f t="shared" ca="1" si="299"/>
        <v>0</v>
      </c>
      <c r="BJ262" s="10">
        <f t="shared" ca="1" si="300"/>
        <v>0</v>
      </c>
      <c r="BK262" s="10">
        <f t="shared" ca="1" si="301"/>
        <v>0</v>
      </c>
      <c r="BL262" s="10">
        <f t="shared" ca="1" si="302"/>
        <v>0</v>
      </c>
      <c r="BM262" s="10">
        <f t="shared" ca="1" si="303"/>
        <v>0</v>
      </c>
      <c r="BN262" s="13">
        <f t="shared" ca="1" si="279"/>
        <v>0</v>
      </c>
      <c r="BO262" s="7"/>
      <c r="BP262" s="10">
        <f t="shared" ca="1" si="280"/>
        <v>0</v>
      </c>
      <c r="BQ262" s="10">
        <f t="shared" ca="1" si="281"/>
        <v>0</v>
      </c>
      <c r="BR262" s="10">
        <f t="shared" ca="1" si="282"/>
        <v>0</v>
      </c>
      <c r="BS262" s="10">
        <f t="shared" ca="1" si="283"/>
        <v>0</v>
      </c>
      <c r="BT262" s="10">
        <f t="shared" ca="1" si="284"/>
        <v>0</v>
      </c>
      <c r="BU262" s="10">
        <f t="shared" ca="1" si="321"/>
        <v>0</v>
      </c>
      <c r="BV262" s="10">
        <f t="shared" ca="1" si="322"/>
        <v>0</v>
      </c>
      <c r="BW262" s="10">
        <f t="shared" ca="1" si="323"/>
        <v>0</v>
      </c>
      <c r="BX262" s="10">
        <f t="shared" ca="1" si="324"/>
        <v>0</v>
      </c>
      <c r="BY262" s="10">
        <f t="shared" ca="1" si="325"/>
        <v>0</v>
      </c>
      <c r="BZ262" s="10">
        <f t="shared" ca="1" si="326"/>
        <v>0</v>
      </c>
      <c r="CA262" s="10">
        <f t="shared" ca="1" si="327"/>
        <v>0</v>
      </c>
      <c r="CB262" s="10">
        <f t="shared" ca="1" si="328"/>
        <v>0</v>
      </c>
      <c r="CC262" s="10">
        <f t="shared" ca="1" si="329"/>
        <v>0</v>
      </c>
      <c r="CD262" s="10">
        <f t="shared" ca="1" si="330"/>
        <v>0</v>
      </c>
      <c r="CE262" s="10">
        <f t="shared" ca="1" si="331"/>
        <v>0</v>
      </c>
      <c r="CF262" s="10">
        <f t="shared" ca="1" si="332"/>
        <v>0</v>
      </c>
      <c r="CG262" s="10">
        <f t="shared" ca="1" si="333"/>
        <v>0</v>
      </c>
      <c r="CH262" s="10">
        <f t="shared" ca="1" si="334"/>
        <v>0</v>
      </c>
      <c r="CI262" s="10">
        <f t="shared" ca="1" si="335"/>
        <v>0</v>
      </c>
      <c r="CJ262" s="13">
        <f t="shared" ca="1" si="353"/>
        <v>0</v>
      </c>
      <c r="CK262" s="13"/>
      <c r="CL262" s="33">
        <f t="shared" ca="1" si="271"/>
        <v>0</v>
      </c>
      <c r="CM262" s="10">
        <f ca="1">IF(NOT(snowball),0,IF(Z261=0,0,IF($C262&lt;=SUM($CL262:CL262),0,IF(BQ262+$C262-SUM($CL262:CL262)&gt;Z261+AU262,Z261+AU262-BQ262,$C262-SUM($CL262:CL262)))))</f>
        <v>0</v>
      </c>
      <c r="CN262" s="10">
        <f ca="1">IF(NOT(snowball),0,IF(AA261=0,0,IF($C262&lt;=SUM($CL262:CM262),0,IF(BR262+$C262-SUM($CL262:CM262)&gt;AA261+AV262,AA261+AV262-BR262,$C262-SUM($CL262:CM262)))))</f>
        <v>0</v>
      </c>
      <c r="CO262" s="10">
        <f ca="1">IF(NOT(snowball),0,IF(AB261=0,0,IF($C262&lt;=SUM($CL262:CN262),0,IF(BS262+$C262-SUM($CL262:CN262)&gt;AB261+AW262,AB261+AW262-BS262,$C262-SUM($CL262:CN262)))))</f>
        <v>0</v>
      </c>
      <c r="CP262" s="10">
        <f ca="1">IF(NOT(snowball),0,IF(AC261=0,0,IF($C262&lt;=SUM($CL262:CO262),0,IF(BT262+$C262-SUM($CL262:CO262)&gt;AC261+AX262,AC261+AX262-BT262,$C262-SUM($CL262:CO262)))))</f>
        <v>0</v>
      </c>
      <c r="CQ262" s="10">
        <f ca="1">IF(NOT(snowball),0,IF(AD261=0,0,IF($C262&lt;=SUM($CL262:CP262),0,IF(BU262+$C262-SUM($CL262:CP262)&gt;AD261+AY262,AD261+AY262-BU262,$C262-SUM($CL262:CP262)))))</f>
        <v>0</v>
      </c>
      <c r="CR262" s="10">
        <f ca="1">IF(NOT(snowball),0,IF(AE261=0,0,IF($C262&lt;=SUM($CL262:CQ262),0,IF(BV262+$C262-SUM($CL262:CQ262)&gt;AE261+AZ262,AE261+AZ262-BV262,$C262-SUM($CL262:CQ262)))))</f>
        <v>0</v>
      </c>
      <c r="CS262" s="10">
        <f ca="1">IF(NOT(snowball),0,IF(AF261=0,0,IF($C262&lt;=SUM($CL262:CR262),0,IF(BW262+$C262-SUM($CL262:CR262)&gt;AF261+BA262,AF261+BA262-BW262,$C262-SUM($CL262:CR262)))))</f>
        <v>0</v>
      </c>
      <c r="CT262" s="10">
        <f ca="1">IF(NOT(snowball),0,IF(AG261=0,0,IF($C262&lt;=SUM($CL262:CS262),0,IF(BX262+$C262-SUM($CL262:CS262)&gt;AG261+BB262,AG261+BB262-BX262,$C262-SUM($CL262:CS262)))))</f>
        <v>0</v>
      </c>
      <c r="CU262" s="10">
        <f ca="1">IF(NOT(snowball),0,IF(AH261=0,0,IF($C262&lt;=SUM($CL262:CT262),0,IF(BY262+$C262-SUM($CL262:CT262)&gt;AH261+BC262,AH261+BC262-BY262,$C262-SUM($CL262:CT262)))))</f>
        <v>0</v>
      </c>
      <c r="CV262" s="10">
        <f ca="1">IF(NOT(snowball),0,IF(AI261=0,0,IF($C262&lt;=SUM($CL262:CU262),0,IF(BZ262+$C262-SUM($CL262:CU262)&gt;AI261+BD262,AI261+BD262-BZ262,$C262-SUM($CL262:CU262)))))</f>
        <v>0</v>
      </c>
      <c r="CW262" s="10">
        <f ca="1">IF(NOT(snowball),0,IF(AJ261=0,0,IF($C262&lt;=SUM($CL262:CV262),0,IF(CA262+$C262-SUM($CL262:CV262)&gt;AJ261+BE262,AJ261+BE262-CA262,$C262-SUM($CL262:CV262)))))</f>
        <v>0</v>
      </c>
      <c r="CX262" s="10">
        <f ca="1">IF(NOT(snowball),0,IF(AK261=0,0,IF($C262&lt;=SUM($CL262:CW262),0,IF(CB262+$C262-SUM($CL262:CW262)&gt;AK261+BF262,AK261+BF262-CB262,$C262-SUM($CL262:CW262)))))</f>
        <v>0</v>
      </c>
      <c r="CY262" s="10">
        <f ca="1">IF(NOT(snowball),0,IF(AL261=0,0,IF($C262&lt;=SUM($CL262:CX262),0,IF(CC262+$C262-SUM($CL262:CX262)&gt;AL261+BG262,AL261+BG262-CC262,$C262-SUM($CL262:CX262)))))</f>
        <v>0</v>
      </c>
      <c r="CZ262" s="10">
        <f ca="1">IF(NOT(snowball),0,IF(AM261=0,0,IF($C262&lt;=SUM($CL262:CY262),0,IF(CD262+$C262-SUM($CL262:CY262)&gt;AM261+BH262,AM261+BH262-CD262,$C262-SUM($CL262:CY262)))))</f>
        <v>0</v>
      </c>
      <c r="DA262" s="10">
        <f ca="1">IF(NOT(snowball),0,IF(AN261=0,0,IF($C262&lt;=SUM($CL262:CZ262),0,IF(CE262+$C262-SUM($CL262:CZ262)&gt;AN261+BI262,AN261+BI262-CE262,$C262-SUM($CL262:CZ262)))))</f>
        <v>0</v>
      </c>
      <c r="DB262" s="10">
        <f ca="1">IF(NOT(snowball),0,IF(AO261=0,0,IF($C262&lt;=SUM($CL262:DA262),0,IF(CF262+$C262-SUM($CL262:DA262)&gt;AO261+BJ262,AO261+BJ262-CF262,$C262-SUM($CL262:DA262)))))</f>
        <v>0</v>
      </c>
      <c r="DC262" s="10">
        <f ca="1">IF(NOT(snowball),0,IF(AP261=0,0,IF($C262&lt;=SUM($CL262:DB262),0,IF(CG262+$C262-SUM($CL262:DB262)&gt;AP261+BK262,AP261+BK262-CG262,$C262-SUM($CL262:DB262)))))</f>
        <v>0</v>
      </c>
      <c r="DD262" s="10">
        <f ca="1">IF(NOT(snowball),0,IF(AQ261=0,0,IF($C262&lt;=SUM($CL262:DC262),0,IF(CH262+$C262-SUM($CL262:DC262)&gt;AQ261+BL262,AQ261+BL262-CH262,$C262-SUM($CL262:DC262)))))</f>
        <v>0</v>
      </c>
      <c r="DE262" s="10">
        <f ca="1">IF(NOT(snowball),0,IF(AR261=0,0,IF($C262&lt;=SUM($CL262:DD262),0,IF(CI262+$C262-SUM($CL262:DD262)&gt;AR261+BM262,AR261+BM262-CI262,$C262-SUM($CL262:DD262)))))</f>
        <v>0</v>
      </c>
    </row>
    <row r="263" spans="1:109" ht="11.1" customHeight="1">
      <c r="A263" s="11" t="str">
        <f t="shared" ca="1" si="336"/>
        <v/>
      </c>
      <c r="B263" s="5" t="e">
        <f t="shared" ca="1" si="272"/>
        <v>#N/A</v>
      </c>
      <c r="C263" s="34" t="str">
        <f t="shared" ca="1" si="250"/>
        <v/>
      </c>
      <c r="D263" s="10">
        <f t="shared" ca="1" si="337"/>
        <v>0</v>
      </c>
      <c r="E263" s="10">
        <f t="shared" ca="1" si="338"/>
        <v>0</v>
      </c>
      <c r="F263" s="10">
        <f t="shared" ca="1" si="339"/>
        <v>0</v>
      </c>
      <c r="G263" s="10">
        <f t="shared" ca="1" si="340"/>
        <v>0</v>
      </c>
      <c r="H263" s="10">
        <f t="shared" ca="1" si="341"/>
        <v>0</v>
      </c>
      <c r="I263" s="10">
        <f t="shared" ca="1" si="342"/>
        <v>0</v>
      </c>
      <c r="J263" s="10">
        <f t="shared" ca="1" si="354"/>
        <v>0</v>
      </c>
      <c r="K263" s="10">
        <f t="shared" ca="1" si="258"/>
        <v>0</v>
      </c>
      <c r="L263" s="10">
        <f t="shared" ca="1" si="259"/>
        <v>0</v>
      </c>
      <c r="M263" s="10">
        <f t="shared" ca="1" si="260"/>
        <v>0</v>
      </c>
      <c r="N263" s="10">
        <f t="shared" ca="1" si="261"/>
        <v>0</v>
      </c>
      <c r="O263" s="10">
        <f t="shared" ca="1" si="262"/>
        <v>0</v>
      </c>
      <c r="P263" s="10">
        <f t="shared" ca="1" si="263"/>
        <v>0</v>
      </c>
      <c r="Q263" s="10">
        <f t="shared" ca="1" si="264"/>
        <v>0</v>
      </c>
      <c r="R263" s="10">
        <f t="shared" ca="1" si="265"/>
        <v>0</v>
      </c>
      <c r="S263" s="10">
        <f t="shared" ca="1" si="266"/>
        <v>0</v>
      </c>
      <c r="T263" s="10">
        <f t="shared" ca="1" si="267"/>
        <v>0</v>
      </c>
      <c r="U263" s="10">
        <f t="shared" ca="1" si="268"/>
        <v>0</v>
      </c>
      <c r="V263" s="10">
        <f t="shared" ca="1" si="269"/>
        <v>0</v>
      </c>
      <c r="W263" s="10">
        <f t="shared" ca="1" si="269"/>
        <v>0</v>
      </c>
      <c r="X263" s="31"/>
      <c r="Y263" s="10">
        <f t="shared" ca="1" si="344"/>
        <v>0</v>
      </c>
      <c r="Z263" s="10">
        <f t="shared" ca="1" si="345"/>
        <v>0</v>
      </c>
      <c r="AA263" s="10">
        <f t="shared" ca="1" si="346"/>
        <v>0</v>
      </c>
      <c r="AB263" s="10">
        <f t="shared" ca="1" si="347"/>
        <v>0</v>
      </c>
      <c r="AC263" s="10">
        <f t="shared" ca="1" si="348"/>
        <v>0</v>
      </c>
      <c r="AD263" s="10">
        <f t="shared" ca="1" si="349"/>
        <v>0</v>
      </c>
      <c r="AE263" s="10">
        <f t="shared" ca="1" si="307"/>
        <v>0</v>
      </c>
      <c r="AF263" s="10">
        <f t="shared" ca="1" si="308"/>
        <v>0</v>
      </c>
      <c r="AG263" s="10">
        <f t="shared" ca="1" si="309"/>
        <v>0</v>
      </c>
      <c r="AH263" s="10">
        <f t="shared" ca="1" si="310"/>
        <v>0</v>
      </c>
      <c r="AI263" s="10">
        <f t="shared" ca="1" si="311"/>
        <v>0</v>
      </c>
      <c r="AJ263" s="10">
        <f t="shared" ca="1" si="312"/>
        <v>0</v>
      </c>
      <c r="AK263" s="10">
        <f t="shared" ca="1" si="313"/>
        <v>0</v>
      </c>
      <c r="AL263" s="10">
        <f t="shared" ca="1" si="314"/>
        <v>0</v>
      </c>
      <c r="AM263" s="10">
        <f t="shared" ca="1" si="315"/>
        <v>0</v>
      </c>
      <c r="AN263" s="10">
        <f t="shared" ca="1" si="316"/>
        <v>0</v>
      </c>
      <c r="AO263" s="10">
        <f t="shared" ca="1" si="317"/>
        <v>0</v>
      </c>
      <c r="AP263" s="10">
        <f t="shared" ca="1" si="318"/>
        <v>0</v>
      </c>
      <c r="AQ263" s="10">
        <f t="shared" ca="1" si="319"/>
        <v>0</v>
      </c>
      <c r="AR263" s="10">
        <f t="shared" ca="1" si="320"/>
        <v>0</v>
      </c>
      <c r="AS263" s="2"/>
      <c r="AT263" s="10">
        <f t="shared" ca="1" si="350"/>
        <v>0</v>
      </c>
      <c r="AU263" s="10">
        <f t="shared" ca="1" si="351"/>
        <v>0</v>
      </c>
      <c r="AV263" s="10">
        <f t="shared" ca="1" si="352"/>
        <v>0</v>
      </c>
      <c r="AW263" s="10">
        <f t="shared" ca="1" si="287"/>
        <v>0</v>
      </c>
      <c r="AX263" s="10">
        <f t="shared" ca="1" si="288"/>
        <v>0</v>
      </c>
      <c r="AY263" s="10">
        <f t="shared" ca="1" si="289"/>
        <v>0</v>
      </c>
      <c r="AZ263" s="10">
        <f t="shared" ca="1" si="290"/>
        <v>0</v>
      </c>
      <c r="BA263" s="10">
        <f t="shared" ca="1" si="291"/>
        <v>0</v>
      </c>
      <c r="BB263" s="10">
        <f t="shared" ca="1" si="292"/>
        <v>0</v>
      </c>
      <c r="BC263" s="10">
        <f t="shared" ca="1" si="293"/>
        <v>0</v>
      </c>
      <c r="BD263" s="10">
        <f t="shared" ca="1" si="294"/>
        <v>0</v>
      </c>
      <c r="BE263" s="10">
        <f t="shared" ca="1" si="295"/>
        <v>0</v>
      </c>
      <c r="BF263" s="10">
        <f t="shared" ca="1" si="296"/>
        <v>0</v>
      </c>
      <c r="BG263" s="10">
        <f t="shared" ca="1" si="297"/>
        <v>0</v>
      </c>
      <c r="BH263" s="10">
        <f t="shared" ca="1" si="298"/>
        <v>0</v>
      </c>
      <c r="BI263" s="10">
        <f t="shared" ca="1" si="299"/>
        <v>0</v>
      </c>
      <c r="BJ263" s="10">
        <f t="shared" ca="1" si="300"/>
        <v>0</v>
      </c>
      <c r="BK263" s="10">
        <f t="shared" ca="1" si="301"/>
        <v>0</v>
      </c>
      <c r="BL263" s="10">
        <f t="shared" ca="1" si="302"/>
        <v>0</v>
      </c>
      <c r="BM263" s="10">
        <f t="shared" ca="1" si="303"/>
        <v>0</v>
      </c>
      <c r="BN263" s="13">
        <f t="shared" ca="1" si="279"/>
        <v>0</v>
      </c>
      <c r="BO263" s="7"/>
      <c r="BP263" s="10">
        <f t="shared" ca="1" si="280"/>
        <v>0</v>
      </c>
      <c r="BQ263" s="10">
        <f t="shared" ca="1" si="281"/>
        <v>0</v>
      </c>
      <c r="BR263" s="10">
        <f t="shared" ca="1" si="282"/>
        <v>0</v>
      </c>
      <c r="BS263" s="10">
        <f t="shared" ca="1" si="283"/>
        <v>0</v>
      </c>
      <c r="BT263" s="10">
        <f t="shared" ca="1" si="284"/>
        <v>0</v>
      </c>
      <c r="BU263" s="10">
        <f t="shared" ca="1" si="321"/>
        <v>0</v>
      </c>
      <c r="BV263" s="10">
        <f t="shared" ca="1" si="322"/>
        <v>0</v>
      </c>
      <c r="BW263" s="10">
        <f t="shared" ca="1" si="323"/>
        <v>0</v>
      </c>
      <c r="BX263" s="10">
        <f t="shared" ca="1" si="324"/>
        <v>0</v>
      </c>
      <c r="BY263" s="10">
        <f t="shared" ca="1" si="325"/>
        <v>0</v>
      </c>
      <c r="BZ263" s="10">
        <f t="shared" ca="1" si="326"/>
        <v>0</v>
      </c>
      <c r="CA263" s="10">
        <f t="shared" ca="1" si="327"/>
        <v>0</v>
      </c>
      <c r="CB263" s="10">
        <f t="shared" ca="1" si="328"/>
        <v>0</v>
      </c>
      <c r="CC263" s="10">
        <f t="shared" ca="1" si="329"/>
        <v>0</v>
      </c>
      <c r="CD263" s="10">
        <f t="shared" ca="1" si="330"/>
        <v>0</v>
      </c>
      <c r="CE263" s="10">
        <f t="shared" ca="1" si="331"/>
        <v>0</v>
      </c>
      <c r="CF263" s="10">
        <f t="shared" ca="1" si="332"/>
        <v>0</v>
      </c>
      <c r="CG263" s="10">
        <f t="shared" ca="1" si="333"/>
        <v>0</v>
      </c>
      <c r="CH263" s="10">
        <f t="shared" ca="1" si="334"/>
        <v>0</v>
      </c>
      <c r="CI263" s="10">
        <f t="shared" ca="1" si="335"/>
        <v>0</v>
      </c>
      <c r="CJ263" s="13">
        <f t="shared" ca="1" si="353"/>
        <v>0</v>
      </c>
      <c r="CK263" s="13"/>
      <c r="CL263" s="33">
        <f t="shared" ca="1" si="271"/>
        <v>0</v>
      </c>
      <c r="CM263" s="10">
        <f ca="1">IF(NOT(snowball),0,IF(Z262=0,0,IF($C263&lt;=SUM($CL263:CL263),0,IF(BQ263+$C263-SUM($CL263:CL263)&gt;Z262+AU263,Z262+AU263-BQ263,$C263-SUM($CL263:CL263)))))</f>
        <v>0</v>
      </c>
      <c r="CN263" s="10">
        <f ca="1">IF(NOT(snowball),0,IF(AA262=0,0,IF($C263&lt;=SUM($CL263:CM263),0,IF(BR263+$C263-SUM($CL263:CM263)&gt;AA262+AV263,AA262+AV263-BR263,$C263-SUM($CL263:CM263)))))</f>
        <v>0</v>
      </c>
      <c r="CO263" s="10">
        <f ca="1">IF(NOT(snowball),0,IF(AB262=0,0,IF($C263&lt;=SUM($CL263:CN263),0,IF(BS263+$C263-SUM($CL263:CN263)&gt;AB262+AW263,AB262+AW263-BS263,$C263-SUM($CL263:CN263)))))</f>
        <v>0</v>
      </c>
      <c r="CP263" s="10">
        <f ca="1">IF(NOT(snowball),0,IF(AC262=0,0,IF($C263&lt;=SUM($CL263:CO263),0,IF(BT263+$C263-SUM($CL263:CO263)&gt;AC262+AX263,AC262+AX263-BT263,$C263-SUM($CL263:CO263)))))</f>
        <v>0</v>
      </c>
      <c r="CQ263" s="10">
        <f ca="1">IF(NOT(snowball),0,IF(AD262=0,0,IF($C263&lt;=SUM($CL263:CP263),0,IF(BU263+$C263-SUM($CL263:CP263)&gt;AD262+AY263,AD262+AY263-BU263,$C263-SUM($CL263:CP263)))))</f>
        <v>0</v>
      </c>
      <c r="CR263" s="10">
        <f ca="1">IF(NOT(snowball),0,IF(AE262=0,0,IF($C263&lt;=SUM($CL263:CQ263),0,IF(BV263+$C263-SUM($CL263:CQ263)&gt;AE262+AZ263,AE262+AZ263-BV263,$C263-SUM($CL263:CQ263)))))</f>
        <v>0</v>
      </c>
      <c r="CS263" s="10">
        <f ca="1">IF(NOT(snowball),0,IF(AF262=0,0,IF($C263&lt;=SUM($CL263:CR263),0,IF(BW263+$C263-SUM($CL263:CR263)&gt;AF262+BA263,AF262+BA263-BW263,$C263-SUM($CL263:CR263)))))</f>
        <v>0</v>
      </c>
      <c r="CT263" s="10">
        <f ca="1">IF(NOT(snowball),0,IF(AG262=0,0,IF($C263&lt;=SUM($CL263:CS263),0,IF(BX263+$C263-SUM($CL263:CS263)&gt;AG262+BB263,AG262+BB263-BX263,$C263-SUM($CL263:CS263)))))</f>
        <v>0</v>
      </c>
      <c r="CU263" s="10">
        <f ca="1">IF(NOT(snowball),0,IF(AH262=0,0,IF($C263&lt;=SUM($CL263:CT263),0,IF(BY263+$C263-SUM($CL263:CT263)&gt;AH262+BC263,AH262+BC263-BY263,$C263-SUM($CL263:CT263)))))</f>
        <v>0</v>
      </c>
      <c r="CV263" s="10">
        <f ca="1">IF(NOT(snowball),0,IF(AI262=0,0,IF($C263&lt;=SUM($CL263:CU263),0,IF(BZ263+$C263-SUM($CL263:CU263)&gt;AI262+BD263,AI262+BD263-BZ263,$C263-SUM($CL263:CU263)))))</f>
        <v>0</v>
      </c>
      <c r="CW263" s="10">
        <f ca="1">IF(NOT(snowball),0,IF(AJ262=0,0,IF($C263&lt;=SUM($CL263:CV263),0,IF(CA263+$C263-SUM($CL263:CV263)&gt;AJ262+BE263,AJ262+BE263-CA263,$C263-SUM($CL263:CV263)))))</f>
        <v>0</v>
      </c>
      <c r="CX263" s="10">
        <f ca="1">IF(NOT(snowball),0,IF(AK262=0,0,IF($C263&lt;=SUM($CL263:CW263),0,IF(CB263+$C263-SUM($CL263:CW263)&gt;AK262+BF263,AK262+BF263-CB263,$C263-SUM($CL263:CW263)))))</f>
        <v>0</v>
      </c>
      <c r="CY263" s="10">
        <f ca="1">IF(NOT(snowball),0,IF(AL262=0,0,IF($C263&lt;=SUM($CL263:CX263),0,IF(CC263+$C263-SUM($CL263:CX263)&gt;AL262+BG263,AL262+BG263-CC263,$C263-SUM($CL263:CX263)))))</f>
        <v>0</v>
      </c>
      <c r="CZ263" s="10">
        <f ca="1">IF(NOT(snowball),0,IF(AM262=0,0,IF($C263&lt;=SUM($CL263:CY263),0,IF(CD263+$C263-SUM($CL263:CY263)&gt;AM262+BH263,AM262+BH263-CD263,$C263-SUM($CL263:CY263)))))</f>
        <v>0</v>
      </c>
      <c r="DA263" s="10">
        <f ca="1">IF(NOT(snowball),0,IF(AN262=0,0,IF($C263&lt;=SUM($CL263:CZ263),0,IF(CE263+$C263-SUM($CL263:CZ263)&gt;AN262+BI263,AN262+BI263-CE263,$C263-SUM($CL263:CZ263)))))</f>
        <v>0</v>
      </c>
      <c r="DB263" s="10">
        <f ca="1">IF(NOT(snowball),0,IF(AO262=0,0,IF($C263&lt;=SUM($CL263:DA263),0,IF(CF263+$C263-SUM($CL263:DA263)&gt;AO262+BJ263,AO262+BJ263-CF263,$C263-SUM($CL263:DA263)))))</f>
        <v>0</v>
      </c>
      <c r="DC263" s="10">
        <f ca="1">IF(NOT(snowball),0,IF(AP262=0,0,IF($C263&lt;=SUM($CL263:DB263),0,IF(CG263+$C263-SUM($CL263:DB263)&gt;AP262+BK263,AP262+BK263-CG263,$C263-SUM($CL263:DB263)))))</f>
        <v>0</v>
      </c>
      <c r="DD263" s="10">
        <f ca="1">IF(NOT(snowball),0,IF(AQ262=0,0,IF($C263&lt;=SUM($CL263:DC263),0,IF(CH263+$C263-SUM($CL263:DC263)&gt;AQ262+BL263,AQ262+BL263-CH263,$C263-SUM($CL263:DC263)))))</f>
        <v>0</v>
      </c>
      <c r="DE263" s="10">
        <f ca="1">IF(NOT(snowball),0,IF(AR262=0,0,IF($C263&lt;=SUM($CL263:DD263),0,IF(CI263+$C263-SUM($CL263:DD263)&gt;AR262+BM263,AR262+BM263-CI263,$C263-SUM($CL263:DD263)))))</f>
        <v>0</v>
      </c>
    </row>
    <row r="264" spans="1:109" ht="11.1" customHeight="1">
      <c r="A264" s="11" t="str">
        <f t="shared" ca="1" si="336"/>
        <v/>
      </c>
      <c r="B264" s="5" t="e">
        <f t="shared" ca="1" si="272"/>
        <v>#N/A</v>
      </c>
      <c r="C264" s="34" t="str">
        <f t="shared" ca="1" si="250"/>
        <v/>
      </c>
      <c r="D264" s="10">
        <f t="shared" ca="1" si="337"/>
        <v>0</v>
      </c>
      <c r="E264" s="10">
        <f t="shared" ca="1" si="338"/>
        <v>0</v>
      </c>
      <c r="F264" s="10">
        <f t="shared" ca="1" si="339"/>
        <v>0</v>
      </c>
      <c r="G264" s="10">
        <f t="shared" ca="1" si="340"/>
        <v>0</v>
      </c>
      <c r="H264" s="10">
        <f t="shared" ca="1" si="341"/>
        <v>0</v>
      </c>
      <c r="I264" s="10">
        <f t="shared" ca="1" si="342"/>
        <v>0</v>
      </c>
      <c r="J264" s="10">
        <f t="shared" ca="1" si="354"/>
        <v>0</v>
      </c>
      <c r="K264" s="10">
        <f t="shared" ca="1" si="258"/>
        <v>0</v>
      </c>
      <c r="L264" s="10">
        <f t="shared" ca="1" si="259"/>
        <v>0</v>
      </c>
      <c r="M264" s="10">
        <f t="shared" ca="1" si="260"/>
        <v>0</v>
      </c>
      <c r="N264" s="10">
        <f t="shared" ca="1" si="261"/>
        <v>0</v>
      </c>
      <c r="O264" s="10">
        <f t="shared" ca="1" si="262"/>
        <v>0</v>
      </c>
      <c r="P264" s="10">
        <f t="shared" ca="1" si="263"/>
        <v>0</v>
      </c>
      <c r="Q264" s="10">
        <f t="shared" ca="1" si="264"/>
        <v>0</v>
      </c>
      <c r="R264" s="10">
        <f t="shared" ca="1" si="265"/>
        <v>0</v>
      </c>
      <c r="S264" s="10">
        <f t="shared" ca="1" si="266"/>
        <v>0</v>
      </c>
      <c r="T264" s="10">
        <f t="shared" ca="1" si="267"/>
        <v>0</v>
      </c>
      <c r="U264" s="10">
        <f t="shared" ca="1" si="268"/>
        <v>0</v>
      </c>
      <c r="V264" s="10">
        <f t="shared" ca="1" si="269"/>
        <v>0</v>
      </c>
      <c r="W264" s="10">
        <f t="shared" ca="1" si="269"/>
        <v>0</v>
      </c>
      <c r="X264" s="31"/>
      <c r="Y264" s="10">
        <f t="shared" ca="1" si="344"/>
        <v>0</v>
      </c>
      <c r="Z264" s="10">
        <f t="shared" ca="1" si="345"/>
        <v>0</v>
      </c>
      <c r="AA264" s="10">
        <f t="shared" ca="1" si="346"/>
        <v>0</v>
      </c>
      <c r="AB264" s="10">
        <f t="shared" ca="1" si="347"/>
        <v>0</v>
      </c>
      <c r="AC264" s="10">
        <f t="shared" ca="1" si="348"/>
        <v>0</v>
      </c>
      <c r="AD264" s="10">
        <f t="shared" ca="1" si="349"/>
        <v>0</v>
      </c>
      <c r="AE264" s="10">
        <f t="shared" ca="1" si="307"/>
        <v>0</v>
      </c>
      <c r="AF264" s="10">
        <f t="shared" ca="1" si="308"/>
        <v>0</v>
      </c>
      <c r="AG264" s="10">
        <f t="shared" ca="1" si="309"/>
        <v>0</v>
      </c>
      <c r="AH264" s="10">
        <f t="shared" ca="1" si="310"/>
        <v>0</v>
      </c>
      <c r="AI264" s="10">
        <f t="shared" ca="1" si="311"/>
        <v>0</v>
      </c>
      <c r="AJ264" s="10">
        <f t="shared" ca="1" si="312"/>
        <v>0</v>
      </c>
      <c r="AK264" s="10">
        <f t="shared" ca="1" si="313"/>
        <v>0</v>
      </c>
      <c r="AL264" s="10">
        <f t="shared" ca="1" si="314"/>
        <v>0</v>
      </c>
      <c r="AM264" s="10">
        <f t="shared" ca="1" si="315"/>
        <v>0</v>
      </c>
      <c r="AN264" s="10">
        <f t="shared" ca="1" si="316"/>
        <v>0</v>
      </c>
      <c r="AO264" s="10">
        <f t="shared" ca="1" si="317"/>
        <v>0</v>
      </c>
      <c r="AP264" s="10">
        <f t="shared" ca="1" si="318"/>
        <v>0</v>
      </c>
      <c r="AQ264" s="10">
        <f t="shared" ca="1" si="319"/>
        <v>0</v>
      </c>
      <c r="AR264" s="10">
        <f t="shared" ca="1" si="320"/>
        <v>0</v>
      </c>
      <c r="AS264" s="2"/>
      <c r="AT264" s="10">
        <f t="shared" ca="1" si="350"/>
        <v>0</v>
      </c>
      <c r="AU264" s="10">
        <f t="shared" ca="1" si="351"/>
        <v>0</v>
      </c>
      <c r="AV264" s="10">
        <f t="shared" ca="1" si="352"/>
        <v>0</v>
      </c>
      <c r="AW264" s="10">
        <f t="shared" ca="1" si="287"/>
        <v>0</v>
      </c>
      <c r="AX264" s="10">
        <f t="shared" ca="1" si="288"/>
        <v>0</v>
      </c>
      <c r="AY264" s="10">
        <f t="shared" ca="1" si="289"/>
        <v>0</v>
      </c>
      <c r="AZ264" s="10">
        <f t="shared" ca="1" si="290"/>
        <v>0</v>
      </c>
      <c r="BA264" s="10">
        <f t="shared" ca="1" si="291"/>
        <v>0</v>
      </c>
      <c r="BB264" s="10">
        <f t="shared" ca="1" si="292"/>
        <v>0</v>
      </c>
      <c r="BC264" s="10">
        <f t="shared" ca="1" si="293"/>
        <v>0</v>
      </c>
      <c r="BD264" s="10">
        <f t="shared" ca="1" si="294"/>
        <v>0</v>
      </c>
      <c r="BE264" s="10">
        <f t="shared" ca="1" si="295"/>
        <v>0</v>
      </c>
      <c r="BF264" s="10">
        <f t="shared" ca="1" si="296"/>
        <v>0</v>
      </c>
      <c r="BG264" s="10">
        <f t="shared" ca="1" si="297"/>
        <v>0</v>
      </c>
      <c r="BH264" s="10">
        <f t="shared" ca="1" si="298"/>
        <v>0</v>
      </c>
      <c r="BI264" s="10">
        <f t="shared" ca="1" si="299"/>
        <v>0</v>
      </c>
      <c r="BJ264" s="10">
        <f t="shared" ca="1" si="300"/>
        <v>0</v>
      </c>
      <c r="BK264" s="10">
        <f t="shared" ca="1" si="301"/>
        <v>0</v>
      </c>
      <c r="BL264" s="10">
        <f t="shared" ca="1" si="302"/>
        <v>0</v>
      </c>
      <c r="BM264" s="10">
        <f t="shared" ca="1" si="303"/>
        <v>0</v>
      </c>
      <c r="BN264" s="13">
        <f t="shared" ca="1" si="279"/>
        <v>0</v>
      </c>
      <c r="BO264" s="7"/>
      <c r="BP264" s="10">
        <f t="shared" ca="1" si="280"/>
        <v>0</v>
      </c>
      <c r="BQ264" s="10">
        <f t="shared" ca="1" si="281"/>
        <v>0</v>
      </c>
      <c r="BR264" s="10">
        <f t="shared" ca="1" si="282"/>
        <v>0</v>
      </c>
      <c r="BS264" s="10">
        <f t="shared" ca="1" si="283"/>
        <v>0</v>
      </c>
      <c r="BT264" s="10">
        <f t="shared" ca="1" si="284"/>
        <v>0</v>
      </c>
      <c r="BU264" s="10">
        <f t="shared" ca="1" si="321"/>
        <v>0</v>
      </c>
      <c r="BV264" s="10">
        <f t="shared" ca="1" si="322"/>
        <v>0</v>
      </c>
      <c r="BW264" s="10">
        <f t="shared" ca="1" si="323"/>
        <v>0</v>
      </c>
      <c r="BX264" s="10">
        <f t="shared" ca="1" si="324"/>
        <v>0</v>
      </c>
      <c r="BY264" s="10">
        <f t="shared" ca="1" si="325"/>
        <v>0</v>
      </c>
      <c r="BZ264" s="10">
        <f t="shared" ca="1" si="326"/>
        <v>0</v>
      </c>
      <c r="CA264" s="10">
        <f t="shared" ca="1" si="327"/>
        <v>0</v>
      </c>
      <c r="CB264" s="10">
        <f t="shared" ca="1" si="328"/>
        <v>0</v>
      </c>
      <c r="CC264" s="10">
        <f t="shared" ca="1" si="329"/>
        <v>0</v>
      </c>
      <c r="CD264" s="10">
        <f t="shared" ca="1" si="330"/>
        <v>0</v>
      </c>
      <c r="CE264" s="10">
        <f t="shared" ca="1" si="331"/>
        <v>0</v>
      </c>
      <c r="CF264" s="10">
        <f t="shared" ca="1" si="332"/>
        <v>0</v>
      </c>
      <c r="CG264" s="10">
        <f t="shared" ca="1" si="333"/>
        <v>0</v>
      </c>
      <c r="CH264" s="10">
        <f t="shared" ca="1" si="334"/>
        <v>0</v>
      </c>
      <c r="CI264" s="10">
        <f t="shared" ca="1" si="335"/>
        <v>0</v>
      </c>
      <c r="CJ264" s="13">
        <f t="shared" ca="1" si="353"/>
        <v>0</v>
      </c>
      <c r="CK264" s="13"/>
      <c r="CL264" s="33">
        <f t="shared" ca="1" si="271"/>
        <v>0</v>
      </c>
      <c r="CM264" s="10">
        <f ca="1">IF(NOT(snowball),0,IF(Z263=0,0,IF($C264&lt;=SUM($CL264:CL264),0,IF(BQ264+$C264-SUM($CL264:CL264)&gt;Z263+AU264,Z263+AU264-BQ264,$C264-SUM($CL264:CL264)))))</f>
        <v>0</v>
      </c>
      <c r="CN264" s="10">
        <f ca="1">IF(NOT(snowball),0,IF(AA263=0,0,IF($C264&lt;=SUM($CL264:CM264),0,IF(BR264+$C264-SUM($CL264:CM264)&gt;AA263+AV264,AA263+AV264-BR264,$C264-SUM($CL264:CM264)))))</f>
        <v>0</v>
      </c>
      <c r="CO264" s="10">
        <f ca="1">IF(NOT(snowball),0,IF(AB263=0,0,IF($C264&lt;=SUM($CL264:CN264),0,IF(BS264+$C264-SUM($CL264:CN264)&gt;AB263+AW264,AB263+AW264-BS264,$C264-SUM($CL264:CN264)))))</f>
        <v>0</v>
      </c>
      <c r="CP264" s="10">
        <f ca="1">IF(NOT(snowball),0,IF(AC263=0,0,IF($C264&lt;=SUM($CL264:CO264),0,IF(BT264+$C264-SUM($CL264:CO264)&gt;AC263+AX264,AC263+AX264-BT264,$C264-SUM($CL264:CO264)))))</f>
        <v>0</v>
      </c>
      <c r="CQ264" s="10">
        <f ca="1">IF(NOT(snowball),0,IF(AD263=0,0,IF($C264&lt;=SUM($CL264:CP264),0,IF(BU264+$C264-SUM($CL264:CP264)&gt;AD263+AY264,AD263+AY264-BU264,$C264-SUM($CL264:CP264)))))</f>
        <v>0</v>
      </c>
      <c r="CR264" s="10">
        <f ca="1">IF(NOT(snowball),0,IF(AE263=0,0,IF($C264&lt;=SUM($CL264:CQ264),0,IF(BV264+$C264-SUM($CL264:CQ264)&gt;AE263+AZ264,AE263+AZ264-BV264,$C264-SUM($CL264:CQ264)))))</f>
        <v>0</v>
      </c>
      <c r="CS264" s="10">
        <f ca="1">IF(NOT(snowball),0,IF(AF263=0,0,IF($C264&lt;=SUM($CL264:CR264),0,IF(BW264+$C264-SUM($CL264:CR264)&gt;AF263+BA264,AF263+BA264-BW264,$C264-SUM($CL264:CR264)))))</f>
        <v>0</v>
      </c>
      <c r="CT264" s="10">
        <f ca="1">IF(NOT(snowball),0,IF(AG263=0,0,IF($C264&lt;=SUM($CL264:CS264),0,IF(BX264+$C264-SUM($CL264:CS264)&gt;AG263+BB264,AG263+BB264-BX264,$C264-SUM($CL264:CS264)))))</f>
        <v>0</v>
      </c>
      <c r="CU264" s="10">
        <f ca="1">IF(NOT(snowball),0,IF(AH263=0,0,IF($C264&lt;=SUM($CL264:CT264),0,IF(BY264+$C264-SUM($CL264:CT264)&gt;AH263+BC264,AH263+BC264-BY264,$C264-SUM($CL264:CT264)))))</f>
        <v>0</v>
      </c>
      <c r="CV264" s="10">
        <f ca="1">IF(NOT(snowball),0,IF(AI263=0,0,IF($C264&lt;=SUM($CL264:CU264),0,IF(BZ264+$C264-SUM($CL264:CU264)&gt;AI263+BD264,AI263+BD264-BZ264,$C264-SUM($CL264:CU264)))))</f>
        <v>0</v>
      </c>
      <c r="CW264" s="10">
        <f ca="1">IF(NOT(snowball),0,IF(AJ263=0,0,IF($C264&lt;=SUM($CL264:CV264),0,IF(CA264+$C264-SUM($CL264:CV264)&gt;AJ263+BE264,AJ263+BE264-CA264,$C264-SUM($CL264:CV264)))))</f>
        <v>0</v>
      </c>
      <c r="CX264" s="10">
        <f ca="1">IF(NOT(snowball),0,IF(AK263=0,0,IF($C264&lt;=SUM($CL264:CW264),0,IF(CB264+$C264-SUM($CL264:CW264)&gt;AK263+BF264,AK263+BF264-CB264,$C264-SUM($CL264:CW264)))))</f>
        <v>0</v>
      </c>
      <c r="CY264" s="10">
        <f ca="1">IF(NOT(snowball),0,IF(AL263=0,0,IF($C264&lt;=SUM($CL264:CX264),0,IF(CC264+$C264-SUM($CL264:CX264)&gt;AL263+BG264,AL263+BG264-CC264,$C264-SUM($CL264:CX264)))))</f>
        <v>0</v>
      </c>
      <c r="CZ264" s="10">
        <f ca="1">IF(NOT(snowball),0,IF(AM263=0,0,IF($C264&lt;=SUM($CL264:CY264),0,IF(CD264+$C264-SUM($CL264:CY264)&gt;AM263+BH264,AM263+BH264-CD264,$C264-SUM($CL264:CY264)))))</f>
        <v>0</v>
      </c>
      <c r="DA264" s="10">
        <f ca="1">IF(NOT(snowball),0,IF(AN263=0,0,IF($C264&lt;=SUM($CL264:CZ264),0,IF(CE264+$C264-SUM($CL264:CZ264)&gt;AN263+BI264,AN263+BI264-CE264,$C264-SUM($CL264:CZ264)))))</f>
        <v>0</v>
      </c>
      <c r="DB264" s="10">
        <f ca="1">IF(NOT(snowball),0,IF(AO263=0,0,IF($C264&lt;=SUM($CL264:DA264),0,IF(CF264+$C264-SUM($CL264:DA264)&gt;AO263+BJ264,AO263+BJ264-CF264,$C264-SUM($CL264:DA264)))))</f>
        <v>0</v>
      </c>
      <c r="DC264" s="10">
        <f ca="1">IF(NOT(snowball),0,IF(AP263=0,0,IF($C264&lt;=SUM($CL264:DB264),0,IF(CG264+$C264-SUM($CL264:DB264)&gt;AP263+BK264,AP263+BK264-CG264,$C264-SUM($CL264:DB264)))))</f>
        <v>0</v>
      </c>
      <c r="DD264" s="10">
        <f ca="1">IF(NOT(snowball),0,IF(AQ263=0,0,IF($C264&lt;=SUM($CL264:DC264),0,IF(CH264+$C264-SUM($CL264:DC264)&gt;AQ263+BL264,AQ263+BL264-CH264,$C264-SUM($CL264:DC264)))))</f>
        <v>0</v>
      </c>
      <c r="DE264" s="10">
        <f ca="1">IF(NOT(snowball),0,IF(AR263=0,0,IF($C264&lt;=SUM($CL264:DD264),0,IF(CI264+$C264-SUM($CL264:DD264)&gt;AR263+BM264,AR263+BM264-CI264,$C264-SUM($CL264:DD264)))))</f>
        <v>0</v>
      </c>
    </row>
    <row r="265" spans="1:109" ht="11.1" customHeight="1">
      <c r="A265" s="11" t="str">
        <f t="shared" ca="1" si="336"/>
        <v/>
      </c>
      <c r="B265" s="5" t="e">
        <f t="shared" ca="1" si="272"/>
        <v>#N/A</v>
      </c>
      <c r="C265" s="34" t="str">
        <f t="shared" ca="1" si="250"/>
        <v/>
      </c>
      <c r="D265" s="10">
        <f t="shared" ca="1" si="337"/>
        <v>0</v>
      </c>
      <c r="E265" s="10">
        <f t="shared" ca="1" si="338"/>
        <v>0</v>
      </c>
      <c r="F265" s="10">
        <f t="shared" ca="1" si="339"/>
        <v>0</v>
      </c>
      <c r="G265" s="10">
        <f t="shared" ca="1" si="340"/>
        <v>0</v>
      </c>
      <c r="H265" s="10">
        <f t="shared" ca="1" si="341"/>
        <v>0</v>
      </c>
      <c r="I265" s="10">
        <f t="shared" ca="1" si="342"/>
        <v>0</v>
      </c>
      <c r="J265" s="10">
        <f t="shared" ca="1" si="354"/>
        <v>0</v>
      </c>
      <c r="K265" s="10">
        <f t="shared" ca="1" si="258"/>
        <v>0</v>
      </c>
      <c r="L265" s="10">
        <f t="shared" ca="1" si="259"/>
        <v>0</v>
      </c>
      <c r="M265" s="10">
        <f t="shared" ca="1" si="260"/>
        <v>0</v>
      </c>
      <c r="N265" s="10">
        <f t="shared" ca="1" si="261"/>
        <v>0</v>
      </c>
      <c r="O265" s="10">
        <f t="shared" ca="1" si="262"/>
        <v>0</v>
      </c>
      <c r="P265" s="10">
        <f t="shared" ca="1" si="263"/>
        <v>0</v>
      </c>
      <c r="Q265" s="10">
        <f t="shared" ca="1" si="264"/>
        <v>0</v>
      </c>
      <c r="R265" s="10">
        <f t="shared" ca="1" si="265"/>
        <v>0</v>
      </c>
      <c r="S265" s="10">
        <f t="shared" ca="1" si="266"/>
        <v>0</v>
      </c>
      <c r="T265" s="10">
        <f t="shared" ca="1" si="267"/>
        <v>0</v>
      </c>
      <c r="U265" s="10">
        <f t="shared" ca="1" si="268"/>
        <v>0</v>
      </c>
      <c r="V265" s="10">
        <f t="shared" ca="1" si="269"/>
        <v>0</v>
      </c>
      <c r="W265" s="10">
        <f t="shared" ca="1" si="269"/>
        <v>0</v>
      </c>
      <c r="X265" s="31"/>
      <c r="Y265" s="10">
        <f t="shared" ca="1" si="344"/>
        <v>0</v>
      </c>
      <c r="Z265" s="10">
        <f t="shared" ca="1" si="345"/>
        <v>0</v>
      </c>
      <c r="AA265" s="10">
        <f t="shared" ca="1" si="346"/>
        <v>0</v>
      </c>
      <c r="AB265" s="10">
        <f t="shared" ca="1" si="347"/>
        <v>0</v>
      </c>
      <c r="AC265" s="10">
        <f t="shared" ca="1" si="348"/>
        <v>0</v>
      </c>
      <c r="AD265" s="10">
        <f t="shared" ca="1" si="349"/>
        <v>0</v>
      </c>
      <c r="AE265" s="10">
        <f t="shared" ca="1" si="307"/>
        <v>0</v>
      </c>
      <c r="AF265" s="10">
        <f t="shared" ca="1" si="308"/>
        <v>0</v>
      </c>
      <c r="AG265" s="10">
        <f t="shared" ca="1" si="309"/>
        <v>0</v>
      </c>
      <c r="AH265" s="10">
        <f t="shared" ca="1" si="310"/>
        <v>0</v>
      </c>
      <c r="AI265" s="10">
        <f t="shared" ca="1" si="311"/>
        <v>0</v>
      </c>
      <c r="AJ265" s="10">
        <f t="shared" ca="1" si="312"/>
        <v>0</v>
      </c>
      <c r="AK265" s="10">
        <f t="shared" ca="1" si="313"/>
        <v>0</v>
      </c>
      <c r="AL265" s="10">
        <f t="shared" ca="1" si="314"/>
        <v>0</v>
      </c>
      <c r="AM265" s="10">
        <f t="shared" ca="1" si="315"/>
        <v>0</v>
      </c>
      <c r="AN265" s="10">
        <f t="shared" ca="1" si="316"/>
        <v>0</v>
      </c>
      <c r="AO265" s="10">
        <f t="shared" ca="1" si="317"/>
        <v>0</v>
      </c>
      <c r="AP265" s="10">
        <f t="shared" ca="1" si="318"/>
        <v>0</v>
      </c>
      <c r="AQ265" s="10">
        <f t="shared" ca="1" si="319"/>
        <v>0</v>
      </c>
      <c r="AR265" s="10">
        <f t="shared" ca="1" si="320"/>
        <v>0</v>
      </c>
      <c r="AS265" s="2"/>
      <c r="AT265" s="10">
        <f t="shared" ca="1" si="350"/>
        <v>0</v>
      </c>
      <c r="AU265" s="10">
        <f t="shared" ca="1" si="351"/>
        <v>0</v>
      </c>
      <c r="AV265" s="10">
        <f t="shared" ca="1" si="352"/>
        <v>0</v>
      </c>
      <c r="AW265" s="10">
        <f t="shared" ca="1" si="287"/>
        <v>0</v>
      </c>
      <c r="AX265" s="10">
        <f t="shared" ca="1" si="288"/>
        <v>0</v>
      </c>
      <c r="AY265" s="10">
        <f t="shared" ca="1" si="289"/>
        <v>0</v>
      </c>
      <c r="AZ265" s="10">
        <f t="shared" ca="1" si="290"/>
        <v>0</v>
      </c>
      <c r="BA265" s="10">
        <f t="shared" ca="1" si="291"/>
        <v>0</v>
      </c>
      <c r="BB265" s="10">
        <f t="shared" ca="1" si="292"/>
        <v>0</v>
      </c>
      <c r="BC265" s="10">
        <f t="shared" ca="1" si="293"/>
        <v>0</v>
      </c>
      <c r="BD265" s="10">
        <f t="shared" ca="1" si="294"/>
        <v>0</v>
      </c>
      <c r="BE265" s="10">
        <f t="shared" ca="1" si="295"/>
        <v>0</v>
      </c>
      <c r="BF265" s="10">
        <f t="shared" ca="1" si="296"/>
        <v>0</v>
      </c>
      <c r="BG265" s="10">
        <f t="shared" ca="1" si="297"/>
        <v>0</v>
      </c>
      <c r="BH265" s="10">
        <f t="shared" ca="1" si="298"/>
        <v>0</v>
      </c>
      <c r="BI265" s="10">
        <f t="shared" ca="1" si="299"/>
        <v>0</v>
      </c>
      <c r="BJ265" s="10">
        <f t="shared" ca="1" si="300"/>
        <v>0</v>
      </c>
      <c r="BK265" s="10">
        <f t="shared" ca="1" si="301"/>
        <v>0</v>
      </c>
      <c r="BL265" s="10">
        <f t="shared" ca="1" si="302"/>
        <v>0</v>
      </c>
      <c r="BM265" s="10">
        <f t="shared" ca="1" si="303"/>
        <v>0</v>
      </c>
      <c r="BN265" s="13">
        <f t="shared" ca="1" si="279"/>
        <v>0</v>
      </c>
      <c r="BO265" s="7"/>
      <c r="BP265" s="10">
        <f t="shared" ca="1" si="280"/>
        <v>0</v>
      </c>
      <c r="BQ265" s="10">
        <f t="shared" ca="1" si="281"/>
        <v>0</v>
      </c>
      <c r="BR265" s="10">
        <f t="shared" ca="1" si="282"/>
        <v>0</v>
      </c>
      <c r="BS265" s="10">
        <f t="shared" ca="1" si="283"/>
        <v>0</v>
      </c>
      <c r="BT265" s="10">
        <f t="shared" ca="1" si="284"/>
        <v>0</v>
      </c>
      <c r="BU265" s="10">
        <f t="shared" ca="1" si="321"/>
        <v>0</v>
      </c>
      <c r="BV265" s="10">
        <f t="shared" ca="1" si="322"/>
        <v>0</v>
      </c>
      <c r="BW265" s="10">
        <f t="shared" ca="1" si="323"/>
        <v>0</v>
      </c>
      <c r="BX265" s="10">
        <f t="shared" ca="1" si="324"/>
        <v>0</v>
      </c>
      <c r="BY265" s="10">
        <f t="shared" ca="1" si="325"/>
        <v>0</v>
      </c>
      <c r="BZ265" s="10">
        <f t="shared" ca="1" si="326"/>
        <v>0</v>
      </c>
      <c r="CA265" s="10">
        <f t="shared" ca="1" si="327"/>
        <v>0</v>
      </c>
      <c r="CB265" s="10">
        <f t="shared" ca="1" si="328"/>
        <v>0</v>
      </c>
      <c r="CC265" s="10">
        <f t="shared" ca="1" si="329"/>
        <v>0</v>
      </c>
      <c r="CD265" s="10">
        <f t="shared" ca="1" si="330"/>
        <v>0</v>
      </c>
      <c r="CE265" s="10">
        <f t="shared" ca="1" si="331"/>
        <v>0</v>
      </c>
      <c r="CF265" s="10">
        <f t="shared" ca="1" si="332"/>
        <v>0</v>
      </c>
      <c r="CG265" s="10">
        <f t="shared" ca="1" si="333"/>
        <v>0</v>
      </c>
      <c r="CH265" s="10">
        <f t="shared" ca="1" si="334"/>
        <v>0</v>
      </c>
      <c r="CI265" s="10">
        <f t="shared" ca="1" si="335"/>
        <v>0</v>
      </c>
      <c r="CJ265" s="13">
        <f t="shared" ca="1" si="353"/>
        <v>0</v>
      </c>
      <c r="CK265" s="13"/>
      <c r="CL265" s="33">
        <f t="shared" ca="1" si="271"/>
        <v>0</v>
      </c>
      <c r="CM265" s="10">
        <f ca="1">IF(NOT(snowball),0,IF(Z264=0,0,IF($C265&lt;=SUM($CL265:CL265),0,IF(BQ265+$C265-SUM($CL265:CL265)&gt;Z264+AU265,Z264+AU265-BQ265,$C265-SUM($CL265:CL265)))))</f>
        <v>0</v>
      </c>
      <c r="CN265" s="10">
        <f ca="1">IF(NOT(snowball),0,IF(AA264=0,0,IF($C265&lt;=SUM($CL265:CM265),0,IF(BR265+$C265-SUM($CL265:CM265)&gt;AA264+AV265,AA264+AV265-BR265,$C265-SUM($CL265:CM265)))))</f>
        <v>0</v>
      </c>
      <c r="CO265" s="10">
        <f ca="1">IF(NOT(snowball),0,IF(AB264=0,0,IF($C265&lt;=SUM($CL265:CN265),0,IF(BS265+$C265-SUM($CL265:CN265)&gt;AB264+AW265,AB264+AW265-BS265,$C265-SUM($CL265:CN265)))))</f>
        <v>0</v>
      </c>
      <c r="CP265" s="10">
        <f ca="1">IF(NOT(snowball),0,IF(AC264=0,0,IF($C265&lt;=SUM($CL265:CO265),0,IF(BT265+$C265-SUM($CL265:CO265)&gt;AC264+AX265,AC264+AX265-BT265,$C265-SUM($CL265:CO265)))))</f>
        <v>0</v>
      </c>
      <c r="CQ265" s="10">
        <f ca="1">IF(NOT(snowball),0,IF(AD264=0,0,IF($C265&lt;=SUM($CL265:CP265),0,IF(BU265+$C265-SUM($CL265:CP265)&gt;AD264+AY265,AD264+AY265-BU265,$C265-SUM($CL265:CP265)))))</f>
        <v>0</v>
      </c>
      <c r="CR265" s="10">
        <f ca="1">IF(NOT(snowball),0,IF(AE264=0,0,IF($C265&lt;=SUM($CL265:CQ265),0,IF(BV265+$C265-SUM($CL265:CQ265)&gt;AE264+AZ265,AE264+AZ265-BV265,$C265-SUM($CL265:CQ265)))))</f>
        <v>0</v>
      </c>
      <c r="CS265" s="10">
        <f ca="1">IF(NOT(snowball),0,IF(AF264=0,0,IF($C265&lt;=SUM($CL265:CR265),0,IF(BW265+$C265-SUM($CL265:CR265)&gt;AF264+BA265,AF264+BA265-BW265,$C265-SUM($CL265:CR265)))))</f>
        <v>0</v>
      </c>
      <c r="CT265" s="10">
        <f ca="1">IF(NOT(snowball),0,IF(AG264=0,0,IF($C265&lt;=SUM($CL265:CS265),0,IF(BX265+$C265-SUM($CL265:CS265)&gt;AG264+BB265,AG264+BB265-BX265,$C265-SUM($CL265:CS265)))))</f>
        <v>0</v>
      </c>
      <c r="CU265" s="10">
        <f ca="1">IF(NOT(snowball),0,IF(AH264=0,0,IF($C265&lt;=SUM($CL265:CT265),0,IF(BY265+$C265-SUM($CL265:CT265)&gt;AH264+BC265,AH264+BC265-BY265,$C265-SUM($CL265:CT265)))))</f>
        <v>0</v>
      </c>
      <c r="CV265" s="10">
        <f ca="1">IF(NOT(snowball),0,IF(AI264=0,0,IF($C265&lt;=SUM($CL265:CU265),0,IF(BZ265+$C265-SUM($CL265:CU265)&gt;AI264+BD265,AI264+BD265-BZ265,$C265-SUM($CL265:CU265)))))</f>
        <v>0</v>
      </c>
      <c r="CW265" s="10">
        <f ca="1">IF(NOT(snowball),0,IF(AJ264=0,0,IF($C265&lt;=SUM($CL265:CV265),0,IF(CA265+$C265-SUM($CL265:CV265)&gt;AJ264+BE265,AJ264+BE265-CA265,$C265-SUM($CL265:CV265)))))</f>
        <v>0</v>
      </c>
      <c r="CX265" s="10">
        <f ca="1">IF(NOT(snowball),0,IF(AK264=0,0,IF($C265&lt;=SUM($CL265:CW265),0,IF(CB265+$C265-SUM($CL265:CW265)&gt;AK264+BF265,AK264+BF265-CB265,$C265-SUM($CL265:CW265)))))</f>
        <v>0</v>
      </c>
      <c r="CY265" s="10">
        <f ca="1">IF(NOT(snowball),0,IF(AL264=0,0,IF($C265&lt;=SUM($CL265:CX265),0,IF(CC265+$C265-SUM($CL265:CX265)&gt;AL264+BG265,AL264+BG265-CC265,$C265-SUM($CL265:CX265)))))</f>
        <v>0</v>
      </c>
      <c r="CZ265" s="10">
        <f ca="1">IF(NOT(snowball),0,IF(AM264=0,0,IF($C265&lt;=SUM($CL265:CY265),0,IF(CD265+$C265-SUM($CL265:CY265)&gt;AM264+BH265,AM264+BH265-CD265,$C265-SUM($CL265:CY265)))))</f>
        <v>0</v>
      </c>
      <c r="DA265" s="10">
        <f ca="1">IF(NOT(snowball),0,IF(AN264=0,0,IF($C265&lt;=SUM($CL265:CZ265),0,IF(CE265+$C265-SUM($CL265:CZ265)&gt;AN264+BI265,AN264+BI265-CE265,$C265-SUM($CL265:CZ265)))))</f>
        <v>0</v>
      </c>
      <c r="DB265" s="10">
        <f ca="1">IF(NOT(snowball),0,IF(AO264=0,0,IF($C265&lt;=SUM($CL265:DA265),0,IF(CF265+$C265-SUM($CL265:DA265)&gt;AO264+BJ265,AO264+BJ265-CF265,$C265-SUM($CL265:DA265)))))</f>
        <v>0</v>
      </c>
      <c r="DC265" s="10">
        <f ca="1">IF(NOT(snowball),0,IF(AP264=0,0,IF($C265&lt;=SUM($CL265:DB265),0,IF(CG265+$C265-SUM($CL265:DB265)&gt;AP264+BK265,AP264+BK265-CG265,$C265-SUM($CL265:DB265)))))</f>
        <v>0</v>
      </c>
      <c r="DD265" s="10">
        <f ca="1">IF(NOT(snowball),0,IF(AQ264=0,0,IF($C265&lt;=SUM($CL265:DC265),0,IF(CH265+$C265-SUM($CL265:DC265)&gt;AQ264+BL265,AQ264+BL265-CH265,$C265-SUM($CL265:DC265)))))</f>
        <v>0</v>
      </c>
      <c r="DE265" s="10">
        <f ca="1">IF(NOT(snowball),0,IF(AR264=0,0,IF($C265&lt;=SUM($CL265:DD265),0,IF(CI265+$C265-SUM($CL265:DD265)&gt;AR264+BM265,AR264+BM265-CI265,$C265-SUM($CL265:DD265)))))</f>
        <v>0</v>
      </c>
    </row>
    <row r="266" spans="1:109" ht="11.1" customHeight="1">
      <c r="A266" s="11" t="str">
        <f t="shared" ca="1" si="336"/>
        <v/>
      </c>
      <c r="B266" s="5" t="e">
        <f t="shared" ca="1" si="272"/>
        <v>#N/A</v>
      </c>
      <c r="C266" s="34" t="str">
        <f t="shared" ca="1" si="250"/>
        <v/>
      </c>
      <c r="D266" s="10">
        <f t="shared" ca="1" si="337"/>
        <v>0</v>
      </c>
      <c r="E266" s="10">
        <f t="shared" ca="1" si="338"/>
        <v>0</v>
      </c>
      <c r="F266" s="10">
        <f t="shared" ca="1" si="339"/>
        <v>0</v>
      </c>
      <c r="G266" s="10">
        <f t="shared" ca="1" si="340"/>
        <v>0</v>
      </c>
      <c r="H266" s="10">
        <f t="shared" ca="1" si="341"/>
        <v>0</v>
      </c>
      <c r="I266" s="10">
        <f t="shared" ca="1" si="342"/>
        <v>0</v>
      </c>
      <c r="J266" s="10">
        <f t="shared" ca="1" si="354"/>
        <v>0</v>
      </c>
      <c r="K266" s="10">
        <f t="shared" ca="1" si="258"/>
        <v>0</v>
      </c>
      <c r="L266" s="10">
        <f t="shared" ca="1" si="259"/>
        <v>0</v>
      </c>
      <c r="M266" s="10">
        <f t="shared" ca="1" si="260"/>
        <v>0</v>
      </c>
      <c r="N266" s="10">
        <f t="shared" ca="1" si="261"/>
        <v>0</v>
      </c>
      <c r="O266" s="10">
        <f t="shared" ca="1" si="262"/>
        <v>0</v>
      </c>
      <c r="P266" s="10">
        <f t="shared" ca="1" si="263"/>
        <v>0</v>
      </c>
      <c r="Q266" s="10">
        <f t="shared" ca="1" si="264"/>
        <v>0</v>
      </c>
      <c r="R266" s="10">
        <f t="shared" ca="1" si="265"/>
        <v>0</v>
      </c>
      <c r="S266" s="10">
        <f t="shared" ca="1" si="266"/>
        <v>0</v>
      </c>
      <c r="T266" s="10">
        <f t="shared" ca="1" si="267"/>
        <v>0</v>
      </c>
      <c r="U266" s="10">
        <f t="shared" ca="1" si="268"/>
        <v>0</v>
      </c>
      <c r="V266" s="10">
        <f t="shared" ca="1" si="269"/>
        <v>0</v>
      </c>
      <c r="W266" s="10">
        <f t="shared" ca="1" si="269"/>
        <v>0</v>
      </c>
      <c r="X266" s="31"/>
      <c r="Y266" s="10">
        <f t="shared" ca="1" si="344"/>
        <v>0</v>
      </c>
      <c r="Z266" s="10">
        <f t="shared" ca="1" si="345"/>
        <v>0</v>
      </c>
      <c r="AA266" s="10">
        <f t="shared" ca="1" si="346"/>
        <v>0</v>
      </c>
      <c r="AB266" s="10">
        <f t="shared" ca="1" si="347"/>
        <v>0</v>
      </c>
      <c r="AC266" s="10">
        <f t="shared" ca="1" si="348"/>
        <v>0</v>
      </c>
      <c r="AD266" s="10">
        <f t="shared" ca="1" si="349"/>
        <v>0</v>
      </c>
      <c r="AE266" s="10">
        <f t="shared" ca="1" si="307"/>
        <v>0</v>
      </c>
      <c r="AF266" s="10">
        <f t="shared" ca="1" si="308"/>
        <v>0</v>
      </c>
      <c r="AG266" s="10">
        <f t="shared" ca="1" si="309"/>
        <v>0</v>
      </c>
      <c r="AH266" s="10">
        <f t="shared" ca="1" si="310"/>
        <v>0</v>
      </c>
      <c r="AI266" s="10">
        <f t="shared" ca="1" si="311"/>
        <v>0</v>
      </c>
      <c r="AJ266" s="10">
        <f t="shared" ca="1" si="312"/>
        <v>0</v>
      </c>
      <c r="AK266" s="10">
        <f t="shared" ca="1" si="313"/>
        <v>0</v>
      </c>
      <c r="AL266" s="10">
        <f t="shared" ca="1" si="314"/>
        <v>0</v>
      </c>
      <c r="AM266" s="10">
        <f t="shared" ca="1" si="315"/>
        <v>0</v>
      </c>
      <c r="AN266" s="10">
        <f t="shared" ca="1" si="316"/>
        <v>0</v>
      </c>
      <c r="AO266" s="10">
        <f t="shared" ca="1" si="317"/>
        <v>0</v>
      </c>
      <c r="AP266" s="10">
        <f t="shared" ca="1" si="318"/>
        <v>0</v>
      </c>
      <c r="AQ266" s="10">
        <f t="shared" ca="1" si="319"/>
        <v>0</v>
      </c>
      <c r="AR266" s="10">
        <f t="shared" ca="1" si="320"/>
        <v>0</v>
      </c>
      <c r="AS266" s="2"/>
      <c r="AT266" s="10">
        <f t="shared" ca="1" si="350"/>
        <v>0</v>
      </c>
      <c r="AU266" s="10">
        <f t="shared" ca="1" si="351"/>
        <v>0</v>
      </c>
      <c r="AV266" s="10">
        <f t="shared" ca="1" si="352"/>
        <v>0</v>
      </c>
      <c r="AW266" s="10">
        <f t="shared" ca="1" si="287"/>
        <v>0</v>
      </c>
      <c r="AX266" s="10">
        <f t="shared" ca="1" si="288"/>
        <v>0</v>
      </c>
      <c r="AY266" s="10">
        <f t="shared" ca="1" si="289"/>
        <v>0</v>
      </c>
      <c r="AZ266" s="10">
        <f t="shared" ca="1" si="290"/>
        <v>0</v>
      </c>
      <c r="BA266" s="10">
        <f t="shared" ca="1" si="291"/>
        <v>0</v>
      </c>
      <c r="BB266" s="10">
        <f t="shared" ca="1" si="292"/>
        <v>0</v>
      </c>
      <c r="BC266" s="10">
        <f t="shared" ca="1" si="293"/>
        <v>0</v>
      </c>
      <c r="BD266" s="10">
        <f t="shared" ca="1" si="294"/>
        <v>0</v>
      </c>
      <c r="BE266" s="10">
        <f t="shared" ca="1" si="295"/>
        <v>0</v>
      </c>
      <c r="BF266" s="10">
        <f t="shared" ca="1" si="296"/>
        <v>0</v>
      </c>
      <c r="BG266" s="10">
        <f t="shared" ca="1" si="297"/>
        <v>0</v>
      </c>
      <c r="BH266" s="10">
        <f t="shared" ca="1" si="298"/>
        <v>0</v>
      </c>
      <c r="BI266" s="10">
        <f t="shared" ca="1" si="299"/>
        <v>0</v>
      </c>
      <c r="BJ266" s="10">
        <f t="shared" ca="1" si="300"/>
        <v>0</v>
      </c>
      <c r="BK266" s="10">
        <f t="shared" ca="1" si="301"/>
        <v>0</v>
      </c>
      <c r="BL266" s="10">
        <f t="shared" ca="1" si="302"/>
        <v>0</v>
      </c>
      <c r="BM266" s="10">
        <f t="shared" ca="1" si="303"/>
        <v>0</v>
      </c>
      <c r="BN266" s="13">
        <f t="shared" ca="1" si="279"/>
        <v>0</v>
      </c>
      <c r="BO266" s="7"/>
      <c r="BP266" s="10">
        <f t="shared" ca="1" si="280"/>
        <v>0</v>
      </c>
      <c r="BQ266" s="10">
        <f t="shared" ca="1" si="281"/>
        <v>0</v>
      </c>
      <c r="BR266" s="10">
        <f t="shared" ca="1" si="282"/>
        <v>0</v>
      </c>
      <c r="BS266" s="10">
        <f t="shared" ca="1" si="283"/>
        <v>0</v>
      </c>
      <c r="BT266" s="10">
        <f t="shared" ca="1" si="284"/>
        <v>0</v>
      </c>
      <c r="BU266" s="10">
        <f t="shared" ca="1" si="321"/>
        <v>0</v>
      </c>
      <c r="BV266" s="10">
        <f t="shared" ca="1" si="322"/>
        <v>0</v>
      </c>
      <c r="BW266" s="10">
        <f t="shared" ca="1" si="323"/>
        <v>0</v>
      </c>
      <c r="BX266" s="10">
        <f t="shared" ca="1" si="324"/>
        <v>0</v>
      </c>
      <c r="BY266" s="10">
        <f t="shared" ca="1" si="325"/>
        <v>0</v>
      </c>
      <c r="BZ266" s="10">
        <f t="shared" ca="1" si="326"/>
        <v>0</v>
      </c>
      <c r="CA266" s="10">
        <f t="shared" ca="1" si="327"/>
        <v>0</v>
      </c>
      <c r="CB266" s="10">
        <f t="shared" ca="1" si="328"/>
        <v>0</v>
      </c>
      <c r="CC266" s="10">
        <f t="shared" ca="1" si="329"/>
        <v>0</v>
      </c>
      <c r="CD266" s="10">
        <f t="shared" ca="1" si="330"/>
        <v>0</v>
      </c>
      <c r="CE266" s="10">
        <f t="shared" ca="1" si="331"/>
        <v>0</v>
      </c>
      <c r="CF266" s="10">
        <f t="shared" ca="1" si="332"/>
        <v>0</v>
      </c>
      <c r="CG266" s="10">
        <f t="shared" ca="1" si="333"/>
        <v>0</v>
      </c>
      <c r="CH266" s="10">
        <f t="shared" ca="1" si="334"/>
        <v>0</v>
      </c>
      <c r="CI266" s="10">
        <f t="shared" ca="1" si="335"/>
        <v>0</v>
      </c>
      <c r="CJ266" s="13">
        <f t="shared" ca="1" si="353"/>
        <v>0</v>
      </c>
      <c r="CK266" s="13"/>
      <c r="CL266" s="33">
        <f t="shared" ca="1" si="271"/>
        <v>0</v>
      </c>
      <c r="CM266" s="10">
        <f ca="1">IF(NOT(snowball),0,IF(Z265=0,0,IF($C266&lt;=SUM($CL266:CL266),0,IF(BQ266+$C266-SUM($CL266:CL266)&gt;Z265+AU266,Z265+AU266-BQ266,$C266-SUM($CL266:CL266)))))</f>
        <v>0</v>
      </c>
      <c r="CN266" s="10">
        <f ca="1">IF(NOT(snowball),0,IF(AA265=0,0,IF($C266&lt;=SUM($CL266:CM266),0,IF(BR266+$C266-SUM($CL266:CM266)&gt;AA265+AV266,AA265+AV266-BR266,$C266-SUM($CL266:CM266)))))</f>
        <v>0</v>
      </c>
      <c r="CO266" s="10">
        <f ca="1">IF(NOT(snowball),0,IF(AB265=0,0,IF($C266&lt;=SUM($CL266:CN266),0,IF(BS266+$C266-SUM($CL266:CN266)&gt;AB265+AW266,AB265+AW266-BS266,$C266-SUM($CL266:CN266)))))</f>
        <v>0</v>
      </c>
      <c r="CP266" s="10">
        <f ca="1">IF(NOT(snowball),0,IF(AC265=0,0,IF($C266&lt;=SUM($CL266:CO266),0,IF(BT266+$C266-SUM($CL266:CO266)&gt;AC265+AX266,AC265+AX266-BT266,$C266-SUM($CL266:CO266)))))</f>
        <v>0</v>
      </c>
      <c r="CQ266" s="10">
        <f ca="1">IF(NOT(snowball),0,IF(AD265=0,0,IF($C266&lt;=SUM($CL266:CP266),0,IF(BU266+$C266-SUM($CL266:CP266)&gt;AD265+AY266,AD265+AY266-BU266,$C266-SUM($CL266:CP266)))))</f>
        <v>0</v>
      </c>
      <c r="CR266" s="10">
        <f ca="1">IF(NOT(snowball),0,IF(AE265=0,0,IF($C266&lt;=SUM($CL266:CQ266),0,IF(BV266+$C266-SUM($CL266:CQ266)&gt;AE265+AZ266,AE265+AZ266-BV266,$C266-SUM($CL266:CQ266)))))</f>
        <v>0</v>
      </c>
      <c r="CS266" s="10">
        <f ca="1">IF(NOT(snowball),0,IF(AF265=0,0,IF($C266&lt;=SUM($CL266:CR266),0,IF(BW266+$C266-SUM($CL266:CR266)&gt;AF265+BA266,AF265+BA266-BW266,$C266-SUM($CL266:CR266)))))</f>
        <v>0</v>
      </c>
      <c r="CT266" s="10">
        <f ca="1">IF(NOT(snowball),0,IF(AG265=0,0,IF($C266&lt;=SUM($CL266:CS266),0,IF(BX266+$C266-SUM($CL266:CS266)&gt;AG265+BB266,AG265+BB266-BX266,$C266-SUM($CL266:CS266)))))</f>
        <v>0</v>
      </c>
      <c r="CU266" s="10">
        <f ca="1">IF(NOT(snowball),0,IF(AH265=0,0,IF($C266&lt;=SUM($CL266:CT266),0,IF(BY266+$C266-SUM($CL266:CT266)&gt;AH265+BC266,AH265+BC266-BY266,$C266-SUM($CL266:CT266)))))</f>
        <v>0</v>
      </c>
      <c r="CV266" s="10">
        <f ca="1">IF(NOT(snowball),0,IF(AI265=0,0,IF($C266&lt;=SUM($CL266:CU266),0,IF(BZ266+$C266-SUM($CL266:CU266)&gt;AI265+BD266,AI265+BD266-BZ266,$C266-SUM($CL266:CU266)))))</f>
        <v>0</v>
      </c>
      <c r="CW266" s="10">
        <f ca="1">IF(NOT(snowball),0,IF(AJ265=0,0,IF($C266&lt;=SUM($CL266:CV266),0,IF(CA266+$C266-SUM($CL266:CV266)&gt;AJ265+BE266,AJ265+BE266-CA266,$C266-SUM($CL266:CV266)))))</f>
        <v>0</v>
      </c>
      <c r="CX266" s="10">
        <f ca="1">IF(NOT(snowball),0,IF(AK265=0,0,IF($C266&lt;=SUM($CL266:CW266),0,IF(CB266+$C266-SUM($CL266:CW266)&gt;AK265+BF266,AK265+BF266-CB266,$C266-SUM($CL266:CW266)))))</f>
        <v>0</v>
      </c>
      <c r="CY266" s="10">
        <f ca="1">IF(NOT(snowball),0,IF(AL265=0,0,IF($C266&lt;=SUM($CL266:CX266),0,IF(CC266+$C266-SUM($CL266:CX266)&gt;AL265+BG266,AL265+BG266-CC266,$C266-SUM($CL266:CX266)))))</f>
        <v>0</v>
      </c>
      <c r="CZ266" s="10">
        <f ca="1">IF(NOT(snowball),0,IF(AM265=0,0,IF($C266&lt;=SUM($CL266:CY266),0,IF(CD266+$C266-SUM($CL266:CY266)&gt;AM265+BH266,AM265+BH266-CD266,$C266-SUM($CL266:CY266)))))</f>
        <v>0</v>
      </c>
      <c r="DA266" s="10">
        <f ca="1">IF(NOT(snowball),0,IF(AN265=0,0,IF($C266&lt;=SUM($CL266:CZ266),0,IF(CE266+$C266-SUM($CL266:CZ266)&gt;AN265+BI266,AN265+BI266-CE266,$C266-SUM($CL266:CZ266)))))</f>
        <v>0</v>
      </c>
      <c r="DB266" s="10">
        <f ca="1">IF(NOT(snowball),0,IF(AO265=0,0,IF($C266&lt;=SUM($CL266:DA266),0,IF(CF266+$C266-SUM($CL266:DA266)&gt;AO265+BJ266,AO265+BJ266-CF266,$C266-SUM($CL266:DA266)))))</f>
        <v>0</v>
      </c>
      <c r="DC266" s="10">
        <f ca="1">IF(NOT(snowball),0,IF(AP265=0,0,IF($C266&lt;=SUM($CL266:DB266),0,IF(CG266+$C266-SUM($CL266:DB266)&gt;AP265+BK266,AP265+BK266-CG266,$C266-SUM($CL266:DB266)))))</f>
        <v>0</v>
      </c>
      <c r="DD266" s="10">
        <f ca="1">IF(NOT(snowball),0,IF(AQ265=0,0,IF($C266&lt;=SUM($CL266:DC266),0,IF(CH266+$C266-SUM($CL266:DC266)&gt;AQ265+BL266,AQ265+BL266-CH266,$C266-SUM($CL266:DC266)))))</f>
        <v>0</v>
      </c>
      <c r="DE266" s="10">
        <f ca="1">IF(NOT(snowball),0,IF(AR265=0,0,IF($C266&lt;=SUM($CL266:DD266),0,IF(CI266+$C266-SUM($CL266:DD266)&gt;AR265+BM266,AR265+BM266-CI266,$C266-SUM($CL266:DD266)))))</f>
        <v>0</v>
      </c>
    </row>
    <row r="267" spans="1:109" ht="11.1" customHeight="1">
      <c r="A267" s="11" t="str">
        <f t="shared" ca="1" si="336"/>
        <v/>
      </c>
      <c r="B267" s="5" t="e">
        <f t="shared" ca="1" si="272"/>
        <v>#N/A</v>
      </c>
      <c r="C267" s="34" t="str">
        <f t="shared" ca="1" si="250"/>
        <v/>
      </c>
      <c r="D267" s="10">
        <f t="shared" ca="1" si="337"/>
        <v>0</v>
      </c>
      <c r="E267" s="10">
        <f t="shared" ca="1" si="338"/>
        <v>0</v>
      </c>
      <c r="F267" s="10">
        <f t="shared" ca="1" si="339"/>
        <v>0</v>
      </c>
      <c r="G267" s="10">
        <f t="shared" ca="1" si="340"/>
        <v>0</v>
      </c>
      <c r="H267" s="10">
        <f t="shared" ca="1" si="341"/>
        <v>0</v>
      </c>
      <c r="I267" s="10">
        <f t="shared" ca="1" si="342"/>
        <v>0</v>
      </c>
      <c r="J267" s="10">
        <f t="shared" ca="1" si="354"/>
        <v>0</v>
      </c>
      <c r="K267" s="10">
        <f t="shared" ca="1" si="258"/>
        <v>0</v>
      </c>
      <c r="L267" s="10">
        <f t="shared" ca="1" si="259"/>
        <v>0</v>
      </c>
      <c r="M267" s="10">
        <f t="shared" ca="1" si="260"/>
        <v>0</v>
      </c>
      <c r="N267" s="10">
        <f t="shared" ca="1" si="261"/>
        <v>0</v>
      </c>
      <c r="O267" s="10">
        <f t="shared" ca="1" si="262"/>
        <v>0</v>
      </c>
      <c r="P267" s="10">
        <f t="shared" ca="1" si="263"/>
        <v>0</v>
      </c>
      <c r="Q267" s="10">
        <f t="shared" ca="1" si="264"/>
        <v>0</v>
      </c>
      <c r="R267" s="10">
        <f t="shared" ca="1" si="265"/>
        <v>0</v>
      </c>
      <c r="S267" s="10">
        <f t="shared" ca="1" si="266"/>
        <v>0</v>
      </c>
      <c r="T267" s="10">
        <f t="shared" ca="1" si="267"/>
        <v>0</v>
      </c>
      <c r="U267" s="10">
        <f t="shared" ca="1" si="268"/>
        <v>0</v>
      </c>
      <c r="V267" s="10">
        <f t="shared" ca="1" si="269"/>
        <v>0</v>
      </c>
      <c r="W267" s="10">
        <f t="shared" ca="1" si="269"/>
        <v>0</v>
      </c>
      <c r="X267" s="31"/>
      <c r="Y267" s="10">
        <f t="shared" ca="1" si="344"/>
        <v>0</v>
      </c>
      <c r="Z267" s="10">
        <f t="shared" ca="1" si="345"/>
        <v>0</v>
      </c>
      <c r="AA267" s="10">
        <f t="shared" ca="1" si="346"/>
        <v>0</v>
      </c>
      <c r="AB267" s="10">
        <f t="shared" ca="1" si="347"/>
        <v>0</v>
      </c>
      <c r="AC267" s="10">
        <f t="shared" ca="1" si="348"/>
        <v>0</v>
      </c>
      <c r="AD267" s="10">
        <f t="shared" ca="1" si="349"/>
        <v>0</v>
      </c>
      <c r="AE267" s="10">
        <f t="shared" ca="1" si="307"/>
        <v>0</v>
      </c>
      <c r="AF267" s="10">
        <f t="shared" ca="1" si="308"/>
        <v>0</v>
      </c>
      <c r="AG267" s="10">
        <f t="shared" ca="1" si="309"/>
        <v>0</v>
      </c>
      <c r="AH267" s="10">
        <f t="shared" ca="1" si="310"/>
        <v>0</v>
      </c>
      <c r="AI267" s="10">
        <f t="shared" ca="1" si="311"/>
        <v>0</v>
      </c>
      <c r="AJ267" s="10">
        <f t="shared" ca="1" si="312"/>
        <v>0</v>
      </c>
      <c r="AK267" s="10">
        <f t="shared" ca="1" si="313"/>
        <v>0</v>
      </c>
      <c r="AL267" s="10">
        <f t="shared" ca="1" si="314"/>
        <v>0</v>
      </c>
      <c r="AM267" s="10">
        <f t="shared" ca="1" si="315"/>
        <v>0</v>
      </c>
      <c r="AN267" s="10">
        <f t="shared" ca="1" si="316"/>
        <v>0</v>
      </c>
      <c r="AO267" s="10">
        <f t="shared" ca="1" si="317"/>
        <v>0</v>
      </c>
      <c r="AP267" s="10">
        <f t="shared" ca="1" si="318"/>
        <v>0</v>
      </c>
      <c r="AQ267" s="10">
        <f t="shared" ca="1" si="319"/>
        <v>0</v>
      </c>
      <c r="AR267" s="10">
        <f t="shared" ca="1" si="320"/>
        <v>0</v>
      </c>
      <c r="AS267" s="2"/>
      <c r="AT267" s="10">
        <f t="shared" ca="1" si="350"/>
        <v>0</v>
      </c>
      <c r="AU267" s="10">
        <f t="shared" ca="1" si="351"/>
        <v>0</v>
      </c>
      <c r="AV267" s="10">
        <f t="shared" ca="1" si="352"/>
        <v>0</v>
      </c>
      <c r="AW267" s="10">
        <f t="shared" ca="1" si="287"/>
        <v>0</v>
      </c>
      <c r="AX267" s="10">
        <f t="shared" ca="1" si="288"/>
        <v>0</v>
      </c>
      <c r="AY267" s="10">
        <f t="shared" ca="1" si="289"/>
        <v>0</v>
      </c>
      <c r="AZ267" s="10">
        <f t="shared" ca="1" si="290"/>
        <v>0</v>
      </c>
      <c r="BA267" s="10">
        <f t="shared" ca="1" si="291"/>
        <v>0</v>
      </c>
      <c r="BB267" s="10">
        <f t="shared" ca="1" si="292"/>
        <v>0</v>
      </c>
      <c r="BC267" s="10">
        <f t="shared" ca="1" si="293"/>
        <v>0</v>
      </c>
      <c r="BD267" s="10">
        <f t="shared" ca="1" si="294"/>
        <v>0</v>
      </c>
      <c r="BE267" s="10">
        <f t="shared" ca="1" si="295"/>
        <v>0</v>
      </c>
      <c r="BF267" s="10">
        <f t="shared" ca="1" si="296"/>
        <v>0</v>
      </c>
      <c r="BG267" s="10">
        <f t="shared" ca="1" si="297"/>
        <v>0</v>
      </c>
      <c r="BH267" s="10">
        <f t="shared" ca="1" si="298"/>
        <v>0</v>
      </c>
      <c r="BI267" s="10">
        <f t="shared" ca="1" si="299"/>
        <v>0</v>
      </c>
      <c r="BJ267" s="10">
        <f t="shared" ca="1" si="300"/>
        <v>0</v>
      </c>
      <c r="BK267" s="10">
        <f t="shared" ca="1" si="301"/>
        <v>0</v>
      </c>
      <c r="BL267" s="10">
        <f t="shared" ca="1" si="302"/>
        <v>0</v>
      </c>
      <c r="BM267" s="10">
        <f t="shared" ca="1" si="303"/>
        <v>0</v>
      </c>
      <c r="BN267" s="13">
        <f t="shared" ca="1" si="279"/>
        <v>0</v>
      </c>
      <c r="BO267" s="7"/>
      <c r="BP267" s="10">
        <f t="shared" ca="1" si="280"/>
        <v>0</v>
      </c>
      <c r="BQ267" s="10">
        <f t="shared" ca="1" si="281"/>
        <v>0</v>
      </c>
      <c r="BR267" s="10">
        <f t="shared" ca="1" si="282"/>
        <v>0</v>
      </c>
      <c r="BS267" s="10">
        <f t="shared" ca="1" si="283"/>
        <v>0</v>
      </c>
      <c r="BT267" s="10">
        <f t="shared" ca="1" si="284"/>
        <v>0</v>
      </c>
      <c r="BU267" s="10">
        <f t="shared" ca="1" si="321"/>
        <v>0</v>
      </c>
      <c r="BV267" s="10">
        <f t="shared" ca="1" si="322"/>
        <v>0</v>
      </c>
      <c r="BW267" s="10">
        <f t="shared" ca="1" si="323"/>
        <v>0</v>
      </c>
      <c r="BX267" s="10">
        <f t="shared" ca="1" si="324"/>
        <v>0</v>
      </c>
      <c r="BY267" s="10">
        <f t="shared" ca="1" si="325"/>
        <v>0</v>
      </c>
      <c r="BZ267" s="10">
        <f t="shared" ca="1" si="326"/>
        <v>0</v>
      </c>
      <c r="CA267" s="10">
        <f t="shared" ca="1" si="327"/>
        <v>0</v>
      </c>
      <c r="CB267" s="10">
        <f t="shared" ca="1" si="328"/>
        <v>0</v>
      </c>
      <c r="CC267" s="10">
        <f t="shared" ca="1" si="329"/>
        <v>0</v>
      </c>
      <c r="CD267" s="10">
        <f t="shared" ca="1" si="330"/>
        <v>0</v>
      </c>
      <c r="CE267" s="10">
        <f t="shared" ca="1" si="331"/>
        <v>0</v>
      </c>
      <c r="CF267" s="10">
        <f t="shared" ca="1" si="332"/>
        <v>0</v>
      </c>
      <c r="CG267" s="10">
        <f t="shared" ca="1" si="333"/>
        <v>0</v>
      </c>
      <c r="CH267" s="10">
        <f t="shared" ca="1" si="334"/>
        <v>0</v>
      </c>
      <c r="CI267" s="10">
        <f t="shared" ca="1" si="335"/>
        <v>0</v>
      </c>
      <c r="CJ267" s="13">
        <f t="shared" ca="1" si="353"/>
        <v>0</v>
      </c>
      <c r="CK267" s="13"/>
      <c r="CL267" s="33">
        <f t="shared" ca="1" si="271"/>
        <v>0</v>
      </c>
      <c r="CM267" s="10">
        <f ca="1">IF(NOT(snowball),0,IF(Z266=0,0,IF($C267&lt;=SUM($CL267:CL267),0,IF(BQ267+$C267-SUM($CL267:CL267)&gt;Z266+AU267,Z266+AU267-BQ267,$C267-SUM($CL267:CL267)))))</f>
        <v>0</v>
      </c>
      <c r="CN267" s="10">
        <f ca="1">IF(NOT(snowball),0,IF(AA266=0,0,IF($C267&lt;=SUM($CL267:CM267),0,IF(BR267+$C267-SUM($CL267:CM267)&gt;AA266+AV267,AA266+AV267-BR267,$C267-SUM($CL267:CM267)))))</f>
        <v>0</v>
      </c>
      <c r="CO267" s="10">
        <f ca="1">IF(NOT(snowball),0,IF(AB266=0,0,IF($C267&lt;=SUM($CL267:CN267),0,IF(BS267+$C267-SUM($CL267:CN267)&gt;AB266+AW267,AB266+AW267-BS267,$C267-SUM($CL267:CN267)))))</f>
        <v>0</v>
      </c>
      <c r="CP267" s="10">
        <f ca="1">IF(NOT(snowball),0,IF(AC266=0,0,IF($C267&lt;=SUM($CL267:CO267),0,IF(BT267+$C267-SUM($CL267:CO267)&gt;AC266+AX267,AC266+AX267-BT267,$C267-SUM($CL267:CO267)))))</f>
        <v>0</v>
      </c>
      <c r="CQ267" s="10">
        <f ca="1">IF(NOT(snowball),0,IF(AD266=0,0,IF($C267&lt;=SUM($CL267:CP267),0,IF(BU267+$C267-SUM($CL267:CP267)&gt;AD266+AY267,AD266+AY267-BU267,$C267-SUM($CL267:CP267)))))</f>
        <v>0</v>
      </c>
      <c r="CR267" s="10">
        <f ca="1">IF(NOT(snowball),0,IF(AE266=0,0,IF($C267&lt;=SUM($CL267:CQ267),0,IF(BV267+$C267-SUM($CL267:CQ267)&gt;AE266+AZ267,AE266+AZ267-BV267,$C267-SUM($CL267:CQ267)))))</f>
        <v>0</v>
      </c>
      <c r="CS267" s="10">
        <f ca="1">IF(NOT(snowball),0,IF(AF266=0,0,IF($C267&lt;=SUM($CL267:CR267),0,IF(BW267+$C267-SUM($CL267:CR267)&gt;AF266+BA267,AF266+BA267-BW267,$C267-SUM($CL267:CR267)))))</f>
        <v>0</v>
      </c>
      <c r="CT267" s="10">
        <f ca="1">IF(NOT(snowball),0,IF(AG266=0,0,IF($C267&lt;=SUM($CL267:CS267),0,IF(BX267+$C267-SUM($CL267:CS267)&gt;AG266+BB267,AG266+BB267-BX267,$C267-SUM($CL267:CS267)))))</f>
        <v>0</v>
      </c>
      <c r="CU267" s="10">
        <f ca="1">IF(NOT(snowball),0,IF(AH266=0,0,IF($C267&lt;=SUM($CL267:CT267),0,IF(BY267+$C267-SUM($CL267:CT267)&gt;AH266+BC267,AH266+BC267-BY267,$C267-SUM($CL267:CT267)))))</f>
        <v>0</v>
      </c>
      <c r="CV267" s="10">
        <f ca="1">IF(NOT(snowball),0,IF(AI266=0,0,IF($C267&lt;=SUM($CL267:CU267),0,IF(BZ267+$C267-SUM($CL267:CU267)&gt;AI266+BD267,AI266+BD267-BZ267,$C267-SUM($CL267:CU267)))))</f>
        <v>0</v>
      </c>
      <c r="CW267" s="10">
        <f ca="1">IF(NOT(snowball),0,IF(AJ266=0,0,IF($C267&lt;=SUM($CL267:CV267),0,IF(CA267+$C267-SUM($CL267:CV267)&gt;AJ266+BE267,AJ266+BE267-CA267,$C267-SUM($CL267:CV267)))))</f>
        <v>0</v>
      </c>
      <c r="CX267" s="10">
        <f ca="1">IF(NOT(snowball),0,IF(AK266=0,0,IF($C267&lt;=SUM($CL267:CW267),0,IF(CB267+$C267-SUM($CL267:CW267)&gt;AK266+BF267,AK266+BF267-CB267,$C267-SUM($CL267:CW267)))))</f>
        <v>0</v>
      </c>
      <c r="CY267" s="10">
        <f ca="1">IF(NOT(snowball),0,IF(AL266=0,0,IF($C267&lt;=SUM($CL267:CX267),0,IF(CC267+$C267-SUM($CL267:CX267)&gt;AL266+BG267,AL266+BG267-CC267,$C267-SUM($CL267:CX267)))))</f>
        <v>0</v>
      </c>
      <c r="CZ267" s="10">
        <f ca="1">IF(NOT(snowball),0,IF(AM266=0,0,IF($C267&lt;=SUM($CL267:CY267),0,IF(CD267+$C267-SUM($CL267:CY267)&gt;AM266+BH267,AM266+BH267-CD267,$C267-SUM($CL267:CY267)))))</f>
        <v>0</v>
      </c>
      <c r="DA267" s="10">
        <f ca="1">IF(NOT(snowball),0,IF(AN266=0,0,IF($C267&lt;=SUM($CL267:CZ267),0,IF(CE267+$C267-SUM($CL267:CZ267)&gt;AN266+BI267,AN266+BI267-CE267,$C267-SUM($CL267:CZ267)))))</f>
        <v>0</v>
      </c>
      <c r="DB267" s="10">
        <f ca="1">IF(NOT(snowball),0,IF(AO266=0,0,IF($C267&lt;=SUM($CL267:DA267),0,IF(CF267+$C267-SUM($CL267:DA267)&gt;AO266+BJ267,AO266+BJ267-CF267,$C267-SUM($CL267:DA267)))))</f>
        <v>0</v>
      </c>
      <c r="DC267" s="10">
        <f ca="1">IF(NOT(snowball),0,IF(AP266=0,0,IF($C267&lt;=SUM($CL267:DB267),0,IF(CG267+$C267-SUM($CL267:DB267)&gt;AP266+BK267,AP266+BK267-CG267,$C267-SUM($CL267:DB267)))))</f>
        <v>0</v>
      </c>
      <c r="DD267" s="10">
        <f ca="1">IF(NOT(snowball),0,IF(AQ266=0,0,IF($C267&lt;=SUM($CL267:DC267),0,IF(CH267+$C267-SUM($CL267:DC267)&gt;AQ266+BL267,AQ266+BL267-CH267,$C267-SUM($CL267:DC267)))))</f>
        <v>0</v>
      </c>
      <c r="DE267" s="10">
        <f ca="1">IF(NOT(snowball),0,IF(AR266=0,0,IF($C267&lt;=SUM($CL267:DD267),0,IF(CI267+$C267-SUM($CL267:DD267)&gt;AR266+BM267,AR266+BM267-CI267,$C267-SUM($CL267:DD267)))))</f>
        <v>0</v>
      </c>
    </row>
    <row r="268" spans="1:109" ht="11.1" customHeight="1">
      <c r="A268" s="11" t="str">
        <f t="shared" ca="1" si="336"/>
        <v/>
      </c>
      <c r="B268" s="5" t="e">
        <f t="shared" ca="1" si="272"/>
        <v>#N/A</v>
      </c>
      <c r="C268" s="34" t="str">
        <f t="shared" ca="1" si="250"/>
        <v/>
      </c>
      <c r="D268" s="10">
        <f t="shared" ca="1" si="337"/>
        <v>0</v>
      </c>
      <c r="E268" s="10">
        <f t="shared" ca="1" si="338"/>
        <v>0</v>
      </c>
      <c r="F268" s="10">
        <f t="shared" ca="1" si="339"/>
        <v>0</v>
      </c>
      <c r="G268" s="10">
        <f t="shared" ca="1" si="340"/>
        <v>0</v>
      </c>
      <c r="H268" s="10">
        <f t="shared" ca="1" si="341"/>
        <v>0</v>
      </c>
      <c r="I268" s="10">
        <f t="shared" ca="1" si="342"/>
        <v>0</v>
      </c>
      <c r="J268" s="10">
        <f t="shared" ca="1" si="354"/>
        <v>0</v>
      </c>
      <c r="K268" s="10">
        <f t="shared" ca="1" si="258"/>
        <v>0</v>
      </c>
      <c r="L268" s="10">
        <f t="shared" ca="1" si="259"/>
        <v>0</v>
      </c>
      <c r="M268" s="10">
        <f t="shared" ca="1" si="260"/>
        <v>0</v>
      </c>
      <c r="N268" s="10">
        <f t="shared" ca="1" si="261"/>
        <v>0</v>
      </c>
      <c r="O268" s="10">
        <f t="shared" ca="1" si="262"/>
        <v>0</v>
      </c>
      <c r="P268" s="10">
        <f t="shared" ca="1" si="263"/>
        <v>0</v>
      </c>
      <c r="Q268" s="10">
        <f t="shared" ca="1" si="264"/>
        <v>0</v>
      </c>
      <c r="R268" s="10">
        <f t="shared" ca="1" si="265"/>
        <v>0</v>
      </c>
      <c r="S268" s="10">
        <f t="shared" ca="1" si="266"/>
        <v>0</v>
      </c>
      <c r="T268" s="10">
        <f t="shared" ca="1" si="267"/>
        <v>0</v>
      </c>
      <c r="U268" s="10">
        <f t="shared" ca="1" si="268"/>
        <v>0</v>
      </c>
      <c r="V268" s="10">
        <f t="shared" ca="1" si="269"/>
        <v>0</v>
      </c>
      <c r="W268" s="10">
        <f t="shared" ca="1" si="269"/>
        <v>0</v>
      </c>
      <c r="X268" s="31"/>
      <c r="Y268" s="10">
        <f t="shared" ca="1" si="344"/>
        <v>0</v>
      </c>
      <c r="Z268" s="10">
        <f t="shared" ca="1" si="345"/>
        <v>0</v>
      </c>
      <c r="AA268" s="10">
        <f t="shared" ca="1" si="346"/>
        <v>0</v>
      </c>
      <c r="AB268" s="10">
        <f t="shared" ca="1" si="347"/>
        <v>0</v>
      </c>
      <c r="AC268" s="10">
        <f t="shared" ca="1" si="348"/>
        <v>0</v>
      </c>
      <c r="AD268" s="10">
        <f t="shared" ca="1" si="349"/>
        <v>0</v>
      </c>
      <c r="AE268" s="10">
        <f t="shared" ca="1" si="307"/>
        <v>0</v>
      </c>
      <c r="AF268" s="10">
        <f t="shared" ca="1" si="308"/>
        <v>0</v>
      </c>
      <c r="AG268" s="10">
        <f t="shared" ca="1" si="309"/>
        <v>0</v>
      </c>
      <c r="AH268" s="10">
        <f t="shared" ca="1" si="310"/>
        <v>0</v>
      </c>
      <c r="AI268" s="10">
        <f t="shared" ca="1" si="311"/>
        <v>0</v>
      </c>
      <c r="AJ268" s="10">
        <f t="shared" ca="1" si="312"/>
        <v>0</v>
      </c>
      <c r="AK268" s="10">
        <f t="shared" ca="1" si="313"/>
        <v>0</v>
      </c>
      <c r="AL268" s="10">
        <f t="shared" ca="1" si="314"/>
        <v>0</v>
      </c>
      <c r="AM268" s="10">
        <f t="shared" ca="1" si="315"/>
        <v>0</v>
      </c>
      <c r="AN268" s="10">
        <f t="shared" ca="1" si="316"/>
        <v>0</v>
      </c>
      <c r="AO268" s="10">
        <f t="shared" ca="1" si="317"/>
        <v>0</v>
      </c>
      <c r="AP268" s="10">
        <f t="shared" ca="1" si="318"/>
        <v>0</v>
      </c>
      <c r="AQ268" s="10">
        <f t="shared" ca="1" si="319"/>
        <v>0</v>
      </c>
      <c r="AR268" s="10">
        <f t="shared" ca="1" si="320"/>
        <v>0</v>
      </c>
      <c r="AS268" s="2"/>
      <c r="AT268" s="10">
        <f t="shared" ca="1" si="350"/>
        <v>0</v>
      </c>
      <c r="AU268" s="10">
        <f t="shared" ca="1" si="351"/>
        <v>0</v>
      </c>
      <c r="AV268" s="10">
        <f t="shared" ca="1" si="352"/>
        <v>0</v>
      </c>
      <c r="AW268" s="10">
        <f t="shared" ca="1" si="287"/>
        <v>0</v>
      </c>
      <c r="AX268" s="10">
        <f t="shared" ca="1" si="288"/>
        <v>0</v>
      </c>
      <c r="AY268" s="10">
        <f t="shared" ca="1" si="289"/>
        <v>0</v>
      </c>
      <c r="AZ268" s="10">
        <f t="shared" ca="1" si="290"/>
        <v>0</v>
      </c>
      <c r="BA268" s="10">
        <f t="shared" ca="1" si="291"/>
        <v>0</v>
      </c>
      <c r="BB268" s="10">
        <f t="shared" ca="1" si="292"/>
        <v>0</v>
      </c>
      <c r="BC268" s="10">
        <f t="shared" ca="1" si="293"/>
        <v>0</v>
      </c>
      <c r="BD268" s="10">
        <f t="shared" ca="1" si="294"/>
        <v>0</v>
      </c>
      <c r="BE268" s="10">
        <f t="shared" ca="1" si="295"/>
        <v>0</v>
      </c>
      <c r="BF268" s="10">
        <f t="shared" ca="1" si="296"/>
        <v>0</v>
      </c>
      <c r="BG268" s="10">
        <f t="shared" ca="1" si="297"/>
        <v>0</v>
      </c>
      <c r="BH268" s="10">
        <f t="shared" ca="1" si="298"/>
        <v>0</v>
      </c>
      <c r="BI268" s="10">
        <f t="shared" ca="1" si="299"/>
        <v>0</v>
      </c>
      <c r="BJ268" s="10">
        <f t="shared" ca="1" si="300"/>
        <v>0</v>
      </c>
      <c r="BK268" s="10">
        <f t="shared" ca="1" si="301"/>
        <v>0</v>
      </c>
      <c r="BL268" s="10">
        <f t="shared" ca="1" si="302"/>
        <v>0</v>
      </c>
      <c r="BM268" s="10">
        <f t="shared" ca="1" si="303"/>
        <v>0</v>
      </c>
      <c r="BN268" s="13">
        <f t="shared" ca="1" si="279"/>
        <v>0</v>
      </c>
      <c r="BO268" s="7"/>
      <c r="BP268" s="10">
        <f t="shared" ca="1" si="280"/>
        <v>0</v>
      </c>
      <c r="BQ268" s="10">
        <f t="shared" ca="1" si="281"/>
        <v>0</v>
      </c>
      <c r="BR268" s="10">
        <f t="shared" ca="1" si="282"/>
        <v>0</v>
      </c>
      <c r="BS268" s="10">
        <f t="shared" ca="1" si="283"/>
        <v>0</v>
      </c>
      <c r="BT268" s="10">
        <f t="shared" ca="1" si="284"/>
        <v>0</v>
      </c>
      <c r="BU268" s="10">
        <f t="shared" ca="1" si="321"/>
        <v>0</v>
      </c>
      <c r="BV268" s="10">
        <f t="shared" ca="1" si="322"/>
        <v>0</v>
      </c>
      <c r="BW268" s="10">
        <f t="shared" ca="1" si="323"/>
        <v>0</v>
      </c>
      <c r="BX268" s="10">
        <f t="shared" ca="1" si="324"/>
        <v>0</v>
      </c>
      <c r="BY268" s="10">
        <f t="shared" ca="1" si="325"/>
        <v>0</v>
      </c>
      <c r="BZ268" s="10">
        <f t="shared" ca="1" si="326"/>
        <v>0</v>
      </c>
      <c r="CA268" s="10">
        <f t="shared" ca="1" si="327"/>
        <v>0</v>
      </c>
      <c r="CB268" s="10">
        <f t="shared" ca="1" si="328"/>
        <v>0</v>
      </c>
      <c r="CC268" s="10">
        <f t="shared" ca="1" si="329"/>
        <v>0</v>
      </c>
      <c r="CD268" s="10">
        <f t="shared" ca="1" si="330"/>
        <v>0</v>
      </c>
      <c r="CE268" s="10">
        <f t="shared" ca="1" si="331"/>
        <v>0</v>
      </c>
      <c r="CF268" s="10">
        <f t="shared" ca="1" si="332"/>
        <v>0</v>
      </c>
      <c r="CG268" s="10">
        <f t="shared" ca="1" si="333"/>
        <v>0</v>
      </c>
      <c r="CH268" s="10">
        <f t="shared" ca="1" si="334"/>
        <v>0</v>
      </c>
      <c r="CI268" s="10">
        <f t="shared" ca="1" si="335"/>
        <v>0</v>
      </c>
      <c r="CJ268" s="13">
        <f t="shared" ca="1" si="353"/>
        <v>0</v>
      </c>
      <c r="CK268" s="13"/>
      <c r="CL268" s="33">
        <f t="shared" ca="1" si="271"/>
        <v>0</v>
      </c>
      <c r="CM268" s="10">
        <f ca="1">IF(NOT(snowball),0,IF(Z267=0,0,IF($C268&lt;=SUM($CL268:CL268),0,IF(BQ268+$C268-SUM($CL268:CL268)&gt;Z267+AU268,Z267+AU268-BQ268,$C268-SUM($CL268:CL268)))))</f>
        <v>0</v>
      </c>
      <c r="CN268" s="10">
        <f ca="1">IF(NOT(snowball),0,IF(AA267=0,0,IF($C268&lt;=SUM($CL268:CM268),0,IF(BR268+$C268-SUM($CL268:CM268)&gt;AA267+AV268,AA267+AV268-BR268,$C268-SUM($CL268:CM268)))))</f>
        <v>0</v>
      </c>
      <c r="CO268" s="10">
        <f ca="1">IF(NOT(snowball),0,IF(AB267=0,0,IF($C268&lt;=SUM($CL268:CN268),0,IF(BS268+$C268-SUM($CL268:CN268)&gt;AB267+AW268,AB267+AW268-BS268,$C268-SUM($CL268:CN268)))))</f>
        <v>0</v>
      </c>
      <c r="CP268" s="10">
        <f ca="1">IF(NOT(snowball),0,IF(AC267=0,0,IF($C268&lt;=SUM($CL268:CO268),0,IF(BT268+$C268-SUM($CL268:CO268)&gt;AC267+AX268,AC267+AX268-BT268,$C268-SUM($CL268:CO268)))))</f>
        <v>0</v>
      </c>
      <c r="CQ268" s="10">
        <f ca="1">IF(NOT(snowball),0,IF(AD267=0,0,IF($C268&lt;=SUM($CL268:CP268),0,IF(BU268+$C268-SUM($CL268:CP268)&gt;AD267+AY268,AD267+AY268-BU268,$C268-SUM($CL268:CP268)))))</f>
        <v>0</v>
      </c>
      <c r="CR268" s="10">
        <f ca="1">IF(NOT(snowball),0,IF(AE267=0,0,IF($C268&lt;=SUM($CL268:CQ268),0,IF(BV268+$C268-SUM($CL268:CQ268)&gt;AE267+AZ268,AE267+AZ268-BV268,$C268-SUM($CL268:CQ268)))))</f>
        <v>0</v>
      </c>
      <c r="CS268" s="10">
        <f ca="1">IF(NOT(snowball),0,IF(AF267=0,0,IF($C268&lt;=SUM($CL268:CR268),0,IF(BW268+$C268-SUM($CL268:CR268)&gt;AF267+BA268,AF267+BA268-BW268,$C268-SUM($CL268:CR268)))))</f>
        <v>0</v>
      </c>
      <c r="CT268" s="10">
        <f ca="1">IF(NOT(snowball),0,IF(AG267=0,0,IF($C268&lt;=SUM($CL268:CS268),0,IF(BX268+$C268-SUM($CL268:CS268)&gt;AG267+BB268,AG267+BB268-BX268,$C268-SUM($CL268:CS268)))))</f>
        <v>0</v>
      </c>
      <c r="CU268" s="10">
        <f ca="1">IF(NOT(snowball),0,IF(AH267=0,0,IF($C268&lt;=SUM($CL268:CT268),0,IF(BY268+$C268-SUM($CL268:CT268)&gt;AH267+BC268,AH267+BC268-BY268,$C268-SUM($CL268:CT268)))))</f>
        <v>0</v>
      </c>
      <c r="CV268" s="10">
        <f ca="1">IF(NOT(snowball),0,IF(AI267=0,0,IF($C268&lt;=SUM($CL268:CU268),0,IF(BZ268+$C268-SUM($CL268:CU268)&gt;AI267+BD268,AI267+BD268-BZ268,$C268-SUM($CL268:CU268)))))</f>
        <v>0</v>
      </c>
      <c r="CW268" s="10">
        <f ca="1">IF(NOT(snowball),0,IF(AJ267=0,0,IF($C268&lt;=SUM($CL268:CV268),0,IF(CA268+$C268-SUM($CL268:CV268)&gt;AJ267+BE268,AJ267+BE268-CA268,$C268-SUM($CL268:CV268)))))</f>
        <v>0</v>
      </c>
      <c r="CX268" s="10">
        <f ca="1">IF(NOT(snowball),0,IF(AK267=0,0,IF($C268&lt;=SUM($CL268:CW268),0,IF(CB268+$C268-SUM($CL268:CW268)&gt;AK267+BF268,AK267+BF268-CB268,$C268-SUM($CL268:CW268)))))</f>
        <v>0</v>
      </c>
      <c r="CY268" s="10">
        <f ca="1">IF(NOT(snowball),0,IF(AL267=0,0,IF($C268&lt;=SUM($CL268:CX268),0,IF(CC268+$C268-SUM($CL268:CX268)&gt;AL267+BG268,AL267+BG268-CC268,$C268-SUM($CL268:CX268)))))</f>
        <v>0</v>
      </c>
      <c r="CZ268" s="10">
        <f ca="1">IF(NOT(snowball),0,IF(AM267=0,0,IF($C268&lt;=SUM($CL268:CY268),0,IF(CD268+$C268-SUM($CL268:CY268)&gt;AM267+BH268,AM267+BH268-CD268,$C268-SUM($CL268:CY268)))))</f>
        <v>0</v>
      </c>
      <c r="DA268" s="10">
        <f ca="1">IF(NOT(snowball),0,IF(AN267=0,0,IF($C268&lt;=SUM($CL268:CZ268),0,IF(CE268+$C268-SUM($CL268:CZ268)&gt;AN267+BI268,AN267+BI268-CE268,$C268-SUM($CL268:CZ268)))))</f>
        <v>0</v>
      </c>
      <c r="DB268" s="10">
        <f ca="1">IF(NOT(snowball),0,IF(AO267=0,0,IF($C268&lt;=SUM($CL268:DA268),0,IF(CF268+$C268-SUM($CL268:DA268)&gt;AO267+BJ268,AO267+BJ268-CF268,$C268-SUM($CL268:DA268)))))</f>
        <v>0</v>
      </c>
      <c r="DC268" s="10">
        <f ca="1">IF(NOT(snowball),0,IF(AP267=0,0,IF($C268&lt;=SUM($CL268:DB268),0,IF(CG268+$C268-SUM($CL268:DB268)&gt;AP267+BK268,AP267+BK268-CG268,$C268-SUM($CL268:DB268)))))</f>
        <v>0</v>
      </c>
      <c r="DD268" s="10">
        <f ca="1">IF(NOT(snowball),0,IF(AQ267=0,0,IF($C268&lt;=SUM($CL268:DC268),0,IF(CH268+$C268-SUM($CL268:DC268)&gt;AQ267+BL268,AQ267+BL268-CH268,$C268-SUM($CL268:DC268)))))</f>
        <v>0</v>
      </c>
      <c r="DE268" s="10">
        <f ca="1">IF(NOT(snowball),0,IF(AR267=0,0,IF($C268&lt;=SUM($CL268:DD268),0,IF(CI268+$C268-SUM($CL268:DD268)&gt;AR267+BM268,AR267+BM268-CI268,$C268-SUM($CL268:DD268)))))</f>
        <v>0</v>
      </c>
    </row>
    <row r="269" spans="1:109" ht="11.1" customHeight="1">
      <c r="A269" s="11" t="str">
        <f t="shared" ca="1" si="336"/>
        <v/>
      </c>
      <c r="B269" s="5" t="e">
        <f t="shared" ca="1" si="272"/>
        <v>#N/A</v>
      </c>
      <c r="C269" s="34" t="str">
        <f t="shared" ca="1" si="250"/>
        <v/>
      </c>
      <c r="D269" s="10">
        <f t="shared" ca="1" si="337"/>
        <v>0</v>
      </c>
      <c r="E269" s="10">
        <f t="shared" ca="1" si="338"/>
        <v>0</v>
      </c>
      <c r="F269" s="10">
        <f t="shared" ca="1" si="339"/>
        <v>0</v>
      </c>
      <c r="G269" s="10">
        <f t="shared" ca="1" si="340"/>
        <v>0</v>
      </c>
      <c r="H269" s="10">
        <f t="shared" ca="1" si="341"/>
        <v>0</v>
      </c>
      <c r="I269" s="10">
        <f t="shared" ca="1" si="342"/>
        <v>0</v>
      </c>
      <c r="J269" s="10">
        <f t="shared" ca="1" si="354"/>
        <v>0</v>
      </c>
      <c r="K269" s="10">
        <f t="shared" ca="1" si="258"/>
        <v>0</v>
      </c>
      <c r="L269" s="10">
        <f t="shared" ca="1" si="259"/>
        <v>0</v>
      </c>
      <c r="M269" s="10">
        <f t="shared" ca="1" si="260"/>
        <v>0</v>
      </c>
      <c r="N269" s="10">
        <f t="shared" ca="1" si="261"/>
        <v>0</v>
      </c>
      <c r="O269" s="10">
        <f t="shared" ca="1" si="262"/>
        <v>0</v>
      </c>
      <c r="P269" s="10">
        <f t="shared" ca="1" si="263"/>
        <v>0</v>
      </c>
      <c r="Q269" s="10">
        <f t="shared" ca="1" si="264"/>
        <v>0</v>
      </c>
      <c r="R269" s="10">
        <f t="shared" ca="1" si="265"/>
        <v>0</v>
      </c>
      <c r="S269" s="10">
        <f t="shared" ca="1" si="266"/>
        <v>0</v>
      </c>
      <c r="T269" s="10">
        <f t="shared" ca="1" si="267"/>
        <v>0</v>
      </c>
      <c r="U269" s="10">
        <f t="shared" ca="1" si="268"/>
        <v>0</v>
      </c>
      <c r="V269" s="10">
        <f t="shared" ca="1" si="269"/>
        <v>0</v>
      </c>
      <c r="W269" s="10">
        <f t="shared" ca="1" si="269"/>
        <v>0</v>
      </c>
      <c r="X269" s="31"/>
      <c r="Y269" s="10">
        <f t="shared" ca="1" si="344"/>
        <v>0</v>
      </c>
      <c r="Z269" s="10">
        <f t="shared" ca="1" si="345"/>
        <v>0</v>
      </c>
      <c r="AA269" s="10">
        <f t="shared" ca="1" si="346"/>
        <v>0</v>
      </c>
      <c r="AB269" s="10">
        <f t="shared" ca="1" si="347"/>
        <v>0</v>
      </c>
      <c r="AC269" s="10">
        <f t="shared" ca="1" si="348"/>
        <v>0</v>
      </c>
      <c r="AD269" s="10">
        <f t="shared" ca="1" si="349"/>
        <v>0</v>
      </c>
      <c r="AE269" s="10">
        <f t="shared" ca="1" si="307"/>
        <v>0</v>
      </c>
      <c r="AF269" s="10">
        <f t="shared" ca="1" si="308"/>
        <v>0</v>
      </c>
      <c r="AG269" s="10">
        <f t="shared" ca="1" si="309"/>
        <v>0</v>
      </c>
      <c r="AH269" s="10">
        <f t="shared" ca="1" si="310"/>
        <v>0</v>
      </c>
      <c r="AI269" s="10">
        <f t="shared" ca="1" si="311"/>
        <v>0</v>
      </c>
      <c r="AJ269" s="10">
        <f t="shared" ca="1" si="312"/>
        <v>0</v>
      </c>
      <c r="AK269" s="10">
        <f t="shared" ca="1" si="313"/>
        <v>0</v>
      </c>
      <c r="AL269" s="10">
        <f t="shared" ca="1" si="314"/>
        <v>0</v>
      </c>
      <c r="AM269" s="10">
        <f t="shared" ca="1" si="315"/>
        <v>0</v>
      </c>
      <c r="AN269" s="10">
        <f t="shared" ca="1" si="316"/>
        <v>0</v>
      </c>
      <c r="AO269" s="10">
        <f t="shared" ca="1" si="317"/>
        <v>0</v>
      </c>
      <c r="AP269" s="10">
        <f t="shared" ca="1" si="318"/>
        <v>0</v>
      </c>
      <c r="AQ269" s="10">
        <f t="shared" ca="1" si="319"/>
        <v>0</v>
      </c>
      <c r="AR269" s="10">
        <f t="shared" ca="1" si="320"/>
        <v>0</v>
      </c>
      <c r="AS269" s="2"/>
      <c r="AT269" s="10">
        <f t="shared" ca="1" si="350"/>
        <v>0</v>
      </c>
      <c r="AU269" s="10">
        <f t="shared" ca="1" si="351"/>
        <v>0</v>
      </c>
      <c r="AV269" s="10">
        <f t="shared" ca="1" si="352"/>
        <v>0</v>
      </c>
      <c r="AW269" s="10">
        <f t="shared" ca="1" si="287"/>
        <v>0</v>
      </c>
      <c r="AX269" s="10">
        <f t="shared" ca="1" si="288"/>
        <v>0</v>
      </c>
      <c r="AY269" s="10">
        <f t="shared" ca="1" si="289"/>
        <v>0</v>
      </c>
      <c r="AZ269" s="10">
        <f t="shared" ca="1" si="290"/>
        <v>0</v>
      </c>
      <c r="BA269" s="10">
        <f t="shared" ca="1" si="291"/>
        <v>0</v>
      </c>
      <c r="BB269" s="10">
        <f t="shared" ca="1" si="292"/>
        <v>0</v>
      </c>
      <c r="BC269" s="10">
        <f t="shared" ca="1" si="293"/>
        <v>0</v>
      </c>
      <c r="BD269" s="10">
        <f t="shared" ca="1" si="294"/>
        <v>0</v>
      </c>
      <c r="BE269" s="10">
        <f t="shared" ca="1" si="295"/>
        <v>0</v>
      </c>
      <c r="BF269" s="10">
        <f t="shared" ca="1" si="296"/>
        <v>0</v>
      </c>
      <c r="BG269" s="10">
        <f t="shared" ca="1" si="297"/>
        <v>0</v>
      </c>
      <c r="BH269" s="10">
        <f t="shared" ca="1" si="298"/>
        <v>0</v>
      </c>
      <c r="BI269" s="10">
        <f t="shared" ca="1" si="299"/>
        <v>0</v>
      </c>
      <c r="BJ269" s="10">
        <f t="shared" ca="1" si="300"/>
        <v>0</v>
      </c>
      <c r="BK269" s="10">
        <f t="shared" ca="1" si="301"/>
        <v>0</v>
      </c>
      <c r="BL269" s="10">
        <f t="shared" ca="1" si="302"/>
        <v>0</v>
      </c>
      <c r="BM269" s="10">
        <f t="shared" ca="1" si="303"/>
        <v>0</v>
      </c>
      <c r="BN269" s="13">
        <f t="shared" ca="1" si="279"/>
        <v>0</v>
      </c>
      <c r="BO269" s="7"/>
      <c r="BP269" s="10">
        <f t="shared" ca="1" si="280"/>
        <v>0</v>
      </c>
      <c r="BQ269" s="10">
        <f t="shared" ca="1" si="281"/>
        <v>0</v>
      </c>
      <c r="BR269" s="10">
        <f t="shared" ca="1" si="282"/>
        <v>0</v>
      </c>
      <c r="BS269" s="10">
        <f t="shared" ca="1" si="283"/>
        <v>0</v>
      </c>
      <c r="BT269" s="10">
        <f t="shared" ca="1" si="284"/>
        <v>0</v>
      </c>
      <c r="BU269" s="10">
        <f t="shared" ca="1" si="321"/>
        <v>0</v>
      </c>
      <c r="BV269" s="10">
        <f t="shared" ca="1" si="322"/>
        <v>0</v>
      </c>
      <c r="BW269" s="10">
        <f t="shared" ca="1" si="323"/>
        <v>0</v>
      </c>
      <c r="BX269" s="10">
        <f t="shared" ca="1" si="324"/>
        <v>0</v>
      </c>
      <c r="BY269" s="10">
        <f t="shared" ca="1" si="325"/>
        <v>0</v>
      </c>
      <c r="BZ269" s="10">
        <f t="shared" ca="1" si="326"/>
        <v>0</v>
      </c>
      <c r="CA269" s="10">
        <f t="shared" ca="1" si="327"/>
        <v>0</v>
      </c>
      <c r="CB269" s="10">
        <f t="shared" ca="1" si="328"/>
        <v>0</v>
      </c>
      <c r="CC269" s="10">
        <f t="shared" ca="1" si="329"/>
        <v>0</v>
      </c>
      <c r="CD269" s="10">
        <f t="shared" ca="1" si="330"/>
        <v>0</v>
      </c>
      <c r="CE269" s="10">
        <f t="shared" ca="1" si="331"/>
        <v>0</v>
      </c>
      <c r="CF269" s="10">
        <f t="shared" ca="1" si="332"/>
        <v>0</v>
      </c>
      <c r="CG269" s="10">
        <f t="shared" ca="1" si="333"/>
        <v>0</v>
      </c>
      <c r="CH269" s="10">
        <f t="shared" ca="1" si="334"/>
        <v>0</v>
      </c>
      <c r="CI269" s="10">
        <f t="shared" ca="1" si="335"/>
        <v>0</v>
      </c>
      <c r="CJ269" s="13">
        <f t="shared" ca="1" si="353"/>
        <v>0</v>
      </c>
      <c r="CK269" s="13"/>
      <c r="CL269" s="33">
        <f t="shared" ca="1" si="271"/>
        <v>0</v>
      </c>
      <c r="CM269" s="10">
        <f ca="1">IF(NOT(snowball),0,IF(Z268=0,0,IF($C269&lt;=SUM($CL269:CL269),0,IF(BQ269+$C269-SUM($CL269:CL269)&gt;Z268+AU269,Z268+AU269-BQ269,$C269-SUM($CL269:CL269)))))</f>
        <v>0</v>
      </c>
      <c r="CN269" s="10">
        <f ca="1">IF(NOT(snowball),0,IF(AA268=0,0,IF($C269&lt;=SUM($CL269:CM269),0,IF(BR269+$C269-SUM($CL269:CM269)&gt;AA268+AV269,AA268+AV269-BR269,$C269-SUM($CL269:CM269)))))</f>
        <v>0</v>
      </c>
      <c r="CO269" s="10">
        <f ca="1">IF(NOT(snowball),0,IF(AB268=0,0,IF($C269&lt;=SUM($CL269:CN269),0,IF(BS269+$C269-SUM($CL269:CN269)&gt;AB268+AW269,AB268+AW269-BS269,$C269-SUM($CL269:CN269)))))</f>
        <v>0</v>
      </c>
      <c r="CP269" s="10">
        <f ca="1">IF(NOT(snowball),0,IF(AC268=0,0,IF($C269&lt;=SUM($CL269:CO269),0,IF(BT269+$C269-SUM($CL269:CO269)&gt;AC268+AX269,AC268+AX269-BT269,$C269-SUM($CL269:CO269)))))</f>
        <v>0</v>
      </c>
      <c r="CQ269" s="10">
        <f ca="1">IF(NOT(snowball),0,IF(AD268=0,0,IF($C269&lt;=SUM($CL269:CP269),0,IF(BU269+$C269-SUM($CL269:CP269)&gt;AD268+AY269,AD268+AY269-BU269,$C269-SUM($CL269:CP269)))))</f>
        <v>0</v>
      </c>
      <c r="CR269" s="10">
        <f ca="1">IF(NOT(snowball),0,IF(AE268=0,0,IF($C269&lt;=SUM($CL269:CQ269),0,IF(BV269+$C269-SUM($CL269:CQ269)&gt;AE268+AZ269,AE268+AZ269-BV269,$C269-SUM($CL269:CQ269)))))</f>
        <v>0</v>
      </c>
      <c r="CS269" s="10">
        <f ca="1">IF(NOT(snowball),0,IF(AF268=0,0,IF($C269&lt;=SUM($CL269:CR269),0,IF(BW269+$C269-SUM($CL269:CR269)&gt;AF268+BA269,AF268+BA269-BW269,$C269-SUM($CL269:CR269)))))</f>
        <v>0</v>
      </c>
      <c r="CT269" s="10">
        <f ca="1">IF(NOT(snowball),0,IF(AG268=0,0,IF($C269&lt;=SUM($CL269:CS269),0,IF(BX269+$C269-SUM($CL269:CS269)&gt;AG268+BB269,AG268+BB269-BX269,$C269-SUM($CL269:CS269)))))</f>
        <v>0</v>
      </c>
      <c r="CU269" s="10">
        <f ca="1">IF(NOT(snowball),0,IF(AH268=0,0,IF($C269&lt;=SUM($CL269:CT269),0,IF(BY269+$C269-SUM($CL269:CT269)&gt;AH268+BC269,AH268+BC269-BY269,$C269-SUM($CL269:CT269)))))</f>
        <v>0</v>
      </c>
      <c r="CV269" s="10">
        <f ca="1">IF(NOT(snowball),0,IF(AI268=0,0,IF($C269&lt;=SUM($CL269:CU269),0,IF(BZ269+$C269-SUM($CL269:CU269)&gt;AI268+BD269,AI268+BD269-BZ269,$C269-SUM($CL269:CU269)))))</f>
        <v>0</v>
      </c>
      <c r="CW269" s="10">
        <f ca="1">IF(NOT(snowball),0,IF(AJ268=0,0,IF($C269&lt;=SUM($CL269:CV269),0,IF(CA269+$C269-SUM($CL269:CV269)&gt;AJ268+BE269,AJ268+BE269-CA269,$C269-SUM($CL269:CV269)))))</f>
        <v>0</v>
      </c>
      <c r="CX269" s="10">
        <f ca="1">IF(NOT(snowball),0,IF(AK268=0,0,IF($C269&lt;=SUM($CL269:CW269),0,IF(CB269+$C269-SUM($CL269:CW269)&gt;AK268+BF269,AK268+BF269-CB269,$C269-SUM($CL269:CW269)))))</f>
        <v>0</v>
      </c>
      <c r="CY269" s="10">
        <f ca="1">IF(NOT(snowball),0,IF(AL268=0,0,IF($C269&lt;=SUM($CL269:CX269),0,IF(CC269+$C269-SUM($CL269:CX269)&gt;AL268+BG269,AL268+BG269-CC269,$C269-SUM($CL269:CX269)))))</f>
        <v>0</v>
      </c>
      <c r="CZ269" s="10">
        <f ca="1">IF(NOT(snowball),0,IF(AM268=0,0,IF($C269&lt;=SUM($CL269:CY269),0,IF(CD269+$C269-SUM($CL269:CY269)&gt;AM268+BH269,AM268+BH269-CD269,$C269-SUM($CL269:CY269)))))</f>
        <v>0</v>
      </c>
      <c r="DA269" s="10">
        <f ca="1">IF(NOT(snowball),0,IF(AN268=0,0,IF($C269&lt;=SUM($CL269:CZ269),0,IF(CE269+$C269-SUM($CL269:CZ269)&gt;AN268+BI269,AN268+BI269-CE269,$C269-SUM($CL269:CZ269)))))</f>
        <v>0</v>
      </c>
      <c r="DB269" s="10">
        <f ca="1">IF(NOT(snowball),0,IF(AO268=0,0,IF($C269&lt;=SUM($CL269:DA269),0,IF(CF269+$C269-SUM($CL269:DA269)&gt;AO268+BJ269,AO268+BJ269-CF269,$C269-SUM($CL269:DA269)))))</f>
        <v>0</v>
      </c>
      <c r="DC269" s="10">
        <f ca="1">IF(NOT(snowball),0,IF(AP268=0,0,IF($C269&lt;=SUM($CL269:DB269),0,IF(CG269+$C269-SUM($CL269:DB269)&gt;AP268+BK269,AP268+BK269-CG269,$C269-SUM($CL269:DB269)))))</f>
        <v>0</v>
      </c>
      <c r="DD269" s="10">
        <f ca="1">IF(NOT(snowball),0,IF(AQ268=0,0,IF($C269&lt;=SUM($CL269:DC269),0,IF(CH269+$C269-SUM($CL269:DC269)&gt;AQ268+BL269,AQ268+BL269-CH269,$C269-SUM($CL269:DC269)))))</f>
        <v>0</v>
      </c>
      <c r="DE269" s="10">
        <f ca="1">IF(NOT(snowball),0,IF(AR268=0,0,IF($C269&lt;=SUM($CL269:DD269),0,IF(CI269+$C269-SUM($CL269:DD269)&gt;AR268+BM269,AR268+BM269-CI269,$C269-SUM($CL269:DD269)))))</f>
        <v>0</v>
      </c>
    </row>
    <row r="270" spans="1:109" ht="11.1" customHeight="1">
      <c r="A270" s="11" t="str">
        <f t="shared" ca="1" si="336"/>
        <v/>
      </c>
      <c r="B270" s="5" t="e">
        <f t="shared" ca="1" si="272"/>
        <v>#N/A</v>
      </c>
      <c r="C270" s="34" t="str">
        <f t="shared" ca="1" si="250"/>
        <v/>
      </c>
      <c r="D270" s="10">
        <f t="shared" ca="1" si="337"/>
        <v>0</v>
      </c>
      <c r="E270" s="10">
        <f t="shared" ca="1" si="338"/>
        <v>0</v>
      </c>
      <c r="F270" s="10">
        <f t="shared" ca="1" si="339"/>
        <v>0</v>
      </c>
      <c r="G270" s="10">
        <f t="shared" ca="1" si="340"/>
        <v>0</v>
      </c>
      <c r="H270" s="10">
        <f t="shared" ca="1" si="341"/>
        <v>0</v>
      </c>
      <c r="I270" s="10">
        <f t="shared" ca="1" si="342"/>
        <v>0</v>
      </c>
      <c r="J270" s="10">
        <f t="shared" ca="1" si="354"/>
        <v>0</v>
      </c>
      <c r="K270" s="10">
        <f t="shared" ca="1" si="258"/>
        <v>0</v>
      </c>
      <c r="L270" s="10">
        <f t="shared" ca="1" si="259"/>
        <v>0</v>
      </c>
      <c r="M270" s="10">
        <f t="shared" ca="1" si="260"/>
        <v>0</v>
      </c>
      <c r="N270" s="10">
        <f t="shared" ca="1" si="261"/>
        <v>0</v>
      </c>
      <c r="O270" s="10">
        <f t="shared" ca="1" si="262"/>
        <v>0</v>
      </c>
      <c r="P270" s="10">
        <f t="shared" ca="1" si="263"/>
        <v>0</v>
      </c>
      <c r="Q270" s="10">
        <f t="shared" ca="1" si="264"/>
        <v>0</v>
      </c>
      <c r="R270" s="10">
        <f t="shared" ca="1" si="265"/>
        <v>0</v>
      </c>
      <c r="S270" s="10">
        <f t="shared" ca="1" si="266"/>
        <v>0</v>
      </c>
      <c r="T270" s="10">
        <f t="shared" ca="1" si="267"/>
        <v>0</v>
      </c>
      <c r="U270" s="10">
        <f t="shared" ca="1" si="268"/>
        <v>0</v>
      </c>
      <c r="V270" s="10">
        <f t="shared" ca="1" si="269"/>
        <v>0</v>
      </c>
      <c r="W270" s="10">
        <f t="shared" ca="1" si="269"/>
        <v>0</v>
      </c>
      <c r="X270" s="31"/>
      <c r="Y270" s="10">
        <f t="shared" ca="1" si="344"/>
        <v>0</v>
      </c>
      <c r="Z270" s="10">
        <f t="shared" ca="1" si="345"/>
        <v>0</v>
      </c>
      <c r="AA270" s="10">
        <f t="shared" ca="1" si="346"/>
        <v>0</v>
      </c>
      <c r="AB270" s="10">
        <f t="shared" ca="1" si="347"/>
        <v>0</v>
      </c>
      <c r="AC270" s="10">
        <f t="shared" ca="1" si="348"/>
        <v>0</v>
      </c>
      <c r="AD270" s="10">
        <f t="shared" ca="1" si="349"/>
        <v>0</v>
      </c>
      <c r="AE270" s="10">
        <f t="shared" ca="1" si="307"/>
        <v>0</v>
      </c>
      <c r="AF270" s="10">
        <f t="shared" ca="1" si="308"/>
        <v>0</v>
      </c>
      <c r="AG270" s="10">
        <f t="shared" ca="1" si="309"/>
        <v>0</v>
      </c>
      <c r="AH270" s="10">
        <f t="shared" ca="1" si="310"/>
        <v>0</v>
      </c>
      <c r="AI270" s="10">
        <f t="shared" ca="1" si="311"/>
        <v>0</v>
      </c>
      <c r="AJ270" s="10">
        <f t="shared" ca="1" si="312"/>
        <v>0</v>
      </c>
      <c r="AK270" s="10">
        <f t="shared" ca="1" si="313"/>
        <v>0</v>
      </c>
      <c r="AL270" s="10">
        <f t="shared" ca="1" si="314"/>
        <v>0</v>
      </c>
      <c r="AM270" s="10">
        <f t="shared" ca="1" si="315"/>
        <v>0</v>
      </c>
      <c r="AN270" s="10">
        <f t="shared" ca="1" si="316"/>
        <v>0</v>
      </c>
      <c r="AO270" s="10">
        <f t="shared" ca="1" si="317"/>
        <v>0</v>
      </c>
      <c r="AP270" s="10">
        <f t="shared" ca="1" si="318"/>
        <v>0</v>
      </c>
      <c r="AQ270" s="10">
        <f t="shared" ca="1" si="319"/>
        <v>0</v>
      </c>
      <c r="AR270" s="10">
        <f t="shared" ca="1" si="320"/>
        <v>0</v>
      </c>
      <c r="AS270" s="2"/>
      <c r="AT270" s="10">
        <f t="shared" ca="1" si="350"/>
        <v>0</v>
      </c>
      <c r="AU270" s="10">
        <f t="shared" ca="1" si="351"/>
        <v>0</v>
      </c>
      <c r="AV270" s="10">
        <f t="shared" ca="1" si="352"/>
        <v>0</v>
      </c>
      <c r="AW270" s="10">
        <f t="shared" ca="1" si="287"/>
        <v>0</v>
      </c>
      <c r="AX270" s="10">
        <f t="shared" ca="1" si="288"/>
        <v>0</v>
      </c>
      <c r="AY270" s="10">
        <f t="shared" ca="1" si="289"/>
        <v>0</v>
      </c>
      <c r="AZ270" s="10">
        <f t="shared" ca="1" si="290"/>
        <v>0</v>
      </c>
      <c r="BA270" s="10">
        <f t="shared" ca="1" si="291"/>
        <v>0</v>
      </c>
      <c r="BB270" s="10">
        <f t="shared" ca="1" si="292"/>
        <v>0</v>
      </c>
      <c r="BC270" s="10">
        <f t="shared" ca="1" si="293"/>
        <v>0</v>
      </c>
      <c r="BD270" s="10">
        <f t="shared" ca="1" si="294"/>
        <v>0</v>
      </c>
      <c r="BE270" s="10">
        <f t="shared" ca="1" si="295"/>
        <v>0</v>
      </c>
      <c r="BF270" s="10">
        <f t="shared" ca="1" si="296"/>
        <v>0</v>
      </c>
      <c r="BG270" s="10">
        <f t="shared" ca="1" si="297"/>
        <v>0</v>
      </c>
      <c r="BH270" s="10">
        <f t="shared" ca="1" si="298"/>
        <v>0</v>
      </c>
      <c r="BI270" s="10">
        <f t="shared" ca="1" si="299"/>
        <v>0</v>
      </c>
      <c r="BJ270" s="10">
        <f t="shared" ca="1" si="300"/>
        <v>0</v>
      </c>
      <c r="BK270" s="10">
        <f t="shared" ca="1" si="301"/>
        <v>0</v>
      </c>
      <c r="BL270" s="10">
        <f t="shared" ca="1" si="302"/>
        <v>0</v>
      </c>
      <c r="BM270" s="10">
        <f t="shared" ca="1" si="303"/>
        <v>0</v>
      </c>
      <c r="BN270" s="13">
        <f t="shared" ca="1" si="279"/>
        <v>0</v>
      </c>
      <c r="BO270" s="7"/>
      <c r="BP270" s="10">
        <f t="shared" ca="1" si="280"/>
        <v>0</v>
      </c>
      <c r="BQ270" s="10">
        <f t="shared" ca="1" si="281"/>
        <v>0</v>
      </c>
      <c r="BR270" s="10">
        <f t="shared" ca="1" si="282"/>
        <v>0</v>
      </c>
      <c r="BS270" s="10">
        <f t="shared" ca="1" si="283"/>
        <v>0</v>
      </c>
      <c r="BT270" s="10">
        <f t="shared" ca="1" si="284"/>
        <v>0</v>
      </c>
      <c r="BU270" s="10">
        <f t="shared" ca="1" si="321"/>
        <v>0</v>
      </c>
      <c r="BV270" s="10">
        <f t="shared" ca="1" si="322"/>
        <v>0</v>
      </c>
      <c r="BW270" s="10">
        <f t="shared" ca="1" si="323"/>
        <v>0</v>
      </c>
      <c r="BX270" s="10">
        <f t="shared" ca="1" si="324"/>
        <v>0</v>
      </c>
      <c r="BY270" s="10">
        <f t="shared" ca="1" si="325"/>
        <v>0</v>
      </c>
      <c r="BZ270" s="10">
        <f t="shared" ca="1" si="326"/>
        <v>0</v>
      </c>
      <c r="CA270" s="10">
        <f t="shared" ca="1" si="327"/>
        <v>0</v>
      </c>
      <c r="CB270" s="10">
        <f t="shared" ca="1" si="328"/>
        <v>0</v>
      </c>
      <c r="CC270" s="10">
        <f t="shared" ca="1" si="329"/>
        <v>0</v>
      </c>
      <c r="CD270" s="10">
        <f t="shared" ca="1" si="330"/>
        <v>0</v>
      </c>
      <c r="CE270" s="10">
        <f t="shared" ca="1" si="331"/>
        <v>0</v>
      </c>
      <c r="CF270" s="10">
        <f t="shared" ca="1" si="332"/>
        <v>0</v>
      </c>
      <c r="CG270" s="10">
        <f t="shared" ca="1" si="333"/>
        <v>0</v>
      </c>
      <c r="CH270" s="10">
        <f t="shared" ca="1" si="334"/>
        <v>0</v>
      </c>
      <c r="CI270" s="10">
        <f t="shared" ca="1" si="335"/>
        <v>0</v>
      </c>
      <c r="CJ270" s="13">
        <f t="shared" ca="1" si="353"/>
        <v>0</v>
      </c>
      <c r="CK270" s="13"/>
      <c r="CL270" s="33">
        <f t="shared" ca="1" si="271"/>
        <v>0</v>
      </c>
      <c r="CM270" s="10">
        <f ca="1">IF(NOT(snowball),0,IF(Z269=0,0,IF($C270&lt;=SUM($CL270:CL270),0,IF(BQ270+$C270-SUM($CL270:CL270)&gt;Z269+AU270,Z269+AU270-BQ270,$C270-SUM($CL270:CL270)))))</f>
        <v>0</v>
      </c>
      <c r="CN270" s="10">
        <f ca="1">IF(NOT(snowball),0,IF(AA269=0,0,IF($C270&lt;=SUM($CL270:CM270),0,IF(BR270+$C270-SUM($CL270:CM270)&gt;AA269+AV270,AA269+AV270-BR270,$C270-SUM($CL270:CM270)))))</f>
        <v>0</v>
      </c>
      <c r="CO270" s="10">
        <f ca="1">IF(NOT(snowball),0,IF(AB269=0,0,IF($C270&lt;=SUM($CL270:CN270),0,IF(BS270+$C270-SUM($CL270:CN270)&gt;AB269+AW270,AB269+AW270-BS270,$C270-SUM($CL270:CN270)))))</f>
        <v>0</v>
      </c>
      <c r="CP270" s="10">
        <f ca="1">IF(NOT(snowball),0,IF(AC269=0,0,IF($C270&lt;=SUM($CL270:CO270),0,IF(BT270+$C270-SUM($CL270:CO270)&gt;AC269+AX270,AC269+AX270-BT270,$C270-SUM($CL270:CO270)))))</f>
        <v>0</v>
      </c>
      <c r="CQ270" s="10">
        <f ca="1">IF(NOT(snowball),0,IF(AD269=0,0,IF($C270&lt;=SUM($CL270:CP270),0,IF(BU270+$C270-SUM($CL270:CP270)&gt;AD269+AY270,AD269+AY270-BU270,$C270-SUM($CL270:CP270)))))</f>
        <v>0</v>
      </c>
      <c r="CR270" s="10">
        <f ca="1">IF(NOT(snowball),0,IF(AE269=0,0,IF($C270&lt;=SUM($CL270:CQ270),0,IF(BV270+$C270-SUM($CL270:CQ270)&gt;AE269+AZ270,AE269+AZ270-BV270,$C270-SUM($CL270:CQ270)))))</f>
        <v>0</v>
      </c>
      <c r="CS270" s="10">
        <f ca="1">IF(NOT(snowball),0,IF(AF269=0,0,IF($C270&lt;=SUM($CL270:CR270),0,IF(BW270+$C270-SUM($CL270:CR270)&gt;AF269+BA270,AF269+BA270-BW270,$C270-SUM($CL270:CR270)))))</f>
        <v>0</v>
      </c>
      <c r="CT270" s="10">
        <f ca="1">IF(NOT(snowball),0,IF(AG269=0,0,IF($C270&lt;=SUM($CL270:CS270),0,IF(BX270+$C270-SUM($CL270:CS270)&gt;AG269+BB270,AG269+BB270-BX270,$C270-SUM($CL270:CS270)))))</f>
        <v>0</v>
      </c>
      <c r="CU270" s="10">
        <f ca="1">IF(NOT(snowball),0,IF(AH269=0,0,IF($C270&lt;=SUM($CL270:CT270),0,IF(BY270+$C270-SUM($CL270:CT270)&gt;AH269+BC270,AH269+BC270-BY270,$C270-SUM($CL270:CT270)))))</f>
        <v>0</v>
      </c>
      <c r="CV270" s="10">
        <f ca="1">IF(NOT(snowball),0,IF(AI269=0,0,IF($C270&lt;=SUM($CL270:CU270),0,IF(BZ270+$C270-SUM($CL270:CU270)&gt;AI269+BD270,AI269+BD270-BZ270,$C270-SUM($CL270:CU270)))))</f>
        <v>0</v>
      </c>
      <c r="CW270" s="10">
        <f ca="1">IF(NOT(snowball),0,IF(AJ269=0,0,IF($C270&lt;=SUM($CL270:CV270),0,IF(CA270+$C270-SUM($CL270:CV270)&gt;AJ269+BE270,AJ269+BE270-CA270,$C270-SUM($CL270:CV270)))))</f>
        <v>0</v>
      </c>
      <c r="CX270" s="10">
        <f ca="1">IF(NOT(snowball),0,IF(AK269=0,0,IF($C270&lt;=SUM($CL270:CW270),0,IF(CB270+$C270-SUM($CL270:CW270)&gt;AK269+BF270,AK269+BF270-CB270,$C270-SUM($CL270:CW270)))))</f>
        <v>0</v>
      </c>
      <c r="CY270" s="10">
        <f ca="1">IF(NOT(snowball),0,IF(AL269=0,0,IF($C270&lt;=SUM($CL270:CX270),0,IF(CC270+$C270-SUM($CL270:CX270)&gt;AL269+BG270,AL269+BG270-CC270,$C270-SUM($CL270:CX270)))))</f>
        <v>0</v>
      </c>
      <c r="CZ270" s="10">
        <f ca="1">IF(NOT(snowball),0,IF(AM269=0,0,IF($C270&lt;=SUM($CL270:CY270),0,IF(CD270+$C270-SUM($CL270:CY270)&gt;AM269+BH270,AM269+BH270-CD270,$C270-SUM($CL270:CY270)))))</f>
        <v>0</v>
      </c>
      <c r="DA270" s="10">
        <f ca="1">IF(NOT(snowball),0,IF(AN269=0,0,IF($C270&lt;=SUM($CL270:CZ270),0,IF(CE270+$C270-SUM($CL270:CZ270)&gt;AN269+BI270,AN269+BI270-CE270,$C270-SUM($CL270:CZ270)))))</f>
        <v>0</v>
      </c>
      <c r="DB270" s="10">
        <f ca="1">IF(NOT(snowball),0,IF(AO269=0,0,IF($C270&lt;=SUM($CL270:DA270),0,IF(CF270+$C270-SUM($CL270:DA270)&gt;AO269+BJ270,AO269+BJ270-CF270,$C270-SUM($CL270:DA270)))))</f>
        <v>0</v>
      </c>
      <c r="DC270" s="10">
        <f ca="1">IF(NOT(snowball),0,IF(AP269=0,0,IF($C270&lt;=SUM($CL270:DB270),0,IF(CG270+$C270-SUM($CL270:DB270)&gt;AP269+BK270,AP269+BK270-CG270,$C270-SUM($CL270:DB270)))))</f>
        <v>0</v>
      </c>
      <c r="DD270" s="10">
        <f ca="1">IF(NOT(snowball),0,IF(AQ269=0,0,IF($C270&lt;=SUM($CL270:DC270),0,IF(CH270+$C270-SUM($CL270:DC270)&gt;AQ269+BL270,AQ269+BL270-CH270,$C270-SUM($CL270:DC270)))))</f>
        <v>0</v>
      </c>
      <c r="DE270" s="10">
        <f ca="1">IF(NOT(snowball),0,IF(AR269=0,0,IF($C270&lt;=SUM($CL270:DD270),0,IF(CI270+$C270-SUM($CL270:DD270)&gt;AR269+BM270,AR269+BM270-CI270,$C270-SUM($CL270:DD270)))))</f>
        <v>0</v>
      </c>
    </row>
    <row r="271" spans="1:109" ht="11.1" customHeight="1">
      <c r="A271" s="11" t="str">
        <f t="shared" ca="1" si="336"/>
        <v/>
      </c>
      <c r="B271" s="5" t="e">
        <f t="shared" ca="1" si="272"/>
        <v>#N/A</v>
      </c>
      <c r="C271" s="34" t="str">
        <f t="shared" ca="1" si="250"/>
        <v/>
      </c>
      <c r="D271" s="10">
        <f t="shared" ca="1" si="337"/>
        <v>0</v>
      </c>
      <c r="E271" s="10">
        <f t="shared" ca="1" si="338"/>
        <v>0</v>
      </c>
      <c r="F271" s="10">
        <f t="shared" ca="1" si="339"/>
        <v>0</v>
      </c>
      <c r="G271" s="10">
        <f t="shared" ca="1" si="340"/>
        <v>0</v>
      </c>
      <c r="H271" s="10">
        <f t="shared" ca="1" si="341"/>
        <v>0</v>
      </c>
      <c r="I271" s="10">
        <f t="shared" ca="1" si="342"/>
        <v>0</v>
      </c>
      <c r="J271" s="10">
        <f t="shared" ca="1" si="354"/>
        <v>0</v>
      </c>
      <c r="K271" s="10">
        <f t="shared" ca="1" si="258"/>
        <v>0</v>
      </c>
      <c r="L271" s="10">
        <f t="shared" ca="1" si="259"/>
        <v>0</v>
      </c>
      <c r="M271" s="10">
        <f t="shared" ca="1" si="260"/>
        <v>0</v>
      </c>
      <c r="N271" s="10">
        <f t="shared" ca="1" si="261"/>
        <v>0</v>
      </c>
      <c r="O271" s="10">
        <f t="shared" ca="1" si="262"/>
        <v>0</v>
      </c>
      <c r="P271" s="10">
        <f t="shared" ca="1" si="263"/>
        <v>0</v>
      </c>
      <c r="Q271" s="10">
        <f t="shared" ca="1" si="264"/>
        <v>0</v>
      </c>
      <c r="R271" s="10">
        <f t="shared" ca="1" si="265"/>
        <v>0</v>
      </c>
      <c r="S271" s="10">
        <f t="shared" ca="1" si="266"/>
        <v>0</v>
      </c>
      <c r="T271" s="10">
        <f t="shared" ca="1" si="267"/>
        <v>0</v>
      </c>
      <c r="U271" s="10">
        <f t="shared" ca="1" si="268"/>
        <v>0</v>
      </c>
      <c r="V271" s="10">
        <f t="shared" ca="1" si="269"/>
        <v>0</v>
      </c>
      <c r="W271" s="10">
        <f t="shared" ca="1" si="269"/>
        <v>0</v>
      </c>
      <c r="X271" s="31"/>
      <c r="Y271" s="10">
        <f t="shared" ca="1" si="344"/>
        <v>0</v>
      </c>
      <c r="Z271" s="10">
        <f t="shared" ca="1" si="345"/>
        <v>0</v>
      </c>
      <c r="AA271" s="10">
        <f t="shared" ca="1" si="346"/>
        <v>0</v>
      </c>
      <c r="AB271" s="10">
        <f t="shared" ca="1" si="347"/>
        <v>0</v>
      </c>
      <c r="AC271" s="10">
        <f t="shared" ca="1" si="348"/>
        <v>0</v>
      </c>
      <c r="AD271" s="10">
        <f t="shared" ca="1" si="349"/>
        <v>0</v>
      </c>
      <c r="AE271" s="10">
        <f t="shared" ca="1" si="307"/>
        <v>0</v>
      </c>
      <c r="AF271" s="10">
        <f t="shared" ca="1" si="308"/>
        <v>0</v>
      </c>
      <c r="AG271" s="10">
        <f t="shared" ca="1" si="309"/>
        <v>0</v>
      </c>
      <c r="AH271" s="10">
        <f t="shared" ca="1" si="310"/>
        <v>0</v>
      </c>
      <c r="AI271" s="10">
        <f t="shared" ca="1" si="311"/>
        <v>0</v>
      </c>
      <c r="AJ271" s="10">
        <f t="shared" ca="1" si="312"/>
        <v>0</v>
      </c>
      <c r="AK271" s="10">
        <f t="shared" ca="1" si="313"/>
        <v>0</v>
      </c>
      <c r="AL271" s="10">
        <f t="shared" ca="1" si="314"/>
        <v>0</v>
      </c>
      <c r="AM271" s="10">
        <f t="shared" ca="1" si="315"/>
        <v>0</v>
      </c>
      <c r="AN271" s="10">
        <f t="shared" ca="1" si="316"/>
        <v>0</v>
      </c>
      <c r="AO271" s="10">
        <f t="shared" ca="1" si="317"/>
        <v>0</v>
      </c>
      <c r="AP271" s="10">
        <f t="shared" ca="1" si="318"/>
        <v>0</v>
      </c>
      <c r="AQ271" s="10">
        <f t="shared" ca="1" si="319"/>
        <v>0</v>
      </c>
      <c r="AR271" s="10">
        <f t="shared" ca="1" si="320"/>
        <v>0</v>
      </c>
      <c r="AS271" s="2"/>
      <c r="AT271" s="10">
        <f t="shared" ca="1" si="350"/>
        <v>0</v>
      </c>
      <c r="AU271" s="10">
        <f t="shared" ca="1" si="351"/>
        <v>0</v>
      </c>
      <c r="AV271" s="10">
        <f t="shared" ca="1" si="352"/>
        <v>0</v>
      </c>
      <c r="AW271" s="10">
        <f t="shared" ca="1" si="287"/>
        <v>0</v>
      </c>
      <c r="AX271" s="10">
        <f t="shared" ca="1" si="288"/>
        <v>0</v>
      </c>
      <c r="AY271" s="10">
        <f t="shared" ca="1" si="289"/>
        <v>0</v>
      </c>
      <c r="AZ271" s="10">
        <f t="shared" ca="1" si="290"/>
        <v>0</v>
      </c>
      <c r="BA271" s="10">
        <f t="shared" ca="1" si="291"/>
        <v>0</v>
      </c>
      <c r="BB271" s="10">
        <f t="shared" ca="1" si="292"/>
        <v>0</v>
      </c>
      <c r="BC271" s="10">
        <f t="shared" ca="1" si="293"/>
        <v>0</v>
      </c>
      <c r="BD271" s="10">
        <f t="shared" ca="1" si="294"/>
        <v>0</v>
      </c>
      <c r="BE271" s="10">
        <f t="shared" ca="1" si="295"/>
        <v>0</v>
      </c>
      <c r="BF271" s="10">
        <f t="shared" ca="1" si="296"/>
        <v>0</v>
      </c>
      <c r="BG271" s="10">
        <f t="shared" ca="1" si="297"/>
        <v>0</v>
      </c>
      <c r="BH271" s="10">
        <f t="shared" ca="1" si="298"/>
        <v>0</v>
      </c>
      <c r="BI271" s="10">
        <f t="shared" ca="1" si="299"/>
        <v>0</v>
      </c>
      <c r="BJ271" s="10">
        <f t="shared" ca="1" si="300"/>
        <v>0</v>
      </c>
      <c r="BK271" s="10">
        <f t="shared" ca="1" si="301"/>
        <v>0</v>
      </c>
      <c r="BL271" s="10">
        <f t="shared" ca="1" si="302"/>
        <v>0</v>
      </c>
      <c r="BM271" s="10">
        <f t="shared" ca="1" si="303"/>
        <v>0</v>
      </c>
      <c r="BN271" s="13">
        <f t="shared" ca="1" si="279"/>
        <v>0</v>
      </c>
      <c r="BO271" s="7"/>
      <c r="BP271" s="10">
        <f t="shared" ca="1" si="280"/>
        <v>0</v>
      </c>
      <c r="BQ271" s="10">
        <f t="shared" ca="1" si="281"/>
        <v>0</v>
      </c>
      <c r="BR271" s="10">
        <f t="shared" ca="1" si="282"/>
        <v>0</v>
      </c>
      <c r="BS271" s="10">
        <f t="shared" ca="1" si="283"/>
        <v>0</v>
      </c>
      <c r="BT271" s="10">
        <f t="shared" ca="1" si="284"/>
        <v>0</v>
      </c>
      <c r="BU271" s="10">
        <f t="shared" ca="1" si="321"/>
        <v>0</v>
      </c>
      <c r="BV271" s="10">
        <f t="shared" ca="1" si="322"/>
        <v>0</v>
      </c>
      <c r="BW271" s="10">
        <f t="shared" ca="1" si="323"/>
        <v>0</v>
      </c>
      <c r="BX271" s="10">
        <f t="shared" ca="1" si="324"/>
        <v>0</v>
      </c>
      <c r="BY271" s="10">
        <f t="shared" ca="1" si="325"/>
        <v>0</v>
      </c>
      <c r="BZ271" s="10">
        <f t="shared" ca="1" si="326"/>
        <v>0</v>
      </c>
      <c r="CA271" s="10">
        <f t="shared" ca="1" si="327"/>
        <v>0</v>
      </c>
      <c r="CB271" s="10">
        <f t="shared" ca="1" si="328"/>
        <v>0</v>
      </c>
      <c r="CC271" s="10">
        <f t="shared" ca="1" si="329"/>
        <v>0</v>
      </c>
      <c r="CD271" s="10">
        <f t="shared" ca="1" si="330"/>
        <v>0</v>
      </c>
      <c r="CE271" s="10">
        <f t="shared" ca="1" si="331"/>
        <v>0</v>
      </c>
      <c r="CF271" s="10">
        <f t="shared" ca="1" si="332"/>
        <v>0</v>
      </c>
      <c r="CG271" s="10">
        <f t="shared" ca="1" si="333"/>
        <v>0</v>
      </c>
      <c r="CH271" s="10">
        <f t="shared" ca="1" si="334"/>
        <v>0</v>
      </c>
      <c r="CI271" s="10">
        <f t="shared" ca="1" si="335"/>
        <v>0</v>
      </c>
      <c r="CJ271" s="13">
        <f t="shared" ca="1" si="353"/>
        <v>0</v>
      </c>
      <c r="CK271" s="13"/>
      <c r="CL271" s="33">
        <f t="shared" ca="1" si="271"/>
        <v>0</v>
      </c>
      <c r="CM271" s="10">
        <f ca="1">IF(NOT(snowball),0,IF(Z270=0,0,IF($C271&lt;=SUM($CL271:CL271),0,IF(BQ271+$C271-SUM($CL271:CL271)&gt;Z270+AU271,Z270+AU271-BQ271,$C271-SUM($CL271:CL271)))))</f>
        <v>0</v>
      </c>
      <c r="CN271" s="10">
        <f ca="1">IF(NOT(snowball),0,IF(AA270=0,0,IF($C271&lt;=SUM($CL271:CM271),0,IF(BR271+$C271-SUM($CL271:CM271)&gt;AA270+AV271,AA270+AV271-BR271,$C271-SUM($CL271:CM271)))))</f>
        <v>0</v>
      </c>
      <c r="CO271" s="10">
        <f ca="1">IF(NOT(snowball),0,IF(AB270=0,0,IF($C271&lt;=SUM($CL271:CN271),0,IF(BS271+$C271-SUM($CL271:CN271)&gt;AB270+AW271,AB270+AW271-BS271,$C271-SUM($CL271:CN271)))))</f>
        <v>0</v>
      </c>
      <c r="CP271" s="10">
        <f ca="1">IF(NOT(snowball),0,IF(AC270=0,0,IF($C271&lt;=SUM($CL271:CO271),0,IF(BT271+$C271-SUM($CL271:CO271)&gt;AC270+AX271,AC270+AX271-BT271,$C271-SUM($CL271:CO271)))))</f>
        <v>0</v>
      </c>
      <c r="CQ271" s="10">
        <f ca="1">IF(NOT(snowball),0,IF(AD270=0,0,IF($C271&lt;=SUM($CL271:CP271),0,IF(BU271+$C271-SUM($CL271:CP271)&gt;AD270+AY271,AD270+AY271-BU271,$C271-SUM($CL271:CP271)))))</f>
        <v>0</v>
      </c>
      <c r="CR271" s="10">
        <f ca="1">IF(NOT(snowball),0,IF(AE270=0,0,IF($C271&lt;=SUM($CL271:CQ271),0,IF(BV271+$C271-SUM($CL271:CQ271)&gt;AE270+AZ271,AE270+AZ271-BV271,$C271-SUM($CL271:CQ271)))))</f>
        <v>0</v>
      </c>
      <c r="CS271" s="10">
        <f ca="1">IF(NOT(snowball),0,IF(AF270=0,0,IF($C271&lt;=SUM($CL271:CR271),0,IF(BW271+$C271-SUM($CL271:CR271)&gt;AF270+BA271,AF270+BA271-BW271,$C271-SUM($CL271:CR271)))))</f>
        <v>0</v>
      </c>
      <c r="CT271" s="10">
        <f ca="1">IF(NOT(snowball),0,IF(AG270=0,0,IF($C271&lt;=SUM($CL271:CS271),0,IF(BX271+$C271-SUM($CL271:CS271)&gt;AG270+BB271,AG270+BB271-BX271,$C271-SUM($CL271:CS271)))))</f>
        <v>0</v>
      </c>
      <c r="CU271" s="10">
        <f ca="1">IF(NOT(snowball),0,IF(AH270=0,0,IF($C271&lt;=SUM($CL271:CT271),0,IF(BY271+$C271-SUM($CL271:CT271)&gt;AH270+BC271,AH270+BC271-BY271,$C271-SUM($CL271:CT271)))))</f>
        <v>0</v>
      </c>
      <c r="CV271" s="10">
        <f ca="1">IF(NOT(snowball),0,IF(AI270=0,0,IF($C271&lt;=SUM($CL271:CU271),0,IF(BZ271+$C271-SUM($CL271:CU271)&gt;AI270+BD271,AI270+BD271-BZ271,$C271-SUM($CL271:CU271)))))</f>
        <v>0</v>
      </c>
      <c r="CW271" s="10">
        <f ca="1">IF(NOT(snowball),0,IF(AJ270=0,0,IF($C271&lt;=SUM($CL271:CV271),0,IF(CA271+$C271-SUM($CL271:CV271)&gt;AJ270+BE271,AJ270+BE271-CA271,$C271-SUM($CL271:CV271)))))</f>
        <v>0</v>
      </c>
      <c r="CX271" s="10">
        <f ca="1">IF(NOT(snowball),0,IF(AK270=0,0,IF($C271&lt;=SUM($CL271:CW271),0,IF(CB271+$C271-SUM($CL271:CW271)&gt;AK270+BF271,AK270+BF271-CB271,$C271-SUM($CL271:CW271)))))</f>
        <v>0</v>
      </c>
      <c r="CY271" s="10">
        <f ca="1">IF(NOT(snowball),0,IF(AL270=0,0,IF($C271&lt;=SUM($CL271:CX271),0,IF(CC271+$C271-SUM($CL271:CX271)&gt;AL270+BG271,AL270+BG271-CC271,$C271-SUM($CL271:CX271)))))</f>
        <v>0</v>
      </c>
      <c r="CZ271" s="10">
        <f ca="1">IF(NOT(snowball),0,IF(AM270=0,0,IF($C271&lt;=SUM($CL271:CY271),0,IF(CD271+$C271-SUM($CL271:CY271)&gt;AM270+BH271,AM270+BH271-CD271,$C271-SUM($CL271:CY271)))))</f>
        <v>0</v>
      </c>
      <c r="DA271" s="10">
        <f ca="1">IF(NOT(snowball),0,IF(AN270=0,0,IF($C271&lt;=SUM($CL271:CZ271),0,IF(CE271+$C271-SUM($CL271:CZ271)&gt;AN270+BI271,AN270+BI271-CE271,$C271-SUM($CL271:CZ271)))))</f>
        <v>0</v>
      </c>
      <c r="DB271" s="10">
        <f ca="1">IF(NOT(snowball),0,IF(AO270=0,0,IF($C271&lt;=SUM($CL271:DA271),0,IF(CF271+$C271-SUM($CL271:DA271)&gt;AO270+BJ271,AO270+BJ271-CF271,$C271-SUM($CL271:DA271)))))</f>
        <v>0</v>
      </c>
      <c r="DC271" s="10">
        <f ca="1">IF(NOT(snowball),0,IF(AP270=0,0,IF($C271&lt;=SUM($CL271:DB271),0,IF(CG271+$C271-SUM($CL271:DB271)&gt;AP270+BK271,AP270+BK271-CG271,$C271-SUM($CL271:DB271)))))</f>
        <v>0</v>
      </c>
      <c r="DD271" s="10">
        <f ca="1">IF(NOT(snowball),0,IF(AQ270=0,0,IF($C271&lt;=SUM($CL271:DC271),0,IF(CH271+$C271-SUM($CL271:DC271)&gt;AQ270+BL271,AQ270+BL271-CH271,$C271-SUM($CL271:DC271)))))</f>
        <v>0</v>
      </c>
      <c r="DE271" s="10">
        <f ca="1">IF(NOT(snowball),0,IF(AR270=0,0,IF($C271&lt;=SUM($CL271:DD271),0,IF(CI271+$C271-SUM($CL271:DD271)&gt;AR270+BM271,AR270+BM271-CI271,$C271-SUM($CL271:DD271)))))</f>
        <v>0</v>
      </c>
    </row>
    <row r="272" spans="1:109" ht="11.1" customHeight="1">
      <c r="A272" s="11" t="str">
        <f t="shared" ca="1" si="336"/>
        <v/>
      </c>
      <c r="B272" s="5" t="e">
        <f t="shared" ca="1" si="272"/>
        <v>#N/A</v>
      </c>
      <c r="C272" s="34" t="str">
        <f t="shared" ca="1" si="250"/>
        <v/>
      </c>
      <c r="D272" s="10">
        <f t="shared" ca="1" si="337"/>
        <v>0</v>
      </c>
      <c r="E272" s="10">
        <f t="shared" ca="1" si="338"/>
        <v>0</v>
      </c>
      <c r="F272" s="10">
        <f t="shared" ca="1" si="339"/>
        <v>0</v>
      </c>
      <c r="G272" s="10">
        <f t="shared" ca="1" si="340"/>
        <v>0</v>
      </c>
      <c r="H272" s="10">
        <f t="shared" ca="1" si="341"/>
        <v>0</v>
      </c>
      <c r="I272" s="10">
        <f t="shared" ca="1" si="342"/>
        <v>0</v>
      </c>
      <c r="J272" s="10">
        <f t="shared" ca="1" si="354"/>
        <v>0</v>
      </c>
      <c r="K272" s="10">
        <f t="shared" ca="1" si="258"/>
        <v>0</v>
      </c>
      <c r="L272" s="10">
        <f t="shared" ca="1" si="259"/>
        <v>0</v>
      </c>
      <c r="M272" s="10">
        <f t="shared" ca="1" si="260"/>
        <v>0</v>
      </c>
      <c r="N272" s="10">
        <f t="shared" ca="1" si="261"/>
        <v>0</v>
      </c>
      <c r="O272" s="10">
        <f t="shared" ca="1" si="262"/>
        <v>0</v>
      </c>
      <c r="P272" s="10">
        <f t="shared" ca="1" si="263"/>
        <v>0</v>
      </c>
      <c r="Q272" s="10">
        <f t="shared" ca="1" si="264"/>
        <v>0</v>
      </c>
      <c r="R272" s="10">
        <f t="shared" ca="1" si="265"/>
        <v>0</v>
      </c>
      <c r="S272" s="10">
        <f t="shared" ca="1" si="266"/>
        <v>0</v>
      </c>
      <c r="T272" s="10">
        <f t="shared" ca="1" si="267"/>
        <v>0</v>
      </c>
      <c r="U272" s="10">
        <f t="shared" ca="1" si="268"/>
        <v>0</v>
      </c>
      <c r="V272" s="10">
        <f t="shared" ca="1" si="269"/>
        <v>0</v>
      </c>
      <c r="W272" s="10">
        <f t="shared" ca="1" si="269"/>
        <v>0</v>
      </c>
      <c r="X272" s="31"/>
      <c r="Y272" s="10">
        <f t="shared" ca="1" si="344"/>
        <v>0</v>
      </c>
      <c r="Z272" s="10">
        <f t="shared" ca="1" si="345"/>
        <v>0</v>
      </c>
      <c r="AA272" s="10">
        <f t="shared" ca="1" si="346"/>
        <v>0</v>
      </c>
      <c r="AB272" s="10">
        <f t="shared" ca="1" si="347"/>
        <v>0</v>
      </c>
      <c r="AC272" s="10">
        <f t="shared" ca="1" si="348"/>
        <v>0</v>
      </c>
      <c r="AD272" s="10">
        <f t="shared" ca="1" si="349"/>
        <v>0</v>
      </c>
      <c r="AE272" s="10">
        <f t="shared" ca="1" si="307"/>
        <v>0</v>
      </c>
      <c r="AF272" s="10">
        <f t="shared" ca="1" si="308"/>
        <v>0</v>
      </c>
      <c r="AG272" s="10">
        <f t="shared" ca="1" si="309"/>
        <v>0</v>
      </c>
      <c r="AH272" s="10">
        <f t="shared" ca="1" si="310"/>
        <v>0</v>
      </c>
      <c r="AI272" s="10">
        <f t="shared" ca="1" si="311"/>
        <v>0</v>
      </c>
      <c r="AJ272" s="10">
        <f t="shared" ca="1" si="312"/>
        <v>0</v>
      </c>
      <c r="AK272" s="10">
        <f t="shared" ca="1" si="313"/>
        <v>0</v>
      </c>
      <c r="AL272" s="10">
        <f t="shared" ca="1" si="314"/>
        <v>0</v>
      </c>
      <c r="AM272" s="10">
        <f t="shared" ca="1" si="315"/>
        <v>0</v>
      </c>
      <c r="AN272" s="10">
        <f t="shared" ca="1" si="316"/>
        <v>0</v>
      </c>
      <c r="AO272" s="10">
        <f t="shared" ca="1" si="317"/>
        <v>0</v>
      </c>
      <c r="AP272" s="10">
        <f t="shared" ca="1" si="318"/>
        <v>0</v>
      </c>
      <c r="AQ272" s="10">
        <f t="shared" ca="1" si="319"/>
        <v>0</v>
      </c>
      <c r="AR272" s="10">
        <f t="shared" ca="1" si="320"/>
        <v>0</v>
      </c>
      <c r="AS272" s="2"/>
      <c r="AT272" s="10">
        <f t="shared" ca="1" si="350"/>
        <v>0</v>
      </c>
      <c r="AU272" s="10">
        <f t="shared" ca="1" si="351"/>
        <v>0</v>
      </c>
      <c r="AV272" s="10">
        <f t="shared" ca="1" si="352"/>
        <v>0</v>
      </c>
      <c r="AW272" s="10">
        <f t="shared" ca="1" si="287"/>
        <v>0</v>
      </c>
      <c r="AX272" s="10">
        <f t="shared" ca="1" si="288"/>
        <v>0</v>
      </c>
      <c r="AY272" s="10">
        <f t="shared" ca="1" si="289"/>
        <v>0</v>
      </c>
      <c r="AZ272" s="10">
        <f t="shared" ca="1" si="290"/>
        <v>0</v>
      </c>
      <c r="BA272" s="10">
        <f t="shared" ca="1" si="291"/>
        <v>0</v>
      </c>
      <c r="BB272" s="10">
        <f t="shared" ca="1" si="292"/>
        <v>0</v>
      </c>
      <c r="BC272" s="10">
        <f t="shared" ca="1" si="293"/>
        <v>0</v>
      </c>
      <c r="BD272" s="10">
        <f t="shared" ca="1" si="294"/>
        <v>0</v>
      </c>
      <c r="BE272" s="10">
        <f t="shared" ca="1" si="295"/>
        <v>0</v>
      </c>
      <c r="BF272" s="10">
        <f t="shared" ca="1" si="296"/>
        <v>0</v>
      </c>
      <c r="BG272" s="10">
        <f t="shared" ca="1" si="297"/>
        <v>0</v>
      </c>
      <c r="BH272" s="10">
        <f t="shared" ca="1" si="298"/>
        <v>0</v>
      </c>
      <c r="BI272" s="10">
        <f t="shared" ca="1" si="299"/>
        <v>0</v>
      </c>
      <c r="BJ272" s="10">
        <f t="shared" ca="1" si="300"/>
        <v>0</v>
      </c>
      <c r="BK272" s="10">
        <f t="shared" ca="1" si="301"/>
        <v>0</v>
      </c>
      <c r="BL272" s="10">
        <f t="shared" ca="1" si="302"/>
        <v>0</v>
      </c>
      <c r="BM272" s="10">
        <f t="shared" ca="1" si="303"/>
        <v>0</v>
      </c>
      <c r="BN272" s="13">
        <f t="shared" ca="1" si="279"/>
        <v>0</v>
      </c>
      <c r="BO272" s="7"/>
      <c r="BP272" s="10">
        <f t="shared" ca="1" si="280"/>
        <v>0</v>
      </c>
      <c r="BQ272" s="10">
        <f t="shared" ca="1" si="281"/>
        <v>0</v>
      </c>
      <c r="BR272" s="10">
        <f t="shared" ca="1" si="282"/>
        <v>0</v>
      </c>
      <c r="BS272" s="10">
        <f t="shared" ca="1" si="283"/>
        <v>0</v>
      </c>
      <c r="BT272" s="10">
        <f t="shared" ca="1" si="284"/>
        <v>0</v>
      </c>
      <c r="BU272" s="10">
        <f t="shared" ca="1" si="321"/>
        <v>0</v>
      </c>
      <c r="BV272" s="10">
        <f t="shared" ca="1" si="322"/>
        <v>0</v>
      </c>
      <c r="BW272" s="10">
        <f t="shared" ca="1" si="323"/>
        <v>0</v>
      </c>
      <c r="BX272" s="10">
        <f t="shared" ca="1" si="324"/>
        <v>0</v>
      </c>
      <c r="BY272" s="10">
        <f t="shared" ca="1" si="325"/>
        <v>0</v>
      </c>
      <c r="BZ272" s="10">
        <f t="shared" ca="1" si="326"/>
        <v>0</v>
      </c>
      <c r="CA272" s="10">
        <f t="shared" ca="1" si="327"/>
        <v>0</v>
      </c>
      <c r="CB272" s="10">
        <f t="shared" ca="1" si="328"/>
        <v>0</v>
      </c>
      <c r="CC272" s="10">
        <f t="shared" ca="1" si="329"/>
        <v>0</v>
      </c>
      <c r="CD272" s="10">
        <f t="shared" ca="1" si="330"/>
        <v>0</v>
      </c>
      <c r="CE272" s="10">
        <f t="shared" ca="1" si="331"/>
        <v>0</v>
      </c>
      <c r="CF272" s="10">
        <f t="shared" ca="1" si="332"/>
        <v>0</v>
      </c>
      <c r="CG272" s="10">
        <f t="shared" ca="1" si="333"/>
        <v>0</v>
      </c>
      <c r="CH272" s="10">
        <f t="shared" ca="1" si="334"/>
        <v>0</v>
      </c>
      <c r="CI272" s="10">
        <f t="shared" ca="1" si="335"/>
        <v>0</v>
      </c>
      <c r="CJ272" s="13">
        <f t="shared" ca="1" si="353"/>
        <v>0</v>
      </c>
      <c r="CK272" s="13"/>
      <c r="CL272" s="33">
        <f t="shared" ca="1" si="271"/>
        <v>0</v>
      </c>
      <c r="CM272" s="10">
        <f ca="1">IF(NOT(snowball),0,IF(Z271=0,0,IF($C272&lt;=SUM($CL272:CL272),0,IF(BQ272+$C272-SUM($CL272:CL272)&gt;Z271+AU272,Z271+AU272-BQ272,$C272-SUM($CL272:CL272)))))</f>
        <v>0</v>
      </c>
      <c r="CN272" s="10">
        <f ca="1">IF(NOT(snowball),0,IF(AA271=0,0,IF($C272&lt;=SUM($CL272:CM272),0,IF(BR272+$C272-SUM($CL272:CM272)&gt;AA271+AV272,AA271+AV272-BR272,$C272-SUM($CL272:CM272)))))</f>
        <v>0</v>
      </c>
      <c r="CO272" s="10">
        <f ca="1">IF(NOT(snowball),0,IF(AB271=0,0,IF($C272&lt;=SUM($CL272:CN272),0,IF(BS272+$C272-SUM($CL272:CN272)&gt;AB271+AW272,AB271+AW272-BS272,$C272-SUM($CL272:CN272)))))</f>
        <v>0</v>
      </c>
      <c r="CP272" s="10">
        <f ca="1">IF(NOT(snowball),0,IF(AC271=0,0,IF($C272&lt;=SUM($CL272:CO272),0,IF(BT272+$C272-SUM($CL272:CO272)&gt;AC271+AX272,AC271+AX272-BT272,$C272-SUM($CL272:CO272)))))</f>
        <v>0</v>
      </c>
      <c r="CQ272" s="10">
        <f ca="1">IF(NOT(snowball),0,IF(AD271=0,0,IF($C272&lt;=SUM($CL272:CP272),0,IF(BU272+$C272-SUM($CL272:CP272)&gt;AD271+AY272,AD271+AY272-BU272,$C272-SUM($CL272:CP272)))))</f>
        <v>0</v>
      </c>
      <c r="CR272" s="10">
        <f ca="1">IF(NOT(snowball),0,IF(AE271=0,0,IF($C272&lt;=SUM($CL272:CQ272),0,IF(BV272+$C272-SUM($CL272:CQ272)&gt;AE271+AZ272,AE271+AZ272-BV272,$C272-SUM($CL272:CQ272)))))</f>
        <v>0</v>
      </c>
      <c r="CS272" s="10">
        <f ca="1">IF(NOT(snowball),0,IF(AF271=0,0,IF($C272&lt;=SUM($CL272:CR272),0,IF(BW272+$C272-SUM($CL272:CR272)&gt;AF271+BA272,AF271+BA272-BW272,$C272-SUM($CL272:CR272)))))</f>
        <v>0</v>
      </c>
      <c r="CT272" s="10">
        <f ca="1">IF(NOT(snowball),0,IF(AG271=0,0,IF($C272&lt;=SUM($CL272:CS272),0,IF(BX272+$C272-SUM($CL272:CS272)&gt;AG271+BB272,AG271+BB272-BX272,$C272-SUM($CL272:CS272)))))</f>
        <v>0</v>
      </c>
      <c r="CU272" s="10">
        <f ca="1">IF(NOT(snowball),0,IF(AH271=0,0,IF($C272&lt;=SUM($CL272:CT272),0,IF(BY272+$C272-SUM($CL272:CT272)&gt;AH271+BC272,AH271+BC272-BY272,$C272-SUM($CL272:CT272)))))</f>
        <v>0</v>
      </c>
      <c r="CV272" s="10">
        <f ca="1">IF(NOT(snowball),0,IF(AI271=0,0,IF($C272&lt;=SUM($CL272:CU272),0,IF(BZ272+$C272-SUM($CL272:CU272)&gt;AI271+BD272,AI271+BD272-BZ272,$C272-SUM($CL272:CU272)))))</f>
        <v>0</v>
      </c>
      <c r="CW272" s="10">
        <f ca="1">IF(NOT(snowball),0,IF(AJ271=0,0,IF($C272&lt;=SUM($CL272:CV272),0,IF(CA272+$C272-SUM($CL272:CV272)&gt;AJ271+BE272,AJ271+BE272-CA272,$C272-SUM($CL272:CV272)))))</f>
        <v>0</v>
      </c>
      <c r="CX272" s="10">
        <f ca="1">IF(NOT(snowball),0,IF(AK271=0,0,IF($C272&lt;=SUM($CL272:CW272),0,IF(CB272+$C272-SUM($CL272:CW272)&gt;AK271+BF272,AK271+BF272-CB272,$C272-SUM($CL272:CW272)))))</f>
        <v>0</v>
      </c>
      <c r="CY272" s="10">
        <f ca="1">IF(NOT(snowball),0,IF(AL271=0,0,IF($C272&lt;=SUM($CL272:CX272),0,IF(CC272+$C272-SUM($CL272:CX272)&gt;AL271+BG272,AL271+BG272-CC272,$C272-SUM($CL272:CX272)))))</f>
        <v>0</v>
      </c>
      <c r="CZ272" s="10">
        <f ca="1">IF(NOT(snowball),0,IF(AM271=0,0,IF($C272&lt;=SUM($CL272:CY272),0,IF(CD272+$C272-SUM($CL272:CY272)&gt;AM271+BH272,AM271+BH272-CD272,$C272-SUM($CL272:CY272)))))</f>
        <v>0</v>
      </c>
      <c r="DA272" s="10">
        <f ca="1">IF(NOT(snowball),0,IF(AN271=0,0,IF($C272&lt;=SUM($CL272:CZ272),0,IF(CE272+$C272-SUM($CL272:CZ272)&gt;AN271+BI272,AN271+BI272-CE272,$C272-SUM($CL272:CZ272)))))</f>
        <v>0</v>
      </c>
      <c r="DB272" s="10">
        <f ca="1">IF(NOT(snowball),0,IF(AO271=0,0,IF($C272&lt;=SUM($CL272:DA272),0,IF(CF272+$C272-SUM($CL272:DA272)&gt;AO271+BJ272,AO271+BJ272-CF272,$C272-SUM($CL272:DA272)))))</f>
        <v>0</v>
      </c>
      <c r="DC272" s="10">
        <f ca="1">IF(NOT(snowball),0,IF(AP271=0,0,IF($C272&lt;=SUM($CL272:DB272),0,IF(CG272+$C272-SUM($CL272:DB272)&gt;AP271+BK272,AP271+BK272-CG272,$C272-SUM($CL272:DB272)))))</f>
        <v>0</v>
      </c>
      <c r="DD272" s="10">
        <f ca="1">IF(NOT(snowball),0,IF(AQ271=0,0,IF($C272&lt;=SUM($CL272:DC272),0,IF(CH272+$C272-SUM($CL272:DC272)&gt;AQ271+BL272,AQ271+BL272-CH272,$C272-SUM($CL272:DC272)))))</f>
        <v>0</v>
      </c>
      <c r="DE272" s="10">
        <f ca="1">IF(NOT(snowball),0,IF(AR271=0,0,IF($C272&lt;=SUM($CL272:DD272),0,IF(CI272+$C272-SUM($CL272:DD272)&gt;AR271+BM272,AR271+BM272-CI272,$C272-SUM($CL272:DD272)))))</f>
        <v>0</v>
      </c>
    </row>
    <row r="273" spans="1:109" ht="11.1" customHeight="1">
      <c r="A273" s="11" t="str">
        <f t="shared" ca="1" si="336"/>
        <v/>
      </c>
      <c r="B273" s="5" t="e">
        <f t="shared" ca="1" si="272"/>
        <v>#N/A</v>
      </c>
      <c r="C273" s="34" t="str">
        <f t="shared" ca="1" si="250"/>
        <v/>
      </c>
      <c r="D273" s="10">
        <f t="shared" ca="1" si="337"/>
        <v>0</v>
      </c>
      <c r="E273" s="10">
        <f t="shared" ca="1" si="338"/>
        <v>0</v>
      </c>
      <c r="F273" s="10">
        <f t="shared" ca="1" si="339"/>
        <v>0</v>
      </c>
      <c r="G273" s="10">
        <f t="shared" ca="1" si="340"/>
        <v>0</v>
      </c>
      <c r="H273" s="10">
        <f t="shared" ca="1" si="341"/>
        <v>0</v>
      </c>
      <c r="I273" s="10">
        <f t="shared" ca="1" si="342"/>
        <v>0</v>
      </c>
      <c r="J273" s="10">
        <f t="shared" ca="1" si="354"/>
        <v>0</v>
      </c>
      <c r="K273" s="10">
        <f t="shared" ca="1" si="258"/>
        <v>0</v>
      </c>
      <c r="L273" s="10">
        <f t="shared" ca="1" si="259"/>
        <v>0</v>
      </c>
      <c r="M273" s="10">
        <f t="shared" ca="1" si="260"/>
        <v>0</v>
      </c>
      <c r="N273" s="10">
        <f t="shared" ca="1" si="261"/>
        <v>0</v>
      </c>
      <c r="O273" s="10">
        <f t="shared" ca="1" si="262"/>
        <v>0</v>
      </c>
      <c r="P273" s="10">
        <f t="shared" ca="1" si="263"/>
        <v>0</v>
      </c>
      <c r="Q273" s="10">
        <f t="shared" ca="1" si="264"/>
        <v>0</v>
      </c>
      <c r="R273" s="10">
        <f t="shared" ca="1" si="265"/>
        <v>0</v>
      </c>
      <c r="S273" s="10">
        <f t="shared" ca="1" si="266"/>
        <v>0</v>
      </c>
      <c r="T273" s="10">
        <f t="shared" ca="1" si="267"/>
        <v>0</v>
      </c>
      <c r="U273" s="10">
        <f t="shared" ca="1" si="268"/>
        <v>0</v>
      </c>
      <c r="V273" s="10">
        <f t="shared" ca="1" si="269"/>
        <v>0</v>
      </c>
      <c r="W273" s="10">
        <f t="shared" ca="1" si="269"/>
        <v>0</v>
      </c>
      <c r="X273" s="31"/>
      <c r="Y273" s="10">
        <f t="shared" ca="1" si="344"/>
        <v>0</v>
      </c>
      <c r="Z273" s="10">
        <f t="shared" ca="1" si="345"/>
        <v>0</v>
      </c>
      <c r="AA273" s="10">
        <f t="shared" ca="1" si="346"/>
        <v>0</v>
      </c>
      <c r="AB273" s="10">
        <f t="shared" ca="1" si="347"/>
        <v>0</v>
      </c>
      <c r="AC273" s="10">
        <f t="shared" ca="1" si="348"/>
        <v>0</v>
      </c>
      <c r="AD273" s="10">
        <f t="shared" ca="1" si="349"/>
        <v>0</v>
      </c>
      <c r="AE273" s="10">
        <f t="shared" ca="1" si="307"/>
        <v>0</v>
      </c>
      <c r="AF273" s="10">
        <f t="shared" ca="1" si="308"/>
        <v>0</v>
      </c>
      <c r="AG273" s="10">
        <f t="shared" ca="1" si="309"/>
        <v>0</v>
      </c>
      <c r="AH273" s="10">
        <f t="shared" ca="1" si="310"/>
        <v>0</v>
      </c>
      <c r="AI273" s="10">
        <f t="shared" ca="1" si="311"/>
        <v>0</v>
      </c>
      <c r="AJ273" s="10">
        <f t="shared" ca="1" si="312"/>
        <v>0</v>
      </c>
      <c r="AK273" s="10">
        <f t="shared" ca="1" si="313"/>
        <v>0</v>
      </c>
      <c r="AL273" s="10">
        <f t="shared" ca="1" si="314"/>
        <v>0</v>
      </c>
      <c r="AM273" s="10">
        <f t="shared" ca="1" si="315"/>
        <v>0</v>
      </c>
      <c r="AN273" s="10">
        <f t="shared" ca="1" si="316"/>
        <v>0</v>
      </c>
      <c r="AO273" s="10">
        <f t="shared" ca="1" si="317"/>
        <v>0</v>
      </c>
      <c r="AP273" s="10">
        <f t="shared" ca="1" si="318"/>
        <v>0</v>
      </c>
      <c r="AQ273" s="10">
        <f t="shared" ca="1" si="319"/>
        <v>0</v>
      </c>
      <c r="AR273" s="10">
        <f t="shared" ca="1" si="320"/>
        <v>0</v>
      </c>
      <c r="AS273" s="2"/>
      <c r="AT273" s="10">
        <f t="shared" ca="1" si="350"/>
        <v>0</v>
      </c>
      <c r="AU273" s="10">
        <f t="shared" ca="1" si="351"/>
        <v>0</v>
      </c>
      <c r="AV273" s="10">
        <f t="shared" ca="1" si="352"/>
        <v>0</v>
      </c>
      <c r="AW273" s="10">
        <f t="shared" ca="1" si="287"/>
        <v>0</v>
      </c>
      <c r="AX273" s="10">
        <f t="shared" ca="1" si="288"/>
        <v>0</v>
      </c>
      <c r="AY273" s="10">
        <f t="shared" ca="1" si="289"/>
        <v>0</v>
      </c>
      <c r="AZ273" s="10">
        <f t="shared" ca="1" si="290"/>
        <v>0</v>
      </c>
      <c r="BA273" s="10">
        <f t="shared" ca="1" si="291"/>
        <v>0</v>
      </c>
      <c r="BB273" s="10">
        <f t="shared" ca="1" si="292"/>
        <v>0</v>
      </c>
      <c r="BC273" s="10">
        <f t="shared" ca="1" si="293"/>
        <v>0</v>
      </c>
      <c r="BD273" s="10">
        <f t="shared" ca="1" si="294"/>
        <v>0</v>
      </c>
      <c r="BE273" s="10">
        <f t="shared" ca="1" si="295"/>
        <v>0</v>
      </c>
      <c r="BF273" s="10">
        <f t="shared" ca="1" si="296"/>
        <v>0</v>
      </c>
      <c r="BG273" s="10">
        <f t="shared" ca="1" si="297"/>
        <v>0</v>
      </c>
      <c r="BH273" s="10">
        <f t="shared" ca="1" si="298"/>
        <v>0</v>
      </c>
      <c r="BI273" s="10">
        <f t="shared" ca="1" si="299"/>
        <v>0</v>
      </c>
      <c r="BJ273" s="10">
        <f t="shared" ca="1" si="300"/>
        <v>0</v>
      </c>
      <c r="BK273" s="10">
        <f t="shared" ca="1" si="301"/>
        <v>0</v>
      </c>
      <c r="BL273" s="10">
        <f t="shared" ca="1" si="302"/>
        <v>0</v>
      </c>
      <c r="BM273" s="10">
        <f t="shared" ca="1" si="303"/>
        <v>0</v>
      </c>
      <c r="BN273" s="13">
        <f t="shared" ca="1" si="279"/>
        <v>0</v>
      </c>
      <c r="BO273" s="7"/>
      <c r="BP273" s="10">
        <f t="shared" ca="1" si="280"/>
        <v>0</v>
      </c>
      <c r="BQ273" s="10">
        <f t="shared" ca="1" si="281"/>
        <v>0</v>
      </c>
      <c r="BR273" s="10">
        <f t="shared" ca="1" si="282"/>
        <v>0</v>
      </c>
      <c r="BS273" s="10">
        <f t="shared" ca="1" si="283"/>
        <v>0</v>
      </c>
      <c r="BT273" s="10">
        <f t="shared" ca="1" si="284"/>
        <v>0</v>
      </c>
      <c r="BU273" s="10">
        <f t="shared" ca="1" si="321"/>
        <v>0</v>
      </c>
      <c r="BV273" s="10">
        <f t="shared" ca="1" si="322"/>
        <v>0</v>
      </c>
      <c r="BW273" s="10">
        <f t="shared" ca="1" si="323"/>
        <v>0</v>
      </c>
      <c r="BX273" s="10">
        <f t="shared" ca="1" si="324"/>
        <v>0</v>
      </c>
      <c r="BY273" s="10">
        <f t="shared" ca="1" si="325"/>
        <v>0</v>
      </c>
      <c r="BZ273" s="10">
        <f t="shared" ca="1" si="326"/>
        <v>0</v>
      </c>
      <c r="CA273" s="10">
        <f t="shared" ca="1" si="327"/>
        <v>0</v>
      </c>
      <c r="CB273" s="10">
        <f t="shared" ca="1" si="328"/>
        <v>0</v>
      </c>
      <c r="CC273" s="10">
        <f t="shared" ca="1" si="329"/>
        <v>0</v>
      </c>
      <c r="CD273" s="10">
        <f t="shared" ca="1" si="330"/>
        <v>0</v>
      </c>
      <c r="CE273" s="10">
        <f t="shared" ca="1" si="331"/>
        <v>0</v>
      </c>
      <c r="CF273" s="10">
        <f t="shared" ca="1" si="332"/>
        <v>0</v>
      </c>
      <c r="CG273" s="10">
        <f t="shared" ca="1" si="333"/>
        <v>0</v>
      </c>
      <c r="CH273" s="10">
        <f t="shared" ca="1" si="334"/>
        <v>0</v>
      </c>
      <c r="CI273" s="10">
        <f t="shared" ca="1" si="335"/>
        <v>0</v>
      </c>
      <c r="CJ273" s="13">
        <f t="shared" ca="1" si="353"/>
        <v>0</v>
      </c>
      <c r="CK273" s="13"/>
      <c r="CL273" s="33">
        <f t="shared" ca="1" si="271"/>
        <v>0</v>
      </c>
      <c r="CM273" s="10">
        <f ca="1">IF(NOT(snowball),0,IF(Z272=0,0,IF($C273&lt;=SUM($CL273:CL273),0,IF(BQ273+$C273-SUM($CL273:CL273)&gt;Z272+AU273,Z272+AU273-BQ273,$C273-SUM($CL273:CL273)))))</f>
        <v>0</v>
      </c>
      <c r="CN273" s="10">
        <f ca="1">IF(NOT(snowball),0,IF(AA272=0,0,IF($C273&lt;=SUM($CL273:CM273),0,IF(BR273+$C273-SUM($CL273:CM273)&gt;AA272+AV273,AA272+AV273-BR273,$C273-SUM($CL273:CM273)))))</f>
        <v>0</v>
      </c>
      <c r="CO273" s="10">
        <f ca="1">IF(NOT(snowball),0,IF(AB272=0,0,IF($C273&lt;=SUM($CL273:CN273),0,IF(BS273+$C273-SUM($CL273:CN273)&gt;AB272+AW273,AB272+AW273-BS273,$C273-SUM($CL273:CN273)))))</f>
        <v>0</v>
      </c>
      <c r="CP273" s="10">
        <f ca="1">IF(NOT(snowball),0,IF(AC272=0,0,IF($C273&lt;=SUM($CL273:CO273),0,IF(BT273+$C273-SUM($CL273:CO273)&gt;AC272+AX273,AC272+AX273-BT273,$C273-SUM($CL273:CO273)))))</f>
        <v>0</v>
      </c>
      <c r="CQ273" s="10">
        <f ca="1">IF(NOT(snowball),0,IF(AD272=0,0,IF($C273&lt;=SUM($CL273:CP273),0,IF(BU273+$C273-SUM($CL273:CP273)&gt;AD272+AY273,AD272+AY273-BU273,$C273-SUM($CL273:CP273)))))</f>
        <v>0</v>
      </c>
      <c r="CR273" s="10">
        <f ca="1">IF(NOT(snowball),0,IF(AE272=0,0,IF($C273&lt;=SUM($CL273:CQ273),0,IF(BV273+$C273-SUM($CL273:CQ273)&gt;AE272+AZ273,AE272+AZ273-BV273,$C273-SUM($CL273:CQ273)))))</f>
        <v>0</v>
      </c>
      <c r="CS273" s="10">
        <f ca="1">IF(NOT(snowball),0,IF(AF272=0,0,IF($C273&lt;=SUM($CL273:CR273),0,IF(BW273+$C273-SUM($CL273:CR273)&gt;AF272+BA273,AF272+BA273-BW273,$C273-SUM($CL273:CR273)))))</f>
        <v>0</v>
      </c>
      <c r="CT273" s="10">
        <f ca="1">IF(NOT(snowball),0,IF(AG272=0,0,IF($C273&lt;=SUM($CL273:CS273),0,IF(BX273+$C273-SUM($CL273:CS273)&gt;AG272+BB273,AG272+BB273-BX273,$C273-SUM($CL273:CS273)))))</f>
        <v>0</v>
      </c>
      <c r="CU273" s="10">
        <f ca="1">IF(NOT(snowball),0,IF(AH272=0,0,IF($C273&lt;=SUM($CL273:CT273),0,IF(BY273+$C273-SUM($CL273:CT273)&gt;AH272+BC273,AH272+BC273-BY273,$C273-SUM($CL273:CT273)))))</f>
        <v>0</v>
      </c>
      <c r="CV273" s="10">
        <f ca="1">IF(NOT(snowball),0,IF(AI272=0,0,IF($C273&lt;=SUM($CL273:CU273),0,IF(BZ273+$C273-SUM($CL273:CU273)&gt;AI272+BD273,AI272+BD273-BZ273,$C273-SUM($CL273:CU273)))))</f>
        <v>0</v>
      </c>
      <c r="CW273" s="10">
        <f ca="1">IF(NOT(snowball),0,IF(AJ272=0,0,IF($C273&lt;=SUM($CL273:CV273),0,IF(CA273+$C273-SUM($CL273:CV273)&gt;AJ272+BE273,AJ272+BE273-CA273,$C273-SUM($CL273:CV273)))))</f>
        <v>0</v>
      </c>
      <c r="CX273" s="10">
        <f ca="1">IF(NOT(snowball),0,IF(AK272=0,0,IF($C273&lt;=SUM($CL273:CW273),0,IF(CB273+$C273-SUM($CL273:CW273)&gt;AK272+BF273,AK272+BF273-CB273,$C273-SUM($CL273:CW273)))))</f>
        <v>0</v>
      </c>
      <c r="CY273" s="10">
        <f ca="1">IF(NOT(snowball),0,IF(AL272=0,0,IF($C273&lt;=SUM($CL273:CX273),0,IF(CC273+$C273-SUM($CL273:CX273)&gt;AL272+BG273,AL272+BG273-CC273,$C273-SUM($CL273:CX273)))))</f>
        <v>0</v>
      </c>
      <c r="CZ273" s="10">
        <f ca="1">IF(NOT(snowball),0,IF(AM272=0,0,IF($C273&lt;=SUM($CL273:CY273),0,IF(CD273+$C273-SUM($CL273:CY273)&gt;AM272+BH273,AM272+BH273-CD273,$C273-SUM($CL273:CY273)))))</f>
        <v>0</v>
      </c>
      <c r="DA273" s="10">
        <f ca="1">IF(NOT(snowball),0,IF(AN272=0,0,IF($C273&lt;=SUM($CL273:CZ273),0,IF(CE273+$C273-SUM($CL273:CZ273)&gt;AN272+BI273,AN272+BI273-CE273,$C273-SUM($CL273:CZ273)))))</f>
        <v>0</v>
      </c>
      <c r="DB273" s="10">
        <f ca="1">IF(NOT(snowball),0,IF(AO272=0,0,IF($C273&lt;=SUM($CL273:DA273),0,IF(CF273+$C273-SUM($CL273:DA273)&gt;AO272+BJ273,AO272+BJ273-CF273,$C273-SUM($CL273:DA273)))))</f>
        <v>0</v>
      </c>
      <c r="DC273" s="10">
        <f ca="1">IF(NOT(snowball),0,IF(AP272=0,0,IF($C273&lt;=SUM($CL273:DB273),0,IF(CG273+$C273-SUM($CL273:DB273)&gt;AP272+BK273,AP272+BK273-CG273,$C273-SUM($CL273:DB273)))))</f>
        <v>0</v>
      </c>
      <c r="DD273" s="10">
        <f ca="1">IF(NOT(snowball),0,IF(AQ272=0,0,IF($C273&lt;=SUM($CL273:DC273),0,IF(CH273+$C273-SUM($CL273:DC273)&gt;AQ272+BL273,AQ272+BL273-CH273,$C273-SUM($CL273:DC273)))))</f>
        <v>0</v>
      </c>
      <c r="DE273" s="10">
        <f ca="1">IF(NOT(snowball),0,IF(AR272=0,0,IF($C273&lt;=SUM($CL273:DD273),0,IF(CI273+$C273-SUM($CL273:DD273)&gt;AR272+BM273,AR272+BM273-CI273,$C273-SUM($CL273:DD273)))))</f>
        <v>0</v>
      </c>
    </row>
    <row r="274" spans="1:109" ht="11.1" customHeight="1">
      <c r="A274" s="11" t="str">
        <f t="shared" ca="1" si="336"/>
        <v/>
      </c>
      <c r="B274" s="5" t="e">
        <f t="shared" ca="1" si="272"/>
        <v>#N/A</v>
      </c>
      <c r="C274" s="34" t="str">
        <f t="shared" ca="1" si="250"/>
        <v/>
      </c>
      <c r="D274" s="10">
        <f t="shared" ca="1" si="337"/>
        <v>0</v>
      </c>
      <c r="E274" s="10">
        <f t="shared" ca="1" si="338"/>
        <v>0</v>
      </c>
      <c r="F274" s="10">
        <f t="shared" ca="1" si="339"/>
        <v>0</v>
      </c>
      <c r="G274" s="10">
        <f t="shared" ca="1" si="340"/>
        <v>0</v>
      </c>
      <c r="H274" s="10">
        <f t="shared" ca="1" si="341"/>
        <v>0</v>
      </c>
      <c r="I274" s="10">
        <f t="shared" ca="1" si="342"/>
        <v>0</v>
      </c>
      <c r="J274" s="10">
        <f t="shared" ca="1" si="354"/>
        <v>0</v>
      </c>
      <c r="K274" s="10">
        <f t="shared" ca="1" si="258"/>
        <v>0</v>
      </c>
      <c r="L274" s="10">
        <f t="shared" ca="1" si="259"/>
        <v>0</v>
      </c>
      <c r="M274" s="10">
        <f t="shared" ca="1" si="260"/>
        <v>0</v>
      </c>
      <c r="N274" s="10">
        <f t="shared" ca="1" si="261"/>
        <v>0</v>
      </c>
      <c r="O274" s="10">
        <f t="shared" ca="1" si="262"/>
        <v>0</v>
      </c>
      <c r="P274" s="10">
        <f t="shared" ca="1" si="263"/>
        <v>0</v>
      </c>
      <c r="Q274" s="10">
        <f t="shared" ca="1" si="264"/>
        <v>0</v>
      </c>
      <c r="R274" s="10">
        <f t="shared" ca="1" si="265"/>
        <v>0</v>
      </c>
      <c r="S274" s="10">
        <f t="shared" ca="1" si="266"/>
        <v>0</v>
      </c>
      <c r="T274" s="10">
        <f t="shared" ca="1" si="267"/>
        <v>0</v>
      </c>
      <c r="U274" s="10">
        <f t="shared" ca="1" si="268"/>
        <v>0</v>
      </c>
      <c r="V274" s="10">
        <f t="shared" ca="1" si="269"/>
        <v>0</v>
      </c>
      <c r="W274" s="10">
        <f t="shared" ca="1" si="269"/>
        <v>0</v>
      </c>
      <c r="X274" s="31"/>
      <c r="Y274" s="10">
        <f t="shared" ca="1" si="344"/>
        <v>0</v>
      </c>
      <c r="Z274" s="10">
        <f t="shared" ca="1" si="345"/>
        <v>0</v>
      </c>
      <c r="AA274" s="10">
        <f t="shared" ca="1" si="346"/>
        <v>0</v>
      </c>
      <c r="AB274" s="10">
        <f t="shared" ca="1" si="347"/>
        <v>0</v>
      </c>
      <c r="AC274" s="10">
        <f t="shared" ca="1" si="348"/>
        <v>0</v>
      </c>
      <c r="AD274" s="10">
        <f t="shared" ca="1" si="349"/>
        <v>0</v>
      </c>
      <c r="AE274" s="10">
        <f t="shared" ca="1" si="307"/>
        <v>0</v>
      </c>
      <c r="AF274" s="10">
        <f t="shared" ca="1" si="308"/>
        <v>0</v>
      </c>
      <c r="AG274" s="10">
        <f t="shared" ca="1" si="309"/>
        <v>0</v>
      </c>
      <c r="AH274" s="10">
        <f t="shared" ca="1" si="310"/>
        <v>0</v>
      </c>
      <c r="AI274" s="10">
        <f t="shared" ca="1" si="311"/>
        <v>0</v>
      </c>
      <c r="AJ274" s="10">
        <f t="shared" ca="1" si="312"/>
        <v>0</v>
      </c>
      <c r="AK274" s="10">
        <f t="shared" ca="1" si="313"/>
        <v>0</v>
      </c>
      <c r="AL274" s="10">
        <f t="shared" ca="1" si="314"/>
        <v>0</v>
      </c>
      <c r="AM274" s="10">
        <f t="shared" ca="1" si="315"/>
        <v>0</v>
      </c>
      <c r="AN274" s="10">
        <f t="shared" ca="1" si="316"/>
        <v>0</v>
      </c>
      <c r="AO274" s="10">
        <f t="shared" ca="1" si="317"/>
        <v>0</v>
      </c>
      <c r="AP274" s="10">
        <f t="shared" ca="1" si="318"/>
        <v>0</v>
      </c>
      <c r="AQ274" s="10">
        <f t="shared" ca="1" si="319"/>
        <v>0</v>
      </c>
      <c r="AR274" s="10">
        <f t="shared" ca="1" si="320"/>
        <v>0</v>
      </c>
      <c r="AS274" s="2"/>
      <c r="AT274" s="10">
        <f t="shared" ca="1" si="350"/>
        <v>0</v>
      </c>
      <c r="AU274" s="10">
        <f t="shared" ca="1" si="351"/>
        <v>0</v>
      </c>
      <c r="AV274" s="10">
        <f t="shared" ca="1" si="352"/>
        <v>0</v>
      </c>
      <c r="AW274" s="10">
        <f t="shared" ca="1" si="287"/>
        <v>0</v>
      </c>
      <c r="AX274" s="10">
        <f t="shared" ca="1" si="288"/>
        <v>0</v>
      </c>
      <c r="AY274" s="10">
        <f t="shared" ca="1" si="289"/>
        <v>0</v>
      </c>
      <c r="AZ274" s="10">
        <f t="shared" ca="1" si="290"/>
        <v>0</v>
      </c>
      <c r="BA274" s="10">
        <f t="shared" ca="1" si="291"/>
        <v>0</v>
      </c>
      <c r="BB274" s="10">
        <f t="shared" ca="1" si="292"/>
        <v>0</v>
      </c>
      <c r="BC274" s="10">
        <f t="shared" ca="1" si="293"/>
        <v>0</v>
      </c>
      <c r="BD274" s="10">
        <f t="shared" ca="1" si="294"/>
        <v>0</v>
      </c>
      <c r="BE274" s="10">
        <f t="shared" ca="1" si="295"/>
        <v>0</v>
      </c>
      <c r="BF274" s="10">
        <f t="shared" ca="1" si="296"/>
        <v>0</v>
      </c>
      <c r="BG274" s="10">
        <f t="shared" ca="1" si="297"/>
        <v>0</v>
      </c>
      <c r="BH274" s="10">
        <f t="shared" ca="1" si="298"/>
        <v>0</v>
      </c>
      <c r="BI274" s="10">
        <f t="shared" ca="1" si="299"/>
        <v>0</v>
      </c>
      <c r="BJ274" s="10">
        <f t="shared" ca="1" si="300"/>
        <v>0</v>
      </c>
      <c r="BK274" s="10">
        <f t="shared" ca="1" si="301"/>
        <v>0</v>
      </c>
      <c r="BL274" s="10">
        <f t="shared" ca="1" si="302"/>
        <v>0</v>
      </c>
      <c r="BM274" s="10">
        <f t="shared" ca="1" si="303"/>
        <v>0</v>
      </c>
      <c r="BN274" s="13">
        <f t="shared" ca="1" si="279"/>
        <v>0</v>
      </c>
      <c r="BO274" s="7"/>
      <c r="BP274" s="10">
        <f t="shared" ca="1" si="280"/>
        <v>0</v>
      </c>
      <c r="BQ274" s="10">
        <f t="shared" ca="1" si="281"/>
        <v>0</v>
      </c>
      <c r="BR274" s="10">
        <f t="shared" ca="1" si="282"/>
        <v>0</v>
      </c>
      <c r="BS274" s="10">
        <f t="shared" ca="1" si="283"/>
        <v>0</v>
      </c>
      <c r="BT274" s="10">
        <f t="shared" ca="1" si="284"/>
        <v>0</v>
      </c>
      <c r="BU274" s="10">
        <f t="shared" ca="1" si="321"/>
        <v>0</v>
      </c>
      <c r="BV274" s="10">
        <f t="shared" ca="1" si="322"/>
        <v>0</v>
      </c>
      <c r="BW274" s="10">
        <f t="shared" ca="1" si="323"/>
        <v>0</v>
      </c>
      <c r="BX274" s="10">
        <f t="shared" ca="1" si="324"/>
        <v>0</v>
      </c>
      <c r="BY274" s="10">
        <f t="shared" ca="1" si="325"/>
        <v>0</v>
      </c>
      <c r="BZ274" s="10">
        <f t="shared" ca="1" si="326"/>
        <v>0</v>
      </c>
      <c r="CA274" s="10">
        <f t="shared" ca="1" si="327"/>
        <v>0</v>
      </c>
      <c r="CB274" s="10">
        <f t="shared" ca="1" si="328"/>
        <v>0</v>
      </c>
      <c r="CC274" s="10">
        <f t="shared" ca="1" si="329"/>
        <v>0</v>
      </c>
      <c r="CD274" s="10">
        <f t="shared" ca="1" si="330"/>
        <v>0</v>
      </c>
      <c r="CE274" s="10">
        <f t="shared" ca="1" si="331"/>
        <v>0</v>
      </c>
      <c r="CF274" s="10">
        <f t="shared" ca="1" si="332"/>
        <v>0</v>
      </c>
      <c r="CG274" s="10">
        <f t="shared" ca="1" si="333"/>
        <v>0</v>
      </c>
      <c r="CH274" s="10">
        <f t="shared" ca="1" si="334"/>
        <v>0</v>
      </c>
      <c r="CI274" s="10">
        <f t="shared" ca="1" si="335"/>
        <v>0</v>
      </c>
      <c r="CJ274" s="13">
        <f t="shared" ca="1" si="353"/>
        <v>0</v>
      </c>
      <c r="CK274" s="13"/>
      <c r="CL274" s="33">
        <f t="shared" ca="1" si="271"/>
        <v>0</v>
      </c>
      <c r="CM274" s="10">
        <f ca="1">IF(NOT(snowball),0,IF(Z273=0,0,IF($C274&lt;=SUM($CL274:CL274),0,IF(BQ274+$C274-SUM($CL274:CL274)&gt;Z273+AU274,Z273+AU274-BQ274,$C274-SUM($CL274:CL274)))))</f>
        <v>0</v>
      </c>
      <c r="CN274" s="10">
        <f ca="1">IF(NOT(snowball),0,IF(AA273=0,0,IF($C274&lt;=SUM($CL274:CM274),0,IF(BR274+$C274-SUM($CL274:CM274)&gt;AA273+AV274,AA273+AV274-BR274,$C274-SUM($CL274:CM274)))))</f>
        <v>0</v>
      </c>
      <c r="CO274" s="10">
        <f ca="1">IF(NOT(snowball),0,IF(AB273=0,0,IF($C274&lt;=SUM($CL274:CN274),0,IF(BS274+$C274-SUM($CL274:CN274)&gt;AB273+AW274,AB273+AW274-BS274,$C274-SUM($CL274:CN274)))))</f>
        <v>0</v>
      </c>
      <c r="CP274" s="10">
        <f ca="1">IF(NOT(snowball),0,IF(AC273=0,0,IF($C274&lt;=SUM($CL274:CO274),0,IF(BT274+$C274-SUM($CL274:CO274)&gt;AC273+AX274,AC273+AX274-BT274,$C274-SUM($CL274:CO274)))))</f>
        <v>0</v>
      </c>
      <c r="CQ274" s="10">
        <f ca="1">IF(NOT(snowball),0,IF(AD273=0,0,IF($C274&lt;=SUM($CL274:CP274),0,IF(BU274+$C274-SUM($CL274:CP274)&gt;AD273+AY274,AD273+AY274-BU274,$C274-SUM($CL274:CP274)))))</f>
        <v>0</v>
      </c>
      <c r="CR274" s="10">
        <f ca="1">IF(NOT(snowball),0,IF(AE273=0,0,IF($C274&lt;=SUM($CL274:CQ274),0,IF(BV274+$C274-SUM($CL274:CQ274)&gt;AE273+AZ274,AE273+AZ274-BV274,$C274-SUM($CL274:CQ274)))))</f>
        <v>0</v>
      </c>
      <c r="CS274" s="10">
        <f ca="1">IF(NOT(snowball),0,IF(AF273=0,0,IF($C274&lt;=SUM($CL274:CR274),0,IF(BW274+$C274-SUM($CL274:CR274)&gt;AF273+BA274,AF273+BA274-BW274,$C274-SUM($CL274:CR274)))))</f>
        <v>0</v>
      </c>
      <c r="CT274" s="10">
        <f ca="1">IF(NOT(snowball),0,IF(AG273=0,0,IF($C274&lt;=SUM($CL274:CS274),0,IF(BX274+$C274-SUM($CL274:CS274)&gt;AG273+BB274,AG273+BB274-BX274,$C274-SUM($CL274:CS274)))))</f>
        <v>0</v>
      </c>
      <c r="CU274" s="10">
        <f ca="1">IF(NOT(snowball),0,IF(AH273=0,0,IF($C274&lt;=SUM($CL274:CT274),0,IF(BY274+$C274-SUM($CL274:CT274)&gt;AH273+BC274,AH273+BC274-BY274,$C274-SUM($CL274:CT274)))))</f>
        <v>0</v>
      </c>
      <c r="CV274" s="10">
        <f ca="1">IF(NOT(snowball),0,IF(AI273=0,0,IF($C274&lt;=SUM($CL274:CU274),0,IF(BZ274+$C274-SUM($CL274:CU274)&gt;AI273+BD274,AI273+BD274-BZ274,$C274-SUM($CL274:CU274)))))</f>
        <v>0</v>
      </c>
      <c r="CW274" s="10">
        <f ca="1">IF(NOT(snowball),0,IF(AJ273=0,0,IF($C274&lt;=SUM($CL274:CV274),0,IF(CA274+$C274-SUM($CL274:CV274)&gt;AJ273+BE274,AJ273+BE274-CA274,$C274-SUM($CL274:CV274)))))</f>
        <v>0</v>
      </c>
      <c r="CX274" s="10">
        <f ca="1">IF(NOT(snowball),0,IF(AK273=0,0,IF($C274&lt;=SUM($CL274:CW274),0,IF(CB274+$C274-SUM($CL274:CW274)&gt;AK273+BF274,AK273+BF274-CB274,$C274-SUM($CL274:CW274)))))</f>
        <v>0</v>
      </c>
      <c r="CY274" s="10">
        <f ca="1">IF(NOT(snowball),0,IF(AL273=0,0,IF($C274&lt;=SUM($CL274:CX274),0,IF(CC274+$C274-SUM($CL274:CX274)&gt;AL273+BG274,AL273+BG274-CC274,$C274-SUM($CL274:CX274)))))</f>
        <v>0</v>
      </c>
      <c r="CZ274" s="10">
        <f ca="1">IF(NOT(snowball),0,IF(AM273=0,0,IF($C274&lt;=SUM($CL274:CY274),0,IF(CD274+$C274-SUM($CL274:CY274)&gt;AM273+BH274,AM273+BH274-CD274,$C274-SUM($CL274:CY274)))))</f>
        <v>0</v>
      </c>
      <c r="DA274" s="10">
        <f ca="1">IF(NOT(snowball),0,IF(AN273=0,0,IF($C274&lt;=SUM($CL274:CZ274),0,IF(CE274+$C274-SUM($CL274:CZ274)&gt;AN273+BI274,AN273+BI274-CE274,$C274-SUM($CL274:CZ274)))))</f>
        <v>0</v>
      </c>
      <c r="DB274" s="10">
        <f ca="1">IF(NOT(snowball),0,IF(AO273=0,0,IF($C274&lt;=SUM($CL274:DA274),0,IF(CF274+$C274-SUM($CL274:DA274)&gt;AO273+BJ274,AO273+BJ274-CF274,$C274-SUM($CL274:DA274)))))</f>
        <v>0</v>
      </c>
      <c r="DC274" s="10">
        <f ca="1">IF(NOT(snowball),0,IF(AP273=0,0,IF($C274&lt;=SUM($CL274:DB274),0,IF(CG274+$C274-SUM($CL274:DB274)&gt;AP273+BK274,AP273+BK274-CG274,$C274-SUM($CL274:DB274)))))</f>
        <v>0</v>
      </c>
      <c r="DD274" s="10">
        <f ca="1">IF(NOT(snowball),0,IF(AQ273=0,0,IF($C274&lt;=SUM($CL274:DC274),0,IF(CH274+$C274-SUM($CL274:DC274)&gt;AQ273+BL274,AQ273+BL274-CH274,$C274-SUM($CL274:DC274)))))</f>
        <v>0</v>
      </c>
      <c r="DE274" s="10">
        <f ca="1">IF(NOT(snowball),0,IF(AR273=0,0,IF($C274&lt;=SUM($CL274:DD274),0,IF(CI274+$C274-SUM($CL274:DD274)&gt;AR273+BM274,AR273+BM274-CI274,$C274-SUM($CL274:DD274)))))</f>
        <v>0</v>
      </c>
    </row>
    <row r="275" spans="1:109" ht="11.1" customHeight="1">
      <c r="A275" s="11" t="str">
        <f t="shared" ca="1" si="336"/>
        <v/>
      </c>
      <c r="B275" s="5" t="e">
        <f t="shared" ca="1" si="272"/>
        <v>#N/A</v>
      </c>
      <c r="C275" s="34" t="str">
        <f t="shared" ca="1" si="250"/>
        <v/>
      </c>
      <c r="D275" s="10">
        <f t="shared" ca="1" si="337"/>
        <v>0</v>
      </c>
      <c r="E275" s="10">
        <f t="shared" ca="1" si="338"/>
        <v>0</v>
      </c>
      <c r="F275" s="10">
        <f t="shared" ca="1" si="339"/>
        <v>0</v>
      </c>
      <c r="G275" s="10">
        <f t="shared" ca="1" si="340"/>
        <v>0</v>
      </c>
      <c r="H275" s="10">
        <f t="shared" ca="1" si="341"/>
        <v>0</v>
      </c>
      <c r="I275" s="10">
        <f t="shared" ca="1" si="342"/>
        <v>0</v>
      </c>
      <c r="J275" s="10">
        <f t="shared" ca="1" si="354"/>
        <v>0</v>
      </c>
      <c r="K275" s="10">
        <f t="shared" ca="1" si="258"/>
        <v>0</v>
      </c>
      <c r="L275" s="10">
        <f t="shared" ca="1" si="259"/>
        <v>0</v>
      </c>
      <c r="M275" s="10">
        <f t="shared" ca="1" si="260"/>
        <v>0</v>
      </c>
      <c r="N275" s="10">
        <f t="shared" ca="1" si="261"/>
        <v>0</v>
      </c>
      <c r="O275" s="10">
        <f t="shared" ca="1" si="262"/>
        <v>0</v>
      </c>
      <c r="P275" s="10">
        <f t="shared" ca="1" si="263"/>
        <v>0</v>
      </c>
      <c r="Q275" s="10">
        <f t="shared" ca="1" si="264"/>
        <v>0</v>
      </c>
      <c r="R275" s="10">
        <f t="shared" ca="1" si="265"/>
        <v>0</v>
      </c>
      <c r="S275" s="10">
        <f t="shared" ca="1" si="266"/>
        <v>0</v>
      </c>
      <c r="T275" s="10">
        <f t="shared" ca="1" si="267"/>
        <v>0</v>
      </c>
      <c r="U275" s="10">
        <f t="shared" ca="1" si="268"/>
        <v>0</v>
      </c>
      <c r="V275" s="10">
        <f t="shared" ca="1" si="269"/>
        <v>0</v>
      </c>
      <c r="W275" s="10">
        <f t="shared" ca="1" si="269"/>
        <v>0</v>
      </c>
      <c r="X275" s="31"/>
      <c r="Y275" s="10">
        <f t="shared" ca="1" si="344"/>
        <v>0</v>
      </c>
      <c r="Z275" s="10">
        <f t="shared" ca="1" si="345"/>
        <v>0</v>
      </c>
      <c r="AA275" s="10">
        <f t="shared" ca="1" si="346"/>
        <v>0</v>
      </c>
      <c r="AB275" s="10">
        <f t="shared" ca="1" si="347"/>
        <v>0</v>
      </c>
      <c r="AC275" s="10">
        <f t="shared" ca="1" si="348"/>
        <v>0</v>
      </c>
      <c r="AD275" s="10">
        <f t="shared" ca="1" si="349"/>
        <v>0</v>
      </c>
      <c r="AE275" s="10">
        <f t="shared" ca="1" si="307"/>
        <v>0</v>
      </c>
      <c r="AF275" s="10">
        <f t="shared" ca="1" si="308"/>
        <v>0</v>
      </c>
      <c r="AG275" s="10">
        <f t="shared" ca="1" si="309"/>
        <v>0</v>
      </c>
      <c r="AH275" s="10">
        <f t="shared" ca="1" si="310"/>
        <v>0</v>
      </c>
      <c r="AI275" s="10">
        <f t="shared" ca="1" si="311"/>
        <v>0</v>
      </c>
      <c r="AJ275" s="10">
        <f t="shared" ca="1" si="312"/>
        <v>0</v>
      </c>
      <c r="AK275" s="10">
        <f t="shared" ca="1" si="313"/>
        <v>0</v>
      </c>
      <c r="AL275" s="10">
        <f t="shared" ca="1" si="314"/>
        <v>0</v>
      </c>
      <c r="AM275" s="10">
        <f t="shared" ca="1" si="315"/>
        <v>0</v>
      </c>
      <c r="AN275" s="10">
        <f t="shared" ca="1" si="316"/>
        <v>0</v>
      </c>
      <c r="AO275" s="10">
        <f t="shared" ca="1" si="317"/>
        <v>0</v>
      </c>
      <c r="AP275" s="10">
        <f t="shared" ca="1" si="318"/>
        <v>0</v>
      </c>
      <c r="AQ275" s="10">
        <f t="shared" ca="1" si="319"/>
        <v>0</v>
      </c>
      <c r="AR275" s="10">
        <f t="shared" ca="1" si="320"/>
        <v>0</v>
      </c>
      <c r="AS275" s="2"/>
      <c r="AT275" s="10">
        <f t="shared" ca="1" si="350"/>
        <v>0</v>
      </c>
      <c r="AU275" s="10">
        <f t="shared" ca="1" si="351"/>
        <v>0</v>
      </c>
      <c r="AV275" s="10">
        <f t="shared" ca="1" si="352"/>
        <v>0</v>
      </c>
      <c r="AW275" s="10">
        <f t="shared" ca="1" si="287"/>
        <v>0</v>
      </c>
      <c r="AX275" s="10">
        <f t="shared" ca="1" si="288"/>
        <v>0</v>
      </c>
      <c r="AY275" s="10">
        <f t="shared" ca="1" si="289"/>
        <v>0</v>
      </c>
      <c r="AZ275" s="10">
        <f t="shared" ca="1" si="290"/>
        <v>0</v>
      </c>
      <c r="BA275" s="10">
        <f t="shared" ca="1" si="291"/>
        <v>0</v>
      </c>
      <c r="BB275" s="10">
        <f t="shared" ca="1" si="292"/>
        <v>0</v>
      </c>
      <c r="BC275" s="10">
        <f t="shared" ca="1" si="293"/>
        <v>0</v>
      </c>
      <c r="BD275" s="10">
        <f t="shared" ca="1" si="294"/>
        <v>0</v>
      </c>
      <c r="BE275" s="10">
        <f t="shared" ca="1" si="295"/>
        <v>0</v>
      </c>
      <c r="BF275" s="10">
        <f t="shared" ca="1" si="296"/>
        <v>0</v>
      </c>
      <c r="BG275" s="10">
        <f t="shared" ca="1" si="297"/>
        <v>0</v>
      </c>
      <c r="BH275" s="10">
        <f t="shared" ca="1" si="298"/>
        <v>0</v>
      </c>
      <c r="BI275" s="10">
        <f t="shared" ca="1" si="299"/>
        <v>0</v>
      </c>
      <c r="BJ275" s="10">
        <f t="shared" ca="1" si="300"/>
        <v>0</v>
      </c>
      <c r="BK275" s="10">
        <f t="shared" ca="1" si="301"/>
        <v>0</v>
      </c>
      <c r="BL275" s="10">
        <f t="shared" ca="1" si="302"/>
        <v>0</v>
      </c>
      <c r="BM275" s="10">
        <f t="shared" ca="1" si="303"/>
        <v>0</v>
      </c>
      <c r="BN275" s="13">
        <f t="shared" ca="1" si="279"/>
        <v>0</v>
      </c>
      <c r="BO275" s="7"/>
      <c r="BP275" s="10">
        <f t="shared" ca="1" si="280"/>
        <v>0</v>
      </c>
      <c r="BQ275" s="10">
        <f t="shared" ca="1" si="281"/>
        <v>0</v>
      </c>
      <c r="BR275" s="10">
        <f t="shared" ca="1" si="282"/>
        <v>0</v>
      </c>
      <c r="BS275" s="10">
        <f t="shared" ca="1" si="283"/>
        <v>0</v>
      </c>
      <c r="BT275" s="10">
        <f t="shared" ca="1" si="284"/>
        <v>0</v>
      </c>
      <c r="BU275" s="10">
        <f t="shared" ca="1" si="321"/>
        <v>0</v>
      </c>
      <c r="BV275" s="10">
        <f t="shared" ca="1" si="322"/>
        <v>0</v>
      </c>
      <c r="BW275" s="10">
        <f t="shared" ca="1" si="323"/>
        <v>0</v>
      </c>
      <c r="BX275" s="10">
        <f t="shared" ca="1" si="324"/>
        <v>0</v>
      </c>
      <c r="BY275" s="10">
        <f t="shared" ca="1" si="325"/>
        <v>0</v>
      </c>
      <c r="BZ275" s="10">
        <f t="shared" ca="1" si="326"/>
        <v>0</v>
      </c>
      <c r="CA275" s="10">
        <f t="shared" ca="1" si="327"/>
        <v>0</v>
      </c>
      <c r="CB275" s="10">
        <f t="shared" ca="1" si="328"/>
        <v>0</v>
      </c>
      <c r="CC275" s="10">
        <f t="shared" ca="1" si="329"/>
        <v>0</v>
      </c>
      <c r="CD275" s="10">
        <f t="shared" ca="1" si="330"/>
        <v>0</v>
      </c>
      <c r="CE275" s="10">
        <f t="shared" ca="1" si="331"/>
        <v>0</v>
      </c>
      <c r="CF275" s="10">
        <f t="shared" ca="1" si="332"/>
        <v>0</v>
      </c>
      <c r="CG275" s="10">
        <f t="shared" ca="1" si="333"/>
        <v>0</v>
      </c>
      <c r="CH275" s="10">
        <f t="shared" ca="1" si="334"/>
        <v>0</v>
      </c>
      <c r="CI275" s="10">
        <f t="shared" ca="1" si="335"/>
        <v>0</v>
      </c>
      <c r="CJ275" s="13">
        <f t="shared" ca="1" si="353"/>
        <v>0</v>
      </c>
      <c r="CK275" s="13"/>
      <c r="CL275" s="33">
        <f t="shared" ca="1" si="271"/>
        <v>0</v>
      </c>
      <c r="CM275" s="10">
        <f ca="1">IF(NOT(snowball),0,IF(Z274=0,0,IF($C275&lt;=SUM($CL275:CL275),0,IF(BQ275+$C275-SUM($CL275:CL275)&gt;Z274+AU275,Z274+AU275-BQ275,$C275-SUM($CL275:CL275)))))</f>
        <v>0</v>
      </c>
      <c r="CN275" s="10">
        <f ca="1">IF(NOT(snowball),0,IF(AA274=0,0,IF($C275&lt;=SUM($CL275:CM275),0,IF(BR275+$C275-SUM($CL275:CM275)&gt;AA274+AV275,AA274+AV275-BR275,$C275-SUM($CL275:CM275)))))</f>
        <v>0</v>
      </c>
      <c r="CO275" s="10">
        <f ca="1">IF(NOT(snowball),0,IF(AB274=0,0,IF($C275&lt;=SUM($CL275:CN275),0,IF(BS275+$C275-SUM($CL275:CN275)&gt;AB274+AW275,AB274+AW275-BS275,$C275-SUM($CL275:CN275)))))</f>
        <v>0</v>
      </c>
      <c r="CP275" s="10">
        <f ca="1">IF(NOT(snowball),0,IF(AC274=0,0,IF($C275&lt;=SUM($CL275:CO275),0,IF(BT275+$C275-SUM($CL275:CO275)&gt;AC274+AX275,AC274+AX275-BT275,$C275-SUM($CL275:CO275)))))</f>
        <v>0</v>
      </c>
      <c r="CQ275" s="10">
        <f ca="1">IF(NOT(snowball),0,IF(AD274=0,0,IF($C275&lt;=SUM($CL275:CP275),0,IF(BU275+$C275-SUM($CL275:CP275)&gt;AD274+AY275,AD274+AY275-BU275,$C275-SUM($CL275:CP275)))))</f>
        <v>0</v>
      </c>
      <c r="CR275" s="10">
        <f ca="1">IF(NOT(snowball),0,IF(AE274=0,0,IF($C275&lt;=SUM($CL275:CQ275),0,IF(BV275+$C275-SUM($CL275:CQ275)&gt;AE274+AZ275,AE274+AZ275-BV275,$C275-SUM($CL275:CQ275)))))</f>
        <v>0</v>
      </c>
      <c r="CS275" s="10">
        <f ca="1">IF(NOT(snowball),0,IF(AF274=0,0,IF($C275&lt;=SUM($CL275:CR275),0,IF(BW275+$C275-SUM($CL275:CR275)&gt;AF274+BA275,AF274+BA275-BW275,$C275-SUM($CL275:CR275)))))</f>
        <v>0</v>
      </c>
      <c r="CT275" s="10">
        <f ca="1">IF(NOT(snowball),0,IF(AG274=0,0,IF($C275&lt;=SUM($CL275:CS275),0,IF(BX275+$C275-SUM($CL275:CS275)&gt;AG274+BB275,AG274+BB275-BX275,$C275-SUM($CL275:CS275)))))</f>
        <v>0</v>
      </c>
      <c r="CU275" s="10">
        <f ca="1">IF(NOT(snowball),0,IF(AH274=0,0,IF($C275&lt;=SUM($CL275:CT275),0,IF(BY275+$C275-SUM($CL275:CT275)&gt;AH274+BC275,AH274+BC275-BY275,$C275-SUM($CL275:CT275)))))</f>
        <v>0</v>
      </c>
      <c r="CV275" s="10">
        <f ca="1">IF(NOT(snowball),0,IF(AI274=0,0,IF($C275&lt;=SUM($CL275:CU275),0,IF(BZ275+$C275-SUM($CL275:CU275)&gt;AI274+BD275,AI274+BD275-BZ275,$C275-SUM($CL275:CU275)))))</f>
        <v>0</v>
      </c>
      <c r="CW275" s="10">
        <f ca="1">IF(NOT(snowball),0,IF(AJ274=0,0,IF($C275&lt;=SUM($CL275:CV275),0,IF(CA275+$C275-SUM($CL275:CV275)&gt;AJ274+BE275,AJ274+BE275-CA275,$C275-SUM($CL275:CV275)))))</f>
        <v>0</v>
      </c>
      <c r="CX275" s="10">
        <f ca="1">IF(NOT(snowball),0,IF(AK274=0,0,IF($C275&lt;=SUM($CL275:CW275),0,IF(CB275+$C275-SUM($CL275:CW275)&gt;AK274+BF275,AK274+BF275-CB275,$C275-SUM($CL275:CW275)))))</f>
        <v>0</v>
      </c>
      <c r="CY275" s="10">
        <f ca="1">IF(NOT(snowball),0,IF(AL274=0,0,IF($C275&lt;=SUM($CL275:CX275),0,IF(CC275+$C275-SUM($CL275:CX275)&gt;AL274+BG275,AL274+BG275-CC275,$C275-SUM($CL275:CX275)))))</f>
        <v>0</v>
      </c>
      <c r="CZ275" s="10">
        <f ca="1">IF(NOT(snowball),0,IF(AM274=0,0,IF($C275&lt;=SUM($CL275:CY275),0,IF(CD275+$C275-SUM($CL275:CY275)&gt;AM274+BH275,AM274+BH275-CD275,$C275-SUM($CL275:CY275)))))</f>
        <v>0</v>
      </c>
      <c r="DA275" s="10">
        <f ca="1">IF(NOT(snowball),0,IF(AN274=0,0,IF($C275&lt;=SUM($CL275:CZ275),0,IF(CE275+$C275-SUM($CL275:CZ275)&gt;AN274+BI275,AN274+BI275-CE275,$C275-SUM($CL275:CZ275)))))</f>
        <v>0</v>
      </c>
      <c r="DB275" s="10">
        <f ca="1">IF(NOT(snowball),0,IF(AO274=0,0,IF($C275&lt;=SUM($CL275:DA275),0,IF(CF275+$C275-SUM($CL275:DA275)&gt;AO274+BJ275,AO274+BJ275-CF275,$C275-SUM($CL275:DA275)))))</f>
        <v>0</v>
      </c>
      <c r="DC275" s="10">
        <f ca="1">IF(NOT(snowball),0,IF(AP274=0,0,IF($C275&lt;=SUM($CL275:DB275),0,IF(CG275+$C275-SUM($CL275:DB275)&gt;AP274+BK275,AP274+BK275-CG275,$C275-SUM($CL275:DB275)))))</f>
        <v>0</v>
      </c>
      <c r="DD275" s="10">
        <f ca="1">IF(NOT(snowball),0,IF(AQ274=0,0,IF($C275&lt;=SUM($CL275:DC275),0,IF(CH275+$C275-SUM($CL275:DC275)&gt;AQ274+BL275,AQ274+BL275-CH275,$C275-SUM($CL275:DC275)))))</f>
        <v>0</v>
      </c>
      <c r="DE275" s="10">
        <f ca="1">IF(NOT(snowball),0,IF(AR274=0,0,IF($C275&lt;=SUM($CL275:DD275),0,IF(CI275+$C275-SUM($CL275:DD275)&gt;AR274+BM275,AR274+BM275-CI275,$C275-SUM($CL275:DD275)))))</f>
        <v>0</v>
      </c>
    </row>
    <row r="276" spans="1:109" ht="11.1" customHeight="1">
      <c r="A276" s="11" t="str">
        <f t="shared" ca="1" si="336"/>
        <v/>
      </c>
      <c r="B276" s="5" t="e">
        <f t="shared" ca="1" si="272"/>
        <v>#N/A</v>
      </c>
      <c r="C276" s="34" t="str">
        <f t="shared" ca="1" si="250"/>
        <v/>
      </c>
      <c r="D276" s="10">
        <f t="shared" ca="1" si="337"/>
        <v>0</v>
      </c>
      <c r="E276" s="10">
        <f t="shared" ca="1" si="338"/>
        <v>0</v>
      </c>
      <c r="F276" s="10">
        <f t="shared" ca="1" si="339"/>
        <v>0</v>
      </c>
      <c r="G276" s="10">
        <f t="shared" ca="1" si="340"/>
        <v>0</v>
      </c>
      <c r="H276" s="10">
        <f t="shared" ca="1" si="341"/>
        <v>0</v>
      </c>
      <c r="I276" s="10">
        <f t="shared" ca="1" si="342"/>
        <v>0</v>
      </c>
      <c r="J276" s="10">
        <f t="shared" ca="1" si="354"/>
        <v>0</v>
      </c>
      <c r="K276" s="10">
        <f t="shared" ca="1" si="258"/>
        <v>0</v>
      </c>
      <c r="L276" s="10">
        <f t="shared" ca="1" si="259"/>
        <v>0</v>
      </c>
      <c r="M276" s="10">
        <f t="shared" ca="1" si="260"/>
        <v>0</v>
      </c>
      <c r="N276" s="10">
        <f t="shared" ca="1" si="261"/>
        <v>0</v>
      </c>
      <c r="O276" s="10">
        <f t="shared" ca="1" si="262"/>
        <v>0</v>
      </c>
      <c r="P276" s="10">
        <f t="shared" ca="1" si="263"/>
        <v>0</v>
      </c>
      <c r="Q276" s="10">
        <f t="shared" ca="1" si="264"/>
        <v>0</v>
      </c>
      <c r="R276" s="10">
        <f t="shared" ca="1" si="265"/>
        <v>0</v>
      </c>
      <c r="S276" s="10">
        <f t="shared" ca="1" si="266"/>
        <v>0</v>
      </c>
      <c r="T276" s="10">
        <f t="shared" ca="1" si="267"/>
        <v>0</v>
      </c>
      <c r="U276" s="10">
        <f t="shared" ca="1" si="268"/>
        <v>0</v>
      </c>
      <c r="V276" s="10">
        <f t="shared" ca="1" si="269"/>
        <v>0</v>
      </c>
      <c r="W276" s="10">
        <f t="shared" ca="1" si="269"/>
        <v>0</v>
      </c>
      <c r="X276" s="31"/>
      <c r="Y276" s="10">
        <f t="shared" ca="1" si="344"/>
        <v>0</v>
      </c>
      <c r="Z276" s="10">
        <f t="shared" ca="1" si="345"/>
        <v>0</v>
      </c>
      <c r="AA276" s="10">
        <f t="shared" ca="1" si="346"/>
        <v>0</v>
      </c>
      <c r="AB276" s="10">
        <f t="shared" ca="1" si="347"/>
        <v>0</v>
      </c>
      <c r="AC276" s="10">
        <f t="shared" ca="1" si="348"/>
        <v>0</v>
      </c>
      <c r="AD276" s="10">
        <f t="shared" ca="1" si="349"/>
        <v>0</v>
      </c>
      <c r="AE276" s="10">
        <f t="shared" ca="1" si="307"/>
        <v>0</v>
      </c>
      <c r="AF276" s="10">
        <f t="shared" ca="1" si="308"/>
        <v>0</v>
      </c>
      <c r="AG276" s="10">
        <f t="shared" ca="1" si="309"/>
        <v>0</v>
      </c>
      <c r="AH276" s="10">
        <f t="shared" ca="1" si="310"/>
        <v>0</v>
      </c>
      <c r="AI276" s="10">
        <f t="shared" ca="1" si="311"/>
        <v>0</v>
      </c>
      <c r="AJ276" s="10">
        <f t="shared" ca="1" si="312"/>
        <v>0</v>
      </c>
      <c r="AK276" s="10">
        <f t="shared" ca="1" si="313"/>
        <v>0</v>
      </c>
      <c r="AL276" s="10">
        <f t="shared" ca="1" si="314"/>
        <v>0</v>
      </c>
      <c r="AM276" s="10">
        <f t="shared" ca="1" si="315"/>
        <v>0</v>
      </c>
      <c r="AN276" s="10">
        <f t="shared" ca="1" si="316"/>
        <v>0</v>
      </c>
      <c r="AO276" s="10">
        <f t="shared" ca="1" si="317"/>
        <v>0</v>
      </c>
      <c r="AP276" s="10">
        <f t="shared" ca="1" si="318"/>
        <v>0</v>
      </c>
      <c r="AQ276" s="10">
        <f t="shared" ca="1" si="319"/>
        <v>0</v>
      </c>
      <c r="AR276" s="10">
        <f t="shared" ca="1" si="320"/>
        <v>0</v>
      </c>
      <c r="AS276" s="2"/>
      <c r="AT276" s="10">
        <f t="shared" ca="1" si="350"/>
        <v>0</v>
      </c>
      <c r="AU276" s="10">
        <f t="shared" ca="1" si="351"/>
        <v>0</v>
      </c>
      <c r="AV276" s="10">
        <f t="shared" ca="1" si="352"/>
        <v>0</v>
      </c>
      <c r="AW276" s="10">
        <f t="shared" ca="1" si="287"/>
        <v>0</v>
      </c>
      <c r="AX276" s="10">
        <f t="shared" ca="1" si="288"/>
        <v>0</v>
      </c>
      <c r="AY276" s="10">
        <f t="shared" ca="1" si="289"/>
        <v>0</v>
      </c>
      <c r="AZ276" s="10">
        <f t="shared" ca="1" si="290"/>
        <v>0</v>
      </c>
      <c r="BA276" s="10">
        <f t="shared" ca="1" si="291"/>
        <v>0</v>
      </c>
      <c r="BB276" s="10">
        <f t="shared" ca="1" si="292"/>
        <v>0</v>
      </c>
      <c r="BC276" s="10">
        <f t="shared" ca="1" si="293"/>
        <v>0</v>
      </c>
      <c r="BD276" s="10">
        <f t="shared" ca="1" si="294"/>
        <v>0</v>
      </c>
      <c r="BE276" s="10">
        <f t="shared" ca="1" si="295"/>
        <v>0</v>
      </c>
      <c r="BF276" s="10">
        <f t="shared" ca="1" si="296"/>
        <v>0</v>
      </c>
      <c r="BG276" s="10">
        <f t="shared" ca="1" si="297"/>
        <v>0</v>
      </c>
      <c r="BH276" s="10">
        <f t="shared" ca="1" si="298"/>
        <v>0</v>
      </c>
      <c r="BI276" s="10">
        <f t="shared" ca="1" si="299"/>
        <v>0</v>
      </c>
      <c r="BJ276" s="10">
        <f t="shared" ca="1" si="300"/>
        <v>0</v>
      </c>
      <c r="BK276" s="10">
        <f t="shared" ca="1" si="301"/>
        <v>0</v>
      </c>
      <c r="BL276" s="10">
        <f t="shared" ca="1" si="302"/>
        <v>0</v>
      </c>
      <c r="BM276" s="10">
        <f t="shared" ca="1" si="303"/>
        <v>0</v>
      </c>
      <c r="BN276" s="13">
        <f t="shared" ca="1" si="279"/>
        <v>0</v>
      </c>
      <c r="BO276" s="7"/>
      <c r="BP276" s="10">
        <f t="shared" ca="1" si="280"/>
        <v>0</v>
      </c>
      <c r="BQ276" s="10">
        <f t="shared" ca="1" si="281"/>
        <v>0</v>
      </c>
      <c r="BR276" s="10">
        <f t="shared" ca="1" si="282"/>
        <v>0</v>
      </c>
      <c r="BS276" s="10">
        <f t="shared" ca="1" si="283"/>
        <v>0</v>
      </c>
      <c r="BT276" s="10">
        <f t="shared" ca="1" si="284"/>
        <v>0</v>
      </c>
      <c r="BU276" s="10">
        <f t="shared" ca="1" si="321"/>
        <v>0</v>
      </c>
      <c r="BV276" s="10">
        <f t="shared" ca="1" si="322"/>
        <v>0</v>
      </c>
      <c r="BW276" s="10">
        <f t="shared" ca="1" si="323"/>
        <v>0</v>
      </c>
      <c r="BX276" s="10">
        <f t="shared" ca="1" si="324"/>
        <v>0</v>
      </c>
      <c r="BY276" s="10">
        <f t="shared" ca="1" si="325"/>
        <v>0</v>
      </c>
      <c r="BZ276" s="10">
        <f t="shared" ca="1" si="326"/>
        <v>0</v>
      </c>
      <c r="CA276" s="10">
        <f t="shared" ca="1" si="327"/>
        <v>0</v>
      </c>
      <c r="CB276" s="10">
        <f t="shared" ca="1" si="328"/>
        <v>0</v>
      </c>
      <c r="CC276" s="10">
        <f t="shared" ca="1" si="329"/>
        <v>0</v>
      </c>
      <c r="CD276" s="10">
        <f t="shared" ca="1" si="330"/>
        <v>0</v>
      </c>
      <c r="CE276" s="10">
        <f t="shared" ca="1" si="331"/>
        <v>0</v>
      </c>
      <c r="CF276" s="10">
        <f t="shared" ca="1" si="332"/>
        <v>0</v>
      </c>
      <c r="CG276" s="10">
        <f t="shared" ca="1" si="333"/>
        <v>0</v>
      </c>
      <c r="CH276" s="10">
        <f t="shared" ca="1" si="334"/>
        <v>0</v>
      </c>
      <c r="CI276" s="10">
        <f t="shared" ca="1" si="335"/>
        <v>0</v>
      </c>
      <c r="CJ276" s="13">
        <f t="shared" ca="1" si="353"/>
        <v>0</v>
      </c>
      <c r="CK276" s="13"/>
      <c r="CL276" s="33">
        <f t="shared" ca="1" si="271"/>
        <v>0</v>
      </c>
      <c r="CM276" s="10">
        <f ca="1">IF(NOT(snowball),0,IF(Z275=0,0,IF($C276&lt;=SUM($CL276:CL276),0,IF(BQ276+$C276-SUM($CL276:CL276)&gt;Z275+AU276,Z275+AU276-BQ276,$C276-SUM($CL276:CL276)))))</f>
        <v>0</v>
      </c>
      <c r="CN276" s="10">
        <f ca="1">IF(NOT(snowball),0,IF(AA275=0,0,IF($C276&lt;=SUM($CL276:CM276),0,IF(BR276+$C276-SUM($CL276:CM276)&gt;AA275+AV276,AA275+AV276-BR276,$C276-SUM($CL276:CM276)))))</f>
        <v>0</v>
      </c>
      <c r="CO276" s="10">
        <f ca="1">IF(NOT(snowball),0,IF(AB275=0,0,IF($C276&lt;=SUM($CL276:CN276),0,IF(BS276+$C276-SUM($CL276:CN276)&gt;AB275+AW276,AB275+AW276-BS276,$C276-SUM($CL276:CN276)))))</f>
        <v>0</v>
      </c>
      <c r="CP276" s="10">
        <f ca="1">IF(NOT(snowball),0,IF(AC275=0,0,IF($C276&lt;=SUM($CL276:CO276),0,IF(BT276+$C276-SUM($CL276:CO276)&gt;AC275+AX276,AC275+AX276-BT276,$C276-SUM($CL276:CO276)))))</f>
        <v>0</v>
      </c>
      <c r="CQ276" s="10">
        <f ca="1">IF(NOT(snowball),0,IF(AD275=0,0,IF($C276&lt;=SUM($CL276:CP276),0,IF(BU276+$C276-SUM($CL276:CP276)&gt;AD275+AY276,AD275+AY276-BU276,$C276-SUM($CL276:CP276)))))</f>
        <v>0</v>
      </c>
      <c r="CR276" s="10">
        <f ca="1">IF(NOT(snowball),0,IF(AE275=0,0,IF($C276&lt;=SUM($CL276:CQ276),0,IF(BV276+$C276-SUM($CL276:CQ276)&gt;AE275+AZ276,AE275+AZ276-BV276,$C276-SUM($CL276:CQ276)))))</f>
        <v>0</v>
      </c>
      <c r="CS276" s="10">
        <f ca="1">IF(NOT(snowball),0,IF(AF275=0,0,IF($C276&lt;=SUM($CL276:CR276),0,IF(BW276+$C276-SUM($CL276:CR276)&gt;AF275+BA276,AF275+BA276-BW276,$C276-SUM($CL276:CR276)))))</f>
        <v>0</v>
      </c>
      <c r="CT276" s="10">
        <f ca="1">IF(NOT(snowball),0,IF(AG275=0,0,IF($C276&lt;=SUM($CL276:CS276),0,IF(BX276+$C276-SUM($CL276:CS276)&gt;AG275+BB276,AG275+BB276-BX276,$C276-SUM($CL276:CS276)))))</f>
        <v>0</v>
      </c>
      <c r="CU276" s="10">
        <f ca="1">IF(NOT(snowball),0,IF(AH275=0,0,IF($C276&lt;=SUM($CL276:CT276),0,IF(BY276+$C276-SUM($CL276:CT276)&gt;AH275+BC276,AH275+BC276-BY276,$C276-SUM($CL276:CT276)))))</f>
        <v>0</v>
      </c>
      <c r="CV276" s="10">
        <f ca="1">IF(NOT(snowball),0,IF(AI275=0,0,IF($C276&lt;=SUM($CL276:CU276),0,IF(BZ276+$C276-SUM($CL276:CU276)&gt;AI275+BD276,AI275+BD276-BZ276,$C276-SUM($CL276:CU276)))))</f>
        <v>0</v>
      </c>
      <c r="CW276" s="10">
        <f ca="1">IF(NOT(snowball),0,IF(AJ275=0,0,IF($C276&lt;=SUM($CL276:CV276),0,IF(CA276+$C276-SUM($CL276:CV276)&gt;AJ275+BE276,AJ275+BE276-CA276,$C276-SUM($CL276:CV276)))))</f>
        <v>0</v>
      </c>
      <c r="CX276" s="10">
        <f ca="1">IF(NOT(snowball),0,IF(AK275=0,0,IF($C276&lt;=SUM($CL276:CW276),0,IF(CB276+$C276-SUM($CL276:CW276)&gt;AK275+BF276,AK275+BF276-CB276,$C276-SUM($CL276:CW276)))))</f>
        <v>0</v>
      </c>
      <c r="CY276" s="10">
        <f ca="1">IF(NOT(snowball),0,IF(AL275=0,0,IF($C276&lt;=SUM($CL276:CX276),0,IF(CC276+$C276-SUM($CL276:CX276)&gt;AL275+BG276,AL275+BG276-CC276,$C276-SUM($CL276:CX276)))))</f>
        <v>0</v>
      </c>
      <c r="CZ276" s="10">
        <f ca="1">IF(NOT(snowball),0,IF(AM275=0,0,IF($C276&lt;=SUM($CL276:CY276),0,IF(CD276+$C276-SUM($CL276:CY276)&gt;AM275+BH276,AM275+BH276-CD276,$C276-SUM($CL276:CY276)))))</f>
        <v>0</v>
      </c>
      <c r="DA276" s="10">
        <f ca="1">IF(NOT(snowball),0,IF(AN275=0,0,IF($C276&lt;=SUM($CL276:CZ276),0,IF(CE276+$C276-SUM($CL276:CZ276)&gt;AN275+BI276,AN275+BI276-CE276,$C276-SUM($CL276:CZ276)))))</f>
        <v>0</v>
      </c>
      <c r="DB276" s="10">
        <f ca="1">IF(NOT(snowball),0,IF(AO275=0,0,IF($C276&lt;=SUM($CL276:DA276),0,IF(CF276+$C276-SUM($CL276:DA276)&gt;AO275+BJ276,AO275+BJ276-CF276,$C276-SUM($CL276:DA276)))))</f>
        <v>0</v>
      </c>
      <c r="DC276" s="10">
        <f ca="1">IF(NOT(snowball),0,IF(AP275=0,0,IF($C276&lt;=SUM($CL276:DB276),0,IF(CG276+$C276-SUM($CL276:DB276)&gt;AP275+BK276,AP275+BK276-CG276,$C276-SUM($CL276:DB276)))))</f>
        <v>0</v>
      </c>
      <c r="DD276" s="10">
        <f ca="1">IF(NOT(snowball),0,IF(AQ275=0,0,IF($C276&lt;=SUM($CL276:DC276),0,IF(CH276+$C276-SUM($CL276:DC276)&gt;AQ275+BL276,AQ275+BL276-CH276,$C276-SUM($CL276:DC276)))))</f>
        <v>0</v>
      </c>
      <c r="DE276" s="10">
        <f ca="1">IF(NOT(snowball),0,IF(AR275=0,0,IF($C276&lt;=SUM($CL276:DD276),0,IF(CI276+$C276-SUM($CL276:DD276)&gt;AR275+BM276,AR275+BM276-CI276,$C276-SUM($CL276:DD276)))))</f>
        <v>0</v>
      </c>
    </row>
    <row r="277" spans="1:109" ht="11.1" customHeight="1">
      <c r="A277" s="11" t="str">
        <f t="shared" ca="1" si="336"/>
        <v/>
      </c>
      <c r="B277" s="5" t="e">
        <f t="shared" ca="1" si="272"/>
        <v>#N/A</v>
      </c>
      <c r="C277" s="34" t="str">
        <f t="shared" ref="C277:C340" ca="1" si="355">IF(A277="","",IF(snowball,IF(($D$5-CJ277)&lt;0,0,$D$5-CJ277),"n/a"))</f>
        <v/>
      </c>
      <c r="D277" s="10">
        <f t="shared" ca="1" si="337"/>
        <v>0</v>
      </c>
      <c r="E277" s="10">
        <f t="shared" ca="1" si="338"/>
        <v>0</v>
      </c>
      <c r="F277" s="10">
        <f t="shared" ca="1" si="339"/>
        <v>0</v>
      </c>
      <c r="G277" s="10">
        <f t="shared" ca="1" si="340"/>
        <v>0</v>
      </c>
      <c r="H277" s="10">
        <f t="shared" ca="1" si="341"/>
        <v>0</v>
      </c>
      <c r="I277" s="10">
        <f t="shared" ca="1" si="342"/>
        <v>0</v>
      </c>
      <c r="J277" s="10">
        <f t="shared" ca="1" si="354"/>
        <v>0</v>
      </c>
      <c r="K277" s="10">
        <f t="shared" ref="K277:K340" ca="1" si="356">BW277+CS277</f>
        <v>0</v>
      </c>
      <c r="L277" s="10">
        <f t="shared" ref="L277:L340" ca="1" si="357">BX277+CT277</f>
        <v>0</v>
      </c>
      <c r="M277" s="10">
        <f t="shared" ref="M277:M340" ca="1" si="358">BY277+CU277</f>
        <v>0</v>
      </c>
      <c r="N277" s="10">
        <f t="shared" ref="N277:N340" ca="1" si="359">BZ277+CV277</f>
        <v>0</v>
      </c>
      <c r="O277" s="10">
        <f t="shared" ref="O277:O340" ca="1" si="360">CA277+CW277</f>
        <v>0</v>
      </c>
      <c r="P277" s="10">
        <f t="shared" ref="P277:P340" ca="1" si="361">CB277+CX277</f>
        <v>0</v>
      </c>
      <c r="Q277" s="10">
        <f t="shared" ref="Q277:Q340" ca="1" si="362">CC277+CY277</f>
        <v>0</v>
      </c>
      <c r="R277" s="10">
        <f t="shared" ref="R277:R340" ca="1" si="363">CD277+CZ277</f>
        <v>0</v>
      </c>
      <c r="S277" s="10">
        <f t="shared" ref="S277:S340" ca="1" si="364">CE277+DA277</f>
        <v>0</v>
      </c>
      <c r="T277" s="10">
        <f t="shared" ref="T277:T340" ca="1" si="365">CF277+DB277</f>
        <v>0</v>
      </c>
      <c r="U277" s="10">
        <f t="shared" ref="U277:U340" ca="1" si="366">CG277+DC277</f>
        <v>0</v>
      </c>
      <c r="V277" s="10">
        <f t="shared" ref="V277:W340" ca="1" si="367">CH277+DD277</f>
        <v>0</v>
      </c>
      <c r="W277" s="10">
        <f t="shared" ca="1" si="367"/>
        <v>0</v>
      </c>
      <c r="X277" s="31"/>
      <c r="Y277" s="10">
        <f t="shared" ca="1" si="344"/>
        <v>0</v>
      </c>
      <c r="Z277" s="10">
        <f t="shared" ca="1" si="345"/>
        <v>0</v>
      </c>
      <c r="AA277" s="10">
        <f t="shared" ca="1" si="346"/>
        <v>0</v>
      </c>
      <c r="AB277" s="10">
        <f t="shared" ca="1" si="347"/>
        <v>0</v>
      </c>
      <c r="AC277" s="10">
        <f t="shared" ca="1" si="348"/>
        <v>0</v>
      </c>
      <c r="AD277" s="10">
        <f t="shared" ca="1" si="349"/>
        <v>0</v>
      </c>
      <c r="AE277" s="10">
        <f t="shared" ca="1" si="307"/>
        <v>0</v>
      </c>
      <c r="AF277" s="10">
        <f t="shared" ca="1" si="308"/>
        <v>0</v>
      </c>
      <c r="AG277" s="10">
        <f t="shared" ca="1" si="309"/>
        <v>0</v>
      </c>
      <c r="AH277" s="10">
        <f t="shared" ca="1" si="310"/>
        <v>0</v>
      </c>
      <c r="AI277" s="10">
        <f t="shared" ca="1" si="311"/>
        <v>0</v>
      </c>
      <c r="AJ277" s="10">
        <f t="shared" ca="1" si="312"/>
        <v>0</v>
      </c>
      <c r="AK277" s="10">
        <f t="shared" ca="1" si="313"/>
        <v>0</v>
      </c>
      <c r="AL277" s="10">
        <f t="shared" ca="1" si="314"/>
        <v>0</v>
      </c>
      <c r="AM277" s="10">
        <f t="shared" ca="1" si="315"/>
        <v>0</v>
      </c>
      <c r="AN277" s="10">
        <f t="shared" ca="1" si="316"/>
        <v>0</v>
      </c>
      <c r="AO277" s="10">
        <f t="shared" ca="1" si="317"/>
        <v>0</v>
      </c>
      <c r="AP277" s="10">
        <f t="shared" ca="1" si="318"/>
        <v>0</v>
      </c>
      <c r="AQ277" s="10">
        <f t="shared" ca="1" si="319"/>
        <v>0</v>
      </c>
      <c r="AR277" s="10">
        <f t="shared" ca="1" si="320"/>
        <v>0</v>
      </c>
      <c r="AS277" s="2"/>
      <c r="AT277" s="10">
        <f t="shared" ca="1" si="350"/>
        <v>0</v>
      </c>
      <c r="AU277" s="10">
        <f t="shared" ca="1" si="351"/>
        <v>0</v>
      </c>
      <c r="AV277" s="10">
        <f t="shared" ca="1" si="352"/>
        <v>0</v>
      </c>
      <c r="AW277" s="10">
        <f t="shared" ca="1" si="287"/>
        <v>0</v>
      </c>
      <c r="AX277" s="10">
        <f t="shared" ca="1" si="288"/>
        <v>0</v>
      </c>
      <c r="AY277" s="10">
        <f t="shared" ca="1" si="289"/>
        <v>0</v>
      </c>
      <c r="AZ277" s="10">
        <f t="shared" ca="1" si="290"/>
        <v>0</v>
      </c>
      <c r="BA277" s="10">
        <f t="shared" ca="1" si="291"/>
        <v>0</v>
      </c>
      <c r="BB277" s="10">
        <f t="shared" ca="1" si="292"/>
        <v>0</v>
      </c>
      <c r="BC277" s="10">
        <f t="shared" ca="1" si="293"/>
        <v>0</v>
      </c>
      <c r="BD277" s="10">
        <f t="shared" ca="1" si="294"/>
        <v>0</v>
      </c>
      <c r="BE277" s="10">
        <f t="shared" ca="1" si="295"/>
        <v>0</v>
      </c>
      <c r="BF277" s="10">
        <f t="shared" ca="1" si="296"/>
        <v>0</v>
      </c>
      <c r="BG277" s="10">
        <f t="shared" ca="1" si="297"/>
        <v>0</v>
      </c>
      <c r="BH277" s="10">
        <f t="shared" ca="1" si="298"/>
        <v>0</v>
      </c>
      <c r="BI277" s="10">
        <f t="shared" ca="1" si="299"/>
        <v>0</v>
      </c>
      <c r="BJ277" s="10">
        <f t="shared" ca="1" si="300"/>
        <v>0</v>
      </c>
      <c r="BK277" s="10">
        <f t="shared" ca="1" si="301"/>
        <v>0</v>
      </c>
      <c r="BL277" s="10">
        <f t="shared" ca="1" si="302"/>
        <v>0</v>
      </c>
      <c r="BM277" s="10">
        <f t="shared" ca="1" si="303"/>
        <v>0</v>
      </c>
      <c r="BN277" s="13">
        <f t="shared" ca="1" si="279"/>
        <v>0</v>
      </c>
      <c r="BO277" s="7"/>
      <c r="BP277" s="10">
        <f t="shared" ca="1" si="280"/>
        <v>0</v>
      </c>
      <c r="BQ277" s="10">
        <f t="shared" ca="1" si="281"/>
        <v>0</v>
      </c>
      <c r="BR277" s="10">
        <f t="shared" ca="1" si="282"/>
        <v>0</v>
      </c>
      <c r="BS277" s="10">
        <f t="shared" ca="1" si="283"/>
        <v>0</v>
      </c>
      <c r="BT277" s="10">
        <f t="shared" ca="1" si="284"/>
        <v>0</v>
      </c>
      <c r="BU277" s="10">
        <f t="shared" ca="1" si="321"/>
        <v>0</v>
      </c>
      <c r="BV277" s="10">
        <f t="shared" ca="1" si="322"/>
        <v>0</v>
      </c>
      <c r="BW277" s="10">
        <f t="shared" ca="1" si="323"/>
        <v>0</v>
      </c>
      <c r="BX277" s="10">
        <f t="shared" ca="1" si="324"/>
        <v>0</v>
      </c>
      <c r="BY277" s="10">
        <f t="shared" ca="1" si="325"/>
        <v>0</v>
      </c>
      <c r="BZ277" s="10">
        <f t="shared" ca="1" si="326"/>
        <v>0</v>
      </c>
      <c r="CA277" s="10">
        <f t="shared" ca="1" si="327"/>
        <v>0</v>
      </c>
      <c r="CB277" s="10">
        <f t="shared" ca="1" si="328"/>
        <v>0</v>
      </c>
      <c r="CC277" s="10">
        <f t="shared" ca="1" si="329"/>
        <v>0</v>
      </c>
      <c r="CD277" s="10">
        <f t="shared" ca="1" si="330"/>
        <v>0</v>
      </c>
      <c r="CE277" s="10">
        <f t="shared" ca="1" si="331"/>
        <v>0</v>
      </c>
      <c r="CF277" s="10">
        <f t="shared" ca="1" si="332"/>
        <v>0</v>
      </c>
      <c r="CG277" s="10">
        <f t="shared" ca="1" si="333"/>
        <v>0</v>
      </c>
      <c r="CH277" s="10">
        <f t="shared" ca="1" si="334"/>
        <v>0</v>
      </c>
      <c r="CI277" s="10">
        <f t="shared" ca="1" si="335"/>
        <v>0</v>
      </c>
      <c r="CJ277" s="13">
        <f t="shared" ca="1" si="353"/>
        <v>0</v>
      </c>
      <c r="CK277" s="13"/>
      <c r="CL277" s="33">
        <f t="shared" ref="CL277:CL340" ca="1" si="368">IF(NOT(snowball),0,IF(Y276=0,0,IF(BP277+$C277&gt;Y276+AT277,Y276+AT277-BP277,$C277)))</f>
        <v>0</v>
      </c>
      <c r="CM277" s="10">
        <f ca="1">IF(NOT(snowball),0,IF(Z276=0,0,IF($C277&lt;=SUM($CL277:CL277),0,IF(BQ277+$C277-SUM($CL277:CL277)&gt;Z276+AU277,Z276+AU277-BQ277,$C277-SUM($CL277:CL277)))))</f>
        <v>0</v>
      </c>
      <c r="CN277" s="10">
        <f ca="1">IF(NOT(snowball),0,IF(AA276=0,0,IF($C277&lt;=SUM($CL277:CM277),0,IF(BR277+$C277-SUM($CL277:CM277)&gt;AA276+AV277,AA276+AV277-BR277,$C277-SUM($CL277:CM277)))))</f>
        <v>0</v>
      </c>
      <c r="CO277" s="10">
        <f ca="1">IF(NOT(snowball),0,IF(AB276=0,0,IF($C277&lt;=SUM($CL277:CN277),0,IF(BS277+$C277-SUM($CL277:CN277)&gt;AB276+AW277,AB276+AW277-BS277,$C277-SUM($CL277:CN277)))))</f>
        <v>0</v>
      </c>
      <c r="CP277" s="10">
        <f ca="1">IF(NOT(snowball),0,IF(AC276=0,0,IF($C277&lt;=SUM($CL277:CO277),0,IF(BT277+$C277-SUM($CL277:CO277)&gt;AC276+AX277,AC276+AX277-BT277,$C277-SUM($CL277:CO277)))))</f>
        <v>0</v>
      </c>
      <c r="CQ277" s="10">
        <f ca="1">IF(NOT(snowball),0,IF(AD276=0,0,IF($C277&lt;=SUM($CL277:CP277),0,IF(BU277+$C277-SUM($CL277:CP277)&gt;AD276+AY277,AD276+AY277-BU277,$C277-SUM($CL277:CP277)))))</f>
        <v>0</v>
      </c>
      <c r="CR277" s="10">
        <f ca="1">IF(NOT(snowball),0,IF(AE276=0,0,IF($C277&lt;=SUM($CL277:CQ277),0,IF(BV277+$C277-SUM($CL277:CQ277)&gt;AE276+AZ277,AE276+AZ277-BV277,$C277-SUM($CL277:CQ277)))))</f>
        <v>0</v>
      </c>
      <c r="CS277" s="10">
        <f ca="1">IF(NOT(snowball),0,IF(AF276=0,0,IF($C277&lt;=SUM($CL277:CR277),0,IF(BW277+$C277-SUM($CL277:CR277)&gt;AF276+BA277,AF276+BA277-BW277,$C277-SUM($CL277:CR277)))))</f>
        <v>0</v>
      </c>
      <c r="CT277" s="10">
        <f ca="1">IF(NOT(snowball),0,IF(AG276=0,0,IF($C277&lt;=SUM($CL277:CS277),0,IF(BX277+$C277-SUM($CL277:CS277)&gt;AG276+BB277,AG276+BB277-BX277,$C277-SUM($CL277:CS277)))))</f>
        <v>0</v>
      </c>
      <c r="CU277" s="10">
        <f ca="1">IF(NOT(snowball),0,IF(AH276=0,0,IF($C277&lt;=SUM($CL277:CT277),0,IF(BY277+$C277-SUM($CL277:CT277)&gt;AH276+BC277,AH276+BC277-BY277,$C277-SUM($CL277:CT277)))))</f>
        <v>0</v>
      </c>
      <c r="CV277" s="10">
        <f ca="1">IF(NOT(snowball),0,IF(AI276=0,0,IF($C277&lt;=SUM($CL277:CU277),0,IF(BZ277+$C277-SUM($CL277:CU277)&gt;AI276+BD277,AI276+BD277-BZ277,$C277-SUM($CL277:CU277)))))</f>
        <v>0</v>
      </c>
      <c r="CW277" s="10">
        <f ca="1">IF(NOT(snowball),0,IF(AJ276=0,0,IF($C277&lt;=SUM($CL277:CV277),0,IF(CA277+$C277-SUM($CL277:CV277)&gt;AJ276+BE277,AJ276+BE277-CA277,$C277-SUM($CL277:CV277)))))</f>
        <v>0</v>
      </c>
      <c r="CX277" s="10">
        <f ca="1">IF(NOT(snowball),0,IF(AK276=0,0,IF($C277&lt;=SUM($CL277:CW277),0,IF(CB277+$C277-SUM($CL277:CW277)&gt;AK276+BF277,AK276+BF277-CB277,$C277-SUM($CL277:CW277)))))</f>
        <v>0</v>
      </c>
      <c r="CY277" s="10">
        <f ca="1">IF(NOT(snowball),0,IF(AL276=0,0,IF($C277&lt;=SUM($CL277:CX277),0,IF(CC277+$C277-SUM($CL277:CX277)&gt;AL276+BG277,AL276+BG277-CC277,$C277-SUM($CL277:CX277)))))</f>
        <v>0</v>
      </c>
      <c r="CZ277" s="10">
        <f ca="1">IF(NOT(snowball),0,IF(AM276=0,0,IF($C277&lt;=SUM($CL277:CY277),0,IF(CD277+$C277-SUM($CL277:CY277)&gt;AM276+BH277,AM276+BH277-CD277,$C277-SUM($CL277:CY277)))))</f>
        <v>0</v>
      </c>
      <c r="DA277" s="10">
        <f ca="1">IF(NOT(snowball),0,IF(AN276=0,0,IF($C277&lt;=SUM($CL277:CZ277),0,IF(CE277+$C277-SUM($CL277:CZ277)&gt;AN276+BI277,AN276+BI277-CE277,$C277-SUM($CL277:CZ277)))))</f>
        <v>0</v>
      </c>
      <c r="DB277" s="10">
        <f ca="1">IF(NOT(snowball),0,IF(AO276=0,0,IF($C277&lt;=SUM($CL277:DA277),0,IF(CF277+$C277-SUM($CL277:DA277)&gt;AO276+BJ277,AO276+BJ277-CF277,$C277-SUM($CL277:DA277)))))</f>
        <v>0</v>
      </c>
      <c r="DC277" s="10">
        <f ca="1">IF(NOT(snowball),0,IF(AP276=0,0,IF($C277&lt;=SUM($CL277:DB277),0,IF(CG277+$C277-SUM($CL277:DB277)&gt;AP276+BK277,AP276+BK277-CG277,$C277-SUM($CL277:DB277)))))</f>
        <v>0</v>
      </c>
      <c r="DD277" s="10">
        <f ca="1">IF(NOT(snowball),0,IF(AQ276=0,0,IF($C277&lt;=SUM($CL277:DC277),0,IF(CH277+$C277-SUM($CL277:DC277)&gt;AQ276+BL277,AQ276+BL277-CH277,$C277-SUM($CL277:DC277)))))</f>
        <v>0</v>
      </c>
      <c r="DE277" s="10">
        <f ca="1">IF(NOT(snowball),0,IF(AR276=0,0,IF($C277&lt;=SUM($CL277:DD277),0,IF(CI277+$C277-SUM($CL277:DD277)&gt;AR276+BM277,AR276+BM277-CI277,$C277-SUM($CL277:DD277)))))</f>
        <v>0</v>
      </c>
    </row>
    <row r="278" spans="1:109" ht="11.1" customHeight="1">
      <c r="A278" s="11" t="str">
        <f t="shared" ca="1" si="336"/>
        <v/>
      </c>
      <c r="B278" s="5" t="e">
        <f t="shared" ref="B278:B341" ca="1" si="369">IF(A278="",NA(),DATE(YEAR(B277),MONTH(B277)+1,1))</f>
        <v>#N/A</v>
      </c>
      <c r="C278" s="34" t="str">
        <f t="shared" ca="1" si="355"/>
        <v/>
      </c>
      <c r="D278" s="10">
        <f t="shared" ca="1" si="337"/>
        <v>0</v>
      </c>
      <c r="E278" s="10">
        <f t="shared" ca="1" si="338"/>
        <v>0</v>
      </c>
      <c r="F278" s="10">
        <f t="shared" ca="1" si="339"/>
        <v>0</v>
      </c>
      <c r="G278" s="10">
        <f t="shared" ca="1" si="340"/>
        <v>0</v>
      </c>
      <c r="H278" s="10">
        <f t="shared" ca="1" si="341"/>
        <v>0</v>
      </c>
      <c r="I278" s="10">
        <f t="shared" ca="1" si="342"/>
        <v>0</v>
      </c>
      <c r="J278" s="10">
        <f t="shared" ca="1" si="354"/>
        <v>0</v>
      </c>
      <c r="K278" s="10">
        <f t="shared" ca="1" si="356"/>
        <v>0</v>
      </c>
      <c r="L278" s="10">
        <f t="shared" ca="1" si="357"/>
        <v>0</v>
      </c>
      <c r="M278" s="10">
        <f t="shared" ca="1" si="358"/>
        <v>0</v>
      </c>
      <c r="N278" s="10">
        <f t="shared" ca="1" si="359"/>
        <v>0</v>
      </c>
      <c r="O278" s="10">
        <f t="shared" ca="1" si="360"/>
        <v>0</v>
      </c>
      <c r="P278" s="10">
        <f t="shared" ca="1" si="361"/>
        <v>0</v>
      </c>
      <c r="Q278" s="10">
        <f t="shared" ca="1" si="362"/>
        <v>0</v>
      </c>
      <c r="R278" s="10">
        <f t="shared" ca="1" si="363"/>
        <v>0</v>
      </c>
      <c r="S278" s="10">
        <f t="shared" ca="1" si="364"/>
        <v>0</v>
      </c>
      <c r="T278" s="10">
        <f t="shared" ca="1" si="365"/>
        <v>0</v>
      </c>
      <c r="U278" s="10">
        <f t="shared" ca="1" si="366"/>
        <v>0</v>
      </c>
      <c r="V278" s="10">
        <f t="shared" ca="1" si="367"/>
        <v>0</v>
      </c>
      <c r="W278" s="10">
        <f t="shared" ca="1" si="367"/>
        <v>0</v>
      </c>
      <c r="X278" s="31"/>
      <c r="Y278" s="10">
        <f t="shared" ca="1" si="344"/>
        <v>0</v>
      </c>
      <c r="Z278" s="10">
        <f t="shared" ca="1" si="345"/>
        <v>0</v>
      </c>
      <c r="AA278" s="10">
        <f t="shared" ca="1" si="346"/>
        <v>0</v>
      </c>
      <c r="AB278" s="10">
        <f t="shared" ca="1" si="347"/>
        <v>0</v>
      </c>
      <c r="AC278" s="10">
        <f t="shared" ca="1" si="348"/>
        <v>0</v>
      </c>
      <c r="AD278" s="10">
        <f t="shared" ca="1" si="349"/>
        <v>0</v>
      </c>
      <c r="AE278" s="10">
        <f t="shared" ca="1" si="307"/>
        <v>0</v>
      </c>
      <c r="AF278" s="10">
        <f t="shared" ca="1" si="308"/>
        <v>0</v>
      </c>
      <c r="AG278" s="10">
        <f t="shared" ca="1" si="309"/>
        <v>0</v>
      </c>
      <c r="AH278" s="10">
        <f t="shared" ca="1" si="310"/>
        <v>0</v>
      </c>
      <c r="AI278" s="10">
        <f t="shared" ca="1" si="311"/>
        <v>0</v>
      </c>
      <c r="AJ278" s="10">
        <f t="shared" ca="1" si="312"/>
        <v>0</v>
      </c>
      <c r="AK278" s="10">
        <f t="shared" ca="1" si="313"/>
        <v>0</v>
      </c>
      <c r="AL278" s="10">
        <f t="shared" ca="1" si="314"/>
        <v>0</v>
      </c>
      <c r="AM278" s="10">
        <f t="shared" ca="1" si="315"/>
        <v>0</v>
      </c>
      <c r="AN278" s="10">
        <f t="shared" ca="1" si="316"/>
        <v>0</v>
      </c>
      <c r="AO278" s="10">
        <f t="shared" ca="1" si="317"/>
        <v>0</v>
      </c>
      <c r="AP278" s="10">
        <f t="shared" ca="1" si="318"/>
        <v>0</v>
      </c>
      <c r="AQ278" s="10">
        <f t="shared" ca="1" si="319"/>
        <v>0</v>
      </c>
      <c r="AR278" s="10">
        <f t="shared" ca="1" si="320"/>
        <v>0</v>
      </c>
      <c r="AS278" s="2"/>
      <c r="AT278" s="10">
        <f t="shared" ca="1" si="350"/>
        <v>0</v>
      </c>
      <c r="AU278" s="10">
        <f t="shared" ca="1" si="351"/>
        <v>0</v>
      </c>
      <c r="AV278" s="10">
        <f t="shared" ca="1" si="352"/>
        <v>0</v>
      </c>
      <c r="AW278" s="10">
        <f t="shared" ca="1" si="287"/>
        <v>0</v>
      </c>
      <c r="AX278" s="10">
        <f t="shared" ca="1" si="288"/>
        <v>0</v>
      </c>
      <c r="AY278" s="10">
        <f t="shared" ca="1" si="289"/>
        <v>0</v>
      </c>
      <c r="AZ278" s="10">
        <f t="shared" ca="1" si="290"/>
        <v>0</v>
      </c>
      <c r="BA278" s="10">
        <f t="shared" ca="1" si="291"/>
        <v>0</v>
      </c>
      <c r="BB278" s="10">
        <f t="shared" ca="1" si="292"/>
        <v>0</v>
      </c>
      <c r="BC278" s="10">
        <f t="shared" ca="1" si="293"/>
        <v>0</v>
      </c>
      <c r="BD278" s="10">
        <f t="shared" ca="1" si="294"/>
        <v>0</v>
      </c>
      <c r="BE278" s="10">
        <f t="shared" ca="1" si="295"/>
        <v>0</v>
      </c>
      <c r="BF278" s="10">
        <f t="shared" ca="1" si="296"/>
        <v>0</v>
      </c>
      <c r="BG278" s="10">
        <f t="shared" ca="1" si="297"/>
        <v>0</v>
      </c>
      <c r="BH278" s="10">
        <f t="shared" ca="1" si="298"/>
        <v>0</v>
      </c>
      <c r="BI278" s="10">
        <f t="shared" ca="1" si="299"/>
        <v>0</v>
      </c>
      <c r="BJ278" s="10">
        <f t="shared" ca="1" si="300"/>
        <v>0</v>
      </c>
      <c r="BK278" s="10">
        <f t="shared" ca="1" si="301"/>
        <v>0</v>
      </c>
      <c r="BL278" s="10">
        <f t="shared" ca="1" si="302"/>
        <v>0</v>
      </c>
      <c r="BM278" s="10">
        <f t="shared" ca="1" si="303"/>
        <v>0</v>
      </c>
      <c r="BN278" s="13">
        <f t="shared" ref="BN278:BN341" ca="1" si="370">SUM(AT278:BM278)</f>
        <v>0</v>
      </c>
      <c r="BO278" s="7"/>
      <c r="BP278" s="10">
        <f t="shared" ref="BP278:BP341" ca="1" si="371">IF(Y277&gt;0,IF((Y277+AT278)&lt;D$10,Y277+AT278,D$10),0)</f>
        <v>0</v>
      </c>
      <c r="BQ278" s="10">
        <f t="shared" ref="BQ278:BQ341" ca="1" si="372">IF(Z277&gt;0,IF((Z277+AU278)&lt;E$10,Z277+AU278,E$10),0)</f>
        <v>0</v>
      </c>
      <c r="BR278" s="10">
        <f t="shared" ref="BR278:BR341" ca="1" si="373">IF(AA277&gt;0,IF((AA277+AV278)&lt;F$10,AA277+AV278,F$10),0)</f>
        <v>0</v>
      </c>
      <c r="BS278" s="10">
        <f t="shared" ref="BS278:BS341" ca="1" si="374">IF(AB277&gt;0,IF((AB277+AW278)&lt;G$10,AB277+AW278,G$10),0)</f>
        <v>0</v>
      </c>
      <c r="BT278" s="10">
        <f t="shared" ref="BT278:BT341" ca="1" si="375">IF(AC277&gt;0,IF((AC277+AX278)&lt;H$10,AC277+AX278,H$10),0)</f>
        <v>0</v>
      </c>
      <c r="BU278" s="10">
        <f t="shared" ca="1" si="321"/>
        <v>0</v>
      </c>
      <c r="BV278" s="10">
        <f t="shared" ca="1" si="322"/>
        <v>0</v>
      </c>
      <c r="BW278" s="10">
        <f t="shared" ca="1" si="323"/>
        <v>0</v>
      </c>
      <c r="BX278" s="10">
        <f t="shared" ca="1" si="324"/>
        <v>0</v>
      </c>
      <c r="BY278" s="10">
        <f t="shared" ca="1" si="325"/>
        <v>0</v>
      </c>
      <c r="BZ278" s="10">
        <f t="shared" ca="1" si="326"/>
        <v>0</v>
      </c>
      <c r="CA278" s="10">
        <f t="shared" ca="1" si="327"/>
        <v>0</v>
      </c>
      <c r="CB278" s="10">
        <f t="shared" ca="1" si="328"/>
        <v>0</v>
      </c>
      <c r="CC278" s="10">
        <f t="shared" ca="1" si="329"/>
        <v>0</v>
      </c>
      <c r="CD278" s="10">
        <f t="shared" ca="1" si="330"/>
        <v>0</v>
      </c>
      <c r="CE278" s="10">
        <f t="shared" ca="1" si="331"/>
        <v>0</v>
      </c>
      <c r="CF278" s="10">
        <f t="shared" ca="1" si="332"/>
        <v>0</v>
      </c>
      <c r="CG278" s="10">
        <f t="shared" ca="1" si="333"/>
        <v>0</v>
      </c>
      <c r="CH278" s="10">
        <f t="shared" ca="1" si="334"/>
        <v>0</v>
      </c>
      <c r="CI278" s="10">
        <f t="shared" ca="1" si="335"/>
        <v>0</v>
      </c>
      <c r="CJ278" s="13">
        <f t="shared" ca="1" si="353"/>
        <v>0</v>
      </c>
      <c r="CK278" s="13"/>
      <c r="CL278" s="33">
        <f t="shared" ca="1" si="368"/>
        <v>0</v>
      </c>
      <c r="CM278" s="10">
        <f ca="1">IF(NOT(snowball),0,IF(Z277=0,0,IF($C278&lt;=SUM($CL278:CL278),0,IF(BQ278+$C278-SUM($CL278:CL278)&gt;Z277+AU278,Z277+AU278-BQ278,$C278-SUM($CL278:CL278)))))</f>
        <v>0</v>
      </c>
      <c r="CN278" s="10">
        <f ca="1">IF(NOT(snowball),0,IF(AA277=0,0,IF($C278&lt;=SUM($CL278:CM278),0,IF(BR278+$C278-SUM($CL278:CM278)&gt;AA277+AV278,AA277+AV278-BR278,$C278-SUM($CL278:CM278)))))</f>
        <v>0</v>
      </c>
      <c r="CO278" s="10">
        <f ca="1">IF(NOT(snowball),0,IF(AB277=0,0,IF($C278&lt;=SUM($CL278:CN278),0,IF(BS278+$C278-SUM($CL278:CN278)&gt;AB277+AW278,AB277+AW278-BS278,$C278-SUM($CL278:CN278)))))</f>
        <v>0</v>
      </c>
      <c r="CP278" s="10">
        <f ca="1">IF(NOT(snowball),0,IF(AC277=0,0,IF($C278&lt;=SUM($CL278:CO278),0,IF(BT278+$C278-SUM($CL278:CO278)&gt;AC277+AX278,AC277+AX278-BT278,$C278-SUM($CL278:CO278)))))</f>
        <v>0</v>
      </c>
      <c r="CQ278" s="10">
        <f ca="1">IF(NOT(snowball),0,IF(AD277=0,0,IF($C278&lt;=SUM($CL278:CP278),0,IF(BU278+$C278-SUM($CL278:CP278)&gt;AD277+AY278,AD277+AY278-BU278,$C278-SUM($CL278:CP278)))))</f>
        <v>0</v>
      </c>
      <c r="CR278" s="10">
        <f ca="1">IF(NOT(snowball),0,IF(AE277=0,0,IF($C278&lt;=SUM($CL278:CQ278),0,IF(BV278+$C278-SUM($CL278:CQ278)&gt;AE277+AZ278,AE277+AZ278-BV278,$C278-SUM($CL278:CQ278)))))</f>
        <v>0</v>
      </c>
      <c r="CS278" s="10">
        <f ca="1">IF(NOT(snowball),0,IF(AF277=0,0,IF($C278&lt;=SUM($CL278:CR278),0,IF(BW278+$C278-SUM($CL278:CR278)&gt;AF277+BA278,AF277+BA278-BW278,$C278-SUM($CL278:CR278)))))</f>
        <v>0</v>
      </c>
      <c r="CT278" s="10">
        <f ca="1">IF(NOT(snowball),0,IF(AG277=0,0,IF($C278&lt;=SUM($CL278:CS278),0,IF(BX278+$C278-SUM($CL278:CS278)&gt;AG277+BB278,AG277+BB278-BX278,$C278-SUM($CL278:CS278)))))</f>
        <v>0</v>
      </c>
      <c r="CU278" s="10">
        <f ca="1">IF(NOT(snowball),0,IF(AH277=0,0,IF($C278&lt;=SUM($CL278:CT278),0,IF(BY278+$C278-SUM($CL278:CT278)&gt;AH277+BC278,AH277+BC278-BY278,$C278-SUM($CL278:CT278)))))</f>
        <v>0</v>
      </c>
      <c r="CV278" s="10">
        <f ca="1">IF(NOT(snowball),0,IF(AI277=0,0,IF($C278&lt;=SUM($CL278:CU278),0,IF(BZ278+$C278-SUM($CL278:CU278)&gt;AI277+BD278,AI277+BD278-BZ278,$C278-SUM($CL278:CU278)))))</f>
        <v>0</v>
      </c>
      <c r="CW278" s="10">
        <f ca="1">IF(NOT(snowball),0,IF(AJ277=0,0,IF($C278&lt;=SUM($CL278:CV278),0,IF(CA278+$C278-SUM($CL278:CV278)&gt;AJ277+BE278,AJ277+BE278-CA278,$C278-SUM($CL278:CV278)))))</f>
        <v>0</v>
      </c>
      <c r="CX278" s="10">
        <f ca="1">IF(NOT(snowball),0,IF(AK277=0,0,IF($C278&lt;=SUM($CL278:CW278),0,IF(CB278+$C278-SUM($CL278:CW278)&gt;AK277+BF278,AK277+BF278-CB278,$C278-SUM($CL278:CW278)))))</f>
        <v>0</v>
      </c>
      <c r="CY278" s="10">
        <f ca="1">IF(NOT(snowball),0,IF(AL277=0,0,IF($C278&lt;=SUM($CL278:CX278),0,IF(CC278+$C278-SUM($CL278:CX278)&gt;AL277+BG278,AL277+BG278-CC278,$C278-SUM($CL278:CX278)))))</f>
        <v>0</v>
      </c>
      <c r="CZ278" s="10">
        <f ca="1">IF(NOT(snowball),0,IF(AM277=0,0,IF($C278&lt;=SUM($CL278:CY278),0,IF(CD278+$C278-SUM($CL278:CY278)&gt;AM277+BH278,AM277+BH278-CD278,$C278-SUM($CL278:CY278)))))</f>
        <v>0</v>
      </c>
      <c r="DA278" s="10">
        <f ca="1">IF(NOT(snowball),0,IF(AN277=0,0,IF($C278&lt;=SUM($CL278:CZ278),0,IF(CE278+$C278-SUM($CL278:CZ278)&gt;AN277+BI278,AN277+BI278-CE278,$C278-SUM($CL278:CZ278)))))</f>
        <v>0</v>
      </c>
      <c r="DB278" s="10">
        <f ca="1">IF(NOT(snowball),0,IF(AO277=0,0,IF($C278&lt;=SUM($CL278:DA278),0,IF(CF278+$C278-SUM($CL278:DA278)&gt;AO277+BJ278,AO277+BJ278-CF278,$C278-SUM($CL278:DA278)))))</f>
        <v>0</v>
      </c>
      <c r="DC278" s="10">
        <f ca="1">IF(NOT(snowball),0,IF(AP277=0,0,IF($C278&lt;=SUM($CL278:DB278),0,IF(CG278+$C278-SUM($CL278:DB278)&gt;AP277+BK278,AP277+BK278-CG278,$C278-SUM($CL278:DB278)))))</f>
        <v>0</v>
      </c>
      <c r="DD278" s="10">
        <f ca="1">IF(NOT(snowball),0,IF(AQ277=0,0,IF($C278&lt;=SUM($CL278:DC278),0,IF(CH278+$C278-SUM($CL278:DC278)&gt;AQ277+BL278,AQ277+BL278-CH278,$C278-SUM($CL278:DC278)))))</f>
        <v>0</v>
      </c>
      <c r="DE278" s="10">
        <f ca="1">IF(NOT(snowball),0,IF(AR277=0,0,IF($C278&lt;=SUM($CL278:DD278),0,IF(CI278+$C278-SUM($CL278:DD278)&gt;AR277+BM278,AR277+BM278-CI278,$C278-SUM($CL278:DD278)))))</f>
        <v>0</v>
      </c>
    </row>
    <row r="279" spans="1:109" ht="11.1" customHeight="1">
      <c r="A279" s="11" t="str">
        <f t="shared" ca="1" si="336"/>
        <v/>
      </c>
      <c r="B279" s="5" t="e">
        <f t="shared" ca="1" si="369"/>
        <v>#N/A</v>
      </c>
      <c r="C279" s="34" t="str">
        <f t="shared" ca="1" si="355"/>
        <v/>
      </c>
      <c r="D279" s="10">
        <f t="shared" ca="1" si="337"/>
        <v>0</v>
      </c>
      <c r="E279" s="10">
        <f t="shared" ca="1" si="338"/>
        <v>0</v>
      </c>
      <c r="F279" s="10">
        <f t="shared" ca="1" si="339"/>
        <v>0</v>
      </c>
      <c r="G279" s="10">
        <f t="shared" ca="1" si="340"/>
        <v>0</v>
      </c>
      <c r="H279" s="10">
        <f t="shared" ca="1" si="341"/>
        <v>0</v>
      </c>
      <c r="I279" s="10">
        <f t="shared" ca="1" si="342"/>
        <v>0</v>
      </c>
      <c r="J279" s="10">
        <f t="shared" ca="1" si="354"/>
        <v>0</v>
      </c>
      <c r="K279" s="10">
        <f t="shared" ca="1" si="356"/>
        <v>0</v>
      </c>
      <c r="L279" s="10">
        <f t="shared" ca="1" si="357"/>
        <v>0</v>
      </c>
      <c r="M279" s="10">
        <f t="shared" ca="1" si="358"/>
        <v>0</v>
      </c>
      <c r="N279" s="10">
        <f t="shared" ca="1" si="359"/>
        <v>0</v>
      </c>
      <c r="O279" s="10">
        <f t="shared" ca="1" si="360"/>
        <v>0</v>
      </c>
      <c r="P279" s="10">
        <f t="shared" ca="1" si="361"/>
        <v>0</v>
      </c>
      <c r="Q279" s="10">
        <f t="shared" ca="1" si="362"/>
        <v>0</v>
      </c>
      <c r="R279" s="10">
        <f t="shared" ca="1" si="363"/>
        <v>0</v>
      </c>
      <c r="S279" s="10">
        <f t="shared" ca="1" si="364"/>
        <v>0</v>
      </c>
      <c r="T279" s="10">
        <f t="shared" ca="1" si="365"/>
        <v>0</v>
      </c>
      <c r="U279" s="10">
        <f t="shared" ca="1" si="366"/>
        <v>0</v>
      </c>
      <c r="V279" s="10">
        <f t="shared" ca="1" si="367"/>
        <v>0</v>
      </c>
      <c r="W279" s="10">
        <f t="shared" ca="1" si="367"/>
        <v>0</v>
      </c>
      <c r="X279" s="31"/>
      <c r="Y279" s="10">
        <f t="shared" ca="1" si="344"/>
        <v>0</v>
      </c>
      <c r="Z279" s="10">
        <f t="shared" ca="1" si="345"/>
        <v>0</v>
      </c>
      <c r="AA279" s="10">
        <f t="shared" ca="1" si="346"/>
        <v>0</v>
      </c>
      <c r="AB279" s="10">
        <f t="shared" ca="1" si="347"/>
        <v>0</v>
      </c>
      <c r="AC279" s="10">
        <f t="shared" ca="1" si="348"/>
        <v>0</v>
      </c>
      <c r="AD279" s="10">
        <f t="shared" ca="1" si="349"/>
        <v>0</v>
      </c>
      <c r="AE279" s="10">
        <f t="shared" ca="1" si="307"/>
        <v>0</v>
      </c>
      <c r="AF279" s="10">
        <f t="shared" ca="1" si="308"/>
        <v>0</v>
      </c>
      <c r="AG279" s="10">
        <f t="shared" ca="1" si="309"/>
        <v>0</v>
      </c>
      <c r="AH279" s="10">
        <f t="shared" ca="1" si="310"/>
        <v>0</v>
      </c>
      <c r="AI279" s="10">
        <f t="shared" ca="1" si="311"/>
        <v>0</v>
      </c>
      <c r="AJ279" s="10">
        <f t="shared" ca="1" si="312"/>
        <v>0</v>
      </c>
      <c r="AK279" s="10">
        <f t="shared" ca="1" si="313"/>
        <v>0</v>
      </c>
      <c r="AL279" s="10">
        <f t="shared" ca="1" si="314"/>
        <v>0</v>
      </c>
      <c r="AM279" s="10">
        <f t="shared" ca="1" si="315"/>
        <v>0</v>
      </c>
      <c r="AN279" s="10">
        <f t="shared" ca="1" si="316"/>
        <v>0</v>
      </c>
      <c r="AO279" s="10">
        <f t="shared" ca="1" si="317"/>
        <v>0</v>
      </c>
      <c r="AP279" s="10">
        <f t="shared" ca="1" si="318"/>
        <v>0</v>
      </c>
      <c r="AQ279" s="10">
        <f t="shared" ca="1" si="319"/>
        <v>0</v>
      </c>
      <c r="AR279" s="10">
        <f t="shared" ca="1" si="320"/>
        <v>0</v>
      </c>
      <c r="AS279" s="2"/>
      <c r="AT279" s="10">
        <f t="shared" ca="1" si="350"/>
        <v>0</v>
      </c>
      <c r="AU279" s="10">
        <f t="shared" ca="1" si="351"/>
        <v>0</v>
      </c>
      <c r="AV279" s="10">
        <f t="shared" ca="1" si="352"/>
        <v>0</v>
      </c>
      <c r="AW279" s="10">
        <f t="shared" ca="1" si="287"/>
        <v>0</v>
      </c>
      <c r="AX279" s="10">
        <f t="shared" ca="1" si="288"/>
        <v>0</v>
      </c>
      <c r="AY279" s="10">
        <f t="shared" ca="1" si="289"/>
        <v>0</v>
      </c>
      <c r="AZ279" s="10">
        <f t="shared" ca="1" si="290"/>
        <v>0</v>
      </c>
      <c r="BA279" s="10">
        <f t="shared" ca="1" si="291"/>
        <v>0</v>
      </c>
      <c r="BB279" s="10">
        <f t="shared" ca="1" si="292"/>
        <v>0</v>
      </c>
      <c r="BC279" s="10">
        <f t="shared" ca="1" si="293"/>
        <v>0</v>
      </c>
      <c r="BD279" s="10">
        <f t="shared" ca="1" si="294"/>
        <v>0</v>
      </c>
      <c r="BE279" s="10">
        <f t="shared" ca="1" si="295"/>
        <v>0</v>
      </c>
      <c r="BF279" s="10">
        <f t="shared" ca="1" si="296"/>
        <v>0</v>
      </c>
      <c r="BG279" s="10">
        <f t="shared" ca="1" si="297"/>
        <v>0</v>
      </c>
      <c r="BH279" s="10">
        <f t="shared" ca="1" si="298"/>
        <v>0</v>
      </c>
      <c r="BI279" s="10">
        <f t="shared" ca="1" si="299"/>
        <v>0</v>
      </c>
      <c r="BJ279" s="10">
        <f t="shared" ca="1" si="300"/>
        <v>0</v>
      </c>
      <c r="BK279" s="10">
        <f t="shared" ca="1" si="301"/>
        <v>0</v>
      </c>
      <c r="BL279" s="10">
        <f t="shared" ca="1" si="302"/>
        <v>0</v>
      </c>
      <c r="BM279" s="10">
        <f t="shared" ca="1" si="303"/>
        <v>0</v>
      </c>
      <c r="BN279" s="13">
        <f t="shared" ca="1" si="370"/>
        <v>0</v>
      </c>
      <c r="BO279" s="7"/>
      <c r="BP279" s="10">
        <f t="shared" ca="1" si="371"/>
        <v>0</v>
      </c>
      <c r="BQ279" s="10">
        <f t="shared" ca="1" si="372"/>
        <v>0</v>
      </c>
      <c r="BR279" s="10">
        <f t="shared" ca="1" si="373"/>
        <v>0</v>
      </c>
      <c r="BS279" s="10">
        <f t="shared" ca="1" si="374"/>
        <v>0</v>
      </c>
      <c r="BT279" s="10">
        <f t="shared" ca="1" si="375"/>
        <v>0</v>
      </c>
      <c r="BU279" s="10">
        <f t="shared" ca="1" si="321"/>
        <v>0</v>
      </c>
      <c r="BV279" s="10">
        <f t="shared" ca="1" si="322"/>
        <v>0</v>
      </c>
      <c r="BW279" s="10">
        <f t="shared" ca="1" si="323"/>
        <v>0</v>
      </c>
      <c r="BX279" s="10">
        <f t="shared" ca="1" si="324"/>
        <v>0</v>
      </c>
      <c r="BY279" s="10">
        <f t="shared" ca="1" si="325"/>
        <v>0</v>
      </c>
      <c r="BZ279" s="10">
        <f t="shared" ca="1" si="326"/>
        <v>0</v>
      </c>
      <c r="CA279" s="10">
        <f t="shared" ca="1" si="327"/>
        <v>0</v>
      </c>
      <c r="CB279" s="10">
        <f t="shared" ca="1" si="328"/>
        <v>0</v>
      </c>
      <c r="CC279" s="10">
        <f t="shared" ca="1" si="329"/>
        <v>0</v>
      </c>
      <c r="CD279" s="10">
        <f t="shared" ca="1" si="330"/>
        <v>0</v>
      </c>
      <c r="CE279" s="10">
        <f t="shared" ca="1" si="331"/>
        <v>0</v>
      </c>
      <c r="CF279" s="10">
        <f t="shared" ca="1" si="332"/>
        <v>0</v>
      </c>
      <c r="CG279" s="10">
        <f t="shared" ca="1" si="333"/>
        <v>0</v>
      </c>
      <c r="CH279" s="10">
        <f t="shared" ca="1" si="334"/>
        <v>0</v>
      </c>
      <c r="CI279" s="10">
        <f t="shared" ca="1" si="335"/>
        <v>0</v>
      </c>
      <c r="CJ279" s="13">
        <f t="shared" ca="1" si="353"/>
        <v>0</v>
      </c>
      <c r="CK279" s="13"/>
      <c r="CL279" s="33">
        <f t="shared" ca="1" si="368"/>
        <v>0</v>
      </c>
      <c r="CM279" s="10">
        <f ca="1">IF(NOT(snowball),0,IF(Z278=0,0,IF($C279&lt;=SUM($CL279:CL279),0,IF(BQ279+$C279-SUM($CL279:CL279)&gt;Z278+AU279,Z278+AU279-BQ279,$C279-SUM($CL279:CL279)))))</f>
        <v>0</v>
      </c>
      <c r="CN279" s="10">
        <f ca="1">IF(NOT(snowball),0,IF(AA278=0,0,IF($C279&lt;=SUM($CL279:CM279),0,IF(BR279+$C279-SUM($CL279:CM279)&gt;AA278+AV279,AA278+AV279-BR279,$C279-SUM($CL279:CM279)))))</f>
        <v>0</v>
      </c>
      <c r="CO279" s="10">
        <f ca="1">IF(NOT(snowball),0,IF(AB278=0,0,IF($C279&lt;=SUM($CL279:CN279),0,IF(BS279+$C279-SUM($CL279:CN279)&gt;AB278+AW279,AB278+AW279-BS279,$C279-SUM($CL279:CN279)))))</f>
        <v>0</v>
      </c>
      <c r="CP279" s="10">
        <f ca="1">IF(NOT(snowball),0,IF(AC278=0,0,IF($C279&lt;=SUM($CL279:CO279),0,IF(BT279+$C279-SUM($CL279:CO279)&gt;AC278+AX279,AC278+AX279-BT279,$C279-SUM($CL279:CO279)))))</f>
        <v>0</v>
      </c>
      <c r="CQ279" s="10">
        <f ca="1">IF(NOT(snowball),0,IF(AD278=0,0,IF($C279&lt;=SUM($CL279:CP279),0,IF(BU279+$C279-SUM($CL279:CP279)&gt;AD278+AY279,AD278+AY279-BU279,$C279-SUM($CL279:CP279)))))</f>
        <v>0</v>
      </c>
      <c r="CR279" s="10">
        <f ca="1">IF(NOT(snowball),0,IF(AE278=0,0,IF($C279&lt;=SUM($CL279:CQ279),0,IF(BV279+$C279-SUM($CL279:CQ279)&gt;AE278+AZ279,AE278+AZ279-BV279,$C279-SUM($CL279:CQ279)))))</f>
        <v>0</v>
      </c>
      <c r="CS279" s="10">
        <f ca="1">IF(NOT(snowball),0,IF(AF278=0,0,IF($C279&lt;=SUM($CL279:CR279),0,IF(BW279+$C279-SUM($CL279:CR279)&gt;AF278+BA279,AF278+BA279-BW279,$C279-SUM($CL279:CR279)))))</f>
        <v>0</v>
      </c>
      <c r="CT279" s="10">
        <f ca="1">IF(NOT(snowball),0,IF(AG278=0,0,IF($C279&lt;=SUM($CL279:CS279),0,IF(BX279+$C279-SUM($CL279:CS279)&gt;AG278+BB279,AG278+BB279-BX279,$C279-SUM($CL279:CS279)))))</f>
        <v>0</v>
      </c>
      <c r="CU279" s="10">
        <f ca="1">IF(NOT(snowball),0,IF(AH278=0,0,IF($C279&lt;=SUM($CL279:CT279),0,IF(BY279+$C279-SUM($CL279:CT279)&gt;AH278+BC279,AH278+BC279-BY279,$C279-SUM($CL279:CT279)))))</f>
        <v>0</v>
      </c>
      <c r="CV279" s="10">
        <f ca="1">IF(NOT(snowball),0,IF(AI278=0,0,IF($C279&lt;=SUM($CL279:CU279),0,IF(BZ279+$C279-SUM($CL279:CU279)&gt;AI278+BD279,AI278+BD279-BZ279,$C279-SUM($CL279:CU279)))))</f>
        <v>0</v>
      </c>
      <c r="CW279" s="10">
        <f ca="1">IF(NOT(snowball),0,IF(AJ278=0,0,IF($C279&lt;=SUM($CL279:CV279),0,IF(CA279+$C279-SUM($CL279:CV279)&gt;AJ278+BE279,AJ278+BE279-CA279,$C279-SUM($CL279:CV279)))))</f>
        <v>0</v>
      </c>
      <c r="CX279" s="10">
        <f ca="1">IF(NOT(snowball),0,IF(AK278=0,0,IF($C279&lt;=SUM($CL279:CW279),0,IF(CB279+$C279-SUM($CL279:CW279)&gt;AK278+BF279,AK278+BF279-CB279,$C279-SUM($CL279:CW279)))))</f>
        <v>0</v>
      </c>
      <c r="CY279" s="10">
        <f ca="1">IF(NOT(snowball),0,IF(AL278=0,0,IF($C279&lt;=SUM($CL279:CX279),0,IF(CC279+$C279-SUM($CL279:CX279)&gt;AL278+BG279,AL278+BG279-CC279,$C279-SUM($CL279:CX279)))))</f>
        <v>0</v>
      </c>
      <c r="CZ279" s="10">
        <f ca="1">IF(NOT(snowball),0,IF(AM278=0,0,IF($C279&lt;=SUM($CL279:CY279),0,IF(CD279+$C279-SUM($CL279:CY279)&gt;AM278+BH279,AM278+BH279-CD279,$C279-SUM($CL279:CY279)))))</f>
        <v>0</v>
      </c>
      <c r="DA279" s="10">
        <f ca="1">IF(NOT(snowball),0,IF(AN278=0,0,IF($C279&lt;=SUM($CL279:CZ279),0,IF(CE279+$C279-SUM($CL279:CZ279)&gt;AN278+BI279,AN278+BI279-CE279,$C279-SUM($CL279:CZ279)))))</f>
        <v>0</v>
      </c>
      <c r="DB279" s="10">
        <f ca="1">IF(NOT(snowball),0,IF(AO278=0,0,IF($C279&lt;=SUM($CL279:DA279),0,IF(CF279+$C279-SUM($CL279:DA279)&gt;AO278+BJ279,AO278+BJ279-CF279,$C279-SUM($CL279:DA279)))))</f>
        <v>0</v>
      </c>
      <c r="DC279" s="10">
        <f ca="1">IF(NOT(snowball),0,IF(AP278=0,0,IF($C279&lt;=SUM($CL279:DB279),0,IF(CG279+$C279-SUM($CL279:DB279)&gt;AP278+BK279,AP278+BK279-CG279,$C279-SUM($CL279:DB279)))))</f>
        <v>0</v>
      </c>
      <c r="DD279" s="10">
        <f ca="1">IF(NOT(snowball),0,IF(AQ278=0,0,IF($C279&lt;=SUM($CL279:DC279),0,IF(CH279+$C279-SUM($CL279:DC279)&gt;AQ278+BL279,AQ278+BL279-CH279,$C279-SUM($CL279:DC279)))))</f>
        <v>0</v>
      </c>
      <c r="DE279" s="10">
        <f ca="1">IF(NOT(snowball),0,IF(AR278=0,0,IF($C279&lt;=SUM($CL279:DD279),0,IF(CI279+$C279-SUM($CL279:DD279)&gt;AR278+BM279,AR278+BM279-CI279,$C279-SUM($CL279:DD279)))))</f>
        <v>0</v>
      </c>
    </row>
    <row r="280" spans="1:109" ht="11.1" customHeight="1">
      <c r="A280" s="11" t="str">
        <f t="shared" ca="1" si="336"/>
        <v/>
      </c>
      <c r="B280" s="5" t="e">
        <f t="shared" ca="1" si="369"/>
        <v>#N/A</v>
      </c>
      <c r="C280" s="34" t="str">
        <f t="shared" ca="1" si="355"/>
        <v/>
      </c>
      <c r="D280" s="10">
        <f t="shared" ca="1" si="337"/>
        <v>0</v>
      </c>
      <c r="E280" s="10">
        <f t="shared" ca="1" si="338"/>
        <v>0</v>
      </c>
      <c r="F280" s="10">
        <f t="shared" ca="1" si="339"/>
        <v>0</v>
      </c>
      <c r="G280" s="10">
        <f t="shared" ca="1" si="340"/>
        <v>0</v>
      </c>
      <c r="H280" s="10">
        <f t="shared" ca="1" si="341"/>
        <v>0</v>
      </c>
      <c r="I280" s="10">
        <f t="shared" ca="1" si="342"/>
        <v>0</v>
      </c>
      <c r="J280" s="10">
        <f t="shared" ca="1" si="354"/>
        <v>0</v>
      </c>
      <c r="K280" s="10">
        <f t="shared" ca="1" si="356"/>
        <v>0</v>
      </c>
      <c r="L280" s="10">
        <f t="shared" ca="1" si="357"/>
        <v>0</v>
      </c>
      <c r="M280" s="10">
        <f t="shared" ca="1" si="358"/>
        <v>0</v>
      </c>
      <c r="N280" s="10">
        <f t="shared" ca="1" si="359"/>
        <v>0</v>
      </c>
      <c r="O280" s="10">
        <f t="shared" ca="1" si="360"/>
        <v>0</v>
      </c>
      <c r="P280" s="10">
        <f t="shared" ca="1" si="361"/>
        <v>0</v>
      </c>
      <c r="Q280" s="10">
        <f t="shared" ca="1" si="362"/>
        <v>0</v>
      </c>
      <c r="R280" s="10">
        <f t="shared" ca="1" si="363"/>
        <v>0</v>
      </c>
      <c r="S280" s="10">
        <f t="shared" ca="1" si="364"/>
        <v>0</v>
      </c>
      <c r="T280" s="10">
        <f t="shared" ca="1" si="365"/>
        <v>0</v>
      </c>
      <c r="U280" s="10">
        <f t="shared" ca="1" si="366"/>
        <v>0</v>
      </c>
      <c r="V280" s="10">
        <f t="shared" ca="1" si="367"/>
        <v>0</v>
      </c>
      <c r="W280" s="10">
        <f t="shared" ca="1" si="367"/>
        <v>0</v>
      </c>
      <c r="X280" s="31"/>
      <c r="Y280" s="10">
        <f t="shared" ca="1" si="344"/>
        <v>0</v>
      </c>
      <c r="Z280" s="10">
        <f t="shared" ca="1" si="345"/>
        <v>0</v>
      </c>
      <c r="AA280" s="10">
        <f t="shared" ca="1" si="346"/>
        <v>0</v>
      </c>
      <c r="AB280" s="10">
        <f t="shared" ca="1" si="347"/>
        <v>0</v>
      </c>
      <c r="AC280" s="10">
        <f t="shared" ca="1" si="348"/>
        <v>0</v>
      </c>
      <c r="AD280" s="10">
        <f t="shared" ca="1" si="349"/>
        <v>0</v>
      </c>
      <c r="AE280" s="10">
        <f t="shared" ca="1" si="307"/>
        <v>0</v>
      </c>
      <c r="AF280" s="10">
        <f t="shared" ca="1" si="308"/>
        <v>0</v>
      </c>
      <c r="AG280" s="10">
        <f t="shared" ca="1" si="309"/>
        <v>0</v>
      </c>
      <c r="AH280" s="10">
        <f t="shared" ca="1" si="310"/>
        <v>0</v>
      </c>
      <c r="AI280" s="10">
        <f t="shared" ca="1" si="311"/>
        <v>0</v>
      </c>
      <c r="AJ280" s="10">
        <f t="shared" ca="1" si="312"/>
        <v>0</v>
      </c>
      <c r="AK280" s="10">
        <f t="shared" ca="1" si="313"/>
        <v>0</v>
      </c>
      <c r="AL280" s="10">
        <f t="shared" ca="1" si="314"/>
        <v>0</v>
      </c>
      <c r="AM280" s="10">
        <f t="shared" ca="1" si="315"/>
        <v>0</v>
      </c>
      <c r="AN280" s="10">
        <f t="shared" ca="1" si="316"/>
        <v>0</v>
      </c>
      <c r="AO280" s="10">
        <f t="shared" ca="1" si="317"/>
        <v>0</v>
      </c>
      <c r="AP280" s="10">
        <f t="shared" ca="1" si="318"/>
        <v>0</v>
      </c>
      <c r="AQ280" s="10">
        <f t="shared" ca="1" si="319"/>
        <v>0</v>
      </c>
      <c r="AR280" s="10">
        <f t="shared" ca="1" si="320"/>
        <v>0</v>
      </c>
      <c r="AS280" s="2"/>
      <c r="AT280" s="10">
        <f t="shared" ca="1" si="350"/>
        <v>0</v>
      </c>
      <c r="AU280" s="10">
        <f t="shared" ca="1" si="351"/>
        <v>0</v>
      </c>
      <c r="AV280" s="10">
        <f t="shared" ca="1" si="352"/>
        <v>0</v>
      </c>
      <c r="AW280" s="10">
        <f t="shared" ca="1" si="287"/>
        <v>0</v>
      </c>
      <c r="AX280" s="10">
        <f t="shared" ca="1" si="288"/>
        <v>0</v>
      </c>
      <c r="AY280" s="10">
        <f t="shared" ca="1" si="289"/>
        <v>0</v>
      </c>
      <c r="AZ280" s="10">
        <f t="shared" ca="1" si="290"/>
        <v>0</v>
      </c>
      <c r="BA280" s="10">
        <f t="shared" ca="1" si="291"/>
        <v>0</v>
      </c>
      <c r="BB280" s="10">
        <f t="shared" ca="1" si="292"/>
        <v>0</v>
      </c>
      <c r="BC280" s="10">
        <f t="shared" ca="1" si="293"/>
        <v>0</v>
      </c>
      <c r="BD280" s="10">
        <f t="shared" ca="1" si="294"/>
        <v>0</v>
      </c>
      <c r="BE280" s="10">
        <f t="shared" ca="1" si="295"/>
        <v>0</v>
      </c>
      <c r="BF280" s="10">
        <f t="shared" ca="1" si="296"/>
        <v>0</v>
      </c>
      <c r="BG280" s="10">
        <f t="shared" ca="1" si="297"/>
        <v>0</v>
      </c>
      <c r="BH280" s="10">
        <f t="shared" ca="1" si="298"/>
        <v>0</v>
      </c>
      <c r="BI280" s="10">
        <f t="shared" ca="1" si="299"/>
        <v>0</v>
      </c>
      <c r="BJ280" s="10">
        <f t="shared" ca="1" si="300"/>
        <v>0</v>
      </c>
      <c r="BK280" s="10">
        <f t="shared" ca="1" si="301"/>
        <v>0</v>
      </c>
      <c r="BL280" s="10">
        <f t="shared" ca="1" si="302"/>
        <v>0</v>
      </c>
      <c r="BM280" s="10">
        <f t="shared" ca="1" si="303"/>
        <v>0</v>
      </c>
      <c r="BN280" s="13">
        <f t="shared" ca="1" si="370"/>
        <v>0</v>
      </c>
      <c r="BO280" s="7"/>
      <c r="BP280" s="10">
        <f t="shared" ca="1" si="371"/>
        <v>0</v>
      </c>
      <c r="BQ280" s="10">
        <f t="shared" ca="1" si="372"/>
        <v>0</v>
      </c>
      <c r="BR280" s="10">
        <f t="shared" ca="1" si="373"/>
        <v>0</v>
      </c>
      <c r="BS280" s="10">
        <f t="shared" ca="1" si="374"/>
        <v>0</v>
      </c>
      <c r="BT280" s="10">
        <f t="shared" ca="1" si="375"/>
        <v>0</v>
      </c>
      <c r="BU280" s="10">
        <f t="shared" ca="1" si="321"/>
        <v>0</v>
      </c>
      <c r="BV280" s="10">
        <f t="shared" ca="1" si="322"/>
        <v>0</v>
      </c>
      <c r="BW280" s="10">
        <f t="shared" ca="1" si="323"/>
        <v>0</v>
      </c>
      <c r="BX280" s="10">
        <f t="shared" ca="1" si="324"/>
        <v>0</v>
      </c>
      <c r="BY280" s="10">
        <f t="shared" ca="1" si="325"/>
        <v>0</v>
      </c>
      <c r="BZ280" s="10">
        <f t="shared" ca="1" si="326"/>
        <v>0</v>
      </c>
      <c r="CA280" s="10">
        <f t="shared" ca="1" si="327"/>
        <v>0</v>
      </c>
      <c r="CB280" s="10">
        <f t="shared" ca="1" si="328"/>
        <v>0</v>
      </c>
      <c r="CC280" s="10">
        <f t="shared" ca="1" si="329"/>
        <v>0</v>
      </c>
      <c r="CD280" s="10">
        <f t="shared" ca="1" si="330"/>
        <v>0</v>
      </c>
      <c r="CE280" s="10">
        <f t="shared" ca="1" si="331"/>
        <v>0</v>
      </c>
      <c r="CF280" s="10">
        <f t="shared" ca="1" si="332"/>
        <v>0</v>
      </c>
      <c r="CG280" s="10">
        <f t="shared" ca="1" si="333"/>
        <v>0</v>
      </c>
      <c r="CH280" s="10">
        <f t="shared" ca="1" si="334"/>
        <v>0</v>
      </c>
      <c r="CI280" s="10">
        <f t="shared" ca="1" si="335"/>
        <v>0</v>
      </c>
      <c r="CJ280" s="13">
        <f t="shared" ca="1" si="353"/>
        <v>0</v>
      </c>
      <c r="CK280" s="13"/>
      <c r="CL280" s="33">
        <f t="shared" ca="1" si="368"/>
        <v>0</v>
      </c>
      <c r="CM280" s="10">
        <f ca="1">IF(NOT(snowball),0,IF(Z279=0,0,IF($C280&lt;=SUM($CL280:CL280),0,IF(BQ280+$C280-SUM($CL280:CL280)&gt;Z279+AU280,Z279+AU280-BQ280,$C280-SUM($CL280:CL280)))))</f>
        <v>0</v>
      </c>
      <c r="CN280" s="10">
        <f ca="1">IF(NOT(snowball),0,IF(AA279=0,0,IF($C280&lt;=SUM($CL280:CM280),0,IF(BR280+$C280-SUM($CL280:CM280)&gt;AA279+AV280,AA279+AV280-BR280,$C280-SUM($CL280:CM280)))))</f>
        <v>0</v>
      </c>
      <c r="CO280" s="10">
        <f ca="1">IF(NOT(snowball),0,IF(AB279=0,0,IF($C280&lt;=SUM($CL280:CN280),0,IF(BS280+$C280-SUM($CL280:CN280)&gt;AB279+AW280,AB279+AW280-BS280,$C280-SUM($CL280:CN280)))))</f>
        <v>0</v>
      </c>
      <c r="CP280" s="10">
        <f ca="1">IF(NOT(snowball),0,IF(AC279=0,0,IF($C280&lt;=SUM($CL280:CO280),0,IF(BT280+$C280-SUM($CL280:CO280)&gt;AC279+AX280,AC279+AX280-BT280,$C280-SUM($CL280:CO280)))))</f>
        <v>0</v>
      </c>
      <c r="CQ280" s="10">
        <f ca="1">IF(NOT(snowball),0,IF(AD279=0,0,IF($C280&lt;=SUM($CL280:CP280),0,IF(BU280+$C280-SUM($CL280:CP280)&gt;AD279+AY280,AD279+AY280-BU280,$C280-SUM($CL280:CP280)))))</f>
        <v>0</v>
      </c>
      <c r="CR280" s="10">
        <f ca="1">IF(NOT(snowball),0,IF(AE279=0,0,IF($C280&lt;=SUM($CL280:CQ280),0,IF(BV280+$C280-SUM($CL280:CQ280)&gt;AE279+AZ280,AE279+AZ280-BV280,$C280-SUM($CL280:CQ280)))))</f>
        <v>0</v>
      </c>
      <c r="CS280" s="10">
        <f ca="1">IF(NOT(snowball),0,IF(AF279=0,0,IF($C280&lt;=SUM($CL280:CR280),0,IF(BW280+$C280-SUM($CL280:CR280)&gt;AF279+BA280,AF279+BA280-BW280,$C280-SUM($CL280:CR280)))))</f>
        <v>0</v>
      </c>
      <c r="CT280" s="10">
        <f ca="1">IF(NOT(snowball),0,IF(AG279=0,0,IF($C280&lt;=SUM($CL280:CS280),0,IF(BX280+$C280-SUM($CL280:CS280)&gt;AG279+BB280,AG279+BB280-BX280,$C280-SUM($CL280:CS280)))))</f>
        <v>0</v>
      </c>
      <c r="CU280" s="10">
        <f ca="1">IF(NOT(snowball),0,IF(AH279=0,0,IF($C280&lt;=SUM($CL280:CT280),0,IF(BY280+$C280-SUM($CL280:CT280)&gt;AH279+BC280,AH279+BC280-BY280,$C280-SUM($CL280:CT280)))))</f>
        <v>0</v>
      </c>
      <c r="CV280" s="10">
        <f ca="1">IF(NOT(snowball),0,IF(AI279=0,0,IF($C280&lt;=SUM($CL280:CU280),0,IF(BZ280+$C280-SUM($CL280:CU280)&gt;AI279+BD280,AI279+BD280-BZ280,$C280-SUM($CL280:CU280)))))</f>
        <v>0</v>
      </c>
      <c r="CW280" s="10">
        <f ca="1">IF(NOT(snowball),0,IF(AJ279=0,0,IF($C280&lt;=SUM($CL280:CV280),0,IF(CA280+$C280-SUM($CL280:CV280)&gt;AJ279+BE280,AJ279+BE280-CA280,$C280-SUM($CL280:CV280)))))</f>
        <v>0</v>
      </c>
      <c r="CX280" s="10">
        <f ca="1">IF(NOT(snowball),0,IF(AK279=0,0,IF($C280&lt;=SUM($CL280:CW280),0,IF(CB280+$C280-SUM($CL280:CW280)&gt;AK279+BF280,AK279+BF280-CB280,$C280-SUM($CL280:CW280)))))</f>
        <v>0</v>
      </c>
      <c r="CY280" s="10">
        <f ca="1">IF(NOT(snowball),0,IF(AL279=0,0,IF($C280&lt;=SUM($CL280:CX280),0,IF(CC280+$C280-SUM($CL280:CX280)&gt;AL279+BG280,AL279+BG280-CC280,$C280-SUM($CL280:CX280)))))</f>
        <v>0</v>
      </c>
      <c r="CZ280" s="10">
        <f ca="1">IF(NOT(snowball),0,IF(AM279=0,0,IF($C280&lt;=SUM($CL280:CY280),0,IF(CD280+$C280-SUM($CL280:CY280)&gt;AM279+BH280,AM279+BH280-CD280,$C280-SUM($CL280:CY280)))))</f>
        <v>0</v>
      </c>
      <c r="DA280" s="10">
        <f ca="1">IF(NOT(snowball),0,IF(AN279=0,0,IF($C280&lt;=SUM($CL280:CZ280),0,IF(CE280+$C280-SUM($CL280:CZ280)&gt;AN279+BI280,AN279+BI280-CE280,$C280-SUM($CL280:CZ280)))))</f>
        <v>0</v>
      </c>
      <c r="DB280" s="10">
        <f ca="1">IF(NOT(snowball),0,IF(AO279=0,0,IF($C280&lt;=SUM($CL280:DA280),0,IF(CF280+$C280-SUM($CL280:DA280)&gt;AO279+BJ280,AO279+BJ280-CF280,$C280-SUM($CL280:DA280)))))</f>
        <v>0</v>
      </c>
      <c r="DC280" s="10">
        <f ca="1">IF(NOT(snowball),0,IF(AP279=0,0,IF($C280&lt;=SUM($CL280:DB280),0,IF(CG280+$C280-SUM($CL280:DB280)&gt;AP279+BK280,AP279+BK280-CG280,$C280-SUM($CL280:DB280)))))</f>
        <v>0</v>
      </c>
      <c r="DD280" s="10">
        <f ca="1">IF(NOT(snowball),0,IF(AQ279=0,0,IF($C280&lt;=SUM($CL280:DC280),0,IF(CH280+$C280-SUM($CL280:DC280)&gt;AQ279+BL280,AQ279+BL280-CH280,$C280-SUM($CL280:DC280)))))</f>
        <v>0</v>
      </c>
      <c r="DE280" s="10">
        <f ca="1">IF(NOT(snowball),0,IF(AR279=0,0,IF($C280&lt;=SUM($CL280:DD280),0,IF(CI280+$C280-SUM($CL280:DD280)&gt;AR279+BM280,AR279+BM280-CI280,$C280-SUM($CL280:DD280)))))</f>
        <v>0</v>
      </c>
    </row>
    <row r="281" spans="1:109" ht="11.1" customHeight="1">
      <c r="A281" s="11" t="str">
        <f t="shared" ca="1" si="336"/>
        <v/>
      </c>
      <c r="B281" s="5" t="e">
        <f t="shared" ca="1" si="369"/>
        <v>#N/A</v>
      </c>
      <c r="C281" s="34" t="str">
        <f t="shared" ca="1" si="355"/>
        <v/>
      </c>
      <c r="D281" s="10">
        <f t="shared" ca="1" si="337"/>
        <v>0</v>
      </c>
      <c r="E281" s="10">
        <f t="shared" ca="1" si="338"/>
        <v>0</v>
      </c>
      <c r="F281" s="10">
        <f t="shared" ca="1" si="339"/>
        <v>0</v>
      </c>
      <c r="G281" s="10">
        <f t="shared" ca="1" si="340"/>
        <v>0</v>
      </c>
      <c r="H281" s="10">
        <f t="shared" ca="1" si="341"/>
        <v>0</v>
      </c>
      <c r="I281" s="10">
        <f t="shared" ca="1" si="342"/>
        <v>0</v>
      </c>
      <c r="J281" s="10">
        <f t="shared" ca="1" si="354"/>
        <v>0</v>
      </c>
      <c r="K281" s="10">
        <f t="shared" ca="1" si="356"/>
        <v>0</v>
      </c>
      <c r="L281" s="10">
        <f t="shared" ca="1" si="357"/>
        <v>0</v>
      </c>
      <c r="M281" s="10">
        <f t="shared" ca="1" si="358"/>
        <v>0</v>
      </c>
      <c r="N281" s="10">
        <f t="shared" ca="1" si="359"/>
        <v>0</v>
      </c>
      <c r="O281" s="10">
        <f t="shared" ca="1" si="360"/>
        <v>0</v>
      </c>
      <c r="P281" s="10">
        <f t="shared" ca="1" si="361"/>
        <v>0</v>
      </c>
      <c r="Q281" s="10">
        <f t="shared" ca="1" si="362"/>
        <v>0</v>
      </c>
      <c r="R281" s="10">
        <f t="shared" ca="1" si="363"/>
        <v>0</v>
      </c>
      <c r="S281" s="10">
        <f t="shared" ca="1" si="364"/>
        <v>0</v>
      </c>
      <c r="T281" s="10">
        <f t="shared" ca="1" si="365"/>
        <v>0</v>
      </c>
      <c r="U281" s="10">
        <f t="shared" ca="1" si="366"/>
        <v>0</v>
      </c>
      <c r="V281" s="10">
        <f t="shared" ca="1" si="367"/>
        <v>0</v>
      </c>
      <c r="W281" s="10">
        <f t="shared" ca="1" si="367"/>
        <v>0</v>
      </c>
      <c r="X281" s="31"/>
      <c r="Y281" s="10">
        <f t="shared" ca="1" si="344"/>
        <v>0</v>
      </c>
      <c r="Z281" s="10">
        <f t="shared" ca="1" si="345"/>
        <v>0</v>
      </c>
      <c r="AA281" s="10">
        <f t="shared" ca="1" si="346"/>
        <v>0</v>
      </c>
      <c r="AB281" s="10">
        <f t="shared" ca="1" si="347"/>
        <v>0</v>
      </c>
      <c r="AC281" s="10">
        <f t="shared" ca="1" si="348"/>
        <v>0</v>
      </c>
      <c r="AD281" s="10">
        <f t="shared" ca="1" si="349"/>
        <v>0</v>
      </c>
      <c r="AE281" s="10">
        <f t="shared" ca="1" si="307"/>
        <v>0</v>
      </c>
      <c r="AF281" s="10">
        <f t="shared" ca="1" si="308"/>
        <v>0</v>
      </c>
      <c r="AG281" s="10">
        <f t="shared" ca="1" si="309"/>
        <v>0</v>
      </c>
      <c r="AH281" s="10">
        <f t="shared" ca="1" si="310"/>
        <v>0</v>
      </c>
      <c r="AI281" s="10">
        <f t="shared" ca="1" si="311"/>
        <v>0</v>
      </c>
      <c r="AJ281" s="10">
        <f t="shared" ca="1" si="312"/>
        <v>0</v>
      </c>
      <c r="AK281" s="10">
        <f t="shared" ca="1" si="313"/>
        <v>0</v>
      </c>
      <c r="AL281" s="10">
        <f t="shared" ca="1" si="314"/>
        <v>0</v>
      </c>
      <c r="AM281" s="10">
        <f t="shared" ca="1" si="315"/>
        <v>0</v>
      </c>
      <c r="AN281" s="10">
        <f t="shared" ca="1" si="316"/>
        <v>0</v>
      </c>
      <c r="AO281" s="10">
        <f t="shared" ca="1" si="317"/>
        <v>0</v>
      </c>
      <c r="AP281" s="10">
        <f t="shared" ca="1" si="318"/>
        <v>0</v>
      </c>
      <c r="AQ281" s="10">
        <f t="shared" ca="1" si="319"/>
        <v>0</v>
      </c>
      <c r="AR281" s="10">
        <f t="shared" ca="1" si="320"/>
        <v>0</v>
      </c>
      <c r="AS281" s="2"/>
      <c r="AT281" s="10">
        <f t="shared" ca="1" si="350"/>
        <v>0</v>
      </c>
      <c r="AU281" s="10">
        <f t="shared" ca="1" si="351"/>
        <v>0</v>
      </c>
      <c r="AV281" s="10">
        <f t="shared" ca="1" si="352"/>
        <v>0</v>
      </c>
      <c r="AW281" s="10">
        <f t="shared" ca="1" si="287"/>
        <v>0</v>
      </c>
      <c r="AX281" s="10">
        <f t="shared" ca="1" si="288"/>
        <v>0</v>
      </c>
      <c r="AY281" s="10">
        <f t="shared" ca="1" si="289"/>
        <v>0</v>
      </c>
      <c r="AZ281" s="10">
        <f t="shared" ca="1" si="290"/>
        <v>0</v>
      </c>
      <c r="BA281" s="10">
        <f t="shared" ca="1" si="291"/>
        <v>0</v>
      </c>
      <c r="BB281" s="10">
        <f t="shared" ca="1" si="292"/>
        <v>0</v>
      </c>
      <c r="BC281" s="10">
        <f t="shared" ca="1" si="293"/>
        <v>0</v>
      </c>
      <c r="BD281" s="10">
        <f t="shared" ca="1" si="294"/>
        <v>0</v>
      </c>
      <c r="BE281" s="10">
        <f t="shared" ca="1" si="295"/>
        <v>0</v>
      </c>
      <c r="BF281" s="10">
        <f t="shared" ca="1" si="296"/>
        <v>0</v>
      </c>
      <c r="BG281" s="10">
        <f t="shared" ca="1" si="297"/>
        <v>0</v>
      </c>
      <c r="BH281" s="10">
        <f t="shared" ca="1" si="298"/>
        <v>0</v>
      </c>
      <c r="BI281" s="10">
        <f t="shared" ca="1" si="299"/>
        <v>0</v>
      </c>
      <c r="BJ281" s="10">
        <f t="shared" ca="1" si="300"/>
        <v>0</v>
      </c>
      <c r="BK281" s="10">
        <f t="shared" ca="1" si="301"/>
        <v>0</v>
      </c>
      <c r="BL281" s="10">
        <f t="shared" ca="1" si="302"/>
        <v>0</v>
      </c>
      <c r="BM281" s="10">
        <f t="shared" ca="1" si="303"/>
        <v>0</v>
      </c>
      <c r="BN281" s="13">
        <f t="shared" ca="1" si="370"/>
        <v>0</v>
      </c>
      <c r="BO281" s="7"/>
      <c r="BP281" s="10">
        <f t="shared" ca="1" si="371"/>
        <v>0</v>
      </c>
      <c r="BQ281" s="10">
        <f t="shared" ca="1" si="372"/>
        <v>0</v>
      </c>
      <c r="BR281" s="10">
        <f t="shared" ca="1" si="373"/>
        <v>0</v>
      </c>
      <c r="BS281" s="10">
        <f t="shared" ca="1" si="374"/>
        <v>0</v>
      </c>
      <c r="BT281" s="10">
        <f t="shared" ca="1" si="375"/>
        <v>0</v>
      </c>
      <c r="BU281" s="10">
        <f t="shared" ca="1" si="321"/>
        <v>0</v>
      </c>
      <c r="BV281" s="10">
        <f t="shared" ca="1" si="322"/>
        <v>0</v>
      </c>
      <c r="BW281" s="10">
        <f t="shared" ca="1" si="323"/>
        <v>0</v>
      </c>
      <c r="BX281" s="10">
        <f t="shared" ca="1" si="324"/>
        <v>0</v>
      </c>
      <c r="BY281" s="10">
        <f t="shared" ca="1" si="325"/>
        <v>0</v>
      </c>
      <c r="BZ281" s="10">
        <f t="shared" ca="1" si="326"/>
        <v>0</v>
      </c>
      <c r="CA281" s="10">
        <f t="shared" ca="1" si="327"/>
        <v>0</v>
      </c>
      <c r="CB281" s="10">
        <f t="shared" ca="1" si="328"/>
        <v>0</v>
      </c>
      <c r="CC281" s="10">
        <f t="shared" ca="1" si="329"/>
        <v>0</v>
      </c>
      <c r="CD281" s="10">
        <f t="shared" ca="1" si="330"/>
        <v>0</v>
      </c>
      <c r="CE281" s="10">
        <f t="shared" ca="1" si="331"/>
        <v>0</v>
      </c>
      <c r="CF281" s="10">
        <f t="shared" ca="1" si="332"/>
        <v>0</v>
      </c>
      <c r="CG281" s="10">
        <f t="shared" ca="1" si="333"/>
        <v>0</v>
      </c>
      <c r="CH281" s="10">
        <f t="shared" ca="1" si="334"/>
        <v>0</v>
      </c>
      <c r="CI281" s="10">
        <f t="shared" ca="1" si="335"/>
        <v>0</v>
      </c>
      <c r="CJ281" s="13">
        <f t="shared" ca="1" si="353"/>
        <v>0</v>
      </c>
      <c r="CK281" s="13"/>
      <c r="CL281" s="33">
        <f t="shared" ca="1" si="368"/>
        <v>0</v>
      </c>
      <c r="CM281" s="10">
        <f ca="1">IF(NOT(snowball),0,IF(Z280=0,0,IF($C281&lt;=SUM($CL281:CL281),0,IF(BQ281+$C281-SUM($CL281:CL281)&gt;Z280+AU281,Z280+AU281-BQ281,$C281-SUM($CL281:CL281)))))</f>
        <v>0</v>
      </c>
      <c r="CN281" s="10">
        <f ca="1">IF(NOT(snowball),0,IF(AA280=0,0,IF($C281&lt;=SUM($CL281:CM281),0,IF(BR281+$C281-SUM($CL281:CM281)&gt;AA280+AV281,AA280+AV281-BR281,$C281-SUM($CL281:CM281)))))</f>
        <v>0</v>
      </c>
      <c r="CO281" s="10">
        <f ca="1">IF(NOT(snowball),0,IF(AB280=0,0,IF($C281&lt;=SUM($CL281:CN281),0,IF(BS281+$C281-SUM($CL281:CN281)&gt;AB280+AW281,AB280+AW281-BS281,$C281-SUM($CL281:CN281)))))</f>
        <v>0</v>
      </c>
      <c r="CP281" s="10">
        <f ca="1">IF(NOT(snowball),0,IF(AC280=0,0,IF($C281&lt;=SUM($CL281:CO281),0,IF(BT281+$C281-SUM($CL281:CO281)&gt;AC280+AX281,AC280+AX281-BT281,$C281-SUM($CL281:CO281)))))</f>
        <v>0</v>
      </c>
      <c r="CQ281" s="10">
        <f ca="1">IF(NOT(snowball),0,IF(AD280=0,0,IF($C281&lt;=SUM($CL281:CP281),0,IF(BU281+$C281-SUM($CL281:CP281)&gt;AD280+AY281,AD280+AY281-BU281,$C281-SUM($CL281:CP281)))))</f>
        <v>0</v>
      </c>
      <c r="CR281" s="10">
        <f ca="1">IF(NOT(snowball),0,IF(AE280=0,0,IF($C281&lt;=SUM($CL281:CQ281),0,IF(BV281+$C281-SUM($CL281:CQ281)&gt;AE280+AZ281,AE280+AZ281-BV281,$C281-SUM($CL281:CQ281)))))</f>
        <v>0</v>
      </c>
      <c r="CS281" s="10">
        <f ca="1">IF(NOT(snowball),0,IF(AF280=0,0,IF($C281&lt;=SUM($CL281:CR281),0,IF(BW281+$C281-SUM($CL281:CR281)&gt;AF280+BA281,AF280+BA281-BW281,$C281-SUM($CL281:CR281)))))</f>
        <v>0</v>
      </c>
      <c r="CT281" s="10">
        <f ca="1">IF(NOT(snowball),0,IF(AG280=0,0,IF($C281&lt;=SUM($CL281:CS281),0,IF(BX281+$C281-SUM($CL281:CS281)&gt;AG280+BB281,AG280+BB281-BX281,$C281-SUM($CL281:CS281)))))</f>
        <v>0</v>
      </c>
      <c r="CU281" s="10">
        <f ca="1">IF(NOT(snowball),0,IF(AH280=0,0,IF($C281&lt;=SUM($CL281:CT281),0,IF(BY281+$C281-SUM($CL281:CT281)&gt;AH280+BC281,AH280+BC281-BY281,$C281-SUM($CL281:CT281)))))</f>
        <v>0</v>
      </c>
      <c r="CV281" s="10">
        <f ca="1">IF(NOT(snowball),0,IF(AI280=0,0,IF($C281&lt;=SUM($CL281:CU281),0,IF(BZ281+$C281-SUM($CL281:CU281)&gt;AI280+BD281,AI280+BD281-BZ281,$C281-SUM($CL281:CU281)))))</f>
        <v>0</v>
      </c>
      <c r="CW281" s="10">
        <f ca="1">IF(NOT(snowball),0,IF(AJ280=0,0,IF($C281&lt;=SUM($CL281:CV281),0,IF(CA281+$C281-SUM($CL281:CV281)&gt;AJ280+BE281,AJ280+BE281-CA281,$C281-SUM($CL281:CV281)))))</f>
        <v>0</v>
      </c>
      <c r="CX281" s="10">
        <f ca="1">IF(NOT(snowball),0,IF(AK280=0,0,IF($C281&lt;=SUM($CL281:CW281),0,IF(CB281+$C281-SUM($CL281:CW281)&gt;AK280+BF281,AK280+BF281-CB281,$C281-SUM($CL281:CW281)))))</f>
        <v>0</v>
      </c>
      <c r="CY281" s="10">
        <f ca="1">IF(NOT(snowball),0,IF(AL280=0,0,IF($C281&lt;=SUM($CL281:CX281),0,IF(CC281+$C281-SUM($CL281:CX281)&gt;AL280+BG281,AL280+BG281-CC281,$C281-SUM($CL281:CX281)))))</f>
        <v>0</v>
      </c>
      <c r="CZ281" s="10">
        <f ca="1">IF(NOT(snowball),0,IF(AM280=0,0,IF($C281&lt;=SUM($CL281:CY281),0,IF(CD281+$C281-SUM($CL281:CY281)&gt;AM280+BH281,AM280+BH281-CD281,$C281-SUM($CL281:CY281)))))</f>
        <v>0</v>
      </c>
      <c r="DA281" s="10">
        <f ca="1">IF(NOT(snowball),0,IF(AN280=0,0,IF($C281&lt;=SUM($CL281:CZ281),0,IF(CE281+$C281-SUM($CL281:CZ281)&gt;AN280+BI281,AN280+BI281-CE281,$C281-SUM($CL281:CZ281)))))</f>
        <v>0</v>
      </c>
      <c r="DB281" s="10">
        <f ca="1">IF(NOT(snowball),0,IF(AO280=0,0,IF($C281&lt;=SUM($CL281:DA281),0,IF(CF281+$C281-SUM($CL281:DA281)&gt;AO280+BJ281,AO280+BJ281-CF281,$C281-SUM($CL281:DA281)))))</f>
        <v>0</v>
      </c>
      <c r="DC281" s="10">
        <f ca="1">IF(NOT(snowball),0,IF(AP280=0,0,IF($C281&lt;=SUM($CL281:DB281),0,IF(CG281+$C281-SUM($CL281:DB281)&gt;AP280+BK281,AP280+BK281-CG281,$C281-SUM($CL281:DB281)))))</f>
        <v>0</v>
      </c>
      <c r="DD281" s="10">
        <f ca="1">IF(NOT(snowball),0,IF(AQ280=0,0,IF($C281&lt;=SUM($CL281:DC281),0,IF(CH281+$C281-SUM($CL281:DC281)&gt;AQ280+BL281,AQ280+BL281-CH281,$C281-SUM($CL281:DC281)))))</f>
        <v>0</v>
      </c>
      <c r="DE281" s="10">
        <f ca="1">IF(NOT(snowball),0,IF(AR280=0,0,IF($C281&lt;=SUM($CL281:DD281),0,IF(CI281+$C281-SUM($CL281:DD281)&gt;AR280+BM281,AR280+BM281-CI281,$C281-SUM($CL281:DD281)))))</f>
        <v>0</v>
      </c>
    </row>
    <row r="282" spans="1:109" ht="11.1" customHeight="1">
      <c r="A282" s="11" t="str">
        <f t="shared" ca="1" si="336"/>
        <v/>
      </c>
      <c r="B282" s="5" t="e">
        <f t="shared" ca="1" si="369"/>
        <v>#N/A</v>
      </c>
      <c r="C282" s="34" t="str">
        <f t="shared" ca="1" si="355"/>
        <v/>
      </c>
      <c r="D282" s="10">
        <f t="shared" ca="1" si="337"/>
        <v>0</v>
      </c>
      <c r="E282" s="10">
        <f t="shared" ca="1" si="338"/>
        <v>0</v>
      </c>
      <c r="F282" s="10">
        <f t="shared" ca="1" si="339"/>
        <v>0</v>
      </c>
      <c r="G282" s="10">
        <f t="shared" ca="1" si="340"/>
        <v>0</v>
      </c>
      <c r="H282" s="10">
        <f t="shared" ca="1" si="341"/>
        <v>0</v>
      </c>
      <c r="I282" s="10">
        <f t="shared" ca="1" si="342"/>
        <v>0</v>
      </c>
      <c r="J282" s="10">
        <f t="shared" ca="1" si="354"/>
        <v>0</v>
      </c>
      <c r="K282" s="10">
        <f t="shared" ca="1" si="356"/>
        <v>0</v>
      </c>
      <c r="L282" s="10">
        <f t="shared" ca="1" si="357"/>
        <v>0</v>
      </c>
      <c r="M282" s="10">
        <f t="shared" ca="1" si="358"/>
        <v>0</v>
      </c>
      <c r="N282" s="10">
        <f t="shared" ca="1" si="359"/>
        <v>0</v>
      </c>
      <c r="O282" s="10">
        <f t="shared" ca="1" si="360"/>
        <v>0</v>
      </c>
      <c r="P282" s="10">
        <f t="shared" ca="1" si="361"/>
        <v>0</v>
      </c>
      <c r="Q282" s="10">
        <f t="shared" ca="1" si="362"/>
        <v>0</v>
      </c>
      <c r="R282" s="10">
        <f t="shared" ca="1" si="363"/>
        <v>0</v>
      </c>
      <c r="S282" s="10">
        <f t="shared" ca="1" si="364"/>
        <v>0</v>
      </c>
      <c r="T282" s="10">
        <f t="shared" ca="1" si="365"/>
        <v>0</v>
      </c>
      <c r="U282" s="10">
        <f t="shared" ca="1" si="366"/>
        <v>0</v>
      </c>
      <c r="V282" s="10">
        <f t="shared" ca="1" si="367"/>
        <v>0</v>
      </c>
      <c r="W282" s="10">
        <f t="shared" ca="1" si="367"/>
        <v>0</v>
      </c>
      <c r="X282" s="31"/>
      <c r="Y282" s="10">
        <f t="shared" ca="1" si="344"/>
        <v>0</v>
      </c>
      <c r="Z282" s="10">
        <f t="shared" ca="1" si="345"/>
        <v>0</v>
      </c>
      <c r="AA282" s="10">
        <f t="shared" ca="1" si="346"/>
        <v>0</v>
      </c>
      <c r="AB282" s="10">
        <f t="shared" ca="1" si="347"/>
        <v>0</v>
      </c>
      <c r="AC282" s="10">
        <f t="shared" ca="1" si="348"/>
        <v>0</v>
      </c>
      <c r="AD282" s="10">
        <f t="shared" ca="1" si="349"/>
        <v>0</v>
      </c>
      <c r="AE282" s="10">
        <f t="shared" ca="1" si="307"/>
        <v>0</v>
      </c>
      <c r="AF282" s="10">
        <f t="shared" ca="1" si="308"/>
        <v>0</v>
      </c>
      <c r="AG282" s="10">
        <f t="shared" ca="1" si="309"/>
        <v>0</v>
      </c>
      <c r="AH282" s="10">
        <f t="shared" ca="1" si="310"/>
        <v>0</v>
      </c>
      <c r="AI282" s="10">
        <f t="shared" ca="1" si="311"/>
        <v>0</v>
      </c>
      <c r="AJ282" s="10">
        <f t="shared" ca="1" si="312"/>
        <v>0</v>
      </c>
      <c r="AK282" s="10">
        <f t="shared" ca="1" si="313"/>
        <v>0</v>
      </c>
      <c r="AL282" s="10">
        <f t="shared" ca="1" si="314"/>
        <v>0</v>
      </c>
      <c r="AM282" s="10">
        <f t="shared" ca="1" si="315"/>
        <v>0</v>
      </c>
      <c r="AN282" s="10">
        <f t="shared" ca="1" si="316"/>
        <v>0</v>
      </c>
      <c r="AO282" s="10">
        <f t="shared" ca="1" si="317"/>
        <v>0</v>
      </c>
      <c r="AP282" s="10">
        <f t="shared" ca="1" si="318"/>
        <v>0</v>
      </c>
      <c r="AQ282" s="10">
        <f t="shared" ca="1" si="319"/>
        <v>0</v>
      </c>
      <c r="AR282" s="10">
        <f t="shared" ca="1" si="320"/>
        <v>0</v>
      </c>
      <c r="AS282" s="2"/>
      <c r="AT282" s="10">
        <f t="shared" ca="1" si="350"/>
        <v>0</v>
      </c>
      <c r="AU282" s="10">
        <f t="shared" ca="1" si="351"/>
        <v>0</v>
      </c>
      <c r="AV282" s="10">
        <f t="shared" ca="1" si="352"/>
        <v>0</v>
      </c>
      <c r="AW282" s="10">
        <f t="shared" ca="1" si="287"/>
        <v>0</v>
      </c>
      <c r="AX282" s="10">
        <f t="shared" ca="1" si="288"/>
        <v>0</v>
      </c>
      <c r="AY282" s="10">
        <f t="shared" ca="1" si="289"/>
        <v>0</v>
      </c>
      <c r="AZ282" s="10">
        <f t="shared" ca="1" si="290"/>
        <v>0</v>
      </c>
      <c r="BA282" s="10">
        <f t="shared" ca="1" si="291"/>
        <v>0</v>
      </c>
      <c r="BB282" s="10">
        <f t="shared" ca="1" si="292"/>
        <v>0</v>
      </c>
      <c r="BC282" s="10">
        <f t="shared" ca="1" si="293"/>
        <v>0</v>
      </c>
      <c r="BD282" s="10">
        <f t="shared" ca="1" si="294"/>
        <v>0</v>
      </c>
      <c r="BE282" s="10">
        <f t="shared" ca="1" si="295"/>
        <v>0</v>
      </c>
      <c r="BF282" s="10">
        <f t="shared" ca="1" si="296"/>
        <v>0</v>
      </c>
      <c r="BG282" s="10">
        <f t="shared" ca="1" si="297"/>
        <v>0</v>
      </c>
      <c r="BH282" s="10">
        <f t="shared" ca="1" si="298"/>
        <v>0</v>
      </c>
      <c r="BI282" s="10">
        <f t="shared" ca="1" si="299"/>
        <v>0</v>
      </c>
      <c r="BJ282" s="10">
        <f t="shared" ca="1" si="300"/>
        <v>0</v>
      </c>
      <c r="BK282" s="10">
        <f t="shared" ca="1" si="301"/>
        <v>0</v>
      </c>
      <c r="BL282" s="10">
        <f t="shared" ca="1" si="302"/>
        <v>0</v>
      </c>
      <c r="BM282" s="10">
        <f t="shared" ca="1" si="303"/>
        <v>0</v>
      </c>
      <c r="BN282" s="13">
        <f t="shared" ca="1" si="370"/>
        <v>0</v>
      </c>
      <c r="BO282" s="7"/>
      <c r="BP282" s="10">
        <f t="shared" ca="1" si="371"/>
        <v>0</v>
      </c>
      <c r="BQ282" s="10">
        <f t="shared" ca="1" si="372"/>
        <v>0</v>
      </c>
      <c r="BR282" s="10">
        <f t="shared" ca="1" si="373"/>
        <v>0</v>
      </c>
      <c r="BS282" s="10">
        <f t="shared" ca="1" si="374"/>
        <v>0</v>
      </c>
      <c r="BT282" s="10">
        <f t="shared" ca="1" si="375"/>
        <v>0</v>
      </c>
      <c r="BU282" s="10">
        <f t="shared" ca="1" si="321"/>
        <v>0</v>
      </c>
      <c r="BV282" s="10">
        <f t="shared" ca="1" si="322"/>
        <v>0</v>
      </c>
      <c r="BW282" s="10">
        <f t="shared" ca="1" si="323"/>
        <v>0</v>
      </c>
      <c r="BX282" s="10">
        <f t="shared" ca="1" si="324"/>
        <v>0</v>
      </c>
      <c r="BY282" s="10">
        <f t="shared" ca="1" si="325"/>
        <v>0</v>
      </c>
      <c r="BZ282" s="10">
        <f t="shared" ca="1" si="326"/>
        <v>0</v>
      </c>
      <c r="CA282" s="10">
        <f t="shared" ca="1" si="327"/>
        <v>0</v>
      </c>
      <c r="CB282" s="10">
        <f t="shared" ca="1" si="328"/>
        <v>0</v>
      </c>
      <c r="CC282" s="10">
        <f t="shared" ca="1" si="329"/>
        <v>0</v>
      </c>
      <c r="CD282" s="10">
        <f t="shared" ca="1" si="330"/>
        <v>0</v>
      </c>
      <c r="CE282" s="10">
        <f t="shared" ca="1" si="331"/>
        <v>0</v>
      </c>
      <c r="CF282" s="10">
        <f t="shared" ca="1" si="332"/>
        <v>0</v>
      </c>
      <c r="CG282" s="10">
        <f t="shared" ca="1" si="333"/>
        <v>0</v>
      </c>
      <c r="CH282" s="10">
        <f t="shared" ca="1" si="334"/>
        <v>0</v>
      </c>
      <c r="CI282" s="10">
        <f t="shared" ca="1" si="335"/>
        <v>0</v>
      </c>
      <c r="CJ282" s="13">
        <f t="shared" ca="1" si="353"/>
        <v>0</v>
      </c>
      <c r="CK282" s="13"/>
      <c r="CL282" s="33">
        <f t="shared" ca="1" si="368"/>
        <v>0</v>
      </c>
      <c r="CM282" s="10">
        <f ca="1">IF(NOT(snowball),0,IF(Z281=0,0,IF($C282&lt;=SUM($CL282:CL282),0,IF(BQ282+$C282-SUM($CL282:CL282)&gt;Z281+AU282,Z281+AU282-BQ282,$C282-SUM($CL282:CL282)))))</f>
        <v>0</v>
      </c>
      <c r="CN282" s="10">
        <f ca="1">IF(NOT(snowball),0,IF(AA281=0,0,IF($C282&lt;=SUM($CL282:CM282),0,IF(BR282+$C282-SUM($CL282:CM282)&gt;AA281+AV282,AA281+AV282-BR282,$C282-SUM($CL282:CM282)))))</f>
        <v>0</v>
      </c>
      <c r="CO282" s="10">
        <f ca="1">IF(NOT(snowball),0,IF(AB281=0,0,IF($C282&lt;=SUM($CL282:CN282),0,IF(BS282+$C282-SUM($CL282:CN282)&gt;AB281+AW282,AB281+AW282-BS282,$C282-SUM($CL282:CN282)))))</f>
        <v>0</v>
      </c>
      <c r="CP282" s="10">
        <f ca="1">IF(NOT(snowball),0,IF(AC281=0,0,IF($C282&lt;=SUM($CL282:CO282),0,IF(BT282+$C282-SUM($CL282:CO282)&gt;AC281+AX282,AC281+AX282-BT282,$C282-SUM($CL282:CO282)))))</f>
        <v>0</v>
      </c>
      <c r="CQ282" s="10">
        <f ca="1">IF(NOT(snowball),0,IF(AD281=0,0,IF($C282&lt;=SUM($CL282:CP282),0,IF(BU282+$C282-SUM($CL282:CP282)&gt;AD281+AY282,AD281+AY282-BU282,$C282-SUM($CL282:CP282)))))</f>
        <v>0</v>
      </c>
      <c r="CR282" s="10">
        <f ca="1">IF(NOT(snowball),0,IF(AE281=0,0,IF($C282&lt;=SUM($CL282:CQ282),0,IF(BV282+$C282-SUM($CL282:CQ282)&gt;AE281+AZ282,AE281+AZ282-BV282,$C282-SUM($CL282:CQ282)))))</f>
        <v>0</v>
      </c>
      <c r="CS282" s="10">
        <f ca="1">IF(NOT(snowball),0,IF(AF281=0,0,IF($C282&lt;=SUM($CL282:CR282),0,IF(BW282+$C282-SUM($CL282:CR282)&gt;AF281+BA282,AF281+BA282-BW282,$C282-SUM($CL282:CR282)))))</f>
        <v>0</v>
      </c>
      <c r="CT282" s="10">
        <f ca="1">IF(NOT(snowball),0,IF(AG281=0,0,IF($C282&lt;=SUM($CL282:CS282),0,IF(BX282+$C282-SUM($CL282:CS282)&gt;AG281+BB282,AG281+BB282-BX282,$C282-SUM($CL282:CS282)))))</f>
        <v>0</v>
      </c>
      <c r="CU282" s="10">
        <f ca="1">IF(NOT(snowball),0,IF(AH281=0,0,IF($C282&lt;=SUM($CL282:CT282),0,IF(BY282+$C282-SUM($CL282:CT282)&gt;AH281+BC282,AH281+BC282-BY282,$C282-SUM($CL282:CT282)))))</f>
        <v>0</v>
      </c>
      <c r="CV282" s="10">
        <f ca="1">IF(NOT(snowball),0,IF(AI281=0,0,IF($C282&lt;=SUM($CL282:CU282),0,IF(BZ282+$C282-SUM($CL282:CU282)&gt;AI281+BD282,AI281+BD282-BZ282,$C282-SUM($CL282:CU282)))))</f>
        <v>0</v>
      </c>
      <c r="CW282" s="10">
        <f ca="1">IF(NOT(snowball),0,IF(AJ281=0,0,IF($C282&lt;=SUM($CL282:CV282),0,IF(CA282+$C282-SUM($CL282:CV282)&gt;AJ281+BE282,AJ281+BE282-CA282,$C282-SUM($CL282:CV282)))))</f>
        <v>0</v>
      </c>
      <c r="CX282" s="10">
        <f ca="1">IF(NOT(snowball),0,IF(AK281=0,0,IF($C282&lt;=SUM($CL282:CW282),0,IF(CB282+$C282-SUM($CL282:CW282)&gt;AK281+BF282,AK281+BF282-CB282,$C282-SUM($CL282:CW282)))))</f>
        <v>0</v>
      </c>
      <c r="CY282" s="10">
        <f ca="1">IF(NOT(snowball),0,IF(AL281=0,0,IF($C282&lt;=SUM($CL282:CX282),0,IF(CC282+$C282-SUM($CL282:CX282)&gt;AL281+BG282,AL281+BG282-CC282,$C282-SUM($CL282:CX282)))))</f>
        <v>0</v>
      </c>
      <c r="CZ282" s="10">
        <f ca="1">IF(NOT(snowball),0,IF(AM281=0,0,IF($C282&lt;=SUM($CL282:CY282),0,IF(CD282+$C282-SUM($CL282:CY282)&gt;AM281+BH282,AM281+BH282-CD282,$C282-SUM($CL282:CY282)))))</f>
        <v>0</v>
      </c>
      <c r="DA282" s="10">
        <f ca="1">IF(NOT(snowball),0,IF(AN281=0,0,IF($C282&lt;=SUM($CL282:CZ282),0,IF(CE282+$C282-SUM($CL282:CZ282)&gt;AN281+BI282,AN281+BI282-CE282,$C282-SUM($CL282:CZ282)))))</f>
        <v>0</v>
      </c>
      <c r="DB282" s="10">
        <f ca="1">IF(NOT(snowball),0,IF(AO281=0,0,IF($C282&lt;=SUM($CL282:DA282),0,IF(CF282+$C282-SUM($CL282:DA282)&gt;AO281+BJ282,AO281+BJ282-CF282,$C282-SUM($CL282:DA282)))))</f>
        <v>0</v>
      </c>
      <c r="DC282" s="10">
        <f ca="1">IF(NOT(snowball),0,IF(AP281=0,0,IF($C282&lt;=SUM($CL282:DB282),0,IF(CG282+$C282-SUM($CL282:DB282)&gt;AP281+BK282,AP281+BK282-CG282,$C282-SUM($CL282:DB282)))))</f>
        <v>0</v>
      </c>
      <c r="DD282" s="10">
        <f ca="1">IF(NOT(snowball),0,IF(AQ281=0,0,IF($C282&lt;=SUM($CL282:DC282),0,IF(CH282+$C282-SUM($CL282:DC282)&gt;AQ281+BL282,AQ281+BL282-CH282,$C282-SUM($CL282:DC282)))))</f>
        <v>0</v>
      </c>
      <c r="DE282" s="10">
        <f ca="1">IF(NOT(snowball),0,IF(AR281=0,0,IF($C282&lt;=SUM($CL282:DD282),0,IF(CI282+$C282-SUM($CL282:DD282)&gt;AR281+BM282,AR281+BM282-CI282,$C282-SUM($CL282:DD282)))))</f>
        <v>0</v>
      </c>
    </row>
    <row r="283" spans="1:109" ht="11.1" customHeight="1">
      <c r="A283" s="11" t="str">
        <f t="shared" ca="1" si="336"/>
        <v/>
      </c>
      <c r="B283" s="5" t="e">
        <f t="shared" ca="1" si="369"/>
        <v>#N/A</v>
      </c>
      <c r="C283" s="34" t="str">
        <f t="shared" ca="1" si="355"/>
        <v/>
      </c>
      <c r="D283" s="10">
        <f t="shared" ca="1" si="337"/>
        <v>0</v>
      </c>
      <c r="E283" s="10">
        <f t="shared" ca="1" si="338"/>
        <v>0</v>
      </c>
      <c r="F283" s="10">
        <f t="shared" ca="1" si="339"/>
        <v>0</v>
      </c>
      <c r="G283" s="10">
        <f t="shared" ca="1" si="340"/>
        <v>0</v>
      </c>
      <c r="H283" s="10">
        <f t="shared" ca="1" si="341"/>
        <v>0</v>
      </c>
      <c r="I283" s="10">
        <f t="shared" ca="1" si="342"/>
        <v>0</v>
      </c>
      <c r="J283" s="10">
        <f t="shared" ca="1" si="354"/>
        <v>0</v>
      </c>
      <c r="K283" s="10">
        <f t="shared" ca="1" si="356"/>
        <v>0</v>
      </c>
      <c r="L283" s="10">
        <f t="shared" ca="1" si="357"/>
        <v>0</v>
      </c>
      <c r="M283" s="10">
        <f t="shared" ca="1" si="358"/>
        <v>0</v>
      </c>
      <c r="N283" s="10">
        <f t="shared" ca="1" si="359"/>
        <v>0</v>
      </c>
      <c r="O283" s="10">
        <f t="shared" ca="1" si="360"/>
        <v>0</v>
      </c>
      <c r="P283" s="10">
        <f t="shared" ca="1" si="361"/>
        <v>0</v>
      </c>
      <c r="Q283" s="10">
        <f t="shared" ca="1" si="362"/>
        <v>0</v>
      </c>
      <c r="R283" s="10">
        <f t="shared" ca="1" si="363"/>
        <v>0</v>
      </c>
      <c r="S283" s="10">
        <f t="shared" ca="1" si="364"/>
        <v>0</v>
      </c>
      <c r="T283" s="10">
        <f t="shared" ca="1" si="365"/>
        <v>0</v>
      </c>
      <c r="U283" s="10">
        <f t="shared" ca="1" si="366"/>
        <v>0</v>
      </c>
      <c r="V283" s="10">
        <f t="shared" ca="1" si="367"/>
        <v>0</v>
      </c>
      <c r="W283" s="10">
        <f t="shared" ca="1" si="367"/>
        <v>0</v>
      </c>
      <c r="X283" s="31"/>
      <c r="Y283" s="10">
        <f t="shared" ca="1" si="344"/>
        <v>0</v>
      </c>
      <c r="Z283" s="10">
        <f t="shared" ca="1" si="345"/>
        <v>0</v>
      </c>
      <c r="AA283" s="10">
        <f t="shared" ca="1" si="346"/>
        <v>0</v>
      </c>
      <c r="AB283" s="10">
        <f t="shared" ca="1" si="347"/>
        <v>0</v>
      </c>
      <c r="AC283" s="10">
        <f t="shared" ca="1" si="348"/>
        <v>0</v>
      </c>
      <c r="AD283" s="10">
        <f t="shared" ca="1" si="349"/>
        <v>0</v>
      </c>
      <c r="AE283" s="10">
        <f t="shared" ca="1" si="307"/>
        <v>0</v>
      </c>
      <c r="AF283" s="10">
        <f t="shared" ca="1" si="308"/>
        <v>0</v>
      </c>
      <c r="AG283" s="10">
        <f t="shared" ca="1" si="309"/>
        <v>0</v>
      </c>
      <c r="AH283" s="10">
        <f t="shared" ca="1" si="310"/>
        <v>0</v>
      </c>
      <c r="AI283" s="10">
        <f t="shared" ca="1" si="311"/>
        <v>0</v>
      </c>
      <c r="AJ283" s="10">
        <f t="shared" ca="1" si="312"/>
        <v>0</v>
      </c>
      <c r="AK283" s="10">
        <f t="shared" ca="1" si="313"/>
        <v>0</v>
      </c>
      <c r="AL283" s="10">
        <f t="shared" ca="1" si="314"/>
        <v>0</v>
      </c>
      <c r="AM283" s="10">
        <f t="shared" ca="1" si="315"/>
        <v>0</v>
      </c>
      <c r="AN283" s="10">
        <f t="shared" ca="1" si="316"/>
        <v>0</v>
      </c>
      <c r="AO283" s="10">
        <f t="shared" ca="1" si="317"/>
        <v>0</v>
      </c>
      <c r="AP283" s="10">
        <f t="shared" ca="1" si="318"/>
        <v>0</v>
      </c>
      <c r="AQ283" s="10">
        <f t="shared" ca="1" si="319"/>
        <v>0</v>
      </c>
      <c r="AR283" s="10">
        <f t="shared" ca="1" si="320"/>
        <v>0</v>
      </c>
      <c r="AS283" s="2"/>
      <c r="AT283" s="10">
        <f t="shared" ca="1" si="350"/>
        <v>0</v>
      </c>
      <c r="AU283" s="10">
        <f t="shared" ca="1" si="351"/>
        <v>0</v>
      </c>
      <c r="AV283" s="10">
        <f t="shared" ca="1" si="352"/>
        <v>0</v>
      </c>
      <c r="AW283" s="10">
        <f t="shared" ca="1" si="287"/>
        <v>0</v>
      </c>
      <c r="AX283" s="10">
        <f t="shared" ca="1" si="288"/>
        <v>0</v>
      </c>
      <c r="AY283" s="10">
        <f t="shared" ca="1" si="289"/>
        <v>0</v>
      </c>
      <c r="AZ283" s="10">
        <f t="shared" ca="1" si="290"/>
        <v>0</v>
      </c>
      <c r="BA283" s="10">
        <f t="shared" ca="1" si="291"/>
        <v>0</v>
      </c>
      <c r="BB283" s="10">
        <f t="shared" ca="1" si="292"/>
        <v>0</v>
      </c>
      <c r="BC283" s="10">
        <f t="shared" ca="1" si="293"/>
        <v>0</v>
      </c>
      <c r="BD283" s="10">
        <f t="shared" ca="1" si="294"/>
        <v>0</v>
      </c>
      <c r="BE283" s="10">
        <f t="shared" ca="1" si="295"/>
        <v>0</v>
      </c>
      <c r="BF283" s="10">
        <f t="shared" ca="1" si="296"/>
        <v>0</v>
      </c>
      <c r="BG283" s="10">
        <f t="shared" ca="1" si="297"/>
        <v>0</v>
      </c>
      <c r="BH283" s="10">
        <f t="shared" ca="1" si="298"/>
        <v>0</v>
      </c>
      <c r="BI283" s="10">
        <f t="shared" ca="1" si="299"/>
        <v>0</v>
      </c>
      <c r="BJ283" s="10">
        <f t="shared" ca="1" si="300"/>
        <v>0</v>
      </c>
      <c r="BK283" s="10">
        <f t="shared" ca="1" si="301"/>
        <v>0</v>
      </c>
      <c r="BL283" s="10">
        <f t="shared" ca="1" si="302"/>
        <v>0</v>
      </c>
      <c r="BM283" s="10">
        <f t="shared" ca="1" si="303"/>
        <v>0</v>
      </c>
      <c r="BN283" s="13">
        <f t="shared" ca="1" si="370"/>
        <v>0</v>
      </c>
      <c r="BO283" s="7"/>
      <c r="BP283" s="10">
        <f t="shared" ca="1" si="371"/>
        <v>0</v>
      </c>
      <c r="BQ283" s="10">
        <f t="shared" ca="1" si="372"/>
        <v>0</v>
      </c>
      <c r="BR283" s="10">
        <f t="shared" ca="1" si="373"/>
        <v>0</v>
      </c>
      <c r="BS283" s="10">
        <f t="shared" ca="1" si="374"/>
        <v>0</v>
      </c>
      <c r="BT283" s="10">
        <f t="shared" ca="1" si="375"/>
        <v>0</v>
      </c>
      <c r="BU283" s="10">
        <f t="shared" ca="1" si="321"/>
        <v>0</v>
      </c>
      <c r="BV283" s="10">
        <f t="shared" ca="1" si="322"/>
        <v>0</v>
      </c>
      <c r="BW283" s="10">
        <f t="shared" ca="1" si="323"/>
        <v>0</v>
      </c>
      <c r="BX283" s="10">
        <f t="shared" ca="1" si="324"/>
        <v>0</v>
      </c>
      <c r="BY283" s="10">
        <f t="shared" ca="1" si="325"/>
        <v>0</v>
      </c>
      <c r="BZ283" s="10">
        <f t="shared" ca="1" si="326"/>
        <v>0</v>
      </c>
      <c r="CA283" s="10">
        <f t="shared" ca="1" si="327"/>
        <v>0</v>
      </c>
      <c r="CB283" s="10">
        <f t="shared" ca="1" si="328"/>
        <v>0</v>
      </c>
      <c r="CC283" s="10">
        <f t="shared" ca="1" si="329"/>
        <v>0</v>
      </c>
      <c r="CD283" s="10">
        <f t="shared" ca="1" si="330"/>
        <v>0</v>
      </c>
      <c r="CE283" s="10">
        <f t="shared" ca="1" si="331"/>
        <v>0</v>
      </c>
      <c r="CF283" s="10">
        <f t="shared" ca="1" si="332"/>
        <v>0</v>
      </c>
      <c r="CG283" s="10">
        <f t="shared" ca="1" si="333"/>
        <v>0</v>
      </c>
      <c r="CH283" s="10">
        <f t="shared" ca="1" si="334"/>
        <v>0</v>
      </c>
      <c r="CI283" s="10">
        <f t="shared" ca="1" si="335"/>
        <v>0</v>
      </c>
      <c r="CJ283" s="13">
        <f t="shared" ca="1" si="353"/>
        <v>0</v>
      </c>
      <c r="CK283" s="13"/>
      <c r="CL283" s="33">
        <f t="shared" ca="1" si="368"/>
        <v>0</v>
      </c>
      <c r="CM283" s="10">
        <f ca="1">IF(NOT(snowball),0,IF(Z282=0,0,IF($C283&lt;=SUM($CL283:CL283),0,IF(BQ283+$C283-SUM($CL283:CL283)&gt;Z282+AU283,Z282+AU283-BQ283,$C283-SUM($CL283:CL283)))))</f>
        <v>0</v>
      </c>
      <c r="CN283" s="10">
        <f ca="1">IF(NOT(snowball),0,IF(AA282=0,0,IF($C283&lt;=SUM($CL283:CM283),0,IF(BR283+$C283-SUM($CL283:CM283)&gt;AA282+AV283,AA282+AV283-BR283,$C283-SUM($CL283:CM283)))))</f>
        <v>0</v>
      </c>
      <c r="CO283" s="10">
        <f ca="1">IF(NOT(snowball),0,IF(AB282=0,0,IF($C283&lt;=SUM($CL283:CN283),0,IF(BS283+$C283-SUM($CL283:CN283)&gt;AB282+AW283,AB282+AW283-BS283,$C283-SUM($CL283:CN283)))))</f>
        <v>0</v>
      </c>
      <c r="CP283" s="10">
        <f ca="1">IF(NOT(snowball),0,IF(AC282=0,0,IF($C283&lt;=SUM($CL283:CO283),0,IF(BT283+$C283-SUM($CL283:CO283)&gt;AC282+AX283,AC282+AX283-BT283,$C283-SUM($CL283:CO283)))))</f>
        <v>0</v>
      </c>
      <c r="CQ283" s="10">
        <f ca="1">IF(NOT(snowball),0,IF(AD282=0,0,IF($C283&lt;=SUM($CL283:CP283),0,IF(BU283+$C283-SUM($CL283:CP283)&gt;AD282+AY283,AD282+AY283-BU283,$C283-SUM($CL283:CP283)))))</f>
        <v>0</v>
      </c>
      <c r="CR283" s="10">
        <f ca="1">IF(NOT(snowball),0,IF(AE282=0,0,IF($C283&lt;=SUM($CL283:CQ283),0,IF(BV283+$C283-SUM($CL283:CQ283)&gt;AE282+AZ283,AE282+AZ283-BV283,$C283-SUM($CL283:CQ283)))))</f>
        <v>0</v>
      </c>
      <c r="CS283" s="10">
        <f ca="1">IF(NOT(snowball),0,IF(AF282=0,0,IF($C283&lt;=SUM($CL283:CR283),0,IF(BW283+$C283-SUM($CL283:CR283)&gt;AF282+BA283,AF282+BA283-BW283,$C283-SUM($CL283:CR283)))))</f>
        <v>0</v>
      </c>
      <c r="CT283" s="10">
        <f ca="1">IF(NOT(snowball),0,IF(AG282=0,0,IF($C283&lt;=SUM($CL283:CS283),0,IF(BX283+$C283-SUM($CL283:CS283)&gt;AG282+BB283,AG282+BB283-BX283,$C283-SUM($CL283:CS283)))))</f>
        <v>0</v>
      </c>
      <c r="CU283" s="10">
        <f ca="1">IF(NOT(snowball),0,IF(AH282=0,0,IF($C283&lt;=SUM($CL283:CT283),0,IF(BY283+$C283-SUM($CL283:CT283)&gt;AH282+BC283,AH282+BC283-BY283,$C283-SUM($CL283:CT283)))))</f>
        <v>0</v>
      </c>
      <c r="CV283" s="10">
        <f ca="1">IF(NOT(snowball),0,IF(AI282=0,0,IF($C283&lt;=SUM($CL283:CU283),0,IF(BZ283+$C283-SUM($CL283:CU283)&gt;AI282+BD283,AI282+BD283-BZ283,$C283-SUM($CL283:CU283)))))</f>
        <v>0</v>
      </c>
      <c r="CW283" s="10">
        <f ca="1">IF(NOT(snowball),0,IF(AJ282=0,0,IF($C283&lt;=SUM($CL283:CV283),0,IF(CA283+$C283-SUM($CL283:CV283)&gt;AJ282+BE283,AJ282+BE283-CA283,$C283-SUM($CL283:CV283)))))</f>
        <v>0</v>
      </c>
      <c r="CX283" s="10">
        <f ca="1">IF(NOT(snowball),0,IF(AK282=0,0,IF($C283&lt;=SUM($CL283:CW283),0,IF(CB283+$C283-SUM($CL283:CW283)&gt;AK282+BF283,AK282+BF283-CB283,$C283-SUM($CL283:CW283)))))</f>
        <v>0</v>
      </c>
      <c r="CY283" s="10">
        <f ca="1">IF(NOT(snowball),0,IF(AL282=0,0,IF($C283&lt;=SUM($CL283:CX283),0,IF(CC283+$C283-SUM($CL283:CX283)&gt;AL282+BG283,AL282+BG283-CC283,$C283-SUM($CL283:CX283)))))</f>
        <v>0</v>
      </c>
      <c r="CZ283" s="10">
        <f ca="1">IF(NOT(snowball),0,IF(AM282=0,0,IF($C283&lt;=SUM($CL283:CY283),0,IF(CD283+$C283-SUM($CL283:CY283)&gt;AM282+BH283,AM282+BH283-CD283,$C283-SUM($CL283:CY283)))))</f>
        <v>0</v>
      </c>
      <c r="DA283" s="10">
        <f ca="1">IF(NOT(snowball),0,IF(AN282=0,0,IF($C283&lt;=SUM($CL283:CZ283),0,IF(CE283+$C283-SUM($CL283:CZ283)&gt;AN282+BI283,AN282+BI283-CE283,$C283-SUM($CL283:CZ283)))))</f>
        <v>0</v>
      </c>
      <c r="DB283" s="10">
        <f ca="1">IF(NOT(snowball),0,IF(AO282=0,0,IF($C283&lt;=SUM($CL283:DA283),0,IF(CF283+$C283-SUM($CL283:DA283)&gt;AO282+BJ283,AO282+BJ283-CF283,$C283-SUM($CL283:DA283)))))</f>
        <v>0</v>
      </c>
      <c r="DC283" s="10">
        <f ca="1">IF(NOT(snowball),0,IF(AP282=0,0,IF($C283&lt;=SUM($CL283:DB283),0,IF(CG283+$C283-SUM($CL283:DB283)&gt;AP282+BK283,AP282+BK283-CG283,$C283-SUM($CL283:DB283)))))</f>
        <v>0</v>
      </c>
      <c r="DD283" s="10">
        <f ca="1">IF(NOT(snowball),0,IF(AQ282=0,0,IF($C283&lt;=SUM($CL283:DC283),0,IF(CH283+$C283-SUM($CL283:DC283)&gt;AQ282+BL283,AQ282+BL283-CH283,$C283-SUM($CL283:DC283)))))</f>
        <v>0</v>
      </c>
      <c r="DE283" s="10">
        <f ca="1">IF(NOT(snowball),0,IF(AR282=0,0,IF($C283&lt;=SUM($CL283:DD283),0,IF(CI283+$C283-SUM($CL283:DD283)&gt;AR282+BM283,AR282+BM283-CI283,$C283-SUM($CL283:DD283)))))</f>
        <v>0</v>
      </c>
    </row>
    <row r="284" spans="1:109" ht="11.1" customHeight="1">
      <c r="A284" s="11" t="str">
        <f t="shared" ca="1" si="336"/>
        <v/>
      </c>
      <c r="B284" s="5" t="e">
        <f t="shared" ca="1" si="369"/>
        <v>#N/A</v>
      </c>
      <c r="C284" s="34" t="str">
        <f t="shared" ca="1" si="355"/>
        <v/>
      </c>
      <c r="D284" s="10">
        <f t="shared" ca="1" si="337"/>
        <v>0</v>
      </c>
      <c r="E284" s="10">
        <f t="shared" ca="1" si="338"/>
        <v>0</v>
      </c>
      <c r="F284" s="10">
        <f t="shared" ca="1" si="339"/>
        <v>0</v>
      </c>
      <c r="G284" s="10">
        <f t="shared" ca="1" si="340"/>
        <v>0</v>
      </c>
      <c r="H284" s="10">
        <f t="shared" ca="1" si="341"/>
        <v>0</v>
      </c>
      <c r="I284" s="10">
        <f t="shared" ca="1" si="342"/>
        <v>0</v>
      </c>
      <c r="J284" s="10">
        <f t="shared" ca="1" si="354"/>
        <v>0</v>
      </c>
      <c r="K284" s="10">
        <f t="shared" ca="1" si="356"/>
        <v>0</v>
      </c>
      <c r="L284" s="10">
        <f t="shared" ca="1" si="357"/>
        <v>0</v>
      </c>
      <c r="M284" s="10">
        <f t="shared" ca="1" si="358"/>
        <v>0</v>
      </c>
      <c r="N284" s="10">
        <f t="shared" ca="1" si="359"/>
        <v>0</v>
      </c>
      <c r="O284" s="10">
        <f t="shared" ca="1" si="360"/>
        <v>0</v>
      </c>
      <c r="P284" s="10">
        <f t="shared" ca="1" si="361"/>
        <v>0</v>
      </c>
      <c r="Q284" s="10">
        <f t="shared" ca="1" si="362"/>
        <v>0</v>
      </c>
      <c r="R284" s="10">
        <f t="shared" ca="1" si="363"/>
        <v>0</v>
      </c>
      <c r="S284" s="10">
        <f t="shared" ca="1" si="364"/>
        <v>0</v>
      </c>
      <c r="T284" s="10">
        <f t="shared" ca="1" si="365"/>
        <v>0</v>
      </c>
      <c r="U284" s="10">
        <f t="shared" ca="1" si="366"/>
        <v>0</v>
      </c>
      <c r="V284" s="10">
        <f t="shared" ca="1" si="367"/>
        <v>0</v>
      </c>
      <c r="W284" s="10">
        <f t="shared" ca="1" si="367"/>
        <v>0</v>
      </c>
      <c r="X284" s="31"/>
      <c r="Y284" s="10">
        <f t="shared" ca="1" si="344"/>
        <v>0</v>
      </c>
      <c r="Z284" s="10">
        <f t="shared" ca="1" si="345"/>
        <v>0</v>
      </c>
      <c r="AA284" s="10">
        <f t="shared" ca="1" si="346"/>
        <v>0</v>
      </c>
      <c r="AB284" s="10">
        <f t="shared" ca="1" si="347"/>
        <v>0</v>
      </c>
      <c r="AC284" s="10">
        <f t="shared" ca="1" si="348"/>
        <v>0</v>
      </c>
      <c r="AD284" s="10">
        <f t="shared" ca="1" si="349"/>
        <v>0</v>
      </c>
      <c r="AE284" s="10">
        <f t="shared" ca="1" si="307"/>
        <v>0</v>
      </c>
      <c r="AF284" s="10">
        <f t="shared" ca="1" si="308"/>
        <v>0</v>
      </c>
      <c r="AG284" s="10">
        <f t="shared" ca="1" si="309"/>
        <v>0</v>
      </c>
      <c r="AH284" s="10">
        <f t="shared" ca="1" si="310"/>
        <v>0</v>
      </c>
      <c r="AI284" s="10">
        <f t="shared" ca="1" si="311"/>
        <v>0</v>
      </c>
      <c r="AJ284" s="10">
        <f t="shared" ca="1" si="312"/>
        <v>0</v>
      </c>
      <c r="AK284" s="10">
        <f t="shared" ca="1" si="313"/>
        <v>0</v>
      </c>
      <c r="AL284" s="10">
        <f t="shared" ca="1" si="314"/>
        <v>0</v>
      </c>
      <c r="AM284" s="10">
        <f t="shared" ca="1" si="315"/>
        <v>0</v>
      </c>
      <c r="AN284" s="10">
        <f t="shared" ca="1" si="316"/>
        <v>0</v>
      </c>
      <c r="AO284" s="10">
        <f t="shared" ca="1" si="317"/>
        <v>0</v>
      </c>
      <c r="AP284" s="10">
        <f t="shared" ca="1" si="318"/>
        <v>0</v>
      </c>
      <c r="AQ284" s="10">
        <f t="shared" ca="1" si="319"/>
        <v>0</v>
      </c>
      <c r="AR284" s="10">
        <f t="shared" ca="1" si="320"/>
        <v>0</v>
      </c>
      <c r="AS284" s="2"/>
      <c r="AT284" s="10">
        <f t="shared" ca="1" si="350"/>
        <v>0</v>
      </c>
      <c r="AU284" s="10">
        <f t="shared" ca="1" si="351"/>
        <v>0</v>
      </c>
      <c r="AV284" s="10">
        <f t="shared" ca="1" si="352"/>
        <v>0</v>
      </c>
      <c r="AW284" s="10">
        <f t="shared" ca="1" si="287"/>
        <v>0</v>
      </c>
      <c r="AX284" s="10">
        <f t="shared" ca="1" si="288"/>
        <v>0</v>
      </c>
      <c r="AY284" s="10">
        <f t="shared" ca="1" si="289"/>
        <v>0</v>
      </c>
      <c r="AZ284" s="10">
        <f t="shared" ca="1" si="290"/>
        <v>0</v>
      </c>
      <c r="BA284" s="10">
        <f t="shared" ca="1" si="291"/>
        <v>0</v>
      </c>
      <c r="BB284" s="10">
        <f t="shared" ca="1" si="292"/>
        <v>0</v>
      </c>
      <c r="BC284" s="10">
        <f t="shared" ca="1" si="293"/>
        <v>0</v>
      </c>
      <c r="BD284" s="10">
        <f t="shared" ca="1" si="294"/>
        <v>0</v>
      </c>
      <c r="BE284" s="10">
        <f t="shared" ca="1" si="295"/>
        <v>0</v>
      </c>
      <c r="BF284" s="10">
        <f t="shared" ca="1" si="296"/>
        <v>0</v>
      </c>
      <c r="BG284" s="10">
        <f t="shared" ca="1" si="297"/>
        <v>0</v>
      </c>
      <c r="BH284" s="10">
        <f t="shared" ca="1" si="298"/>
        <v>0</v>
      </c>
      <c r="BI284" s="10">
        <f t="shared" ca="1" si="299"/>
        <v>0</v>
      </c>
      <c r="BJ284" s="10">
        <f t="shared" ca="1" si="300"/>
        <v>0</v>
      </c>
      <c r="BK284" s="10">
        <f t="shared" ca="1" si="301"/>
        <v>0</v>
      </c>
      <c r="BL284" s="10">
        <f t="shared" ca="1" si="302"/>
        <v>0</v>
      </c>
      <c r="BM284" s="10">
        <f t="shared" ca="1" si="303"/>
        <v>0</v>
      </c>
      <c r="BN284" s="13">
        <f t="shared" ca="1" si="370"/>
        <v>0</v>
      </c>
      <c r="BO284" s="7"/>
      <c r="BP284" s="10">
        <f t="shared" ca="1" si="371"/>
        <v>0</v>
      </c>
      <c r="BQ284" s="10">
        <f t="shared" ca="1" si="372"/>
        <v>0</v>
      </c>
      <c r="BR284" s="10">
        <f t="shared" ca="1" si="373"/>
        <v>0</v>
      </c>
      <c r="BS284" s="10">
        <f t="shared" ca="1" si="374"/>
        <v>0</v>
      </c>
      <c r="BT284" s="10">
        <f t="shared" ca="1" si="375"/>
        <v>0</v>
      </c>
      <c r="BU284" s="10">
        <f t="shared" ca="1" si="321"/>
        <v>0</v>
      </c>
      <c r="BV284" s="10">
        <f t="shared" ca="1" si="322"/>
        <v>0</v>
      </c>
      <c r="BW284" s="10">
        <f t="shared" ca="1" si="323"/>
        <v>0</v>
      </c>
      <c r="BX284" s="10">
        <f t="shared" ca="1" si="324"/>
        <v>0</v>
      </c>
      <c r="BY284" s="10">
        <f t="shared" ca="1" si="325"/>
        <v>0</v>
      </c>
      <c r="BZ284" s="10">
        <f t="shared" ca="1" si="326"/>
        <v>0</v>
      </c>
      <c r="CA284" s="10">
        <f t="shared" ca="1" si="327"/>
        <v>0</v>
      </c>
      <c r="CB284" s="10">
        <f t="shared" ca="1" si="328"/>
        <v>0</v>
      </c>
      <c r="CC284" s="10">
        <f t="shared" ca="1" si="329"/>
        <v>0</v>
      </c>
      <c r="CD284" s="10">
        <f t="shared" ca="1" si="330"/>
        <v>0</v>
      </c>
      <c r="CE284" s="10">
        <f t="shared" ca="1" si="331"/>
        <v>0</v>
      </c>
      <c r="CF284" s="10">
        <f t="shared" ca="1" si="332"/>
        <v>0</v>
      </c>
      <c r="CG284" s="10">
        <f t="shared" ca="1" si="333"/>
        <v>0</v>
      </c>
      <c r="CH284" s="10">
        <f t="shared" ca="1" si="334"/>
        <v>0</v>
      </c>
      <c r="CI284" s="10">
        <f t="shared" ca="1" si="335"/>
        <v>0</v>
      </c>
      <c r="CJ284" s="13">
        <f t="shared" ca="1" si="353"/>
        <v>0</v>
      </c>
      <c r="CK284" s="13"/>
      <c r="CL284" s="33">
        <f t="shared" ca="1" si="368"/>
        <v>0</v>
      </c>
      <c r="CM284" s="10">
        <f ca="1">IF(NOT(snowball),0,IF(Z283=0,0,IF($C284&lt;=SUM($CL284:CL284),0,IF(BQ284+$C284-SUM($CL284:CL284)&gt;Z283+AU284,Z283+AU284-BQ284,$C284-SUM($CL284:CL284)))))</f>
        <v>0</v>
      </c>
      <c r="CN284" s="10">
        <f ca="1">IF(NOT(snowball),0,IF(AA283=0,0,IF($C284&lt;=SUM($CL284:CM284),0,IF(BR284+$C284-SUM($CL284:CM284)&gt;AA283+AV284,AA283+AV284-BR284,$C284-SUM($CL284:CM284)))))</f>
        <v>0</v>
      </c>
      <c r="CO284" s="10">
        <f ca="1">IF(NOT(snowball),0,IF(AB283=0,0,IF($C284&lt;=SUM($CL284:CN284),0,IF(BS284+$C284-SUM($CL284:CN284)&gt;AB283+AW284,AB283+AW284-BS284,$C284-SUM($CL284:CN284)))))</f>
        <v>0</v>
      </c>
      <c r="CP284" s="10">
        <f ca="1">IF(NOT(snowball),0,IF(AC283=0,0,IF($C284&lt;=SUM($CL284:CO284),0,IF(BT284+$C284-SUM($CL284:CO284)&gt;AC283+AX284,AC283+AX284-BT284,$C284-SUM($CL284:CO284)))))</f>
        <v>0</v>
      </c>
      <c r="CQ284" s="10">
        <f ca="1">IF(NOT(snowball),0,IF(AD283=0,0,IF($C284&lt;=SUM($CL284:CP284),0,IF(BU284+$C284-SUM($CL284:CP284)&gt;AD283+AY284,AD283+AY284-BU284,$C284-SUM($CL284:CP284)))))</f>
        <v>0</v>
      </c>
      <c r="CR284" s="10">
        <f ca="1">IF(NOT(snowball),0,IF(AE283=0,0,IF($C284&lt;=SUM($CL284:CQ284),0,IF(BV284+$C284-SUM($CL284:CQ284)&gt;AE283+AZ284,AE283+AZ284-BV284,$C284-SUM($CL284:CQ284)))))</f>
        <v>0</v>
      </c>
      <c r="CS284" s="10">
        <f ca="1">IF(NOT(snowball),0,IF(AF283=0,0,IF($C284&lt;=SUM($CL284:CR284),0,IF(BW284+$C284-SUM($CL284:CR284)&gt;AF283+BA284,AF283+BA284-BW284,$C284-SUM($CL284:CR284)))))</f>
        <v>0</v>
      </c>
      <c r="CT284" s="10">
        <f ca="1">IF(NOT(snowball),0,IF(AG283=0,0,IF($C284&lt;=SUM($CL284:CS284),0,IF(BX284+$C284-SUM($CL284:CS284)&gt;AG283+BB284,AG283+BB284-BX284,$C284-SUM($CL284:CS284)))))</f>
        <v>0</v>
      </c>
      <c r="CU284" s="10">
        <f ca="1">IF(NOT(snowball),0,IF(AH283=0,0,IF($C284&lt;=SUM($CL284:CT284),0,IF(BY284+$C284-SUM($CL284:CT284)&gt;AH283+BC284,AH283+BC284-BY284,$C284-SUM($CL284:CT284)))))</f>
        <v>0</v>
      </c>
      <c r="CV284" s="10">
        <f ca="1">IF(NOT(snowball),0,IF(AI283=0,0,IF($C284&lt;=SUM($CL284:CU284),0,IF(BZ284+$C284-SUM($CL284:CU284)&gt;AI283+BD284,AI283+BD284-BZ284,$C284-SUM($CL284:CU284)))))</f>
        <v>0</v>
      </c>
      <c r="CW284" s="10">
        <f ca="1">IF(NOT(snowball),0,IF(AJ283=0,0,IF($C284&lt;=SUM($CL284:CV284),0,IF(CA284+$C284-SUM($CL284:CV284)&gt;AJ283+BE284,AJ283+BE284-CA284,$C284-SUM($CL284:CV284)))))</f>
        <v>0</v>
      </c>
      <c r="CX284" s="10">
        <f ca="1">IF(NOT(snowball),0,IF(AK283=0,0,IF($C284&lt;=SUM($CL284:CW284),0,IF(CB284+$C284-SUM($CL284:CW284)&gt;AK283+BF284,AK283+BF284-CB284,$C284-SUM($CL284:CW284)))))</f>
        <v>0</v>
      </c>
      <c r="CY284" s="10">
        <f ca="1">IF(NOT(snowball),0,IF(AL283=0,0,IF($C284&lt;=SUM($CL284:CX284),0,IF(CC284+$C284-SUM($CL284:CX284)&gt;AL283+BG284,AL283+BG284-CC284,$C284-SUM($CL284:CX284)))))</f>
        <v>0</v>
      </c>
      <c r="CZ284" s="10">
        <f ca="1">IF(NOT(snowball),0,IF(AM283=0,0,IF($C284&lt;=SUM($CL284:CY284),0,IF(CD284+$C284-SUM($CL284:CY284)&gt;AM283+BH284,AM283+BH284-CD284,$C284-SUM($CL284:CY284)))))</f>
        <v>0</v>
      </c>
      <c r="DA284" s="10">
        <f ca="1">IF(NOT(snowball),0,IF(AN283=0,0,IF($C284&lt;=SUM($CL284:CZ284),0,IF(CE284+$C284-SUM($CL284:CZ284)&gt;AN283+BI284,AN283+BI284-CE284,$C284-SUM($CL284:CZ284)))))</f>
        <v>0</v>
      </c>
      <c r="DB284" s="10">
        <f ca="1">IF(NOT(snowball),0,IF(AO283=0,0,IF($C284&lt;=SUM($CL284:DA284),0,IF(CF284+$C284-SUM($CL284:DA284)&gt;AO283+BJ284,AO283+BJ284-CF284,$C284-SUM($CL284:DA284)))))</f>
        <v>0</v>
      </c>
      <c r="DC284" s="10">
        <f ca="1">IF(NOT(snowball),0,IF(AP283=0,0,IF($C284&lt;=SUM($CL284:DB284),0,IF(CG284+$C284-SUM($CL284:DB284)&gt;AP283+BK284,AP283+BK284-CG284,$C284-SUM($CL284:DB284)))))</f>
        <v>0</v>
      </c>
      <c r="DD284" s="10">
        <f ca="1">IF(NOT(snowball),0,IF(AQ283=0,0,IF($C284&lt;=SUM($CL284:DC284),0,IF(CH284+$C284-SUM($CL284:DC284)&gt;AQ283+BL284,AQ283+BL284-CH284,$C284-SUM($CL284:DC284)))))</f>
        <v>0</v>
      </c>
      <c r="DE284" s="10">
        <f ca="1">IF(NOT(snowball),0,IF(AR283=0,0,IF($C284&lt;=SUM($CL284:DD284),0,IF(CI284+$C284-SUM($CL284:DD284)&gt;AR283+BM284,AR283+BM284-CI284,$C284-SUM($CL284:DD284)))))</f>
        <v>0</v>
      </c>
    </row>
    <row r="285" spans="1:109" ht="11.1" customHeight="1">
      <c r="A285" s="11" t="str">
        <f t="shared" ca="1" si="336"/>
        <v/>
      </c>
      <c r="B285" s="5" t="e">
        <f t="shared" ca="1" si="369"/>
        <v>#N/A</v>
      </c>
      <c r="C285" s="34" t="str">
        <f t="shared" ca="1" si="355"/>
        <v/>
      </c>
      <c r="D285" s="10">
        <f t="shared" ca="1" si="337"/>
        <v>0</v>
      </c>
      <c r="E285" s="10">
        <f t="shared" ca="1" si="338"/>
        <v>0</v>
      </c>
      <c r="F285" s="10">
        <f t="shared" ca="1" si="339"/>
        <v>0</v>
      </c>
      <c r="G285" s="10">
        <f t="shared" ca="1" si="340"/>
        <v>0</v>
      </c>
      <c r="H285" s="10">
        <f t="shared" ca="1" si="341"/>
        <v>0</v>
      </c>
      <c r="I285" s="10">
        <f t="shared" ca="1" si="342"/>
        <v>0</v>
      </c>
      <c r="J285" s="10">
        <f t="shared" ca="1" si="354"/>
        <v>0</v>
      </c>
      <c r="K285" s="10">
        <f t="shared" ca="1" si="356"/>
        <v>0</v>
      </c>
      <c r="L285" s="10">
        <f t="shared" ca="1" si="357"/>
        <v>0</v>
      </c>
      <c r="M285" s="10">
        <f t="shared" ca="1" si="358"/>
        <v>0</v>
      </c>
      <c r="N285" s="10">
        <f t="shared" ca="1" si="359"/>
        <v>0</v>
      </c>
      <c r="O285" s="10">
        <f t="shared" ca="1" si="360"/>
        <v>0</v>
      </c>
      <c r="P285" s="10">
        <f t="shared" ca="1" si="361"/>
        <v>0</v>
      </c>
      <c r="Q285" s="10">
        <f t="shared" ca="1" si="362"/>
        <v>0</v>
      </c>
      <c r="R285" s="10">
        <f t="shared" ca="1" si="363"/>
        <v>0</v>
      </c>
      <c r="S285" s="10">
        <f t="shared" ca="1" si="364"/>
        <v>0</v>
      </c>
      <c r="T285" s="10">
        <f t="shared" ca="1" si="365"/>
        <v>0</v>
      </c>
      <c r="U285" s="10">
        <f t="shared" ca="1" si="366"/>
        <v>0</v>
      </c>
      <c r="V285" s="10">
        <f t="shared" ca="1" si="367"/>
        <v>0</v>
      </c>
      <c r="W285" s="10">
        <f t="shared" ca="1" si="367"/>
        <v>0</v>
      </c>
      <c r="X285" s="31"/>
      <c r="Y285" s="10">
        <f t="shared" ca="1" si="344"/>
        <v>0</v>
      </c>
      <c r="Z285" s="10">
        <f t="shared" ca="1" si="345"/>
        <v>0</v>
      </c>
      <c r="AA285" s="10">
        <f t="shared" ca="1" si="346"/>
        <v>0</v>
      </c>
      <c r="AB285" s="10">
        <f t="shared" ca="1" si="347"/>
        <v>0</v>
      </c>
      <c r="AC285" s="10">
        <f t="shared" ca="1" si="348"/>
        <v>0</v>
      </c>
      <c r="AD285" s="10">
        <f t="shared" ca="1" si="349"/>
        <v>0</v>
      </c>
      <c r="AE285" s="10">
        <f t="shared" ca="1" si="307"/>
        <v>0</v>
      </c>
      <c r="AF285" s="10">
        <f t="shared" ca="1" si="308"/>
        <v>0</v>
      </c>
      <c r="AG285" s="10">
        <f t="shared" ca="1" si="309"/>
        <v>0</v>
      </c>
      <c r="AH285" s="10">
        <f t="shared" ca="1" si="310"/>
        <v>0</v>
      </c>
      <c r="AI285" s="10">
        <f t="shared" ca="1" si="311"/>
        <v>0</v>
      </c>
      <c r="AJ285" s="10">
        <f t="shared" ca="1" si="312"/>
        <v>0</v>
      </c>
      <c r="AK285" s="10">
        <f t="shared" ca="1" si="313"/>
        <v>0</v>
      </c>
      <c r="AL285" s="10">
        <f t="shared" ca="1" si="314"/>
        <v>0</v>
      </c>
      <c r="AM285" s="10">
        <f t="shared" ca="1" si="315"/>
        <v>0</v>
      </c>
      <c r="AN285" s="10">
        <f t="shared" ca="1" si="316"/>
        <v>0</v>
      </c>
      <c r="AO285" s="10">
        <f t="shared" ca="1" si="317"/>
        <v>0</v>
      </c>
      <c r="AP285" s="10">
        <f t="shared" ca="1" si="318"/>
        <v>0</v>
      </c>
      <c r="AQ285" s="10">
        <f t="shared" ca="1" si="319"/>
        <v>0</v>
      </c>
      <c r="AR285" s="10">
        <f t="shared" ca="1" si="320"/>
        <v>0</v>
      </c>
      <c r="AS285" s="2"/>
      <c r="AT285" s="10">
        <f t="shared" ca="1" si="350"/>
        <v>0</v>
      </c>
      <c r="AU285" s="10">
        <f t="shared" ca="1" si="351"/>
        <v>0</v>
      </c>
      <c r="AV285" s="10">
        <f t="shared" ca="1" si="352"/>
        <v>0</v>
      </c>
      <c r="AW285" s="10">
        <f t="shared" ca="1" si="287"/>
        <v>0</v>
      </c>
      <c r="AX285" s="10">
        <f t="shared" ca="1" si="288"/>
        <v>0</v>
      </c>
      <c r="AY285" s="10">
        <f t="shared" ca="1" si="289"/>
        <v>0</v>
      </c>
      <c r="AZ285" s="10">
        <f t="shared" ca="1" si="290"/>
        <v>0</v>
      </c>
      <c r="BA285" s="10">
        <f t="shared" ca="1" si="291"/>
        <v>0</v>
      </c>
      <c r="BB285" s="10">
        <f t="shared" ca="1" si="292"/>
        <v>0</v>
      </c>
      <c r="BC285" s="10">
        <f t="shared" ca="1" si="293"/>
        <v>0</v>
      </c>
      <c r="BD285" s="10">
        <f t="shared" ca="1" si="294"/>
        <v>0</v>
      </c>
      <c r="BE285" s="10">
        <f t="shared" ca="1" si="295"/>
        <v>0</v>
      </c>
      <c r="BF285" s="10">
        <f t="shared" ca="1" si="296"/>
        <v>0</v>
      </c>
      <c r="BG285" s="10">
        <f t="shared" ca="1" si="297"/>
        <v>0</v>
      </c>
      <c r="BH285" s="10">
        <f t="shared" ca="1" si="298"/>
        <v>0</v>
      </c>
      <c r="BI285" s="10">
        <f t="shared" ca="1" si="299"/>
        <v>0</v>
      </c>
      <c r="BJ285" s="10">
        <f t="shared" ca="1" si="300"/>
        <v>0</v>
      </c>
      <c r="BK285" s="10">
        <f t="shared" ca="1" si="301"/>
        <v>0</v>
      </c>
      <c r="BL285" s="10">
        <f t="shared" ca="1" si="302"/>
        <v>0</v>
      </c>
      <c r="BM285" s="10">
        <f t="shared" ca="1" si="303"/>
        <v>0</v>
      </c>
      <c r="BN285" s="13">
        <f t="shared" ca="1" si="370"/>
        <v>0</v>
      </c>
      <c r="BO285" s="7"/>
      <c r="BP285" s="10">
        <f t="shared" ca="1" si="371"/>
        <v>0</v>
      </c>
      <c r="BQ285" s="10">
        <f t="shared" ca="1" si="372"/>
        <v>0</v>
      </c>
      <c r="BR285" s="10">
        <f t="shared" ca="1" si="373"/>
        <v>0</v>
      </c>
      <c r="BS285" s="10">
        <f t="shared" ca="1" si="374"/>
        <v>0</v>
      </c>
      <c r="BT285" s="10">
        <f t="shared" ca="1" si="375"/>
        <v>0</v>
      </c>
      <c r="BU285" s="10">
        <f t="shared" ca="1" si="321"/>
        <v>0</v>
      </c>
      <c r="BV285" s="10">
        <f t="shared" ca="1" si="322"/>
        <v>0</v>
      </c>
      <c r="BW285" s="10">
        <f t="shared" ca="1" si="323"/>
        <v>0</v>
      </c>
      <c r="BX285" s="10">
        <f t="shared" ca="1" si="324"/>
        <v>0</v>
      </c>
      <c r="BY285" s="10">
        <f t="shared" ca="1" si="325"/>
        <v>0</v>
      </c>
      <c r="BZ285" s="10">
        <f t="shared" ca="1" si="326"/>
        <v>0</v>
      </c>
      <c r="CA285" s="10">
        <f t="shared" ca="1" si="327"/>
        <v>0</v>
      </c>
      <c r="CB285" s="10">
        <f t="shared" ca="1" si="328"/>
        <v>0</v>
      </c>
      <c r="CC285" s="10">
        <f t="shared" ca="1" si="329"/>
        <v>0</v>
      </c>
      <c r="CD285" s="10">
        <f t="shared" ca="1" si="330"/>
        <v>0</v>
      </c>
      <c r="CE285" s="10">
        <f t="shared" ca="1" si="331"/>
        <v>0</v>
      </c>
      <c r="CF285" s="10">
        <f t="shared" ca="1" si="332"/>
        <v>0</v>
      </c>
      <c r="CG285" s="10">
        <f t="shared" ca="1" si="333"/>
        <v>0</v>
      </c>
      <c r="CH285" s="10">
        <f t="shared" ca="1" si="334"/>
        <v>0</v>
      </c>
      <c r="CI285" s="10">
        <f t="shared" ca="1" si="335"/>
        <v>0</v>
      </c>
      <c r="CJ285" s="13">
        <f t="shared" ca="1" si="353"/>
        <v>0</v>
      </c>
      <c r="CK285" s="13"/>
      <c r="CL285" s="33">
        <f t="shared" ca="1" si="368"/>
        <v>0</v>
      </c>
      <c r="CM285" s="10">
        <f ca="1">IF(NOT(snowball),0,IF(Z284=0,0,IF($C285&lt;=SUM($CL285:CL285),0,IF(BQ285+$C285-SUM($CL285:CL285)&gt;Z284+AU285,Z284+AU285-BQ285,$C285-SUM($CL285:CL285)))))</f>
        <v>0</v>
      </c>
      <c r="CN285" s="10">
        <f ca="1">IF(NOT(snowball),0,IF(AA284=0,0,IF($C285&lt;=SUM($CL285:CM285),0,IF(BR285+$C285-SUM($CL285:CM285)&gt;AA284+AV285,AA284+AV285-BR285,$C285-SUM($CL285:CM285)))))</f>
        <v>0</v>
      </c>
      <c r="CO285" s="10">
        <f ca="1">IF(NOT(snowball),0,IF(AB284=0,0,IF($C285&lt;=SUM($CL285:CN285),0,IF(BS285+$C285-SUM($CL285:CN285)&gt;AB284+AW285,AB284+AW285-BS285,$C285-SUM($CL285:CN285)))))</f>
        <v>0</v>
      </c>
      <c r="CP285" s="10">
        <f ca="1">IF(NOT(snowball),0,IF(AC284=0,0,IF($C285&lt;=SUM($CL285:CO285),0,IF(BT285+$C285-SUM($CL285:CO285)&gt;AC284+AX285,AC284+AX285-BT285,$C285-SUM($CL285:CO285)))))</f>
        <v>0</v>
      </c>
      <c r="CQ285" s="10">
        <f ca="1">IF(NOT(snowball),0,IF(AD284=0,0,IF($C285&lt;=SUM($CL285:CP285),0,IF(BU285+$C285-SUM($CL285:CP285)&gt;AD284+AY285,AD284+AY285-BU285,$C285-SUM($CL285:CP285)))))</f>
        <v>0</v>
      </c>
      <c r="CR285" s="10">
        <f ca="1">IF(NOT(snowball),0,IF(AE284=0,0,IF($C285&lt;=SUM($CL285:CQ285),0,IF(BV285+$C285-SUM($CL285:CQ285)&gt;AE284+AZ285,AE284+AZ285-BV285,$C285-SUM($CL285:CQ285)))))</f>
        <v>0</v>
      </c>
      <c r="CS285" s="10">
        <f ca="1">IF(NOT(snowball),0,IF(AF284=0,0,IF($C285&lt;=SUM($CL285:CR285),0,IF(BW285+$C285-SUM($CL285:CR285)&gt;AF284+BA285,AF284+BA285-BW285,$C285-SUM($CL285:CR285)))))</f>
        <v>0</v>
      </c>
      <c r="CT285" s="10">
        <f ca="1">IF(NOT(snowball),0,IF(AG284=0,0,IF($C285&lt;=SUM($CL285:CS285),0,IF(BX285+$C285-SUM($CL285:CS285)&gt;AG284+BB285,AG284+BB285-BX285,$C285-SUM($CL285:CS285)))))</f>
        <v>0</v>
      </c>
      <c r="CU285" s="10">
        <f ca="1">IF(NOT(snowball),0,IF(AH284=0,0,IF($C285&lt;=SUM($CL285:CT285),0,IF(BY285+$C285-SUM($CL285:CT285)&gt;AH284+BC285,AH284+BC285-BY285,$C285-SUM($CL285:CT285)))))</f>
        <v>0</v>
      </c>
      <c r="CV285" s="10">
        <f ca="1">IF(NOT(snowball),0,IF(AI284=0,0,IF($C285&lt;=SUM($CL285:CU285),0,IF(BZ285+$C285-SUM($CL285:CU285)&gt;AI284+BD285,AI284+BD285-BZ285,$C285-SUM($CL285:CU285)))))</f>
        <v>0</v>
      </c>
      <c r="CW285" s="10">
        <f ca="1">IF(NOT(snowball),0,IF(AJ284=0,0,IF($C285&lt;=SUM($CL285:CV285),0,IF(CA285+$C285-SUM($CL285:CV285)&gt;AJ284+BE285,AJ284+BE285-CA285,$C285-SUM($CL285:CV285)))))</f>
        <v>0</v>
      </c>
      <c r="CX285" s="10">
        <f ca="1">IF(NOT(snowball),0,IF(AK284=0,0,IF($C285&lt;=SUM($CL285:CW285),0,IF(CB285+$C285-SUM($CL285:CW285)&gt;AK284+BF285,AK284+BF285-CB285,$C285-SUM($CL285:CW285)))))</f>
        <v>0</v>
      </c>
      <c r="CY285" s="10">
        <f ca="1">IF(NOT(snowball),0,IF(AL284=0,0,IF($C285&lt;=SUM($CL285:CX285),0,IF(CC285+$C285-SUM($CL285:CX285)&gt;AL284+BG285,AL284+BG285-CC285,$C285-SUM($CL285:CX285)))))</f>
        <v>0</v>
      </c>
      <c r="CZ285" s="10">
        <f ca="1">IF(NOT(snowball),0,IF(AM284=0,0,IF($C285&lt;=SUM($CL285:CY285),0,IF(CD285+$C285-SUM($CL285:CY285)&gt;AM284+BH285,AM284+BH285-CD285,$C285-SUM($CL285:CY285)))))</f>
        <v>0</v>
      </c>
      <c r="DA285" s="10">
        <f ca="1">IF(NOT(snowball),0,IF(AN284=0,0,IF($C285&lt;=SUM($CL285:CZ285),0,IF(CE285+$C285-SUM($CL285:CZ285)&gt;AN284+BI285,AN284+BI285-CE285,$C285-SUM($CL285:CZ285)))))</f>
        <v>0</v>
      </c>
      <c r="DB285" s="10">
        <f ca="1">IF(NOT(snowball),0,IF(AO284=0,0,IF($C285&lt;=SUM($CL285:DA285),0,IF(CF285+$C285-SUM($CL285:DA285)&gt;AO284+BJ285,AO284+BJ285-CF285,$C285-SUM($CL285:DA285)))))</f>
        <v>0</v>
      </c>
      <c r="DC285" s="10">
        <f ca="1">IF(NOT(snowball),0,IF(AP284=0,0,IF($C285&lt;=SUM($CL285:DB285),0,IF(CG285+$C285-SUM($CL285:DB285)&gt;AP284+BK285,AP284+BK285-CG285,$C285-SUM($CL285:DB285)))))</f>
        <v>0</v>
      </c>
      <c r="DD285" s="10">
        <f ca="1">IF(NOT(snowball),0,IF(AQ284=0,0,IF($C285&lt;=SUM($CL285:DC285),0,IF(CH285+$C285-SUM($CL285:DC285)&gt;AQ284+BL285,AQ284+BL285-CH285,$C285-SUM($CL285:DC285)))))</f>
        <v>0</v>
      </c>
      <c r="DE285" s="10">
        <f ca="1">IF(NOT(snowball),0,IF(AR284=0,0,IF($C285&lt;=SUM($CL285:DD285),0,IF(CI285+$C285-SUM($CL285:DD285)&gt;AR284+BM285,AR284+BM285-CI285,$C285-SUM($CL285:DD285)))))</f>
        <v>0</v>
      </c>
    </row>
    <row r="286" spans="1:109" ht="11.1" customHeight="1">
      <c r="A286" s="11" t="str">
        <f t="shared" ca="1" si="336"/>
        <v/>
      </c>
      <c r="B286" s="5" t="e">
        <f t="shared" ca="1" si="369"/>
        <v>#N/A</v>
      </c>
      <c r="C286" s="34" t="str">
        <f t="shared" ca="1" si="355"/>
        <v/>
      </c>
      <c r="D286" s="10">
        <f t="shared" ca="1" si="337"/>
        <v>0</v>
      </c>
      <c r="E286" s="10">
        <f t="shared" ca="1" si="338"/>
        <v>0</v>
      </c>
      <c r="F286" s="10">
        <f t="shared" ca="1" si="339"/>
        <v>0</v>
      </c>
      <c r="G286" s="10">
        <f t="shared" ca="1" si="340"/>
        <v>0</v>
      </c>
      <c r="H286" s="10">
        <f t="shared" ca="1" si="341"/>
        <v>0</v>
      </c>
      <c r="I286" s="10">
        <f t="shared" ca="1" si="342"/>
        <v>0</v>
      </c>
      <c r="J286" s="10">
        <f t="shared" ca="1" si="354"/>
        <v>0</v>
      </c>
      <c r="K286" s="10">
        <f t="shared" ca="1" si="356"/>
        <v>0</v>
      </c>
      <c r="L286" s="10">
        <f t="shared" ca="1" si="357"/>
        <v>0</v>
      </c>
      <c r="M286" s="10">
        <f t="shared" ca="1" si="358"/>
        <v>0</v>
      </c>
      <c r="N286" s="10">
        <f t="shared" ca="1" si="359"/>
        <v>0</v>
      </c>
      <c r="O286" s="10">
        <f t="shared" ca="1" si="360"/>
        <v>0</v>
      </c>
      <c r="P286" s="10">
        <f t="shared" ca="1" si="361"/>
        <v>0</v>
      </c>
      <c r="Q286" s="10">
        <f t="shared" ca="1" si="362"/>
        <v>0</v>
      </c>
      <c r="R286" s="10">
        <f t="shared" ca="1" si="363"/>
        <v>0</v>
      </c>
      <c r="S286" s="10">
        <f t="shared" ca="1" si="364"/>
        <v>0</v>
      </c>
      <c r="T286" s="10">
        <f t="shared" ca="1" si="365"/>
        <v>0</v>
      </c>
      <c r="U286" s="10">
        <f t="shared" ca="1" si="366"/>
        <v>0</v>
      </c>
      <c r="V286" s="10">
        <f t="shared" ca="1" si="367"/>
        <v>0</v>
      </c>
      <c r="W286" s="10">
        <f t="shared" ca="1" si="367"/>
        <v>0</v>
      </c>
      <c r="X286" s="31"/>
      <c r="Y286" s="10">
        <f t="shared" ca="1" si="344"/>
        <v>0</v>
      </c>
      <c r="Z286" s="10">
        <f t="shared" ca="1" si="345"/>
        <v>0</v>
      </c>
      <c r="AA286" s="10">
        <f t="shared" ca="1" si="346"/>
        <v>0</v>
      </c>
      <c r="AB286" s="10">
        <f t="shared" ca="1" si="347"/>
        <v>0</v>
      </c>
      <c r="AC286" s="10">
        <f t="shared" ca="1" si="348"/>
        <v>0</v>
      </c>
      <c r="AD286" s="10">
        <f t="shared" ca="1" si="349"/>
        <v>0</v>
      </c>
      <c r="AE286" s="10">
        <f t="shared" ca="1" si="307"/>
        <v>0</v>
      </c>
      <c r="AF286" s="10">
        <f t="shared" ca="1" si="308"/>
        <v>0</v>
      </c>
      <c r="AG286" s="10">
        <f t="shared" ca="1" si="309"/>
        <v>0</v>
      </c>
      <c r="AH286" s="10">
        <f t="shared" ca="1" si="310"/>
        <v>0</v>
      </c>
      <c r="AI286" s="10">
        <f t="shared" ca="1" si="311"/>
        <v>0</v>
      </c>
      <c r="AJ286" s="10">
        <f t="shared" ca="1" si="312"/>
        <v>0</v>
      </c>
      <c r="AK286" s="10">
        <f t="shared" ca="1" si="313"/>
        <v>0</v>
      </c>
      <c r="AL286" s="10">
        <f t="shared" ca="1" si="314"/>
        <v>0</v>
      </c>
      <c r="AM286" s="10">
        <f t="shared" ca="1" si="315"/>
        <v>0</v>
      </c>
      <c r="AN286" s="10">
        <f t="shared" ca="1" si="316"/>
        <v>0</v>
      </c>
      <c r="AO286" s="10">
        <f t="shared" ca="1" si="317"/>
        <v>0</v>
      </c>
      <c r="AP286" s="10">
        <f t="shared" ca="1" si="318"/>
        <v>0</v>
      </c>
      <c r="AQ286" s="10">
        <f t="shared" ca="1" si="319"/>
        <v>0</v>
      </c>
      <c r="AR286" s="10">
        <f t="shared" ca="1" si="320"/>
        <v>0</v>
      </c>
      <c r="AS286" s="2"/>
      <c r="AT286" s="10">
        <f t="shared" ca="1" si="350"/>
        <v>0</v>
      </c>
      <c r="AU286" s="10">
        <f t="shared" ca="1" si="351"/>
        <v>0</v>
      </c>
      <c r="AV286" s="10">
        <f t="shared" ca="1" si="352"/>
        <v>0</v>
      </c>
      <c r="AW286" s="10">
        <f t="shared" ca="1" si="287"/>
        <v>0</v>
      </c>
      <c r="AX286" s="10">
        <f t="shared" ca="1" si="288"/>
        <v>0</v>
      </c>
      <c r="AY286" s="10">
        <f t="shared" ca="1" si="289"/>
        <v>0</v>
      </c>
      <c r="AZ286" s="10">
        <f t="shared" ca="1" si="290"/>
        <v>0</v>
      </c>
      <c r="BA286" s="10">
        <f t="shared" ca="1" si="291"/>
        <v>0</v>
      </c>
      <c r="BB286" s="10">
        <f t="shared" ca="1" si="292"/>
        <v>0</v>
      </c>
      <c r="BC286" s="10">
        <f t="shared" ca="1" si="293"/>
        <v>0</v>
      </c>
      <c r="BD286" s="10">
        <f t="shared" ca="1" si="294"/>
        <v>0</v>
      </c>
      <c r="BE286" s="10">
        <f t="shared" ca="1" si="295"/>
        <v>0</v>
      </c>
      <c r="BF286" s="10">
        <f t="shared" ca="1" si="296"/>
        <v>0</v>
      </c>
      <c r="BG286" s="10">
        <f t="shared" ca="1" si="297"/>
        <v>0</v>
      </c>
      <c r="BH286" s="10">
        <f t="shared" ca="1" si="298"/>
        <v>0</v>
      </c>
      <c r="BI286" s="10">
        <f t="shared" ca="1" si="299"/>
        <v>0</v>
      </c>
      <c r="BJ286" s="10">
        <f t="shared" ca="1" si="300"/>
        <v>0</v>
      </c>
      <c r="BK286" s="10">
        <f t="shared" ca="1" si="301"/>
        <v>0</v>
      </c>
      <c r="BL286" s="10">
        <f t="shared" ca="1" si="302"/>
        <v>0</v>
      </c>
      <c r="BM286" s="10">
        <f t="shared" ca="1" si="303"/>
        <v>0</v>
      </c>
      <c r="BN286" s="13">
        <f t="shared" ca="1" si="370"/>
        <v>0</v>
      </c>
      <c r="BO286" s="7"/>
      <c r="BP286" s="10">
        <f t="shared" ca="1" si="371"/>
        <v>0</v>
      </c>
      <c r="BQ286" s="10">
        <f t="shared" ca="1" si="372"/>
        <v>0</v>
      </c>
      <c r="BR286" s="10">
        <f t="shared" ca="1" si="373"/>
        <v>0</v>
      </c>
      <c r="BS286" s="10">
        <f t="shared" ca="1" si="374"/>
        <v>0</v>
      </c>
      <c r="BT286" s="10">
        <f t="shared" ca="1" si="375"/>
        <v>0</v>
      </c>
      <c r="BU286" s="10">
        <f t="shared" ca="1" si="321"/>
        <v>0</v>
      </c>
      <c r="BV286" s="10">
        <f t="shared" ca="1" si="322"/>
        <v>0</v>
      </c>
      <c r="BW286" s="10">
        <f t="shared" ca="1" si="323"/>
        <v>0</v>
      </c>
      <c r="BX286" s="10">
        <f t="shared" ca="1" si="324"/>
        <v>0</v>
      </c>
      <c r="BY286" s="10">
        <f t="shared" ca="1" si="325"/>
        <v>0</v>
      </c>
      <c r="BZ286" s="10">
        <f t="shared" ca="1" si="326"/>
        <v>0</v>
      </c>
      <c r="CA286" s="10">
        <f t="shared" ca="1" si="327"/>
        <v>0</v>
      </c>
      <c r="CB286" s="10">
        <f t="shared" ca="1" si="328"/>
        <v>0</v>
      </c>
      <c r="CC286" s="10">
        <f t="shared" ca="1" si="329"/>
        <v>0</v>
      </c>
      <c r="CD286" s="10">
        <f t="shared" ca="1" si="330"/>
        <v>0</v>
      </c>
      <c r="CE286" s="10">
        <f t="shared" ca="1" si="331"/>
        <v>0</v>
      </c>
      <c r="CF286" s="10">
        <f t="shared" ca="1" si="332"/>
        <v>0</v>
      </c>
      <c r="CG286" s="10">
        <f t="shared" ca="1" si="333"/>
        <v>0</v>
      </c>
      <c r="CH286" s="10">
        <f t="shared" ca="1" si="334"/>
        <v>0</v>
      </c>
      <c r="CI286" s="10">
        <f t="shared" ca="1" si="335"/>
        <v>0</v>
      </c>
      <c r="CJ286" s="13">
        <f t="shared" ca="1" si="353"/>
        <v>0</v>
      </c>
      <c r="CK286" s="13"/>
      <c r="CL286" s="33">
        <f t="shared" ca="1" si="368"/>
        <v>0</v>
      </c>
      <c r="CM286" s="10">
        <f ca="1">IF(NOT(snowball),0,IF(Z285=0,0,IF($C286&lt;=SUM($CL286:CL286),0,IF(BQ286+$C286-SUM($CL286:CL286)&gt;Z285+AU286,Z285+AU286-BQ286,$C286-SUM($CL286:CL286)))))</f>
        <v>0</v>
      </c>
      <c r="CN286" s="10">
        <f ca="1">IF(NOT(snowball),0,IF(AA285=0,0,IF($C286&lt;=SUM($CL286:CM286),0,IF(BR286+$C286-SUM($CL286:CM286)&gt;AA285+AV286,AA285+AV286-BR286,$C286-SUM($CL286:CM286)))))</f>
        <v>0</v>
      </c>
      <c r="CO286" s="10">
        <f ca="1">IF(NOT(snowball),0,IF(AB285=0,0,IF($C286&lt;=SUM($CL286:CN286),0,IF(BS286+$C286-SUM($CL286:CN286)&gt;AB285+AW286,AB285+AW286-BS286,$C286-SUM($CL286:CN286)))))</f>
        <v>0</v>
      </c>
      <c r="CP286" s="10">
        <f ca="1">IF(NOT(snowball),0,IF(AC285=0,0,IF($C286&lt;=SUM($CL286:CO286),0,IF(BT286+$C286-SUM($CL286:CO286)&gt;AC285+AX286,AC285+AX286-BT286,$C286-SUM($CL286:CO286)))))</f>
        <v>0</v>
      </c>
      <c r="CQ286" s="10">
        <f ca="1">IF(NOT(snowball),0,IF(AD285=0,0,IF($C286&lt;=SUM($CL286:CP286),0,IF(BU286+$C286-SUM($CL286:CP286)&gt;AD285+AY286,AD285+AY286-BU286,$C286-SUM($CL286:CP286)))))</f>
        <v>0</v>
      </c>
      <c r="CR286" s="10">
        <f ca="1">IF(NOT(snowball),0,IF(AE285=0,0,IF($C286&lt;=SUM($CL286:CQ286),0,IF(BV286+$C286-SUM($CL286:CQ286)&gt;AE285+AZ286,AE285+AZ286-BV286,$C286-SUM($CL286:CQ286)))))</f>
        <v>0</v>
      </c>
      <c r="CS286" s="10">
        <f ca="1">IF(NOT(snowball),0,IF(AF285=0,0,IF($C286&lt;=SUM($CL286:CR286),0,IF(BW286+$C286-SUM($CL286:CR286)&gt;AF285+BA286,AF285+BA286-BW286,$C286-SUM($CL286:CR286)))))</f>
        <v>0</v>
      </c>
      <c r="CT286" s="10">
        <f ca="1">IF(NOT(snowball),0,IF(AG285=0,0,IF($C286&lt;=SUM($CL286:CS286),0,IF(BX286+$C286-SUM($CL286:CS286)&gt;AG285+BB286,AG285+BB286-BX286,$C286-SUM($CL286:CS286)))))</f>
        <v>0</v>
      </c>
      <c r="CU286" s="10">
        <f ca="1">IF(NOT(snowball),0,IF(AH285=0,0,IF($C286&lt;=SUM($CL286:CT286),0,IF(BY286+$C286-SUM($CL286:CT286)&gt;AH285+BC286,AH285+BC286-BY286,$C286-SUM($CL286:CT286)))))</f>
        <v>0</v>
      </c>
      <c r="CV286" s="10">
        <f ca="1">IF(NOT(snowball),0,IF(AI285=0,0,IF($C286&lt;=SUM($CL286:CU286),0,IF(BZ286+$C286-SUM($CL286:CU286)&gt;AI285+BD286,AI285+BD286-BZ286,$C286-SUM($CL286:CU286)))))</f>
        <v>0</v>
      </c>
      <c r="CW286" s="10">
        <f ca="1">IF(NOT(snowball),0,IF(AJ285=0,0,IF($C286&lt;=SUM($CL286:CV286),0,IF(CA286+$C286-SUM($CL286:CV286)&gt;AJ285+BE286,AJ285+BE286-CA286,$C286-SUM($CL286:CV286)))))</f>
        <v>0</v>
      </c>
      <c r="CX286" s="10">
        <f ca="1">IF(NOT(snowball),0,IF(AK285=0,0,IF($C286&lt;=SUM($CL286:CW286),0,IF(CB286+$C286-SUM($CL286:CW286)&gt;AK285+BF286,AK285+BF286-CB286,$C286-SUM($CL286:CW286)))))</f>
        <v>0</v>
      </c>
      <c r="CY286" s="10">
        <f ca="1">IF(NOT(snowball),0,IF(AL285=0,0,IF($C286&lt;=SUM($CL286:CX286),0,IF(CC286+$C286-SUM($CL286:CX286)&gt;AL285+BG286,AL285+BG286-CC286,$C286-SUM($CL286:CX286)))))</f>
        <v>0</v>
      </c>
      <c r="CZ286" s="10">
        <f ca="1">IF(NOT(snowball),0,IF(AM285=0,0,IF($C286&lt;=SUM($CL286:CY286),0,IF(CD286+$C286-SUM($CL286:CY286)&gt;AM285+BH286,AM285+BH286-CD286,$C286-SUM($CL286:CY286)))))</f>
        <v>0</v>
      </c>
      <c r="DA286" s="10">
        <f ca="1">IF(NOT(snowball),0,IF(AN285=0,0,IF($C286&lt;=SUM($CL286:CZ286),0,IF(CE286+$C286-SUM($CL286:CZ286)&gt;AN285+BI286,AN285+BI286-CE286,$C286-SUM($CL286:CZ286)))))</f>
        <v>0</v>
      </c>
      <c r="DB286" s="10">
        <f ca="1">IF(NOT(snowball),0,IF(AO285=0,0,IF($C286&lt;=SUM($CL286:DA286),0,IF(CF286+$C286-SUM($CL286:DA286)&gt;AO285+BJ286,AO285+BJ286-CF286,$C286-SUM($CL286:DA286)))))</f>
        <v>0</v>
      </c>
      <c r="DC286" s="10">
        <f ca="1">IF(NOT(snowball),0,IF(AP285=0,0,IF($C286&lt;=SUM($CL286:DB286),0,IF(CG286+$C286-SUM($CL286:DB286)&gt;AP285+BK286,AP285+BK286-CG286,$C286-SUM($CL286:DB286)))))</f>
        <v>0</v>
      </c>
      <c r="DD286" s="10">
        <f ca="1">IF(NOT(snowball),0,IF(AQ285=0,0,IF($C286&lt;=SUM($CL286:DC286),0,IF(CH286+$C286-SUM($CL286:DC286)&gt;AQ285+BL286,AQ285+BL286-CH286,$C286-SUM($CL286:DC286)))))</f>
        <v>0</v>
      </c>
      <c r="DE286" s="10">
        <f ca="1">IF(NOT(snowball),0,IF(AR285=0,0,IF($C286&lt;=SUM($CL286:DD286),0,IF(CI286+$C286-SUM($CL286:DD286)&gt;AR285+BM286,AR285+BM286-CI286,$C286-SUM($CL286:DD286)))))</f>
        <v>0</v>
      </c>
    </row>
    <row r="287" spans="1:109" ht="11.1" customHeight="1">
      <c r="A287" s="11" t="str">
        <f t="shared" ca="1" si="336"/>
        <v/>
      </c>
      <c r="B287" s="5" t="e">
        <f t="shared" ca="1" si="369"/>
        <v>#N/A</v>
      </c>
      <c r="C287" s="34" t="str">
        <f t="shared" ca="1" si="355"/>
        <v/>
      </c>
      <c r="D287" s="10">
        <f t="shared" ca="1" si="337"/>
        <v>0</v>
      </c>
      <c r="E287" s="10">
        <f t="shared" ca="1" si="338"/>
        <v>0</v>
      </c>
      <c r="F287" s="10">
        <f t="shared" ca="1" si="339"/>
        <v>0</v>
      </c>
      <c r="G287" s="10">
        <f t="shared" ca="1" si="340"/>
        <v>0</v>
      </c>
      <c r="H287" s="10">
        <f t="shared" ca="1" si="341"/>
        <v>0</v>
      </c>
      <c r="I287" s="10">
        <f t="shared" ca="1" si="342"/>
        <v>0</v>
      </c>
      <c r="J287" s="10">
        <f t="shared" ca="1" si="354"/>
        <v>0</v>
      </c>
      <c r="K287" s="10">
        <f t="shared" ca="1" si="356"/>
        <v>0</v>
      </c>
      <c r="L287" s="10">
        <f t="shared" ca="1" si="357"/>
        <v>0</v>
      </c>
      <c r="M287" s="10">
        <f t="shared" ca="1" si="358"/>
        <v>0</v>
      </c>
      <c r="N287" s="10">
        <f t="shared" ca="1" si="359"/>
        <v>0</v>
      </c>
      <c r="O287" s="10">
        <f t="shared" ca="1" si="360"/>
        <v>0</v>
      </c>
      <c r="P287" s="10">
        <f t="shared" ca="1" si="361"/>
        <v>0</v>
      </c>
      <c r="Q287" s="10">
        <f t="shared" ca="1" si="362"/>
        <v>0</v>
      </c>
      <c r="R287" s="10">
        <f t="shared" ca="1" si="363"/>
        <v>0</v>
      </c>
      <c r="S287" s="10">
        <f t="shared" ca="1" si="364"/>
        <v>0</v>
      </c>
      <c r="T287" s="10">
        <f t="shared" ca="1" si="365"/>
        <v>0</v>
      </c>
      <c r="U287" s="10">
        <f t="shared" ca="1" si="366"/>
        <v>0</v>
      </c>
      <c r="V287" s="10">
        <f t="shared" ca="1" si="367"/>
        <v>0</v>
      </c>
      <c r="W287" s="10">
        <f t="shared" ca="1" si="367"/>
        <v>0</v>
      </c>
      <c r="X287" s="31"/>
      <c r="Y287" s="10">
        <f t="shared" ca="1" si="344"/>
        <v>0</v>
      </c>
      <c r="Z287" s="10">
        <f t="shared" ca="1" si="345"/>
        <v>0</v>
      </c>
      <c r="AA287" s="10">
        <f t="shared" ca="1" si="346"/>
        <v>0</v>
      </c>
      <c r="AB287" s="10">
        <f t="shared" ca="1" si="347"/>
        <v>0</v>
      </c>
      <c r="AC287" s="10">
        <f t="shared" ca="1" si="348"/>
        <v>0</v>
      </c>
      <c r="AD287" s="10">
        <f t="shared" ca="1" si="349"/>
        <v>0</v>
      </c>
      <c r="AE287" s="10">
        <f t="shared" ca="1" si="307"/>
        <v>0</v>
      </c>
      <c r="AF287" s="10">
        <f t="shared" ca="1" si="308"/>
        <v>0</v>
      </c>
      <c r="AG287" s="10">
        <f t="shared" ca="1" si="309"/>
        <v>0</v>
      </c>
      <c r="AH287" s="10">
        <f t="shared" ca="1" si="310"/>
        <v>0</v>
      </c>
      <c r="AI287" s="10">
        <f t="shared" ca="1" si="311"/>
        <v>0</v>
      </c>
      <c r="AJ287" s="10">
        <f t="shared" ca="1" si="312"/>
        <v>0</v>
      </c>
      <c r="AK287" s="10">
        <f t="shared" ca="1" si="313"/>
        <v>0</v>
      </c>
      <c r="AL287" s="10">
        <f t="shared" ca="1" si="314"/>
        <v>0</v>
      </c>
      <c r="AM287" s="10">
        <f t="shared" ca="1" si="315"/>
        <v>0</v>
      </c>
      <c r="AN287" s="10">
        <f t="shared" ca="1" si="316"/>
        <v>0</v>
      </c>
      <c r="AO287" s="10">
        <f t="shared" ca="1" si="317"/>
        <v>0</v>
      </c>
      <c r="AP287" s="10">
        <f t="shared" ca="1" si="318"/>
        <v>0</v>
      </c>
      <c r="AQ287" s="10">
        <f t="shared" ca="1" si="319"/>
        <v>0</v>
      </c>
      <c r="AR287" s="10">
        <f t="shared" ca="1" si="320"/>
        <v>0</v>
      </c>
      <c r="AS287" s="2"/>
      <c r="AT287" s="10">
        <f t="shared" ca="1" si="350"/>
        <v>0</v>
      </c>
      <c r="AU287" s="10">
        <f t="shared" ca="1" si="351"/>
        <v>0</v>
      </c>
      <c r="AV287" s="10">
        <f t="shared" ca="1" si="352"/>
        <v>0</v>
      </c>
      <c r="AW287" s="10">
        <f t="shared" ca="1" si="287"/>
        <v>0</v>
      </c>
      <c r="AX287" s="10">
        <f t="shared" ca="1" si="288"/>
        <v>0</v>
      </c>
      <c r="AY287" s="10">
        <f t="shared" ca="1" si="289"/>
        <v>0</v>
      </c>
      <c r="AZ287" s="10">
        <f t="shared" ca="1" si="290"/>
        <v>0</v>
      </c>
      <c r="BA287" s="10">
        <f t="shared" ca="1" si="291"/>
        <v>0</v>
      </c>
      <c r="BB287" s="10">
        <f t="shared" ca="1" si="292"/>
        <v>0</v>
      </c>
      <c r="BC287" s="10">
        <f t="shared" ca="1" si="293"/>
        <v>0</v>
      </c>
      <c r="BD287" s="10">
        <f t="shared" ca="1" si="294"/>
        <v>0</v>
      </c>
      <c r="BE287" s="10">
        <f t="shared" ca="1" si="295"/>
        <v>0</v>
      </c>
      <c r="BF287" s="10">
        <f t="shared" ca="1" si="296"/>
        <v>0</v>
      </c>
      <c r="BG287" s="10">
        <f t="shared" ca="1" si="297"/>
        <v>0</v>
      </c>
      <c r="BH287" s="10">
        <f t="shared" ca="1" si="298"/>
        <v>0</v>
      </c>
      <c r="BI287" s="10">
        <f t="shared" ca="1" si="299"/>
        <v>0</v>
      </c>
      <c r="BJ287" s="10">
        <f t="shared" ca="1" si="300"/>
        <v>0</v>
      </c>
      <c r="BK287" s="10">
        <f t="shared" ca="1" si="301"/>
        <v>0</v>
      </c>
      <c r="BL287" s="10">
        <f t="shared" ca="1" si="302"/>
        <v>0</v>
      </c>
      <c r="BM287" s="10">
        <f t="shared" ca="1" si="303"/>
        <v>0</v>
      </c>
      <c r="BN287" s="13">
        <f t="shared" ca="1" si="370"/>
        <v>0</v>
      </c>
      <c r="BO287" s="7"/>
      <c r="BP287" s="10">
        <f t="shared" ca="1" si="371"/>
        <v>0</v>
      </c>
      <c r="BQ287" s="10">
        <f t="shared" ca="1" si="372"/>
        <v>0</v>
      </c>
      <c r="BR287" s="10">
        <f t="shared" ca="1" si="373"/>
        <v>0</v>
      </c>
      <c r="BS287" s="10">
        <f t="shared" ca="1" si="374"/>
        <v>0</v>
      </c>
      <c r="BT287" s="10">
        <f t="shared" ca="1" si="375"/>
        <v>0</v>
      </c>
      <c r="BU287" s="10">
        <f t="shared" ca="1" si="321"/>
        <v>0</v>
      </c>
      <c r="BV287" s="10">
        <f t="shared" ca="1" si="322"/>
        <v>0</v>
      </c>
      <c r="BW287" s="10">
        <f t="shared" ca="1" si="323"/>
        <v>0</v>
      </c>
      <c r="BX287" s="10">
        <f t="shared" ca="1" si="324"/>
        <v>0</v>
      </c>
      <c r="BY287" s="10">
        <f t="shared" ca="1" si="325"/>
        <v>0</v>
      </c>
      <c r="BZ287" s="10">
        <f t="shared" ca="1" si="326"/>
        <v>0</v>
      </c>
      <c r="CA287" s="10">
        <f t="shared" ca="1" si="327"/>
        <v>0</v>
      </c>
      <c r="CB287" s="10">
        <f t="shared" ca="1" si="328"/>
        <v>0</v>
      </c>
      <c r="CC287" s="10">
        <f t="shared" ca="1" si="329"/>
        <v>0</v>
      </c>
      <c r="CD287" s="10">
        <f t="shared" ca="1" si="330"/>
        <v>0</v>
      </c>
      <c r="CE287" s="10">
        <f t="shared" ca="1" si="331"/>
        <v>0</v>
      </c>
      <c r="CF287" s="10">
        <f t="shared" ca="1" si="332"/>
        <v>0</v>
      </c>
      <c r="CG287" s="10">
        <f t="shared" ca="1" si="333"/>
        <v>0</v>
      </c>
      <c r="CH287" s="10">
        <f t="shared" ca="1" si="334"/>
        <v>0</v>
      </c>
      <c r="CI287" s="10">
        <f t="shared" ca="1" si="335"/>
        <v>0</v>
      </c>
      <c r="CJ287" s="13">
        <f t="shared" ca="1" si="353"/>
        <v>0</v>
      </c>
      <c r="CK287" s="13"/>
      <c r="CL287" s="33">
        <f t="shared" ca="1" si="368"/>
        <v>0</v>
      </c>
      <c r="CM287" s="10">
        <f ca="1">IF(NOT(snowball),0,IF(Z286=0,0,IF($C287&lt;=SUM($CL287:CL287),0,IF(BQ287+$C287-SUM($CL287:CL287)&gt;Z286+AU287,Z286+AU287-BQ287,$C287-SUM($CL287:CL287)))))</f>
        <v>0</v>
      </c>
      <c r="CN287" s="10">
        <f ca="1">IF(NOT(snowball),0,IF(AA286=0,0,IF($C287&lt;=SUM($CL287:CM287),0,IF(BR287+$C287-SUM($CL287:CM287)&gt;AA286+AV287,AA286+AV287-BR287,$C287-SUM($CL287:CM287)))))</f>
        <v>0</v>
      </c>
      <c r="CO287" s="10">
        <f ca="1">IF(NOT(snowball),0,IF(AB286=0,0,IF($C287&lt;=SUM($CL287:CN287),0,IF(BS287+$C287-SUM($CL287:CN287)&gt;AB286+AW287,AB286+AW287-BS287,$C287-SUM($CL287:CN287)))))</f>
        <v>0</v>
      </c>
      <c r="CP287" s="10">
        <f ca="1">IF(NOT(snowball),0,IF(AC286=0,0,IF($C287&lt;=SUM($CL287:CO287),0,IF(BT287+$C287-SUM($CL287:CO287)&gt;AC286+AX287,AC286+AX287-BT287,$C287-SUM($CL287:CO287)))))</f>
        <v>0</v>
      </c>
      <c r="CQ287" s="10">
        <f ca="1">IF(NOT(snowball),0,IF(AD286=0,0,IF($C287&lt;=SUM($CL287:CP287),0,IF(BU287+$C287-SUM($CL287:CP287)&gt;AD286+AY287,AD286+AY287-BU287,$C287-SUM($CL287:CP287)))))</f>
        <v>0</v>
      </c>
      <c r="CR287" s="10">
        <f ca="1">IF(NOT(snowball),0,IF(AE286=0,0,IF($C287&lt;=SUM($CL287:CQ287),0,IF(BV287+$C287-SUM($CL287:CQ287)&gt;AE286+AZ287,AE286+AZ287-BV287,$C287-SUM($CL287:CQ287)))))</f>
        <v>0</v>
      </c>
      <c r="CS287" s="10">
        <f ca="1">IF(NOT(snowball),0,IF(AF286=0,0,IF($C287&lt;=SUM($CL287:CR287),0,IF(BW287+$C287-SUM($CL287:CR287)&gt;AF286+BA287,AF286+BA287-BW287,$C287-SUM($CL287:CR287)))))</f>
        <v>0</v>
      </c>
      <c r="CT287" s="10">
        <f ca="1">IF(NOT(snowball),0,IF(AG286=0,0,IF($C287&lt;=SUM($CL287:CS287),0,IF(BX287+$C287-SUM($CL287:CS287)&gt;AG286+BB287,AG286+BB287-BX287,$C287-SUM($CL287:CS287)))))</f>
        <v>0</v>
      </c>
      <c r="CU287" s="10">
        <f ca="1">IF(NOT(snowball),0,IF(AH286=0,0,IF($C287&lt;=SUM($CL287:CT287),0,IF(BY287+$C287-SUM($CL287:CT287)&gt;AH286+BC287,AH286+BC287-BY287,$C287-SUM($CL287:CT287)))))</f>
        <v>0</v>
      </c>
      <c r="CV287" s="10">
        <f ca="1">IF(NOT(snowball),0,IF(AI286=0,0,IF($C287&lt;=SUM($CL287:CU287),0,IF(BZ287+$C287-SUM($CL287:CU287)&gt;AI286+BD287,AI286+BD287-BZ287,$C287-SUM($CL287:CU287)))))</f>
        <v>0</v>
      </c>
      <c r="CW287" s="10">
        <f ca="1">IF(NOT(snowball),0,IF(AJ286=0,0,IF($C287&lt;=SUM($CL287:CV287),0,IF(CA287+$C287-SUM($CL287:CV287)&gt;AJ286+BE287,AJ286+BE287-CA287,$C287-SUM($CL287:CV287)))))</f>
        <v>0</v>
      </c>
      <c r="CX287" s="10">
        <f ca="1">IF(NOT(snowball),0,IF(AK286=0,0,IF($C287&lt;=SUM($CL287:CW287),0,IF(CB287+$C287-SUM($CL287:CW287)&gt;AK286+BF287,AK286+BF287-CB287,$C287-SUM($CL287:CW287)))))</f>
        <v>0</v>
      </c>
      <c r="CY287" s="10">
        <f ca="1">IF(NOT(snowball),0,IF(AL286=0,0,IF($C287&lt;=SUM($CL287:CX287),0,IF(CC287+$C287-SUM($CL287:CX287)&gt;AL286+BG287,AL286+BG287-CC287,$C287-SUM($CL287:CX287)))))</f>
        <v>0</v>
      </c>
      <c r="CZ287" s="10">
        <f ca="1">IF(NOT(snowball),0,IF(AM286=0,0,IF($C287&lt;=SUM($CL287:CY287),0,IF(CD287+$C287-SUM($CL287:CY287)&gt;AM286+BH287,AM286+BH287-CD287,$C287-SUM($CL287:CY287)))))</f>
        <v>0</v>
      </c>
      <c r="DA287" s="10">
        <f ca="1">IF(NOT(snowball),0,IF(AN286=0,0,IF($C287&lt;=SUM($CL287:CZ287),0,IF(CE287+$C287-SUM($CL287:CZ287)&gt;AN286+BI287,AN286+BI287-CE287,$C287-SUM($CL287:CZ287)))))</f>
        <v>0</v>
      </c>
      <c r="DB287" s="10">
        <f ca="1">IF(NOT(snowball),0,IF(AO286=0,0,IF($C287&lt;=SUM($CL287:DA287),0,IF(CF287+$C287-SUM($CL287:DA287)&gt;AO286+BJ287,AO286+BJ287-CF287,$C287-SUM($CL287:DA287)))))</f>
        <v>0</v>
      </c>
      <c r="DC287" s="10">
        <f ca="1">IF(NOT(snowball),0,IF(AP286=0,0,IF($C287&lt;=SUM($CL287:DB287),0,IF(CG287+$C287-SUM($CL287:DB287)&gt;AP286+BK287,AP286+BK287-CG287,$C287-SUM($CL287:DB287)))))</f>
        <v>0</v>
      </c>
      <c r="DD287" s="10">
        <f ca="1">IF(NOT(snowball),0,IF(AQ286=0,0,IF($C287&lt;=SUM($CL287:DC287),0,IF(CH287+$C287-SUM($CL287:DC287)&gt;AQ286+BL287,AQ286+BL287-CH287,$C287-SUM($CL287:DC287)))))</f>
        <v>0</v>
      </c>
      <c r="DE287" s="10">
        <f ca="1">IF(NOT(snowball),0,IF(AR286=0,0,IF($C287&lt;=SUM($CL287:DD287),0,IF(CI287+$C287-SUM($CL287:DD287)&gt;AR286+BM287,AR286+BM287-CI287,$C287-SUM($CL287:DD287)))))</f>
        <v>0</v>
      </c>
    </row>
    <row r="288" spans="1:109" ht="11.1" customHeight="1">
      <c r="A288" s="11" t="str">
        <f t="shared" ca="1" si="336"/>
        <v/>
      </c>
      <c r="B288" s="5" t="e">
        <f t="shared" ca="1" si="369"/>
        <v>#N/A</v>
      </c>
      <c r="C288" s="34" t="str">
        <f t="shared" ca="1" si="355"/>
        <v/>
      </c>
      <c r="D288" s="10">
        <f t="shared" ca="1" si="337"/>
        <v>0</v>
      </c>
      <c r="E288" s="10">
        <f t="shared" ca="1" si="338"/>
        <v>0</v>
      </c>
      <c r="F288" s="10">
        <f t="shared" ca="1" si="339"/>
        <v>0</v>
      </c>
      <c r="G288" s="10">
        <f t="shared" ca="1" si="340"/>
        <v>0</v>
      </c>
      <c r="H288" s="10">
        <f t="shared" ca="1" si="341"/>
        <v>0</v>
      </c>
      <c r="I288" s="10">
        <f t="shared" ca="1" si="342"/>
        <v>0</v>
      </c>
      <c r="J288" s="10">
        <f t="shared" ca="1" si="354"/>
        <v>0</v>
      </c>
      <c r="K288" s="10">
        <f t="shared" ca="1" si="356"/>
        <v>0</v>
      </c>
      <c r="L288" s="10">
        <f t="shared" ca="1" si="357"/>
        <v>0</v>
      </c>
      <c r="M288" s="10">
        <f t="shared" ca="1" si="358"/>
        <v>0</v>
      </c>
      <c r="N288" s="10">
        <f t="shared" ca="1" si="359"/>
        <v>0</v>
      </c>
      <c r="O288" s="10">
        <f t="shared" ca="1" si="360"/>
        <v>0</v>
      </c>
      <c r="P288" s="10">
        <f t="shared" ca="1" si="361"/>
        <v>0</v>
      </c>
      <c r="Q288" s="10">
        <f t="shared" ca="1" si="362"/>
        <v>0</v>
      </c>
      <c r="R288" s="10">
        <f t="shared" ca="1" si="363"/>
        <v>0</v>
      </c>
      <c r="S288" s="10">
        <f t="shared" ca="1" si="364"/>
        <v>0</v>
      </c>
      <c r="T288" s="10">
        <f t="shared" ca="1" si="365"/>
        <v>0</v>
      </c>
      <c r="U288" s="10">
        <f t="shared" ca="1" si="366"/>
        <v>0</v>
      </c>
      <c r="V288" s="10">
        <f t="shared" ca="1" si="367"/>
        <v>0</v>
      </c>
      <c r="W288" s="10">
        <f t="shared" ca="1" si="367"/>
        <v>0</v>
      </c>
      <c r="X288" s="31"/>
      <c r="Y288" s="10">
        <f t="shared" ca="1" si="344"/>
        <v>0</v>
      </c>
      <c r="Z288" s="10">
        <f t="shared" ca="1" si="345"/>
        <v>0</v>
      </c>
      <c r="AA288" s="10">
        <f t="shared" ca="1" si="346"/>
        <v>0</v>
      </c>
      <c r="AB288" s="10">
        <f t="shared" ca="1" si="347"/>
        <v>0</v>
      </c>
      <c r="AC288" s="10">
        <f t="shared" ca="1" si="348"/>
        <v>0</v>
      </c>
      <c r="AD288" s="10">
        <f t="shared" ca="1" si="349"/>
        <v>0</v>
      </c>
      <c r="AE288" s="10">
        <f t="shared" ca="1" si="307"/>
        <v>0</v>
      </c>
      <c r="AF288" s="10">
        <f t="shared" ca="1" si="308"/>
        <v>0</v>
      </c>
      <c r="AG288" s="10">
        <f t="shared" ca="1" si="309"/>
        <v>0</v>
      </c>
      <c r="AH288" s="10">
        <f t="shared" ca="1" si="310"/>
        <v>0</v>
      </c>
      <c r="AI288" s="10">
        <f t="shared" ca="1" si="311"/>
        <v>0</v>
      </c>
      <c r="AJ288" s="10">
        <f t="shared" ca="1" si="312"/>
        <v>0</v>
      </c>
      <c r="AK288" s="10">
        <f t="shared" ca="1" si="313"/>
        <v>0</v>
      </c>
      <c r="AL288" s="10">
        <f t="shared" ca="1" si="314"/>
        <v>0</v>
      </c>
      <c r="AM288" s="10">
        <f t="shared" ca="1" si="315"/>
        <v>0</v>
      </c>
      <c r="AN288" s="10">
        <f t="shared" ca="1" si="316"/>
        <v>0</v>
      </c>
      <c r="AO288" s="10">
        <f t="shared" ca="1" si="317"/>
        <v>0</v>
      </c>
      <c r="AP288" s="10">
        <f t="shared" ca="1" si="318"/>
        <v>0</v>
      </c>
      <c r="AQ288" s="10">
        <f t="shared" ca="1" si="319"/>
        <v>0</v>
      </c>
      <c r="AR288" s="10">
        <f t="shared" ca="1" si="320"/>
        <v>0</v>
      </c>
      <c r="AS288" s="2"/>
      <c r="AT288" s="10">
        <f t="shared" ca="1" si="350"/>
        <v>0</v>
      </c>
      <c r="AU288" s="10">
        <f t="shared" ca="1" si="351"/>
        <v>0</v>
      </c>
      <c r="AV288" s="10">
        <f t="shared" ca="1" si="352"/>
        <v>0</v>
      </c>
      <c r="AW288" s="10">
        <f t="shared" ref="AW288:AW351" ca="1" si="376">ROUND(AB287*G$9/12,2)</f>
        <v>0</v>
      </c>
      <c r="AX288" s="10">
        <f t="shared" ref="AX288:AX351" ca="1" si="377">ROUND(AC287*H$9/12,2)</f>
        <v>0</v>
      </c>
      <c r="AY288" s="10">
        <f t="shared" ref="AY288:AY351" ca="1" si="378">ROUND(AD287*I$9/12,2)</f>
        <v>0</v>
      </c>
      <c r="AZ288" s="10">
        <f t="shared" ref="AZ288:AZ351" ca="1" si="379">ROUND(AE287*J$9/12,2)</f>
        <v>0</v>
      </c>
      <c r="BA288" s="10">
        <f t="shared" ref="BA288:BA351" ca="1" si="380">ROUND(AF287*K$9/12,2)</f>
        <v>0</v>
      </c>
      <c r="BB288" s="10">
        <f t="shared" ref="BB288:BB351" ca="1" si="381">ROUND(AG287*L$9/12,2)</f>
        <v>0</v>
      </c>
      <c r="BC288" s="10">
        <f t="shared" ref="BC288:BC351" ca="1" si="382">ROUND(AH287*M$9/12,2)</f>
        <v>0</v>
      </c>
      <c r="BD288" s="10">
        <f t="shared" ref="BD288:BD351" ca="1" si="383">ROUND(AI287*N$9/12,2)</f>
        <v>0</v>
      </c>
      <c r="BE288" s="10">
        <f t="shared" ref="BE288:BE351" ca="1" si="384">ROUND(AJ287*O$9/12,2)</f>
        <v>0</v>
      </c>
      <c r="BF288" s="10">
        <f t="shared" ref="BF288:BF351" ca="1" si="385">ROUND(AK287*P$9/12,2)</f>
        <v>0</v>
      </c>
      <c r="BG288" s="10">
        <f t="shared" ref="BG288:BG351" ca="1" si="386">ROUND(AL287*Q$9/12,2)</f>
        <v>0</v>
      </c>
      <c r="BH288" s="10">
        <f t="shared" ref="BH288:BH351" ca="1" si="387">ROUND(AM287*R$9/12,2)</f>
        <v>0</v>
      </c>
      <c r="BI288" s="10">
        <f t="shared" ref="BI288:BI351" ca="1" si="388">ROUND(AN287*S$9/12,2)</f>
        <v>0</v>
      </c>
      <c r="BJ288" s="10">
        <f t="shared" ref="BJ288:BJ351" ca="1" si="389">ROUND(AO287*T$9/12,2)</f>
        <v>0</v>
      </c>
      <c r="BK288" s="10">
        <f t="shared" ref="BK288:BK351" ca="1" si="390">ROUND(AP287*U$9/12,2)</f>
        <v>0</v>
      </c>
      <c r="BL288" s="10">
        <f t="shared" ref="BL288:BL351" ca="1" si="391">ROUND(AQ287*V$9/12,2)</f>
        <v>0</v>
      </c>
      <c r="BM288" s="10">
        <f t="shared" ref="BM288:BM351" ca="1" si="392">ROUND(AR287*W$9/12,2)</f>
        <v>0</v>
      </c>
      <c r="BN288" s="13">
        <f t="shared" ca="1" si="370"/>
        <v>0</v>
      </c>
      <c r="BO288" s="7"/>
      <c r="BP288" s="10">
        <f t="shared" ca="1" si="371"/>
        <v>0</v>
      </c>
      <c r="BQ288" s="10">
        <f t="shared" ca="1" si="372"/>
        <v>0</v>
      </c>
      <c r="BR288" s="10">
        <f t="shared" ca="1" si="373"/>
        <v>0</v>
      </c>
      <c r="BS288" s="10">
        <f t="shared" ca="1" si="374"/>
        <v>0</v>
      </c>
      <c r="BT288" s="10">
        <f t="shared" ca="1" si="375"/>
        <v>0</v>
      </c>
      <c r="BU288" s="10">
        <f t="shared" ca="1" si="321"/>
        <v>0</v>
      </c>
      <c r="BV288" s="10">
        <f t="shared" ca="1" si="322"/>
        <v>0</v>
      </c>
      <c r="BW288" s="10">
        <f t="shared" ca="1" si="323"/>
        <v>0</v>
      </c>
      <c r="BX288" s="10">
        <f t="shared" ca="1" si="324"/>
        <v>0</v>
      </c>
      <c r="BY288" s="10">
        <f t="shared" ca="1" si="325"/>
        <v>0</v>
      </c>
      <c r="BZ288" s="10">
        <f t="shared" ca="1" si="326"/>
        <v>0</v>
      </c>
      <c r="CA288" s="10">
        <f t="shared" ca="1" si="327"/>
        <v>0</v>
      </c>
      <c r="CB288" s="10">
        <f t="shared" ca="1" si="328"/>
        <v>0</v>
      </c>
      <c r="CC288" s="10">
        <f t="shared" ca="1" si="329"/>
        <v>0</v>
      </c>
      <c r="CD288" s="10">
        <f t="shared" ca="1" si="330"/>
        <v>0</v>
      </c>
      <c r="CE288" s="10">
        <f t="shared" ca="1" si="331"/>
        <v>0</v>
      </c>
      <c r="CF288" s="10">
        <f t="shared" ca="1" si="332"/>
        <v>0</v>
      </c>
      <c r="CG288" s="10">
        <f t="shared" ca="1" si="333"/>
        <v>0</v>
      </c>
      <c r="CH288" s="10">
        <f t="shared" ca="1" si="334"/>
        <v>0</v>
      </c>
      <c r="CI288" s="10">
        <f t="shared" ca="1" si="335"/>
        <v>0</v>
      </c>
      <c r="CJ288" s="13">
        <f t="shared" ca="1" si="353"/>
        <v>0</v>
      </c>
      <c r="CK288" s="13"/>
      <c r="CL288" s="33">
        <f t="shared" ca="1" si="368"/>
        <v>0</v>
      </c>
      <c r="CM288" s="10">
        <f ca="1">IF(NOT(snowball),0,IF(Z287=0,0,IF($C288&lt;=SUM($CL288:CL288),0,IF(BQ288+$C288-SUM($CL288:CL288)&gt;Z287+AU288,Z287+AU288-BQ288,$C288-SUM($CL288:CL288)))))</f>
        <v>0</v>
      </c>
      <c r="CN288" s="10">
        <f ca="1">IF(NOT(snowball),0,IF(AA287=0,0,IF($C288&lt;=SUM($CL288:CM288),0,IF(BR288+$C288-SUM($CL288:CM288)&gt;AA287+AV288,AA287+AV288-BR288,$C288-SUM($CL288:CM288)))))</f>
        <v>0</v>
      </c>
      <c r="CO288" s="10">
        <f ca="1">IF(NOT(snowball),0,IF(AB287=0,0,IF($C288&lt;=SUM($CL288:CN288),0,IF(BS288+$C288-SUM($CL288:CN288)&gt;AB287+AW288,AB287+AW288-BS288,$C288-SUM($CL288:CN288)))))</f>
        <v>0</v>
      </c>
      <c r="CP288" s="10">
        <f ca="1">IF(NOT(snowball),0,IF(AC287=0,0,IF($C288&lt;=SUM($CL288:CO288),0,IF(BT288+$C288-SUM($CL288:CO288)&gt;AC287+AX288,AC287+AX288-BT288,$C288-SUM($CL288:CO288)))))</f>
        <v>0</v>
      </c>
      <c r="CQ288" s="10">
        <f ca="1">IF(NOT(snowball),0,IF(AD287=0,0,IF($C288&lt;=SUM($CL288:CP288),0,IF(BU288+$C288-SUM($CL288:CP288)&gt;AD287+AY288,AD287+AY288-BU288,$C288-SUM($CL288:CP288)))))</f>
        <v>0</v>
      </c>
      <c r="CR288" s="10">
        <f ca="1">IF(NOT(snowball),0,IF(AE287=0,0,IF($C288&lt;=SUM($CL288:CQ288),0,IF(BV288+$C288-SUM($CL288:CQ288)&gt;AE287+AZ288,AE287+AZ288-BV288,$C288-SUM($CL288:CQ288)))))</f>
        <v>0</v>
      </c>
      <c r="CS288" s="10">
        <f ca="1">IF(NOT(snowball),0,IF(AF287=0,0,IF($C288&lt;=SUM($CL288:CR288),0,IF(BW288+$C288-SUM($CL288:CR288)&gt;AF287+BA288,AF287+BA288-BW288,$C288-SUM($CL288:CR288)))))</f>
        <v>0</v>
      </c>
      <c r="CT288" s="10">
        <f ca="1">IF(NOT(snowball),0,IF(AG287=0,0,IF($C288&lt;=SUM($CL288:CS288),0,IF(BX288+$C288-SUM($CL288:CS288)&gt;AG287+BB288,AG287+BB288-BX288,$C288-SUM($CL288:CS288)))))</f>
        <v>0</v>
      </c>
      <c r="CU288" s="10">
        <f ca="1">IF(NOT(snowball),0,IF(AH287=0,0,IF($C288&lt;=SUM($CL288:CT288),0,IF(BY288+$C288-SUM($CL288:CT288)&gt;AH287+BC288,AH287+BC288-BY288,$C288-SUM($CL288:CT288)))))</f>
        <v>0</v>
      </c>
      <c r="CV288" s="10">
        <f ca="1">IF(NOT(snowball),0,IF(AI287=0,0,IF($C288&lt;=SUM($CL288:CU288),0,IF(BZ288+$C288-SUM($CL288:CU288)&gt;AI287+BD288,AI287+BD288-BZ288,$C288-SUM($CL288:CU288)))))</f>
        <v>0</v>
      </c>
      <c r="CW288" s="10">
        <f ca="1">IF(NOT(snowball),0,IF(AJ287=0,0,IF($C288&lt;=SUM($CL288:CV288),0,IF(CA288+$C288-SUM($CL288:CV288)&gt;AJ287+BE288,AJ287+BE288-CA288,$C288-SUM($CL288:CV288)))))</f>
        <v>0</v>
      </c>
      <c r="CX288" s="10">
        <f ca="1">IF(NOT(snowball),0,IF(AK287=0,0,IF($C288&lt;=SUM($CL288:CW288),0,IF(CB288+$C288-SUM($CL288:CW288)&gt;AK287+BF288,AK287+BF288-CB288,$C288-SUM($CL288:CW288)))))</f>
        <v>0</v>
      </c>
      <c r="CY288" s="10">
        <f ca="1">IF(NOT(snowball),0,IF(AL287=0,0,IF($C288&lt;=SUM($CL288:CX288),0,IF(CC288+$C288-SUM($CL288:CX288)&gt;AL287+BG288,AL287+BG288-CC288,$C288-SUM($CL288:CX288)))))</f>
        <v>0</v>
      </c>
      <c r="CZ288" s="10">
        <f ca="1">IF(NOT(snowball),0,IF(AM287=0,0,IF($C288&lt;=SUM($CL288:CY288),0,IF(CD288+$C288-SUM($CL288:CY288)&gt;AM287+BH288,AM287+BH288-CD288,$C288-SUM($CL288:CY288)))))</f>
        <v>0</v>
      </c>
      <c r="DA288" s="10">
        <f ca="1">IF(NOT(snowball),0,IF(AN287=0,0,IF($C288&lt;=SUM($CL288:CZ288),0,IF(CE288+$C288-SUM($CL288:CZ288)&gt;AN287+BI288,AN287+BI288-CE288,$C288-SUM($CL288:CZ288)))))</f>
        <v>0</v>
      </c>
      <c r="DB288" s="10">
        <f ca="1">IF(NOT(snowball),0,IF(AO287=0,0,IF($C288&lt;=SUM($CL288:DA288),0,IF(CF288+$C288-SUM($CL288:DA288)&gt;AO287+BJ288,AO287+BJ288-CF288,$C288-SUM($CL288:DA288)))))</f>
        <v>0</v>
      </c>
      <c r="DC288" s="10">
        <f ca="1">IF(NOT(snowball),0,IF(AP287=0,0,IF($C288&lt;=SUM($CL288:DB288),0,IF(CG288+$C288-SUM($CL288:DB288)&gt;AP287+BK288,AP287+BK288-CG288,$C288-SUM($CL288:DB288)))))</f>
        <v>0</v>
      </c>
      <c r="DD288" s="10">
        <f ca="1">IF(NOT(snowball),0,IF(AQ287=0,0,IF($C288&lt;=SUM($CL288:DC288),0,IF(CH288+$C288-SUM($CL288:DC288)&gt;AQ287+BL288,AQ287+BL288-CH288,$C288-SUM($CL288:DC288)))))</f>
        <v>0</v>
      </c>
      <c r="DE288" s="10">
        <f ca="1">IF(NOT(snowball),0,IF(AR287=0,0,IF($C288&lt;=SUM($CL288:DD288),0,IF(CI288+$C288-SUM($CL288:DD288)&gt;AR287+BM288,AR287+BM288-CI288,$C288-SUM($CL288:DD288)))))</f>
        <v>0</v>
      </c>
    </row>
    <row r="289" spans="1:109" ht="11.1" customHeight="1">
      <c r="A289" s="11" t="str">
        <f t="shared" ca="1" si="336"/>
        <v/>
      </c>
      <c r="B289" s="5" t="e">
        <f t="shared" ca="1" si="369"/>
        <v>#N/A</v>
      </c>
      <c r="C289" s="34" t="str">
        <f t="shared" ca="1" si="355"/>
        <v/>
      </c>
      <c r="D289" s="10">
        <f t="shared" ca="1" si="337"/>
        <v>0</v>
      </c>
      <c r="E289" s="10">
        <f t="shared" ca="1" si="338"/>
        <v>0</v>
      </c>
      <c r="F289" s="10">
        <f t="shared" ca="1" si="339"/>
        <v>0</v>
      </c>
      <c r="G289" s="10">
        <f t="shared" ca="1" si="340"/>
        <v>0</v>
      </c>
      <c r="H289" s="10">
        <f t="shared" ca="1" si="341"/>
        <v>0</v>
      </c>
      <c r="I289" s="10">
        <f t="shared" ca="1" si="342"/>
        <v>0</v>
      </c>
      <c r="J289" s="10">
        <f t="shared" ca="1" si="354"/>
        <v>0</v>
      </c>
      <c r="K289" s="10">
        <f t="shared" ca="1" si="356"/>
        <v>0</v>
      </c>
      <c r="L289" s="10">
        <f t="shared" ca="1" si="357"/>
        <v>0</v>
      </c>
      <c r="M289" s="10">
        <f t="shared" ca="1" si="358"/>
        <v>0</v>
      </c>
      <c r="N289" s="10">
        <f t="shared" ca="1" si="359"/>
        <v>0</v>
      </c>
      <c r="O289" s="10">
        <f t="shared" ca="1" si="360"/>
        <v>0</v>
      </c>
      <c r="P289" s="10">
        <f t="shared" ca="1" si="361"/>
        <v>0</v>
      </c>
      <c r="Q289" s="10">
        <f t="shared" ca="1" si="362"/>
        <v>0</v>
      </c>
      <c r="R289" s="10">
        <f t="shared" ca="1" si="363"/>
        <v>0</v>
      </c>
      <c r="S289" s="10">
        <f t="shared" ca="1" si="364"/>
        <v>0</v>
      </c>
      <c r="T289" s="10">
        <f t="shared" ca="1" si="365"/>
        <v>0</v>
      </c>
      <c r="U289" s="10">
        <f t="shared" ca="1" si="366"/>
        <v>0</v>
      </c>
      <c r="V289" s="10">
        <f t="shared" ca="1" si="367"/>
        <v>0</v>
      </c>
      <c r="W289" s="10">
        <f t="shared" ca="1" si="367"/>
        <v>0</v>
      </c>
      <c r="X289" s="31"/>
      <c r="Y289" s="10">
        <f t="shared" ca="1" si="344"/>
        <v>0</v>
      </c>
      <c r="Z289" s="10">
        <f t="shared" ca="1" si="345"/>
        <v>0</v>
      </c>
      <c r="AA289" s="10">
        <f t="shared" ca="1" si="346"/>
        <v>0</v>
      </c>
      <c r="AB289" s="10">
        <f t="shared" ca="1" si="347"/>
        <v>0</v>
      </c>
      <c r="AC289" s="10">
        <f t="shared" ca="1" si="348"/>
        <v>0</v>
      </c>
      <c r="AD289" s="10">
        <f t="shared" ca="1" si="349"/>
        <v>0</v>
      </c>
      <c r="AE289" s="10">
        <f t="shared" ca="1" si="307"/>
        <v>0</v>
      </c>
      <c r="AF289" s="10">
        <f t="shared" ca="1" si="308"/>
        <v>0</v>
      </c>
      <c r="AG289" s="10">
        <f t="shared" ca="1" si="309"/>
        <v>0</v>
      </c>
      <c r="AH289" s="10">
        <f t="shared" ca="1" si="310"/>
        <v>0</v>
      </c>
      <c r="AI289" s="10">
        <f t="shared" ca="1" si="311"/>
        <v>0</v>
      </c>
      <c r="AJ289" s="10">
        <f t="shared" ca="1" si="312"/>
        <v>0</v>
      </c>
      <c r="AK289" s="10">
        <f t="shared" ca="1" si="313"/>
        <v>0</v>
      </c>
      <c r="AL289" s="10">
        <f t="shared" ca="1" si="314"/>
        <v>0</v>
      </c>
      <c r="AM289" s="10">
        <f t="shared" ca="1" si="315"/>
        <v>0</v>
      </c>
      <c r="AN289" s="10">
        <f t="shared" ca="1" si="316"/>
        <v>0</v>
      </c>
      <c r="AO289" s="10">
        <f t="shared" ca="1" si="317"/>
        <v>0</v>
      </c>
      <c r="AP289" s="10">
        <f t="shared" ca="1" si="318"/>
        <v>0</v>
      </c>
      <c r="AQ289" s="10">
        <f t="shared" ca="1" si="319"/>
        <v>0</v>
      </c>
      <c r="AR289" s="10">
        <f t="shared" ca="1" si="320"/>
        <v>0</v>
      </c>
      <c r="AS289" s="2"/>
      <c r="AT289" s="10">
        <f t="shared" ca="1" si="350"/>
        <v>0</v>
      </c>
      <c r="AU289" s="10">
        <f t="shared" ca="1" si="351"/>
        <v>0</v>
      </c>
      <c r="AV289" s="10">
        <f t="shared" ca="1" si="352"/>
        <v>0</v>
      </c>
      <c r="AW289" s="10">
        <f t="shared" ca="1" si="376"/>
        <v>0</v>
      </c>
      <c r="AX289" s="10">
        <f t="shared" ca="1" si="377"/>
        <v>0</v>
      </c>
      <c r="AY289" s="10">
        <f t="shared" ca="1" si="378"/>
        <v>0</v>
      </c>
      <c r="AZ289" s="10">
        <f t="shared" ca="1" si="379"/>
        <v>0</v>
      </c>
      <c r="BA289" s="10">
        <f t="shared" ca="1" si="380"/>
        <v>0</v>
      </c>
      <c r="BB289" s="10">
        <f t="shared" ca="1" si="381"/>
        <v>0</v>
      </c>
      <c r="BC289" s="10">
        <f t="shared" ca="1" si="382"/>
        <v>0</v>
      </c>
      <c r="BD289" s="10">
        <f t="shared" ca="1" si="383"/>
        <v>0</v>
      </c>
      <c r="BE289" s="10">
        <f t="shared" ca="1" si="384"/>
        <v>0</v>
      </c>
      <c r="BF289" s="10">
        <f t="shared" ca="1" si="385"/>
        <v>0</v>
      </c>
      <c r="BG289" s="10">
        <f t="shared" ca="1" si="386"/>
        <v>0</v>
      </c>
      <c r="BH289" s="10">
        <f t="shared" ca="1" si="387"/>
        <v>0</v>
      </c>
      <c r="BI289" s="10">
        <f t="shared" ca="1" si="388"/>
        <v>0</v>
      </c>
      <c r="BJ289" s="10">
        <f t="shared" ca="1" si="389"/>
        <v>0</v>
      </c>
      <c r="BK289" s="10">
        <f t="shared" ca="1" si="390"/>
        <v>0</v>
      </c>
      <c r="BL289" s="10">
        <f t="shared" ca="1" si="391"/>
        <v>0</v>
      </c>
      <c r="BM289" s="10">
        <f t="shared" ca="1" si="392"/>
        <v>0</v>
      </c>
      <c r="BN289" s="13">
        <f t="shared" ca="1" si="370"/>
        <v>0</v>
      </c>
      <c r="BO289" s="7"/>
      <c r="BP289" s="10">
        <f t="shared" ca="1" si="371"/>
        <v>0</v>
      </c>
      <c r="BQ289" s="10">
        <f t="shared" ca="1" si="372"/>
        <v>0</v>
      </c>
      <c r="BR289" s="10">
        <f t="shared" ca="1" si="373"/>
        <v>0</v>
      </c>
      <c r="BS289" s="10">
        <f t="shared" ca="1" si="374"/>
        <v>0</v>
      </c>
      <c r="BT289" s="10">
        <f t="shared" ca="1" si="375"/>
        <v>0</v>
      </c>
      <c r="BU289" s="10">
        <f t="shared" ca="1" si="321"/>
        <v>0</v>
      </c>
      <c r="BV289" s="10">
        <f t="shared" ca="1" si="322"/>
        <v>0</v>
      </c>
      <c r="BW289" s="10">
        <f t="shared" ca="1" si="323"/>
        <v>0</v>
      </c>
      <c r="BX289" s="10">
        <f t="shared" ca="1" si="324"/>
        <v>0</v>
      </c>
      <c r="BY289" s="10">
        <f t="shared" ca="1" si="325"/>
        <v>0</v>
      </c>
      <c r="BZ289" s="10">
        <f t="shared" ca="1" si="326"/>
        <v>0</v>
      </c>
      <c r="CA289" s="10">
        <f t="shared" ca="1" si="327"/>
        <v>0</v>
      </c>
      <c r="CB289" s="10">
        <f t="shared" ca="1" si="328"/>
        <v>0</v>
      </c>
      <c r="CC289" s="10">
        <f t="shared" ca="1" si="329"/>
        <v>0</v>
      </c>
      <c r="CD289" s="10">
        <f t="shared" ca="1" si="330"/>
        <v>0</v>
      </c>
      <c r="CE289" s="10">
        <f t="shared" ca="1" si="331"/>
        <v>0</v>
      </c>
      <c r="CF289" s="10">
        <f t="shared" ca="1" si="332"/>
        <v>0</v>
      </c>
      <c r="CG289" s="10">
        <f t="shared" ca="1" si="333"/>
        <v>0</v>
      </c>
      <c r="CH289" s="10">
        <f t="shared" ca="1" si="334"/>
        <v>0</v>
      </c>
      <c r="CI289" s="10">
        <f t="shared" ca="1" si="335"/>
        <v>0</v>
      </c>
      <c r="CJ289" s="13">
        <f t="shared" ca="1" si="353"/>
        <v>0</v>
      </c>
      <c r="CK289" s="13"/>
      <c r="CL289" s="33">
        <f t="shared" ca="1" si="368"/>
        <v>0</v>
      </c>
      <c r="CM289" s="10">
        <f ca="1">IF(NOT(snowball),0,IF(Z288=0,0,IF($C289&lt;=SUM($CL289:CL289),0,IF(BQ289+$C289-SUM($CL289:CL289)&gt;Z288+AU289,Z288+AU289-BQ289,$C289-SUM($CL289:CL289)))))</f>
        <v>0</v>
      </c>
      <c r="CN289" s="10">
        <f ca="1">IF(NOT(snowball),0,IF(AA288=0,0,IF($C289&lt;=SUM($CL289:CM289),0,IF(BR289+$C289-SUM($CL289:CM289)&gt;AA288+AV289,AA288+AV289-BR289,$C289-SUM($CL289:CM289)))))</f>
        <v>0</v>
      </c>
      <c r="CO289" s="10">
        <f ca="1">IF(NOT(snowball),0,IF(AB288=0,0,IF($C289&lt;=SUM($CL289:CN289),0,IF(BS289+$C289-SUM($CL289:CN289)&gt;AB288+AW289,AB288+AW289-BS289,$C289-SUM($CL289:CN289)))))</f>
        <v>0</v>
      </c>
      <c r="CP289" s="10">
        <f ca="1">IF(NOT(snowball),0,IF(AC288=0,0,IF($C289&lt;=SUM($CL289:CO289),0,IF(BT289+$C289-SUM($CL289:CO289)&gt;AC288+AX289,AC288+AX289-BT289,$C289-SUM($CL289:CO289)))))</f>
        <v>0</v>
      </c>
      <c r="CQ289" s="10">
        <f ca="1">IF(NOT(snowball),0,IF(AD288=0,0,IF($C289&lt;=SUM($CL289:CP289),0,IF(BU289+$C289-SUM($CL289:CP289)&gt;AD288+AY289,AD288+AY289-BU289,$C289-SUM($CL289:CP289)))))</f>
        <v>0</v>
      </c>
      <c r="CR289" s="10">
        <f ca="1">IF(NOT(snowball),0,IF(AE288=0,0,IF($C289&lt;=SUM($CL289:CQ289),0,IF(BV289+$C289-SUM($CL289:CQ289)&gt;AE288+AZ289,AE288+AZ289-BV289,$C289-SUM($CL289:CQ289)))))</f>
        <v>0</v>
      </c>
      <c r="CS289" s="10">
        <f ca="1">IF(NOT(snowball),0,IF(AF288=0,0,IF($C289&lt;=SUM($CL289:CR289),0,IF(BW289+$C289-SUM($CL289:CR289)&gt;AF288+BA289,AF288+BA289-BW289,$C289-SUM($CL289:CR289)))))</f>
        <v>0</v>
      </c>
      <c r="CT289" s="10">
        <f ca="1">IF(NOT(snowball),0,IF(AG288=0,0,IF($C289&lt;=SUM($CL289:CS289),0,IF(BX289+$C289-SUM($CL289:CS289)&gt;AG288+BB289,AG288+BB289-BX289,$C289-SUM($CL289:CS289)))))</f>
        <v>0</v>
      </c>
      <c r="CU289" s="10">
        <f ca="1">IF(NOT(snowball),0,IF(AH288=0,0,IF($C289&lt;=SUM($CL289:CT289),0,IF(BY289+$C289-SUM($CL289:CT289)&gt;AH288+BC289,AH288+BC289-BY289,$C289-SUM($CL289:CT289)))))</f>
        <v>0</v>
      </c>
      <c r="CV289" s="10">
        <f ca="1">IF(NOT(snowball),0,IF(AI288=0,0,IF($C289&lt;=SUM($CL289:CU289),0,IF(BZ289+$C289-SUM($CL289:CU289)&gt;AI288+BD289,AI288+BD289-BZ289,$C289-SUM($CL289:CU289)))))</f>
        <v>0</v>
      </c>
      <c r="CW289" s="10">
        <f ca="1">IF(NOT(snowball),0,IF(AJ288=0,0,IF($C289&lt;=SUM($CL289:CV289),0,IF(CA289+$C289-SUM($CL289:CV289)&gt;AJ288+BE289,AJ288+BE289-CA289,$C289-SUM($CL289:CV289)))))</f>
        <v>0</v>
      </c>
      <c r="CX289" s="10">
        <f ca="1">IF(NOT(snowball),0,IF(AK288=0,0,IF($C289&lt;=SUM($CL289:CW289),0,IF(CB289+$C289-SUM($CL289:CW289)&gt;AK288+BF289,AK288+BF289-CB289,$C289-SUM($CL289:CW289)))))</f>
        <v>0</v>
      </c>
      <c r="CY289" s="10">
        <f ca="1">IF(NOT(snowball),0,IF(AL288=0,0,IF($C289&lt;=SUM($CL289:CX289),0,IF(CC289+$C289-SUM($CL289:CX289)&gt;AL288+BG289,AL288+BG289-CC289,$C289-SUM($CL289:CX289)))))</f>
        <v>0</v>
      </c>
      <c r="CZ289" s="10">
        <f ca="1">IF(NOT(snowball),0,IF(AM288=0,0,IF($C289&lt;=SUM($CL289:CY289),0,IF(CD289+$C289-SUM($CL289:CY289)&gt;AM288+BH289,AM288+BH289-CD289,$C289-SUM($CL289:CY289)))))</f>
        <v>0</v>
      </c>
      <c r="DA289" s="10">
        <f ca="1">IF(NOT(snowball),0,IF(AN288=0,0,IF($C289&lt;=SUM($CL289:CZ289),0,IF(CE289+$C289-SUM($CL289:CZ289)&gt;AN288+BI289,AN288+BI289-CE289,$C289-SUM($CL289:CZ289)))))</f>
        <v>0</v>
      </c>
      <c r="DB289" s="10">
        <f ca="1">IF(NOT(snowball),0,IF(AO288=0,0,IF($C289&lt;=SUM($CL289:DA289),0,IF(CF289+$C289-SUM($CL289:DA289)&gt;AO288+BJ289,AO288+BJ289-CF289,$C289-SUM($CL289:DA289)))))</f>
        <v>0</v>
      </c>
      <c r="DC289" s="10">
        <f ca="1">IF(NOT(snowball),0,IF(AP288=0,0,IF($C289&lt;=SUM($CL289:DB289),0,IF(CG289+$C289-SUM($CL289:DB289)&gt;AP288+BK289,AP288+BK289-CG289,$C289-SUM($CL289:DB289)))))</f>
        <v>0</v>
      </c>
      <c r="DD289" s="10">
        <f ca="1">IF(NOT(snowball),0,IF(AQ288=0,0,IF($C289&lt;=SUM($CL289:DC289),0,IF(CH289+$C289-SUM($CL289:DC289)&gt;AQ288+BL289,AQ288+BL289-CH289,$C289-SUM($CL289:DC289)))))</f>
        <v>0</v>
      </c>
      <c r="DE289" s="10">
        <f ca="1">IF(NOT(snowball),0,IF(AR288=0,0,IF($C289&lt;=SUM($CL289:DD289),0,IF(CI289+$C289-SUM($CL289:DD289)&gt;AR288+BM289,AR288+BM289-CI289,$C289-SUM($CL289:DD289)))))</f>
        <v>0</v>
      </c>
    </row>
    <row r="290" spans="1:109" ht="11.1" customHeight="1">
      <c r="A290" s="11" t="str">
        <f t="shared" ca="1" si="336"/>
        <v/>
      </c>
      <c r="B290" s="5" t="e">
        <f t="shared" ca="1" si="369"/>
        <v>#N/A</v>
      </c>
      <c r="C290" s="34" t="str">
        <f t="shared" ca="1" si="355"/>
        <v/>
      </c>
      <c r="D290" s="10">
        <f t="shared" ca="1" si="337"/>
        <v>0</v>
      </c>
      <c r="E290" s="10">
        <f t="shared" ca="1" si="338"/>
        <v>0</v>
      </c>
      <c r="F290" s="10">
        <f t="shared" ca="1" si="339"/>
        <v>0</v>
      </c>
      <c r="G290" s="10">
        <f t="shared" ca="1" si="340"/>
        <v>0</v>
      </c>
      <c r="H290" s="10">
        <f t="shared" ca="1" si="341"/>
        <v>0</v>
      </c>
      <c r="I290" s="10">
        <f t="shared" ca="1" si="342"/>
        <v>0</v>
      </c>
      <c r="J290" s="10">
        <f t="shared" ca="1" si="354"/>
        <v>0</v>
      </c>
      <c r="K290" s="10">
        <f t="shared" ca="1" si="356"/>
        <v>0</v>
      </c>
      <c r="L290" s="10">
        <f t="shared" ca="1" si="357"/>
        <v>0</v>
      </c>
      <c r="M290" s="10">
        <f t="shared" ca="1" si="358"/>
        <v>0</v>
      </c>
      <c r="N290" s="10">
        <f t="shared" ca="1" si="359"/>
        <v>0</v>
      </c>
      <c r="O290" s="10">
        <f t="shared" ca="1" si="360"/>
        <v>0</v>
      </c>
      <c r="P290" s="10">
        <f t="shared" ca="1" si="361"/>
        <v>0</v>
      </c>
      <c r="Q290" s="10">
        <f t="shared" ca="1" si="362"/>
        <v>0</v>
      </c>
      <c r="R290" s="10">
        <f t="shared" ca="1" si="363"/>
        <v>0</v>
      </c>
      <c r="S290" s="10">
        <f t="shared" ca="1" si="364"/>
        <v>0</v>
      </c>
      <c r="T290" s="10">
        <f t="shared" ca="1" si="365"/>
        <v>0</v>
      </c>
      <c r="U290" s="10">
        <f t="shared" ca="1" si="366"/>
        <v>0</v>
      </c>
      <c r="V290" s="10">
        <f t="shared" ca="1" si="367"/>
        <v>0</v>
      </c>
      <c r="W290" s="10">
        <f t="shared" ca="1" si="367"/>
        <v>0</v>
      </c>
      <c r="X290" s="31"/>
      <c r="Y290" s="10">
        <f t="shared" ca="1" si="344"/>
        <v>0</v>
      </c>
      <c r="Z290" s="10">
        <f t="shared" ca="1" si="345"/>
        <v>0</v>
      </c>
      <c r="AA290" s="10">
        <f t="shared" ca="1" si="346"/>
        <v>0</v>
      </c>
      <c r="AB290" s="10">
        <f t="shared" ca="1" si="347"/>
        <v>0</v>
      </c>
      <c r="AC290" s="10">
        <f t="shared" ca="1" si="348"/>
        <v>0</v>
      </c>
      <c r="AD290" s="10">
        <f t="shared" ca="1" si="349"/>
        <v>0</v>
      </c>
      <c r="AE290" s="10">
        <f t="shared" ca="1" si="307"/>
        <v>0</v>
      </c>
      <c r="AF290" s="10">
        <f t="shared" ca="1" si="308"/>
        <v>0</v>
      </c>
      <c r="AG290" s="10">
        <f t="shared" ca="1" si="309"/>
        <v>0</v>
      </c>
      <c r="AH290" s="10">
        <f t="shared" ca="1" si="310"/>
        <v>0</v>
      </c>
      <c r="AI290" s="10">
        <f t="shared" ca="1" si="311"/>
        <v>0</v>
      </c>
      <c r="AJ290" s="10">
        <f t="shared" ca="1" si="312"/>
        <v>0</v>
      </c>
      <c r="AK290" s="10">
        <f t="shared" ca="1" si="313"/>
        <v>0</v>
      </c>
      <c r="AL290" s="10">
        <f t="shared" ca="1" si="314"/>
        <v>0</v>
      </c>
      <c r="AM290" s="10">
        <f t="shared" ca="1" si="315"/>
        <v>0</v>
      </c>
      <c r="AN290" s="10">
        <f t="shared" ca="1" si="316"/>
        <v>0</v>
      </c>
      <c r="AO290" s="10">
        <f t="shared" ca="1" si="317"/>
        <v>0</v>
      </c>
      <c r="AP290" s="10">
        <f t="shared" ca="1" si="318"/>
        <v>0</v>
      </c>
      <c r="AQ290" s="10">
        <f t="shared" ca="1" si="319"/>
        <v>0</v>
      </c>
      <c r="AR290" s="10">
        <f t="shared" ca="1" si="320"/>
        <v>0</v>
      </c>
      <c r="AS290" s="2"/>
      <c r="AT290" s="10">
        <f t="shared" ca="1" si="350"/>
        <v>0</v>
      </c>
      <c r="AU290" s="10">
        <f t="shared" ca="1" si="351"/>
        <v>0</v>
      </c>
      <c r="AV290" s="10">
        <f t="shared" ca="1" si="352"/>
        <v>0</v>
      </c>
      <c r="AW290" s="10">
        <f t="shared" ca="1" si="376"/>
        <v>0</v>
      </c>
      <c r="AX290" s="10">
        <f t="shared" ca="1" si="377"/>
        <v>0</v>
      </c>
      <c r="AY290" s="10">
        <f t="shared" ca="1" si="378"/>
        <v>0</v>
      </c>
      <c r="AZ290" s="10">
        <f t="shared" ca="1" si="379"/>
        <v>0</v>
      </c>
      <c r="BA290" s="10">
        <f t="shared" ca="1" si="380"/>
        <v>0</v>
      </c>
      <c r="BB290" s="10">
        <f t="shared" ca="1" si="381"/>
        <v>0</v>
      </c>
      <c r="BC290" s="10">
        <f t="shared" ca="1" si="382"/>
        <v>0</v>
      </c>
      <c r="BD290" s="10">
        <f t="shared" ca="1" si="383"/>
        <v>0</v>
      </c>
      <c r="BE290" s="10">
        <f t="shared" ca="1" si="384"/>
        <v>0</v>
      </c>
      <c r="BF290" s="10">
        <f t="shared" ca="1" si="385"/>
        <v>0</v>
      </c>
      <c r="BG290" s="10">
        <f t="shared" ca="1" si="386"/>
        <v>0</v>
      </c>
      <c r="BH290" s="10">
        <f t="shared" ca="1" si="387"/>
        <v>0</v>
      </c>
      <c r="BI290" s="10">
        <f t="shared" ca="1" si="388"/>
        <v>0</v>
      </c>
      <c r="BJ290" s="10">
        <f t="shared" ca="1" si="389"/>
        <v>0</v>
      </c>
      <c r="BK290" s="10">
        <f t="shared" ca="1" si="390"/>
        <v>0</v>
      </c>
      <c r="BL290" s="10">
        <f t="shared" ca="1" si="391"/>
        <v>0</v>
      </c>
      <c r="BM290" s="10">
        <f t="shared" ca="1" si="392"/>
        <v>0</v>
      </c>
      <c r="BN290" s="13">
        <f t="shared" ca="1" si="370"/>
        <v>0</v>
      </c>
      <c r="BO290" s="7"/>
      <c r="BP290" s="10">
        <f t="shared" ca="1" si="371"/>
        <v>0</v>
      </c>
      <c r="BQ290" s="10">
        <f t="shared" ca="1" si="372"/>
        <v>0</v>
      </c>
      <c r="BR290" s="10">
        <f t="shared" ca="1" si="373"/>
        <v>0</v>
      </c>
      <c r="BS290" s="10">
        <f t="shared" ca="1" si="374"/>
        <v>0</v>
      </c>
      <c r="BT290" s="10">
        <f t="shared" ca="1" si="375"/>
        <v>0</v>
      </c>
      <c r="BU290" s="10">
        <f t="shared" ca="1" si="321"/>
        <v>0</v>
      </c>
      <c r="BV290" s="10">
        <f t="shared" ca="1" si="322"/>
        <v>0</v>
      </c>
      <c r="BW290" s="10">
        <f t="shared" ca="1" si="323"/>
        <v>0</v>
      </c>
      <c r="BX290" s="10">
        <f t="shared" ca="1" si="324"/>
        <v>0</v>
      </c>
      <c r="BY290" s="10">
        <f t="shared" ca="1" si="325"/>
        <v>0</v>
      </c>
      <c r="BZ290" s="10">
        <f t="shared" ca="1" si="326"/>
        <v>0</v>
      </c>
      <c r="CA290" s="10">
        <f t="shared" ca="1" si="327"/>
        <v>0</v>
      </c>
      <c r="CB290" s="10">
        <f t="shared" ca="1" si="328"/>
        <v>0</v>
      </c>
      <c r="CC290" s="10">
        <f t="shared" ca="1" si="329"/>
        <v>0</v>
      </c>
      <c r="CD290" s="10">
        <f t="shared" ca="1" si="330"/>
        <v>0</v>
      </c>
      <c r="CE290" s="10">
        <f t="shared" ca="1" si="331"/>
        <v>0</v>
      </c>
      <c r="CF290" s="10">
        <f t="shared" ca="1" si="332"/>
        <v>0</v>
      </c>
      <c r="CG290" s="10">
        <f t="shared" ca="1" si="333"/>
        <v>0</v>
      </c>
      <c r="CH290" s="10">
        <f t="shared" ca="1" si="334"/>
        <v>0</v>
      </c>
      <c r="CI290" s="10">
        <f t="shared" ca="1" si="335"/>
        <v>0</v>
      </c>
      <c r="CJ290" s="13">
        <f t="shared" ca="1" si="353"/>
        <v>0</v>
      </c>
      <c r="CK290" s="13"/>
      <c r="CL290" s="33">
        <f t="shared" ca="1" si="368"/>
        <v>0</v>
      </c>
      <c r="CM290" s="10">
        <f ca="1">IF(NOT(snowball),0,IF(Z289=0,0,IF($C290&lt;=SUM($CL290:CL290),0,IF(BQ290+$C290-SUM($CL290:CL290)&gt;Z289+AU290,Z289+AU290-BQ290,$C290-SUM($CL290:CL290)))))</f>
        <v>0</v>
      </c>
      <c r="CN290" s="10">
        <f ca="1">IF(NOT(snowball),0,IF(AA289=0,0,IF($C290&lt;=SUM($CL290:CM290),0,IF(BR290+$C290-SUM($CL290:CM290)&gt;AA289+AV290,AA289+AV290-BR290,$C290-SUM($CL290:CM290)))))</f>
        <v>0</v>
      </c>
      <c r="CO290" s="10">
        <f ca="1">IF(NOT(snowball),0,IF(AB289=0,0,IF($C290&lt;=SUM($CL290:CN290),0,IF(BS290+$C290-SUM($CL290:CN290)&gt;AB289+AW290,AB289+AW290-BS290,$C290-SUM($CL290:CN290)))))</f>
        <v>0</v>
      </c>
      <c r="CP290" s="10">
        <f ca="1">IF(NOT(snowball),0,IF(AC289=0,0,IF($C290&lt;=SUM($CL290:CO290),0,IF(BT290+$C290-SUM($CL290:CO290)&gt;AC289+AX290,AC289+AX290-BT290,$C290-SUM($CL290:CO290)))))</f>
        <v>0</v>
      </c>
      <c r="CQ290" s="10">
        <f ca="1">IF(NOT(snowball),0,IF(AD289=0,0,IF($C290&lt;=SUM($CL290:CP290),0,IF(BU290+$C290-SUM($CL290:CP290)&gt;AD289+AY290,AD289+AY290-BU290,$C290-SUM($CL290:CP290)))))</f>
        <v>0</v>
      </c>
      <c r="CR290" s="10">
        <f ca="1">IF(NOT(snowball),0,IF(AE289=0,0,IF($C290&lt;=SUM($CL290:CQ290),0,IF(BV290+$C290-SUM($CL290:CQ290)&gt;AE289+AZ290,AE289+AZ290-BV290,$C290-SUM($CL290:CQ290)))))</f>
        <v>0</v>
      </c>
      <c r="CS290" s="10">
        <f ca="1">IF(NOT(snowball),0,IF(AF289=0,0,IF($C290&lt;=SUM($CL290:CR290),0,IF(BW290+$C290-SUM($CL290:CR290)&gt;AF289+BA290,AF289+BA290-BW290,$C290-SUM($CL290:CR290)))))</f>
        <v>0</v>
      </c>
      <c r="CT290" s="10">
        <f ca="1">IF(NOT(snowball),0,IF(AG289=0,0,IF($C290&lt;=SUM($CL290:CS290),0,IF(BX290+$C290-SUM($CL290:CS290)&gt;AG289+BB290,AG289+BB290-BX290,$C290-SUM($CL290:CS290)))))</f>
        <v>0</v>
      </c>
      <c r="CU290" s="10">
        <f ca="1">IF(NOT(snowball),0,IF(AH289=0,0,IF($C290&lt;=SUM($CL290:CT290),0,IF(BY290+$C290-SUM($CL290:CT290)&gt;AH289+BC290,AH289+BC290-BY290,$C290-SUM($CL290:CT290)))))</f>
        <v>0</v>
      </c>
      <c r="CV290" s="10">
        <f ca="1">IF(NOT(snowball),0,IF(AI289=0,0,IF($C290&lt;=SUM($CL290:CU290),0,IF(BZ290+$C290-SUM($CL290:CU290)&gt;AI289+BD290,AI289+BD290-BZ290,$C290-SUM($CL290:CU290)))))</f>
        <v>0</v>
      </c>
      <c r="CW290" s="10">
        <f ca="1">IF(NOT(snowball),0,IF(AJ289=0,0,IF($C290&lt;=SUM($CL290:CV290),0,IF(CA290+$C290-SUM($CL290:CV290)&gt;AJ289+BE290,AJ289+BE290-CA290,$C290-SUM($CL290:CV290)))))</f>
        <v>0</v>
      </c>
      <c r="CX290" s="10">
        <f ca="1">IF(NOT(snowball),0,IF(AK289=0,0,IF($C290&lt;=SUM($CL290:CW290),0,IF(CB290+$C290-SUM($CL290:CW290)&gt;AK289+BF290,AK289+BF290-CB290,$C290-SUM($CL290:CW290)))))</f>
        <v>0</v>
      </c>
      <c r="CY290" s="10">
        <f ca="1">IF(NOT(snowball),0,IF(AL289=0,0,IF($C290&lt;=SUM($CL290:CX290),0,IF(CC290+$C290-SUM($CL290:CX290)&gt;AL289+BG290,AL289+BG290-CC290,$C290-SUM($CL290:CX290)))))</f>
        <v>0</v>
      </c>
      <c r="CZ290" s="10">
        <f ca="1">IF(NOT(snowball),0,IF(AM289=0,0,IF($C290&lt;=SUM($CL290:CY290),0,IF(CD290+$C290-SUM($CL290:CY290)&gt;AM289+BH290,AM289+BH290-CD290,$C290-SUM($CL290:CY290)))))</f>
        <v>0</v>
      </c>
      <c r="DA290" s="10">
        <f ca="1">IF(NOT(snowball),0,IF(AN289=0,0,IF($C290&lt;=SUM($CL290:CZ290),0,IF(CE290+$C290-SUM($CL290:CZ290)&gt;AN289+BI290,AN289+BI290-CE290,$C290-SUM($CL290:CZ290)))))</f>
        <v>0</v>
      </c>
      <c r="DB290" s="10">
        <f ca="1">IF(NOT(snowball),0,IF(AO289=0,0,IF($C290&lt;=SUM($CL290:DA290),0,IF(CF290+$C290-SUM($CL290:DA290)&gt;AO289+BJ290,AO289+BJ290-CF290,$C290-SUM($CL290:DA290)))))</f>
        <v>0</v>
      </c>
      <c r="DC290" s="10">
        <f ca="1">IF(NOT(snowball),0,IF(AP289=0,0,IF($C290&lt;=SUM($CL290:DB290),0,IF(CG290+$C290-SUM($CL290:DB290)&gt;AP289+BK290,AP289+BK290-CG290,$C290-SUM($CL290:DB290)))))</f>
        <v>0</v>
      </c>
      <c r="DD290" s="10">
        <f ca="1">IF(NOT(snowball),0,IF(AQ289=0,0,IF($C290&lt;=SUM($CL290:DC290),0,IF(CH290+$C290-SUM($CL290:DC290)&gt;AQ289+BL290,AQ289+BL290-CH290,$C290-SUM($CL290:DC290)))))</f>
        <v>0</v>
      </c>
      <c r="DE290" s="10">
        <f ca="1">IF(NOT(snowball),0,IF(AR289=0,0,IF($C290&lt;=SUM($CL290:DD290),0,IF(CI290+$C290-SUM($CL290:DD290)&gt;AR289+BM290,AR289+BM290-CI290,$C290-SUM($CL290:DD290)))))</f>
        <v>0</v>
      </c>
    </row>
    <row r="291" spans="1:109" ht="11.1" customHeight="1">
      <c r="A291" s="11" t="str">
        <f t="shared" ca="1" si="336"/>
        <v/>
      </c>
      <c r="B291" s="5" t="e">
        <f t="shared" ca="1" si="369"/>
        <v>#N/A</v>
      </c>
      <c r="C291" s="34" t="str">
        <f t="shared" ca="1" si="355"/>
        <v/>
      </c>
      <c r="D291" s="10">
        <f t="shared" ca="1" si="337"/>
        <v>0</v>
      </c>
      <c r="E291" s="10">
        <f t="shared" ca="1" si="338"/>
        <v>0</v>
      </c>
      <c r="F291" s="10">
        <f t="shared" ca="1" si="339"/>
        <v>0</v>
      </c>
      <c r="G291" s="10">
        <f t="shared" ca="1" si="340"/>
        <v>0</v>
      </c>
      <c r="H291" s="10">
        <f t="shared" ca="1" si="341"/>
        <v>0</v>
      </c>
      <c r="I291" s="10">
        <f t="shared" ca="1" si="342"/>
        <v>0</v>
      </c>
      <c r="J291" s="10">
        <f t="shared" ca="1" si="354"/>
        <v>0</v>
      </c>
      <c r="K291" s="10">
        <f t="shared" ca="1" si="356"/>
        <v>0</v>
      </c>
      <c r="L291" s="10">
        <f t="shared" ca="1" si="357"/>
        <v>0</v>
      </c>
      <c r="M291" s="10">
        <f t="shared" ca="1" si="358"/>
        <v>0</v>
      </c>
      <c r="N291" s="10">
        <f t="shared" ca="1" si="359"/>
        <v>0</v>
      </c>
      <c r="O291" s="10">
        <f t="shared" ca="1" si="360"/>
        <v>0</v>
      </c>
      <c r="P291" s="10">
        <f t="shared" ca="1" si="361"/>
        <v>0</v>
      </c>
      <c r="Q291" s="10">
        <f t="shared" ca="1" si="362"/>
        <v>0</v>
      </c>
      <c r="R291" s="10">
        <f t="shared" ca="1" si="363"/>
        <v>0</v>
      </c>
      <c r="S291" s="10">
        <f t="shared" ca="1" si="364"/>
        <v>0</v>
      </c>
      <c r="T291" s="10">
        <f t="shared" ca="1" si="365"/>
        <v>0</v>
      </c>
      <c r="U291" s="10">
        <f t="shared" ca="1" si="366"/>
        <v>0</v>
      </c>
      <c r="V291" s="10">
        <f t="shared" ca="1" si="367"/>
        <v>0</v>
      </c>
      <c r="W291" s="10">
        <f t="shared" ca="1" si="367"/>
        <v>0</v>
      </c>
      <c r="X291" s="31"/>
      <c r="Y291" s="10">
        <f t="shared" ca="1" si="344"/>
        <v>0</v>
      </c>
      <c r="Z291" s="10">
        <f t="shared" ca="1" si="345"/>
        <v>0</v>
      </c>
      <c r="AA291" s="10">
        <f t="shared" ca="1" si="346"/>
        <v>0</v>
      </c>
      <c r="AB291" s="10">
        <f t="shared" ca="1" si="347"/>
        <v>0</v>
      </c>
      <c r="AC291" s="10">
        <f t="shared" ca="1" si="348"/>
        <v>0</v>
      </c>
      <c r="AD291" s="10">
        <f t="shared" ca="1" si="349"/>
        <v>0</v>
      </c>
      <c r="AE291" s="10">
        <f t="shared" ca="1" si="307"/>
        <v>0</v>
      </c>
      <c r="AF291" s="10">
        <f t="shared" ca="1" si="308"/>
        <v>0</v>
      </c>
      <c r="AG291" s="10">
        <f t="shared" ca="1" si="309"/>
        <v>0</v>
      </c>
      <c r="AH291" s="10">
        <f t="shared" ca="1" si="310"/>
        <v>0</v>
      </c>
      <c r="AI291" s="10">
        <f t="shared" ca="1" si="311"/>
        <v>0</v>
      </c>
      <c r="AJ291" s="10">
        <f t="shared" ca="1" si="312"/>
        <v>0</v>
      </c>
      <c r="AK291" s="10">
        <f t="shared" ca="1" si="313"/>
        <v>0</v>
      </c>
      <c r="AL291" s="10">
        <f t="shared" ca="1" si="314"/>
        <v>0</v>
      </c>
      <c r="AM291" s="10">
        <f t="shared" ca="1" si="315"/>
        <v>0</v>
      </c>
      <c r="AN291" s="10">
        <f t="shared" ca="1" si="316"/>
        <v>0</v>
      </c>
      <c r="AO291" s="10">
        <f t="shared" ca="1" si="317"/>
        <v>0</v>
      </c>
      <c r="AP291" s="10">
        <f t="shared" ca="1" si="318"/>
        <v>0</v>
      </c>
      <c r="AQ291" s="10">
        <f t="shared" ca="1" si="319"/>
        <v>0</v>
      </c>
      <c r="AR291" s="10">
        <f t="shared" ca="1" si="320"/>
        <v>0</v>
      </c>
      <c r="AS291" s="2"/>
      <c r="AT291" s="10">
        <f t="shared" ca="1" si="350"/>
        <v>0</v>
      </c>
      <c r="AU291" s="10">
        <f t="shared" ca="1" si="351"/>
        <v>0</v>
      </c>
      <c r="AV291" s="10">
        <f t="shared" ca="1" si="352"/>
        <v>0</v>
      </c>
      <c r="AW291" s="10">
        <f t="shared" ca="1" si="376"/>
        <v>0</v>
      </c>
      <c r="AX291" s="10">
        <f t="shared" ca="1" si="377"/>
        <v>0</v>
      </c>
      <c r="AY291" s="10">
        <f t="shared" ca="1" si="378"/>
        <v>0</v>
      </c>
      <c r="AZ291" s="10">
        <f t="shared" ca="1" si="379"/>
        <v>0</v>
      </c>
      <c r="BA291" s="10">
        <f t="shared" ca="1" si="380"/>
        <v>0</v>
      </c>
      <c r="BB291" s="10">
        <f t="shared" ca="1" si="381"/>
        <v>0</v>
      </c>
      <c r="BC291" s="10">
        <f t="shared" ca="1" si="382"/>
        <v>0</v>
      </c>
      <c r="BD291" s="10">
        <f t="shared" ca="1" si="383"/>
        <v>0</v>
      </c>
      <c r="BE291" s="10">
        <f t="shared" ca="1" si="384"/>
        <v>0</v>
      </c>
      <c r="BF291" s="10">
        <f t="shared" ca="1" si="385"/>
        <v>0</v>
      </c>
      <c r="BG291" s="10">
        <f t="shared" ca="1" si="386"/>
        <v>0</v>
      </c>
      <c r="BH291" s="10">
        <f t="shared" ca="1" si="387"/>
        <v>0</v>
      </c>
      <c r="BI291" s="10">
        <f t="shared" ca="1" si="388"/>
        <v>0</v>
      </c>
      <c r="BJ291" s="10">
        <f t="shared" ca="1" si="389"/>
        <v>0</v>
      </c>
      <c r="BK291" s="10">
        <f t="shared" ca="1" si="390"/>
        <v>0</v>
      </c>
      <c r="BL291" s="10">
        <f t="shared" ca="1" si="391"/>
        <v>0</v>
      </c>
      <c r="BM291" s="10">
        <f t="shared" ca="1" si="392"/>
        <v>0</v>
      </c>
      <c r="BN291" s="13">
        <f t="shared" ca="1" si="370"/>
        <v>0</v>
      </c>
      <c r="BO291" s="7"/>
      <c r="BP291" s="10">
        <f t="shared" ca="1" si="371"/>
        <v>0</v>
      </c>
      <c r="BQ291" s="10">
        <f t="shared" ca="1" si="372"/>
        <v>0</v>
      </c>
      <c r="BR291" s="10">
        <f t="shared" ca="1" si="373"/>
        <v>0</v>
      </c>
      <c r="BS291" s="10">
        <f t="shared" ca="1" si="374"/>
        <v>0</v>
      </c>
      <c r="BT291" s="10">
        <f t="shared" ca="1" si="375"/>
        <v>0</v>
      </c>
      <c r="BU291" s="10">
        <f t="shared" ca="1" si="321"/>
        <v>0</v>
      </c>
      <c r="BV291" s="10">
        <f t="shared" ca="1" si="322"/>
        <v>0</v>
      </c>
      <c r="BW291" s="10">
        <f t="shared" ca="1" si="323"/>
        <v>0</v>
      </c>
      <c r="BX291" s="10">
        <f t="shared" ca="1" si="324"/>
        <v>0</v>
      </c>
      <c r="BY291" s="10">
        <f t="shared" ca="1" si="325"/>
        <v>0</v>
      </c>
      <c r="BZ291" s="10">
        <f t="shared" ca="1" si="326"/>
        <v>0</v>
      </c>
      <c r="CA291" s="10">
        <f t="shared" ca="1" si="327"/>
        <v>0</v>
      </c>
      <c r="CB291" s="10">
        <f t="shared" ca="1" si="328"/>
        <v>0</v>
      </c>
      <c r="CC291" s="10">
        <f t="shared" ca="1" si="329"/>
        <v>0</v>
      </c>
      <c r="CD291" s="10">
        <f t="shared" ca="1" si="330"/>
        <v>0</v>
      </c>
      <c r="CE291" s="10">
        <f t="shared" ca="1" si="331"/>
        <v>0</v>
      </c>
      <c r="CF291" s="10">
        <f t="shared" ca="1" si="332"/>
        <v>0</v>
      </c>
      <c r="CG291" s="10">
        <f t="shared" ca="1" si="333"/>
        <v>0</v>
      </c>
      <c r="CH291" s="10">
        <f t="shared" ca="1" si="334"/>
        <v>0</v>
      </c>
      <c r="CI291" s="10">
        <f t="shared" ca="1" si="335"/>
        <v>0</v>
      </c>
      <c r="CJ291" s="13">
        <f t="shared" ca="1" si="353"/>
        <v>0</v>
      </c>
      <c r="CK291" s="13"/>
      <c r="CL291" s="33">
        <f t="shared" ca="1" si="368"/>
        <v>0</v>
      </c>
      <c r="CM291" s="10">
        <f ca="1">IF(NOT(snowball),0,IF(Z290=0,0,IF($C291&lt;=SUM($CL291:CL291),0,IF(BQ291+$C291-SUM($CL291:CL291)&gt;Z290+AU291,Z290+AU291-BQ291,$C291-SUM($CL291:CL291)))))</f>
        <v>0</v>
      </c>
      <c r="CN291" s="10">
        <f ca="1">IF(NOT(snowball),0,IF(AA290=0,0,IF($C291&lt;=SUM($CL291:CM291),0,IF(BR291+$C291-SUM($CL291:CM291)&gt;AA290+AV291,AA290+AV291-BR291,$C291-SUM($CL291:CM291)))))</f>
        <v>0</v>
      </c>
      <c r="CO291" s="10">
        <f ca="1">IF(NOT(snowball),0,IF(AB290=0,0,IF($C291&lt;=SUM($CL291:CN291),0,IF(BS291+$C291-SUM($CL291:CN291)&gt;AB290+AW291,AB290+AW291-BS291,$C291-SUM($CL291:CN291)))))</f>
        <v>0</v>
      </c>
      <c r="CP291" s="10">
        <f ca="1">IF(NOT(snowball),0,IF(AC290=0,0,IF($C291&lt;=SUM($CL291:CO291),0,IF(BT291+$C291-SUM($CL291:CO291)&gt;AC290+AX291,AC290+AX291-BT291,$C291-SUM($CL291:CO291)))))</f>
        <v>0</v>
      </c>
      <c r="CQ291" s="10">
        <f ca="1">IF(NOT(snowball),0,IF(AD290=0,0,IF($C291&lt;=SUM($CL291:CP291),0,IF(BU291+$C291-SUM($CL291:CP291)&gt;AD290+AY291,AD290+AY291-BU291,$C291-SUM($CL291:CP291)))))</f>
        <v>0</v>
      </c>
      <c r="CR291" s="10">
        <f ca="1">IF(NOT(snowball),0,IF(AE290=0,0,IF($C291&lt;=SUM($CL291:CQ291),0,IF(BV291+$C291-SUM($CL291:CQ291)&gt;AE290+AZ291,AE290+AZ291-BV291,$C291-SUM($CL291:CQ291)))))</f>
        <v>0</v>
      </c>
      <c r="CS291" s="10">
        <f ca="1">IF(NOT(snowball),0,IF(AF290=0,0,IF($C291&lt;=SUM($CL291:CR291),0,IF(BW291+$C291-SUM($CL291:CR291)&gt;AF290+BA291,AF290+BA291-BW291,$C291-SUM($CL291:CR291)))))</f>
        <v>0</v>
      </c>
      <c r="CT291" s="10">
        <f ca="1">IF(NOT(snowball),0,IF(AG290=0,0,IF($C291&lt;=SUM($CL291:CS291),0,IF(BX291+$C291-SUM($CL291:CS291)&gt;AG290+BB291,AG290+BB291-BX291,$C291-SUM($CL291:CS291)))))</f>
        <v>0</v>
      </c>
      <c r="CU291" s="10">
        <f ca="1">IF(NOT(snowball),0,IF(AH290=0,0,IF($C291&lt;=SUM($CL291:CT291),0,IF(BY291+$C291-SUM($CL291:CT291)&gt;AH290+BC291,AH290+BC291-BY291,$C291-SUM($CL291:CT291)))))</f>
        <v>0</v>
      </c>
      <c r="CV291" s="10">
        <f ca="1">IF(NOT(snowball),0,IF(AI290=0,0,IF($C291&lt;=SUM($CL291:CU291),0,IF(BZ291+$C291-SUM($CL291:CU291)&gt;AI290+BD291,AI290+BD291-BZ291,$C291-SUM($CL291:CU291)))))</f>
        <v>0</v>
      </c>
      <c r="CW291" s="10">
        <f ca="1">IF(NOT(snowball),0,IF(AJ290=0,0,IF($C291&lt;=SUM($CL291:CV291),0,IF(CA291+$C291-SUM($CL291:CV291)&gt;AJ290+BE291,AJ290+BE291-CA291,$C291-SUM($CL291:CV291)))))</f>
        <v>0</v>
      </c>
      <c r="CX291" s="10">
        <f ca="1">IF(NOT(snowball),0,IF(AK290=0,0,IF($C291&lt;=SUM($CL291:CW291),0,IF(CB291+$C291-SUM($CL291:CW291)&gt;AK290+BF291,AK290+BF291-CB291,$C291-SUM($CL291:CW291)))))</f>
        <v>0</v>
      </c>
      <c r="CY291" s="10">
        <f ca="1">IF(NOT(snowball),0,IF(AL290=0,0,IF($C291&lt;=SUM($CL291:CX291),0,IF(CC291+$C291-SUM($CL291:CX291)&gt;AL290+BG291,AL290+BG291-CC291,$C291-SUM($CL291:CX291)))))</f>
        <v>0</v>
      </c>
      <c r="CZ291" s="10">
        <f ca="1">IF(NOT(snowball),0,IF(AM290=0,0,IF($C291&lt;=SUM($CL291:CY291),0,IF(CD291+$C291-SUM($CL291:CY291)&gt;AM290+BH291,AM290+BH291-CD291,$C291-SUM($CL291:CY291)))))</f>
        <v>0</v>
      </c>
      <c r="DA291" s="10">
        <f ca="1">IF(NOT(snowball),0,IF(AN290=0,0,IF($C291&lt;=SUM($CL291:CZ291),0,IF(CE291+$C291-SUM($CL291:CZ291)&gt;AN290+BI291,AN290+BI291-CE291,$C291-SUM($CL291:CZ291)))))</f>
        <v>0</v>
      </c>
      <c r="DB291" s="10">
        <f ca="1">IF(NOT(snowball),0,IF(AO290=0,0,IF($C291&lt;=SUM($CL291:DA291),0,IF(CF291+$C291-SUM($CL291:DA291)&gt;AO290+BJ291,AO290+BJ291-CF291,$C291-SUM($CL291:DA291)))))</f>
        <v>0</v>
      </c>
      <c r="DC291" s="10">
        <f ca="1">IF(NOT(snowball),0,IF(AP290=0,0,IF($C291&lt;=SUM($CL291:DB291),0,IF(CG291+$C291-SUM($CL291:DB291)&gt;AP290+BK291,AP290+BK291-CG291,$C291-SUM($CL291:DB291)))))</f>
        <v>0</v>
      </c>
      <c r="DD291" s="10">
        <f ca="1">IF(NOT(snowball),0,IF(AQ290=0,0,IF($C291&lt;=SUM($CL291:DC291),0,IF(CH291+$C291-SUM($CL291:DC291)&gt;AQ290+BL291,AQ290+BL291-CH291,$C291-SUM($CL291:DC291)))))</f>
        <v>0</v>
      </c>
      <c r="DE291" s="10">
        <f ca="1">IF(NOT(snowball),0,IF(AR290=0,0,IF($C291&lt;=SUM($CL291:DD291),0,IF(CI291+$C291-SUM($CL291:DD291)&gt;AR290+BM291,AR290+BM291-CI291,$C291-SUM($CL291:DD291)))))</f>
        <v>0</v>
      </c>
    </row>
    <row r="292" spans="1:109" ht="11.1" customHeight="1">
      <c r="A292" s="11" t="str">
        <f t="shared" ca="1" si="336"/>
        <v/>
      </c>
      <c r="B292" s="5" t="e">
        <f t="shared" ca="1" si="369"/>
        <v>#N/A</v>
      </c>
      <c r="C292" s="34" t="str">
        <f t="shared" ca="1" si="355"/>
        <v/>
      </c>
      <c r="D292" s="10">
        <f t="shared" ca="1" si="337"/>
        <v>0</v>
      </c>
      <c r="E292" s="10">
        <f t="shared" ca="1" si="338"/>
        <v>0</v>
      </c>
      <c r="F292" s="10">
        <f t="shared" ca="1" si="339"/>
        <v>0</v>
      </c>
      <c r="G292" s="10">
        <f t="shared" ca="1" si="340"/>
        <v>0</v>
      </c>
      <c r="H292" s="10">
        <f t="shared" ca="1" si="341"/>
        <v>0</v>
      </c>
      <c r="I292" s="10">
        <f t="shared" ca="1" si="342"/>
        <v>0</v>
      </c>
      <c r="J292" s="10">
        <f t="shared" ca="1" si="354"/>
        <v>0</v>
      </c>
      <c r="K292" s="10">
        <f t="shared" ca="1" si="356"/>
        <v>0</v>
      </c>
      <c r="L292" s="10">
        <f t="shared" ca="1" si="357"/>
        <v>0</v>
      </c>
      <c r="M292" s="10">
        <f t="shared" ca="1" si="358"/>
        <v>0</v>
      </c>
      <c r="N292" s="10">
        <f t="shared" ca="1" si="359"/>
        <v>0</v>
      </c>
      <c r="O292" s="10">
        <f t="shared" ca="1" si="360"/>
        <v>0</v>
      </c>
      <c r="P292" s="10">
        <f t="shared" ca="1" si="361"/>
        <v>0</v>
      </c>
      <c r="Q292" s="10">
        <f t="shared" ca="1" si="362"/>
        <v>0</v>
      </c>
      <c r="R292" s="10">
        <f t="shared" ca="1" si="363"/>
        <v>0</v>
      </c>
      <c r="S292" s="10">
        <f t="shared" ca="1" si="364"/>
        <v>0</v>
      </c>
      <c r="T292" s="10">
        <f t="shared" ca="1" si="365"/>
        <v>0</v>
      </c>
      <c r="U292" s="10">
        <f t="shared" ca="1" si="366"/>
        <v>0</v>
      </c>
      <c r="V292" s="10">
        <f t="shared" ca="1" si="367"/>
        <v>0</v>
      </c>
      <c r="W292" s="10">
        <f t="shared" ca="1" si="367"/>
        <v>0</v>
      </c>
      <c r="X292" s="31"/>
      <c r="Y292" s="10">
        <f t="shared" ca="1" si="344"/>
        <v>0</v>
      </c>
      <c r="Z292" s="10">
        <f t="shared" ca="1" si="345"/>
        <v>0</v>
      </c>
      <c r="AA292" s="10">
        <f t="shared" ca="1" si="346"/>
        <v>0</v>
      </c>
      <c r="AB292" s="10">
        <f t="shared" ca="1" si="347"/>
        <v>0</v>
      </c>
      <c r="AC292" s="10">
        <f t="shared" ca="1" si="348"/>
        <v>0</v>
      </c>
      <c r="AD292" s="10">
        <f t="shared" ca="1" si="349"/>
        <v>0</v>
      </c>
      <c r="AE292" s="10">
        <f t="shared" ca="1" si="307"/>
        <v>0</v>
      </c>
      <c r="AF292" s="10">
        <f t="shared" ca="1" si="308"/>
        <v>0</v>
      </c>
      <c r="AG292" s="10">
        <f t="shared" ca="1" si="309"/>
        <v>0</v>
      </c>
      <c r="AH292" s="10">
        <f t="shared" ca="1" si="310"/>
        <v>0</v>
      </c>
      <c r="AI292" s="10">
        <f t="shared" ca="1" si="311"/>
        <v>0</v>
      </c>
      <c r="AJ292" s="10">
        <f t="shared" ca="1" si="312"/>
        <v>0</v>
      </c>
      <c r="AK292" s="10">
        <f t="shared" ca="1" si="313"/>
        <v>0</v>
      </c>
      <c r="AL292" s="10">
        <f t="shared" ca="1" si="314"/>
        <v>0</v>
      </c>
      <c r="AM292" s="10">
        <f t="shared" ca="1" si="315"/>
        <v>0</v>
      </c>
      <c r="AN292" s="10">
        <f t="shared" ca="1" si="316"/>
        <v>0</v>
      </c>
      <c r="AO292" s="10">
        <f t="shared" ca="1" si="317"/>
        <v>0</v>
      </c>
      <c r="AP292" s="10">
        <f t="shared" ca="1" si="318"/>
        <v>0</v>
      </c>
      <c r="AQ292" s="10">
        <f t="shared" ca="1" si="319"/>
        <v>0</v>
      </c>
      <c r="AR292" s="10">
        <f t="shared" ca="1" si="320"/>
        <v>0</v>
      </c>
      <c r="AS292" s="2"/>
      <c r="AT292" s="10">
        <f t="shared" ca="1" si="350"/>
        <v>0</v>
      </c>
      <c r="AU292" s="10">
        <f t="shared" ca="1" si="351"/>
        <v>0</v>
      </c>
      <c r="AV292" s="10">
        <f t="shared" ca="1" si="352"/>
        <v>0</v>
      </c>
      <c r="AW292" s="10">
        <f t="shared" ca="1" si="376"/>
        <v>0</v>
      </c>
      <c r="AX292" s="10">
        <f t="shared" ca="1" si="377"/>
        <v>0</v>
      </c>
      <c r="AY292" s="10">
        <f t="shared" ca="1" si="378"/>
        <v>0</v>
      </c>
      <c r="AZ292" s="10">
        <f t="shared" ca="1" si="379"/>
        <v>0</v>
      </c>
      <c r="BA292" s="10">
        <f t="shared" ca="1" si="380"/>
        <v>0</v>
      </c>
      <c r="BB292" s="10">
        <f t="shared" ca="1" si="381"/>
        <v>0</v>
      </c>
      <c r="BC292" s="10">
        <f t="shared" ca="1" si="382"/>
        <v>0</v>
      </c>
      <c r="BD292" s="10">
        <f t="shared" ca="1" si="383"/>
        <v>0</v>
      </c>
      <c r="BE292" s="10">
        <f t="shared" ca="1" si="384"/>
        <v>0</v>
      </c>
      <c r="BF292" s="10">
        <f t="shared" ca="1" si="385"/>
        <v>0</v>
      </c>
      <c r="BG292" s="10">
        <f t="shared" ca="1" si="386"/>
        <v>0</v>
      </c>
      <c r="BH292" s="10">
        <f t="shared" ca="1" si="387"/>
        <v>0</v>
      </c>
      <c r="BI292" s="10">
        <f t="shared" ca="1" si="388"/>
        <v>0</v>
      </c>
      <c r="BJ292" s="10">
        <f t="shared" ca="1" si="389"/>
        <v>0</v>
      </c>
      <c r="BK292" s="10">
        <f t="shared" ca="1" si="390"/>
        <v>0</v>
      </c>
      <c r="BL292" s="10">
        <f t="shared" ca="1" si="391"/>
        <v>0</v>
      </c>
      <c r="BM292" s="10">
        <f t="shared" ca="1" si="392"/>
        <v>0</v>
      </c>
      <c r="BN292" s="13">
        <f t="shared" ca="1" si="370"/>
        <v>0</v>
      </c>
      <c r="BO292" s="7"/>
      <c r="BP292" s="10">
        <f t="shared" ca="1" si="371"/>
        <v>0</v>
      </c>
      <c r="BQ292" s="10">
        <f t="shared" ca="1" si="372"/>
        <v>0</v>
      </c>
      <c r="BR292" s="10">
        <f t="shared" ca="1" si="373"/>
        <v>0</v>
      </c>
      <c r="BS292" s="10">
        <f t="shared" ca="1" si="374"/>
        <v>0</v>
      </c>
      <c r="BT292" s="10">
        <f t="shared" ca="1" si="375"/>
        <v>0</v>
      </c>
      <c r="BU292" s="10">
        <f t="shared" ca="1" si="321"/>
        <v>0</v>
      </c>
      <c r="BV292" s="10">
        <f t="shared" ca="1" si="322"/>
        <v>0</v>
      </c>
      <c r="BW292" s="10">
        <f t="shared" ca="1" si="323"/>
        <v>0</v>
      </c>
      <c r="BX292" s="10">
        <f t="shared" ca="1" si="324"/>
        <v>0</v>
      </c>
      <c r="BY292" s="10">
        <f t="shared" ca="1" si="325"/>
        <v>0</v>
      </c>
      <c r="BZ292" s="10">
        <f t="shared" ca="1" si="326"/>
        <v>0</v>
      </c>
      <c r="CA292" s="10">
        <f t="shared" ca="1" si="327"/>
        <v>0</v>
      </c>
      <c r="CB292" s="10">
        <f t="shared" ca="1" si="328"/>
        <v>0</v>
      </c>
      <c r="CC292" s="10">
        <f t="shared" ca="1" si="329"/>
        <v>0</v>
      </c>
      <c r="CD292" s="10">
        <f t="shared" ca="1" si="330"/>
        <v>0</v>
      </c>
      <c r="CE292" s="10">
        <f t="shared" ca="1" si="331"/>
        <v>0</v>
      </c>
      <c r="CF292" s="10">
        <f t="shared" ca="1" si="332"/>
        <v>0</v>
      </c>
      <c r="CG292" s="10">
        <f t="shared" ca="1" si="333"/>
        <v>0</v>
      </c>
      <c r="CH292" s="10">
        <f t="shared" ca="1" si="334"/>
        <v>0</v>
      </c>
      <c r="CI292" s="10">
        <f t="shared" ca="1" si="335"/>
        <v>0</v>
      </c>
      <c r="CJ292" s="13">
        <f t="shared" ca="1" si="353"/>
        <v>0</v>
      </c>
      <c r="CK292" s="13"/>
      <c r="CL292" s="33">
        <f t="shared" ca="1" si="368"/>
        <v>0</v>
      </c>
      <c r="CM292" s="10">
        <f ca="1">IF(NOT(snowball),0,IF(Z291=0,0,IF($C292&lt;=SUM($CL292:CL292),0,IF(BQ292+$C292-SUM($CL292:CL292)&gt;Z291+AU292,Z291+AU292-BQ292,$C292-SUM($CL292:CL292)))))</f>
        <v>0</v>
      </c>
      <c r="CN292" s="10">
        <f ca="1">IF(NOT(snowball),0,IF(AA291=0,0,IF($C292&lt;=SUM($CL292:CM292),0,IF(BR292+$C292-SUM($CL292:CM292)&gt;AA291+AV292,AA291+AV292-BR292,$C292-SUM($CL292:CM292)))))</f>
        <v>0</v>
      </c>
      <c r="CO292" s="10">
        <f ca="1">IF(NOT(snowball),0,IF(AB291=0,0,IF($C292&lt;=SUM($CL292:CN292),0,IF(BS292+$C292-SUM($CL292:CN292)&gt;AB291+AW292,AB291+AW292-BS292,$C292-SUM($CL292:CN292)))))</f>
        <v>0</v>
      </c>
      <c r="CP292" s="10">
        <f ca="1">IF(NOT(snowball),0,IF(AC291=0,0,IF($C292&lt;=SUM($CL292:CO292),0,IF(BT292+$C292-SUM($CL292:CO292)&gt;AC291+AX292,AC291+AX292-BT292,$C292-SUM($CL292:CO292)))))</f>
        <v>0</v>
      </c>
      <c r="CQ292" s="10">
        <f ca="1">IF(NOT(snowball),0,IF(AD291=0,0,IF($C292&lt;=SUM($CL292:CP292),0,IF(BU292+$C292-SUM($CL292:CP292)&gt;AD291+AY292,AD291+AY292-BU292,$C292-SUM($CL292:CP292)))))</f>
        <v>0</v>
      </c>
      <c r="CR292" s="10">
        <f ca="1">IF(NOT(snowball),0,IF(AE291=0,0,IF($C292&lt;=SUM($CL292:CQ292),0,IF(BV292+$C292-SUM($CL292:CQ292)&gt;AE291+AZ292,AE291+AZ292-BV292,$C292-SUM($CL292:CQ292)))))</f>
        <v>0</v>
      </c>
      <c r="CS292" s="10">
        <f ca="1">IF(NOT(snowball),0,IF(AF291=0,0,IF($C292&lt;=SUM($CL292:CR292),0,IF(BW292+$C292-SUM($CL292:CR292)&gt;AF291+BA292,AF291+BA292-BW292,$C292-SUM($CL292:CR292)))))</f>
        <v>0</v>
      </c>
      <c r="CT292" s="10">
        <f ca="1">IF(NOT(snowball),0,IF(AG291=0,0,IF($C292&lt;=SUM($CL292:CS292),0,IF(BX292+$C292-SUM($CL292:CS292)&gt;AG291+BB292,AG291+BB292-BX292,$C292-SUM($CL292:CS292)))))</f>
        <v>0</v>
      </c>
      <c r="CU292" s="10">
        <f ca="1">IF(NOT(snowball),0,IF(AH291=0,0,IF($C292&lt;=SUM($CL292:CT292),0,IF(BY292+$C292-SUM($CL292:CT292)&gt;AH291+BC292,AH291+BC292-BY292,$C292-SUM($CL292:CT292)))))</f>
        <v>0</v>
      </c>
      <c r="CV292" s="10">
        <f ca="1">IF(NOT(snowball),0,IF(AI291=0,0,IF($C292&lt;=SUM($CL292:CU292),0,IF(BZ292+$C292-SUM($CL292:CU292)&gt;AI291+BD292,AI291+BD292-BZ292,$C292-SUM($CL292:CU292)))))</f>
        <v>0</v>
      </c>
      <c r="CW292" s="10">
        <f ca="1">IF(NOT(snowball),0,IF(AJ291=0,0,IF($C292&lt;=SUM($CL292:CV292),0,IF(CA292+$C292-SUM($CL292:CV292)&gt;AJ291+BE292,AJ291+BE292-CA292,$C292-SUM($CL292:CV292)))))</f>
        <v>0</v>
      </c>
      <c r="CX292" s="10">
        <f ca="1">IF(NOT(snowball),0,IF(AK291=0,0,IF($C292&lt;=SUM($CL292:CW292),0,IF(CB292+$C292-SUM($CL292:CW292)&gt;AK291+BF292,AK291+BF292-CB292,$C292-SUM($CL292:CW292)))))</f>
        <v>0</v>
      </c>
      <c r="CY292" s="10">
        <f ca="1">IF(NOT(snowball),0,IF(AL291=0,0,IF($C292&lt;=SUM($CL292:CX292),0,IF(CC292+$C292-SUM($CL292:CX292)&gt;AL291+BG292,AL291+BG292-CC292,$C292-SUM($CL292:CX292)))))</f>
        <v>0</v>
      </c>
      <c r="CZ292" s="10">
        <f ca="1">IF(NOT(snowball),0,IF(AM291=0,0,IF($C292&lt;=SUM($CL292:CY292),0,IF(CD292+$C292-SUM($CL292:CY292)&gt;AM291+BH292,AM291+BH292-CD292,$C292-SUM($CL292:CY292)))))</f>
        <v>0</v>
      </c>
      <c r="DA292" s="10">
        <f ca="1">IF(NOT(snowball),0,IF(AN291=0,0,IF($C292&lt;=SUM($CL292:CZ292),0,IF(CE292+$C292-SUM($CL292:CZ292)&gt;AN291+BI292,AN291+BI292-CE292,$C292-SUM($CL292:CZ292)))))</f>
        <v>0</v>
      </c>
      <c r="DB292" s="10">
        <f ca="1">IF(NOT(snowball),0,IF(AO291=0,0,IF($C292&lt;=SUM($CL292:DA292),0,IF(CF292+$C292-SUM($CL292:DA292)&gt;AO291+BJ292,AO291+BJ292-CF292,$C292-SUM($CL292:DA292)))))</f>
        <v>0</v>
      </c>
      <c r="DC292" s="10">
        <f ca="1">IF(NOT(snowball),0,IF(AP291=0,0,IF($C292&lt;=SUM($CL292:DB292),0,IF(CG292+$C292-SUM($CL292:DB292)&gt;AP291+BK292,AP291+BK292-CG292,$C292-SUM($CL292:DB292)))))</f>
        <v>0</v>
      </c>
      <c r="DD292" s="10">
        <f ca="1">IF(NOT(snowball),0,IF(AQ291=0,0,IF($C292&lt;=SUM($CL292:DC292),0,IF(CH292+$C292-SUM($CL292:DC292)&gt;AQ291+BL292,AQ291+BL292-CH292,$C292-SUM($CL292:DC292)))))</f>
        <v>0</v>
      </c>
      <c r="DE292" s="10">
        <f ca="1">IF(NOT(snowball),0,IF(AR291=0,0,IF($C292&lt;=SUM($CL292:DD292),0,IF(CI292+$C292-SUM($CL292:DD292)&gt;AR291+BM292,AR291+BM292-CI292,$C292-SUM($CL292:DD292)))))</f>
        <v>0</v>
      </c>
    </row>
    <row r="293" spans="1:109" ht="11.1" customHeight="1">
      <c r="A293" s="11" t="str">
        <f t="shared" ca="1" si="336"/>
        <v/>
      </c>
      <c r="B293" s="5" t="e">
        <f t="shared" ca="1" si="369"/>
        <v>#N/A</v>
      </c>
      <c r="C293" s="34" t="str">
        <f t="shared" ca="1" si="355"/>
        <v/>
      </c>
      <c r="D293" s="10">
        <f t="shared" ca="1" si="337"/>
        <v>0</v>
      </c>
      <c r="E293" s="10">
        <f t="shared" ca="1" si="338"/>
        <v>0</v>
      </c>
      <c r="F293" s="10">
        <f t="shared" ca="1" si="339"/>
        <v>0</v>
      </c>
      <c r="G293" s="10">
        <f t="shared" ca="1" si="340"/>
        <v>0</v>
      </c>
      <c r="H293" s="10">
        <f t="shared" ca="1" si="341"/>
        <v>0</v>
      </c>
      <c r="I293" s="10">
        <f t="shared" ca="1" si="342"/>
        <v>0</v>
      </c>
      <c r="J293" s="10">
        <f t="shared" ca="1" si="354"/>
        <v>0</v>
      </c>
      <c r="K293" s="10">
        <f t="shared" ca="1" si="356"/>
        <v>0</v>
      </c>
      <c r="L293" s="10">
        <f t="shared" ca="1" si="357"/>
        <v>0</v>
      </c>
      <c r="M293" s="10">
        <f t="shared" ca="1" si="358"/>
        <v>0</v>
      </c>
      <c r="N293" s="10">
        <f t="shared" ca="1" si="359"/>
        <v>0</v>
      </c>
      <c r="O293" s="10">
        <f t="shared" ca="1" si="360"/>
        <v>0</v>
      </c>
      <c r="P293" s="10">
        <f t="shared" ca="1" si="361"/>
        <v>0</v>
      </c>
      <c r="Q293" s="10">
        <f t="shared" ca="1" si="362"/>
        <v>0</v>
      </c>
      <c r="R293" s="10">
        <f t="shared" ca="1" si="363"/>
        <v>0</v>
      </c>
      <c r="S293" s="10">
        <f t="shared" ca="1" si="364"/>
        <v>0</v>
      </c>
      <c r="T293" s="10">
        <f t="shared" ca="1" si="365"/>
        <v>0</v>
      </c>
      <c r="U293" s="10">
        <f t="shared" ca="1" si="366"/>
        <v>0</v>
      </c>
      <c r="V293" s="10">
        <f t="shared" ca="1" si="367"/>
        <v>0</v>
      </c>
      <c r="W293" s="10">
        <f t="shared" ca="1" si="367"/>
        <v>0</v>
      </c>
      <c r="X293" s="31"/>
      <c r="Y293" s="10">
        <f t="shared" ca="1" si="344"/>
        <v>0</v>
      </c>
      <c r="Z293" s="10">
        <f t="shared" ca="1" si="345"/>
        <v>0</v>
      </c>
      <c r="AA293" s="10">
        <f t="shared" ca="1" si="346"/>
        <v>0</v>
      </c>
      <c r="AB293" s="10">
        <f t="shared" ca="1" si="347"/>
        <v>0</v>
      </c>
      <c r="AC293" s="10">
        <f t="shared" ca="1" si="348"/>
        <v>0</v>
      </c>
      <c r="AD293" s="10">
        <f t="shared" ca="1" si="349"/>
        <v>0</v>
      </c>
      <c r="AE293" s="10">
        <f t="shared" ref="AE293:AE356" ca="1" si="393">IF(J$8=0,0,AE292-(J293-AZ293))</f>
        <v>0</v>
      </c>
      <c r="AF293" s="10">
        <f t="shared" ref="AF293:AF356" ca="1" si="394">IF(K$8=0,0,AF292-(K293-BA293))</f>
        <v>0</v>
      </c>
      <c r="AG293" s="10">
        <f t="shared" ref="AG293:AG356" ca="1" si="395">IF(L$8=0,0,AG292-(L293-BB293))</f>
        <v>0</v>
      </c>
      <c r="AH293" s="10">
        <f t="shared" ref="AH293:AH356" ca="1" si="396">IF(M$8=0,0,AH292-(M293-BC293))</f>
        <v>0</v>
      </c>
      <c r="AI293" s="10">
        <f t="shared" ref="AI293:AI356" ca="1" si="397">IF(N$8=0,0,AI292-(N293-BD293))</f>
        <v>0</v>
      </c>
      <c r="AJ293" s="10">
        <f t="shared" ref="AJ293:AJ356" ca="1" si="398">IF(O$8=0,0,AJ292-(O293-BE293))</f>
        <v>0</v>
      </c>
      <c r="AK293" s="10">
        <f t="shared" ref="AK293:AK356" ca="1" si="399">IF(P$8=0,0,AK292-(P293-BF293))</f>
        <v>0</v>
      </c>
      <c r="AL293" s="10">
        <f t="shared" ref="AL293:AL356" ca="1" si="400">IF(Q$8=0,0,AL292-(Q293-BG293))</f>
        <v>0</v>
      </c>
      <c r="AM293" s="10">
        <f t="shared" ref="AM293:AM356" ca="1" si="401">IF(R$8=0,0,AM292-(R293-BH293))</f>
        <v>0</v>
      </c>
      <c r="AN293" s="10">
        <f t="shared" ref="AN293:AN356" ca="1" si="402">IF(S$8=0,0,AN292-(S293-BI293))</f>
        <v>0</v>
      </c>
      <c r="AO293" s="10">
        <f t="shared" ref="AO293:AO356" ca="1" si="403">IF(T$8=0,0,AO292-(T293-BJ293))</f>
        <v>0</v>
      </c>
      <c r="AP293" s="10">
        <f t="shared" ref="AP293:AP356" ca="1" si="404">IF(U$8=0,0,AP292-(U293-BK293))</f>
        <v>0</v>
      </c>
      <c r="AQ293" s="10">
        <f t="shared" ref="AQ293:AQ356" ca="1" si="405">IF(V$8=0,0,AQ292-(V293-BL293))</f>
        <v>0</v>
      </c>
      <c r="AR293" s="10">
        <f t="shared" ref="AR293:AR356" ca="1" si="406">IF(W$8=0,0,AR292-(W293-BM293))</f>
        <v>0</v>
      </c>
      <c r="AS293" s="2"/>
      <c r="AT293" s="10">
        <f t="shared" ca="1" si="350"/>
        <v>0</v>
      </c>
      <c r="AU293" s="10">
        <f t="shared" ca="1" si="351"/>
        <v>0</v>
      </c>
      <c r="AV293" s="10">
        <f t="shared" ca="1" si="352"/>
        <v>0</v>
      </c>
      <c r="AW293" s="10">
        <f t="shared" ca="1" si="376"/>
        <v>0</v>
      </c>
      <c r="AX293" s="10">
        <f t="shared" ca="1" si="377"/>
        <v>0</v>
      </c>
      <c r="AY293" s="10">
        <f t="shared" ca="1" si="378"/>
        <v>0</v>
      </c>
      <c r="AZ293" s="10">
        <f t="shared" ca="1" si="379"/>
        <v>0</v>
      </c>
      <c r="BA293" s="10">
        <f t="shared" ca="1" si="380"/>
        <v>0</v>
      </c>
      <c r="BB293" s="10">
        <f t="shared" ca="1" si="381"/>
        <v>0</v>
      </c>
      <c r="BC293" s="10">
        <f t="shared" ca="1" si="382"/>
        <v>0</v>
      </c>
      <c r="BD293" s="10">
        <f t="shared" ca="1" si="383"/>
        <v>0</v>
      </c>
      <c r="BE293" s="10">
        <f t="shared" ca="1" si="384"/>
        <v>0</v>
      </c>
      <c r="BF293" s="10">
        <f t="shared" ca="1" si="385"/>
        <v>0</v>
      </c>
      <c r="BG293" s="10">
        <f t="shared" ca="1" si="386"/>
        <v>0</v>
      </c>
      <c r="BH293" s="10">
        <f t="shared" ca="1" si="387"/>
        <v>0</v>
      </c>
      <c r="BI293" s="10">
        <f t="shared" ca="1" si="388"/>
        <v>0</v>
      </c>
      <c r="BJ293" s="10">
        <f t="shared" ca="1" si="389"/>
        <v>0</v>
      </c>
      <c r="BK293" s="10">
        <f t="shared" ca="1" si="390"/>
        <v>0</v>
      </c>
      <c r="BL293" s="10">
        <f t="shared" ca="1" si="391"/>
        <v>0</v>
      </c>
      <c r="BM293" s="10">
        <f t="shared" ca="1" si="392"/>
        <v>0</v>
      </c>
      <c r="BN293" s="13">
        <f t="shared" ca="1" si="370"/>
        <v>0</v>
      </c>
      <c r="BO293" s="7"/>
      <c r="BP293" s="10">
        <f t="shared" ca="1" si="371"/>
        <v>0</v>
      </c>
      <c r="BQ293" s="10">
        <f t="shared" ca="1" si="372"/>
        <v>0</v>
      </c>
      <c r="BR293" s="10">
        <f t="shared" ca="1" si="373"/>
        <v>0</v>
      </c>
      <c r="BS293" s="10">
        <f t="shared" ca="1" si="374"/>
        <v>0</v>
      </c>
      <c r="BT293" s="10">
        <f t="shared" ca="1" si="375"/>
        <v>0</v>
      </c>
      <c r="BU293" s="10">
        <f t="shared" ref="BU293:BU356" ca="1" si="407">IF(AD292&gt;0,IF((AD292+AY293)&lt;I$10,AD292+AY293,I$10),0)</f>
        <v>0</v>
      </c>
      <c r="BV293" s="10">
        <f t="shared" ref="BV293:BV356" ca="1" si="408">IF(AE292&gt;0,IF((AE292+AZ293)&lt;J$10,AE292+AZ293,J$10),0)</f>
        <v>0</v>
      </c>
      <c r="BW293" s="10">
        <f t="shared" ref="BW293:BW356" ca="1" si="409">IF(AF292&gt;0,IF((AF292+BA293)&lt;K$10,AF292+BA293,K$10),0)</f>
        <v>0</v>
      </c>
      <c r="BX293" s="10">
        <f t="shared" ref="BX293:BX356" ca="1" si="410">IF(AG292&gt;0,IF((AG292+BB293)&lt;L$10,AG292+BB293,L$10),0)</f>
        <v>0</v>
      </c>
      <c r="BY293" s="10">
        <f t="shared" ref="BY293:BY356" ca="1" si="411">IF(AH292&gt;0,IF((AH292+BC293)&lt;M$10,AH292+BC293,M$10),0)</f>
        <v>0</v>
      </c>
      <c r="BZ293" s="10">
        <f t="shared" ref="BZ293:BZ356" ca="1" si="412">IF(AI292&gt;0,IF((AI292+BD293)&lt;N$10,AI292+BD293,N$10),0)</f>
        <v>0</v>
      </c>
      <c r="CA293" s="10">
        <f t="shared" ref="CA293:CA356" ca="1" si="413">IF(AJ292&gt;0,IF((AJ292+BE293)&lt;O$10,AJ292+BE293,O$10),0)</f>
        <v>0</v>
      </c>
      <c r="CB293" s="10">
        <f t="shared" ref="CB293:CB356" ca="1" si="414">IF(AK292&gt;0,IF((AK292+BF293)&lt;P$10,AK292+BF293,P$10),0)</f>
        <v>0</v>
      </c>
      <c r="CC293" s="10">
        <f t="shared" ref="CC293:CC356" ca="1" si="415">IF(AL292&gt;0,IF((AL292+BG293)&lt;Q$10,AL292+BG293,Q$10),0)</f>
        <v>0</v>
      </c>
      <c r="CD293" s="10">
        <f t="shared" ref="CD293:CD356" ca="1" si="416">IF(AM292&gt;0,IF((AM292+BH293)&lt;R$10,AM292+BH293,R$10),0)</f>
        <v>0</v>
      </c>
      <c r="CE293" s="10">
        <f t="shared" ref="CE293:CE356" ca="1" si="417">IF(AN292&gt;0,IF((AN292+BI293)&lt;S$10,AN292+BI293,S$10),0)</f>
        <v>0</v>
      </c>
      <c r="CF293" s="10">
        <f t="shared" ref="CF293:CF356" ca="1" si="418">IF(AO292&gt;0,IF((AO292+BJ293)&lt;T$10,AO292+BJ293,T$10),0)</f>
        <v>0</v>
      </c>
      <c r="CG293" s="10">
        <f t="shared" ref="CG293:CG356" ca="1" si="419">IF(AP292&gt;0,IF((AP292+BK293)&lt;U$10,AP292+BK293,U$10),0)</f>
        <v>0</v>
      </c>
      <c r="CH293" s="10">
        <f t="shared" ref="CH293:CH356" ca="1" si="420">IF(AQ292&gt;0,IF((AQ292+BL293)&lt;V$10,AQ292+BL293,V$10),0)</f>
        <v>0</v>
      </c>
      <c r="CI293" s="10">
        <f t="shared" ref="CI293:CI356" ca="1" si="421">IF(AR292&gt;0,IF((AR292+BM293)&lt;W$10,AR292+BM293,W$10),0)</f>
        <v>0</v>
      </c>
      <c r="CJ293" s="13">
        <f t="shared" ca="1" si="353"/>
        <v>0</v>
      </c>
      <c r="CK293" s="13"/>
      <c r="CL293" s="33">
        <f t="shared" ca="1" si="368"/>
        <v>0</v>
      </c>
      <c r="CM293" s="10">
        <f ca="1">IF(NOT(snowball),0,IF(Z292=0,0,IF($C293&lt;=SUM($CL293:CL293),0,IF(BQ293+$C293-SUM($CL293:CL293)&gt;Z292+AU293,Z292+AU293-BQ293,$C293-SUM($CL293:CL293)))))</f>
        <v>0</v>
      </c>
      <c r="CN293" s="10">
        <f ca="1">IF(NOT(snowball),0,IF(AA292=0,0,IF($C293&lt;=SUM($CL293:CM293),0,IF(BR293+$C293-SUM($CL293:CM293)&gt;AA292+AV293,AA292+AV293-BR293,$C293-SUM($CL293:CM293)))))</f>
        <v>0</v>
      </c>
      <c r="CO293" s="10">
        <f ca="1">IF(NOT(snowball),0,IF(AB292=0,0,IF($C293&lt;=SUM($CL293:CN293),0,IF(BS293+$C293-SUM($CL293:CN293)&gt;AB292+AW293,AB292+AW293-BS293,$C293-SUM($CL293:CN293)))))</f>
        <v>0</v>
      </c>
      <c r="CP293" s="10">
        <f ca="1">IF(NOT(snowball),0,IF(AC292=0,0,IF($C293&lt;=SUM($CL293:CO293),0,IF(BT293+$C293-SUM($CL293:CO293)&gt;AC292+AX293,AC292+AX293-BT293,$C293-SUM($CL293:CO293)))))</f>
        <v>0</v>
      </c>
      <c r="CQ293" s="10">
        <f ca="1">IF(NOT(snowball),0,IF(AD292=0,0,IF($C293&lt;=SUM($CL293:CP293),0,IF(BU293+$C293-SUM($CL293:CP293)&gt;AD292+AY293,AD292+AY293-BU293,$C293-SUM($CL293:CP293)))))</f>
        <v>0</v>
      </c>
      <c r="CR293" s="10">
        <f ca="1">IF(NOT(snowball),0,IF(AE292=0,0,IF($C293&lt;=SUM($CL293:CQ293),0,IF(BV293+$C293-SUM($CL293:CQ293)&gt;AE292+AZ293,AE292+AZ293-BV293,$C293-SUM($CL293:CQ293)))))</f>
        <v>0</v>
      </c>
      <c r="CS293" s="10">
        <f ca="1">IF(NOT(snowball),0,IF(AF292=0,0,IF($C293&lt;=SUM($CL293:CR293),0,IF(BW293+$C293-SUM($CL293:CR293)&gt;AF292+BA293,AF292+BA293-BW293,$C293-SUM($CL293:CR293)))))</f>
        <v>0</v>
      </c>
      <c r="CT293" s="10">
        <f ca="1">IF(NOT(snowball),0,IF(AG292=0,0,IF($C293&lt;=SUM($CL293:CS293),0,IF(BX293+$C293-SUM($CL293:CS293)&gt;AG292+BB293,AG292+BB293-BX293,$C293-SUM($CL293:CS293)))))</f>
        <v>0</v>
      </c>
      <c r="CU293" s="10">
        <f ca="1">IF(NOT(snowball),0,IF(AH292=0,0,IF($C293&lt;=SUM($CL293:CT293),0,IF(BY293+$C293-SUM($CL293:CT293)&gt;AH292+BC293,AH292+BC293-BY293,$C293-SUM($CL293:CT293)))))</f>
        <v>0</v>
      </c>
      <c r="CV293" s="10">
        <f ca="1">IF(NOT(snowball),0,IF(AI292=0,0,IF($C293&lt;=SUM($CL293:CU293),0,IF(BZ293+$C293-SUM($CL293:CU293)&gt;AI292+BD293,AI292+BD293-BZ293,$C293-SUM($CL293:CU293)))))</f>
        <v>0</v>
      </c>
      <c r="CW293" s="10">
        <f ca="1">IF(NOT(snowball),0,IF(AJ292=0,0,IF($C293&lt;=SUM($CL293:CV293),0,IF(CA293+$C293-SUM($CL293:CV293)&gt;AJ292+BE293,AJ292+BE293-CA293,$C293-SUM($CL293:CV293)))))</f>
        <v>0</v>
      </c>
      <c r="CX293" s="10">
        <f ca="1">IF(NOT(snowball),0,IF(AK292=0,0,IF($C293&lt;=SUM($CL293:CW293),0,IF(CB293+$C293-SUM($CL293:CW293)&gt;AK292+BF293,AK292+BF293-CB293,$C293-SUM($CL293:CW293)))))</f>
        <v>0</v>
      </c>
      <c r="CY293" s="10">
        <f ca="1">IF(NOT(snowball),0,IF(AL292=0,0,IF($C293&lt;=SUM($CL293:CX293),0,IF(CC293+$C293-SUM($CL293:CX293)&gt;AL292+BG293,AL292+BG293-CC293,$C293-SUM($CL293:CX293)))))</f>
        <v>0</v>
      </c>
      <c r="CZ293" s="10">
        <f ca="1">IF(NOT(snowball),0,IF(AM292=0,0,IF($C293&lt;=SUM($CL293:CY293),0,IF(CD293+$C293-SUM($CL293:CY293)&gt;AM292+BH293,AM292+BH293-CD293,$C293-SUM($CL293:CY293)))))</f>
        <v>0</v>
      </c>
      <c r="DA293" s="10">
        <f ca="1">IF(NOT(snowball),0,IF(AN292=0,0,IF($C293&lt;=SUM($CL293:CZ293),0,IF(CE293+$C293-SUM($CL293:CZ293)&gt;AN292+BI293,AN292+BI293-CE293,$C293-SUM($CL293:CZ293)))))</f>
        <v>0</v>
      </c>
      <c r="DB293" s="10">
        <f ca="1">IF(NOT(snowball),0,IF(AO292=0,0,IF($C293&lt;=SUM($CL293:DA293),0,IF(CF293+$C293-SUM($CL293:DA293)&gt;AO292+BJ293,AO292+BJ293-CF293,$C293-SUM($CL293:DA293)))))</f>
        <v>0</v>
      </c>
      <c r="DC293" s="10">
        <f ca="1">IF(NOT(snowball),0,IF(AP292=0,0,IF($C293&lt;=SUM($CL293:DB293),0,IF(CG293+$C293-SUM($CL293:DB293)&gt;AP292+BK293,AP292+BK293-CG293,$C293-SUM($CL293:DB293)))))</f>
        <v>0</v>
      </c>
      <c r="DD293" s="10">
        <f ca="1">IF(NOT(snowball),0,IF(AQ292=0,0,IF($C293&lt;=SUM($CL293:DC293),0,IF(CH293+$C293-SUM($CL293:DC293)&gt;AQ292+BL293,AQ292+BL293-CH293,$C293-SUM($CL293:DC293)))))</f>
        <v>0</v>
      </c>
      <c r="DE293" s="10">
        <f ca="1">IF(NOT(snowball),0,IF(AR292=0,0,IF($C293&lt;=SUM($CL293:DD293),0,IF(CI293+$C293-SUM($CL293:DD293)&gt;AR292+BM293,AR292+BM293-CI293,$C293-SUM($CL293:DD293)))))</f>
        <v>0</v>
      </c>
    </row>
    <row r="294" spans="1:109" ht="11.1" customHeight="1">
      <c r="A294" s="11" t="str">
        <f t="shared" ca="1" si="336"/>
        <v/>
      </c>
      <c r="B294" s="5" t="e">
        <f t="shared" ca="1" si="369"/>
        <v>#N/A</v>
      </c>
      <c r="C294" s="34" t="str">
        <f t="shared" ca="1" si="355"/>
        <v/>
      </c>
      <c r="D294" s="10">
        <f t="shared" ca="1" si="337"/>
        <v>0</v>
      </c>
      <c r="E294" s="10">
        <f t="shared" ca="1" si="338"/>
        <v>0</v>
      </c>
      <c r="F294" s="10">
        <f t="shared" ca="1" si="339"/>
        <v>0</v>
      </c>
      <c r="G294" s="10">
        <f t="shared" ca="1" si="340"/>
        <v>0</v>
      </c>
      <c r="H294" s="10">
        <f t="shared" ca="1" si="341"/>
        <v>0</v>
      </c>
      <c r="I294" s="10">
        <f t="shared" ca="1" si="342"/>
        <v>0</v>
      </c>
      <c r="J294" s="10">
        <f t="shared" ca="1" si="354"/>
        <v>0</v>
      </c>
      <c r="K294" s="10">
        <f t="shared" ca="1" si="356"/>
        <v>0</v>
      </c>
      <c r="L294" s="10">
        <f t="shared" ca="1" si="357"/>
        <v>0</v>
      </c>
      <c r="M294" s="10">
        <f t="shared" ca="1" si="358"/>
        <v>0</v>
      </c>
      <c r="N294" s="10">
        <f t="shared" ca="1" si="359"/>
        <v>0</v>
      </c>
      <c r="O294" s="10">
        <f t="shared" ca="1" si="360"/>
        <v>0</v>
      </c>
      <c r="P294" s="10">
        <f t="shared" ca="1" si="361"/>
        <v>0</v>
      </c>
      <c r="Q294" s="10">
        <f t="shared" ca="1" si="362"/>
        <v>0</v>
      </c>
      <c r="R294" s="10">
        <f t="shared" ca="1" si="363"/>
        <v>0</v>
      </c>
      <c r="S294" s="10">
        <f t="shared" ca="1" si="364"/>
        <v>0</v>
      </c>
      <c r="T294" s="10">
        <f t="shared" ca="1" si="365"/>
        <v>0</v>
      </c>
      <c r="U294" s="10">
        <f t="shared" ca="1" si="366"/>
        <v>0</v>
      </c>
      <c r="V294" s="10">
        <f t="shared" ca="1" si="367"/>
        <v>0</v>
      </c>
      <c r="W294" s="10">
        <f t="shared" ca="1" si="367"/>
        <v>0</v>
      </c>
      <c r="X294" s="31"/>
      <c r="Y294" s="10">
        <f t="shared" ca="1" si="344"/>
        <v>0</v>
      </c>
      <c r="Z294" s="10">
        <f t="shared" ca="1" si="345"/>
        <v>0</v>
      </c>
      <c r="AA294" s="10">
        <f t="shared" ca="1" si="346"/>
        <v>0</v>
      </c>
      <c r="AB294" s="10">
        <f t="shared" ca="1" si="347"/>
        <v>0</v>
      </c>
      <c r="AC294" s="10">
        <f t="shared" ca="1" si="348"/>
        <v>0</v>
      </c>
      <c r="AD294" s="10">
        <f t="shared" ca="1" si="349"/>
        <v>0</v>
      </c>
      <c r="AE294" s="10">
        <f t="shared" ca="1" si="393"/>
        <v>0</v>
      </c>
      <c r="AF294" s="10">
        <f t="shared" ca="1" si="394"/>
        <v>0</v>
      </c>
      <c r="AG294" s="10">
        <f t="shared" ca="1" si="395"/>
        <v>0</v>
      </c>
      <c r="AH294" s="10">
        <f t="shared" ca="1" si="396"/>
        <v>0</v>
      </c>
      <c r="AI294" s="10">
        <f t="shared" ca="1" si="397"/>
        <v>0</v>
      </c>
      <c r="AJ294" s="10">
        <f t="shared" ca="1" si="398"/>
        <v>0</v>
      </c>
      <c r="AK294" s="10">
        <f t="shared" ca="1" si="399"/>
        <v>0</v>
      </c>
      <c r="AL294" s="10">
        <f t="shared" ca="1" si="400"/>
        <v>0</v>
      </c>
      <c r="AM294" s="10">
        <f t="shared" ca="1" si="401"/>
        <v>0</v>
      </c>
      <c r="AN294" s="10">
        <f t="shared" ca="1" si="402"/>
        <v>0</v>
      </c>
      <c r="AO294" s="10">
        <f t="shared" ca="1" si="403"/>
        <v>0</v>
      </c>
      <c r="AP294" s="10">
        <f t="shared" ca="1" si="404"/>
        <v>0</v>
      </c>
      <c r="AQ294" s="10">
        <f t="shared" ca="1" si="405"/>
        <v>0</v>
      </c>
      <c r="AR294" s="10">
        <f t="shared" ca="1" si="406"/>
        <v>0</v>
      </c>
      <c r="AS294" s="2"/>
      <c r="AT294" s="10">
        <f t="shared" ca="1" si="350"/>
        <v>0</v>
      </c>
      <c r="AU294" s="10">
        <f t="shared" ca="1" si="351"/>
        <v>0</v>
      </c>
      <c r="AV294" s="10">
        <f t="shared" ca="1" si="352"/>
        <v>0</v>
      </c>
      <c r="AW294" s="10">
        <f t="shared" ca="1" si="376"/>
        <v>0</v>
      </c>
      <c r="AX294" s="10">
        <f t="shared" ca="1" si="377"/>
        <v>0</v>
      </c>
      <c r="AY294" s="10">
        <f t="shared" ca="1" si="378"/>
        <v>0</v>
      </c>
      <c r="AZ294" s="10">
        <f t="shared" ca="1" si="379"/>
        <v>0</v>
      </c>
      <c r="BA294" s="10">
        <f t="shared" ca="1" si="380"/>
        <v>0</v>
      </c>
      <c r="BB294" s="10">
        <f t="shared" ca="1" si="381"/>
        <v>0</v>
      </c>
      <c r="BC294" s="10">
        <f t="shared" ca="1" si="382"/>
        <v>0</v>
      </c>
      <c r="BD294" s="10">
        <f t="shared" ca="1" si="383"/>
        <v>0</v>
      </c>
      <c r="BE294" s="10">
        <f t="shared" ca="1" si="384"/>
        <v>0</v>
      </c>
      <c r="BF294" s="10">
        <f t="shared" ca="1" si="385"/>
        <v>0</v>
      </c>
      <c r="BG294" s="10">
        <f t="shared" ca="1" si="386"/>
        <v>0</v>
      </c>
      <c r="BH294" s="10">
        <f t="shared" ca="1" si="387"/>
        <v>0</v>
      </c>
      <c r="BI294" s="10">
        <f t="shared" ca="1" si="388"/>
        <v>0</v>
      </c>
      <c r="BJ294" s="10">
        <f t="shared" ca="1" si="389"/>
        <v>0</v>
      </c>
      <c r="BK294" s="10">
        <f t="shared" ca="1" si="390"/>
        <v>0</v>
      </c>
      <c r="BL294" s="10">
        <f t="shared" ca="1" si="391"/>
        <v>0</v>
      </c>
      <c r="BM294" s="10">
        <f t="shared" ca="1" si="392"/>
        <v>0</v>
      </c>
      <c r="BN294" s="13">
        <f t="shared" ca="1" si="370"/>
        <v>0</v>
      </c>
      <c r="BO294" s="7"/>
      <c r="BP294" s="10">
        <f t="shared" ca="1" si="371"/>
        <v>0</v>
      </c>
      <c r="BQ294" s="10">
        <f t="shared" ca="1" si="372"/>
        <v>0</v>
      </c>
      <c r="BR294" s="10">
        <f t="shared" ca="1" si="373"/>
        <v>0</v>
      </c>
      <c r="BS294" s="10">
        <f t="shared" ca="1" si="374"/>
        <v>0</v>
      </c>
      <c r="BT294" s="10">
        <f t="shared" ca="1" si="375"/>
        <v>0</v>
      </c>
      <c r="BU294" s="10">
        <f t="shared" ca="1" si="407"/>
        <v>0</v>
      </c>
      <c r="BV294" s="10">
        <f t="shared" ca="1" si="408"/>
        <v>0</v>
      </c>
      <c r="BW294" s="10">
        <f t="shared" ca="1" si="409"/>
        <v>0</v>
      </c>
      <c r="BX294" s="10">
        <f t="shared" ca="1" si="410"/>
        <v>0</v>
      </c>
      <c r="BY294" s="10">
        <f t="shared" ca="1" si="411"/>
        <v>0</v>
      </c>
      <c r="BZ294" s="10">
        <f t="shared" ca="1" si="412"/>
        <v>0</v>
      </c>
      <c r="CA294" s="10">
        <f t="shared" ca="1" si="413"/>
        <v>0</v>
      </c>
      <c r="CB294" s="10">
        <f t="shared" ca="1" si="414"/>
        <v>0</v>
      </c>
      <c r="CC294" s="10">
        <f t="shared" ca="1" si="415"/>
        <v>0</v>
      </c>
      <c r="CD294" s="10">
        <f t="shared" ca="1" si="416"/>
        <v>0</v>
      </c>
      <c r="CE294" s="10">
        <f t="shared" ca="1" si="417"/>
        <v>0</v>
      </c>
      <c r="CF294" s="10">
        <f t="shared" ca="1" si="418"/>
        <v>0</v>
      </c>
      <c r="CG294" s="10">
        <f t="shared" ca="1" si="419"/>
        <v>0</v>
      </c>
      <c r="CH294" s="10">
        <f t="shared" ca="1" si="420"/>
        <v>0</v>
      </c>
      <c r="CI294" s="10">
        <f t="shared" ca="1" si="421"/>
        <v>0</v>
      </c>
      <c r="CJ294" s="13">
        <f t="shared" ca="1" si="353"/>
        <v>0</v>
      </c>
      <c r="CK294" s="13"/>
      <c r="CL294" s="33">
        <f t="shared" ca="1" si="368"/>
        <v>0</v>
      </c>
      <c r="CM294" s="10">
        <f ca="1">IF(NOT(snowball),0,IF(Z293=0,0,IF($C294&lt;=SUM($CL294:CL294),0,IF(BQ294+$C294-SUM($CL294:CL294)&gt;Z293+AU294,Z293+AU294-BQ294,$C294-SUM($CL294:CL294)))))</f>
        <v>0</v>
      </c>
      <c r="CN294" s="10">
        <f ca="1">IF(NOT(snowball),0,IF(AA293=0,0,IF($C294&lt;=SUM($CL294:CM294),0,IF(BR294+$C294-SUM($CL294:CM294)&gt;AA293+AV294,AA293+AV294-BR294,$C294-SUM($CL294:CM294)))))</f>
        <v>0</v>
      </c>
      <c r="CO294" s="10">
        <f ca="1">IF(NOT(snowball),0,IF(AB293=0,0,IF($C294&lt;=SUM($CL294:CN294),0,IF(BS294+$C294-SUM($CL294:CN294)&gt;AB293+AW294,AB293+AW294-BS294,$C294-SUM($CL294:CN294)))))</f>
        <v>0</v>
      </c>
      <c r="CP294" s="10">
        <f ca="1">IF(NOT(snowball),0,IF(AC293=0,0,IF($C294&lt;=SUM($CL294:CO294),0,IF(BT294+$C294-SUM($CL294:CO294)&gt;AC293+AX294,AC293+AX294-BT294,$C294-SUM($CL294:CO294)))))</f>
        <v>0</v>
      </c>
      <c r="CQ294" s="10">
        <f ca="1">IF(NOT(snowball),0,IF(AD293=0,0,IF($C294&lt;=SUM($CL294:CP294),0,IF(BU294+$C294-SUM($CL294:CP294)&gt;AD293+AY294,AD293+AY294-BU294,$C294-SUM($CL294:CP294)))))</f>
        <v>0</v>
      </c>
      <c r="CR294" s="10">
        <f ca="1">IF(NOT(snowball),0,IF(AE293=0,0,IF($C294&lt;=SUM($CL294:CQ294),0,IF(BV294+$C294-SUM($CL294:CQ294)&gt;AE293+AZ294,AE293+AZ294-BV294,$C294-SUM($CL294:CQ294)))))</f>
        <v>0</v>
      </c>
      <c r="CS294" s="10">
        <f ca="1">IF(NOT(snowball),0,IF(AF293=0,0,IF($C294&lt;=SUM($CL294:CR294),0,IF(BW294+$C294-SUM($CL294:CR294)&gt;AF293+BA294,AF293+BA294-BW294,$C294-SUM($CL294:CR294)))))</f>
        <v>0</v>
      </c>
      <c r="CT294" s="10">
        <f ca="1">IF(NOT(snowball),0,IF(AG293=0,0,IF($C294&lt;=SUM($CL294:CS294),0,IF(BX294+$C294-SUM($CL294:CS294)&gt;AG293+BB294,AG293+BB294-BX294,$C294-SUM($CL294:CS294)))))</f>
        <v>0</v>
      </c>
      <c r="CU294" s="10">
        <f ca="1">IF(NOT(snowball),0,IF(AH293=0,0,IF($C294&lt;=SUM($CL294:CT294),0,IF(BY294+$C294-SUM($CL294:CT294)&gt;AH293+BC294,AH293+BC294-BY294,$C294-SUM($CL294:CT294)))))</f>
        <v>0</v>
      </c>
      <c r="CV294" s="10">
        <f ca="1">IF(NOT(snowball),0,IF(AI293=0,0,IF($C294&lt;=SUM($CL294:CU294),0,IF(BZ294+$C294-SUM($CL294:CU294)&gt;AI293+BD294,AI293+BD294-BZ294,$C294-SUM($CL294:CU294)))))</f>
        <v>0</v>
      </c>
      <c r="CW294" s="10">
        <f ca="1">IF(NOT(snowball),0,IF(AJ293=0,0,IF($C294&lt;=SUM($CL294:CV294),0,IF(CA294+$C294-SUM($CL294:CV294)&gt;AJ293+BE294,AJ293+BE294-CA294,$C294-SUM($CL294:CV294)))))</f>
        <v>0</v>
      </c>
      <c r="CX294" s="10">
        <f ca="1">IF(NOT(snowball),0,IF(AK293=0,0,IF($C294&lt;=SUM($CL294:CW294),0,IF(CB294+$C294-SUM($CL294:CW294)&gt;AK293+BF294,AK293+BF294-CB294,$C294-SUM($CL294:CW294)))))</f>
        <v>0</v>
      </c>
      <c r="CY294" s="10">
        <f ca="1">IF(NOT(snowball),0,IF(AL293=0,0,IF($C294&lt;=SUM($CL294:CX294),0,IF(CC294+$C294-SUM($CL294:CX294)&gt;AL293+BG294,AL293+BG294-CC294,$C294-SUM($CL294:CX294)))))</f>
        <v>0</v>
      </c>
      <c r="CZ294" s="10">
        <f ca="1">IF(NOT(snowball),0,IF(AM293=0,0,IF($C294&lt;=SUM($CL294:CY294),0,IF(CD294+$C294-SUM($CL294:CY294)&gt;AM293+BH294,AM293+BH294-CD294,$C294-SUM($CL294:CY294)))))</f>
        <v>0</v>
      </c>
      <c r="DA294" s="10">
        <f ca="1">IF(NOT(snowball),0,IF(AN293=0,0,IF($C294&lt;=SUM($CL294:CZ294),0,IF(CE294+$C294-SUM($CL294:CZ294)&gt;AN293+BI294,AN293+BI294-CE294,$C294-SUM($CL294:CZ294)))))</f>
        <v>0</v>
      </c>
      <c r="DB294" s="10">
        <f ca="1">IF(NOT(snowball),0,IF(AO293=0,0,IF($C294&lt;=SUM($CL294:DA294),0,IF(CF294+$C294-SUM($CL294:DA294)&gt;AO293+BJ294,AO293+BJ294-CF294,$C294-SUM($CL294:DA294)))))</f>
        <v>0</v>
      </c>
      <c r="DC294" s="10">
        <f ca="1">IF(NOT(snowball),0,IF(AP293=0,0,IF($C294&lt;=SUM($CL294:DB294),0,IF(CG294+$C294-SUM($CL294:DB294)&gt;AP293+BK294,AP293+BK294-CG294,$C294-SUM($CL294:DB294)))))</f>
        <v>0</v>
      </c>
      <c r="DD294" s="10">
        <f ca="1">IF(NOT(snowball),0,IF(AQ293=0,0,IF($C294&lt;=SUM($CL294:DC294),0,IF(CH294+$C294-SUM($CL294:DC294)&gt;AQ293+BL294,AQ293+BL294-CH294,$C294-SUM($CL294:DC294)))))</f>
        <v>0</v>
      </c>
      <c r="DE294" s="10">
        <f ca="1">IF(NOT(snowball),0,IF(AR293=0,0,IF($C294&lt;=SUM($CL294:DD294),0,IF(CI294+$C294-SUM($CL294:DD294)&gt;AR293+BM294,AR293+BM294-CI294,$C294-SUM($CL294:DD294)))))</f>
        <v>0</v>
      </c>
    </row>
    <row r="295" spans="1:109" ht="11.1" customHeight="1">
      <c r="A295" s="11" t="str">
        <f t="shared" ca="1" si="336"/>
        <v/>
      </c>
      <c r="B295" s="5" t="e">
        <f t="shared" ca="1" si="369"/>
        <v>#N/A</v>
      </c>
      <c r="C295" s="34" t="str">
        <f t="shared" ca="1" si="355"/>
        <v/>
      </c>
      <c r="D295" s="10">
        <f t="shared" ca="1" si="337"/>
        <v>0</v>
      </c>
      <c r="E295" s="10">
        <f t="shared" ca="1" si="338"/>
        <v>0</v>
      </c>
      <c r="F295" s="10">
        <f t="shared" ca="1" si="339"/>
        <v>0</v>
      </c>
      <c r="G295" s="10">
        <f t="shared" ca="1" si="340"/>
        <v>0</v>
      </c>
      <c r="H295" s="10">
        <f t="shared" ca="1" si="341"/>
        <v>0</v>
      </c>
      <c r="I295" s="10">
        <f t="shared" ca="1" si="342"/>
        <v>0</v>
      </c>
      <c r="J295" s="10">
        <f t="shared" ca="1" si="354"/>
        <v>0</v>
      </c>
      <c r="K295" s="10">
        <f t="shared" ca="1" si="356"/>
        <v>0</v>
      </c>
      <c r="L295" s="10">
        <f t="shared" ca="1" si="357"/>
        <v>0</v>
      </c>
      <c r="M295" s="10">
        <f t="shared" ca="1" si="358"/>
        <v>0</v>
      </c>
      <c r="N295" s="10">
        <f t="shared" ca="1" si="359"/>
        <v>0</v>
      </c>
      <c r="O295" s="10">
        <f t="shared" ca="1" si="360"/>
        <v>0</v>
      </c>
      <c r="P295" s="10">
        <f t="shared" ca="1" si="361"/>
        <v>0</v>
      </c>
      <c r="Q295" s="10">
        <f t="shared" ca="1" si="362"/>
        <v>0</v>
      </c>
      <c r="R295" s="10">
        <f t="shared" ca="1" si="363"/>
        <v>0</v>
      </c>
      <c r="S295" s="10">
        <f t="shared" ca="1" si="364"/>
        <v>0</v>
      </c>
      <c r="T295" s="10">
        <f t="shared" ca="1" si="365"/>
        <v>0</v>
      </c>
      <c r="U295" s="10">
        <f t="shared" ca="1" si="366"/>
        <v>0</v>
      </c>
      <c r="V295" s="10">
        <f t="shared" ca="1" si="367"/>
        <v>0</v>
      </c>
      <c r="W295" s="10">
        <f t="shared" ca="1" si="367"/>
        <v>0</v>
      </c>
      <c r="X295" s="31"/>
      <c r="Y295" s="10">
        <f t="shared" ca="1" si="344"/>
        <v>0</v>
      </c>
      <c r="Z295" s="10">
        <f t="shared" ca="1" si="345"/>
        <v>0</v>
      </c>
      <c r="AA295" s="10">
        <f t="shared" ca="1" si="346"/>
        <v>0</v>
      </c>
      <c r="AB295" s="10">
        <f t="shared" ca="1" si="347"/>
        <v>0</v>
      </c>
      <c r="AC295" s="10">
        <f t="shared" ca="1" si="348"/>
        <v>0</v>
      </c>
      <c r="AD295" s="10">
        <f t="shared" ca="1" si="349"/>
        <v>0</v>
      </c>
      <c r="AE295" s="10">
        <f t="shared" ca="1" si="393"/>
        <v>0</v>
      </c>
      <c r="AF295" s="10">
        <f t="shared" ca="1" si="394"/>
        <v>0</v>
      </c>
      <c r="AG295" s="10">
        <f t="shared" ca="1" si="395"/>
        <v>0</v>
      </c>
      <c r="AH295" s="10">
        <f t="shared" ca="1" si="396"/>
        <v>0</v>
      </c>
      <c r="AI295" s="10">
        <f t="shared" ca="1" si="397"/>
        <v>0</v>
      </c>
      <c r="AJ295" s="10">
        <f t="shared" ca="1" si="398"/>
        <v>0</v>
      </c>
      <c r="AK295" s="10">
        <f t="shared" ca="1" si="399"/>
        <v>0</v>
      </c>
      <c r="AL295" s="10">
        <f t="shared" ca="1" si="400"/>
        <v>0</v>
      </c>
      <c r="AM295" s="10">
        <f t="shared" ca="1" si="401"/>
        <v>0</v>
      </c>
      <c r="AN295" s="10">
        <f t="shared" ca="1" si="402"/>
        <v>0</v>
      </c>
      <c r="AO295" s="10">
        <f t="shared" ca="1" si="403"/>
        <v>0</v>
      </c>
      <c r="AP295" s="10">
        <f t="shared" ca="1" si="404"/>
        <v>0</v>
      </c>
      <c r="AQ295" s="10">
        <f t="shared" ca="1" si="405"/>
        <v>0</v>
      </c>
      <c r="AR295" s="10">
        <f t="shared" ca="1" si="406"/>
        <v>0</v>
      </c>
      <c r="AS295" s="2"/>
      <c r="AT295" s="10">
        <f t="shared" ca="1" si="350"/>
        <v>0</v>
      </c>
      <c r="AU295" s="10">
        <f t="shared" ca="1" si="351"/>
        <v>0</v>
      </c>
      <c r="AV295" s="10">
        <f t="shared" ca="1" si="352"/>
        <v>0</v>
      </c>
      <c r="AW295" s="10">
        <f t="shared" ca="1" si="376"/>
        <v>0</v>
      </c>
      <c r="AX295" s="10">
        <f t="shared" ca="1" si="377"/>
        <v>0</v>
      </c>
      <c r="AY295" s="10">
        <f t="shared" ca="1" si="378"/>
        <v>0</v>
      </c>
      <c r="AZ295" s="10">
        <f t="shared" ca="1" si="379"/>
        <v>0</v>
      </c>
      <c r="BA295" s="10">
        <f t="shared" ca="1" si="380"/>
        <v>0</v>
      </c>
      <c r="BB295" s="10">
        <f t="shared" ca="1" si="381"/>
        <v>0</v>
      </c>
      <c r="BC295" s="10">
        <f t="shared" ca="1" si="382"/>
        <v>0</v>
      </c>
      <c r="BD295" s="10">
        <f t="shared" ca="1" si="383"/>
        <v>0</v>
      </c>
      <c r="BE295" s="10">
        <f t="shared" ca="1" si="384"/>
        <v>0</v>
      </c>
      <c r="BF295" s="10">
        <f t="shared" ca="1" si="385"/>
        <v>0</v>
      </c>
      <c r="BG295" s="10">
        <f t="shared" ca="1" si="386"/>
        <v>0</v>
      </c>
      <c r="BH295" s="10">
        <f t="shared" ca="1" si="387"/>
        <v>0</v>
      </c>
      <c r="BI295" s="10">
        <f t="shared" ca="1" si="388"/>
        <v>0</v>
      </c>
      <c r="BJ295" s="10">
        <f t="shared" ca="1" si="389"/>
        <v>0</v>
      </c>
      <c r="BK295" s="10">
        <f t="shared" ca="1" si="390"/>
        <v>0</v>
      </c>
      <c r="BL295" s="10">
        <f t="shared" ca="1" si="391"/>
        <v>0</v>
      </c>
      <c r="BM295" s="10">
        <f t="shared" ca="1" si="392"/>
        <v>0</v>
      </c>
      <c r="BN295" s="13">
        <f t="shared" ca="1" si="370"/>
        <v>0</v>
      </c>
      <c r="BO295" s="7"/>
      <c r="BP295" s="10">
        <f t="shared" ca="1" si="371"/>
        <v>0</v>
      </c>
      <c r="BQ295" s="10">
        <f t="shared" ca="1" si="372"/>
        <v>0</v>
      </c>
      <c r="BR295" s="10">
        <f t="shared" ca="1" si="373"/>
        <v>0</v>
      </c>
      <c r="BS295" s="10">
        <f t="shared" ca="1" si="374"/>
        <v>0</v>
      </c>
      <c r="BT295" s="10">
        <f t="shared" ca="1" si="375"/>
        <v>0</v>
      </c>
      <c r="BU295" s="10">
        <f t="shared" ca="1" si="407"/>
        <v>0</v>
      </c>
      <c r="BV295" s="10">
        <f t="shared" ca="1" si="408"/>
        <v>0</v>
      </c>
      <c r="BW295" s="10">
        <f t="shared" ca="1" si="409"/>
        <v>0</v>
      </c>
      <c r="BX295" s="10">
        <f t="shared" ca="1" si="410"/>
        <v>0</v>
      </c>
      <c r="BY295" s="10">
        <f t="shared" ca="1" si="411"/>
        <v>0</v>
      </c>
      <c r="BZ295" s="10">
        <f t="shared" ca="1" si="412"/>
        <v>0</v>
      </c>
      <c r="CA295" s="10">
        <f t="shared" ca="1" si="413"/>
        <v>0</v>
      </c>
      <c r="CB295" s="10">
        <f t="shared" ca="1" si="414"/>
        <v>0</v>
      </c>
      <c r="CC295" s="10">
        <f t="shared" ca="1" si="415"/>
        <v>0</v>
      </c>
      <c r="CD295" s="10">
        <f t="shared" ca="1" si="416"/>
        <v>0</v>
      </c>
      <c r="CE295" s="10">
        <f t="shared" ca="1" si="417"/>
        <v>0</v>
      </c>
      <c r="CF295" s="10">
        <f t="shared" ca="1" si="418"/>
        <v>0</v>
      </c>
      <c r="CG295" s="10">
        <f t="shared" ca="1" si="419"/>
        <v>0</v>
      </c>
      <c r="CH295" s="10">
        <f t="shared" ca="1" si="420"/>
        <v>0</v>
      </c>
      <c r="CI295" s="10">
        <f t="shared" ca="1" si="421"/>
        <v>0</v>
      </c>
      <c r="CJ295" s="13">
        <f t="shared" ca="1" si="353"/>
        <v>0</v>
      </c>
      <c r="CK295" s="13"/>
      <c r="CL295" s="33">
        <f t="shared" ca="1" si="368"/>
        <v>0</v>
      </c>
      <c r="CM295" s="10">
        <f ca="1">IF(NOT(snowball),0,IF(Z294=0,0,IF($C295&lt;=SUM($CL295:CL295),0,IF(BQ295+$C295-SUM($CL295:CL295)&gt;Z294+AU295,Z294+AU295-BQ295,$C295-SUM($CL295:CL295)))))</f>
        <v>0</v>
      </c>
      <c r="CN295" s="10">
        <f ca="1">IF(NOT(snowball),0,IF(AA294=0,0,IF($C295&lt;=SUM($CL295:CM295),0,IF(BR295+$C295-SUM($CL295:CM295)&gt;AA294+AV295,AA294+AV295-BR295,$C295-SUM($CL295:CM295)))))</f>
        <v>0</v>
      </c>
      <c r="CO295" s="10">
        <f ca="1">IF(NOT(snowball),0,IF(AB294=0,0,IF($C295&lt;=SUM($CL295:CN295),0,IF(BS295+$C295-SUM($CL295:CN295)&gt;AB294+AW295,AB294+AW295-BS295,$C295-SUM($CL295:CN295)))))</f>
        <v>0</v>
      </c>
      <c r="CP295" s="10">
        <f ca="1">IF(NOT(snowball),0,IF(AC294=0,0,IF($C295&lt;=SUM($CL295:CO295),0,IF(BT295+$C295-SUM($CL295:CO295)&gt;AC294+AX295,AC294+AX295-BT295,$C295-SUM($CL295:CO295)))))</f>
        <v>0</v>
      </c>
      <c r="CQ295" s="10">
        <f ca="1">IF(NOT(snowball),0,IF(AD294=0,0,IF($C295&lt;=SUM($CL295:CP295),0,IF(BU295+$C295-SUM($CL295:CP295)&gt;AD294+AY295,AD294+AY295-BU295,$C295-SUM($CL295:CP295)))))</f>
        <v>0</v>
      </c>
      <c r="CR295" s="10">
        <f ca="1">IF(NOT(snowball),0,IF(AE294=0,0,IF($C295&lt;=SUM($CL295:CQ295),0,IF(BV295+$C295-SUM($CL295:CQ295)&gt;AE294+AZ295,AE294+AZ295-BV295,$C295-SUM($CL295:CQ295)))))</f>
        <v>0</v>
      </c>
      <c r="CS295" s="10">
        <f ca="1">IF(NOT(snowball),0,IF(AF294=0,0,IF($C295&lt;=SUM($CL295:CR295),0,IF(BW295+$C295-SUM($CL295:CR295)&gt;AF294+BA295,AF294+BA295-BW295,$C295-SUM($CL295:CR295)))))</f>
        <v>0</v>
      </c>
      <c r="CT295" s="10">
        <f ca="1">IF(NOT(snowball),0,IF(AG294=0,0,IF($C295&lt;=SUM($CL295:CS295),0,IF(BX295+$C295-SUM($CL295:CS295)&gt;AG294+BB295,AG294+BB295-BX295,$C295-SUM($CL295:CS295)))))</f>
        <v>0</v>
      </c>
      <c r="CU295" s="10">
        <f ca="1">IF(NOT(snowball),0,IF(AH294=0,0,IF($C295&lt;=SUM($CL295:CT295),0,IF(BY295+$C295-SUM($CL295:CT295)&gt;AH294+BC295,AH294+BC295-BY295,$C295-SUM($CL295:CT295)))))</f>
        <v>0</v>
      </c>
      <c r="CV295" s="10">
        <f ca="1">IF(NOT(snowball),0,IF(AI294=0,0,IF($C295&lt;=SUM($CL295:CU295),0,IF(BZ295+$C295-SUM($CL295:CU295)&gt;AI294+BD295,AI294+BD295-BZ295,$C295-SUM($CL295:CU295)))))</f>
        <v>0</v>
      </c>
      <c r="CW295" s="10">
        <f ca="1">IF(NOT(snowball),0,IF(AJ294=0,0,IF($C295&lt;=SUM($CL295:CV295),0,IF(CA295+$C295-SUM($CL295:CV295)&gt;AJ294+BE295,AJ294+BE295-CA295,$C295-SUM($CL295:CV295)))))</f>
        <v>0</v>
      </c>
      <c r="CX295" s="10">
        <f ca="1">IF(NOT(snowball),0,IF(AK294=0,0,IF($C295&lt;=SUM($CL295:CW295),0,IF(CB295+$C295-SUM($CL295:CW295)&gt;AK294+BF295,AK294+BF295-CB295,$C295-SUM($CL295:CW295)))))</f>
        <v>0</v>
      </c>
      <c r="CY295" s="10">
        <f ca="1">IF(NOT(snowball),0,IF(AL294=0,0,IF($C295&lt;=SUM($CL295:CX295),0,IF(CC295+$C295-SUM($CL295:CX295)&gt;AL294+BG295,AL294+BG295-CC295,$C295-SUM($CL295:CX295)))))</f>
        <v>0</v>
      </c>
      <c r="CZ295" s="10">
        <f ca="1">IF(NOT(snowball),0,IF(AM294=0,0,IF($C295&lt;=SUM($CL295:CY295),0,IF(CD295+$C295-SUM($CL295:CY295)&gt;AM294+BH295,AM294+BH295-CD295,$C295-SUM($CL295:CY295)))))</f>
        <v>0</v>
      </c>
      <c r="DA295" s="10">
        <f ca="1">IF(NOT(snowball),0,IF(AN294=0,0,IF($C295&lt;=SUM($CL295:CZ295),0,IF(CE295+$C295-SUM($CL295:CZ295)&gt;AN294+BI295,AN294+BI295-CE295,$C295-SUM($CL295:CZ295)))))</f>
        <v>0</v>
      </c>
      <c r="DB295" s="10">
        <f ca="1">IF(NOT(snowball),0,IF(AO294=0,0,IF($C295&lt;=SUM($CL295:DA295),0,IF(CF295+$C295-SUM($CL295:DA295)&gt;AO294+BJ295,AO294+BJ295-CF295,$C295-SUM($CL295:DA295)))))</f>
        <v>0</v>
      </c>
      <c r="DC295" s="10">
        <f ca="1">IF(NOT(snowball),0,IF(AP294=0,0,IF($C295&lt;=SUM($CL295:DB295),0,IF(CG295+$C295-SUM($CL295:DB295)&gt;AP294+BK295,AP294+BK295-CG295,$C295-SUM($CL295:DB295)))))</f>
        <v>0</v>
      </c>
      <c r="DD295" s="10">
        <f ca="1">IF(NOT(snowball),0,IF(AQ294=0,0,IF($C295&lt;=SUM($CL295:DC295),0,IF(CH295+$C295-SUM($CL295:DC295)&gt;AQ294+BL295,AQ294+BL295-CH295,$C295-SUM($CL295:DC295)))))</f>
        <v>0</v>
      </c>
      <c r="DE295" s="10">
        <f ca="1">IF(NOT(snowball),0,IF(AR294=0,0,IF($C295&lt;=SUM($CL295:DD295),0,IF(CI295+$C295-SUM($CL295:DD295)&gt;AR294+BM295,AR294+BM295-CI295,$C295-SUM($CL295:DD295)))))</f>
        <v>0</v>
      </c>
    </row>
    <row r="296" spans="1:109" ht="11.1" customHeight="1">
      <c r="A296" s="11" t="str">
        <f t="shared" ca="1" si="336"/>
        <v/>
      </c>
      <c r="B296" s="5" t="e">
        <f t="shared" ca="1" si="369"/>
        <v>#N/A</v>
      </c>
      <c r="C296" s="34" t="str">
        <f t="shared" ca="1" si="355"/>
        <v/>
      </c>
      <c r="D296" s="10">
        <f t="shared" ca="1" si="337"/>
        <v>0</v>
      </c>
      <c r="E296" s="10">
        <f t="shared" ca="1" si="338"/>
        <v>0</v>
      </c>
      <c r="F296" s="10">
        <f t="shared" ca="1" si="339"/>
        <v>0</v>
      </c>
      <c r="G296" s="10">
        <f t="shared" ca="1" si="340"/>
        <v>0</v>
      </c>
      <c r="H296" s="10">
        <f t="shared" ca="1" si="341"/>
        <v>0</v>
      </c>
      <c r="I296" s="10">
        <f t="shared" ca="1" si="342"/>
        <v>0</v>
      </c>
      <c r="J296" s="10">
        <f t="shared" ca="1" si="354"/>
        <v>0</v>
      </c>
      <c r="K296" s="10">
        <f t="shared" ca="1" si="356"/>
        <v>0</v>
      </c>
      <c r="L296" s="10">
        <f t="shared" ca="1" si="357"/>
        <v>0</v>
      </c>
      <c r="M296" s="10">
        <f t="shared" ca="1" si="358"/>
        <v>0</v>
      </c>
      <c r="N296" s="10">
        <f t="shared" ca="1" si="359"/>
        <v>0</v>
      </c>
      <c r="O296" s="10">
        <f t="shared" ca="1" si="360"/>
        <v>0</v>
      </c>
      <c r="P296" s="10">
        <f t="shared" ca="1" si="361"/>
        <v>0</v>
      </c>
      <c r="Q296" s="10">
        <f t="shared" ca="1" si="362"/>
        <v>0</v>
      </c>
      <c r="R296" s="10">
        <f t="shared" ca="1" si="363"/>
        <v>0</v>
      </c>
      <c r="S296" s="10">
        <f t="shared" ca="1" si="364"/>
        <v>0</v>
      </c>
      <c r="T296" s="10">
        <f t="shared" ca="1" si="365"/>
        <v>0</v>
      </c>
      <c r="U296" s="10">
        <f t="shared" ca="1" si="366"/>
        <v>0</v>
      </c>
      <c r="V296" s="10">
        <f t="shared" ca="1" si="367"/>
        <v>0</v>
      </c>
      <c r="W296" s="10">
        <f t="shared" ca="1" si="367"/>
        <v>0</v>
      </c>
      <c r="X296" s="31"/>
      <c r="Y296" s="10">
        <f t="shared" ca="1" si="344"/>
        <v>0</v>
      </c>
      <c r="Z296" s="10">
        <f t="shared" ca="1" si="345"/>
        <v>0</v>
      </c>
      <c r="AA296" s="10">
        <f t="shared" ca="1" si="346"/>
        <v>0</v>
      </c>
      <c r="AB296" s="10">
        <f t="shared" ca="1" si="347"/>
        <v>0</v>
      </c>
      <c r="AC296" s="10">
        <f t="shared" ca="1" si="348"/>
        <v>0</v>
      </c>
      <c r="AD296" s="10">
        <f t="shared" ca="1" si="349"/>
        <v>0</v>
      </c>
      <c r="AE296" s="10">
        <f t="shared" ca="1" si="393"/>
        <v>0</v>
      </c>
      <c r="AF296" s="10">
        <f t="shared" ca="1" si="394"/>
        <v>0</v>
      </c>
      <c r="AG296" s="10">
        <f t="shared" ca="1" si="395"/>
        <v>0</v>
      </c>
      <c r="AH296" s="10">
        <f t="shared" ca="1" si="396"/>
        <v>0</v>
      </c>
      <c r="AI296" s="10">
        <f t="shared" ca="1" si="397"/>
        <v>0</v>
      </c>
      <c r="AJ296" s="10">
        <f t="shared" ca="1" si="398"/>
        <v>0</v>
      </c>
      <c r="AK296" s="10">
        <f t="shared" ca="1" si="399"/>
        <v>0</v>
      </c>
      <c r="AL296" s="10">
        <f t="shared" ca="1" si="400"/>
        <v>0</v>
      </c>
      <c r="AM296" s="10">
        <f t="shared" ca="1" si="401"/>
        <v>0</v>
      </c>
      <c r="AN296" s="10">
        <f t="shared" ca="1" si="402"/>
        <v>0</v>
      </c>
      <c r="AO296" s="10">
        <f t="shared" ca="1" si="403"/>
        <v>0</v>
      </c>
      <c r="AP296" s="10">
        <f t="shared" ca="1" si="404"/>
        <v>0</v>
      </c>
      <c r="AQ296" s="10">
        <f t="shared" ca="1" si="405"/>
        <v>0</v>
      </c>
      <c r="AR296" s="10">
        <f t="shared" ca="1" si="406"/>
        <v>0</v>
      </c>
      <c r="AS296" s="2"/>
      <c r="AT296" s="10">
        <f t="shared" ca="1" si="350"/>
        <v>0</v>
      </c>
      <c r="AU296" s="10">
        <f t="shared" ca="1" si="351"/>
        <v>0</v>
      </c>
      <c r="AV296" s="10">
        <f t="shared" ca="1" si="352"/>
        <v>0</v>
      </c>
      <c r="AW296" s="10">
        <f t="shared" ca="1" si="376"/>
        <v>0</v>
      </c>
      <c r="AX296" s="10">
        <f t="shared" ca="1" si="377"/>
        <v>0</v>
      </c>
      <c r="AY296" s="10">
        <f t="shared" ca="1" si="378"/>
        <v>0</v>
      </c>
      <c r="AZ296" s="10">
        <f t="shared" ca="1" si="379"/>
        <v>0</v>
      </c>
      <c r="BA296" s="10">
        <f t="shared" ca="1" si="380"/>
        <v>0</v>
      </c>
      <c r="BB296" s="10">
        <f t="shared" ca="1" si="381"/>
        <v>0</v>
      </c>
      <c r="BC296" s="10">
        <f t="shared" ca="1" si="382"/>
        <v>0</v>
      </c>
      <c r="BD296" s="10">
        <f t="shared" ca="1" si="383"/>
        <v>0</v>
      </c>
      <c r="BE296" s="10">
        <f t="shared" ca="1" si="384"/>
        <v>0</v>
      </c>
      <c r="BF296" s="10">
        <f t="shared" ca="1" si="385"/>
        <v>0</v>
      </c>
      <c r="BG296" s="10">
        <f t="shared" ca="1" si="386"/>
        <v>0</v>
      </c>
      <c r="BH296" s="10">
        <f t="shared" ca="1" si="387"/>
        <v>0</v>
      </c>
      <c r="BI296" s="10">
        <f t="shared" ca="1" si="388"/>
        <v>0</v>
      </c>
      <c r="BJ296" s="10">
        <f t="shared" ca="1" si="389"/>
        <v>0</v>
      </c>
      <c r="BK296" s="10">
        <f t="shared" ca="1" si="390"/>
        <v>0</v>
      </c>
      <c r="BL296" s="10">
        <f t="shared" ca="1" si="391"/>
        <v>0</v>
      </c>
      <c r="BM296" s="10">
        <f t="shared" ca="1" si="392"/>
        <v>0</v>
      </c>
      <c r="BN296" s="13">
        <f t="shared" ca="1" si="370"/>
        <v>0</v>
      </c>
      <c r="BO296" s="7"/>
      <c r="BP296" s="10">
        <f t="shared" ca="1" si="371"/>
        <v>0</v>
      </c>
      <c r="BQ296" s="10">
        <f t="shared" ca="1" si="372"/>
        <v>0</v>
      </c>
      <c r="BR296" s="10">
        <f t="shared" ca="1" si="373"/>
        <v>0</v>
      </c>
      <c r="BS296" s="10">
        <f t="shared" ca="1" si="374"/>
        <v>0</v>
      </c>
      <c r="BT296" s="10">
        <f t="shared" ca="1" si="375"/>
        <v>0</v>
      </c>
      <c r="BU296" s="10">
        <f t="shared" ca="1" si="407"/>
        <v>0</v>
      </c>
      <c r="BV296" s="10">
        <f t="shared" ca="1" si="408"/>
        <v>0</v>
      </c>
      <c r="BW296" s="10">
        <f t="shared" ca="1" si="409"/>
        <v>0</v>
      </c>
      <c r="BX296" s="10">
        <f t="shared" ca="1" si="410"/>
        <v>0</v>
      </c>
      <c r="BY296" s="10">
        <f t="shared" ca="1" si="411"/>
        <v>0</v>
      </c>
      <c r="BZ296" s="10">
        <f t="shared" ca="1" si="412"/>
        <v>0</v>
      </c>
      <c r="CA296" s="10">
        <f t="shared" ca="1" si="413"/>
        <v>0</v>
      </c>
      <c r="CB296" s="10">
        <f t="shared" ca="1" si="414"/>
        <v>0</v>
      </c>
      <c r="CC296" s="10">
        <f t="shared" ca="1" si="415"/>
        <v>0</v>
      </c>
      <c r="CD296" s="10">
        <f t="shared" ca="1" si="416"/>
        <v>0</v>
      </c>
      <c r="CE296" s="10">
        <f t="shared" ca="1" si="417"/>
        <v>0</v>
      </c>
      <c r="CF296" s="10">
        <f t="shared" ca="1" si="418"/>
        <v>0</v>
      </c>
      <c r="CG296" s="10">
        <f t="shared" ca="1" si="419"/>
        <v>0</v>
      </c>
      <c r="CH296" s="10">
        <f t="shared" ca="1" si="420"/>
        <v>0</v>
      </c>
      <c r="CI296" s="10">
        <f t="shared" ca="1" si="421"/>
        <v>0</v>
      </c>
      <c r="CJ296" s="13">
        <f t="shared" ca="1" si="353"/>
        <v>0</v>
      </c>
      <c r="CK296" s="13"/>
      <c r="CL296" s="33">
        <f t="shared" ca="1" si="368"/>
        <v>0</v>
      </c>
      <c r="CM296" s="10">
        <f ca="1">IF(NOT(snowball),0,IF(Z295=0,0,IF($C296&lt;=SUM($CL296:CL296),0,IF(BQ296+$C296-SUM($CL296:CL296)&gt;Z295+AU296,Z295+AU296-BQ296,$C296-SUM($CL296:CL296)))))</f>
        <v>0</v>
      </c>
      <c r="CN296" s="10">
        <f ca="1">IF(NOT(snowball),0,IF(AA295=0,0,IF($C296&lt;=SUM($CL296:CM296),0,IF(BR296+$C296-SUM($CL296:CM296)&gt;AA295+AV296,AA295+AV296-BR296,$C296-SUM($CL296:CM296)))))</f>
        <v>0</v>
      </c>
      <c r="CO296" s="10">
        <f ca="1">IF(NOT(snowball),0,IF(AB295=0,0,IF($C296&lt;=SUM($CL296:CN296),0,IF(BS296+$C296-SUM($CL296:CN296)&gt;AB295+AW296,AB295+AW296-BS296,$C296-SUM($CL296:CN296)))))</f>
        <v>0</v>
      </c>
      <c r="CP296" s="10">
        <f ca="1">IF(NOT(snowball),0,IF(AC295=0,0,IF($C296&lt;=SUM($CL296:CO296),0,IF(BT296+$C296-SUM($CL296:CO296)&gt;AC295+AX296,AC295+AX296-BT296,$C296-SUM($CL296:CO296)))))</f>
        <v>0</v>
      </c>
      <c r="CQ296" s="10">
        <f ca="1">IF(NOT(snowball),0,IF(AD295=0,0,IF($C296&lt;=SUM($CL296:CP296),0,IF(BU296+$C296-SUM($CL296:CP296)&gt;AD295+AY296,AD295+AY296-BU296,$C296-SUM($CL296:CP296)))))</f>
        <v>0</v>
      </c>
      <c r="CR296" s="10">
        <f ca="1">IF(NOT(snowball),0,IF(AE295=0,0,IF($C296&lt;=SUM($CL296:CQ296),0,IF(BV296+$C296-SUM($CL296:CQ296)&gt;AE295+AZ296,AE295+AZ296-BV296,$C296-SUM($CL296:CQ296)))))</f>
        <v>0</v>
      </c>
      <c r="CS296" s="10">
        <f ca="1">IF(NOT(snowball),0,IF(AF295=0,0,IF($C296&lt;=SUM($CL296:CR296),0,IF(BW296+$C296-SUM($CL296:CR296)&gt;AF295+BA296,AF295+BA296-BW296,$C296-SUM($CL296:CR296)))))</f>
        <v>0</v>
      </c>
      <c r="CT296" s="10">
        <f ca="1">IF(NOT(snowball),0,IF(AG295=0,0,IF($C296&lt;=SUM($CL296:CS296),0,IF(BX296+$C296-SUM($CL296:CS296)&gt;AG295+BB296,AG295+BB296-BX296,$C296-SUM($CL296:CS296)))))</f>
        <v>0</v>
      </c>
      <c r="CU296" s="10">
        <f ca="1">IF(NOT(snowball),0,IF(AH295=0,0,IF($C296&lt;=SUM($CL296:CT296),0,IF(BY296+$C296-SUM($CL296:CT296)&gt;AH295+BC296,AH295+BC296-BY296,$C296-SUM($CL296:CT296)))))</f>
        <v>0</v>
      </c>
      <c r="CV296" s="10">
        <f ca="1">IF(NOT(snowball),0,IF(AI295=0,0,IF($C296&lt;=SUM($CL296:CU296),0,IF(BZ296+$C296-SUM($CL296:CU296)&gt;AI295+BD296,AI295+BD296-BZ296,$C296-SUM($CL296:CU296)))))</f>
        <v>0</v>
      </c>
      <c r="CW296" s="10">
        <f ca="1">IF(NOT(snowball),0,IF(AJ295=0,0,IF($C296&lt;=SUM($CL296:CV296),0,IF(CA296+$C296-SUM($CL296:CV296)&gt;AJ295+BE296,AJ295+BE296-CA296,$C296-SUM($CL296:CV296)))))</f>
        <v>0</v>
      </c>
      <c r="CX296" s="10">
        <f ca="1">IF(NOT(snowball),0,IF(AK295=0,0,IF($C296&lt;=SUM($CL296:CW296),0,IF(CB296+$C296-SUM($CL296:CW296)&gt;AK295+BF296,AK295+BF296-CB296,$C296-SUM($CL296:CW296)))))</f>
        <v>0</v>
      </c>
      <c r="CY296" s="10">
        <f ca="1">IF(NOT(snowball),0,IF(AL295=0,0,IF($C296&lt;=SUM($CL296:CX296),0,IF(CC296+$C296-SUM($CL296:CX296)&gt;AL295+BG296,AL295+BG296-CC296,$C296-SUM($CL296:CX296)))))</f>
        <v>0</v>
      </c>
      <c r="CZ296" s="10">
        <f ca="1">IF(NOT(snowball),0,IF(AM295=0,0,IF($C296&lt;=SUM($CL296:CY296),0,IF(CD296+$C296-SUM($CL296:CY296)&gt;AM295+BH296,AM295+BH296-CD296,$C296-SUM($CL296:CY296)))))</f>
        <v>0</v>
      </c>
      <c r="DA296" s="10">
        <f ca="1">IF(NOT(snowball),0,IF(AN295=0,0,IF($C296&lt;=SUM($CL296:CZ296),0,IF(CE296+$C296-SUM($CL296:CZ296)&gt;AN295+BI296,AN295+BI296-CE296,$C296-SUM($CL296:CZ296)))))</f>
        <v>0</v>
      </c>
      <c r="DB296" s="10">
        <f ca="1">IF(NOT(snowball),0,IF(AO295=0,0,IF($C296&lt;=SUM($CL296:DA296),0,IF(CF296+$C296-SUM($CL296:DA296)&gt;AO295+BJ296,AO295+BJ296-CF296,$C296-SUM($CL296:DA296)))))</f>
        <v>0</v>
      </c>
      <c r="DC296" s="10">
        <f ca="1">IF(NOT(snowball),0,IF(AP295=0,0,IF($C296&lt;=SUM($CL296:DB296),0,IF(CG296+$C296-SUM($CL296:DB296)&gt;AP295+BK296,AP295+BK296-CG296,$C296-SUM($CL296:DB296)))))</f>
        <v>0</v>
      </c>
      <c r="DD296" s="10">
        <f ca="1">IF(NOT(snowball),0,IF(AQ295=0,0,IF($C296&lt;=SUM($CL296:DC296),0,IF(CH296+$C296-SUM($CL296:DC296)&gt;AQ295+BL296,AQ295+BL296-CH296,$C296-SUM($CL296:DC296)))))</f>
        <v>0</v>
      </c>
      <c r="DE296" s="10">
        <f ca="1">IF(NOT(snowball),0,IF(AR295=0,0,IF($C296&lt;=SUM($CL296:DD296),0,IF(CI296+$C296-SUM($CL296:DD296)&gt;AR295+BM296,AR295+BM296-CI296,$C296-SUM($CL296:DD296)))))</f>
        <v>0</v>
      </c>
    </row>
    <row r="297" spans="1:109" ht="11.1" customHeight="1">
      <c r="A297" s="11" t="str">
        <f t="shared" ca="1" si="336"/>
        <v/>
      </c>
      <c r="B297" s="5" t="e">
        <f t="shared" ca="1" si="369"/>
        <v>#N/A</v>
      </c>
      <c r="C297" s="34" t="str">
        <f t="shared" ca="1" si="355"/>
        <v/>
      </c>
      <c r="D297" s="10">
        <f t="shared" ca="1" si="337"/>
        <v>0</v>
      </c>
      <c r="E297" s="10">
        <f t="shared" ca="1" si="338"/>
        <v>0</v>
      </c>
      <c r="F297" s="10">
        <f t="shared" ca="1" si="339"/>
        <v>0</v>
      </c>
      <c r="G297" s="10">
        <f t="shared" ca="1" si="340"/>
        <v>0</v>
      </c>
      <c r="H297" s="10">
        <f t="shared" ca="1" si="341"/>
        <v>0</v>
      </c>
      <c r="I297" s="10">
        <f t="shared" ca="1" si="342"/>
        <v>0</v>
      </c>
      <c r="J297" s="10">
        <f t="shared" ca="1" si="354"/>
        <v>0</v>
      </c>
      <c r="K297" s="10">
        <f t="shared" ca="1" si="356"/>
        <v>0</v>
      </c>
      <c r="L297" s="10">
        <f t="shared" ca="1" si="357"/>
        <v>0</v>
      </c>
      <c r="M297" s="10">
        <f t="shared" ca="1" si="358"/>
        <v>0</v>
      </c>
      <c r="N297" s="10">
        <f t="shared" ca="1" si="359"/>
        <v>0</v>
      </c>
      <c r="O297" s="10">
        <f t="shared" ca="1" si="360"/>
        <v>0</v>
      </c>
      <c r="P297" s="10">
        <f t="shared" ca="1" si="361"/>
        <v>0</v>
      </c>
      <c r="Q297" s="10">
        <f t="shared" ca="1" si="362"/>
        <v>0</v>
      </c>
      <c r="R297" s="10">
        <f t="shared" ca="1" si="363"/>
        <v>0</v>
      </c>
      <c r="S297" s="10">
        <f t="shared" ca="1" si="364"/>
        <v>0</v>
      </c>
      <c r="T297" s="10">
        <f t="shared" ca="1" si="365"/>
        <v>0</v>
      </c>
      <c r="U297" s="10">
        <f t="shared" ca="1" si="366"/>
        <v>0</v>
      </c>
      <c r="V297" s="10">
        <f t="shared" ca="1" si="367"/>
        <v>0</v>
      </c>
      <c r="W297" s="10">
        <f t="shared" ca="1" si="367"/>
        <v>0</v>
      </c>
      <c r="X297" s="31"/>
      <c r="Y297" s="10">
        <f t="shared" ca="1" si="344"/>
        <v>0</v>
      </c>
      <c r="Z297" s="10">
        <f t="shared" ca="1" si="345"/>
        <v>0</v>
      </c>
      <c r="AA297" s="10">
        <f t="shared" ca="1" si="346"/>
        <v>0</v>
      </c>
      <c r="AB297" s="10">
        <f t="shared" ca="1" si="347"/>
        <v>0</v>
      </c>
      <c r="AC297" s="10">
        <f t="shared" ca="1" si="348"/>
        <v>0</v>
      </c>
      <c r="AD297" s="10">
        <f t="shared" ca="1" si="349"/>
        <v>0</v>
      </c>
      <c r="AE297" s="10">
        <f t="shared" ca="1" si="393"/>
        <v>0</v>
      </c>
      <c r="AF297" s="10">
        <f t="shared" ca="1" si="394"/>
        <v>0</v>
      </c>
      <c r="AG297" s="10">
        <f t="shared" ca="1" si="395"/>
        <v>0</v>
      </c>
      <c r="AH297" s="10">
        <f t="shared" ca="1" si="396"/>
        <v>0</v>
      </c>
      <c r="AI297" s="10">
        <f t="shared" ca="1" si="397"/>
        <v>0</v>
      </c>
      <c r="AJ297" s="10">
        <f t="shared" ca="1" si="398"/>
        <v>0</v>
      </c>
      <c r="AK297" s="10">
        <f t="shared" ca="1" si="399"/>
        <v>0</v>
      </c>
      <c r="AL297" s="10">
        <f t="shared" ca="1" si="400"/>
        <v>0</v>
      </c>
      <c r="AM297" s="10">
        <f t="shared" ca="1" si="401"/>
        <v>0</v>
      </c>
      <c r="AN297" s="10">
        <f t="shared" ca="1" si="402"/>
        <v>0</v>
      </c>
      <c r="AO297" s="10">
        <f t="shared" ca="1" si="403"/>
        <v>0</v>
      </c>
      <c r="AP297" s="10">
        <f t="shared" ca="1" si="404"/>
        <v>0</v>
      </c>
      <c r="AQ297" s="10">
        <f t="shared" ca="1" si="405"/>
        <v>0</v>
      </c>
      <c r="AR297" s="10">
        <f t="shared" ca="1" si="406"/>
        <v>0</v>
      </c>
      <c r="AS297" s="2"/>
      <c r="AT297" s="10">
        <f t="shared" ca="1" si="350"/>
        <v>0</v>
      </c>
      <c r="AU297" s="10">
        <f t="shared" ca="1" si="351"/>
        <v>0</v>
      </c>
      <c r="AV297" s="10">
        <f t="shared" ca="1" si="352"/>
        <v>0</v>
      </c>
      <c r="AW297" s="10">
        <f t="shared" ca="1" si="376"/>
        <v>0</v>
      </c>
      <c r="AX297" s="10">
        <f t="shared" ca="1" si="377"/>
        <v>0</v>
      </c>
      <c r="AY297" s="10">
        <f t="shared" ca="1" si="378"/>
        <v>0</v>
      </c>
      <c r="AZ297" s="10">
        <f t="shared" ca="1" si="379"/>
        <v>0</v>
      </c>
      <c r="BA297" s="10">
        <f t="shared" ca="1" si="380"/>
        <v>0</v>
      </c>
      <c r="BB297" s="10">
        <f t="shared" ca="1" si="381"/>
        <v>0</v>
      </c>
      <c r="BC297" s="10">
        <f t="shared" ca="1" si="382"/>
        <v>0</v>
      </c>
      <c r="BD297" s="10">
        <f t="shared" ca="1" si="383"/>
        <v>0</v>
      </c>
      <c r="BE297" s="10">
        <f t="shared" ca="1" si="384"/>
        <v>0</v>
      </c>
      <c r="BF297" s="10">
        <f t="shared" ca="1" si="385"/>
        <v>0</v>
      </c>
      <c r="BG297" s="10">
        <f t="shared" ca="1" si="386"/>
        <v>0</v>
      </c>
      <c r="BH297" s="10">
        <f t="shared" ca="1" si="387"/>
        <v>0</v>
      </c>
      <c r="BI297" s="10">
        <f t="shared" ca="1" si="388"/>
        <v>0</v>
      </c>
      <c r="BJ297" s="10">
        <f t="shared" ca="1" si="389"/>
        <v>0</v>
      </c>
      <c r="BK297" s="10">
        <f t="shared" ca="1" si="390"/>
        <v>0</v>
      </c>
      <c r="BL297" s="10">
        <f t="shared" ca="1" si="391"/>
        <v>0</v>
      </c>
      <c r="BM297" s="10">
        <f t="shared" ca="1" si="392"/>
        <v>0</v>
      </c>
      <c r="BN297" s="13">
        <f t="shared" ca="1" si="370"/>
        <v>0</v>
      </c>
      <c r="BO297" s="7"/>
      <c r="BP297" s="10">
        <f t="shared" ca="1" si="371"/>
        <v>0</v>
      </c>
      <c r="BQ297" s="10">
        <f t="shared" ca="1" si="372"/>
        <v>0</v>
      </c>
      <c r="BR297" s="10">
        <f t="shared" ca="1" si="373"/>
        <v>0</v>
      </c>
      <c r="BS297" s="10">
        <f t="shared" ca="1" si="374"/>
        <v>0</v>
      </c>
      <c r="BT297" s="10">
        <f t="shared" ca="1" si="375"/>
        <v>0</v>
      </c>
      <c r="BU297" s="10">
        <f t="shared" ca="1" si="407"/>
        <v>0</v>
      </c>
      <c r="BV297" s="10">
        <f t="shared" ca="1" si="408"/>
        <v>0</v>
      </c>
      <c r="BW297" s="10">
        <f t="shared" ca="1" si="409"/>
        <v>0</v>
      </c>
      <c r="BX297" s="10">
        <f t="shared" ca="1" si="410"/>
        <v>0</v>
      </c>
      <c r="BY297" s="10">
        <f t="shared" ca="1" si="411"/>
        <v>0</v>
      </c>
      <c r="BZ297" s="10">
        <f t="shared" ca="1" si="412"/>
        <v>0</v>
      </c>
      <c r="CA297" s="10">
        <f t="shared" ca="1" si="413"/>
        <v>0</v>
      </c>
      <c r="CB297" s="10">
        <f t="shared" ca="1" si="414"/>
        <v>0</v>
      </c>
      <c r="CC297" s="10">
        <f t="shared" ca="1" si="415"/>
        <v>0</v>
      </c>
      <c r="CD297" s="10">
        <f t="shared" ca="1" si="416"/>
        <v>0</v>
      </c>
      <c r="CE297" s="10">
        <f t="shared" ca="1" si="417"/>
        <v>0</v>
      </c>
      <c r="CF297" s="10">
        <f t="shared" ca="1" si="418"/>
        <v>0</v>
      </c>
      <c r="CG297" s="10">
        <f t="shared" ca="1" si="419"/>
        <v>0</v>
      </c>
      <c r="CH297" s="10">
        <f t="shared" ca="1" si="420"/>
        <v>0</v>
      </c>
      <c r="CI297" s="10">
        <f t="shared" ca="1" si="421"/>
        <v>0</v>
      </c>
      <c r="CJ297" s="13">
        <f t="shared" ca="1" si="353"/>
        <v>0</v>
      </c>
      <c r="CK297" s="13"/>
      <c r="CL297" s="33">
        <f t="shared" ca="1" si="368"/>
        <v>0</v>
      </c>
      <c r="CM297" s="10">
        <f ca="1">IF(NOT(snowball),0,IF(Z296=0,0,IF($C297&lt;=SUM($CL297:CL297),0,IF(BQ297+$C297-SUM($CL297:CL297)&gt;Z296+AU297,Z296+AU297-BQ297,$C297-SUM($CL297:CL297)))))</f>
        <v>0</v>
      </c>
      <c r="CN297" s="10">
        <f ca="1">IF(NOT(snowball),0,IF(AA296=0,0,IF($C297&lt;=SUM($CL297:CM297),0,IF(BR297+$C297-SUM($CL297:CM297)&gt;AA296+AV297,AA296+AV297-BR297,$C297-SUM($CL297:CM297)))))</f>
        <v>0</v>
      </c>
      <c r="CO297" s="10">
        <f ca="1">IF(NOT(snowball),0,IF(AB296=0,0,IF($C297&lt;=SUM($CL297:CN297),0,IF(BS297+$C297-SUM($CL297:CN297)&gt;AB296+AW297,AB296+AW297-BS297,$C297-SUM($CL297:CN297)))))</f>
        <v>0</v>
      </c>
      <c r="CP297" s="10">
        <f ca="1">IF(NOT(snowball),0,IF(AC296=0,0,IF($C297&lt;=SUM($CL297:CO297),0,IF(BT297+$C297-SUM($CL297:CO297)&gt;AC296+AX297,AC296+AX297-BT297,$C297-SUM($CL297:CO297)))))</f>
        <v>0</v>
      </c>
      <c r="CQ297" s="10">
        <f ca="1">IF(NOT(snowball),0,IF(AD296=0,0,IF($C297&lt;=SUM($CL297:CP297),0,IF(BU297+$C297-SUM($CL297:CP297)&gt;AD296+AY297,AD296+AY297-BU297,$C297-SUM($CL297:CP297)))))</f>
        <v>0</v>
      </c>
      <c r="CR297" s="10">
        <f ca="1">IF(NOT(snowball),0,IF(AE296=0,0,IF($C297&lt;=SUM($CL297:CQ297),0,IF(BV297+$C297-SUM($CL297:CQ297)&gt;AE296+AZ297,AE296+AZ297-BV297,$C297-SUM($CL297:CQ297)))))</f>
        <v>0</v>
      </c>
      <c r="CS297" s="10">
        <f ca="1">IF(NOT(snowball),0,IF(AF296=0,0,IF($C297&lt;=SUM($CL297:CR297),0,IF(BW297+$C297-SUM($CL297:CR297)&gt;AF296+BA297,AF296+BA297-BW297,$C297-SUM($CL297:CR297)))))</f>
        <v>0</v>
      </c>
      <c r="CT297" s="10">
        <f ca="1">IF(NOT(snowball),0,IF(AG296=0,0,IF($C297&lt;=SUM($CL297:CS297),0,IF(BX297+$C297-SUM($CL297:CS297)&gt;AG296+BB297,AG296+BB297-BX297,$C297-SUM($CL297:CS297)))))</f>
        <v>0</v>
      </c>
      <c r="CU297" s="10">
        <f ca="1">IF(NOT(snowball),0,IF(AH296=0,0,IF($C297&lt;=SUM($CL297:CT297),0,IF(BY297+$C297-SUM($CL297:CT297)&gt;AH296+BC297,AH296+BC297-BY297,$C297-SUM($CL297:CT297)))))</f>
        <v>0</v>
      </c>
      <c r="CV297" s="10">
        <f ca="1">IF(NOT(snowball),0,IF(AI296=0,0,IF($C297&lt;=SUM($CL297:CU297),0,IF(BZ297+$C297-SUM($CL297:CU297)&gt;AI296+BD297,AI296+BD297-BZ297,$C297-SUM($CL297:CU297)))))</f>
        <v>0</v>
      </c>
      <c r="CW297" s="10">
        <f ca="1">IF(NOT(snowball),0,IF(AJ296=0,0,IF($C297&lt;=SUM($CL297:CV297),0,IF(CA297+$C297-SUM($CL297:CV297)&gt;AJ296+BE297,AJ296+BE297-CA297,$C297-SUM($CL297:CV297)))))</f>
        <v>0</v>
      </c>
      <c r="CX297" s="10">
        <f ca="1">IF(NOT(snowball),0,IF(AK296=0,0,IF($C297&lt;=SUM($CL297:CW297),0,IF(CB297+$C297-SUM($CL297:CW297)&gt;AK296+BF297,AK296+BF297-CB297,$C297-SUM($CL297:CW297)))))</f>
        <v>0</v>
      </c>
      <c r="CY297" s="10">
        <f ca="1">IF(NOT(snowball),0,IF(AL296=0,0,IF($C297&lt;=SUM($CL297:CX297),0,IF(CC297+$C297-SUM($CL297:CX297)&gt;AL296+BG297,AL296+BG297-CC297,$C297-SUM($CL297:CX297)))))</f>
        <v>0</v>
      </c>
      <c r="CZ297" s="10">
        <f ca="1">IF(NOT(snowball),0,IF(AM296=0,0,IF($C297&lt;=SUM($CL297:CY297),0,IF(CD297+$C297-SUM($CL297:CY297)&gt;AM296+BH297,AM296+BH297-CD297,$C297-SUM($CL297:CY297)))))</f>
        <v>0</v>
      </c>
      <c r="DA297" s="10">
        <f ca="1">IF(NOT(snowball),0,IF(AN296=0,0,IF($C297&lt;=SUM($CL297:CZ297),0,IF(CE297+$C297-SUM($CL297:CZ297)&gt;AN296+BI297,AN296+BI297-CE297,$C297-SUM($CL297:CZ297)))))</f>
        <v>0</v>
      </c>
      <c r="DB297" s="10">
        <f ca="1">IF(NOT(snowball),0,IF(AO296=0,0,IF($C297&lt;=SUM($CL297:DA297),0,IF(CF297+$C297-SUM($CL297:DA297)&gt;AO296+BJ297,AO296+BJ297-CF297,$C297-SUM($CL297:DA297)))))</f>
        <v>0</v>
      </c>
      <c r="DC297" s="10">
        <f ca="1">IF(NOT(snowball),0,IF(AP296=0,0,IF($C297&lt;=SUM($CL297:DB297),0,IF(CG297+$C297-SUM($CL297:DB297)&gt;AP296+BK297,AP296+BK297-CG297,$C297-SUM($CL297:DB297)))))</f>
        <v>0</v>
      </c>
      <c r="DD297" s="10">
        <f ca="1">IF(NOT(snowball),0,IF(AQ296=0,0,IF($C297&lt;=SUM($CL297:DC297),0,IF(CH297+$C297-SUM($CL297:DC297)&gt;AQ296+BL297,AQ296+BL297-CH297,$C297-SUM($CL297:DC297)))))</f>
        <v>0</v>
      </c>
      <c r="DE297" s="10">
        <f ca="1">IF(NOT(snowball),0,IF(AR296=0,0,IF($C297&lt;=SUM($CL297:DD297),0,IF(CI297+$C297-SUM($CL297:DD297)&gt;AR296+BM297,AR296+BM297-CI297,$C297-SUM($CL297:DD297)))))</f>
        <v>0</v>
      </c>
    </row>
    <row r="298" spans="1:109" ht="11.1" customHeight="1">
      <c r="A298" s="11" t="str">
        <f t="shared" ca="1" si="336"/>
        <v/>
      </c>
      <c r="B298" s="5" t="e">
        <f t="shared" ca="1" si="369"/>
        <v>#N/A</v>
      </c>
      <c r="C298" s="34" t="str">
        <f t="shared" ca="1" si="355"/>
        <v/>
      </c>
      <c r="D298" s="10">
        <f t="shared" ca="1" si="337"/>
        <v>0</v>
      </c>
      <c r="E298" s="10">
        <f t="shared" ca="1" si="338"/>
        <v>0</v>
      </c>
      <c r="F298" s="10">
        <f t="shared" ca="1" si="339"/>
        <v>0</v>
      </c>
      <c r="G298" s="10">
        <f t="shared" ca="1" si="340"/>
        <v>0</v>
      </c>
      <c r="H298" s="10">
        <f t="shared" ca="1" si="341"/>
        <v>0</v>
      </c>
      <c r="I298" s="10">
        <f t="shared" ca="1" si="342"/>
        <v>0</v>
      </c>
      <c r="J298" s="10">
        <f t="shared" ca="1" si="354"/>
        <v>0</v>
      </c>
      <c r="K298" s="10">
        <f t="shared" ca="1" si="356"/>
        <v>0</v>
      </c>
      <c r="L298" s="10">
        <f t="shared" ca="1" si="357"/>
        <v>0</v>
      </c>
      <c r="M298" s="10">
        <f t="shared" ca="1" si="358"/>
        <v>0</v>
      </c>
      <c r="N298" s="10">
        <f t="shared" ca="1" si="359"/>
        <v>0</v>
      </c>
      <c r="O298" s="10">
        <f t="shared" ca="1" si="360"/>
        <v>0</v>
      </c>
      <c r="P298" s="10">
        <f t="shared" ca="1" si="361"/>
        <v>0</v>
      </c>
      <c r="Q298" s="10">
        <f t="shared" ca="1" si="362"/>
        <v>0</v>
      </c>
      <c r="R298" s="10">
        <f t="shared" ca="1" si="363"/>
        <v>0</v>
      </c>
      <c r="S298" s="10">
        <f t="shared" ca="1" si="364"/>
        <v>0</v>
      </c>
      <c r="T298" s="10">
        <f t="shared" ca="1" si="365"/>
        <v>0</v>
      </c>
      <c r="U298" s="10">
        <f t="shared" ca="1" si="366"/>
        <v>0</v>
      </c>
      <c r="V298" s="10">
        <f t="shared" ca="1" si="367"/>
        <v>0</v>
      </c>
      <c r="W298" s="10">
        <f t="shared" ca="1" si="367"/>
        <v>0</v>
      </c>
      <c r="X298" s="31"/>
      <c r="Y298" s="10">
        <f t="shared" ca="1" si="344"/>
        <v>0</v>
      </c>
      <c r="Z298" s="10">
        <f t="shared" ca="1" si="345"/>
        <v>0</v>
      </c>
      <c r="AA298" s="10">
        <f t="shared" ca="1" si="346"/>
        <v>0</v>
      </c>
      <c r="AB298" s="10">
        <f t="shared" ca="1" si="347"/>
        <v>0</v>
      </c>
      <c r="AC298" s="10">
        <f t="shared" ca="1" si="348"/>
        <v>0</v>
      </c>
      <c r="AD298" s="10">
        <f t="shared" ca="1" si="349"/>
        <v>0</v>
      </c>
      <c r="AE298" s="10">
        <f t="shared" ca="1" si="393"/>
        <v>0</v>
      </c>
      <c r="AF298" s="10">
        <f t="shared" ca="1" si="394"/>
        <v>0</v>
      </c>
      <c r="AG298" s="10">
        <f t="shared" ca="1" si="395"/>
        <v>0</v>
      </c>
      <c r="AH298" s="10">
        <f t="shared" ca="1" si="396"/>
        <v>0</v>
      </c>
      <c r="AI298" s="10">
        <f t="shared" ca="1" si="397"/>
        <v>0</v>
      </c>
      <c r="AJ298" s="10">
        <f t="shared" ca="1" si="398"/>
        <v>0</v>
      </c>
      <c r="AK298" s="10">
        <f t="shared" ca="1" si="399"/>
        <v>0</v>
      </c>
      <c r="AL298" s="10">
        <f t="shared" ca="1" si="400"/>
        <v>0</v>
      </c>
      <c r="AM298" s="10">
        <f t="shared" ca="1" si="401"/>
        <v>0</v>
      </c>
      <c r="AN298" s="10">
        <f t="shared" ca="1" si="402"/>
        <v>0</v>
      </c>
      <c r="AO298" s="10">
        <f t="shared" ca="1" si="403"/>
        <v>0</v>
      </c>
      <c r="AP298" s="10">
        <f t="shared" ca="1" si="404"/>
        <v>0</v>
      </c>
      <c r="AQ298" s="10">
        <f t="shared" ca="1" si="405"/>
        <v>0</v>
      </c>
      <c r="AR298" s="10">
        <f t="shared" ca="1" si="406"/>
        <v>0</v>
      </c>
      <c r="AS298" s="2"/>
      <c r="AT298" s="10">
        <f t="shared" ca="1" si="350"/>
        <v>0</v>
      </c>
      <c r="AU298" s="10">
        <f t="shared" ca="1" si="351"/>
        <v>0</v>
      </c>
      <c r="AV298" s="10">
        <f t="shared" ca="1" si="352"/>
        <v>0</v>
      </c>
      <c r="AW298" s="10">
        <f t="shared" ca="1" si="376"/>
        <v>0</v>
      </c>
      <c r="AX298" s="10">
        <f t="shared" ca="1" si="377"/>
        <v>0</v>
      </c>
      <c r="AY298" s="10">
        <f t="shared" ca="1" si="378"/>
        <v>0</v>
      </c>
      <c r="AZ298" s="10">
        <f t="shared" ca="1" si="379"/>
        <v>0</v>
      </c>
      <c r="BA298" s="10">
        <f t="shared" ca="1" si="380"/>
        <v>0</v>
      </c>
      <c r="BB298" s="10">
        <f t="shared" ca="1" si="381"/>
        <v>0</v>
      </c>
      <c r="BC298" s="10">
        <f t="shared" ca="1" si="382"/>
        <v>0</v>
      </c>
      <c r="BD298" s="10">
        <f t="shared" ca="1" si="383"/>
        <v>0</v>
      </c>
      <c r="BE298" s="10">
        <f t="shared" ca="1" si="384"/>
        <v>0</v>
      </c>
      <c r="BF298" s="10">
        <f t="shared" ca="1" si="385"/>
        <v>0</v>
      </c>
      <c r="BG298" s="10">
        <f t="shared" ca="1" si="386"/>
        <v>0</v>
      </c>
      <c r="BH298" s="10">
        <f t="shared" ca="1" si="387"/>
        <v>0</v>
      </c>
      <c r="BI298" s="10">
        <f t="shared" ca="1" si="388"/>
        <v>0</v>
      </c>
      <c r="BJ298" s="10">
        <f t="shared" ca="1" si="389"/>
        <v>0</v>
      </c>
      <c r="BK298" s="10">
        <f t="shared" ca="1" si="390"/>
        <v>0</v>
      </c>
      <c r="BL298" s="10">
        <f t="shared" ca="1" si="391"/>
        <v>0</v>
      </c>
      <c r="BM298" s="10">
        <f t="shared" ca="1" si="392"/>
        <v>0</v>
      </c>
      <c r="BN298" s="13">
        <f t="shared" ca="1" si="370"/>
        <v>0</v>
      </c>
      <c r="BO298" s="7"/>
      <c r="BP298" s="10">
        <f t="shared" ca="1" si="371"/>
        <v>0</v>
      </c>
      <c r="BQ298" s="10">
        <f t="shared" ca="1" si="372"/>
        <v>0</v>
      </c>
      <c r="BR298" s="10">
        <f t="shared" ca="1" si="373"/>
        <v>0</v>
      </c>
      <c r="BS298" s="10">
        <f t="shared" ca="1" si="374"/>
        <v>0</v>
      </c>
      <c r="BT298" s="10">
        <f t="shared" ca="1" si="375"/>
        <v>0</v>
      </c>
      <c r="BU298" s="10">
        <f t="shared" ca="1" si="407"/>
        <v>0</v>
      </c>
      <c r="BV298" s="10">
        <f t="shared" ca="1" si="408"/>
        <v>0</v>
      </c>
      <c r="BW298" s="10">
        <f t="shared" ca="1" si="409"/>
        <v>0</v>
      </c>
      <c r="BX298" s="10">
        <f t="shared" ca="1" si="410"/>
        <v>0</v>
      </c>
      <c r="BY298" s="10">
        <f t="shared" ca="1" si="411"/>
        <v>0</v>
      </c>
      <c r="BZ298" s="10">
        <f t="shared" ca="1" si="412"/>
        <v>0</v>
      </c>
      <c r="CA298" s="10">
        <f t="shared" ca="1" si="413"/>
        <v>0</v>
      </c>
      <c r="CB298" s="10">
        <f t="shared" ca="1" si="414"/>
        <v>0</v>
      </c>
      <c r="CC298" s="10">
        <f t="shared" ca="1" si="415"/>
        <v>0</v>
      </c>
      <c r="CD298" s="10">
        <f t="shared" ca="1" si="416"/>
        <v>0</v>
      </c>
      <c r="CE298" s="10">
        <f t="shared" ca="1" si="417"/>
        <v>0</v>
      </c>
      <c r="CF298" s="10">
        <f t="shared" ca="1" si="418"/>
        <v>0</v>
      </c>
      <c r="CG298" s="10">
        <f t="shared" ca="1" si="419"/>
        <v>0</v>
      </c>
      <c r="CH298" s="10">
        <f t="shared" ca="1" si="420"/>
        <v>0</v>
      </c>
      <c r="CI298" s="10">
        <f t="shared" ca="1" si="421"/>
        <v>0</v>
      </c>
      <c r="CJ298" s="13">
        <f t="shared" ca="1" si="353"/>
        <v>0</v>
      </c>
      <c r="CK298" s="13"/>
      <c r="CL298" s="33">
        <f t="shared" ca="1" si="368"/>
        <v>0</v>
      </c>
      <c r="CM298" s="10">
        <f ca="1">IF(NOT(snowball),0,IF(Z297=0,0,IF($C298&lt;=SUM($CL298:CL298),0,IF(BQ298+$C298-SUM($CL298:CL298)&gt;Z297+AU298,Z297+AU298-BQ298,$C298-SUM($CL298:CL298)))))</f>
        <v>0</v>
      </c>
      <c r="CN298" s="10">
        <f ca="1">IF(NOT(snowball),0,IF(AA297=0,0,IF($C298&lt;=SUM($CL298:CM298),0,IF(BR298+$C298-SUM($CL298:CM298)&gt;AA297+AV298,AA297+AV298-BR298,$C298-SUM($CL298:CM298)))))</f>
        <v>0</v>
      </c>
      <c r="CO298" s="10">
        <f ca="1">IF(NOT(snowball),0,IF(AB297=0,0,IF($C298&lt;=SUM($CL298:CN298),0,IF(BS298+$C298-SUM($CL298:CN298)&gt;AB297+AW298,AB297+AW298-BS298,$C298-SUM($CL298:CN298)))))</f>
        <v>0</v>
      </c>
      <c r="CP298" s="10">
        <f ca="1">IF(NOT(snowball),0,IF(AC297=0,0,IF($C298&lt;=SUM($CL298:CO298),0,IF(BT298+$C298-SUM($CL298:CO298)&gt;AC297+AX298,AC297+AX298-BT298,$C298-SUM($CL298:CO298)))))</f>
        <v>0</v>
      </c>
      <c r="CQ298" s="10">
        <f ca="1">IF(NOT(snowball),0,IF(AD297=0,0,IF($C298&lt;=SUM($CL298:CP298),0,IF(BU298+$C298-SUM($CL298:CP298)&gt;AD297+AY298,AD297+AY298-BU298,$C298-SUM($CL298:CP298)))))</f>
        <v>0</v>
      </c>
      <c r="CR298" s="10">
        <f ca="1">IF(NOT(snowball),0,IF(AE297=0,0,IF($C298&lt;=SUM($CL298:CQ298),0,IF(BV298+$C298-SUM($CL298:CQ298)&gt;AE297+AZ298,AE297+AZ298-BV298,$C298-SUM($CL298:CQ298)))))</f>
        <v>0</v>
      </c>
      <c r="CS298" s="10">
        <f ca="1">IF(NOT(snowball),0,IF(AF297=0,0,IF($C298&lt;=SUM($CL298:CR298),0,IF(BW298+$C298-SUM($CL298:CR298)&gt;AF297+BA298,AF297+BA298-BW298,$C298-SUM($CL298:CR298)))))</f>
        <v>0</v>
      </c>
      <c r="CT298" s="10">
        <f ca="1">IF(NOT(snowball),0,IF(AG297=0,0,IF($C298&lt;=SUM($CL298:CS298),0,IF(BX298+$C298-SUM($CL298:CS298)&gt;AG297+BB298,AG297+BB298-BX298,$C298-SUM($CL298:CS298)))))</f>
        <v>0</v>
      </c>
      <c r="CU298" s="10">
        <f ca="1">IF(NOT(snowball),0,IF(AH297=0,0,IF($C298&lt;=SUM($CL298:CT298),0,IF(BY298+$C298-SUM($CL298:CT298)&gt;AH297+BC298,AH297+BC298-BY298,$C298-SUM($CL298:CT298)))))</f>
        <v>0</v>
      </c>
      <c r="CV298" s="10">
        <f ca="1">IF(NOT(snowball),0,IF(AI297=0,0,IF($C298&lt;=SUM($CL298:CU298),0,IF(BZ298+$C298-SUM($CL298:CU298)&gt;AI297+BD298,AI297+BD298-BZ298,$C298-SUM($CL298:CU298)))))</f>
        <v>0</v>
      </c>
      <c r="CW298" s="10">
        <f ca="1">IF(NOT(snowball),0,IF(AJ297=0,0,IF($C298&lt;=SUM($CL298:CV298),0,IF(CA298+$C298-SUM($CL298:CV298)&gt;AJ297+BE298,AJ297+BE298-CA298,$C298-SUM($CL298:CV298)))))</f>
        <v>0</v>
      </c>
      <c r="CX298" s="10">
        <f ca="1">IF(NOT(snowball),0,IF(AK297=0,0,IF($C298&lt;=SUM($CL298:CW298),0,IF(CB298+$C298-SUM($CL298:CW298)&gt;AK297+BF298,AK297+BF298-CB298,$C298-SUM($CL298:CW298)))))</f>
        <v>0</v>
      </c>
      <c r="CY298" s="10">
        <f ca="1">IF(NOT(snowball),0,IF(AL297=0,0,IF($C298&lt;=SUM($CL298:CX298),0,IF(CC298+$C298-SUM($CL298:CX298)&gt;AL297+BG298,AL297+BG298-CC298,$C298-SUM($CL298:CX298)))))</f>
        <v>0</v>
      </c>
      <c r="CZ298" s="10">
        <f ca="1">IF(NOT(snowball),0,IF(AM297=0,0,IF($C298&lt;=SUM($CL298:CY298),0,IF(CD298+$C298-SUM($CL298:CY298)&gt;AM297+BH298,AM297+BH298-CD298,$C298-SUM($CL298:CY298)))))</f>
        <v>0</v>
      </c>
      <c r="DA298" s="10">
        <f ca="1">IF(NOT(snowball),0,IF(AN297=0,0,IF($C298&lt;=SUM($CL298:CZ298),0,IF(CE298+$C298-SUM($CL298:CZ298)&gt;AN297+BI298,AN297+BI298-CE298,$C298-SUM($CL298:CZ298)))))</f>
        <v>0</v>
      </c>
      <c r="DB298" s="10">
        <f ca="1">IF(NOT(snowball),0,IF(AO297=0,0,IF($C298&lt;=SUM($CL298:DA298),0,IF(CF298+$C298-SUM($CL298:DA298)&gt;AO297+BJ298,AO297+BJ298-CF298,$C298-SUM($CL298:DA298)))))</f>
        <v>0</v>
      </c>
      <c r="DC298" s="10">
        <f ca="1">IF(NOT(snowball),0,IF(AP297=0,0,IF($C298&lt;=SUM($CL298:DB298),0,IF(CG298+$C298-SUM($CL298:DB298)&gt;AP297+BK298,AP297+BK298-CG298,$C298-SUM($CL298:DB298)))))</f>
        <v>0</v>
      </c>
      <c r="DD298" s="10">
        <f ca="1">IF(NOT(snowball),0,IF(AQ297=0,0,IF($C298&lt;=SUM($CL298:DC298),0,IF(CH298+$C298-SUM($CL298:DC298)&gt;AQ297+BL298,AQ297+BL298-CH298,$C298-SUM($CL298:DC298)))))</f>
        <v>0</v>
      </c>
      <c r="DE298" s="10">
        <f ca="1">IF(NOT(snowball),0,IF(AR297=0,0,IF($C298&lt;=SUM($CL298:DD298),0,IF(CI298+$C298-SUM($CL298:DD298)&gt;AR297+BM298,AR297+BM298-CI298,$C298-SUM($CL298:DD298)))))</f>
        <v>0</v>
      </c>
    </row>
    <row r="299" spans="1:109" ht="11.1" customHeight="1">
      <c r="A299" s="11" t="str">
        <f t="shared" ref="A299:A310" ca="1" si="422">IF(SUM(Y298:AR298)&lt;=0,"",A298+1)</f>
        <v/>
      </c>
      <c r="B299" s="5" t="e">
        <f t="shared" ca="1" si="369"/>
        <v>#N/A</v>
      </c>
      <c r="C299" s="34" t="str">
        <f t="shared" ca="1" si="355"/>
        <v/>
      </c>
      <c r="D299" s="10">
        <f t="shared" ref="D299:D310" ca="1" si="423">BP299+CL299</f>
        <v>0</v>
      </c>
      <c r="E299" s="10">
        <f t="shared" ref="E299:E310" ca="1" si="424">BQ299+CM299</f>
        <v>0</v>
      </c>
      <c r="F299" s="10">
        <f t="shared" ref="F299:F310" ca="1" si="425">BR299+CN299</f>
        <v>0</v>
      </c>
      <c r="G299" s="10">
        <f t="shared" ref="G299:G310" ca="1" si="426">BS299+CO299</f>
        <v>0</v>
      </c>
      <c r="H299" s="10">
        <f t="shared" ref="H299:H310" ca="1" si="427">BT299+CP299</f>
        <v>0</v>
      </c>
      <c r="I299" s="10">
        <f t="shared" ref="I299:I310" ca="1" si="428">BU299+CQ299</f>
        <v>0</v>
      </c>
      <c r="J299" s="10">
        <f t="shared" ca="1" si="354"/>
        <v>0</v>
      </c>
      <c r="K299" s="10">
        <f t="shared" ca="1" si="356"/>
        <v>0</v>
      </c>
      <c r="L299" s="10">
        <f t="shared" ca="1" si="357"/>
        <v>0</v>
      </c>
      <c r="M299" s="10">
        <f t="shared" ca="1" si="358"/>
        <v>0</v>
      </c>
      <c r="N299" s="10">
        <f t="shared" ca="1" si="359"/>
        <v>0</v>
      </c>
      <c r="O299" s="10">
        <f t="shared" ca="1" si="360"/>
        <v>0</v>
      </c>
      <c r="P299" s="10">
        <f t="shared" ca="1" si="361"/>
        <v>0</v>
      </c>
      <c r="Q299" s="10">
        <f t="shared" ca="1" si="362"/>
        <v>0</v>
      </c>
      <c r="R299" s="10">
        <f t="shared" ca="1" si="363"/>
        <v>0</v>
      </c>
      <c r="S299" s="10">
        <f t="shared" ca="1" si="364"/>
        <v>0</v>
      </c>
      <c r="T299" s="10">
        <f t="shared" ca="1" si="365"/>
        <v>0</v>
      </c>
      <c r="U299" s="10">
        <f t="shared" ca="1" si="366"/>
        <v>0</v>
      </c>
      <c r="V299" s="10">
        <f t="shared" ca="1" si="367"/>
        <v>0</v>
      </c>
      <c r="W299" s="10">
        <f t="shared" ca="1" si="367"/>
        <v>0</v>
      </c>
      <c r="X299" s="31"/>
      <c r="Y299" s="10">
        <f t="shared" ref="Y299:Y310" ca="1" si="429">IF(D$8=0,0,Y298-(D299-AT299))</f>
        <v>0</v>
      </c>
      <c r="Z299" s="10">
        <f t="shared" ref="Z299:Z310" ca="1" si="430">IF(E$8=0,0,Z298-(E299-AU299))</f>
        <v>0</v>
      </c>
      <c r="AA299" s="10">
        <f t="shared" ref="AA299:AA310" ca="1" si="431">IF(F$8=0,0,AA298-(F299-AV299))</f>
        <v>0</v>
      </c>
      <c r="AB299" s="10">
        <f t="shared" ref="AB299:AB310" ca="1" si="432">IF(G$8=0,0,AB298-(G299-AW299))</f>
        <v>0</v>
      </c>
      <c r="AC299" s="10">
        <f t="shared" ref="AC299:AC310" ca="1" si="433">IF(H$8=0,0,AC298-(H299-AX299))</f>
        <v>0</v>
      </c>
      <c r="AD299" s="10">
        <f t="shared" ref="AD299:AD310" ca="1" si="434">IF(I$8=0,0,AD298-(I299-AY299))</f>
        <v>0</v>
      </c>
      <c r="AE299" s="10">
        <f t="shared" ca="1" si="393"/>
        <v>0</v>
      </c>
      <c r="AF299" s="10">
        <f t="shared" ca="1" si="394"/>
        <v>0</v>
      </c>
      <c r="AG299" s="10">
        <f t="shared" ca="1" si="395"/>
        <v>0</v>
      </c>
      <c r="AH299" s="10">
        <f t="shared" ca="1" si="396"/>
        <v>0</v>
      </c>
      <c r="AI299" s="10">
        <f t="shared" ca="1" si="397"/>
        <v>0</v>
      </c>
      <c r="AJ299" s="10">
        <f t="shared" ca="1" si="398"/>
        <v>0</v>
      </c>
      <c r="AK299" s="10">
        <f t="shared" ca="1" si="399"/>
        <v>0</v>
      </c>
      <c r="AL299" s="10">
        <f t="shared" ca="1" si="400"/>
        <v>0</v>
      </c>
      <c r="AM299" s="10">
        <f t="shared" ca="1" si="401"/>
        <v>0</v>
      </c>
      <c r="AN299" s="10">
        <f t="shared" ca="1" si="402"/>
        <v>0</v>
      </c>
      <c r="AO299" s="10">
        <f t="shared" ca="1" si="403"/>
        <v>0</v>
      </c>
      <c r="AP299" s="10">
        <f t="shared" ca="1" si="404"/>
        <v>0</v>
      </c>
      <c r="AQ299" s="10">
        <f t="shared" ca="1" si="405"/>
        <v>0</v>
      </c>
      <c r="AR299" s="10">
        <f t="shared" ca="1" si="406"/>
        <v>0</v>
      </c>
      <c r="AS299" s="2"/>
      <c r="AT299" s="10">
        <f t="shared" ref="AT299:AT310" ca="1" si="435">ROUND(Y298*D$9/12,2)</f>
        <v>0</v>
      </c>
      <c r="AU299" s="10">
        <f t="shared" ref="AU299:AU310" ca="1" si="436">ROUND(Z298*E$9/12,2)</f>
        <v>0</v>
      </c>
      <c r="AV299" s="10">
        <f t="shared" ref="AV299:AV310" ca="1" si="437">ROUND(AA298*F$9/12,2)</f>
        <v>0</v>
      </c>
      <c r="AW299" s="10">
        <f t="shared" ca="1" si="376"/>
        <v>0</v>
      </c>
      <c r="AX299" s="10">
        <f t="shared" ca="1" si="377"/>
        <v>0</v>
      </c>
      <c r="AY299" s="10">
        <f t="shared" ca="1" si="378"/>
        <v>0</v>
      </c>
      <c r="AZ299" s="10">
        <f t="shared" ca="1" si="379"/>
        <v>0</v>
      </c>
      <c r="BA299" s="10">
        <f t="shared" ca="1" si="380"/>
        <v>0</v>
      </c>
      <c r="BB299" s="10">
        <f t="shared" ca="1" si="381"/>
        <v>0</v>
      </c>
      <c r="BC299" s="10">
        <f t="shared" ca="1" si="382"/>
        <v>0</v>
      </c>
      <c r="BD299" s="10">
        <f t="shared" ca="1" si="383"/>
        <v>0</v>
      </c>
      <c r="BE299" s="10">
        <f t="shared" ca="1" si="384"/>
        <v>0</v>
      </c>
      <c r="BF299" s="10">
        <f t="shared" ca="1" si="385"/>
        <v>0</v>
      </c>
      <c r="BG299" s="10">
        <f t="shared" ca="1" si="386"/>
        <v>0</v>
      </c>
      <c r="BH299" s="10">
        <f t="shared" ca="1" si="387"/>
        <v>0</v>
      </c>
      <c r="BI299" s="10">
        <f t="shared" ca="1" si="388"/>
        <v>0</v>
      </c>
      <c r="BJ299" s="10">
        <f t="shared" ca="1" si="389"/>
        <v>0</v>
      </c>
      <c r="BK299" s="10">
        <f t="shared" ca="1" si="390"/>
        <v>0</v>
      </c>
      <c r="BL299" s="10">
        <f t="shared" ca="1" si="391"/>
        <v>0</v>
      </c>
      <c r="BM299" s="10">
        <f t="shared" ca="1" si="392"/>
        <v>0</v>
      </c>
      <c r="BN299" s="13">
        <f t="shared" ca="1" si="370"/>
        <v>0</v>
      </c>
      <c r="BO299" s="7"/>
      <c r="BP299" s="10">
        <f t="shared" ca="1" si="371"/>
        <v>0</v>
      </c>
      <c r="BQ299" s="10">
        <f t="shared" ca="1" si="372"/>
        <v>0</v>
      </c>
      <c r="BR299" s="10">
        <f t="shared" ca="1" si="373"/>
        <v>0</v>
      </c>
      <c r="BS299" s="10">
        <f t="shared" ca="1" si="374"/>
        <v>0</v>
      </c>
      <c r="BT299" s="10">
        <f t="shared" ca="1" si="375"/>
        <v>0</v>
      </c>
      <c r="BU299" s="10">
        <f t="shared" ca="1" si="407"/>
        <v>0</v>
      </c>
      <c r="BV299" s="10">
        <f t="shared" ca="1" si="408"/>
        <v>0</v>
      </c>
      <c r="BW299" s="10">
        <f t="shared" ca="1" si="409"/>
        <v>0</v>
      </c>
      <c r="BX299" s="10">
        <f t="shared" ca="1" si="410"/>
        <v>0</v>
      </c>
      <c r="BY299" s="10">
        <f t="shared" ca="1" si="411"/>
        <v>0</v>
      </c>
      <c r="BZ299" s="10">
        <f t="shared" ca="1" si="412"/>
        <v>0</v>
      </c>
      <c r="CA299" s="10">
        <f t="shared" ca="1" si="413"/>
        <v>0</v>
      </c>
      <c r="CB299" s="10">
        <f t="shared" ca="1" si="414"/>
        <v>0</v>
      </c>
      <c r="CC299" s="10">
        <f t="shared" ca="1" si="415"/>
        <v>0</v>
      </c>
      <c r="CD299" s="10">
        <f t="shared" ca="1" si="416"/>
        <v>0</v>
      </c>
      <c r="CE299" s="10">
        <f t="shared" ca="1" si="417"/>
        <v>0</v>
      </c>
      <c r="CF299" s="10">
        <f t="shared" ca="1" si="418"/>
        <v>0</v>
      </c>
      <c r="CG299" s="10">
        <f t="shared" ca="1" si="419"/>
        <v>0</v>
      </c>
      <c r="CH299" s="10">
        <f t="shared" ca="1" si="420"/>
        <v>0</v>
      </c>
      <c r="CI299" s="10">
        <f t="shared" ca="1" si="421"/>
        <v>0</v>
      </c>
      <c r="CJ299" s="13">
        <f t="shared" ref="CJ299:CJ310" ca="1" si="438">SUM(BP299:CI299)</f>
        <v>0</v>
      </c>
      <c r="CK299" s="13"/>
      <c r="CL299" s="33">
        <f t="shared" ca="1" si="368"/>
        <v>0</v>
      </c>
      <c r="CM299" s="10">
        <f ca="1">IF(NOT(snowball),0,IF(Z298=0,0,IF($C299&lt;=SUM($CL299:CL299),0,IF(BQ299+$C299-SUM($CL299:CL299)&gt;Z298+AU299,Z298+AU299-BQ299,$C299-SUM($CL299:CL299)))))</f>
        <v>0</v>
      </c>
      <c r="CN299" s="10">
        <f ca="1">IF(NOT(snowball),0,IF(AA298=0,0,IF($C299&lt;=SUM($CL299:CM299),0,IF(BR299+$C299-SUM($CL299:CM299)&gt;AA298+AV299,AA298+AV299-BR299,$C299-SUM($CL299:CM299)))))</f>
        <v>0</v>
      </c>
      <c r="CO299" s="10">
        <f ca="1">IF(NOT(snowball),0,IF(AB298=0,0,IF($C299&lt;=SUM($CL299:CN299),0,IF(BS299+$C299-SUM($CL299:CN299)&gt;AB298+AW299,AB298+AW299-BS299,$C299-SUM($CL299:CN299)))))</f>
        <v>0</v>
      </c>
      <c r="CP299" s="10">
        <f ca="1">IF(NOT(snowball),0,IF(AC298=0,0,IF($C299&lt;=SUM($CL299:CO299),0,IF(BT299+$C299-SUM($CL299:CO299)&gt;AC298+AX299,AC298+AX299-BT299,$C299-SUM($CL299:CO299)))))</f>
        <v>0</v>
      </c>
      <c r="CQ299" s="10">
        <f ca="1">IF(NOT(snowball),0,IF(AD298=0,0,IF($C299&lt;=SUM($CL299:CP299),0,IF(BU299+$C299-SUM($CL299:CP299)&gt;AD298+AY299,AD298+AY299-BU299,$C299-SUM($CL299:CP299)))))</f>
        <v>0</v>
      </c>
      <c r="CR299" s="10">
        <f ca="1">IF(NOT(snowball),0,IF(AE298=0,0,IF($C299&lt;=SUM($CL299:CQ299),0,IF(BV299+$C299-SUM($CL299:CQ299)&gt;AE298+AZ299,AE298+AZ299-BV299,$C299-SUM($CL299:CQ299)))))</f>
        <v>0</v>
      </c>
      <c r="CS299" s="10">
        <f ca="1">IF(NOT(snowball),0,IF(AF298=0,0,IF($C299&lt;=SUM($CL299:CR299),0,IF(BW299+$C299-SUM($CL299:CR299)&gt;AF298+BA299,AF298+BA299-BW299,$C299-SUM($CL299:CR299)))))</f>
        <v>0</v>
      </c>
      <c r="CT299" s="10">
        <f ca="1">IF(NOT(snowball),0,IF(AG298=0,0,IF($C299&lt;=SUM($CL299:CS299),0,IF(BX299+$C299-SUM($CL299:CS299)&gt;AG298+BB299,AG298+BB299-BX299,$C299-SUM($CL299:CS299)))))</f>
        <v>0</v>
      </c>
      <c r="CU299" s="10">
        <f ca="1">IF(NOT(snowball),0,IF(AH298=0,0,IF($C299&lt;=SUM($CL299:CT299),0,IF(BY299+$C299-SUM($CL299:CT299)&gt;AH298+BC299,AH298+BC299-BY299,$C299-SUM($CL299:CT299)))))</f>
        <v>0</v>
      </c>
      <c r="CV299" s="10">
        <f ca="1">IF(NOT(snowball),0,IF(AI298=0,0,IF($C299&lt;=SUM($CL299:CU299),0,IF(BZ299+$C299-SUM($CL299:CU299)&gt;AI298+BD299,AI298+BD299-BZ299,$C299-SUM($CL299:CU299)))))</f>
        <v>0</v>
      </c>
      <c r="CW299" s="10">
        <f ca="1">IF(NOT(snowball),0,IF(AJ298=0,0,IF($C299&lt;=SUM($CL299:CV299),0,IF(CA299+$C299-SUM($CL299:CV299)&gt;AJ298+BE299,AJ298+BE299-CA299,$C299-SUM($CL299:CV299)))))</f>
        <v>0</v>
      </c>
      <c r="CX299" s="10">
        <f ca="1">IF(NOT(snowball),0,IF(AK298=0,0,IF($C299&lt;=SUM($CL299:CW299),0,IF(CB299+$C299-SUM($CL299:CW299)&gt;AK298+BF299,AK298+BF299-CB299,$C299-SUM($CL299:CW299)))))</f>
        <v>0</v>
      </c>
      <c r="CY299" s="10">
        <f ca="1">IF(NOT(snowball),0,IF(AL298=0,0,IF($C299&lt;=SUM($CL299:CX299),0,IF(CC299+$C299-SUM($CL299:CX299)&gt;AL298+BG299,AL298+BG299-CC299,$C299-SUM($CL299:CX299)))))</f>
        <v>0</v>
      </c>
      <c r="CZ299" s="10">
        <f ca="1">IF(NOT(snowball),0,IF(AM298=0,0,IF($C299&lt;=SUM($CL299:CY299),0,IF(CD299+$C299-SUM($CL299:CY299)&gt;AM298+BH299,AM298+BH299-CD299,$C299-SUM($CL299:CY299)))))</f>
        <v>0</v>
      </c>
      <c r="DA299" s="10">
        <f ca="1">IF(NOT(snowball),0,IF(AN298=0,0,IF($C299&lt;=SUM($CL299:CZ299),0,IF(CE299+$C299-SUM($CL299:CZ299)&gt;AN298+BI299,AN298+BI299-CE299,$C299-SUM($CL299:CZ299)))))</f>
        <v>0</v>
      </c>
      <c r="DB299" s="10">
        <f ca="1">IF(NOT(snowball),0,IF(AO298=0,0,IF($C299&lt;=SUM($CL299:DA299),0,IF(CF299+$C299-SUM($CL299:DA299)&gt;AO298+BJ299,AO298+BJ299-CF299,$C299-SUM($CL299:DA299)))))</f>
        <v>0</v>
      </c>
      <c r="DC299" s="10">
        <f ca="1">IF(NOT(snowball),0,IF(AP298=0,0,IF($C299&lt;=SUM($CL299:DB299),0,IF(CG299+$C299-SUM($CL299:DB299)&gt;AP298+BK299,AP298+BK299-CG299,$C299-SUM($CL299:DB299)))))</f>
        <v>0</v>
      </c>
      <c r="DD299" s="10">
        <f ca="1">IF(NOT(snowball),0,IF(AQ298=0,0,IF($C299&lt;=SUM($CL299:DC299),0,IF(CH299+$C299-SUM($CL299:DC299)&gt;AQ298+BL299,AQ298+BL299-CH299,$C299-SUM($CL299:DC299)))))</f>
        <v>0</v>
      </c>
      <c r="DE299" s="10">
        <f ca="1">IF(NOT(snowball),0,IF(AR298=0,0,IF($C299&lt;=SUM($CL299:DD299),0,IF(CI299+$C299-SUM($CL299:DD299)&gt;AR298+BM299,AR298+BM299-CI299,$C299-SUM($CL299:DD299)))))</f>
        <v>0</v>
      </c>
    </row>
    <row r="300" spans="1:109" ht="11.1" customHeight="1">
      <c r="A300" s="11" t="str">
        <f t="shared" ca="1" si="422"/>
        <v/>
      </c>
      <c r="B300" s="5" t="e">
        <f t="shared" ca="1" si="369"/>
        <v>#N/A</v>
      </c>
      <c r="C300" s="34" t="str">
        <f t="shared" ca="1" si="355"/>
        <v/>
      </c>
      <c r="D300" s="10">
        <f t="shared" ca="1" si="423"/>
        <v>0</v>
      </c>
      <c r="E300" s="10">
        <f t="shared" ca="1" si="424"/>
        <v>0</v>
      </c>
      <c r="F300" s="10">
        <f t="shared" ca="1" si="425"/>
        <v>0</v>
      </c>
      <c r="G300" s="10">
        <f t="shared" ca="1" si="426"/>
        <v>0</v>
      </c>
      <c r="H300" s="10">
        <f t="shared" ca="1" si="427"/>
        <v>0</v>
      </c>
      <c r="I300" s="10">
        <f t="shared" ca="1" si="428"/>
        <v>0</v>
      </c>
      <c r="J300" s="10">
        <f t="shared" ca="1" si="354"/>
        <v>0</v>
      </c>
      <c r="K300" s="10">
        <f t="shared" ca="1" si="356"/>
        <v>0</v>
      </c>
      <c r="L300" s="10">
        <f t="shared" ca="1" si="357"/>
        <v>0</v>
      </c>
      <c r="M300" s="10">
        <f t="shared" ca="1" si="358"/>
        <v>0</v>
      </c>
      <c r="N300" s="10">
        <f t="shared" ca="1" si="359"/>
        <v>0</v>
      </c>
      <c r="O300" s="10">
        <f t="shared" ca="1" si="360"/>
        <v>0</v>
      </c>
      <c r="P300" s="10">
        <f t="shared" ca="1" si="361"/>
        <v>0</v>
      </c>
      <c r="Q300" s="10">
        <f t="shared" ca="1" si="362"/>
        <v>0</v>
      </c>
      <c r="R300" s="10">
        <f t="shared" ca="1" si="363"/>
        <v>0</v>
      </c>
      <c r="S300" s="10">
        <f t="shared" ca="1" si="364"/>
        <v>0</v>
      </c>
      <c r="T300" s="10">
        <f t="shared" ca="1" si="365"/>
        <v>0</v>
      </c>
      <c r="U300" s="10">
        <f t="shared" ca="1" si="366"/>
        <v>0</v>
      </c>
      <c r="V300" s="10">
        <f t="shared" ca="1" si="367"/>
        <v>0</v>
      </c>
      <c r="W300" s="10">
        <f t="shared" ca="1" si="367"/>
        <v>0</v>
      </c>
      <c r="X300" s="31"/>
      <c r="Y300" s="10">
        <f t="shared" ca="1" si="429"/>
        <v>0</v>
      </c>
      <c r="Z300" s="10">
        <f t="shared" ca="1" si="430"/>
        <v>0</v>
      </c>
      <c r="AA300" s="10">
        <f t="shared" ca="1" si="431"/>
        <v>0</v>
      </c>
      <c r="AB300" s="10">
        <f t="shared" ca="1" si="432"/>
        <v>0</v>
      </c>
      <c r="AC300" s="10">
        <f t="shared" ca="1" si="433"/>
        <v>0</v>
      </c>
      <c r="AD300" s="10">
        <f t="shared" ca="1" si="434"/>
        <v>0</v>
      </c>
      <c r="AE300" s="10">
        <f t="shared" ca="1" si="393"/>
        <v>0</v>
      </c>
      <c r="AF300" s="10">
        <f t="shared" ca="1" si="394"/>
        <v>0</v>
      </c>
      <c r="AG300" s="10">
        <f t="shared" ca="1" si="395"/>
        <v>0</v>
      </c>
      <c r="AH300" s="10">
        <f t="shared" ca="1" si="396"/>
        <v>0</v>
      </c>
      <c r="AI300" s="10">
        <f t="shared" ca="1" si="397"/>
        <v>0</v>
      </c>
      <c r="AJ300" s="10">
        <f t="shared" ca="1" si="398"/>
        <v>0</v>
      </c>
      <c r="AK300" s="10">
        <f t="shared" ca="1" si="399"/>
        <v>0</v>
      </c>
      <c r="AL300" s="10">
        <f t="shared" ca="1" si="400"/>
        <v>0</v>
      </c>
      <c r="AM300" s="10">
        <f t="shared" ca="1" si="401"/>
        <v>0</v>
      </c>
      <c r="AN300" s="10">
        <f t="shared" ca="1" si="402"/>
        <v>0</v>
      </c>
      <c r="AO300" s="10">
        <f t="shared" ca="1" si="403"/>
        <v>0</v>
      </c>
      <c r="AP300" s="10">
        <f t="shared" ca="1" si="404"/>
        <v>0</v>
      </c>
      <c r="AQ300" s="10">
        <f t="shared" ca="1" si="405"/>
        <v>0</v>
      </c>
      <c r="AR300" s="10">
        <f t="shared" ca="1" si="406"/>
        <v>0</v>
      </c>
      <c r="AS300" s="2"/>
      <c r="AT300" s="10">
        <f t="shared" ca="1" si="435"/>
        <v>0</v>
      </c>
      <c r="AU300" s="10">
        <f t="shared" ca="1" si="436"/>
        <v>0</v>
      </c>
      <c r="AV300" s="10">
        <f t="shared" ca="1" si="437"/>
        <v>0</v>
      </c>
      <c r="AW300" s="10">
        <f t="shared" ca="1" si="376"/>
        <v>0</v>
      </c>
      <c r="AX300" s="10">
        <f t="shared" ca="1" si="377"/>
        <v>0</v>
      </c>
      <c r="AY300" s="10">
        <f t="shared" ca="1" si="378"/>
        <v>0</v>
      </c>
      <c r="AZ300" s="10">
        <f t="shared" ca="1" si="379"/>
        <v>0</v>
      </c>
      <c r="BA300" s="10">
        <f t="shared" ca="1" si="380"/>
        <v>0</v>
      </c>
      <c r="BB300" s="10">
        <f t="shared" ca="1" si="381"/>
        <v>0</v>
      </c>
      <c r="BC300" s="10">
        <f t="shared" ca="1" si="382"/>
        <v>0</v>
      </c>
      <c r="BD300" s="10">
        <f t="shared" ca="1" si="383"/>
        <v>0</v>
      </c>
      <c r="BE300" s="10">
        <f t="shared" ca="1" si="384"/>
        <v>0</v>
      </c>
      <c r="BF300" s="10">
        <f t="shared" ca="1" si="385"/>
        <v>0</v>
      </c>
      <c r="BG300" s="10">
        <f t="shared" ca="1" si="386"/>
        <v>0</v>
      </c>
      <c r="BH300" s="10">
        <f t="shared" ca="1" si="387"/>
        <v>0</v>
      </c>
      <c r="BI300" s="10">
        <f t="shared" ca="1" si="388"/>
        <v>0</v>
      </c>
      <c r="BJ300" s="10">
        <f t="shared" ca="1" si="389"/>
        <v>0</v>
      </c>
      <c r="BK300" s="10">
        <f t="shared" ca="1" si="390"/>
        <v>0</v>
      </c>
      <c r="BL300" s="10">
        <f t="shared" ca="1" si="391"/>
        <v>0</v>
      </c>
      <c r="BM300" s="10">
        <f t="shared" ca="1" si="392"/>
        <v>0</v>
      </c>
      <c r="BN300" s="13">
        <f t="shared" ca="1" si="370"/>
        <v>0</v>
      </c>
      <c r="BO300" s="7"/>
      <c r="BP300" s="10">
        <f t="shared" ca="1" si="371"/>
        <v>0</v>
      </c>
      <c r="BQ300" s="10">
        <f t="shared" ca="1" si="372"/>
        <v>0</v>
      </c>
      <c r="BR300" s="10">
        <f t="shared" ca="1" si="373"/>
        <v>0</v>
      </c>
      <c r="BS300" s="10">
        <f t="shared" ca="1" si="374"/>
        <v>0</v>
      </c>
      <c r="BT300" s="10">
        <f t="shared" ca="1" si="375"/>
        <v>0</v>
      </c>
      <c r="BU300" s="10">
        <f t="shared" ca="1" si="407"/>
        <v>0</v>
      </c>
      <c r="BV300" s="10">
        <f t="shared" ca="1" si="408"/>
        <v>0</v>
      </c>
      <c r="BW300" s="10">
        <f t="shared" ca="1" si="409"/>
        <v>0</v>
      </c>
      <c r="BX300" s="10">
        <f t="shared" ca="1" si="410"/>
        <v>0</v>
      </c>
      <c r="BY300" s="10">
        <f t="shared" ca="1" si="411"/>
        <v>0</v>
      </c>
      <c r="BZ300" s="10">
        <f t="shared" ca="1" si="412"/>
        <v>0</v>
      </c>
      <c r="CA300" s="10">
        <f t="shared" ca="1" si="413"/>
        <v>0</v>
      </c>
      <c r="CB300" s="10">
        <f t="shared" ca="1" si="414"/>
        <v>0</v>
      </c>
      <c r="CC300" s="10">
        <f t="shared" ca="1" si="415"/>
        <v>0</v>
      </c>
      <c r="CD300" s="10">
        <f t="shared" ca="1" si="416"/>
        <v>0</v>
      </c>
      <c r="CE300" s="10">
        <f t="shared" ca="1" si="417"/>
        <v>0</v>
      </c>
      <c r="CF300" s="10">
        <f t="shared" ca="1" si="418"/>
        <v>0</v>
      </c>
      <c r="CG300" s="10">
        <f t="shared" ca="1" si="419"/>
        <v>0</v>
      </c>
      <c r="CH300" s="10">
        <f t="shared" ca="1" si="420"/>
        <v>0</v>
      </c>
      <c r="CI300" s="10">
        <f t="shared" ca="1" si="421"/>
        <v>0</v>
      </c>
      <c r="CJ300" s="13">
        <f t="shared" ca="1" si="438"/>
        <v>0</v>
      </c>
      <c r="CK300" s="13"/>
      <c r="CL300" s="33">
        <f t="shared" ca="1" si="368"/>
        <v>0</v>
      </c>
      <c r="CM300" s="10">
        <f ca="1">IF(NOT(snowball),0,IF(Z299=0,0,IF($C300&lt;=SUM($CL300:CL300),0,IF(BQ300+$C300-SUM($CL300:CL300)&gt;Z299+AU300,Z299+AU300-BQ300,$C300-SUM($CL300:CL300)))))</f>
        <v>0</v>
      </c>
      <c r="CN300" s="10">
        <f ca="1">IF(NOT(snowball),0,IF(AA299=0,0,IF($C300&lt;=SUM($CL300:CM300),0,IF(BR300+$C300-SUM($CL300:CM300)&gt;AA299+AV300,AA299+AV300-BR300,$C300-SUM($CL300:CM300)))))</f>
        <v>0</v>
      </c>
      <c r="CO300" s="10">
        <f ca="1">IF(NOT(snowball),0,IF(AB299=0,0,IF($C300&lt;=SUM($CL300:CN300),0,IF(BS300+$C300-SUM($CL300:CN300)&gt;AB299+AW300,AB299+AW300-BS300,$C300-SUM($CL300:CN300)))))</f>
        <v>0</v>
      </c>
      <c r="CP300" s="10">
        <f ca="1">IF(NOT(snowball),0,IF(AC299=0,0,IF($C300&lt;=SUM($CL300:CO300),0,IF(BT300+$C300-SUM($CL300:CO300)&gt;AC299+AX300,AC299+AX300-BT300,$C300-SUM($CL300:CO300)))))</f>
        <v>0</v>
      </c>
      <c r="CQ300" s="10">
        <f ca="1">IF(NOT(snowball),0,IF(AD299=0,0,IF($C300&lt;=SUM($CL300:CP300),0,IF(BU300+$C300-SUM($CL300:CP300)&gt;AD299+AY300,AD299+AY300-BU300,$C300-SUM($CL300:CP300)))))</f>
        <v>0</v>
      </c>
      <c r="CR300" s="10">
        <f ca="1">IF(NOT(snowball),0,IF(AE299=0,0,IF($C300&lt;=SUM($CL300:CQ300),0,IF(BV300+$C300-SUM($CL300:CQ300)&gt;AE299+AZ300,AE299+AZ300-BV300,$C300-SUM($CL300:CQ300)))))</f>
        <v>0</v>
      </c>
      <c r="CS300" s="10">
        <f ca="1">IF(NOT(snowball),0,IF(AF299=0,0,IF($C300&lt;=SUM($CL300:CR300),0,IF(BW300+$C300-SUM($CL300:CR300)&gt;AF299+BA300,AF299+BA300-BW300,$C300-SUM($CL300:CR300)))))</f>
        <v>0</v>
      </c>
      <c r="CT300" s="10">
        <f ca="1">IF(NOT(snowball),0,IF(AG299=0,0,IF($C300&lt;=SUM($CL300:CS300),0,IF(BX300+$C300-SUM($CL300:CS300)&gt;AG299+BB300,AG299+BB300-BX300,$C300-SUM($CL300:CS300)))))</f>
        <v>0</v>
      </c>
      <c r="CU300" s="10">
        <f ca="1">IF(NOT(snowball),0,IF(AH299=0,0,IF($C300&lt;=SUM($CL300:CT300),0,IF(BY300+$C300-SUM($CL300:CT300)&gt;AH299+BC300,AH299+BC300-BY300,$C300-SUM($CL300:CT300)))))</f>
        <v>0</v>
      </c>
      <c r="CV300" s="10">
        <f ca="1">IF(NOT(snowball),0,IF(AI299=0,0,IF($C300&lt;=SUM($CL300:CU300),0,IF(BZ300+$C300-SUM($CL300:CU300)&gt;AI299+BD300,AI299+BD300-BZ300,$C300-SUM($CL300:CU300)))))</f>
        <v>0</v>
      </c>
      <c r="CW300" s="10">
        <f ca="1">IF(NOT(snowball),0,IF(AJ299=0,0,IF($C300&lt;=SUM($CL300:CV300),0,IF(CA300+$C300-SUM($CL300:CV300)&gt;AJ299+BE300,AJ299+BE300-CA300,$C300-SUM($CL300:CV300)))))</f>
        <v>0</v>
      </c>
      <c r="CX300" s="10">
        <f ca="1">IF(NOT(snowball),0,IF(AK299=0,0,IF($C300&lt;=SUM($CL300:CW300),0,IF(CB300+$C300-SUM($CL300:CW300)&gt;AK299+BF300,AK299+BF300-CB300,$C300-SUM($CL300:CW300)))))</f>
        <v>0</v>
      </c>
      <c r="CY300" s="10">
        <f ca="1">IF(NOT(snowball),0,IF(AL299=0,0,IF($C300&lt;=SUM($CL300:CX300),0,IF(CC300+$C300-SUM($CL300:CX300)&gt;AL299+BG300,AL299+BG300-CC300,$C300-SUM($CL300:CX300)))))</f>
        <v>0</v>
      </c>
      <c r="CZ300" s="10">
        <f ca="1">IF(NOT(snowball),0,IF(AM299=0,0,IF($C300&lt;=SUM($CL300:CY300),0,IF(CD300+$C300-SUM($CL300:CY300)&gt;AM299+BH300,AM299+BH300-CD300,$C300-SUM($CL300:CY300)))))</f>
        <v>0</v>
      </c>
      <c r="DA300" s="10">
        <f ca="1">IF(NOT(snowball),0,IF(AN299=0,0,IF($C300&lt;=SUM($CL300:CZ300),0,IF(CE300+$C300-SUM($CL300:CZ300)&gt;AN299+BI300,AN299+BI300-CE300,$C300-SUM($CL300:CZ300)))))</f>
        <v>0</v>
      </c>
      <c r="DB300" s="10">
        <f ca="1">IF(NOT(snowball),0,IF(AO299=0,0,IF($C300&lt;=SUM($CL300:DA300),0,IF(CF300+$C300-SUM($CL300:DA300)&gt;AO299+BJ300,AO299+BJ300-CF300,$C300-SUM($CL300:DA300)))))</f>
        <v>0</v>
      </c>
      <c r="DC300" s="10">
        <f ca="1">IF(NOT(snowball),0,IF(AP299=0,0,IF($C300&lt;=SUM($CL300:DB300),0,IF(CG300+$C300-SUM($CL300:DB300)&gt;AP299+BK300,AP299+BK300-CG300,$C300-SUM($CL300:DB300)))))</f>
        <v>0</v>
      </c>
      <c r="DD300" s="10">
        <f ca="1">IF(NOT(snowball),0,IF(AQ299=0,0,IF($C300&lt;=SUM($CL300:DC300),0,IF(CH300+$C300-SUM($CL300:DC300)&gt;AQ299+BL300,AQ299+BL300-CH300,$C300-SUM($CL300:DC300)))))</f>
        <v>0</v>
      </c>
      <c r="DE300" s="10">
        <f ca="1">IF(NOT(snowball),0,IF(AR299=0,0,IF($C300&lt;=SUM($CL300:DD300),0,IF(CI300+$C300-SUM($CL300:DD300)&gt;AR299+BM300,AR299+BM300-CI300,$C300-SUM($CL300:DD300)))))</f>
        <v>0</v>
      </c>
    </row>
    <row r="301" spans="1:109" ht="11.1" customHeight="1">
      <c r="A301" s="11" t="str">
        <f t="shared" ca="1" si="422"/>
        <v/>
      </c>
      <c r="B301" s="5" t="e">
        <f t="shared" ca="1" si="369"/>
        <v>#N/A</v>
      </c>
      <c r="C301" s="34" t="str">
        <f t="shared" ca="1" si="355"/>
        <v/>
      </c>
      <c r="D301" s="10">
        <f t="shared" ca="1" si="423"/>
        <v>0</v>
      </c>
      <c r="E301" s="10">
        <f t="shared" ca="1" si="424"/>
        <v>0</v>
      </c>
      <c r="F301" s="10">
        <f t="shared" ca="1" si="425"/>
        <v>0</v>
      </c>
      <c r="G301" s="10">
        <f t="shared" ca="1" si="426"/>
        <v>0</v>
      </c>
      <c r="H301" s="10">
        <f t="shared" ca="1" si="427"/>
        <v>0</v>
      </c>
      <c r="I301" s="10">
        <f t="shared" ca="1" si="428"/>
        <v>0</v>
      </c>
      <c r="J301" s="10">
        <f t="shared" ca="1" si="354"/>
        <v>0</v>
      </c>
      <c r="K301" s="10">
        <f t="shared" ca="1" si="356"/>
        <v>0</v>
      </c>
      <c r="L301" s="10">
        <f t="shared" ca="1" si="357"/>
        <v>0</v>
      </c>
      <c r="M301" s="10">
        <f t="shared" ca="1" si="358"/>
        <v>0</v>
      </c>
      <c r="N301" s="10">
        <f t="shared" ca="1" si="359"/>
        <v>0</v>
      </c>
      <c r="O301" s="10">
        <f t="shared" ca="1" si="360"/>
        <v>0</v>
      </c>
      <c r="P301" s="10">
        <f t="shared" ca="1" si="361"/>
        <v>0</v>
      </c>
      <c r="Q301" s="10">
        <f t="shared" ca="1" si="362"/>
        <v>0</v>
      </c>
      <c r="R301" s="10">
        <f t="shared" ca="1" si="363"/>
        <v>0</v>
      </c>
      <c r="S301" s="10">
        <f t="shared" ca="1" si="364"/>
        <v>0</v>
      </c>
      <c r="T301" s="10">
        <f t="shared" ca="1" si="365"/>
        <v>0</v>
      </c>
      <c r="U301" s="10">
        <f t="shared" ca="1" si="366"/>
        <v>0</v>
      </c>
      <c r="V301" s="10">
        <f t="shared" ca="1" si="367"/>
        <v>0</v>
      </c>
      <c r="W301" s="10">
        <f t="shared" ca="1" si="367"/>
        <v>0</v>
      </c>
      <c r="X301" s="31"/>
      <c r="Y301" s="10">
        <f t="shared" ca="1" si="429"/>
        <v>0</v>
      </c>
      <c r="Z301" s="10">
        <f t="shared" ca="1" si="430"/>
        <v>0</v>
      </c>
      <c r="AA301" s="10">
        <f t="shared" ca="1" si="431"/>
        <v>0</v>
      </c>
      <c r="AB301" s="10">
        <f t="shared" ca="1" si="432"/>
        <v>0</v>
      </c>
      <c r="AC301" s="10">
        <f t="shared" ca="1" si="433"/>
        <v>0</v>
      </c>
      <c r="AD301" s="10">
        <f t="shared" ca="1" si="434"/>
        <v>0</v>
      </c>
      <c r="AE301" s="10">
        <f t="shared" ca="1" si="393"/>
        <v>0</v>
      </c>
      <c r="AF301" s="10">
        <f t="shared" ca="1" si="394"/>
        <v>0</v>
      </c>
      <c r="AG301" s="10">
        <f t="shared" ca="1" si="395"/>
        <v>0</v>
      </c>
      <c r="AH301" s="10">
        <f t="shared" ca="1" si="396"/>
        <v>0</v>
      </c>
      <c r="AI301" s="10">
        <f t="shared" ca="1" si="397"/>
        <v>0</v>
      </c>
      <c r="AJ301" s="10">
        <f t="shared" ca="1" si="398"/>
        <v>0</v>
      </c>
      <c r="AK301" s="10">
        <f t="shared" ca="1" si="399"/>
        <v>0</v>
      </c>
      <c r="AL301" s="10">
        <f t="shared" ca="1" si="400"/>
        <v>0</v>
      </c>
      <c r="AM301" s="10">
        <f t="shared" ca="1" si="401"/>
        <v>0</v>
      </c>
      <c r="AN301" s="10">
        <f t="shared" ca="1" si="402"/>
        <v>0</v>
      </c>
      <c r="AO301" s="10">
        <f t="shared" ca="1" si="403"/>
        <v>0</v>
      </c>
      <c r="AP301" s="10">
        <f t="shared" ca="1" si="404"/>
        <v>0</v>
      </c>
      <c r="AQ301" s="10">
        <f t="shared" ca="1" si="405"/>
        <v>0</v>
      </c>
      <c r="AR301" s="10">
        <f t="shared" ca="1" si="406"/>
        <v>0</v>
      </c>
      <c r="AS301" s="2"/>
      <c r="AT301" s="10">
        <f t="shared" ca="1" si="435"/>
        <v>0</v>
      </c>
      <c r="AU301" s="10">
        <f t="shared" ca="1" si="436"/>
        <v>0</v>
      </c>
      <c r="AV301" s="10">
        <f t="shared" ca="1" si="437"/>
        <v>0</v>
      </c>
      <c r="AW301" s="10">
        <f t="shared" ca="1" si="376"/>
        <v>0</v>
      </c>
      <c r="AX301" s="10">
        <f t="shared" ca="1" si="377"/>
        <v>0</v>
      </c>
      <c r="AY301" s="10">
        <f t="shared" ca="1" si="378"/>
        <v>0</v>
      </c>
      <c r="AZ301" s="10">
        <f t="shared" ca="1" si="379"/>
        <v>0</v>
      </c>
      <c r="BA301" s="10">
        <f t="shared" ca="1" si="380"/>
        <v>0</v>
      </c>
      <c r="BB301" s="10">
        <f t="shared" ca="1" si="381"/>
        <v>0</v>
      </c>
      <c r="BC301" s="10">
        <f t="shared" ca="1" si="382"/>
        <v>0</v>
      </c>
      <c r="BD301" s="10">
        <f t="shared" ca="1" si="383"/>
        <v>0</v>
      </c>
      <c r="BE301" s="10">
        <f t="shared" ca="1" si="384"/>
        <v>0</v>
      </c>
      <c r="BF301" s="10">
        <f t="shared" ca="1" si="385"/>
        <v>0</v>
      </c>
      <c r="BG301" s="10">
        <f t="shared" ca="1" si="386"/>
        <v>0</v>
      </c>
      <c r="BH301" s="10">
        <f t="shared" ca="1" si="387"/>
        <v>0</v>
      </c>
      <c r="BI301" s="10">
        <f t="shared" ca="1" si="388"/>
        <v>0</v>
      </c>
      <c r="BJ301" s="10">
        <f t="shared" ca="1" si="389"/>
        <v>0</v>
      </c>
      <c r="BK301" s="10">
        <f t="shared" ca="1" si="390"/>
        <v>0</v>
      </c>
      <c r="BL301" s="10">
        <f t="shared" ca="1" si="391"/>
        <v>0</v>
      </c>
      <c r="BM301" s="10">
        <f t="shared" ca="1" si="392"/>
        <v>0</v>
      </c>
      <c r="BN301" s="13">
        <f t="shared" ca="1" si="370"/>
        <v>0</v>
      </c>
      <c r="BO301" s="7"/>
      <c r="BP301" s="10">
        <f t="shared" ca="1" si="371"/>
        <v>0</v>
      </c>
      <c r="BQ301" s="10">
        <f t="shared" ca="1" si="372"/>
        <v>0</v>
      </c>
      <c r="BR301" s="10">
        <f t="shared" ca="1" si="373"/>
        <v>0</v>
      </c>
      <c r="BS301" s="10">
        <f t="shared" ca="1" si="374"/>
        <v>0</v>
      </c>
      <c r="BT301" s="10">
        <f t="shared" ca="1" si="375"/>
        <v>0</v>
      </c>
      <c r="BU301" s="10">
        <f t="shared" ca="1" si="407"/>
        <v>0</v>
      </c>
      <c r="BV301" s="10">
        <f t="shared" ca="1" si="408"/>
        <v>0</v>
      </c>
      <c r="BW301" s="10">
        <f t="shared" ca="1" si="409"/>
        <v>0</v>
      </c>
      <c r="BX301" s="10">
        <f t="shared" ca="1" si="410"/>
        <v>0</v>
      </c>
      <c r="BY301" s="10">
        <f t="shared" ca="1" si="411"/>
        <v>0</v>
      </c>
      <c r="BZ301" s="10">
        <f t="shared" ca="1" si="412"/>
        <v>0</v>
      </c>
      <c r="CA301" s="10">
        <f t="shared" ca="1" si="413"/>
        <v>0</v>
      </c>
      <c r="CB301" s="10">
        <f t="shared" ca="1" si="414"/>
        <v>0</v>
      </c>
      <c r="CC301" s="10">
        <f t="shared" ca="1" si="415"/>
        <v>0</v>
      </c>
      <c r="CD301" s="10">
        <f t="shared" ca="1" si="416"/>
        <v>0</v>
      </c>
      <c r="CE301" s="10">
        <f t="shared" ca="1" si="417"/>
        <v>0</v>
      </c>
      <c r="CF301" s="10">
        <f t="shared" ca="1" si="418"/>
        <v>0</v>
      </c>
      <c r="CG301" s="10">
        <f t="shared" ca="1" si="419"/>
        <v>0</v>
      </c>
      <c r="CH301" s="10">
        <f t="shared" ca="1" si="420"/>
        <v>0</v>
      </c>
      <c r="CI301" s="10">
        <f t="shared" ca="1" si="421"/>
        <v>0</v>
      </c>
      <c r="CJ301" s="13">
        <f t="shared" ca="1" si="438"/>
        <v>0</v>
      </c>
      <c r="CK301" s="13"/>
      <c r="CL301" s="33">
        <f t="shared" ca="1" si="368"/>
        <v>0</v>
      </c>
      <c r="CM301" s="10">
        <f ca="1">IF(NOT(snowball),0,IF(Z300=0,0,IF($C301&lt;=SUM($CL301:CL301),0,IF(BQ301+$C301-SUM($CL301:CL301)&gt;Z300+AU301,Z300+AU301-BQ301,$C301-SUM($CL301:CL301)))))</f>
        <v>0</v>
      </c>
      <c r="CN301" s="10">
        <f ca="1">IF(NOT(snowball),0,IF(AA300=0,0,IF($C301&lt;=SUM($CL301:CM301),0,IF(BR301+$C301-SUM($CL301:CM301)&gt;AA300+AV301,AA300+AV301-BR301,$C301-SUM($CL301:CM301)))))</f>
        <v>0</v>
      </c>
      <c r="CO301" s="10">
        <f ca="1">IF(NOT(snowball),0,IF(AB300=0,0,IF($C301&lt;=SUM($CL301:CN301),0,IF(BS301+$C301-SUM($CL301:CN301)&gt;AB300+AW301,AB300+AW301-BS301,$C301-SUM($CL301:CN301)))))</f>
        <v>0</v>
      </c>
      <c r="CP301" s="10">
        <f ca="1">IF(NOT(snowball),0,IF(AC300=0,0,IF($C301&lt;=SUM($CL301:CO301),0,IF(BT301+$C301-SUM($CL301:CO301)&gt;AC300+AX301,AC300+AX301-BT301,$C301-SUM($CL301:CO301)))))</f>
        <v>0</v>
      </c>
      <c r="CQ301" s="10">
        <f ca="1">IF(NOT(snowball),0,IF(AD300=0,0,IF($C301&lt;=SUM($CL301:CP301),0,IF(BU301+$C301-SUM($CL301:CP301)&gt;AD300+AY301,AD300+AY301-BU301,$C301-SUM($CL301:CP301)))))</f>
        <v>0</v>
      </c>
      <c r="CR301" s="10">
        <f ca="1">IF(NOT(snowball),0,IF(AE300=0,0,IF($C301&lt;=SUM($CL301:CQ301),0,IF(BV301+$C301-SUM($CL301:CQ301)&gt;AE300+AZ301,AE300+AZ301-BV301,$C301-SUM($CL301:CQ301)))))</f>
        <v>0</v>
      </c>
      <c r="CS301" s="10">
        <f ca="1">IF(NOT(snowball),0,IF(AF300=0,0,IF($C301&lt;=SUM($CL301:CR301),0,IF(BW301+$C301-SUM($CL301:CR301)&gt;AF300+BA301,AF300+BA301-BW301,$C301-SUM($CL301:CR301)))))</f>
        <v>0</v>
      </c>
      <c r="CT301" s="10">
        <f ca="1">IF(NOT(snowball),0,IF(AG300=0,0,IF($C301&lt;=SUM($CL301:CS301),0,IF(BX301+$C301-SUM($CL301:CS301)&gt;AG300+BB301,AG300+BB301-BX301,$C301-SUM($CL301:CS301)))))</f>
        <v>0</v>
      </c>
      <c r="CU301" s="10">
        <f ca="1">IF(NOT(snowball),0,IF(AH300=0,0,IF($C301&lt;=SUM($CL301:CT301),0,IF(BY301+$C301-SUM($CL301:CT301)&gt;AH300+BC301,AH300+BC301-BY301,$C301-SUM($CL301:CT301)))))</f>
        <v>0</v>
      </c>
      <c r="CV301" s="10">
        <f ca="1">IF(NOT(snowball),0,IF(AI300=0,0,IF($C301&lt;=SUM($CL301:CU301),0,IF(BZ301+$C301-SUM($CL301:CU301)&gt;AI300+BD301,AI300+BD301-BZ301,$C301-SUM($CL301:CU301)))))</f>
        <v>0</v>
      </c>
      <c r="CW301" s="10">
        <f ca="1">IF(NOT(snowball),0,IF(AJ300=0,0,IF($C301&lt;=SUM($CL301:CV301),0,IF(CA301+$C301-SUM($CL301:CV301)&gt;AJ300+BE301,AJ300+BE301-CA301,$C301-SUM($CL301:CV301)))))</f>
        <v>0</v>
      </c>
      <c r="CX301" s="10">
        <f ca="1">IF(NOT(snowball),0,IF(AK300=0,0,IF($C301&lt;=SUM($CL301:CW301),0,IF(CB301+$C301-SUM($CL301:CW301)&gt;AK300+BF301,AK300+BF301-CB301,$C301-SUM($CL301:CW301)))))</f>
        <v>0</v>
      </c>
      <c r="CY301" s="10">
        <f ca="1">IF(NOT(snowball),0,IF(AL300=0,0,IF($C301&lt;=SUM($CL301:CX301),0,IF(CC301+$C301-SUM($CL301:CX301)&gt;AL300+BG301,AL300+BG301-CC301,$C301-SUM($CL301:CX301)))))</f>
        <v>0</v>
      </c>
      <c r="CZ301" s="10">
        <f ca="1">IF(NOT(snowball),0,IF(AM300=0,0,IF($C301&lt;=SUM($CL301:CY301),0,IF(CD301+$C301-SUM($CL301:CY301)&gt;AM300+BH301,AM300+BH301-CD301,$C301-SUM($CL301:CY301)))))</f>
        <v>0</v>
      </c>
      <c r="DA301" s="10">
        <f ca="1">IF(NOT(snowball),0,IF(AN300=0,0,IF($C301&lt;=SUM($CL301:CZ301),0,IF(CE301+$C301-SUM($CL301:CZ301)&gt;AN300+BI301,AN300+BI301-CE301,$C301-SUM($CL301:CZ301)))))</f>
        <v>0</v>
      </c>
      <c r="DB301" s="10">
        <f ca="1">IF(NOT(snowball),0,IF(AO300=0,0,IF($C301&lt;=SUM($CL301:DA301),0,IF(CF301+$C301-SUM($CL301:DA301)&gt;AO300+BJ301,AO300+BJ301-CF301,$C301-SUM($CL301:DA301)))))</f>
        <v>0</v>
      </c>
      <c r="DC301" s="10">
        <f ca="1">IF(NOT(snowball),0,IF(AP300=0,0,IF($C301&lt;=SUM($CL301:DB301),0,IF(CG301+$C301-SUM($CL301:DB301)&gt;AP300+BK301,AP300+BK301-CG301,$C301-SUM($CL301:DB301)))))</f>
        <v>0</v>
      </c>
      <c r="DD301" s="10">
        <f ca="1">IF(NOT(snowball),0,IF(AQ300=0,0,IF($C301&lt;=SUM($CL301:DC301),0,IF(CH301+$C301-SUM($CL301:DC301)&gt;AQ300+BL301,AQ300+BL301-CH301,$C301-SUM($CL301:DC301)))))</f>
        <v>0</v>
      </c>
      <c r="DE301" s="10">
        <f ca="1">IF(NOT(snowball),0,IF(AR300=0,0,IF($C301&lt;=SUM($CL301:DD301),0,IF(CI301+$C301-SUM($CL301:DD301)&gt;AR300+BM301,AR300+BM301-CI301,$C301-SUM($CL301:DD301)))))</f>
        <v>0</v>
      </c>
    </row>
    <row r="302" spans="1:109" ht="11.1" customHeight="1">
      <c r="A302" s="11" t="str">
        <f t="shared" ca="1" si="422"/>
        <v/>
      </c>
      <c r="B302" s="5" t="e">
        <f t="shared" ca="1" si="369"/>
        <v>#N/A</v>
      </c>
      <c r="C302" s="34" t="str">
        <f t="shared" ca="1" si="355"/>
        <v/>
      </c>
      <c r="D302" s="10">
        <f t="shared" ca="1" si="423"/>
        <v>0</v>
      </c>
      <c r="E302" s="10">
        <f t="shared" ca="1" si="424"/>
        <v>0</v>
      </c>
      <c r="F302" s="10">
        <f t="shared" ca="1" si="425"/>
        <v>0</v>
      </c>
      <c r="G302" s="10">
        <f t="shared" ca="1" si="426"/>
        <v>0</v>
      </c>
      <c r="H302" s="10">
        <f t="shared" ca="1" si="427"/>
        <v>0</v>
      </c>
      <c r="I302" s="10">
        <f t="shared" ca="1" si="428"/>
        <v>0</v>
      </c>
      <c r="J302" s="10">
        <f t="shared" ca="1" si="354"/>
        <v>0</v>
      </c>
      <c r="K302" s="10">
        <f t="shared" ca="1" si="356"/>
        <v>0</v>
      </c>
      <c r="L302" s="10">
        <f t="shared" ca="1" si="357"/>
        <v>0</v>
      </c>
      <c r="M302" s="10">
        <f t="shared" ca="1" si="358"/>
        <v>0</v>
      </c>
      <c r="N302" s="10">
        <f t="shared" ca="1" si="359"/>
        <v>0</v>
      </c>
      <c r="O302" s="10">
        <f t="shared" ca="1" si="360"/>
        <v>0</v>
      </c>
      <c r="P302" s="10">
        <f t="shared" ca="1" si="361"/>
        <v>0</v>
      </c>
      <c r="Q302" s="10">
        <f t="shared" ca="1" si="362"/>
        <v>0</v>
      </c>
      <c r="R302" s="10">
        <f t="shared" ca="1" si="363"/>
        <v>0</v>
      </c>
      <c r="S302" s="10">
        <f t="shared" ca="1" si="364"/>
        <v>0</v>
      </c>
      <c r="T302" s="10">
        <f t="shared" ca="1" si="365"/>
        <v>0</v>
      </c>
      <c r="U302" s="10">
        <f t="shared" ca="1" si="366"/>
        <v>0</v>
      </c>
      <c r="V302" s="10">
        <f t="shared" ca="1" si="367"/>
        <v>0</v>
      </c>
      <c r="W302" s="10">
        <f t="shared" ca="1" si="367"/>
        <v>0</v>
      </c>
      <c r="X302" s="31"/>
      <c r="Y302" s="10">
        <f t="shared" ca="1" si="429"/>
        <v>0</v>
      </c>
      <c r="Z302" s="10">
        <f t="shared" ca="1" si="430"/>
        <v>0</v>
      </c>
      <c r="AA302" s="10">
        <f t="shared" ca="1" si="431"/>
        <v>0</v>
      </c>
      <c r="AB302" s="10">
        <f t="shared" ca="1" si="432"/>
        <v>0</v>
      </c>
      <c r="AC302" s="10">
        <f t="shared" ca="1" si="433"/>
        <v>0</v>
      </c>
      <c r="AD302" s="10">
        <f t="shared" ca="1" si="434"/>
        <v>0</v>
      </c>
      <c r="AE302" s="10">
        <f t="shared" ca="1" si="393"/>
        <v>0</v>
      </c>
      <c r="AF302" s="10">
        <f t="shared" ca="1" si="394"/>
        <v>0</v>
      </c>
      <c r="AG302" s="10">
        <f t="shared" ca="1" si="395"/>
        <v>0</v>
      </c>
      <c r="AH302" s="10">
        <f t="shared" ca="1" si="396"/>
        <v>0</v>
      </c>
      <c r="AI302" s="10">
        <f t="shared" ca="1" si="397"/>
        <v>0</v>
      </c>
      <c r="AJ302" s="10">
        <f t="shared" ca="1" si="398"/>
        <v>0</v>
      </c>
      <c r="AK302" s="10">
        <f t="shared" ca="1" si="399"/>
        <v>0</v>
      </c>
      <c r="AL302" s="10">
        <f t="shared" ca="1" si="400"/>
        <v>0</v>
      </c>
      <c r="AM302" s="10">
        <f t="shared" ca="1" si="401"/>
        <v>0</v>
      </c>
      <c r="AN302" s="10">
        <f t="shared" ca="1" si="402"/>
        <v>0</v>
      </c>
      <c r="AO302" s="10">
        <f t="shared" ca="1" si="403"/>
        <v>0</v>
      </c>
      <c r="AP302" s="10">
        <f t="shared" ca="1" si="404"/>
        <v>0</v>
      </c>
      <c r="AQ302" s="10">
        <f t="shared" ca="1" si="405"/>
        <v>0</v>
      </c>
      <c r="AR302" s="10">
        <f t="shared" ca="1" si="406"/>
        <v>0</v>
      </c>
      <c r="AS302" s="2"/>
      <c r="AT302" s="10">
        <f t="shared" ca="1" si="435"/>
        <v>0</v>
      </c>
      <c r="AU302" s="10">
        <f t="shared" ca="1" si="436"/>
        <v>0</v>
      </c>
      <c r="AV302" s="10">
        <f t="shared" ca="1" si="437"/>
        <v>0</v>
      </c>
      <c r="AW302" s="10">
        <f t="shared" ca="1" si="376"/>
        <v>0</v>
      </c>
      <c r="AX302" s="10">
        <f t="shared" ca="1" si="377"/>
        <v>0</v>
      </c>
      <c r="AY302" s="10">
        <f t="shared" ca="1" si="378"/>
        <v>0</v>
      </c>
      <c r="AZ302" s="10">
        <f t="shared" ca="1" si="379"/>
        <v>0</v>
      </c>
      <c r="BA302" s="10">
        <f t="shared" ca="1" si="380"/>
        <v>0</v>
      </c>
      <c r="BB302" s="10">
        <f t="shared" ca="1" si="381"/>
        <v>0</v>
      </c>
      <c r="BC302" s="10">
        <f t="shared" ca="1" si="382"/>
        <v>0</v>
      </c>
      <c r="BD302" s="10">
        <f t="shared" ca="1" si="383"/>
        <v>0</v>
      </c>
      <c r="BE302" s="10">
        <f t="shared" ca="1" si="384"/>
        <v>0</v>
      </c>
      <c r="BF302" s="10">
        <f t="shared" ca="1" si="385"/>
        <v>0</v>
      </c>
      <c r="BG302" s="10">
        <f t="shared" ca="1" si="386"/>
        <v>0</v>
      </c>
      <c r="BH302" s="10">
        <f t="shared" ca="1" si="387"/>
        <v>0</v>
      </c>
      <c r="BI302" s="10">
        <f t="shared" ca="1" si="388"/>
        <v>0</v>
      </c>
      <c r="BJ302" s="10">
        <f t="shared" ca="1" si="389"/>
        <v>0</v>
      </c>
      <c r="BK302" s="10">
        <f t="shared" ca="1" si="390"/>
        <v>0</v>
      </c>
      <c r="BL302" s="10">
        <f t="shared" ca="1" si="391"/>
        <v>0</v>
      </c>
      <c r="BM302" s="10">
        <f t="shared" ca="1" si="392"/>
        <v>0</v>
      </c>
      <c r="BN302" s="13">
        <f t="shared" ca="1" si="370"/>
        <v>0</v>
      </c>
      <c r="BO302" s="7"/>
      <c r="BP302" s="10">
        <f t="shared" ca="1" si="371"/>
        <v>0</v>
      </c>
      <c r="BQ302" s="10">
        <f t="shared" ca="1" si="372"/>
        <v>0</v>
      </c>
      <c r="BR302" s="10">
        <f t="shared" ca="1" si="373"/>
        <v>0</v>
      </c>
      <c r="BS302" s="10">
        <f t="shared" ca="1" si="374"/>
        <v>0</v>
      </c>
      <c r="BT302" s="10">
        <f t="shared" ca="1" si="375"/>
        <v>0</v>
      </c>
      <c r="BU302" s="10">
        <f t="shared" ca="1" si="407"/>
        <v>0</v>
      </c>
      <c r="BV302" s="10">
        <f t="shared" ca="1" si="408"/>
        <v>0</v>
      </c>
      <c r="BW302" s="10">
        <f t="shared" ca="1" si="409"/>
        <v>0</v>
      </c>
      <c r="BX302" s="10">
        <f t="shared" ca="1" si="410"/>
        <v>0</v>
      </c>
      <c r="BY302" s="10">
        <f t="shared" ca="1" si="411"/>
        <v>0</v>
      </c>
      <c r="BZ302" s="10">
        <f t="shared" ca="1" si="412"/>
        <v>0</v>
      </c>
      <c r="CA302" s="10">
        <f t="shared" ca="1" si="413"/>
        <v>0</v>
      </c>
      <c r="CB302" s="10">
        <f t="shared" ca="1" si="414"/>
        <v>0</v>
      </c>
      <c r="CC302" s="10">
        <f t="shared" ca="1" si="415"/>
        <v>0</v>
      </c>
      <c r="CD302" s="10">
        <f t="shared" ca="1" si="416"/>
        <v>0</v>
      </c>
      <c r="CE302" s="10">
        <f t="shared" ca="1" si="417"/>
        <v>0</v>
      </c>
      <c r="CF302" s="10">
        <f t="shared" ca="1" si="418"/>
        <v>0</v>
      </c>
      <c r="CG302" s="10">
        <f t="shared" ca="1" si="419"/>
        <v>0</v>
      </c>
      <c r="CH302" s="10">
        <f t="shared" ca="1" si="420"/>
        <v>0</v>
      </c>
      <c r="CI302" s="10">
        <f t="shared" ca="1" si="421"/>
        <v>0</v>
      </c>
      <c r="CJ302" s="13">
        <f t="shared" ca="1" si="438"/>
        <v>0</v>
      </c>
      <c r="CK302" s="13"/>
      <c r="CL302" s="33">
        <f t="shared" ca="1" si="368"/>
        <v>0</v>
      </c>
      <c r="CM302" s="10">
        <f ca="1">IF(NOT(snowball),0,IF(Z301=0,0,IF($C302&lt;=SUM($CL302:CL302),0,IF(BQ302+$C302-SUM($CL302:CL302)&gt;Z301+AU302,Z301+AU302-BQ302,$C302-SUM($CL302:CL302)))))</f>
        <v>0</v>
      </c>
      <c r="CN302" s="10">
        <f ca="1">IF(NOT(snowball),0,IF(AA301=0,0,IF($C302&lt;=SUM($CL302:CM302),0,IF(BR302+$C302-SUM($CL302:CM302)&gt;AA301+AV302,AA301+AV302-BR302,$C302-SUM($CL302:CM302)))))</f>
        <v>0</v>
      </c>
      <c r="CO302" s="10">
        <f ca="1">IF(NOT(snowball),0,IF(AB301=0,0,IF($C302&lt;=SUM($CL302:CN302),0,IF(BS302+$C302-SUM($CL302:CN302)&gt;AB301+AW302,AB301+AW302-BS302,$C302-SUM($CL302:CN302)))))</f>
        <v>0</v>
      </c>
      <c r="CP302" s="10">
        <f ca="1">IF(NOT(snowball),0,IF(AC301=0,0,IF($C302&lt;=SUM($CL302:CO302),0,IF(BT302+$C302-SUM($CL302:CO302)&gt;AC301+AX302,AC301+AX302-BT302,$C302-SUM($CL302:CO302)))))</f>
        <v>0</v>
      </c>
      <c r="CQ302" s="10">
        <f ca="1">IF(NOT(snowball),0,IF(AD301=0,0,IF($C302&lt;=SUM($CL302:CP302),0,IF(BU302+$C302-SUM($CL302:CP302)&gt;AD301+AY302,AD301+AY302-BU302,$C302-SUM($CL302:CP302)))))</f>
        <v>0</v>
      </c>
      <c r="CR302" s="10">
        <f ca="1">IF(NOT(snowball),0,IF(AE301=0,0,IF($C302&lt;=SUM($CL302:CQ302),0,IF(BV302+$C302-SUM($CL302:CQ302)&gt;AE301+AZ302,AE301+AZ302-BV302,$C302-SUM($CL302:CQ302)))))</f>
        <v>0</v>
      </c>
      <c r="CS302" s="10">
        <f ca="1">IF(NOT(snowball),0,IF(AF301=0,0,IF($C302&lt;=SUM($CL302:CR302),0,IF(BW302+$C302-SUM($CL302:CR302)&gt;AF301+BA302,AF301+BA302-BW302,$C302-SUM($CL302:CR302)))))</f>
        <v>0</v>
      </c>
      <c r="CT302" s="10">
        <f ca="1">IF(NOT(snowball),0,IF(AG301=0,0,IF($C302&lt;=SUM($CL302:CS302),0,IF(BX302+$C302-SUM($CL302:CS302)&gt;AG301+BB302,AG301+BB302-BX302,$C302-SUM($CL302:CS302)))))</f>
        <v>0</v>
      </c>
      <c r="CU302" s="10">
        <f ca="1">IF(NOT(snowball),0,IF(AH301=0,0,IF($C302&lt;=SUM($CL302:CT302),0,IF(BY302+$C302-SUM($CL302:CT302)&gt;AH301+BC302,AH301+BC302-BY302,$C302-SUM($CL302:CT302)))))</f>
        <v>0</v>
      </c>
      <c r="CV302" s="10">
        <f ca="1">IF(NOT(snowball),0,IF(AI301=0,0,IF($C302&lt;=SUM($CL302:CU302),0,IF(BZ302+$C302-SUM($CL302:CU302)&gt;AI301+BD302,AI301+BD302-BZ302,$C302-SUM($CL302:CU302)))))</f>
        <v>0</v>
      </c>
      <c r="CW302" s="10">
        <f ca="1">IF(NOT(snowball),0,IF(AJ301=0,0,IF($C302&lt;=SUM($CL302:CV302),0,IF(CA302+$C302-SUM($CL302:CV302)&gt;AJ301+BE302,AJ301+BE302-CA302,$C302-SUM($CL302:CV302)))))</f>
        <v>0</v>
      </c>
      <c r="CX302" s="10">
        <f ca="1">IF(NOT(snowball),0,IF(AK301=0,0,IF($C302&lt;=SUM($CL302:CW302),0,IF(CB302+$C302-SUM($CL302:CW302)&gt;AK301+BF302,AK301+BF302-CB302,$C302-SUM($CL302:CW302)))))</f>
        <v>0</v>
      </c>
      <c r="CY302" s="10">
        <f ca="1">IF(NOT(snowball),0,IF(AL301=0,0,IF($C302&lt;=SUM($CL302:CX302),0,IF(CC302+$C302-SUM($CL302:CX302)&gt;AL301+BG302,AL301+BG302-CC302,$C302-SUM($CL302:CX302)))))</f>
        <v>0</v>
      </c>
      <c r="CZ302" s="10">
        <f ca="1">IF(NOT(snowball),0,IF(AM301=0,0,IF($C302&lt;=SUM($CL302:CY302),0,IF(CD302+$C302-SUM($CL302:CY302)&gt;AM301+BH302,AM301+BH302-CD302,$C302-SUM($CL302:CY302)))))</f>
        <v>0</v>
      </c>
      <c r="DA302" s="10">
        <f ca="1">IF(NOT(snowball),0,IF(AN301=0,0,IF($C302&lt;=SUM($CL302:CZ302),0,IF(CE302+$C302-SUM($CL302:CZ302)&gt;AN301+BI302,AN301+BI302-CE302,$C302-SUM($CL302:CZ302)))))</f>
        <v>0</v>
      </c>
      <c r="DB302" s="10">
        <f ca="1">IF(NOT(snowball),0,IF(AO301=0,0,IF($C302&lt;=SUM($CL302:DA302),0,IF(CF302+$C302-SUM($CL302:DA302)&gt;AO301+BJ302,AO301+BJ302-CF302,$C302-SUM($CL302:DA302)))))</f>
        <v>0</v>
      </c>
      <c r="DC302" s="10">
        <f ca="1">IF(NOT(snowball),0,IF(AP301=0,0,IF($C302&lt;=SUM($CL302:DB302),0,IF(CG302+$C302-SUM($CL302:DB302)&gt;AP301+BK302,AP301+BK302-CG302,$C302-SUM($CL302:DB302)))))</f>
        <v>0</v>
      </c>
      <c r="DD302" s="10">
        <f ca="1">IF(NOT(snowball),0,IF(AQ301=0,0,IF($C302&lt;=SUM($CL302:DC302),0,IF(CH302+$C302-SUM($CL302:DC302)&gt;AQ301+BL302,AQ301+BL302-CH302,$C302-SUM($CL302:DC302)))))</f>
        <v>0</v>
      </c>
      <c r="DE302" s="10">
        <f ca="1">IF(NOT(snowball),0,IF(AR301=0,0,IF($C302&lt;=SUM($CL302:DD302),0,IF(CI302+$C302-SUM($CL302:DD302)&gt;AR301+BM302,AR301+BM302-CI302,$C302-SUM($CL302:DD302)))))</f>
        <v>0</v>
      </c>
    </row>
    <row r="303" spans="1:109" ht="11.1" customHeight="1">
      <c r="A303" s="11" t="str">
        <f t="shared" ca="1" si="422"/>
        <v/>
      </c>
      <c r="B303" s="5" t="e">
        <f t="shared" ca="1" si="369"/>
        <v>#N/A</v>
      </c>
      <c r="C303" s="34" t="str">
        <f t="shared" ca="1" si="355"/>
        <v/>
      </c>
      <c r="D303" s="10">
        <f t="shared" ca="1" si="423"/>
        <v>0</v>
      </c>
      <c r="E303" s="10">
        <f t="shared" ca="1" si="424"/>
        <v>0</v>
      </c>
      <c r="F303" s="10">
        <f t="shared" ca="1" si="425"/>
        <v>0</v>
      </c>
      <c r="G303" s="10">
        <f t="shared" ca="1" si="426"/>
        <v>0</v>
      </c>
      <c r="H303" s="10">
        <f t="shared" ca="1" si="427"/>
        <v>0</v>
      </c>
      <c r="I303" s="10">
        <f t="shared" ca="1" si="428"/>
        <v>0</v>
      </c>
      <c r="J303" s="10">
        <f t="shared" ca="1" si="354"/>
        <v>0</v>
      </c>
      <c r="K303" s="10">
        <f t="shared" ca="1" si="356"/>
        <v>0</v>
      </c>
      <c r="L303" s="10">
        <f t="shared" ca="1" si="357"/>
        <v>0</v>
      </c>
      <c r="M303" s="10">
        <f t="shared" ca="1" si="358"/>
        <v>0</v>
      </c>
      <c r="N303" s="10">
        <f t="shared" ca="1" si="359"/>
        <v>0</v>
      </c>
      <c r="O303" s="10">
        <f t="shared" ca="1" si="360"/>
        <v>0</v>
      </c>
      <c r="P303" s="10">
        <f t="shared" ca="1" si="361"/>
        <v>0</v>
      </c>
      <c r="Q303" s="10">
        <f t="shared" ca="1" si="362"/>
        <v>0</v>
      </c>
      <c r="R303" s="10">
        <f t="shared" ca="1" si="363"/>
        <v>0</v>
      </c>
      <c r="S303" s="10">
        <f t="shared" ca="1" si="364"/>
        <v>0</v>
      </c>
      <c r="T303" s="10">
        <f t="shared" ca="1" si="365"/>
        <v>0</v>
      </c>
      <c r="U303" s="10">
        <f t="shared" ca="1" si="366"/>
        <v>0</v>
      </c>
      <c r="V303" s="10">
        <f t="shared" ca="1" si="367"/>
        <v>0</v>
      </c>
      <c r="W303" s="10">
        <f t="shared" ca="1" si="367"/>
        <v>0</v>
      </c>
      <c r="X303" s="31"/>
      <c r="Y303" s="10">
        <f t="shared" ca="1" si="429"/>
        <v>0</v>
      </c>
      <c r="Z303" s="10">
        <f t="shared" ca="1" si="430"/>
        <v>0</v>
      </c>
      <c r="AA303" s="10">
        <f t="shared" ca="1" si="431"/>
        <v>0</v>
      </c>
      <c r="AB303" s="10">
        <f t="shared" ca="1" si="432"/>
        <v>0</v>
      </c>
      <c r="AC303" s="10">
        <f t="shared" ca="1" si="433"/>
        <v>0</v>
      </c>
      <c r="AD303" s="10">
        <f t="shared" ca="1" si="434"/>
        <v>0</v>
      </c>
      <c r="AE303" s="10">
        <f t="shared" ca="1" si="393"/>
        <v>0</v>
      </c>
      <c r="AF303" s="10">
        <f t="shared" ca="1" si="394"/>
        <v>0</v>
      </c>
      <c r="AG303" s="10">
        <f t="shared" ca="1" si="395"/>
        <v>0</v>
      </c>
      <c r="AH303" s="10">
        <f t="shared" ca="1" si="396"/>
        <v>0</v>
      </c>
      <c r="AI303" s="10">
        <f t="shared" ca="1" si="397"/>
        <v>0</v>
      </c>
      <c r="AJ303" s="10">
        <f t="shared" ca="1" si="398"/>
        <v>0</v>
      </c>
      <c r="AK303" s="10">
        <f t="shared" ca="1" si="399"/>
        <v>0</v>
      </c>
      <c r="AL303" s="10">
        <f t="shared" ca="1" si="400"/>
        <v>0</v>
      </c>
      <c r="AM303" s="10">
        <f t="shared" ca="1" si="401"/>
        <v>0</v>
      </c>
      <c r="AN303" s="10">
        <f t="shared" ca="1" si="402"/>
        <v>0</v>
      </c>
      <c r="AO303" s="10">
        <f t="shared" ca="1" si="403"/>
        <v>0</v>
      </c>
      <c r="AP303" s="10">
        <f t="shared" ca="1" si="404"/>
        <v>0</v>
      </c>
      <c r="AQ303" s="10">
        <f t="shared" ca="1" si="405"/>
        <v>0</v>
      </c>
      <c r="AR303" s="10">
        <f t="shared" ca="1" si="406"/>
        <v>0</v>
      </c>
      <c r="AS303" s="2"/>
      <c r="AT303" s="10">
        <f t="shared" ca="1" si="435"/>
        <v>0</v>
      </c>
      <c r="AU303" s="10">
        <f t="shared" ca="1" si="436"/>
        <v>0</v>
      </c>
      <c r="AV303" s="10">
        <f t="shared" ca="1" si="437"/>
        <v>0</v>
      </c>
      <c r="AW303" s="10">
        <f t="shared" ca="1" si="376"/>
        <v>0</v>
      </c>
      <c r="AX303" s="10">
        <f t="shared" ca="1" si="377"/>
        <v>0</v>
      </c>
      <c r="AY303" s="10">
        <f t="shared" ca="1" si="378"/>
        <v>0</v>
      </c>
      <c r="AZ303" s="10">
        <f t="shared" ca="1" si="379"/>
        <v>0</v>
      </c>
      <c r="BA303" s="10">
        <f t="shared" ca="1" si="380"/>
        <v>0</v>
      </c>
      <c r="BB303" s="10">
        <f t="shared" ca="1" si="381"/>
        <v>0</v>
      </c>
      <c r="BC303" s="10">
        <f t="shared" ca="1" si="382"/>
        <v>0</v>
      </c>
      <c r="BD303" s="10">
        <f t="shared" ca="1" si="383"/>
        <v>0</v>
      </c>
      <c r="BE303" s="10">
        <f t="shared" ca="1" si="384"/>
        <v>0</v>
      </c>
      <c r="BF303" s="10">
        <f t="shared" ca="1" si="385"/>
        <v>0</v>
      </c>
      <c r="BG303" s="10">
        <f t="shared" ca="1" si="386"/>
        <v>0</v>
      </c>
      <c r="BH303" s="10">
        <f t="shared" ca="1" si="387"/>
        <v>0</v>
      </c>
      <c r="BI303" s="10">
        <f t="shared" ca="1" si="388"/>
        <v>0</v>
      </c>
      <c r="BJ303" s="10">
        <f t="shared" ca="1" si="389"/>
        <v>0</v>
      </c>
      <c r="BK303" s="10">
        <f t="shared" ca="1" si="390"/>
        <v>0</v>
      </c>
      <c r="BL303" s="10">
        <f t="shared" ca="1" si="391"/>
        <v>0</v>
      </c>
      <c r="BM303" s="10">
        <f t="shared" ca="1" si="392"/>
        <v>0</v>
      </c>
      <c r="BN303" s="13">
        <f t="shared" ca="1" si="370"/>
        <v>0</v>
      </c>
      <c r="BO303" s="7"/>
      <c r="BP303" s="10">
        <f t="shared" ca="1" si="371"/>
        <v>0</v>
      </c>
      <c r="BQ303" s="10">
        <f t="shared" ca="1" si="372"/>
        <v>0</v>
      </c>
      <c r="BR303" s="10">
        <f t="shared" ca="1" si="373"/>
        <v>0</v>
      </c>
      <c r="BS303" s="10">
        <f t="shared" ca="1" si="374"/>
        <v>0</v>
      </c>
      <c r="BT303" s="10">
        <f t="shared" ca="1" si="375"/>
        <v>0</v>
      </c>
      <c r="BU303" s="10">
        <f t="shared" ca="1" si="407"/>
        <v>0</v>
      </c>
      <c r="BV303" s="10">
        <f t="shared" ca="1" si="408"/>
        <v>0</v>
      </c>
      <c r="BW303" s="10">
        <f t="shared" ca="1" si="409"/>
        <v>0</v>
      </c>
      <c r="BX303" s="10">
        <f t="shared" ca="1" si="410"/>
        <v>0</v>
      </c>
      <c r="BY303" s="10">
        <f t="shared" ca="1" si="411"/>
        <v>0</v>
      </c>
      <c r="BZ303" s="10">
        <f t="shared" ca="1" si="412"/>
        <v>0</v>
      </c>
      <c r="CA303" s="10">
        <f t="shared" ca="1" si="413"/>
        <v>0</v>
      </c>
      <c r="CB303" s="10">
        <f t="shared" ca="1" si="414"/>
        <v>0</v>
      </c>
      <c r="CC303" s="10">
        <f t="shared" ca="1" si="415"/>
        <v>0</v>
      </c>
      <c r="CD303" s="10">
        <f t="shared" ca="1" si="416"/>
        <v>0</v>
      </c>
      <c r="CE303" s="10">
        <f t="shared" ca="1" si="417"/>
        <v>0</v>
      </c>
      <c r="CF303" s="10">
        <f t="shared" ca="1" si="418"/>
        <v>0</v>
      </c>
      <c r="CG303" s="10">
        <f t="shared" ca="1" si="419"/>
        <v>0</v>
      </c>
      <c r="CH303" s="10">
        <f t="shared" ca="1" si="420"/>
        <v>0</v>
      </c>
      <c r="CI303" s="10">
        <f t="shared" ca="1" si="421"/>
        <v>0</v>
      </c>
      <c r="CJ303" s="13">
        <f t="shared" ca="1" si="438"/>
        <v>0</v>
      </c>
      <c r="CK303" s="13"/>
      <c r="CL303" s="33">
        <f t="shared" ca="1" si="368"/>
        <v>0</v>
      </c>
      <c r="CM303" s="10">
        <f ca="1">IF(NOT(snowball),0,IF(Z302=0,0,IF($C303&lt;=SUM($CL303:CL303),0,IF(BQ303+$C303-SUM($CL303:CL303)&gt;Z302+AU303,Z302+AU303-BQ303,$C303-SUM($CL303:CL303)))))</f>
        <v>0</v>
      </c>
      <c r="CN303" s="10">
        <f ca="1">IF(NOT(snowball),0,IF(AA302=0,0,IF($C303&lt;=SUM($CL303:CM303),0,IF(BR303+$C303-SUM($CL303:CM303)&gt;AA302+AV303,AA302+AV303-BR303,$C303-SUM($CL303:CM303)))))</f>
        <v>0</v>
      </c>
      <c r="CO303" s="10">
        <f ca="1">IF(NOT(snowball),0,IF(AB302=0,0,IF($C303&lt;=SUM($CL303:CN303),0,IF(BS303+$C303-SUM($CL303:CN303)&gt;AB302+AW303,AB302+AW303-BS303,$C303-SUM($CL303:CN303)))))</f>
        <v>0</v>
      </c>
      <c r="CP303" s="10">
        <f ca="1">IF(NOT(snowball),0,IF(AC302=0,0,IF($C303&lt;=SUM($CL303:CO303),0,IF(BT303+$C303-SUM($CL303:CO303)&gt;AC302+AX303,AC302+AX303-BT303,$C303-SUM($CL303:CO303)))))</f>
        <v>0</v>
      </c>
      <c r="CQ303" s="10">
        <f ca="1">IF(NOT(snowball),0,IF(AD302=0,0,IF($C303&lt;=SUM($CL303:CP303),0,IF(BU303+$C303-SUM($CL303:CP303)&gt;AD302+AY303,AD302+AY303-BU303,$C303-SUM($CL303:CP303)))))</f>
        <v>0</v>
      </c>
      <c r="CR303" s="10">
        <f ca="1">IF(NOT(snowball),0,IF(AE302=0,0,IF($C303&lt;=SUM($CL303:CQ303),0,IF(BV303+$C303-SUM($CL303:CQ303)&gt;AE302+AZ303,AE302+AZ303-BV303,$C303-SUM($CL303:CQ303)))))</f>
        <v>0</v>
      </c>
      <c r="CS303" s="10">
        <f ca="1">IF(NOT(snowball),0,IF(AF302=0,0,IF($C303&lt;=SUM($CL303:CR303),0,IF(BW303+$C303-SUM($CL303:CR303)&gt;AF302+BA303,AF302+BA303-BW303,$C303-SUM($CL303:CR303)))))</f>
        <v>0</v>
      </c>
      <c r="CT303" s="10">
        <f ca="1">IF(NOT(snowball),0,IF(AG302=0,0,IF($C303&lt;=SUM($CL303:CS303),0,IF(BX303+$C303-SUM($CL303:CS303)&gt;AG302+BB303,AG302+BB303-BX303,$C303-SUM($CL303:CS303)))))</f>
        <v>0</v>
      </c>
      <c r="CU303" s="10">
        <f ca="1">IF(NOT(snowball),0,IF(AH302=0,0,IF($C303&lt;=SUM($CL303:CT303),0,IF(BY303+$C303-SUM($CL303:CT303)&gt;AH302+BC303,AH302+BC303-BY303,$C303-SUM($CL303:CT303)))))</f>
        <v>0</v>
      </c>
      <c r="CV303" s="10">
        <f ca="1">IF(NOT(snowball),0,IF(AI302=0,0,IF($C303&lt;=SUM($CL303:CU303),0,IF(BZ303+$C303-SUM($CL303:CU303)&gt;AI302+BD303,AI302+BD303-BZ303,$C303-SUM($CL303:CU303)))))</f>
        <v>0</v>
      </c>
      <c r="CW303" s="10">
        <f ca="1">IF(NOT(snowball),0,IF(AJ302=0,0,IF($C303&lt;=SUM($CL303:CV303),0,IF(CA303+$C303-SUM($CL303:CV303)&gt;AJ302+BE303,AJ302+BE303-CA303,$C303-SUM($CL303:CV303)))))</f>
        <v>0</v>
      </c>
      <c r="CX303" s="10">
        <f ca="1">IF(NOT(snowball),0,IF(AK302=0,0,IF($C303&lt;=SUM($CL303:CW303),0,IF(CB303+$C303-SUM($CL303:CW303)&gt;AK302+BF303,AK302+BF303-CB303,$C303-SUM($CL303:CW303)))))</f>
        <v>0</v>
      </c>
      <c r="CY303" s="10">
        <f ca="1">IF(NOT(snowball),0,IF(AL302=0,0,IF($C303&lt;=SUM($CL303:CX303),0,IF(CC303+$C303-SUM($CL303:CX303)&gt;AL302+BG303,AL302+BG303-CC303,$C303-SUM($CL303:CX303)))))</f>
        <v>0</v>
      </c>
      <c r="CZ303" s="10">
        <f ca="1">IF(NOT(snowball),0,IF(AM302=0,0,IF($C303&lt;=SUM($CL303:CY303),0,IF(CD303+$C303-SUM($CL303:CY303)&gt;AM302+BH303,AM302+BH303-CD303,$C303-SUM($CL303:CY303)))))</f>
        <v>0</v>
      </c>
      <c r="DA303" s="10">
        <f ca="1">IF(NOT(snowball),0,IF(AN302=0,0,IF($C303&lt;=SUM($CL303:CZ303),0,IF(CE303+$C303-SUM($CL303:CZ303)&gt;AN302+BI303,AN302+BI303-CE303,$C303-SUM($CL303:CZ303)))))</f>
        <v>0</v>
      </c>
      <c r="DB303" s="10">
        <f ca="1">IF(NOT(snowball),0,IF(AO302=0,0,IF($C303&lt;=SUM($CL303:DA303),0,IF(CF303+$C303-SUM($CL303:DA303)&gt;AO302+BJ303,AO302+BJ303-CF303,$C303-SUM($CL303:DA303)))))</f>
        <v>0</v>
      </c>
      <c r="DC303" s="10">
        <f ca="1">IF(NOT(snowball),0,IF(AP302=0,0,IF($C303&lt;=SUM($CL303:DB303),0,IF(CG303+$C303-SUM($CL303:DB303)&gt;AP302+BK303,AP302+BK303-CG303,$C303-SUM($CL303:DB303)))))</f>
        <v>0</v>
      </c>
      <c r="DD303" s="10">
        <f ca="1">IF(NOT(snowball),0,IF(AQ302=0,0,IF($C303&lt;=SUM($CL303:DC303),0,IF(CH303+$C303-SUM($CL303:DC303)&gt;AQ302+BL303,AQ302+BL303-CH303,$C303-SUM($CL303:DC303)))))</f>
        <v>0</v>
      </c>
      <c r="DE303" s="10">
        <f ca="1">IF(NOT(snowball),0,IF(AR302=0,0,IF($C303&lt;=SUM($CL303:DD303),0,IF(CI303+$C303-SUM($CL303:DD303)&gt;AR302+BM303,AR302+BM303-CI303,$C303-SUM($CL303:DD303)))))</f>
        <v>0</v>
      </c>
    </row>
    <row r="304" spans="1:109" ht="11.1" customHeight="1">
      <c r="A304" s="11" t="str">
        <f t="shared" ca="1" si="422"/>
        <v/>
      </c>
      <c r="B304" s="5" t="e">
        <f t="shared" ca="1" si="369"/>
        <v>#N/A</v>
      </c>
      <c r="C304" s="34" t="str">
        <f t="shared" ca="1" si="355"/>
        <v/>
      </c>
      <c r="D304" s="10">
        <f t="shared" ca="1" si="423"/>
        <v>0</v>
      </c>
      <c r="E304" s="10">
        <f t="shared" ca="1" si="424"/>
        <v>0</v>
      </c>
      <c r="F304" s="10">
        <f t="shared" ca="1" si="425"/>
        <v>0</v>
      </c>
      <c r="G304" s="10">
        <f t="shared" ca="1" si="426"/>
        <v>0</v>
      </c>
      <c r="H304" s="10">
        <f t="shared" ca="1" si="427"/>
        <v>0</v>
      </c>
      <c r="I304" s="10">
        <f t="shared" ca="1" si="428"/>
        <v>0</v>
      </c>
      <c r="J304" s="10">
        <f t="shared" ca="1" si="354"/>
        <v>0</v>
      </c>
      <c r="K304" s="10">
        <f t="shared" ca="1" si="356"/>
        <v>0</v>
      </c>
      <c r="L304" s="10">
        <f t="shared" ca="1" si="357"/>
        <v>0</v>
      </c>
      <c r="M304" s="10">
        <f t="shared" ca="1" si="358"/>
        <v>0</v>
      </c>
      <c r="N304" s="10">
        <f t="shared" ca="1" si="359"/>
        <v>0</v>
      </c>
      <c r="O304" s="10">
        <f t="shared" ca="1" si="360"/>
        <v>0</v>
      </c>
      <c r="P304" s="10">
        <f t="shared" ca="1" si="361"/>
        <v>0</v>
      </c>
      <c r="Q304" s="10">
        <f t="shared" ca="1" si="362"/>
        <v>0</v>
      </c>
      <c r="R304" s="10">
        <f t="shared" ca="1" si="363"/>
        <v>0</v>
      </c>
      <c r="S304" s="10">
        <f t="shared" ca="1" si="364"/>
        <v>0</v>
      </c>
      <c r="T304" s="10">
        <f t="shared" ca="1" si="365"/>
        <v>0</v>
      </c>
      <c r="U304" s="10">
        <f t="shared" ca="1" si="366"/>
        <v>0</v>
      </c>
      <c r="V304" s="10">
        <f t="shared" ca="1" si="367"/>
        <v>0</v>
      </c>
      <c r="W304" s="10">
        <f t="shared" ca="1" si="367"/>
        <v>0</v>
      </c>
      <c r="X304" s="31"/>
      <c r="Y304" s="10">
        <f t="shared" ca="1" si="429"/>
        <v>0</v>
      </c>
      <c r="Z304" s="10">
        <f t="shared" ca="1" si="430"/>
        <v>0</v>
      </c>
      <c r="AA304" s="10">
        <f t="shared" ca="1" si="431"/>
        <v>0</v>
      </c>
      <c r="AB304" s="10">
        <f t="shared" ca="1" si="432"/>
        <v>0</v>
      </c>
      <c r="AC304" s="10">
        <f t="shared" ca="1" si="433"/>
        <v>0</v>
      </c>
      <c r="AD304" s="10">
        <f t="shared" ca="1" si="434"/>
        <v>0</v>
      </c>
      <c r="AE304" s="10">
        <f t="shared" ca="1" si="393"/>
        <v>0</v>
      </c>
      <c r="AF304" s="10">
        <f t="shared" ca="1" si="394"/>
        <v>0</v>
      </c>
      <c r="AG304" s="10">
        <f t="shared" ca="1" si="395"/>
        <v>0</v>
      </c>
      <c r="AH304" s="10">
        <f t="shared" ca="1" si="396"/>
        <v>0</v>
      </c>
      <c r="AI304" s="10">
        <f t="shared" ca="1" si="397"/>
        <v>0</v>
      </c>
      <c r="AJ304" s="10">
        <f t="shared" ca="1" si="398"/>
        <v>0</v>
      </c>
      <c r="AK304" s="10">
        <f t="shared" ca="1" si="399"/>
        <v>0</v>
      </c>
      <c r="AL304" s="10">
        <f t="shared" ca="1" si="400"/>
        <v>0</v>
      </c>
      <c r="AM304" s="10">
        <f t="shared" ca="1" si="401"/>
        <v>0</v>
      </c>
      <c r="AN304" s="10">
        <f t="shared" ca="1" si="402"/>
        <v>0</v>
      </c>
      <c r="AO304" s="10">
        <f t="shared" ca="1" si="403"/>
        <v>0</v>
      </c>
      <c r="AP304" s="10">
        <f t="shared" ca="1" si="404"/>
        <v>0</v>
      </c>
      <c r="AQ304" s="10">
        <f t="shared" ca="1" si="405"/>
        <v>0</v>
      </c>
      <c r="AR304" s="10">
        <f t="shared" ca="1" si="406"/>
        <v>0</v>
      </c>
      <c r="AS304" s="2"/>
      <c r="AT304" s="10">
        <f t="shared" ca="1" si="435"/>
        <v>0</v>
      </c>
      <c r="AU304" s="10">
        <f t="shared" ca="1" si="436"/>
        <v>0</v>
      </c>
      <c r="AV304" s="10">
        <f t="shared" ca="1" si="437"/>
        <v>0</v>
      </c>
      <c r="AW304" s="10">
        <f t="shared" ca="1" si="376"/>
        <v>0</v>
      </c>
      <c r="AX304" s="10">
        <f t="shared" ca="1" si="377"/>
        <v>0</v>
      </c>
      <c r="AY304" s="10">
        <f t="shared" ca="1" si="378"/>
        <v>0</v>
      </c>
      <c r="AZ304" s="10">
        <f t="shared" ca="1" si="379"/>
        <v>0</v>
      </c>
      <c r="BA304" s="10">
        <f t="shared" ca="1" si="380"/>
        <v>0</v>
      </c>
      <c r="BB304" s="10">
        <f t="shared" ca="1" si="381"/>
        <v>0</v>
      </c>
      <c r="BC304" s="10">
        <f t="shared" ca="1" si="382"/>
        <v>0</v>
      </c>
      <c r="BD304" s="10">
        <f t="shared" ca="1" si="383"/>
        <v>0</v>
      </c>
      <c r="BE304" s="10">
        <f t="shared" ca="1" si="384"/>
        <v>0</v>
      </c>
      <c r="BF304" s="10">
        <f t="shared" ca="1" si="385"/>
        <v>0</v>
      </c>
      <c r="BG304" s="10">
        <f t="shared" ca="1" si="386"/>
        <v>0</v>
      </c>
      <c r="BH304" s="10">
        <f t="shared" ca="1" si="387"/>
        <v>0</v>
      </c>
      <c r="BI304" s="10">
        <f t="shared" ca="1" si="388"/>
        <v>0</v>
      </c>
      <c r="BJ304" s="10">
        <f t="shared" ca="1" si="389"/>
        <v>0</v>
      </c>
      <c r="BK304" s="10">
        <f t="shared" ca="1" si="390"/>
        <v>0</v>
      </c>
      <c r="BL304" s="10">
        <f t="shared" ca="1" si="391"/>
        <v>0</v>
      </c>
      <c r="BM304" s="10">
        <f t="shared" ca="1" si="392"/>
        <v>0</v>
      </c>
      <c r="BN304" s="13">
        <f t="shared" ca="1" si="370"/>
        <v>0</v>
      </c>
      <c r="BO304" s="7"/>
      <c r="BP304" s="10">
        <f t="shared" ca="1" si="371"/>
        <v>0</v>
      </c>
      <c r="BQ304" s="10">
        <f t="shared" ca="1" si="372"/>
        <v>0</v>
      </c>
      <c r="BR304" s="10">
        <f t="shared" ca="1" si="373"/>
        <v>0</v>
      </c>
      <c r="BS304" s="10">
        <f t="shared" ca="1" si="374"/>
        <v>0</v>
      </c>
      <c r="BT304" s="10">
        <f t="shared" ca="1" si="375"/>
        <v>0</v>
      </c>
      <c r="BU304" s="10">
        <f t="shared" ca="1" si="407"/>
        <v>0</v>
      </c>
      <c r="BV304" s="10">
        <f t="shared" ca="1" si="408"/>
        <v>0</v>
      </c>
      <c r="BW304" s="10">
        <f t="shared" ca="1" si="409"/>
        <v>0</v>
      </c>
      <c r="BX304" s="10">
        <f t="shared" ca="1" si="410"/>
        <v>0</v>
      </c>
      <c r="BY304" s="10">
        <f t="shared" ca="1" si="411"/>
        <v>0</v>
      </c>
      <c r="BZ304" s="10">
        <f t="shared" ca="1" si="412"/>
        <v>0</v>
      </c>
      <c r="CA304" s="10">
        <f t="shared" ca="1" si="413"/>
        <v>0</v>
      </c>
      <c r="CB304" s="10">
        <f t="shared" ca="1" si="414"/>
        <v>0</v>
      </c>
      <c r="CC304" s="10">
        <f t="shared" ca="1" si="415"/>
        <v>0</v>
      </c>
      <c r="CD304" s="10">
        <f t="shared" ca="1" si="416"/>
        <v>0</v>
      </c>
      <c r="CE304" s="10">
        <f t="shared" ca="1" si="417"/>
        <v>0</v>
      </c>
      <c r="CF304" s="10">
        <f t="shared" ca="1" si="418"/>
        <v>0</v>
      </c>
      <c r="CG304" s="10">
        <f t="shared" ca="1" si="419"/>
        <v>0</v>
      </c>
      <c r="CH304" s="10">
        <f t="shared" ca="1" si="420"/>
        <v>0</v>
      </c>
      <c r="CI304" s="10">
        <f t="shared" ca="1" si="421"/>
        <v>0</v>
      </c>
      <c r="CJ304" s="13">
        <f t="shared" ca="1" si="438"/>
        <v>0</v>
      </c>
      <c r="CK304" s="13"/>
      <c r="CL304" s="33">
        <f t="shared" ca="1" si="368"/>
        <v>0</v>
      </c>
      <c r="CM304" s="10">
        <f ca="1">IF(NOT(snowball),0,IF(Z303=0,0,IF($C304&lt;=SUM($CL304:CL304),0,IF(BQ304+$C304-SUM($CL304:CL304)&gt;Z303+AU304,Z303+AU304-BQ304,$C304-SUM($CL304:CL304)))))</f>
        <v>0</v>
      </c>
      <c r="CN304" s="10">
        <f ca="1">IF(NOT(snowball),0,IF(AA303=0,0,IF($C304&lt;=SUM($CL304:CM304),0,IF(BR304+$C304-SUM($CL304:CM304)&gt;AA303+AV304,AA303+AV304-BR304,$C304-SUM($CL304:CM304)))))</f>
        <v>0</v>
      </c>
      <c r="CO304" s="10">
        <f ca="1">IF(NOT(snowball),0,IF(AB303=0,0,IF($C304&lt;=SUM($CL304:CN304),0,IF(BS304+$C304-SUM($CL304:CN304)&gt;AB303+AW304,AB303+AW304-BS304,$C304-SUM($CL304:CN304)))))</f>
        <v>0</v>
      </c>
      <c r="CP304" s="10">
        <f ca="1">IF(NOT(snowball),0,IF(AC303=0,0,IF($C304&lt;=SUM($CL304:CO304),0,IF(BT304+$C304-SUM($CL304:CO304)&gt;AC303+AX304,AC303+AX304-BT304,$C304-SUM($CL304:CO304)))))</f>
        <v>0</v>
      </c>
      <c r="CQ304" s="10">
        <f ca="1">IF(NOT(snowball),0,IF(AD303=0,0,IF($C304&lt;=SUM($CL304:CP304),0,IF(BU304+$C304-SUM($CL304:CP304)&gt;AD303+AY304,AD303+AY304-BU304,$C304-SUM($CL304:CP304)))))</f>
        <v>0</v>
      </c>
      <c r="CR304" s="10">
        <f ca="1">IF(NOT(snowball),0,IF(AE303=0,0,IF($C304&lt;=SUM($CL304:CQ304),0,IF(BV304+$C304-SUM($CL304:CQ304)&gt;AE303+AZ304,AE303+AZ304-BV304,$C304-SUM($CL304:CQ304)))))</f>
        <v>0</v>
      </c>
      <c r="CS304" s="10">
        <f ca="1">IF(NOT(snowball),0,IF(AF303=0,0,IF($C304&lt;=SUM($CL304:CR304),0,IF(BW304+$C304-SUM($CL304:CR304)&gt;AF303+BA304,AF303+BA304-BW304,$C304-SUM($CL304:CR304)))))</f>
        <v>0</v>
      </c>
      <c r="CT304" s="10">
        <f ca="1">IF(NOT(snowball),0,IF(AG303=0,0,IF($C304&lt;=SUM($CL304:CS304),0,IF(BX304+$C304-SUM($CL304:CS304)&gt;AG303+BB304,AG303+BB304-BX304,$C304-SUM($CL304:CS304)))))</f>
        <v>0</v>
      </c>
      <c r="CU304" s="10">
        <f ca="1">IF(NOT(snowball),0,IF(AH303=0,0,IF($C304&lt;=SUM($CL304:CT304),0,IF(BY304+$C304-SUM($CL304:CT304)&gt;AH303+BC304,AH303+BC304-BY304,$C304-SUM($CL304:CT304)))))</f>
        <v>0</v>
      </c>
      <c r="CV304" s="10">
        <f ca="1">IF(NOT(snowball),0,IF(AI303=0,0,IF($C304&lt;=SUM($CL304:CU304),0,IF(BZ304+$C304-SUM($CL304:CU304)&gt;AI303+BD304,AI303+BD304-BZ304,$C304-SUM($CL304:CU304)))))</f>
        <v>0</v>
      </c>
      <c r="CW304" s="10">
        <f ca="1">IF(NOT(snowball),0,IF(AJ303=0,0,IF($C304&lt;=SUM($CL304:CV304),0,IF(CA304+$C304-SUM($CL304:CV304)&gt;AJ303+BE304,AJ303+BE304-CA304,$C304-SUM($CL304:CV304)))))</f>
        <v>0</v>
      </c>
      <c r="CX304" s="10">
        <f ca="1">IF(NOT(snowball),0,IF(AK303=0,0,IF($C304&lt;=SUM($CL304:CW304),0,IF(CB304+$C304-SUM($CL304:CW304)&gt;AK303+BF304,AK303+BF304-CB304,$C304-SUM($CL304:CW304)))))</f>
        <v>0</v>
      </c>
      <c r="CY304" s="10">
        <f ca="1">IF(NOT(snowball),0,IF(AL303=0,0,IF($C304&lt;=SUM($CL304:CX304),0,IF(CC304+$C304-SUM($CL304:CX304)&gt;AL303+BG304,AL303+BG304-CC304,$C304-SUM($CL304:CX304)))))</f>
        <v>0</v>
      </c>
      <c r="CZ304" s="10">
        <f ca="1">IF(NOT(snowball),0,IF(AM303=0,0,IF($C304&lt;=SUM($CL304:CY304),0,IF(CD304+$C304-SUM($CL304:CY304)&gt;AM303+BH304,AM303+BH304-CD304,$C304-SUM($CL304:CY304)))))</f>
        <v>0</v>
      </c>
      <c r="DA304" s="10">
        <f ca="1">IF(NOT(snowball),0,IF(AN303=0,0,IF($C304&lt;=SUM($CL304:CZ304),0,IF(CE304+$C304-SUM($CL304:CZ304)&gt;AN303+BI304,AN303+BI304-CE304,$C304-SUM($CL304:CZ304)))))</f>
        <v>0</v>
      </c>
      <c r="DB304" s="10">
        <f ca="1">IF(NOT(snowball),0,IF(AO303=0,0,IF($C304&lt;=SUM($CL304:DA304),0,IF(CF304+$C304-SUM($CL304:DA304)&gt;AO303+BJ304,AO303+BJ304-CF304,$C304-SUM($CL304:DA304)))))</f>
        <v>0</v>
      </c>
      <c r="DC304" s="10">
        <f ca="1">IF(NOT(snowball),0,IF(AP303=0,0,IF($C304&lt;=SUM($CL304:DB304),0,IF(CG304+$C304-SUM($CL304:DB304)&gt;AP303+BK304,AP303+BK304-CG304,$C304-SUM($CL304:DB304)))))</f>
        <v>0</v>
      </c>
      <c r="DD304" s="10">
        <f ca="1">IF(NOT(snowball),0,IF(AQ303=0,0,IF($C304&lt;=SUM($CL304:DC304),0,IF(CH304+$C304-SUM($CL304:DC304)&gt;AQ303+BL304,AQ303+BL304-CH304,$C304-SUM($CL304:DC304)))))</f>
        <v>0</v>
      </c>
      <c r="DE304" s="10">
        <f ca="1">IF(NOT(snowball),0,IF(AR303=0,0,IF($C304&lt;=SUM($CL304:DD304),0,IF(CI304+$C304-SUM($CL304:DD304)&gt;AR303+BM304,AR303+BM304-CI304,$C304-SUM($CL304:DD304)))))</f>
        <v>0</v>
      </c>
    </row>
    <row r="305" spans="1:109" ht="11.1" customHeight="1">
      <c r="A305" s="11" t="str">
        <f t="shared" ca="1" si="422"/>
        <v/>
      </c>
      <c r="B305" s="5" t="e">
        <f t="shared" ca="1" si="369"/>
        <v>#N/A</v>
      </c>
      <c r="C305" s="34" t="str">
        <f t="shared" ca="1" si="355"/>
        <v/>
      </c>
      <c r="D305" s="10">
        <f t="shared" ca="1" si="423"/>
        <v>0</v>
      </c>
      <c r="E305" s="10">
        <f t="shared" ca="1" si="424"/>
        <v>0</v>
      </c>
      <c r="F305" s="10">
        <f t="shared" ca="1" si="425"/>
        <v>0</v>
      </c>
      <c r="G305" s="10">
        <f t="shared" ca="1" si="426"/>
        <v>0</v>
      </c>
      <c r="H305" s="10">
        <f t="shared" ca="1" si="427"/>
        <v>0</v>
      </c>
      <c r="I305" s="10">
        <f t="shared" ca="1" si="428"/>
        <v>0</v>
      </c>
      <c r="J305" s="10">
        <f t="shared" ca="1" si="354"/>
        <v>0</v>
      </c>
      <c r="K305" s="10">
        <f t="shared" ca="1" si="356"/>
        <v>0</v>
      </c>
      <c r="L305" s="10">
        <f t="shared" ca="1" si="357"/>
        <v>0</v>
      </c>
      <c r="M305" s="10">
        <f t="shared" ca="1" si="358"/>
        <v>0</v>
      </c>
      <c r="N305" s="10">
        <f t="shared" ca="1" si="359"/>
        <v>0</v>
      </c>
      <c r="O305" s="10">
        <f t="shared" ca="1" si="360"/>
        <v>0</v>
      </c>
      <c r="P305" s="10">
        <f t="shared" ca="1" si="361"/>
        <v>0</v>
      </c>
      <c r="Q305" s="10">
        <f t="shared" ca="1" si="362"/>
        <v>0</v>
      </c>
      <c r="R305" s="10">
        <f t="shared" ca="1" si="363"/>
        <v>0</v>
      </c>
      <c r="S305" s="10">
        <f t="shared" ca="1" si="364"/>
        <v>0</v>
      </c>
      <c r="T305" s="10">
        <f t="shared" ca="1" si="365"/>
        <v>0</v>
      </c>
      <c r="U305" s="10">
        <f t="shared" ca="1" si="366"/>
        <v>0</v>
      </c>
      <c r="V305" s="10">
        <f t="shared" ca="1" si="367"/>
        <v>0</v>
      </c>
      <c r="W305" s="10">
        <f t="shared" ca="1" si="367"/>
        <v>0</v>
      </c>
      <c r="X305" s="31"/>
      <c r="Y305" s="10">
        <f t="shared" ca="1" si="429"/>
        <v>0</v>
      </c>
      <c r="Z305" s="10">
        <f t="shared" ca="1" si="430"/>
        <v>0</v>
      </c>
      <c r="AA305" s="10">
        <f t="shared" ca="1" si="431"/>
        <v>0</v>
      </c>
      <c r="AB305" s="10">
        <f t="shared" ca="1" si="432"/>
        <v>0</v>
      </c>
      <c r="AC305" s="10">
        <f t="shared" ca="1" si="433"/>
        <v>0</v>
      </c>
      <c r="AD305" s="10">
        <f t="shared" ca="1" si="434"/>
        <v>0</v>
      </c>
      <c r="AE305" s="10">
        <f t="shared" ca="1" si="393"/>
        <v>0</v>
      </c>
      <c r="AF305" s="10">
        <f t="shared" ca="1" si="394"/>
        <v>0</v>
      </c>
      <c r="AG305" s="10">
        <f t="shared" ca="1" si="395"/>
        <v>0</v>
      </c>
      <c r="AH305" s="10">
        <f t="shared" ca="1" si="396"/>
        <v>0</v>
      </c>
      <c r="AI305" s="10">
        <f t="shared" ca="1" si="397"/>
        <v>0</v>
      </c>
      <c r="AJ305" s="10">
        <f t="shared" ca="1" si="398"/>
        <v>0</v>
      </c>
      <c r="AK305" s="10">
        <f t="shared" ca="1" si="399"/>
        <v>0</v>
      </c>
      <c r="AL305" s="10">
        <f t="shared" ca="1" si="400"/>
        <v>0</v>
      </c>
      <c r="AM305" s="10">
        <f t="shared" ca="1" si="401"/>
        <v>0</v>
      </c>
      <c r="AN305" s="10">
        <f t="shared" ca="1" si="402"/>
        <v>0</v>
      </c>
      <c r="AO305" s="10">
        <f t="shared" ca="1" si="403"/>
        <v>0</v>
      </c>
      <c r="AP305" s="10">
        <f t="shared" ca="1" si="404"/>
        <v>0</v>
      </c>
      <c r="AQ305" s="10">
        <f t="shared" ca="1" si="405"/>
        <v>0</v>
      </c>
      <c r="AR305" s="10">
        <f t="shared" ca="1" si="406"/>
        <v>0</v>
      </c>
      <c r="AS305" s="2"/>
      <c r="AT305" s="10">
        <f t="shared" ca="1" si="435"/>
        <v>0</v>
      </c>
      <c r="AU305" s="10">
        <f t="shared" ca="1" si="436"/>
        <v>0</v>
      </c>
      <c r="AV305" s="10">
        <f t="shared" ca="1" si="437"/>
        <v>0</v>
      </c>
      <c r="AW305" s="10">
        <f t="shared" ca="1" si="376"/>
        <v>0</v>
      </c>
      <c r="AX305" s="10">
        <f t="shared" ca="1" si="377"/>
        <v>0</v>
      </c>
      <c r="AY305" s="10">
        <f t="shared" ca="1" si="378"/>
        <v>0</v>
      </c>
      <c r="AZ305" s="10">
        <f t="shared" ca="1" si="379"/>
        <v>0</v>
      </c>
      <c r="BA305" s="10">
        <f t="shared" ca="1" si="380"/>
        <v>0</v>
      </c>
      <c r="BB305" s="10">
        <f t="shared" ca="1" si="381"/>
        <v>0</v>
      </c>
      <c r="BC305" s="10">
        <f t="shared" ca="1" si="382"/>
        <v>0</v>
      </c>
      <c r="BD305" s="10">
        <f t="shared" ca="1" si="383"/>
        <v>0</v>
      </c>
      <c r="BE305" s="10">
        <f t="shared" ca="1" si="384"/>
        <v>0</v>
      </c>
      <c r="BF305" s="10">
        <f t="shared" ca="1" si="385"/>
        <v>0</v>
      </c>
      <c r="BG305" s="10">
        <f t="shared" ca="1" si="386"/>
        <v>0</v>
      </c>
      <c r="BH305" s="10">
        <f t="shared" ca="1" si="387"/>
        <v>0</v>
      </c>
      <c r="BI305" s="10">
        <f t="shared" ca="1" si="388"/>
        <v>0</v>
      </c>
      <c r="BJ305" s="10">
        <f t="shared" ca="1" si="389"/>
        <v>0</v>
      </c>
      <c r="BK305" s="10">
        <f t="shared" ca="1" si="390"/>
        <v>0</v>
      </c>
      <c r="BL305" s="10">
        <f t="shared" ca="1" si="391"/>
        <v>0</v>
      </c>
      <c r="BM305" s="10">
        <f t="shared" ca="1" si="392"/>
        <v>0</v>
      </c>
      <c r="BN305" s="13">
        <f t="shared" ca="1" si="370"/>
        <v>0</v>
      </c>
      <c r="BO305" s="7"/>
      <c r="BP305" s="10">
        <f t="shared" ca="1" si="371"/>
        <v>0</v>
      </c>
      <c r="BQ305" s="10">
        <f t="shared" ca="1" si="372"/>
        <v>0</v>
      </c>
      <c r="BR305" s="10">
        <f t="shared" ca="1" si="373"/>
        <v>0</v>
      </c>
      <c r="BS305" s="10">
        <f t="shared" ca="1" si="374"/>
        <v>0</v>
      </c>
      <c r="BT305" s="10">
        <f t="shared" ca="1" si="375"/>
        <v>0</v>
      </c>
      <c r="BU305" s="10">
        <f t="shared" ca="1" si="407"/>
        <v>0</v>
      </c>
      <c r="BV305" s="10">
        <f t="shared" ca="1" si="408"/>
        <v>0</v>
      </c>
      <c r="BW305" s="10">
        <f t="shared" ca="1" si="409"/>
        <v>0</v>
      </c>
      <c r="BX305" s="10">
        <f t="shared" ca="1" si="410"/>
        <v>0</v>
      </c>
      <c r="BY305" s="10">
        <f t="shared" ca="1" si="411"/>
        <v>0</v>
      </c>
      <c r="BZ305" s="10">
        <f t="shared" ca="1" si="412"/>
        <v>0</v>
      </c>
      <c r="CA305" s="10">
        <f t="shared" ca="1" si="413"/>
        <v>0</v>
      </c>
      <c r="CB305" s="10">
        <f t="shared" ca="1" si="414"/>
        <v>0</v>
      </c>
      <c r="CC305" s="10">
        <f t="shared" ca="1" si="415"/>
        <v>0</v>
      </c>
      <c r="CD305" s="10">
        <f t="shared" ca="1" si="416"/>
        <v>0</v>
      </c>
      <c r="CE305" s="10">
        <f t="shared" ca="1" si="417"/>
        <v>0</v>
      </c>
      <c r="CF305" s="10">
        <f t="shared" ca="1" si="418"/>
        <v>0</v>
      </c>
      <c r="CG305" s="10">
        <f t="shared" ca="1" si="419"/>
        <v>0</v>
      </c>
      <c r="CH305" s="10">
        <f t="shared" ca="1" si="420"/>
        <v>0</v>
      </c>
      <c r="CI305" s="10">
        <f t="shared" ca="1" si="421"/>
        <v>0</v>
      </c>
      <c r="CJ305" s="13">
        <f t="shared" ca="1" si="438"/>
        <v>0</v>
      </c>
      <c r="CK305" s="13"/>
      <c r="CL305" s="33">
        <f t="shared" ca="1" si="368"/>
        <v>0</v>
      </c>
      <c r="CM305" s="10">
        <f ca="1">IF(NOT(snowball),0,IF(Z304=0,0,IF($C305&lt;=SUM($CL305:CL305),0,IF(BQ305+$C305-SUM($CL305:CL305)&gt;Z304+AU305,Z304+AU305-BQ305,$C305-SUM($CL305:CL305)))))</f>
        <v>0</v>
      </c>
      <c r="CN305" s="10">
        <f ca="1">IF(NOT(snowball),0,IF(AA304=0,0,IF($C305&lt;=SUM($CL305:CM305),0,IF(BR305+$C305-SUM($CL305:CM305)&gt;AA304+AV305,AA304+AV305-BR305,$C305-SUM($CL305:CM305)))))</f>
        <v>0</v>
      </c>
      <c r="CO305" s="10">
        <f ca="1">IF(NOT(snowball),0,IF(AB304=0,0,IF($C305&lt;=SUM($CL305:CN305),0,IF(BS305+$C305-SUM($CL305:CN305)&gt;AB304+AW305,AB304+AW305-BS305,$C305-SUM($CL305:CN305)))))</f>
        <v>0</v>
      </c>
      <c r="CP305" s="10">
        <f ca="1">IF(NOT(snowball),0,IF(AC304=0,0,IF($C305&lt;=SUM($CL305:CO305),0,IF(BT305+$C305-SUM($CL305:CO305)&gt;AC304+AX305,AC304+AX305-BT305,$C305-SUM($CL305:CO305)))))</f>
        <v>0</v>
      </c>
      <c r="CQ305" s="10">
        <f ca="1">IF(NOT(snowball),0,IF(AD304=0,0,IF($C305&lt;=SUM($CL305:CP305),0,IF(BU305+$C305-SUM($CL305:CP305)&gt;AD304+AY305,AD304+AY305-BU305,$C305-SUM($CL305:CP305)))))</f>
        <v>0</v>
      </c>
      <c r="CR305" s="10">
        <f ca="1">IF(NOT(snowball),0,IF(AE304=0,0,IF($C305&lt;=SUM($CL305:CQ305),0,IF(BV305+$C305-SUM($CL305:CQ305)&gt;AE304+AZ305,AE304+AZ305-BV305,$C305-SUM($CL305:CQ305)))))</f>
        <v>0</v>
      </c>
      <c r="CS305" s="10">
        <f ca="1">IF(NOT(snowball),0,IF(AF304=0,0,IF($C305&lt;=SUM($CL305:CR305),0,IF(BW305+$C305-SUM($CL305:CR305)&gt;AF304+BA305,AF304+BA305-BW305,$C305-SUM($CL305:CR305)))))</f>
        <v>0</v>
      </c>
      <c r="CT305" s="10">
        <f ca="1">IF(NOT(snowball),0,IF(AG304=0,0,IF($C305&lt;=SUM($CL305:CS305),0,IF(BX305+$C305-SUM($CL305:CS305)&gt;AG304+BB305,AG304+BB305-BX305,$C305-SUM($CL305:CS305)))))</f>
        <v>0</v>
      </c>
      <c r="CU305" s="10">
        <f ca="1">IF(NOT(snowball),0,IF(AH304=0,0,IF($C305&lt;=SUM($CL305:CT305),0,IF(BY305+$C305-SUM($CL305:CT305)&gt;AH304+BC305,AH304+BC305-BY305,$C305-SUM($CL305:CT305)))))</f>
        <v>0</v>
      </c>
      <c r="CV305" s="10">
        <f ca="1">IF(NOT(snowball),0,IF(AI304=0,0,IF($C305&lt;=SUM($CL305:CU305),0,IF(BZ305+$C305-SUM($CL305:CU305)&gt;AI304+BD305,AI304+BD305-BZ305,$C305-SUM($CL305:CU305)))))</f>
        <v>0</v>
      </c>
      <c r="CW305" s="10">
        <f ca="1">IF(NOT(snowball),0,IF(AJ304=0,0,IF($C305&lt;=SUM($CL305:CV305),0,IF(CA305+$C305-SUM($CL305:CV305)&gt;AJ304+BE305,AJ304+BE305-CA305,$C305-SUM($CL305:CV305)))))</f>
        <v>0</v>
      </c>
      <c r="CX305" s="10">
        <f ca="1">IF(NOT(snowball),0,IF(AK304=0,0,IF($C305&lt;=SUM($CL305:CW305),0,IF(CB305+$C305-SUM($CL305:CW305)&gt;AK304+BF305,AK304+BF305-CB305,$C305-SUM($CL305:CW305)))))</f>
        <v>0</v>
      </c>
      <c r="CY305" s="10">
        <f ca="1">IF(NOT(snowball),0,IF(AL304=0,0,IF($C305&lt;=SUM($CL305:CX305),0,IF(CC305+$C305-SUM($CL305:CX305)&gt;AL304+BG305,AL304+BG305-CC305,$C305-SUM($CL305:CX305)))))</f>
        <v>0</v>
      </c>
      <c r="CZ305" s="10">
        <f ca="1">IF(NOT(snowball),0,IF(AM304=0,0,IF($C305&lt;=SUM($CL305:CY305),0,IF(CD305+$C305-SUM($CL305:CY305)&gt;AM304+BH305,AM304+BH305-CD305,$C305-SUM($CL305:CY305)))))</f>
        <v>0</v>
      </c>
      <c r="DA305" s="10">
        <f ca="1">IF(NOT(snowball),0,IF(AN304=0,0,IF($C305&lt;=SUM($CL305:CZ305),0,IF(CE305+$C305-SUM($CL305:CZ305)&gt;AN304+BI305,AN304+BI305-CE305,$C305-SUM($CL305:CZ305)))))</f>
        <v>0</v>
      </c>
      <c r="DB305" s="10">
        <f ca="1">IF(NOT(snowball),0,IF(AO304=0,0,IF($C305&lt;=SUM($CL305:DA305),0,IF(CF305+$C305-SUM($CL305:DA305)&gt;AO304+BJ305,AO304+BJ305-CF305,$C305-SUM($CL305:DA305)))))</f>
        <v>0</v>
      </c>
      <c r="DC305" s="10">
        <f ca="1">IF(NOT(snowball),0,IF(AP304=0,0,IF($C305&lt;=SUM($CL305:DB305),0,IF(CG305+$C305-SUM($CL305:DB305)&gt;AP304+BK305,AP304+BK305-CG305,$C305-SUM($CL305:DB305)))))</f>
        <v>0</v>
      </c>
      <c r="DD305" s="10">
        <f ca="1">IF(NOT(snowball),0,IF(AQ304=0,0,IF($C305&lt;=SUM($CL305:DC305),0,IF(CH305+$C305-SUM($CL305:DC305)&gt;AQ304+BL305,AQ304+BL305-CH305,$C305-SUM($CL305:DC305)))))</f>
        <v>0</v>
      </c>
      <c r="DE305" s="10">
        <f ca="1">IF(NOT(snowball),0,IF(AR304=0,0,IF($C305&lt;=SUM($CL305:DD305),0,IF(CI305+$C305-SUM($CL305:DD305)&gt;AR304+BM305,AR304+BM305-CI305,$C305-SUM($CL305:DD305)))))</f>
        <v>0</v>
      </c>
    </row>
    <row r="306" spans="1:109" ht="11.1" customHeight="1">
      <c r="A306" s="11" t="str">
        <f t="shared" ca="1" si="422"/>
        <v/>
      </c>
      <c r="B306" s="5" t="e">
        <f t="shared" ca="1" si="369"/>
        <v>#N/A</v>
      </c>
      <c r="C306" s="34" t="str">
        <f t="shared" ca="1" si="355"/>
        <v/>
      </c>
      <c r="D306" s="10">
        <f t="shared" ca="1" si="423"/>
        <v>0</v>
      </c>
      <c r="E306" s="10">
        <f t="shared" ca="1" si="424"/>
        <v>0</v>
      </c>
      <c r="F306" s="10">
        <f t="shared" ca="1" si="425"/>
        <v>0</v>
      </c>
      <c r="G306" s="10">
        <f t="shared" ca="1" si="426"/>
        <v>0</v>
      </c>
      <c r="H306" s="10">
        <f t="shared" ca="1" si="427"/>
        <v>0</v>
      </c>
      <c r="I306" s="10">
        <f t="shared" ca="1" si="428"/>
        <v>0</v>
      </c>
      <c r="J306" s="10">
        <f t="shared" ca="1" si="354"/>
        <v>0</v>
      </c>
      <c r="K306" s="10">
        <f t="shared" ca="1" si="356"/>
        <v>0</v>
      </c>
      <c r="L306" s="10">
        <f t="shared" ca="1" si="357"/>
        <v>0</v>
      </c>
      <c r="M306" s="10">
        <f t="shared" ca="1" si="358"/>
        <v>0</v>
      </c>
      <c r="N306" s="10">
        <f t="shared" ca="1" si="359"/>
        <v>0</v>
      </c>
      <c r="O306" s="10">
        <f t="shared" ca="1" si="360"/>
        <v>0</v>
      </c>
      <c r="P306" s="10">
        <f t="shared" ca="1" si="361"/>
        <v>0</v>
      </c>
      <c r="Q306" s="10">
        <f t="shared" ca="1" si="362"/>
        <v>0</v>
      </c>
      <c r="R306" s="10">
        <f t="shared" ca="1" si="363"/>
        <v>0</v>
      </c>
      <c r="S306" s="10">
        <f t="shared" ca="1" si="364"/>
        <v>0</v>
      </c>
      <c r="T306" s="10">
        <f t="shared" ca="1" si="365"/>
        <v>0</v>
      </c>
      <c r="U306" s="10">
        <f t="shared" ca="1" si="366"/>
        <v>0</v>
      </c>
      <c r="V306" s="10">
        <f t="shared" ca="1" si="367"/>
        <v>0</v>
      </c>
      <c r="W306" s="10">
        <f t="shared" ca="1" si="367"/>
        <v>0</v>
      </c>
      <c r="X306" s="31"/>
      <c r="Y306" s="10">
        <f t="shared" ca="1" si="429"/>
        <v>0</v>
      </c>
      <c r="Z306" s="10">
        <f t="shared" ca="1" si="430"/>
        <v>0</v>
      </c>
      <c r="AA306" s="10">
        <f t="shared" ca="1" si="431"/>
        <v>0</v>
      </c>
      <c r="AB306" s="10">
        <f t="shared" ca="1" si="432"/>
        <v>0</v>
      </c>
      <c r="AC306" s="10">
        <f t="shared" ca="1" si="433"/>
        <v>0</v>
      </c>
      <c r="AD306" s="10">
        <f t="shared" ca="1" si="434"/>
        <v>0</v>
      </c>
      <c r="AE306" s="10">
        <f t="shared" ca="1" si="393"/>
        <v>0</v>
      </c>
      <c r="AF306" s="10">
        <f t="shared" ca="1" si="394"/>
        <v>0</v>
      </c>
      <c r="AG306" s="10">
        <f t="shared" ca="1" si="395"/>
        <v>0</v>
      </c>
      <c r="AH306" s="10">
        <f t="shared" ca="1" si="396"/>
        <v>0</v>
      </c>
      <c r="AI306" s="10">
        <f t="shared" ca="1" si="397"/>
        <v>0</v>
      </c>
      <c r="AJ306" s="10">
        <f t="shared" ca="1" si="398"/>
        <v>0</v>
      </c>
      <c r="AK306" s="10">
        <f t="shared" ca="1" si="399"/>
        <v>0</v>
      </c>
      <c r="AL306" s="10">
        <f t="shared" ca="1" si="400"/>
        <v>0</v>
      </c>
      <c r="AM306" s="10">
        <f t="shared" ca="1" si="401"/>
        <v>0</v>
      </c>
      <c r="AN306" s="10">
        <f t="shared" ca="1" si="402"/>
        <v>0</v>
      </c>
      <c r="AO306" s="10">
        <f t="shared" ca="1" si="403"/>
        <v>0</v>
      </c>
      <c r="AP306" s="10">
        <f t="shared" ca="1" si="404"/>
        <v>0</v>
      </c>
      <c r="AQ306" s="10">
        <f t="shared" ca="1" si="405"/>
        <v>0</v>
      </c>
      <c r="AR306" s="10">
        <f t="shared" ca="1" si="406"/>
        <v>0</v>
      </c>
      <c r="AS306" s="2"/>
      <c r="AT306" s="10">
        <f t="shared" ca="1" si="435"/>
        <v>0</v>
      </c>
      <c r="AU306" s="10">
        <f t="shared" ca="1" si="436"/>
        <v>0</v>
      </c>
      <c r="AV306" s="10">
        <f t="shared" ca="1" si="437"/>
        <v>0</v>
      </c>
      <c r="AW306" s="10">
        <f t="shared" ca="1" si="376"/>
        <v>0</v>
      </c>
      <c r="AX306" s="10">
        <f t="shared" ca="1" si="377"/>
        <v>0</v>
      </c>
      <c r="AY306" s="10">
        <f t="shared" ca="1" si="378"/>
        <v>0</v>
      </c>
      <c r="AZ306" s="10">
        <f t="shared" ca="1" si="379"/>
        <v>0</v>
      </c>
      <c r="BA306" s="10">
        <f t="shared" ca="1" si="380"/>
        <v>0</v>
      </c>
      <c r="BB306" s="10">
        <f t="shared" ca="1" si="381"/>
        <v>0</v>
      </c>
      <c r="BC306" s="10">
        <f t="shared" ca="1" si="382"/>
        <v>0</v>
      </c>
      <c r="BD306" s="10">
        <f t="shared" ca="1" si="383"/>
        <v>0</v>
      </c>
      <c r="BE306" s="10">
        <f t="shared" ca="1" si="384"/>
        <v>0</v>
      </c>
      <c r="BF306" s="10">
        <f t="shared" ca="1" si="385"/>
        <v>0</v>
      </c>
      <c r="BG306" s="10">
        <f t="shared" ca="1" si="386"/>
        <v>0</v>
      </c>
      <c r="BH306" s="10">
        <f t="shared" ca="1" si="387"/>
        <v>0</v>
      </c>
      <c r="BI306" s="10">
        <f t="shared" ca="1" si="388"/>
        <v>0</v>
      </c>
      <c r="BJ306" s="10">
        <f t="shared" ca="1" si="389"/>
        <v>0</v>
      </c>
      <c r="BK306" s="10">
        <f t="shared" ca="1" si="390"/>
        <v>0</v>
      </c>
      <c r="BL306" s="10">
        <f t="shared" ca="1" si="391"/>
        <v>0</v>
      </c>
      <c r="BM306" s="10">
        <f t="shared" ca="1" si="392"/>
        <v>0</v>
      </c>
      <c r="BN306" s="13">
        <f t="shared" ca="1" si="370"/>
        <v>0</v>
      </c>
      <c r="BO306" s="7"/>
      <c r="BP306" s="10">
        <f t="shared" ca="1" si="371"/>
        <v>0</v>
      </c>
      <c r="BQ306" s="10">
        <f t="shared" ca="1" si="372"/>
        <v>0</v>
      </c>
      <c r="BR306" s="10">
        <f t="shared" ca="1" si="373"/>
        <v>0</v>
      </c>
      <c r="BS306" s="10">
        <f t="shared" ca="1" si="374"/>
        <v>0</v>
      </c>
      <c r="BT306" s="10">
        <f t="shared" ca="1" si="375"/>
        <v>0</v>
      </c>
      <c r="BU306" s="10">
        <f t="shared" ca="1" si="407"/>
        <v>0</v>
      </c>
      <c r="BV306" s="10">
        <f t="shared" ca="1" si="408"/>
        <v>0</v>
      </c>
      <c r="BW306" s="10">
        <f t="shared" ca="1" si="409"/>
        <v>0</v>
      </c>
      <c r="BX306" s="10">
        <f t="shared" ca="1" si="410"/>
        <v>0</v>
      </c>
      <c r="BY306" s="10">
        <f t="shared" ca="1" si="411"/>
        <v>0</v>
      </c>
      <c r="BZ306" s="10">
        <f t="shared" ca="1" si="412"/>
        <v>0</v>
      </c>
      <c r="CA306" s="10">
        <f t="shared" ca="1" si="413"/>
        <v>0</v>
      </c>
      <c r="CB306" s="10">
        <f t="shared" ca="1" si="414"/>
        <v>0</v>
      </c>
      <c r="CC306" s="10">
        <f t="shared" ca="1" si="415"/>
        <v>0</v>
      </c>
      <c r="CD306" s="10">
        <f t="shared" ca="1" si="416"/>
        <v>0</v>
      </c>
      <c r="CE306" s="10">
        <f t="shared" ca="1" si="417"/>
        <v>0</v>
      </c>
      <c r="CF306" s="10">
        <f t="shared" ca="1" si="418"/>
        <v>0</v>
      </c>
      <c r="CG306" s="10">
        <f t="shared" ca="1" si="419"/>
        <v>0</v>
      </c>
      <c r="CH306" s="10">
        <f t="shared" ca="1" si="420"/>
        <v>0</v>
      </c>
      <c r="CI306" s="10">
        <f t="shared" ca="1" si="421"/>
        <v>0</v>
      </c>
      <c r="CJ306" s="13">
        <f t="shared" ca="1" si="438"/>
        <v>0</v>
      </c>
      <c r="CK306" s="13"/>
      <c r="CL306" s="33">
        <f t="shared" ca="1" si="368"/>
        <v>0</v>
      </c>
      <c r="CM306" s="10">
        <f ca="1">IF(NOT(snowball),0,IF(Z305=0,0,IF($C306&lt;=SUM($CL306:CL306),0,IF(BQ306+$C306-SUM($CL306:CL306)&gt;Z305+AU306,Z305+AU306-BQ306,$C306-SUM($CL306:CL306)))))</f>
        <v>0</v>
      </c>
      <c r="CN306" s="10">
        <f ca="1">IF(NOT(snowball),0,IF(AA305=0,0,IF($C306&lt;=SUM($CL306:CM306),0,IF(BR306+$C306-SUM($CL306:CM306)&gt;AA305+AV306,AA305+AV306-BR306,$C306-SUM($CL306:CM306)))))</f>
        <v>0</v>
      </c>
      <c r="CO306" s="10">
        <f ca="1">IF(NOT(snowball),0,IF(AB305=0,0,IF($C306&lt;=SUM($CL306:CN306),0,IF(BS306+$C306-SUM($CL306:CN306)&gt;AB305+AW306,AB305+AW306-BS306,$C306-SUM($CL306:CN306)))))</f>
        <v>0</v>
      </c>
      <c r="CP306" s="10">
        <f ca="1">IF(NOT(snowball),0,IF(AC305=0,0,IF($C306&lt;=SUM($CL306:CO306),0,IF(BT306+$C306-SUM($CL306:CO306)&gt;AC305+AX306,AC305+AX306-BT306,$C306-SUM($CL306:CO306)))))</f>
        <v>0</v>
      </c>
      <c r="CQ306" s="10">
        <f ca="1">IF(NOT(snowball),0,IF(AD305=0,0,IF($C306&lt;=SUM($CL306:CP306),0,IF(BU306+$C306-SUM($CL306:CP306)&gt;AD305+AY306,AD305+AY306-BU306,$C306-SUM($CL306:CP306)))))</f>
        <v>0</v>
      </c>
      <c r="CR306" s="10">
        <f ca="1">IF(NOT(snowball),0,IF(AE305=0,0,IF($C306&lt;=SUM($CL306:CQ306),0,IF(BV306+$C306-SUM($CL306:CQ306)&gt;AE305+AZ306,AE305+AZ306-BV306,$C306-SUM($CL306:CQ306)))))</f>
        <v>0</v>
      </c>
      <c r="CS306" s="10">
        <f ca="1">IF(NOT(snowball),0,IF(AF305=0,0,IF($C306&lt;=SUM($CL306:CR306),0,IF(BW306+$C306-SUM($CL306:CR306)&gt;AF305+BA306,AF305+BA306-BW306,$C306-SUM($CL306:CR306)))))</f>
        <v>0</v>
      </c>
      <c r="CT306" s="10">
        <f ca="1">IF(NOT(snowball),0,IF(AG305=0,0,IF($C306&lt;=SUM($CL306:CS306),0,IF(BX306+$C306-SUM($CL306:CS306)&gt;AG305+BB306,AG305+BB306-BX306,$C306-SUM($CL306:CS306)))))</f>
        <v>0</v>
      </c>
      <c r="CU306" s="10">
        <f ca="1">IF(NOT(snowball),0,IF(AH305=0,0,IF($C306&lt;=SUM($CL306:CT306),0,IF(BY306+$C306-SUM($CL306:CT306)&gt;AH305+BC306,AH305+BC306-BY306,$C306-SUM($CL306:CT306)))))</f>
        <v>0</v>
      </c>
      <c r="CV306" s="10">
        <f ca="1">IF(NOT(snowball),0,IF(AI305=0,0,IF($C306&lt;=SUM($CL306:CU306),0,IF(BZ306+$C306-SUM($CL306:CU306)&gt;AI305+BD306,AI305+BD306-BZ306,$C306-SUM($CL306:CU306)))))</f>
        <v>0</v>
      </c>
      <c r="CW306" s="10">
        <f ca="1">IF(NOT(snowball),0,IF(AJ305=0,0,IF($C306&lt;=SUM($CL306:CV306),0,IF(CA306+$C306-SUM($CL306:CV306)&gt;AJ305+BE306,AJ305+BE306-CA306,$C306-SUM($CL306:CV306)))))</f>
        <v>0</v>
      </c>
      <c r="CX306" s="10">
        <f ca="1">IF(NOT(snowball),0,IF(AK305=0,0,IF($C306&lt;=SUM($CL306:CW306),0,IF(CB306+$C306-SUM($CL306:CW306)&gt;AK305+BF306,AK305+BF306-CB306,$C306-SUM($CL306:CW306)))))</f>
        <v>0</v>
      </c>
      <c r="CY306" s="10">
        <f ca="1">IF(NOT(snowball),0,IF(AL305=0,0,IF($C306&lt;=SUM($CL306:CX306),0,IF(CC306+$C306-SUM($CL306:CX306)&gt;AL305+BG306,AL305+BG306-CC306,$C306-SUM($CL306:CX306)))))</f>
        <v>0</v>
      </c>
      <c r="CZ306" s="10">
        <f ca="1">IF(NOT(snowball),0,IF(AM305=0,0,IF($C306&lt;=SUM($CL306:CY306),0,IF(CD306+$C306-SUM($CL306:CY306)&gt;AM305+BH306,AM305+BH306-CD306,$C306-SUM($CL306:CY306)))))</f>
        <v>0</v>
      </c>
      <c r="DA306" s="10">
        <f ca="1">IF(NOT(snowball),0,IF(AN305=0,0,IF($C306&lt;=SUM($CL306:CZ306),0,IF(CE306+$C306-SUM($CL306:CZ306)&gt;AN305+BI306,AN305+BI306-CE306,$C306-SUM($CL306:CZ306)))))</f>
        <v>0</v>
      </c>
      <c r="DB306" s="10">
        <f ca="1">IF(NOT(snowball),0,IF(AO305=0,0,IF($C306&lt;=SUM($CL306:DA306),0,IF(CF306+$C306-SUM($CL306:DA306)&gt;AO305+BJ306,AO305+BJ306-CF306,$C306-SUM($CL306:DA306)))))</f>
        <v>0</v>
      </c>
      <c r="DC306" s="10">
        <f ca="1">IF(NOT(snowball),0,IF(AP305=0,0,IF($C306&lt;=SUM($CL306:DB306),0,IF(CG306+$C306-SUM($CL306:DB306)&gt;AP305+BK306,AP305+BK306-CG306,$C306-SUM($CL306:DB306)))))</f>
        <v>0</v>
      </c>
      <c r="DD306" s="10">
        <f ca="1">IF(NOT(snowball),0,IF(AQ305=0,0,IF($C306&lt;=SUM($CL306:DC306),0,IF(CH306+$C306-SUM($CL306:DC306)&gt;AQ305+BL306,AQ305+BL306-CH306,$C306-SUM($CL306:DC306)))))</f>
        <v>0</v>
      </c>
      <c r="DE306" s="10">
        <f ca="1">IF(NOT(snowball),0,IF(AR305=0,0,IF($C306&lt;=SUM($CL306:DD306),0,IF(CI306+$C306-SUM($CL306:DD306)&gt;AR305+BM306,AR305+BM306-CI306,$C306-SUM($CL306:DD306)))))</f>
        <v>0</v>
      </c>
    </row>
    <row r="307" spans="1:109" ht="11.1" customHeight="1">
      <c r="A307" s="11" t="str">
        <f t="shared" ca="1" si="422"/>
        <v/>
      </c>
      <c r="B307" s="5" t="e">
        <f t="shared" ca="1" si="369"/>
        <v>#N/A</v>
      </c>
      <c r="C307" s="34" t="str">
        <f t="shared" ca="1" si="355"/>
        <v/>
      </c>
      <c r="D307" s="10">
        <f t="shared" ca="1" si="423"/>
        <v>0</v>
      </c>
      <c r="E307" s="10">
        <f t="shared" ca="1" si="424"/>
        <v>0</v>
      </c>
      <c r="F307" s="10">
        <f t="shared" ca="1" si="425"/>
        <v>0</v>
      </c>
      <c r="G307" s="10">
        <f t="shared" ca="1" si="426"/>
        <v>0</v>
      </c>
      <c r="H307" s="10">
        <f t="shared" ca="1" si="427"/>
        <v>0</v>
      </c>
      <c r="I307" s="10">
        <f t="shared" ca="1" si="428"/>
        <v>0</v>
      </c>
      <c r="J307" s="10">
        <f t="shared" ca="1" si="354"/>
        <v>0</v>
      </c>
      <c r="K307" s="10">
        <f t="shared" ca="1" si="356"/>
        <v>0</v>
      </c>
      <c r="L307" s="10">
        <f t="shared" ca="1" si="357"/>
        <v>0</v>
      </c>
      <c r="M307" s="10">
        <f t="shared" ca="1" si="358"/>
        <v>0</v>
      </c>
      <c r="N307" s="10">
        <f t="shared" ca="1" si="359"/>
        <v>0</v>
      </c>
      <c r="O307" s="10">
        <f t="shared" ca="1" si="360"/>
        <v>0</v>
      </c>
      <c r="P307" s="10">
        <f t="shared" ca="1" si="361"/>
        <v>0</v>
      </c>
      <c r="Q307" s="10">
        <f t="shared" ca="1" si="362"/>
        <v>0</v>
      </c>
      <c r="R307" s="10">
        <f t="shared" ca="1" si="363"/>
        <v>0</v>
      </c>
      <c r="S307" s="10">
        <f t="shared" ca="1" si="364"/>
        <v>0</v>
      </c>
      <c r="T307" s="10">
        <f t="shared" ca="1" si="365"/>
        <v>0</v>
      </c>
      <c r="U307" s="10">
        <f t="shared" ca="1" si="366"/>
        <v>0</v>
      </c>
      <c r="V307" s="10">
        <f t="shared" ca="1" si="367"/>
        <v>0</v>
      </c>
      <c r="W307" s="10">
        <f t="shared" ca="1" si="367"/>
        <v>0</v>
      </c>
      <c r="X307" s="31"/>
      <c r="Y307" s="10">
        <f t="shared" ca="1" si="429"/>
        <v>0</v>
      </c>
      <c r="Z307" s="10">
        <f t="shared" ca="1" si="430"/>
        <v>0</v>
      </c>
      <c r="AA307" s="10">
        <f t="shared" ca="1" si="431"/>
        <v>0</v>
      </c>
      <c r="AB307" s="10">
        <f t="shared" ca="1" si="432"/>
        <v>0</v>
      </c>
      <c r="AC307" s="10">
        <f t="shared" ca="1" si="433"/>
        <v>0</v>
      </c>
      <c r="AD307" s="10">
        <f t="shared" ca="1" si="434"/>
        <v>0</v>
      </c>
      <c r="AE307" s="10">
        <f t="shared" ca="1" si="393"/>
        <v>0</v>
      </c>
      <c r="AF307" s="10">
        <f t="shared" ca="1" si="394"/>
        <v>0</v>
      </c>
      <c r="AG307" s="10">
        <f t="shared" ca="1" si="395"/>
        <v>0</v>
      </c>
      <c r="AH307" s="10">
        <f t="shared" ca="1" si="396"/>
        <v>0</v>
      </c>
      <c r="AI307" s="10">
        <f t="shared" ca="1" si="397"/>
        <v>0</v>
      </c>
      <c r="AJ307" s="10">
        <f t="shared" ca="1" si="398"/>
        <v>0</v>
      </c>
      <c r="AK307" s="10">
        <f t="shared" ca="1" si="399"/>
        <v>0</v>
      </c>
      <c r="AL307" s="10">
        <f t="shared" ca="1" si="400"/>
        <v>0</v>
      </c>
      <c r="AM307" s="10">
        <f t="shared" ca="1" si="401"/>
        <v>0</v>
      </c>
      <c r="AN307" s="10">
        <f t="shared" ca="1" si="402"/>
        <v>0</v>
      </c>
      <c r="AO307" s="10">
        <f t="shared" ca="1" si="403"/>
        <v>0</v>
      </c>
      <c r="AP307" s="10">
        <f t="shared" ca="1" si="404"/>
        <v>0</v>
      </c>
      <c r="AQ307" s="10">
        <f t="shared" ca="1" si="405"/>
        <v>0</v>
      </c>
      <c r="AR307" s="10">
        <f t="shared" ca="1" si="406"/>
        <v>0</v>
      </c>
      <c r="AS307" s="2"/>
      <c r="AT307" s="10">
        <f t="shared" ca="1" si="435"/>
        <v>0</v>
      </c>
      <c r="AU307" s="10">
        <f t="shared" ca="1" si="436"/>
        <v>0</v>
      </c>
      <c r="AV307" s="10">
        <f t="shared" ca="1" si="437"/>
        <v>0</v>
      </c>
      <c r="AW307" s="10">
        <f t="shared" ca="1" si="376"/>
        <v>0</v>
      </c>
      <c r="AX307" s="10">
        <f t="shared" ca="1" si="377"/>
        <v>0</v>
      </c>
      <c r="AY307" s="10">
        <f t="shared" ca="1" si="378"/>
        <v>0</v>
      </c>
      <c r="AZ307" s="10">
        <f t="shared" ca="1" si="379"/>
        <v>0</v>
      </c>
      <c r="BA307" s="10">
        <f t="shared" ca="1" si="380"/>
        <v>0</v>
      </c>
      <c r="BB307" s="10">
        <f t="shared" ca="1" si="381"/>
        <v>0</v>
      </c>
      <c r="BC307" s="10">
        <f t="shared" ca="1" si="382"/>
        <v>0</v>
      </c>
      <c r="BD307" s="10">
        <f t="shared" ca="1" si="383"/>
        <v>0</v>
      </c>
      <c r="BE307" s="10">
        <f t="shared" ca="1" si="384"/>
        <v>0</v>
      </c>
      <c r="BF307" s="10">
        <f t="shared" ca="1" si="385"/>
        <v>0</v>
      </c>
      <c r="BG307" s="10">
        <f t="shared" ca="1" si="386"/>
        <v>0</v>
      </c>
      <c r="BH307" s="10">
        <f t="shared" ca="1" si="387"/>
        <v>0</v>
      </c>
      <c r="BI307" s="10">
        <f t="shared" ca="1" si="388"/>
        <v>0</v>
      </c>
      <c r="BJ307" s="10">
        <f t="shared" ca="1" si="389"/>
        <v>0</v>
      </c>
      <c r="BK307" s="10">
        <f t="shared" ca="1" si="390"/>
        <v>0</v>
      </c>
      <c r="BL307" s="10">
        <f t="shared" ca="1" si="391"/>
        <v>0</v>
      </c>
      <c r="BM307" s="10">
        <f t="shared" ca="1" si="392"/>
        <v>0</v>
      </c>
      <c r="BN307" s="13">
        <f t="shared" ca="1" si="370"/>
        <v>0</v>
      </c>
      <c r="BO307" s="7"/>
      <c r="BP307" s="10">
        <f t="shared" ca="1" si="371"/>
        <v>0</v>
      </c>
      <c r="BQ307" s="10">
        <f t="shared" ca="1" si="372"/>
        <v>0</v>
      </c>
      <c r="BR307" s="10">
        <f t="shared" ca="1" si="373"/>
        <v>0</v>
      </c>
      <c r="BS307" s="10">
        <f t="shared" ca="1" si="374"/>
        <v>0</v>
      </c>
      <c r="BT307" s="10">
        <f t="shared" ca="1" si="375"/>
        <v>0</v>
      </c>
      <c r="BU307" s="10">
        <f t="shared" ca="1" si="407"/>
        <v>0</v>
      </c>
      <c r="BV307" s="10">
        <f t="shared" ca="1" si="408"/>
        <v>0</v>
      </c>
      <c r="BW307" s="10">
        <f t="shared" ca="1" si="409"/>
        <v>0</v>
      </c>
      <c r="BX307" s="10">
        <f t="shared" ca="1" si="410"/>
        <v>0</v>
      </c>
      <c r="BY307" s="10">
        <f t="shared" ca="1" si="411"/>
        <v>0</v>
      </c>
      <c r="BZ307" s="10">
        <f t="shared" ca="1" si="412"/>
        <v>0</v>
      </c>
      <c r="CA307" s="10">
        <f t="shared" ca="1" si="413"/>
        <v>0</v>
      </c>
      <c r="CB307" s="10">
        <f t="shared" ca="1" si="414"/>
        <v>0</v>
      </c>
      <c r="CC307" s="10">
        <f t="shared" ca="1" si="415"/>
        <v>0</v>
      </c>
      <c r="CD307" s="10">
        <f t="shared" ca="1" si="416"/>
        <v>0</v>
      </c>
      <c r="CE307" s="10">
        <f t="shared" ca="1" si="417"/>
        <v>0</v>
      </c>
      <c r="CF307" s="10">
        <f t="shared" ca="1" si="418"/>
        <v>0</v>
      </c>
      <c r="CG307" s="10">
        <f t="shared" ca="1" si="419"/>
        <v>0</v>
      </c>
      <c r="CH307" s="10">
        <f t="shared" ca="1" si="420"/>
        <v>0</v>
      </c>
      <c r="CI307" s="10">
        <f t="shared" ca="1" si="421"/>
        <v>0</v>
      </c>
      <c r="CJ307" s="13">
        <f t="shared" ca="1" si="438"/>
        <v>0</v>
      </c>
      <c r="CK307" s="13"/>
      <c r="CL307" s="33">
        <f t="shared" ca="1" si="368"/>
        <v>0</v>
      </c>
      <c r="CM307" s="10">
        <f ca="1">IF(NOT(snowball),0,IF(Z306=0,0,IF($C307&lt;=SUM($CL307:CL307),0,IF(BQ307+$C307-SUM($CL307:CL307)&gt;Z306+AU307,Z306+AU307-BQ307,$C307-SUM($CL307:CL307)))))</f>
        <v>0</v>
      </c>
      <c r="CN307" s="10">
        <f ca="1">IF(NOT(snowball),0,IF(AA306=0,0,IF($C307&lt;=SUM($CL307:CM307),0,IF(BR307+$C307-SUM($CL307:CM307)&gt;AA306+AV307,AA306+AV307-BR307,$C307-SUM($CL307:CM307)))))</f>
        <v>0</v>
      </c>
      <c r="CO307" s="10">
        <f ca="1">IF(NOT(snowball),0,IF(AB306=0,0,IF($C307&lt;=SUM($CL307:CN307),0,IF(BS307+$C307-SUM($CL307:CN307)&gt;AB306+AW307,AB306+AW307-BS307,$C307-SUM($CL307:CN307)))))</f>
        <v>0</v>
      </c>
      <c r="CP307" s="10">
        <f ca="1">IF(NOT(snowball),0,IF(AC306=0,0,IF($C307&lt;=SUM($CL307:CO307),0,IF(BT307+$C307-SUM($CL307:CO307)&gt;AC306+AX307,AC306+AX307-BT307,$C307-SUM($CL307:CO307)))))</f>
        <v>0</v>
      </c>
      <c r="CQ307" s="10">
        <f ca="1">IF(NOT(snowball),0,IF(AD306=0,0,IF($C307&lt;=SUM($CL307:CP307),0,IF(BU307+$C307-SUM($CL307:CP307)&gt;AD306+AY307,AD306+AY307-BU307,$C307-SUM($CL307:CP307)))))</f>
        <v>0</v>
      </c>
      <c r="CR307" s="10">
        <f ca="1">IF(NOT(snowball),0,IF(AE306=0,0,IF($C307&lt;=SUM($CL307:CQ307),0,IF(BV307+$C307-SUM($CL307:CQ307)&gt;AE306+AZ307,AE306+AZ307-BV307,$C307-SUM($CL307:CQ307)))))</f>
        <v>0</v>
      </c>
      <c r="CS307" s="10">
        <f ca="1">IF(NOT(snowball),0,IF(AF306=0,0,IF($C307&lt;=SUM($CL307:CR307),0,IF(BW307+$C307-SUM($CL307:CR307)&gt;AF306+BA307,AF306+BA307-BW307,$C307-SUM($CL307:CR307)))))</f>
        <v>0</v>
      </c>
      <c r="CT307" s="10">
        <f ca="1">IF(NOT(snowball),0,IF(AG306=0,0,IF($C307&lt;=SUM($CL307:CS307),0,IF(BX307+$C307-SUM($CL307:CS307)&gt;AG306+BB307,AG306+BB307-BX307,$C307-SUM($CL307:CS307)))))</f>
        <v>0</v>
      </c>
      <c r="CU307" s="10">
        <f ca="1">IF(NOT(snowball),0,IF(AH306=0,0,IF($C307&lt;=SUM($CL307:CT307),0,IF(BY307+$C307-SUM($CL307:CT307)&gt;AH306+BC307,AH306+BC307-BY307,$C307-SUM($CL307:CT307)))))</f>
        <v>0</v>
      </c>
      <c r="CV307" s="10">
        <f ca="1">IF(NOT(snowball),0,IF(AI306=0,0,IF($C307&lt;=SUM($CL307:CU307),0,IF(BZ307+$C307-SUM($CL307:CU307)&gt;AI306+BD307,AI306+BD307-BZ307,$C307-SUM($CL307:CU307)))))</f>
        <v>0</v>
      </c>
      <c r="CW307" s="10">
        <f ca="1">IF(NOT(snowball),0,IF(AJ306=0,0,IF($C307&lt;=SUM($CL307:CV307),0,IF(CA307+$C307-SUM($CL307:CV307)&gt;AJ306+BE307,AJ306+BE307-CA307,$C307-SUM($CL307:CV307)))))</f>
        <v>0</v>
      </c>
      <c r="CX307" s="10">
        <f ca="1">IF(NOT(snowball),0,IF(AK306=0,0,IF($C307&lt;=SUM($CL307:CW307),0,IF(CB307+$C307-SUM($CL307:CW307)&gt;AK306+BF307,AK306+BF307-CB307,$C307-SUM($CL307:CW307)))))</f>
        <v>0</v>
      </c>
      <c r="CY307" s="10">
        <f ca="1">IF(NOT(snowball),0,IF(AL306=0,0,IF($C307&lt;=SUM($CL307:CX307),0,IF(CC307+$C307-SUM($CL307:CX307)&gt;AL306+BG307,AL306+BG307-CC307,$C307-SUM($CL307:CX307)))))</f>
        <v>0</v>
      </c>
      <c r="CZ307" s="10">
        <f ca="1">IF(NOT(snowball),0,IF(AM306=0,0,IF($C307&lt;=SUM($CL307:CY307),0,IF(CD307+$C307-SUM($CL307:CY307)&gt;AM306+BH307,AM306+BH307-CD307,$C307-SUM($CL307:CY307)))))</f>
        <v>0</v>
      </c>
      <c r="DA307" s="10">
        <f ca="1">IF(NOT(snowball),0,IF(AN306=0,0,IF($C307&lt;=SUM($CL307:CZ307),0,IF(CE307+$C307-SUM($CL307:CZ307)&gt;AN306+BI307,AN306+BI307-CE307,$C307-SUM($CL307:CZ307)))))</f>
        <v>0</v>
      </c>
      <c r="DB307" s="10">
        <f ca="1">IF(NOT(snowball),0,IF(AO306=0,0,IF($C307&lt;=SUM($CL307:DA307),0,IF(CF307+$C307-SUM($CL307:DA307)&gt;AO306+BJ307,AO306+BJ307-CF307,$C307-SUM($CL307:DA307)))))</f>
        <v>0</v>
      </c>
      <c r="DC307" s="10">
        <f ca="1">IF(NOT(snowball),0,IF(AP306=0,0,IF($C307&lt;=SUM($CL307:DB307),0,IF(CG307+$C307-SUM($CL307:DB307)&gt;AP306+BK307,AP306+BK307-CG307,$C307-SUM($CL307:DB307)))))</f>
        <v>0</v>
      </c>
      <c r="DD307" s="10">
        <f ca="1">IF(NOT(snowball),0,IF(AQ306=0,0,IF($C307&lt;=SUM($CL307:DC307),0,IF(CH307+$C307-SUM($CL307:DC307)&gt;AQ306+BL307,AQ306+BL307-CH307,$C307-SUM($CL307:DC307)))))</f>
        <v>0</v>
      </c>
      <c r="DE307" s="10">
        <f ca="1">IF(NOT(snowball),0,IF(AR306=0,0,IF($C307&lt;=SUM($CL307:DD307),0,IF(CI307+$C307-SUM($CL307:DD307)&gt;AR306+BM307,AR306+BM307-CI307,$C307-SUM($CL307:DD307)))))</f>
        <v>0</v>
      </c>
    </row>
    <row r="308" spans="1:109" ht="11.1" customHeight="1">
      <c r="A308" s="11" t="str">
        <f t="shared" ca="1" si="422"/>
        <v/>
      </c>
      <c r="B308" s="5" t="e">
        <f t="shared" ca="1" si="369"/>
        <v>#N/A</v>
      </c>
      <c r="C308" s="34" t="str">
        <f t="shared" ca="1" si="355"/>
        <v/>
      </c>
      <c r="D308" s="10">
        <f t="shared" ca="1" si="423"/>
        <v>0</v>
      </c>
      <c r="E308" s="10">
        <f t="shared" ca="1" si="424"/>
        <v>0</v>
      </c>
      <c r="F308" s="10">
        <f t="shared" ca="1" si="425"/>
        <v>0</v>
      </c>
      <c r="G308" s="10">
        <f t="shared" ca="1" si="426"/>
        <v>0</v>
      </c>
      <c r="H308" s="10">
        <f t="shared" ca="1" si="427"/>
        <v>0</v>
      </c>
      <c r="I308" s="10">
        <f t="shared" ca="1" si="428"/>
        <v>0</v>
      </c>
      <c r="J308" s="10">
        <f t="shared" ca="1" si="354"/>
        <v>0</v>
      </c>
      <c r="K308" s="10">
        <f t="shared" ca="1" si="356"/>
        <v>0</v>
      </c>
      <c r="L308" s="10">
        <f t="shared" ca="1" si="357"/>
        <v>0</v>
      </c>
      <c r="M308" s="10">
        <f t="shared" ca="1" si="358"/>
        <v>0</v>
      </c>
      <c r="N308" s="10">
        <f t="shared" ca="1" si="359"/>
        <v>0</v>
      </c>
      <c r="O308" s="10">
        <f t="shared" ca="1" si="360"/>
        <v>0</v>
      </c>
      <c r="P308" s="10">
        <f t="shared" ca="1" si="361"/>
        <v>0</v>
      </c>
      <c r="Q308" s="10">
        <f t="shared" ca="1" si="362"/>
        <v>0</v>
      </c>
      <c r="R308" s="10">
        <f t="shared" ca="1" si="363"/>
        <v>0</v>
      </c>
      <c r="S308" s="10">
        <f t="shared" ca="1" si="364"/>
        <v>0</v>
      </c>
      <c r="T308" s="10">
        <f t="shared" ca="1" si="365"/>
        <v>0</v>
      </c>
      <c r="U308" s="10">
        <f t="shared" ca="1" si="366"/>
        <v>0</v>
      </c>
      <c r="V308" s="10">
        <f t="shared" ca="1" si="367"/>
        <v>0</v>
      </c>
      <c r="W308" s="10">
        <f t="shared" ca="1" si="367"/>
        <v>0</v>
      </c>
      <c r="X308" s="31"/>
      <c r="Y308" s="10">
        <f t="shared" ca="1" si="429"/>
        <v>0</v>
      </c>
      <c r="Z308" s="10">
        <f t="shared" ca="1" si="430"/>
        <v>0</v>
      </c>
      <c r="AA308" s="10">
        <f t="shared" ca="1" si="431"/>
        <v>0</v>
      </c>
      <c r="AB308" s="10">
        <f t="shared" ca="1" si="432"/>
        <v>0</v>
      </c>
      <c r="AC308" s="10">
        <f t="shared" ca="1" si="433"/>
        <v>0</v>
      </c>
      <c r="AD308" s="10">
        <f t="shared" ca="1" si="434"/>
        <v>0</v>
      </c>
      <c r="AE308" s="10">
        <f t="shared" ca="1" si="393"/>
        <v>0</v>
      </c>
      <c r="AF308" s="10">
        <f t="shared" ca="1" si="394"/>
        <v>0</v>
      </c>
      <c r="AG308" s="10">
        <f t="shared" ca="1" si="395"/>
        <v>0</v>
      </c>
      <c r="AH308" s="10">
        <f t="shared" ca="1" si="396"/>
        <v>0</v>
      </c>
      <c r="AI308" s="10">
        <f t="shared" ca="1" si="397"/>
        <v>0</v>
      </c>
      <c r="AJ308" s="10">
        <f t="shared" ca="1" si="398"/>
        <v>0</v>
      </c>
      <c r="AK308" s="10">
        <f t="shared" ca="1" si="399"/>
        <v>0</v>
      </c>
      <c r="AL308" s="10">
        <f t="shared" ca="1" si="400"/>
        <v>0</v>
      </c>
      <c r="AM308" s="10">
        <f t="shared" ca="1" si="401"/>
        <v>0</v>
      </c>
      <c r="AN308" s="10">
        <f t="shared" ca="1" si="402"/>
        <v>0</v>
      </c>
      <c r="AO308" s="10">
        <f t="shared" ca="1" si="403"/>
        <v>0</v>
      </c>
      <c r="AP308" s="10">
        <f t="shared" ca="1" si="404"/>
        <v>0</v>
      </c>
      <c r="AQ308" s="10">
        <f t="shared" ca="1" si="405"/>
        <v>0</v>
      </c>
      <c r="AR308" s="10">
        <f t="shared" ca="1" si="406"/>
        <v>0</v>
      </c>
      <c r="AS308" s="2"/>
      <c r="AT308" s="10">
        <f t="shared" ca="1" si="435"/>
        <v>0</v>
      </c>
      <c r="AU308" s="10">
        <f t="shared" ca="1" si="436"/>
        <v>0</v>
      </c>
      <c r="AV308" s="10">
        <f t="shared" ca="1" si="437"/>
        <v>0</v>
      </c>
      <c r="AW308" s="10">
        <f t="shared" ca="1" si="376"/>
        <v>0</v>
      </c>
      <c r="AX308" s="10">
        <f t="shared" ca="1" si="377"/>
        <v>0</v>
      </c>
      <c r="AY308" s="10">
        <f t="shared" ca="1" si="378"/>
        <v>0</v>
      </c>
      <c r="AZ308" s="10">
        <f t="shared" ca="1" si="379"/>
        <v>0</v>
      </c>
      <c r="BA308" s="10">
        <f t="shared" ca="1" si="380"/>
        <v>0</v>
      </c>
      <c r="BB308" s="10">
        <f t="shared" ca="1" si="381"/>
        <v>0</v>
      </c>
      <c r="BC308" s="10">
        <f t="shared" ca="1" si="382"/>
        <v>0</v>
      </c>
      <c r="BD308" s="10">
        <f t="shared" ca="1" si="383"/>
        <v>0</v>
      </c>
      <c r="BE308" s="10">
        <f t="shared" ca="1" si="384"/>
        <v>0</v>
      </c>
      <c r="BF308" s="10">
        <f t="shared" ca="1" si="385"/>
        <v>0</v>
      </c>
      <c r="BG308" s="10">
        <f t="shared" ca="1" si="386"/>
        <v>0</v>
      </c>
      <c r="BH308" s="10">
        <f t="shared" ca="1" si="387"/>
        <v>0</v>
      </c>
      <c r="BI308" s="10">
        <f t="shared" ca="1" si="388"/>
        <v>0</v>
      </c>
      <c r="BJ308" s="10">
        <f t="shared" ca="1" si="389"/>
        <v>0</v>
      </c>
      <c r="BK308" s="10">
        <f t="shared" ca="1" si="390"/>
        <v>0</v>
      </c>
      <c r="BL308" s="10">
        <f t="shared" ca="1" si="391"/>
        <v>0</v>
      </c>
      <c r="BM308" s="10">
        <f t="shared" ca="1" si="392"/>
        <v>0</v>
      </c>
      <c r="BN308" s="13">
        <f t="shared" ca="1" si="370"/>
        <v>0</v>
      </c>
      <c r="BO308" s="7"/>
      <c r="BP308" s="10">
        <f t="shared" ca="1" si="371"/>
        <v>0</v>
      </c>
      <c r="BQ308" s="10">
        <f t="shared" ca="1" si="372"/>
        <v>0</v>
      </c>
      <c r="BR308" s="10">
        <f t="shared" ca="1" si="373"/>
        <v>0</v>
      </c>
      <c r="BS308" s="10">
        <f t="shared" ca="1" si="374"/>
        <v>0</v>
      </c>
      <c r="BT308" s="10">
        <f t="shared" ca="1" si="375"/>
        <v>0</v>
      </c>
      <c r="BU308" s="10">
        <f t="shared" ca="1" si="407"/>
        <v>0</v>
      </c>
      <c r="BV308" s="10">
        <f t="shared" ca="1" si="408"/>
        <v>0</v>
      </c>
      <c r="BW308" s="10">
        <f t="shared" ca="1" si="409"/>
        <v>0</v>
      </c>
      <c r="BX308" s="10">
        <f t="shared" ca="1" si="410"/>
        <v>0</v>
      </c>
      <c r="BY308" s="10">
        <f t="shared" ca="1" si="411"/>
        <v>0</v>
      </c>
      <c r="BZ308" s="10">
        <f t="shared" ca="1" si="412"/>
        <v>0</v>
      </c>
      <c r="CA308" s="10">
        <f t="shared" ca="1" si="413"/>
        <v>0</v>
      </c>
      <c r="CB308" s="10">
        <f t="shared" ca="1" si="414"/>
        <v>0</v>
      </c>
      <c r="CC308" s="10">
        <f t="shared" ca="1" si="415"/>
        <v>0</v>
      </c>
      <c r="CD308" s="10">
        <f t="shared" ca="1" si="416"/>
        <v>0</v>
      </c>
      <c r="CE308" s="10">
        <f t="shared" ca="1" si="417"/>
        <v>0</v>
      </c>
      <c r="CF308" s="10">
        <f t="shared" ca="1" si="418"/>
        <v>0</v>
      </c>
      <c r="CG308" s="10">
        <f t="shared" ca="1" si="419"/>
        <v>0</v>
      </c>
      <c r="CH308" s="10">
        <f t="shared" ca="1" si="420"/>
        <v>0</v>
      </c>
      <c r="CI308" s="10">
        <f t="shared" ca="1" si="421"/>
        <v>0</v>
      </c>
      <c r="CJ308" s="13">
        <f t="shared" ca="1" si="438"/>
        <v>0</v>
      </c>
      <c r="CK308" s="13"/>
      <c r="CL308" s="33">
        <f t="shared" ca="1" si="368"/>
        <v>0</v>
      </c>
      <c r="CM308" s="10">
        <f ca="1">IF(NOT(snowball),0,IF(Z307=0,0,IF($C308&lt;=SUM($CL308:CL308),0,IF(BQ308+$C308-SUM($CL308:CL308)&gt;Z307+AU308,Z307+AU308-BQ308,$C308-SUM($CL308:CL308)))))</f>
        <v>0</v>
      </c>
      <c r="CN308" s="10">
        <f ca="1">IF(NOT(snowball),0,IF(AA307=0,0,IF($C308&lt;=SUM($CL308:CM308),0,IF(BR308+$C308-SUM($CL308:CM308)&gt;AA307+AV308,AA307+AV308-BR308,$C308-SUM($CL308:CM308)))))</f>
        <v>0</v>
      </c>
      <c r="CO308" s="10">
        <f ca="1">IF(NOT(snowball),0,IF(AB307=0,0,IF($C308&lt;=SUM($CL308:CN308),0,IF(BS308+$C308-SUM($CL308:CN308)&gt;AB307+AW308,AB307+AW308-BS308,$C308-SUM($CL308:CN308)))))</f>
        <v>0</v>
      </c>
      <c r="CP308" s="10">
        <f ca="1">IF(NOT(snowball),0,IF(AC307=0,0,IF($C308&lt;=SUM($CL308:CO308),0,IF(BT308+$C308-SUM($CL308:CO308)&gt;AC307+AX308,AC307+AX308-BT308,$C308-SUM($CL308:CO308)))))</f>
        <v>0</v>
      </c>
      <c r="CQ308" s="10">
        <f ca="1">IF(NOT(snowball),0,IF(AD307=0,0,IF($C308&lt;=SUM($CL308:CP308),0,IF(BU308+$C308-SUM($CL308:CP308)&gt;AD307+AY308,AD307+AY308-BU308,$C308-SUM($CL308:CP308)))))</f>
        <v>0</v>
      </c>
      <c r="CR308" s="10">
        <f ca="1">IF(NOT(snowball),0,IF(AE307=0,0,IF($C308&lt;=SUM($CL308:CQ308),0,IF(BV308+$C308-SUM($CL308:CQ308)&gt;AE307+AZ308,AE307+AZ308-BV308,$C308-SUM($CL308:CQ308)))))</f>
        <v>0</v>
      </c>
      <c r="CS308" s="10">
        <f ca="1">IF(NOT(snowball),0,IF(AF307=0,0,IF($C308&lt;=SUM($CL308:CR308),0,IF(BW308+$C308-SUM($CL308:CR308)&gt;AF307+BA308,AF307+BA308-BW308,$C308-SUM($CL308:CR308)))))</f>
        <v>0</v>
      </c>
      <c r="CT308" s="10">
        <f ca="1">IF(NOT(snowball),0,IF(AG307=0,0,IF($C308&lt;=SUM($CL308:CS308),0,IF(BX308+$C308-SUM($CL308:CS308)&gt;AG307+BB308,AG307+BB308-BX308,$C308-SUM($CL308:CS308)))))</f>
        <v>0</v>
      </c>
      <c r="CU308" s="10">
        <f ca="1">IF(NOT(snowball),0,IF(AH307=0,0,IF($C308&lt;=SUM($CL308:CT308),0,IF(BY308+$C308-SUM($CL308:CT308)&gt;AH307+BC308,AH307+BC308-BY308,$C308-SUM($CL308:CT308)))))</f>
        <v>0</v>
      </c>
      <c r="CV308" s="10">
        <f ca="1">IF(NOT(snowball),0,IF(AI307=0,0,IF($C308&lt;=SUM($CL308:CU308),0,IF(BZ308+$C308-SUM($CL308:CU308)&gt;AI307+BD308,AI307+BD308-BZ308,$C308-SUM($CL308:CU308)))))</f>
        <v>0</v>
      </c>
      <c r="CW308" s="10">
        <f ca="1">IF(NOT(snowball),0,IF(AJ307=0,0,IF($C308&lt;=SUM($CL308:CV308),0,IF(CA308+$C308-SUM($CL308:CV308)&gt;AJ307+BE308,AJ307+BE308-CA308,$C308-SUM($CL308:CV308)))))</f>
        <v>0</v>
      </c>
      <c r="CX308" s="10">
        <f ca="1">IF(NOT(snowball),0,IF(AK307=0,0,IF($C308&lt;=SUM($CL308:CW308),0,IF(CB308+$C308-SUM($CL308:CW308)&gt;AK307+BF308,AK307+BF308-CB308,$C308-SUM($CL308:CW308)))))</f>
        <v>0</v>
      </c>
      <c r="CY308" s="10">
        <f ca="1">IF(NOT(snowball),0,IF(AL307=0,0,IF($C308&lt;=SUM($CL308:CX308),0,IF(CC308+$C308-SUM($CL308:CX308)&gt;AL307+BG308,AL307+BG308-CC308,$C308-SUM($CL308:CX308)))))</f>
        <v>0</v>
      </c>
      <c r="CZ308" s="10">
        <f ca="1">IF(NOT(snowball),0,IF(AM307=0,0,IF($C308&lt;=SUM($CL308:CY308),0,IF(CD308+$C308-SUM($CL308:CY308)&gt;AM307+BH308,AM307+BH308-CD308,$C308-SUM($CL308:CY308)))))</f>
        <v>0</v>
      </c>
      <c r="DA308" s="10">
        <f ca="1">IF(NOT(snowball),0,IF(AN307=0,0,IF($C308&lt;=SUM($CL308:CZ308),0,IF(CE308+$C308-SUM($CL308:CZ308)&gt;AN307+BI308,AN307+BI308-CE308,$C308-SUM($CL308:CZ308)))))</f>
        <v>0</v>
      </c>
      <c r="DB308" s="10">
        <f ca="1">IF(NOT(snowball),0,IF(AO307=0,0,IF($C308&lt;=SUM($CL308:DA308),0,IF(CF308+$C308-SUM($CL308:DA308)&gt;AO307+BJ308,AO307+BJ308-CF308,$C308-SUM($CL308:DA308)))))</f>
        <v>0</v>
      </c>
      <c r="DC308" s="10">
        <f ca="1">IF(NOT(snowball),0,IF(AP307=0,0,IF($C308&lt;=SUM($CL308:DB308),0,IF(CG308+$C308-SUM($CL308:DB308)&gt;AP307+BK308,AP307+BK308-CG308,$C308-SUM($CL308:DB308)))))</f>
        <v>0</v>
      </c>
      <c r="DD308" s="10">
        <f ca="1">IF(NOT(snowball),0,IF(AQ307=0,0,IF($C308&lt;=SUM($CL308:DC308),0,IF(CH308+$C308-SUM($CL308:DC308)&gt;AQ307+BL308,AQ307+BL308-CH308,$C308-SUM($CL308:DC308)))))</f>
        <v>0</v>
      </c>
      <c r="DE308" s="10">
        <f ca="1">IF(NOT(snowball),0,IF(AR307=0,0,IF($C308&lt;=SUM($CL308:DD308),0,IF(CI308+$C308-SUM($CL308:DD308)&gt;AR307+BM308,AR307+BM308-CI308,$C308-SUM($CL308:DD308)))))</f>
        <v>0</v>
      </c>
    </row>
    <row r="309" spans="1:109" ht="11.1" customHeight="1">
      <c r="A309" s="11" t="str">
        <f t="shared" ca="1" si="422"/>
        <v/>
      </c>
      <c r="B309" s="5" t="e">
        <f t="shared" ca="1" si="369"/>
        <v>#N/A</v>
      </c>
      <c r="C309" s="34" t="str">
        <f t="shared" ca="1" si="355"/>
        <v/>
      </c>
      <c r="D309" s="10">
        <f t="shared" ca="1" si="423"/>
        <v>0</v>
      </c>
      <c r="E309" s="10">
        <f t="shared" ca="1" si="424"/>
        <v>0</v>
      </c>
      <c r="F309" s="10">
        <f t="shared" ca="1" si="425"/>
        <v>0</v>
      </c>
      <c r="G309" s="10">
        <f t="shared" ca="1" si="426"/>
        <v>0</v>
      </c>
      <c r="H309" s="10">
        <f t="shared" ca="1" si="427"/>
        <v>0</v>
      </c>
      <c r="I309" s="10">
        <f t="shared" ca="1" si="428"/>
        <v>0</v>
      </c>
      <c r="J309" s="10">
        <f t="shared" ref="J309:J372" ca="1" si="439">BV309+CR309</f>
        <v>0</v>
      </c>
      <c r="K309" s="10">
        <f t="shared" ca="1" si="356"/>
        <v>0</v>
      </c>
      <c r="L309" s="10">
        <f t="shared" ca="1" si="357"/>
        <v>0</v>
      </c>
      <c r="M309" s="10">
        <f t="shared" ca="1" si="358"/>
        <v>0</v>
      </c>
      <c r="N309" s="10">
        <f t="shared" ca="1" si="359"/>
        <v>0</v>
      </c>
      <c r="O309" s="10">
        <f t="shared" ca="1" si="360"/>
        <v>0</v>
      </c>
      <c r="P309" s="10">
        <f t="shared" ca="1" si="361"/>
        <v>0</v>
      </c>
      <c r="Q309" s="10">
        <f t="shared" ca="1" si="362"/>
        <v>0</v>
      </c>
      <c r="R309" s="10">
        <f t="shared" ca="1" si="363"/>
        <v>0</v>
      </c>
      <c r="S309" s="10">
        <f t="shared" ca="1" si="364"/>
        <v>0</v>
      </c>
      <c r="T309" s="10">
        <f t="shared" ca="1" si="365"/>
        <v>0</v>
      </c>
      <c r="U309" s="10">
        <f t="shared" ca="1" si="366"/>
        <v>0</v>
      </c>
      <c r="V309" s="10">
        <f t="shared" ca="1" si="367"/>
        <v>0</v>
      </c>
      <c r="W309" s="10">
        <f t="shared" ca="1" si="367"/>
        <v>0</v>
      </c>
      <c r="X309" s="31"/>
      <c r="Y309" s="10">
        <f t="shared" ca="1" si="429"/>
        <v>0</v>
      </c>
      <c r="Z309" s="10">
        <f t="shared" ca="1" si="430"/>
        <v>0</v>
      </c>
      <c r="AA309" s="10">
        <f t="shared" ca="1" si="431"/>
        <v>0</v>
      </c>
      <c r="AB309" s="10">
        <f t="shared" ca="1" si="432"/>
        <v>0</v>
      </c>
      <c r="AC309" s="10">
        <f t="shared" ca="1" si="433"/>
        <v>0</v>
      </c>
      <c r="AD309" s="10">
        <f t="shared" ca="1" si="434"/>
        <v>0</v>
      </c>
      <c r="AE309" s="10">
        <f t="shared" ca="1" si="393"/>
        <v>0</v>
      </c>
      <c r="AF309" s="10">
        <f t="shared" ca="1" si="394"/>
        <v>0</v>
      </c>
      <c r="AG309" s="10">
        <f t="shared" ca="1" si="395"/>
        <v>0</v>
      </c>
      <c r="AH309" s="10">
        <f t="shared" ca="1" si="396"/>
        <v>0</v>
      </c>
      <c r="AI309" s="10">
        <f t="shared" ca="1" si="397"/>
        <v>0</v>
      </c>
      <c r="AJ309" s="10">
        <f t="shared" ca="1" si="398"/>
        <v>0</v>
      </c>
      <c r="AK309" s="10">
        <f t="shared" ca="1" si="399"/>
        <v>0</v>
      </c>
      <c r="AL309" s="10">
        <f t="shared" ca="1" si="400"/>
        <v>0</v>
      </c>
      <c r="AM309" s="10">
        <f t="shared" ca="1" si="401"/>
        <v>0</v>
      </c>
      <c r="AN309" s="10">
        <f t="shared" ca="1" si="402"/>
        <v>0</v>
      </c>
      <c r="AO309" s="10">
        <f t="shared" ca="1" si="403"/>
        <v>0</v>
      </c>
      <c r="AP309" s="10">
        <f t="shared" ca="1" si="404"/>
        <v>0</v>
      </c>
      <c r="AQ309" s="10">
        <f t="shared" ca="1" si="405"/>
        <v>0</v>
      </c>
      <c r="AR309" s="10">
        <f t="shared" ca="1" si="406"/>
        <v>0</v>
      </c>
      <c r="AS309" s="2"/>
      <c r="AT309" s="10">
        <f t="shared" ca="1" si="435"/>
        <v>0</v>
      </c>
      <c r="AU309" s="10">
        <f t="shared" ca="1" si="436"/>
        <v>0</v>
      </c>
      <c r="AV309" s="10">
        <f t="shared" ca="1" si="437"/>
        <v>0</v>
      </c>
      <c r="AW309" s="10">
        <f t="shared" ca="1" si="376"/>
        <v>0</v>
      </c>
      <c r="AX309" s="10">
        <f t="shared" ca="1" si="377"/>
        <v>0</v>
      </c>
      <c r="AY309" s="10">
        <f t="shared" ca="1" si="378"/>
        <v>0</v>
      </c>
      <c r="AZ309" s="10">
        <f t="shared" ca="1" si="379"/>
        <v>0</v>
      </c>
      <c r="BA309" s="10">
        <f t="shared" ca="1" si="380"/>
        <v>0</v>
      </c>
      <c r="BB309" s="10">
        <f t="shared" ca="1" si="381"/>
        <v>0</v>
      </c>
      <c r="BC309" s="10">
        <f t="shared" ca="1" si="382"/>
        <v>0</v>
      </c>
      <c r="BD309" s="10">
        <f t="shared" ca="1" si="383"/>
        <v>0</v>
      </c>
      <c r="BE309" s="10">
        <f t="shared" ca="1" si="384"/>
        <v>0</v>
      </c>
      <c r="BF309" s="10">
        <f t="shared" ca="1" si="385"/>
        <v>0</v>
      </c>
      <c r="BG309" s="10">
        <f t="shared" ca="1" si="386"/>
        <v>0</v>
      </c>
      <c r="BH309" s="10">
        <f t="shared" ca="1" si="387"/>
        <v>0</v>
      </c>
      <c r="BI309" s="10">
        <f t="shared" ca="1" si="388"/>
        <v>0</v>
      </c>
      <c r="BJ309" s="10">
        <f t="shared" ca="1" si="389"/>
        <v>0</v>
      </c>
      <c r="BK309" s="10">
        <f t="shared" ca="1" si="390"/>
        <v>0</v>
      </c>
      <c r="BL309" s="10">
        <f t="shared" ca="1" si="391"/>
        <v>0</v>
      </c>
      <c r="BM309" s="10">
        <f t="shared" ca="1" si="392"/>
        <v>0</v>
      </c>
      <c r="BN309" s="13">
        <f t="shared" ca="1" si="370"/>
        <v>0</v>
      </c>
      <c r="BO309" s="7"/>
      <c r="BP309" s="10">
        <f t="shared" ca="1" si="371"/>
        <v>0</v>
      </c>
      <c r="BQ309" s="10">
        <f t="shared" ca="1" si="372"/>
        <v>0</v>
      </c>
      <c r="BR309" s="10">
        <f t="shared" ca="1" si="373"/>
        <v>0</v>
      </c>
      <c r="BS309" s="10">
        <f t="shared" ca="1" si="374"/>
        <v>0</v>
      </c>
      <c r="BT309" s="10">
        <f t="shared" ca="1" si="375"/>
        <v>0</v>
      </c>
      <c r="BU309" s="10">
        <f t="shared" ca="1" si="407"/>
        <v>0</v>
      </c>
      <c r="BV309" s="10">
        <f t="shared" ca="1" si="408"/>
        <v>0</v>
      </c>
      <c r="BW309" s="10">
        <f t="shared" ca="1" si="409"/>
        <v>0</v>
      </c>
      <c r="BX309" s="10">
        <f t="shared" ca="1" si="410"/>
        <v>0</v>
      </c>
      <c r="BY309" s="10">
        <f t="shared" ca="1" si="411"/>
        <v>0</v>
      </c>
      <c r="BZ309" s="10">
        <f t="shared" ca="1" si="412"/>
        <v>0</v>
      </c>
      <c r="CA309" s="10">
        <f t="shared" ca="1" si="413"/>
        <v>0</v>
      </c>
      <c r="CB309" s="10">
        <f t="shared" ca="1" si="414"/>
        <v>0</v>
      </c>
      <c r="CC309" s="10">
        <f t="shared" ca="1" si="415"/>
        <v>0</v>
      </c>
      <c r="CD309" s="10">
        <f t="shared" ca="1" si="416"/>
        <v>0</v>
      </c>
      <c r="CE309" s="10">
        <f t="shared" ca="1" si="417"/>
        <v>0</v>
      </c>
      <c r="CF309" s="10">
        <f t="shared" ca="1" si="418"/>
        <v>0</v>
      </c>
      <c r="CG309" s="10">
        <f t="shared" ca="1" si="419"/>
        <v>0</v>
      </c>
      <c r="CH309" s="10">
        <f t="shared" ca="1" si="420"/>
        <v>0</v>
      </c>
      <c r="CI309" s="10">
        <f t="shared" ca="1" si="421"/>
        <v>0</v>
      </c>
      <c r="CJ309" s="13">
        <f t="shared" ca="1" si="438"/>
        <v>0</v>
      </c>
      <c r="CK309" s="13"/>
      <c r="CL309" s="33">
        <f t="shared" ca="1" si="368"/>
        <v>0</v>
      </c>
      <c r="CM309" s="10">
        <f ca="1">IF(NOT(snowball),0,IF(Z308=0,0,IF($C309&lt;=SUM($CL309:CL309),0,IF(BQ309+$C309-SUM($CL309:CL309)&gt;Z308+AU309,Z308+AU309-BQ309,$C309-SUM($CL309:CL309)))))</f>
        <v>0</v>
      </c>
      <c r="CN309" s="10">
        <f ca="1">IF(NOT(snowball),0,IF(AA308=0,0,IF($C309&lt;=SUM($CL309:CM309),0,IF(BR309+$C309-SUM($CL309:CM309)&gt;AA308+AV309,AA308+AV309-BR309,$C309-SUM($CL309:CM309)))))</f>
        <v>0</v>
      </c>
      <c r="CO309" s="10">
        <f ca="1">IF(NOT(snowball),0,IF(AB308=0,0,IF($C309&lt;=SUM($CL309:CN309),0,IF(BS309+$C309-SUM($CL309:CN309)&gt;AB308+AW309,AB308+AW309-BS309,$C309-SUM($CL309:CN309)))))</f>
        <v>0</v>
      </c>
      <c r="CP309" s="10">
        <f ca="1">IF(NOT(snowball),0,IF(AC308=0,0,IF($C309&lt;=SUM($CL309:CO309),0,IF(BT309+$C309-SUM($CL309:CO309)&gt;AC308+AX309,AC308+AX309-BT309,$C309-SUM($CL309:CO309)))))</f>
        <v>0</v>
      </c>
      <c r="CQ309" s="10">
        <f ca="1">IF(NOT(snowball),0,IF(AD308=0,0,IF($C309&lt;=SUM($CL309:CP309),0,IF(BU309+$C309-SUM($CL309:CP309)&gt;AD308+AY309,AD308+AY309-BU309,$C309-SUM($CL309:CP309)))))</f>
        <v>0</v>
      </c>
      <c r="CR309" s="10">
        <f ca="1">IF(NOT(snowball),0,IF(AE308=0,0,IF($C309&lt;=SUM($CL309:CQ309),0,IF(BV309+$C309-SUM($CL309:CQ309)&gt;AE308+AZ309,AE308+AZ309-BV309,$C309-SUM($CL309:CQ309)))))</f>
        <v>0</v>
      </c>
      <c r="CS309" s="10">
        <f ca="1">IF(NOT(snowball),0,IF(AF308=0,0,IF($C309&lt;=SUM($CL309:CR309),0,IF(BW309+$C309-SUM($CL309:CR309)&gt;AF308+BA309,AF308+BA309-BW309,$C309-SUM($CL309:CR309)))))</f>
        <v>0</v>
      </c>
      <c r="CT309" s="10">
        <f ca="1">IF(NOT(snowball),0,IF(AG308=0,0,IF($C309&lt;=SUM($CL309:CS309),0,IF(BX309+$C309-SUM($CL309:CS309)&gt;AG308+BB309,AG308+BB309-BX309,$C309-SUM($CL309:CS309)))))</f>
        <v>0</v>
      </c>
      <c r="CU309" s="10">
        <f ca="1">IF(NOT(snowball),0,IF(AH308=0,0,IF($C309&lt;=SUM($CL309:CT309),0,IF(BY309+$C309-SUM($CL309:CT309)&gt;AH308+BC309,AH308+BC309-BY309,$C309-SUM($CL309:CT309)))))</f>
        <v>0</v>
      </c>
      <c r="CV309" s="10">
        <f ca="1">IF(NOT(snowball),0,IF(AI308=0,0,IF($C309&lt;=SUM($CL309:CU309),0,IF(BZ309+$C309-SUM($CL309:CU309)&gt;AI308+BD309,AI308+BD309-BZ309,$C309-SUM($CL309:CU309)))))</f>
        <v>0</v>
      </c>
      <c r="CW309" s="10">
        <f ca="1">IF(NOT(snowball),0,IF(AJ308=0,0,IF($C309&lt;=SUM($CL309:CV309),0,IF(CA309+$C309-SUM($CL309:CV309)&gt;AJ308+BE309,AJ308+BE309-CA309,$C309-SUM($CL309:CV309)))))</f>
        <v>0</v>
      </c>
      <c r="CX309" s="10">
        <f ca="1">IF(NOT(snowball),0,IF(AK308=0,0,IF($C309&lt;=SUM($CL309:CW309),0,IF(CB309+$C309-SUM($CL309:CW309)&gt;AK308+BF309,AK308+BF309-CB309,$C309-SUM($CL309:CW309)))))</f>
        <v>0</v>
      </c>
      <c r="CY309" s="10">
        <f ca="1">IF(NOT(snowball),0,IF(AL308=0,0,IF($C309&lt;=SUM($CL309:CX309),0,IF(CC309+$C309-SUM($CL309:CX309)&gt;AL308+BG309,AL308+BG309-CC309,$C309-SUM($CL309:CX309)))))</f>
        <v>0</v>
      </c>
      <c r="CZ309" s="10">
        <f ca="1">IF(NOT(snowball),0,IF(AM308=0,0,IF($C309&lt;=SUM($CL309:CY309),0,IF(CD309+$C309-SUM($CL309:CY309)&gt;AM308+BH309,AM308+BH309-CD309,$C309-SUM($CL309:CY309)))))</f>
        <v>0</v>
      </c>
      <c r="DA309" s="10">
        <f ca="1">IF(NOT(snowball),0,IF(AN308=0,0,IF($C309&lt;=SUM($CL309:CZ309),0,IF(CE309+$C309-SUM($CL309:CZ309)&gt;AN308+BI309,AN308+BI309-CE309,$C309-SUM($CL309:CZ309)))))</f>
        <v>0</v>
      </c>
      <c r="DB309" s="10">
        <f ca="1">IF(NOT(snowball),0,IF(AO308=0,0,IF($C309&lt;=SUM($CL309:DA309),0,IF(CF309+$C309-SUM($CL309:DA309)&gt;AO308+BJ309,AO308+BJ309-CF309,$C309-SUM($CL309:DA309)))))</f>
        <v>0</v>
      </c>
      <c r="DC309" s="10">
        <f ca="1">IF(NOT(snowball),0,IF(AP308=0,0,IF($C309&lt;=SUM($CL309:DB309),0,IF(CG309+$C309-SUM($CL309:DB309)&gt;AP308+BK309,AP308+BK309-CG309,$C309-SUM($CL309:DB309)))))</f>
        <v>0</v>
      </c>
      <c r="DD309" s="10">
        <f ca="1">IF(NOT(snowball),0,IF(AQ308=0,0,IF($C309&lt;=SUM($CL309:DC309),0,IF(CH309+$C309-SUM($CL309:DC309)&gt;AQ308+BL309,AQ308+BL309-CH309,$C309-SUM($CL309:DC309)))))</f>
        <v>0</v>
      </c>
      <c r="DE309" s="10">
        <f ca="1">IF(NOT(snowball),0,IF(AR308=0,0,IF($C309&lt;=SUM($CL309:DD309),0,IF(CI309+$C309-SUM($CL309:DD309)&gt;AR308+BM309,AR308+BM309-CI309,$C309-SUM($CL309:DD309)))))</f>
        <v>0</v>
      </c>
    </row>
    <row r="310" spans="1:109" ht="11.1" customHeight="1">
      <c r="A310" s="11" t="str">
        <f t="shared" ca="1" si="422"/>
        <v/>
      </c>
      <c r="B310" s="5" t="e">
        <f t="shared" ca="1" si="369"/>
        <v>#N/A</v>
      </c>
      <c r="C310" s="34" t="str">
        <f t="shared" ca="1" si="355"/>
        <v/>
      </c>
      <c r="D310" s="10">
        <f t="shared" ca="1" si="423"/>
        <v>0</v>
      </c>
      <c r="E310" s="10">
        <f t="shared" ca="1" si="424"/>
        <v>0</v>
      </c>
      <c r="F310" s="10">
        <f t="shared" ca="1" si="425"/>
        <v>0</v>
      </c>
      <c r="G310" s="10">
        <f t="shared" ca="1" si="426"/>
        <v>0</v>
      </c>
      <c r="H310" s="10">
        <f t="shared" ca="1" si="427"/>
        <v>0</v>
      </c>
      <c r="I310" s="10">
        <f t="shared" ca="1" si="428"/>
        <v>0</v>
      </c>
      <c r="J310" s="10">
        <f t="shared" ca="1" si="439"/>
        <v>0</v>
      </c>
      <c r="K310" s="10">
        <f t="shared" ca="1" si="356"/>
        <v>0</v>
      </c>
      <c r="L310" s="10">
        <f t="shared" ca="1" si="357"/>
        <v>0</v>
      </c>
      <c r="M310" s="10">
        <f t="shared" ca="1" si="358"/>
        <v>0</v>
      </c>
      <c r="N310" s="10">
        <f t="shared" ca="1" si="359"/>
        <v>0</v>
      </c>
      <c r="O310" s="10">
        <f t="shared" ca="1" si="360"/>
        <v>0</v>
      </c>
      <c r="P310" s="10">
        <f t="shared" ca="1" si="361"/>
        <v>0</v>
      </c>
      <c r="Q310" s="10">
        <f t="shared" ca="1" si="362"/>
        <v>0</v>
      </c>
      <c r="R310" s="10">
        <f t="shared" ca="1" si="363"/>
        <v>0</v>
      </c>
      <c r="S310" s="10">
        <f t="shared" ca="1" si="364"/>
        <v>0</v>
      </c>
      <c r="T310" s="10">
        <f t="shared" ca="1" si="365"/>
        <v>0</v>
      </c>
      <c r="U310" s="10">
        <f t="shared" ca="1" si="366"/>
        <v>0</v>
      </c>
      <c r="V310" s="10">
        <f t="shared" ca="1" si="367"/>
        <v>0</v>
      </c>
      <c r="W310" s="10">
        <f t="shared" ca="1" si="367"/>
        <v>0</v>
      </c>
      <c r="X310" s="31"/>
      <c r="Y310" s="10">
        <f t="shared" ca="1" si="429"/>
        <v>0</v>
      </c>
      <c r="Z310" s="10">
        <f t="shared" ca="1" si="430"/>
        <v>0</v>
      </c>
      <c r="AA310" s="10">
        <f t="shared" ca="1" si="431"/>
        <v>0</v>
      </c>
      <c r="AB310" s="10">
        <f t="shared" ca="1" si="432"/>
        <v>0</v>
      </c>
      <c r="AC310" s="10">
        <f t="shared" ca="1" si="433"/>
        <v>0</v>
      </c>
      <c r="AD310" s="10">
        <f t="shared" ca="1" si="434"/>
        <v>0</v>
      </c>
      <c r="AE310" s="10">
        <f t="shared" ca="1" si="393"/>
        <v>0</v>
      </c>
      <c r="AF310" s="10">
        <f t="shared" ca="1" si="394"/>
        <v>0</v>
      </c>
      <c r="AG310" s="10">
        <f t="shared" ca="1" si="395"/>
        <v>0</v>
      </c>
      <c r="AH310" s="10">
        <f t="shared" ca="1" si="396"/>
        <v>0</v>
      </c>
      <c r="AI310" s="10">
        <f t="shared" ca="1" si="397"/>
        <v>0</v>
      </c>
      <c r="AJ310" s="10">
        <f t="shared" ca="1" si="398"/>
        <v>0</v>
      </c>
      <c r="AK310" s="10">
        <f t="shared" ca="1" si="399"/>
        <v>0</v>
      </c>
      <c r="AL310" s="10">
        <f t="shared" ca="1" si="400"/>
        <v>0</v>
      </c>
      <c r="AM310" s="10">
        <f t="shared" ca="1" si="401"/>
        <v>0</v>
      </c>
      <c r="AN310" s="10">
        <f t="shared" ca="1" si="402"/>
        <v>0</v>
      </c>
      <c r="AO310" s="10">
        <f t="shared" ca="1" si="403"/>
        <v>0</v>
      </c>
      <c r="AP310" s="10">
        <f t="shared" ca="1" si="404"/>
        <v>0</v>
      </c>
      <c r="AQ310" s="10">
        <f t="shared" ca="1" si="405"/>
        <v>0</v>
      </c>
      <c r="AR310" s="10">
        <f t="shared" ca="1" si="406"/>
        <v>0</v>
      </c>
      <c r="AS310" s="2"/>
      <c r="AT310" s="10">
        <f t="shared" ca="1" si="435"/>
        <v>0</v>
      </c>
      <c r="AU310" s="10">
        <f t="shared" ca="1" si="436"/>
        <v>0</v>
      </c>
      <c r="AV310" s="10">
        <f t="shared" ca="1" si="437"/>
        <v>0</v>
      </c>
      <c r="AW310" s="10">
        <f t="shared" ca="1" si="376"/>
        <v>0</v>
      </c>
      <c r="AX310" s="10">
        <f t="shared" ca="1" si="377"/>
        <v>0</v>
      </c>
      <c r="AY310" s="10">
        <f t="shared" ca="1" si="378"/>
        <v>0</v>
      </c>
      <c r="AZ310" s="10">
        <f t="shared" ca="1" si="379"/>
        <v>0</v>
      </c>
      <c r="BA310" s="10">
        <f t="shared" ca="1" si="380"/>
        <v>0</v>
      </c>
      <c r="BB310" s="10">
        <f t="shared" ca="1" si="381"/>
        <v>0</v>
      </c>
      <c r="BC310" s="10">
        <f t="shared" ca="1" si="382"/>
        <v>0</v>
      </c>
      <c r="BD310" s="10">
        <f t="shared" ca="1" si="383"/>
        <v>0</v>
      </c>
      <c r="BE310" s="10">
        <f t="shared" ca="1" si="384"/>
        <v>0</v>
      </c>
      <c r="BF310" s="10">
        <f t="shared" ca="1" si="385"/>
        <v>0</v>
      </c>
      <c r="BG310" s="10">
        <f t="shared" ca="1" si="386"/>
        <v>0</v>
      </c>
      <c r="BH310" s="10">
        <f t="shared" ca="1" si="387"/>
        <v>0</v>
      </c>
      <c r="BI310" s="10">
        <f t="shared" ca="1" si="388"/>
        <v>0</v>
      </c>
      <c r="BJ310" s="10">
        <f t="shared" ca="1" si="389"/>
        <v>0</v>
      </c>
      <c r="BK310" s="10">
        <f t="shared" ca="1" si="390"/>
        <v>0</v>
      </c>
      <c r="BL310" s="10">
        <f t="shared" ca="1" si="391"/>
        <v>0</v>
      </c>
      <c r="BM310" s="10">
        <f t="shared" ca="1" si="392"/>
        <v>0</v>
      </c>
      <c r="BN310" s="13">
        <f t="shared" ca="1" si="370"/>
        <v>0</v>
      </c>
      <c r="BO310" s="7"/>
      <c r="BP310" s="10">
        <f t="shared" ca="1" si="371"/>
        <v>0</v>
      </c>
      <c r="BQ310" s="10">
        <f t="shared" ca="1" si="372"/>
        <v>0</v>
      </c>
      <c r="BR310" s="10">
        <f t="shared" ca="1" si="373"/>
        <v>0</v>
      </c>
      <c r="BS310" s="10">
        <f t="shared" ca="1" si="374"/>
        <v>0</v>
      </c>
      <c r="BT310" s="10">
        <f t="shared" ca="1" si="375"/>
        <v>0</v>
      </c>
      <c r="BU310" s="10">
        <f t="shared" ca="1" si="407"/>
        <v>0</v>
      </c>
      <c r="BV310" s="10">
        <f t="shared" ca="1" si="408"/>
        <v>0</v>
      </c>
      <c r="BW310" s="10">
        <f t="shared" ca="1" si="409"/>
        <v>0</v>
      </c>
      <c r="BX310" s="10">
        <f t="shared" ca="1" si="410"/>
        <v>0</v>
      </c>
      <c r="BY310" s="10">
        <f t="shared" ca="1" si="411"/>
        <v>0</v>
      </c>
      <c r="BZ310" s="10">
        <f t="shared" ca="1" si="412"/>
        <v>0</v>
      </c>
      <c r="CA310" s="10">
        <f t="shared" ca="1" si="413"/>
        <v>0</v>
      </c>
      <c r="CB310" s="10">
        <f t="shared" ca="1" si="414"/>
        <v>0</v>
      </c>
      <c r="CC310" s="10">
        <f t="shared" ca="1" si="415"/>
        <v>0</v>
      </c>
      <c r="CD310" s="10">
        <f t="shared" ca="1" si="416"/>
        <v>0</v>
      </c>
      <c r="CE310" s="10">
        <f t="shared" ca="1" si="417"/>
        <v>0</v>
      </c>
      <c r="CF310" s="10">
        <f t="shared" ca="1" si="418"/>
        <v>0</v>
      </c>
      <c r="CG310" s="10">
        <f t="shared" ca="1" si="419"/>
        <v>0</v>
      </c>
      <c r="CH310" s="10">
        <f t="shared" ca="1" si="420"/>
        <v>0</v>
      </c>
      <c r="CI310" s="10">
        <f t="shared" ca="1" si="421"/>
        <v>0</v>
      </c>
      <c r="CJ310" s="13">
        <f t="shared" ca="1" si="438"/>
        <v>0</v>
      </c>
      <c r="CK310" s="13"/>
      <c r="CL310" s="33">
        <f t="shared" ca="1" si="368"/>
        <v>0</v>
      </c>
      <c r="CM310" s="10">
        <f ca="1">IF(NOT(snowball),0,IF(Z309=0,0,IF($C310&lt;=SUM($CL310:CL310),0,IF(BQ310+$C310-SUM($CL310:CL310)&gt;Z309+AU310,Z309+AU310-BQ310,$C310-SUM($CL310:CL310)))))</f>
        <v>0</v>
      </c>
      <c r="CN310" s="10">
        <f ca="1">IF(NOT(snowball),0,IF(AA309=0,0,IF($C310&lt;=SUM($CL310:CM310),0,IF(BR310+$C310-SUM($CL310:CM310)&gt;AA309+AV310,AA309+AV310-BR310,$C310-SUM($CL310:CM310)))))</f>
        <v>0</v>
      </c>
      <c r="CO310" s="10">
        <f ca="1">IF(NOT(snowball),0,IF(AB309=0,0,IF($C310&lt;=SUM($CL310:CN310),0,IF(BS310+$C310-SUM($CL310:CN310)&gt;AB309+AW310,AB309+AW310-BS310,$C310-SUM($CL310:CN310)))))</f>
        <v>0</v>
      </c>
      <c r="CP310" s="10">
        <f ca="1">IF(NOT(snowball),0,IF(AC309=0,0,IF($C310&lt;=SUM($CL310:CO310),0,IF(BT310+$C310-SUM($CL310:CO310)&gt;AC309+AX310,AC309+AX310-BT310,$C310-SUM($CL310:CO310)))))</f>
        <v>0</v>
      </c>
      <c r="CQ310" s="10">
        <f ca="1">IF(NOT(snowball),0,IF(AD309=0,0,IF($C310&lt;=SUM($CL310:CP310),0,IF(BU310+$C310-SUM($CL310:CP310)&gt;AD309+AY310,AD309+AY310-BU310,$C310-SUM($CL310:CP310)))))</f>
        <v>0</v>
      </c>
      <c r="CR310" s="10">
        <f ca="1">IF(NOT(snowball),0,IF(AE309=0,0,IF($C310&lt;=SUM($CL310:CQ310),0,IF(BV310+$C310-SUM($CL310:CQ310)&gt;AE309+AZ310,AE309+AZ310-BV310,$C310-SUM($CL310:CQ310)))))</f>
        <v>0</v>
      </c>
      <c r="CS310" s="10">
        <f ca="1">IF(NOT(snowball),0,IF(AF309=0,0,IF($C310&lt;=SUM($CL310:CR310),0,IF(BW310+$C310-SUM($CL310:CR310)&gt;AF309+BA310,AF309+BA310-BW310,$C310-SUM($CL310:CR310)))))</f>
        <v>0</v>
      </c>
      <c r="CT310" s="10">
        <f ca="1">IF(NOT(snowball),0,IF(AG309=0,0,IF($C310&lt;=SUM($CL310:CS310),0,IF(BX310+$C310-SUM($CL310:CS310)&gt;AG309+BB310,AG309+BB310-BX310,$C310-SUM($CL310:CS310)))))</f>
        <v>0</v>
      </c>
      <c r="CU310" s="10">
        <f ca="1">IF(NOT(snowball),0,IF(AH309=0,0,IF($C310&lt;=SUM($CL310:CT310),0,IF(BY310+$C310-SUM($CL310:CT310)&gt;AH309+BC310,AH309+BC310-BY310,$C310-SUM($CL310:CT310)))))</f>
        <v>0</v>
      </c>
      <c r="CV310" s="10">
        <f ca="1">IF(NOT(snowball),0,IF(AI309=0,0,IF($C310&lt;=SUM($CL310:CU310),0,IF(BZ310+$C310-SUM($CL310:CU310)&gt;AI309+BD310,AI309+BD310-BZ310,$C310-SUM($CL310:CU310)))))</f>
        <v>0</v>
      </c>
      <c r="CW310" s="10">
        <f ca="1">IF(NOT(snowball),0,IF(AJ309=0,0,IF($C310&lt;=SUM($CL310:CV310),0,IF(CA310+$C310-SUM($CL310:CV310)&gt;AJ309+BE310,AJ309+BE310-CA310,$C310-SUM($CL310:CV310)))))</f>
        <v>0</v>
      </c>
      <c r="CX310" s="10">
        <f ca="1">IF(NOT(snowball),0,IF(AK309=0,0,IF($C310&lt;=SUM($CL310:CW310),0,IF(CB310+$C310-SUM($CL310:CW310)&gt;AK309+BF310,AK309+BF310-CB310,$C310-SUM($CL310:CW310)))))</f>
        <v>0</v>
      </c>
      <c r="CY310" s="10">
        <f ca="1">IF(NOT(snowball),0,IF(AL309=0,0,IF($C310&lt;=SUM($CL310:CX310),0,IF(CC310+$C310-SUM($CL310:CX310)&gt;AL309+BG310,AL309+BG310-CC310,$C310-SUM($CL310:CX310)))))</f>
        <v>0</v>
      </c>
      <c r="CZ310" s="10">
        <f ca="1">IF(NOT(snowball),0,IF(AM309=0,0,IF($C310&lt;=SUM($CL310:CY310),0,IF(CD310+$C310-SUM($CL310:CY310)&gt;AM309+BH310,AM309+BH310-CD310,$C310-SUM($CL310:CY310)))))</f>
        <v>0</v>
      </c>
      <c r="DA310" s="10">
        <f ca="1">IF(NOT(snowball),0,IF(AN309=0,0,IF($C310&lt;=SUM($CL310:CZ310),0,IF(CE310+$C310-SUM($CL310:CZ310)&gt;AN309+BI310,AN309+BI310-CE310,$C310-SUM($CL310:CZ310)))))</f>
        <v>0</v>
      </c>
      <c r="DB310" s="10">
        <f ca="1">IF(NOT(snowball),0,IF(AO309=0,0,IF($C310&lt;=SUM($CL310:DA310),0,IF(CF310+$C310-SUM($CL310:DA310)&gt;AO309+BJ310,AO309+BJ310-CF310,$C310-SUM($CL310:DA310)))))</f>
        <v>0</v>
      </c>
      <c r="DC310" s="10">
        <f ca="1">IF(NOT(snowball),0,IF(AP309=0,0,IF($C310&lt;=SUM($CL310:DB310),0,IF(CG310+$C310-SUM($CL310:DB310)&gt;AP309+BK310,AP309+BK310-CG310,$C310-SUM($CL310:DB310)))))</f>
        <v>0</v>
      </c>
      <c r="DD310" s="10">
        <f ca="1">IF(NOT(snowball),0,IF(AQ309=0,0,IF($C310&lt;=SUM($CL310:DC310),0,IF(CH310+$C310-SUM($CL310:DC310)&gt;AQ309+BL310,AQ309+BL310-CH310,$C310-SUM($CL310:DC310)))))</f>
        <v>0</v>
      </c>
      <c r="DE310" s="10">
        <f ca="1">IF(NOT(snowball),0,IF(AR309=0,0,IF($C310&lt;=SUM($CL310:DD310),0,IF(CI310+$C310-SUM($CL310:DD310)&gt;AR309+BM310,AR309+BM310-CI310,$C310-SUM($CL310:DD310)))))</f>
        <v>0</v>
      </c>
    </row>
    <row r="311" spans="1:109" ht="11.1" customHeight="1">
      <c r="A311" s="11" t="str">
        <f t="shared" ref="A311:A334" ca="1" si="440">IF(SUM(Y310:AR310)&lt;=0,"",A310+1)</f>
        <v/>
      </c>
      <c r="B311" s="5" t="e">
        <f t="shared" ca="1" si="369"/>
        <v>#N/A</v>
      </c>
      <c r="C311" s="34" t="str">
        <f t="shared" ca="1" si="355"/>
        <v/>
      </c>
      <c r="D311" s="10">
        <f t="shared" ref="D311:I313" ca="1" si="441">BP311+CL311</f>
        <v>0</v>
      </c>
      <c r="E311" s="10">
        <f t="shared" ca="1" si="441"/>
        <v>0</v>
      </c>
      <c r="F311" s="10">
        <f t="shared" ca="1" si="441"/>
        <v>0</v>
      </c>
      <c r="G311" s="10">
        <f t="shared" ca="1" si="441"/>
        <v>0</v>
      </c>
      <c r="H311" s="10">
        <f t="shared" ca="1" si="441"/>
        <v>0</v>
      </c>
      <c r="I311" s="10">
        <f t="shared" ca="1" si="441"/>
        <v>0</v>
      </c>
      <c r="J311" s="10">
        <f t="shared" ca="1" si="439"/>
        <v>0</v>
      </c>
      <c r="K311" s="10">
        <f t="shared" ca="1" si="356"/>
        <v>0</v>
      </c>
      <c r="L311" s="10">
        <f t="shared" ca="1" si="357"/>
        <v>0</v>
      </c>
      <c r="M311" s="10">
        <f t="shared" ca="1" si="358"/>
        <v>0</v>
      </c>
      <c r="N311" s="10">
        <f t="shared" ca="1" si="359"/>
        <v>0</v>
      </c>
      <c r="O311" s="10">
        <f t="shared" ca="1" si="360"/>
        <v>0</v>
      </c>
      <c r="P311" s="10">
        <f t="shared" ca="1" si="361"/>
        <v>0</v>
      </c>
      <c r="Q311" s="10">
        <f t="shared" ca="1" si="362"/>
        <v>0</v>
      </c>
      <c r="R311" s="10">
        <f t="shared" ca="1" si="363"/>
        <v>0</v>
      </c>
      <c r="S311" s="10">
        <f t="shared" ca="1" si="364"/>
        <v>0</v>
      </c>
      <c r="T311" s="10">
        <f t="shared" ca="1" si="365"/>
        <v>0</v>
      </c>
      <c r="U311" s="10">
        <f t="shared" ca="1" si="366"/>
        <v>0</v>
      </c>
      <c r="V311" s="10">
        <f t="shared" ca="1" si="367"/>
        <v>0</v>
      </c>
      <c r="W311" s="10">
        <f t="shared" ca="1" si="367"/>
        <v>0</v>
      </c>
      <c r="X311" s="31"/>
      <c r="Y311" s="10">
        <f t="shared" ref="Y311:Y334" ca="1" si="442">IF(D$8=0,0,Y310-(D311-AT311))</f>
        <v>0</v>
      </c>
      <c r="Z311" s="10">
        <f t="shared" ref="Z311:Z334" ca="1" si="443">IF(E$8=0,0,Z310-(E311-AU311))</f>
        <v>0</v>
      </c>
      <c r="AA311" s="10">
        <f t="shared" ref="AA311:AA334" ca="1" si="444">IF(F$8=0,0,AA310-(F311-AV311))</f>
        <v>0</v>
      </c>
      <c r="AB311" s="10">
        <f t="shared" ref="AB311:AB334" ca="1" si="445">IF(G$8=0,0,AB310-(G311-AW311))</f>
        <v>0</v>
      </c>
      <c r="AC311" s="10">
        <f t="shared" ref="AC311:AC334" ca="1" si="446">IF(H$8=0,0,AC310-(H311-AX311))</f>
        <v>0</v>
      </c>
      <c r="AD311" s="10">
        <f t="shared" ref="AD311:AD334" ca="1" si="447">IF(I$8=0,0,AD310-(I311-AY311))</f>
        <v>0</v>
      </c>
      <c r="AE311" s="10">
        <f t="shared" ca="1" si="393"/>
        <v>0</v>
      </c>
      <c r="AF311" s="10">
        <f t="shared" ca="1" si="394"/>
        <v>0</v>
      </c>
      <c r="AG311" s="10">
        <f t="shared" ca="1" si="395"/>
        <v>0</v>
      </c>
      <c r="AH311" s="10">
        <f t="shared" ca="1" si="396"/>
        <v>0</v>
      </c>
      <c r="AI311" s="10">
        <f t="shared" ca="1" si="397"/>
        <v>0</v>
      </c>
      <c r="AJ311" s="10">
        <f t="shared" ca="1" si="398"/>
        <v>0</v>
      </c>
      <c r="AK311" s="10">
        <f t="shared" ca="1" si="399"/>
        <v>0</v>
      </c>
      <c r="AL311" s="10">
        <f t="shared" ca="1" si="400"/>
        <v>0</v>
      </c>
      <c r="AM311" s="10">
        <f t="shared" ca="1" si="401"/>
        <v>0</v>
      </c>
      <c r="AN311" s="10">
        <f t="shared" ca="1" si="402"/>
        <v>0</v>
      </c>
      <c r="AO311" s="10">
        <f t="shared" ca="1" si="403"/>
        <v>0</v>
      </c>
      <c r="AP311" s="10">
        <f t="shared" ca="1" si="404"/>
        <v>0</v>
      </c>
      <c r="AQ311" s="10">
        <f t="shared" ca="1" si="405"/>
        <v>0</v>
      </c>
      <c r="AR311" s="10">
        <f t="shared" ca="1" si="406"/>
        <v>0</v>
      </c>
      <c r="AS311" s="2"/>
      <c r="AT311" s="10">
        <f t="shared" ref="AT311:AT334" ca="1" si="448">ROUND(Y310*D$9/12,2)</f>
        <v>0</v>
      </c>
      <c r="AU311" s="10">
        <f t="shared" ref="AU311:AU334" ca="1" si="449">ROUND(Z310*E$9/12,2)</f>
        <v>0</v>
      </c>
      <c r="AV311" s="10">
        <f t="shared" ref="AV311:AV334" ca="1" si="450">ROUND(AA310*F$9/12,2)</f>
        <v>0</v>
      </c>
      <c r="AW311" s="10">
        <f t="shared" ca="1" si="376"/>
        <v>0</v>
      </c>
      <c r="AX311" s="10">
        <f t="shared" ca="1" si="377"/>
        <v>0</v>
      </c>
      <c r="AY311" s="10">
        <f t="shared" ca="1" si="378"/>
        <v>0</v>
      </c>
      <c r="AZ311" s="10">
        <f t="shared" ca="1" si="379"/>
        <v>0</v>
      </c>
      <c r="BA311" s="10">
        <f t="shared" ca="1" si="380"/>
        <v>0</v>
      </c>
      <c r="BB311" s="10">
        <f t="shared" ca="1" si="381"/>
        <v>0</v>
      </c>
      <c r="BC311" s="10">
        <f t="shared" ca="1" si="382"/>
        <v>0</v>
      </c>
      <c r="BD311" s="10">
        <f t="shared" ca="1" si="383"/>
        <v>0</v>
      </c>
      <c r="BE311" s="10">
        <f t="shared" ca="1" si="384"/>
        <v>0</v>
      </c>
      <c r="BF311" s="10">
        <f t="shared" ca="1" si="385"/>
        <v>0</v>
      </c>
      <c r="BG311" s="10">
        <f t="shared" ca="1" si="386"/>
        <v>0</v>
      </c>
      <c r="BH311" s="10">
        <f t="shared" ca="1" si="387"/>
        <v>0</v>
      </c>
      <c r="BI311" s="10">
        <f t="shared" ca="1" si="388"/>
        <v>0</v>
      </c>
      <c r="BJ311" s="10">
        <f t="shared" ca="1" si="389"/>
        <v>0</v>
      </c>
      <c r="BK311" s="10">
        <f t="shared" ca="1" si="390"/>
        <v>0</v>
      </c>
      <c r="BL311" s="10">
        <f t="shared" ca="1" si="391"/>
        <v>0</v>
      </c>
      <c r="BM311" s="10">
        <f t="shared" ca="1" si="392"/>
        <v>0</v>
      </c>
      <c r="BN311" s="13">
        <f t="shared" ca="1" si="370"/>
        <v>0</v>
      </c>
      <c r="BO311" s="7"/>
      <c r="BP311" s="10">
        <f t="shared" ca="1" si="371"/>
        <v>0</v>
      </c>
      <c r="BQ311" s="10">
        <f t="shared" ca="1" si="372"/>
        <v>0</v>
      </c>
      <c r="BR311" s="10">
        <f t="shared" ca="1" si="373"/>
        <v>0</v>
      </c>
      <c r="BS311" s="10">
        <f t="shared" ca="1" si="374"/>
        <v>0</v>
      </c>
      <c r="BT311" s="10">
        <f t="shared" ca="1" si="375"/>
        <v>0</v>
      </c>
      <c r="BU311" s="10">
        <f t="shared" ca="1" si="407"/>
        <v>0</v>
      </c>
      <c r="BV311" s="10">
        <f t="shared" ca="1" si="408"/>
        <v>0</v>
      </c>
      <c r="BW311" s="10">
        <f t="shared" ca="1" si="409"/>
        <v>0</v>
      </c>
      <c r="BX311" s="10">
        <f t="shared" ca="1" si="410"/>
        <v>0</v>
      </c>
      <c r="BY311" s="10">
        <f t="shared" ca="1" si="411"/>
        <v>0</v>
      </c>
      <c r="BZ311" s="10">
        <f t="shared" ca="1" si="412"/>
        <v>0</v>
      </c>
      <c r="CA311" s="10">
        <f t="shared" ca="1" si="413"/>
        <v>0</v>
      </c>
      <c r="CB311" s="10">
        <f t="shared" ca="1" si="414"/>
        <v>0</v>
      </c>
      <c r="CC311" s="10">
        <f t="shared" ca="1" si="415"/>
        <v>0</v>
      </c>
      <c r="CD311" s="10">
        <f t="shared" ca="1" si="416"/>
        <v>0</v>
      </c>
      <c r="CE311" s="10">
        <f t="shared" ca="1" si="417"/>
        <v>0</v>
      </c>
      <c r="CF311" s="10">
        <f t="shared" ca="1" si="418"/>
        <v>0</v>
      </c>
      <c r="CG311" s="10">
        <f t="shared" ca="1" si="419"/>
        <v>0</v>
      </c>
      <c r="CH311" s="10">
        <f t="shared" ca="1" si="420"/>
        <v>0</v>
      </c>
      <c r="CI311" s="10">
        <f t="shared" ca="1" si="421"/>
        <v>0</v>
      </c>
      <c r="CJ311" s="13">
        <f t="shared" ref="CJ311:CJ334" ca="1" si="451">SUM(BP311:CI311)</f>
        <v>0</v>
      </c>
      <c r="CK311" s="13"/>
      <c r="CL311" s="33">
        <f t="shared" ca="1" si="368"/>
        <v>0</v>
      </c>
      <c r="CM311" s="10">
        <f ca="1">IF(NOT(snowball),0,IF(Z310=0,0,IF($C311&lt;=SUM($CL311:CL311),0,IF(BQ311+$C311-SUM($CL311:CL311)&gt;Z310+AU311,Z310+AU311-BQ311,$C311-SUM($CL311:CL311)))))</f>
        <v>0</v>
      </c>
      <c r="CN311" s="10">
        <f ca="1">IF(NOT(snowball),0,IF(AA310=0,0,IF($C311&lt;=SUM($CL311:CM311),0,IF(BR311+$C311-SUM($CL311:CM311)&gt;AA310+AV311,AA310+AV311-BR311,$C311-SUM($CL311:CM311)))))</f>
        <v>0</v>
      </c>
      <c r="CO311" s="10">
        <f ca="1">IF(NOT(snowball),0,IF(AB310=0,0,IF($C311&lt;=SUM($CL311:CN311),0,IF(BS311+$C311-SUM($CL311:CN311)&gt;AB310+AW311,AB310+AW311-BS311,$C311-SUM($CL311:CN311)))))</f>
        <v>0</v>
      </c>
      <c r="CP311" s="10">
        <f ca="1">IF(NOT(snowball),0,IF(AC310=0,0,IF($C311&lt;=SUM($CL311:CO311),0,IF(BT311+$C311-SUM($CL311:CO311)&gt;AC310+AX311,AC310+AX311-BT311,$C311-SUM($CL311:CO311)))))</f>
        <v>0</v>
      </c>
      <c r="CQ311" s="10">
        <f ca="1">IF(NOT(snowball),0,IF(AD310=0,0,IF($C311&lt;=SUM($CL311:CP311),0,IF(BU311+$C311-SUM($CL311:CP311)&gt;AD310+AY311,AD310+AY311-BU311,$C311-SUM($CL311:CP311)))))</f>
        <v>0</v>
      </c>
      <c r="CR311" s="10">
        <f ca="1">IF(NOT(snowball),0,IF(AE310=0,0,IF($C311&lt;=SUM($CL311:CQ311),0,IF(BV311+$C311-SUM($CL311:CQ311)&gt;AE310+AZ311,AE310+AZ311-BV311,$C311-SUM($CL311:CQ311)))))</f>
        <v>0</v>
      </c>
      <c r="CS311" s="10">
        <f ca="1">IF(NOT(snowball),0,IF(AF310=0,0,IF($C311&lt;=SUM($CL311:CR311),0,IF(BW311+$C311-SUM($CL311:CR311)&gt;AF310+BA311,AF310+BA311-BW311,$C311-SUM($CL311:CR311)))))</f>
        <v>0</v>
      </c>
      <c r="CT311" s="10">
        <f ca="1">IF(NOT(snowball),0,IF(AG310=0,0,IF($C311&lt;=SUM($CL311:CS311),0,IF(BX311+$C311-SUM($CL311:CS311)&gt;AG310+BB311,AG310+BB311-BX311,$C311-SUM($CL311:CS311)))))</f>
        <v>0</v>
      </c>
      <c r="CU311" s="10">
        <f ca="1">IF(NOT(snowball),0,IF(AH310=0,0,IF($C311&lt;=SUM($CL311:CT311),0,IF(BY311+$C311-SUM($CL311:CT311)&gt;AH310+BC311,AH310+BC311-BY311,$C311-SUM($CL311:CT311)))))</f>
        <v>0</v>
      </c>
      <c r="CV311" s="10">
        <f ca="1">IF(NOT(snowball),0,IF(AI310=0,0,IF($C311&lt;=SUM($CL311:CU311),0,IF(BZ311+$C311-SUM($CL311:CU311)&gt;AI310+BD311,AI310+BD311-BZ311,$C311-SUM($CL311:CU311)))))</f>
        <v>0</v>
      </c>
      <c r="CW311" s="10">
        <f ca="1">IF(NOT(snowball),0,IF(AJ310=0,0,IF($C311&lt;=SUM($CL311:CV311),0,IF(CA311+$C311-SUM($CL311:CV311)&gt;AJ310+BE311,AJ310+BE311-CA311,$C311-SUM($CL311:CV311)))))</f>
        <v>0</v>
      </c>
      <c r="CX311" s="10">
        <f ca="1">IF(NOT(snowball),0,IF(AK310=0,0,IF($C311&lt;=SUM($CL311:CW311),0,IF(CB311+$C311-SUM($CL311:CW311)&gt;AK310+BF311,AK310+BF311-CB311,$C311-SUM($CL311:CW311)))))</f>
        <v>0</v>
      </c>
      <c r="CY311" s="10">
        <f ca="1">IF(NOT(snowball),0,IF(AL310=0,0,IF($C311&lt;=SUM($CL311:CX311),0,IF(CC311+$C311-SUM($CL311:CX311)&gt;AL310+BG311,AL310+BG311-CC311,$C311-SUM($CL311:CX311)))))</f>
        <v>0</v>
      </c>
      <c r="CZ311" s="10">
        <f ca="1">IF(NOT(snowball),0,IF(AM310=0,0,IF($C311&lt;=SUM($CL311:CY311),0,IF(CD311+$C311-SUM($CL311:CY311)&gt;AM310+BH311,AM310+BH311-CD311,$C311-SUM($CL311:CY311)))))</f>
        <v>0</v>
      </c>
      <c r="DA311" s="10">
        <f ca="1">IF(NOT(snowball),0,IF(AN310=0,0,IF($C311&lt;=SUM($CL311:CZ311),0,IF(CE311+$C311-SUM($CL311:CZ311)&gt;AN310+BI311,AN310+BI311-CE311,$C311-SUM($CL311:CZ311)))))</f>
        <v>0</v>
      </c>
      <c r="DB311" s="10">
        <f ca="1">IF(NOT(snowball),0,IF(AO310=0,0,IF($C311&lt;=SUM($CL311:DA311),0,IF(CF311+$C311-SUM($CL311:DA311)&gt;AO310+BJ311,AO310+BJ311-CF311,$C311-SUM($CL311:DA311)))))</f>
        <v>0</v>
      </c>
      <c r="DC311" s="10">
        <f ca="1">IF(NOT(snowball),0,IF(AP310=0,0,IF($C311&lt;=SUM($CL311:DB311),0,IF(CG311+$C311-SUM($CL311:DB311)&gt;AP310+BK311,AP310+BK311-CG311,$C311-SUM($CL311:DB311)))))</f>
        <v>0</v>
      </c>
      <c r="DD311" s="10">
        <f ca="1">IF(NOT(snowball),0,IF(AQ310=0,0,IF($C311&lt;=SUM($CL311:DC311),0,IF(CH311+$C311-SUM($CL311:DC311)&gt;AQ310+BL311,AQ310+BL311-CH311,$C311-SUM($CL311:DC311)))))</f>
        <v>0</v>
      </c>
      <c r="DE311" s="10">
        <f ca="1">IF(NOT(snowball),0,IF(AR310=0,0,IF($C311&lt;=SUM($CL311:DD311),0,IF(CI311+$C311-SUM($CL311:DD311)&gt;AR310+BM311,AR310+BM311-CI311,$C311-SUM($CL311:DD311)))))</f>
        <v>0</v>
      </c>
    </row>
    <row r="312" spans="1:109" ht="11.1" customHeight="1">
      <c r="A312" s="11" t="str">
        <f t="shared" ca="1" si="440"/>
        <v/>
      </c>
      <c r="B312" s="5" t="e">
        <f t="shared" ca="1" si="369"/>
        <v>#N/A</v>
      </c>
      <c r="C312" s="34" t="str">
        <f t="shared" ca="1" si="355"/>
        <v/>
      </c>
      <c r="D312" s="10">
        <f t="shared" ca="1" si="441"/>
        <v>0</v>
      </c>
      <c r="E312" s="10">
        <f t="shared" ca="1" si="441"/>
        <v>0</v>
      </c>
      <c r="F312" s="10">
        <f t="shared" ca="1" si="441"/>
        <v>0</v>
      </c>
      <c r="G312" s="10">
        <f t="shared" ca="1" si="441"/>
        <v>0</v>
      </c>
      <c r="H312" s="10">
        <f t="shared" ca="1" si="441"/>
        <v>0</v>
      </c>
      <c r="I312" s="10">
        <f t="shared" ca="1" si="441"/>
        <v>0</v>
      </c>
      <c r="J312" s="10">
        <f t="shared" ca="1" si="439"/>
        <v>0</v>
      </c>
      <c r="K312" s="10">
        <f t="shared" ca="1" si="356"/>
        <v>0</v>
      </c>
      <c r="L312" s="10">
        <f t="shared" ca="1" si="357"/>
        <v>0</v>
      </c>
      <c r="M312" s="10">
        <f t="shared" ca="1" si="358"/>
        <v>0</v>
      </c>
      <c r="N312" s="10">
        <f t="shared" ca="1" si="359"/>
        <v>0</v>
      </c>
      <c r="O312" s="10">
        <f t="shared" ca="1" si="360"/>
        <v>0</v>
      </c>
      <c r="P312" s="10">
        <f t="shared" ca="1" si="361"/>
        <v>0</v>
      </c>
      <c r="Q312" s="10">
        <f t="shared" ca="1" si="362"/>
        <v>0</v>
      </c>
      <c r="R312" s="10">
        <f t="shared" ca="1" si="363"/>
        <v>0</v>
      </c>
      <c r="S312" s="10">
        <f t="shared" ca="1" si="364"/>
        <v>0</v>
      </c>
      <c r="T312" s="10">
        <f t="shared" ca="1" si="365"/>
        <v>0</v>
      </c>
      <c r="U312" s="10">
        <f t="shared" ca="1" si="366"/>
        <v>0</v>
      </c>
      <c r="V312" s="10">
        <f t="shared" ca="1" si="367"/>
        <v>0</v>
      </c>
      <c r="W312" s="10">
        <f t="shared" ca="1" si="367"/>
        <v>0</v>
      </c>
      <c r="X312" s="31"/>
      <c r="Y312" s="10">
        <f t="shared" ca="1" si="442"/>
        <v>0</v>
      </c>
      <c r="Z312" s="10">
        <f t="shared" ca="1" si="443"/>
        <v>0</v>
      </c>
      <c r="AA312" s="10">
        <f t="shared" ca="1" si="444"/>
        <v>0</v>
      </c>
      <c r="AB312" s="10">
        <f t="shared" ca="1" si="445"/>
        <v>0</v>
      </c>
      <c r="AC312" s="10">
        <f t="shared" ca="1" si="446"/>
        <v>0</v>
      </c>
      <c r="AD312" s="10">
        <f t="shared" ca="1" si="447"/>
        <v>0</v>
      </c>
      <c r="AE312" s="10">
        <f t="shared" ca="1" si="393"/>
        <v>0</v>
      </c>
      <c r="AF312" s="10">
        <f t="shared" ca="1" si="394"/>
        <v>0</v>
      </c>
      <c r="AG312" s="10">
        <f t="shared" ca="1" si="395"/>
        <v>0</v>
      </c>
      <c r="AH312" s="10">
        <f t="shared" ca="1" si="396"/>
        <v>0</v>
      </c>
      <c r="AI312" s="10">
        <f t="shared" ca="1" si="397"/>
        <v>0</v>
      </c>
      <c r="AJ312" s="10">
        <f t="shared" ca="1" si="398"/>
        <v>0</v>
      </c>
      <c r="AK312" s="10">
        <f t="shared" ca="1" si="399"/>
        <v>0</v>
      </c>
      <c r="AL312" s="10">
        <f t="shared" ca="1" si="400"/>
        <v>0</v>
      </c>
      <c r="AM312" s="10">
        <f t="shared" ca="1" si="401"/>
        <v>0</v>
      </c>
      <c r="AN312" s="10">
        <f t="shared" ca="1" si="402"/>
        <v>0</v>
      </c>
      <c r="AO312" s="10">
        <f t="shared" ca="1" si="403"/>
        <v>0</v>
      </c>
      <c r="AP312" s="10">
        <f t="shared" ca="1" si="404"/>
        <v>0</v>
      </c>
      <c r="AQ312" s="10">
        <f t="shared" ca="1" si="405"/>
        <v>0</v>
      </c>
      <c r="AR312" s="10">
        <f t="shared" ca="1" si="406"/>
        <v>0</v>
      </c>
      <c r="AS312" s="2"/>
      <c r="AT312" s="10">
        <f t="shared" ca="1" si="448"/>
        <v>0</v>
      </c>
      <c r="AU312" s="10">
        <f t="shared" ca="1" si="449"/>
        <v>0</v>
      </c>
      <c r="AV312" s="10">
        <f t="shared" ca="1" si="450"/>
        <v>0</v>
      </c>
      <c r="AW312" s="10">
        <f t="shared" ca="1" si="376"/>
        <v>0</v>
      </c>
      <c r="AX312" s="10">
        <f t="shared" ca="1" si="377"/>
        <v>0</v>
      </c>
      <c r="AY312" s="10">
        <f t="shared" ca="1" si="378"/>
        <v>0</v>
      </c>
      <c r="AZ312" s="10">
        <f t="shared" ca="1" si="379"/>
        <v>0</v>
      </c>
      <c r="BA312" s="10">
        <f t="shared" ca="1" si="380"/>
        <v>0</v>
      </c>
      <c r="BB312" s="10">
        <f t="shared" ca="1" si="381"/>
        <v>0</v>
      </c>
      <c r="BC312" s="10">
        <f t="shared" ca="1" si="382"/>
        <v>0</v>
      </c>
      <c r="BD312" s="10">
        <f t="shared" ca="1" si="383"/>
        <v>0</v>
      </c>
      <c r="BE312" s="10">
        <f t="shared" ca="1" si="384"/>
        <v>0</v>
      </c>
      <c r="BF312" s="10">
        <f t="shared" ca="1" si="385"/>
        <v>0</v>
      </c>
      <c r="BG312" s="10">
        <f t="shared" ca="1" si="386"/>
        <v>0</v>
      </c>
      <c r="BH312" s="10">
        <f t="shared" ca="1" si="387"/>
        <v>0</v>
      </c>
      <c r="BI312" s="10">
        <f t="shared" ca="1" si="388"/>
        <v>0</v>
      </c>
      <c r="BJ312" s="10">
        <f t="shared" ca="1" si="389"/>
        <v>0</v>
      </c>
      <c r="BK312" s="10">
        <f t="shared" ca="1" si="390"/>
        <v>0</v>
      </c>
      <c r="BL312" s="10">
        <f t="shared" ca="1" si="391"/>
        <v>0</v>
      </c>
      <c r="BM312" s="10">
        <f t="shared" ca="1" si="392"/>
        <v>0</v>
      </c>
      <c r="BN312" s="13">
        <f t="shared" ca="1" si="370"/>
        <v>0</v>
      </c>
      <c r="BO312" s="7"/>
      <c r="BP312" s="10">
        <f t="shared" ca="1" si="371"/>
        <v>0</v>
      </c>
      <c r="BQ312" s="10">
        <f t="shared" ca="1" si="372"/>
        <v>0</v>
      </c>
      <c r="BR312" s="10">
        <f t="shared" ca="1" si="373"/>
        <v>0</v>
      </c>
      <c r="BS312" s="10">
        <f t="shared" ca="1" si="374"/>
        <v>0</v>
      </c>
      <c r="BT312" s="10">
        <f t="shared" ca="1" si="375"/>
        <v>0</v>
      </c>
      <c r="BU312" s="10">
        <f t="shared" ca="1" si="407"/>
        <v>0</v>
      </c>
      <c r="BV312" s="10">
        <f t="shared" ca="1" si="408"/>
        <v>0</v>
      </c>
      <c r="BW312" s="10">
        <f t="shared" ca="1" si="409"/>
        <v>0</v>
      </c>
      <c r="BX312" s="10">
        <f t="shared" ca="1" si="410"/>
        <v>0</v>
      </c>
      <c r="BY312" s="10">
        <f t="shared" ca="1" si="411"/>
        <v>0</v>
      </c>
      <c r="BZ312" s="10">
        <f t="shared" ca="1" si="412"/>
        <v>0</v>
      </c>
      <c r="CA312" s="10">
        <f t="shared" ca="1" si="413"/>
        <v>0</v>
      </c>
      <c r="CB312" s="10">
        <f t="shared" ca="1" si="414"/>
        <v>0</v>
      </c>
      <c r="CC312" s="10">
        <f t="shared" ca="1" si="415"/>
        <v>0</v>
      </c>
      <c r="CD312" s="10">
        <f t="shared" ca="1" si="416"/>
        <v>0</v>
      </c>
      <c r="CE312" s="10">
        <f t="shared" ca="1" si="417"/>
        <v>0</v>
      </c>
      <c r="CF312" s="10">
        <f t="shared" ca="1" si="418"/>
        <v>0</v>
      </c>
      <c r="CG312" s="10">
        <f t="shared" ca="1" si="419"/>
        <v>0</v>
      </c>
      <c r="CH312" s="10">
        <f t="shared" ca="1" si="420"/>
        <v>0</v>
      </c>
      <c r="CI312" s="10">
        <f t="shared" ca="1" si="421"/>
        <v>0</v>
      </c>
      <c r="CJ312" s="13">
        <f t="shared" ca="1" si="451"/>
        <v>0</v>
      </c>
      <c r="CK312" s="13"/>
      <c r="CL312" s="33">
        <f t="shared" ca="1" si="368"/>
        <v>0</v>
      </c>
      <c r="CM312" s="10">
        <f ca="1">IF(NOT(snowball),0,IF(Z311=0,0,IF($C312&lt;=SUM($CL312:CL312),0,IF(BQ312+$C312-SUM($CL312:CL312)&gt;Z311+AU312,Z311+AU312-BQ312,$C312-SUM($CL312:CL312)))))</f>
        <v>0</v>
      </c>
      <c r="CN312" s="10">
        <f ca="1">IF(NOT(snowball),0,IF(AA311=0,0,IF($C312&lt;=SUM($CL312:CM312),0,IF(BR312+$C312-SUM($CL312:CM312)&gt;AA311+AV312,AA311+AV312-BR312,$C312-SUM($CL312:CM312)))))</f>
        <v>0</v>
      </c>
      <c r="CO312" s="10">
        <f ca="1">IF(NOT(snowball),0,IF(AB311=0,0,IF($C312&lt;=SUM($CL312:CN312),0,IF(BS312+$C312-SUM($CL312:CN312)&gt;AB311+AW312,AB311+AW312-BS312,$C312-SUM($CL312:CN312)))))</f>
        <v>0</v>
      </c>
      <c r="CP312" s="10">
        <f ca="1">IF(NOT(snowball),0,IF(AC311=0,0,IF($C312&lt;=SUM($CL312:CO312),0,IF(BT312+$C312-SUM($CL312:CO312)&gt;AC311+AX312,AC311+AX312-BT312,$C312-SUM($CL312:CO312)))))</f>
        <v>0</v>
      </c>
      <c r="CQ312" s="10">
        <f ca="1">IF(NOT(snowball),0,IF(AD311=0,0,IF($C312&lt;=SUM($CL312:CP312),0,IF(BU312+$C312-SUM($CL312:CP312)&gt;AD311+AY312,AD311+AY312-BU312,$C312-SUM($CL312:CP312)))))</f>
        <v>0</v>
      </c>
      <c r="CR312" s="10">
        <f ca="1">IF(NOT(snowball),0,IF(AE311=0,0,IF($C312&lt;=SUM($CL312:CQ312),0,IF(BV312+$C312-SUM($CL312:CQ312)&gt;AE311+AZ312,AE311+AZ312-BV312,$C312-SUM($CL312:CQ312)))))</f>
        <v>0</v>
      </c>
      <c r="CS312" s="10">
        <f ca="1">IF(NOT(snowball),0,IF(AF311=0,0,IF($C312&lt;=SUM($CL312:CR312),0,IF(BW312+$C312-SUM($CL312:CR312)&gt;AF311+BA312,AF311+BA312-BW312,$C312-SUM($CL312:CR312)))))</f>
        <v>0</v>
      </c>
      <c r="CT312" s="10">
        <f ca="1">IF(NOT(snowball),0,IF(AG311=0,0,IF($C312&lt;=SUM($CL312:CS312),0,IF(BX312+$C312-SUM($CL312:CS312)&gt;AG311+BB312,AG311+BB312-BX312,$C312-SUM($CL312:CS312)))))</f>
        <v>0</v>
      </c>
      <c r="CU312" s="10">
        <f ca="1">IF(NOT(snowball),0,IF(AH311=0,0,IF($C312&lt;=SUM($CL312:CT312),0,IF(BY312+$C312-SUM($CL312:CT312)&gt;AH311+BC312,AH311+BC312-BY312,$C312-SUM($CL312:CT312)))))</f>
        <v>0</v>
      </c>
      <c r="CV312" s="10">
        <f ca="1">IF(NOT(snowball),0,IF(AI311=0,0,IF($C312&lt;=SUM($CL312:CU312),0,IF(BZ312+$C312-SUM($CL312:CU312)&gt;AI311+BD312,AI311+BD312-BZ312,$C312-SUM($CL312:CU312)))))</f>
        <v>0</v>
      </c>
      <c r="CW312" s="10">
        <f ca="1">IF(NOT(snowball),0,IF(AJ311=0,0,IF($C312&lt;=SUM($CL312:CV312),0,IF(CA312+$C312-SUM($CL312:CV312)&gt;AJ311+BE312,AJ311+BE312-CA312,$C312-SUM($CL312:CV312)))))</f>
        <v>0</v>
      </c>
      <c r="CX312" s="10">
        <f ca="1">IF(NOT(snowball),0,IF(AK311=0,0,IF($C312&lt;=SUM($CL312:CW312),0,IF(CB312+$C312-SUM($CL312:CW312)&gt;AK311+BF312,AK311+BF312-CB312,$C312-SUM($CL312:CW312)))))</f>
        <v>0</v>
      </c>
      <c r="CY312" s="10">
        <f ca="1">IF(NOT(snowball),0,IF(AL311=0,0,IF($C312&lt;=SUM($CL312:CX312),0,IF(CC312+$C312-SUM($CL312:CX312)&gt;AL311+BG312,AL311+BG312-CC312,$C312-SUM($CL312:CX312)))))</f>
        <v>0</v>
      </c>
      <c r="CZ312" s="10">
        <f ca="1">IF(NOT(snowball),0,IF(AM311=0,0,IF($C312&lt;=SUM($CL312:CY312),0,IF(CD312+$C312-SUM($CL312:CY312)&gt;AM311+BH312,AM311+BH312-CD312,$C312-SUM($CL312:CY312)))))</f>
        <v>0</v>
      </c>
      <c r="DA312" s="10">
        <f ca="1">IF(NOT(snowball),0,IF(AN311=0,0,IF($C312&lt;=SUM($CL312:CZ312),0,IF(CE312+$C312-SUM($CL312:CZ312)&gt;AN311+BI312,AN311+BI312-CE312,$C312-SUM($CL312:CZ312)))))</f>
        <v>0</v>
      </c>
      <c r="DB312" s="10">
        <f ca="1">IF(NOT(snowball),0,IF(AO311=0,0,IF($C312&lt;=SUM($CL312:DA312),0,IF(CF312+$C312-SUM($CL312:DA312)&gt;AO311+BJ312,AO311+BJ312-CF312,$C312-SUM($CL312:DA312)))))</f>
        <v>0</v>
      </c>
      <c r="DC312" s="10">
        <f ca="1">IF(NOT(snowball),0,IF(AP311=0,0,IF($C312&lt;=SUM($CL312:DB312),0,IF(CG312+$C312-SUM($CL312:DB312)&gt;AP311+BK312,AP311+BK312-CG312,$C312-SUM($CL312:DB312)))))</f>
        <v>0</v>
      </c>
      <c r="DD312" s="10">
        <f ca="1">IF(NOT(snowball),0,IF(AQ311=0,0,IF($C312&lt;=SUM($CL312:DC312),0,IF(CH312+$C312-SUM($CL312:DC312)&gt;AQ311+BL312,AQ311+BL312-CH312,$C312-SUM($CL312:DC312)))))</f>
        <v>0</v>
      </c>
      <c r="DE312" s="10">
        <f ca="1">IF(NOT(snowball),0,IF(AR311=0,0,IF($C312&lt;=SUM($CL312:DD312),0,IF(CI312+$C312-SUM($CL312:DD312)&gt;AR311+BM312,AR311+BM312-CI312,$C312-SUM($CL312:DD312)))))</f>
        <v>0</v>
      </c>
    </row>
    <row r="313" spans="1:109" ht="11.1" customHeight="1">
      <c r="A313" s="11" t="str">
        <f t="shared" ca="1" si="440"/>
        <v/>
      </c>
      <c r="B313" s="5" t="e">
        <f t="shared" ca="1" si="369"/>
        <v>#N/A</v>
      </c>
      <c r="C313" s="34" t="str">
        <f t="shared" ca="1" si="355"/>
        <v/>
      </c>
      <c r="D313" s="10">
        <f t="shared" ca="1" si="441"/>
        <v>0</v>
      </c>
      <c r="E313" s="10">
        <f t="shared" ca="1" si="441"/>
        <v>0</v>
      </c>
      <c r="F313" s="10">
        <f t="shared" ca="1" si="441"/>
        <v>0</v>
      </c>
      <c r="G313" s="10">
        <f t="shared" ca="1" si="441"/>
        <v>0</v>
      </c>
      <c r="H313" s="10">
        <f t="shared" ca="1" si="441"/>
        <v>0</v>
      </c>
      <c r="I313" s="10">
        <f t="shared" ca="1" si="441"/>
        <v>0</v>
      </c>
      <c r="J313" s="10">
        <f t="shared" ca="1" si="439"/>
        <v>0</v>
      </c>
      <c r="K313" s="10">
        <f t="shared" ca="1" si="356"/>
        <v>0</v>
      </c>
      <c r="L313" s="10">
        <f t="shared" ca="1" si="357"/>
        <v>0</v>
      </c>
      <c r="M313" s="10">
        <f t="shared" ca="1" si="358"/>
        <v>0</v>
      </c>
      <c r="N313" s="10">
        <f t="shared" ca="1" si="359"/>
        <v>0</v>
      </c>
      <c r="O313" s="10">
        <f t="shared" ca="1" si="360"/>
        <v>0</v>
      </c>
      <c r="P313" s="10">
        <f t="shared" ca="1" si="361"/>
        <v>0</v>
      </c>
      <c r="Q313" s="10">
        <f t="shared" ca="1" si="362"/>
        <v>0</v>
      </c>
      <c r="R313" s="10">
        <f t="shared" ca="1" si="363"/>
        <v>0</v>
      </c>
      <c r="S313" s="10">
        <f t="shared" ca="1" si="364"/>
        <v>0</v>
      </c>
      <c r="T313" s="10">
        <f t="shared" ca="1" si="365"/>
        <v>0</v>
      </c>
      <c r="U313" s="10">
        <f t="shared" ca="1" si="366"/>
        <v>0</v>
      </c>
      <c r="V313" s="10">
        <f t="shared" ca="1" si="367"/>
        <v>0</v>
      </c>
      <c r="W313" s="10">
        <f t="shared" ca="1" si="367"/>
        <v>0</v>
      </c>
      <c r="X313" s="31"/>
      <c r="Y313" s="10">
        <f t="shared" ca="1" si="442"/>
        <v>0</v>
      </c>
      <c r="Z313" s="10">
        <f t="shared" ca="1" si="443"/>
        <v>0</v>
      </c>
      <c r="AA313" s="10">
        <f t="shared" ca="1" si="444"/>
        <v>0</v>
      </c>
      <c r="AB313" s="10">
        <f t="shared" ca="1" si="445"/>
        <v>0</v>
      </c>
      <c r="AC313" s="10">
        <f t="shared" ca="1" si="446"/>
        <v>0</v>
      </c>
      <c r="AD313" s="10">
        <f t="shared" ca="1" si="447"/>
        <v>0</v>
      </c>
      <c r="AE313" s="10">
        <f t="shared" ca="1" si="393"/>
        <v>0</v>
      </c>
      <c r="AF313" s="10">
        <f t="shared" ca="1" si="394"/>
        <v>0</v>
      </c>
      <c r="AG313" s="10">
        <f t="shared" ca="1" si="395"/>
        <v>0</v>
      </c>
      <c r="AH313" s="10">
        <f t="shared" ca="1" si="396"/>
        <v>0</v>
      </c>
      <c r="AI313" s="10">
        <f t="shared" ca="1" si="397"/>
        <v>0</v>
      </c>
      <c r="AJ313" s="10">
        <f t="shared" ca="1" si="398"/>
        <v>0</v>
      </c>
      <c r="AK313" s="10">
        <f t="shared" ca="1" si="399"/>
        <v>0</v>
      </c>
      <c r="AL313" s="10">
        <f t="shared" ca="1" si="400"/>
        <v>0</v>
      </c>
      <c r="AM313" s="10">
        <f t="shared" ca="1" si="401"/>
        <v>0</v>
      </c>
      <c r="AN313" s="10">
        <f t="shared" ca="1" si="402"/>
        <v>0</v>
      </c>
      <c r="AO313" s="10">
        <f t="shared" ca="1" si="403"/>
        <v>0</v>
      </c>
      <c r="AP313" s="10">
        <f t="shared" ca="1" si="404"/>
        <v>0</v>
      </c>
      <c r="AQ313" s="10">
        <f t="shared" ca="1" si="405"/>
        <v>0</v>
      </c>
      <c r="AR313" s="10">
        <f t="shared" ca="1" si="406"/>
        <v>0</v>
      </c>
      <c r="AS313" s="2"/>
      <c r="AT313" s="10">
        <f t="shared" ca="1" si="448"/>
        <v>0</v>
      </c>
      <c r="AU313" s="10">
        <f t="shared" ca="1" si="449"/>
        <v>0</v>
      </c>
      <c r="AV313" s="10">
        <f t="shared" ca="1" si="450"/>
        <v>0</v>
      </c>
      <c r="AW313" s="10">
        <f t="shared" ca="1" si="376"/>
        <v>0</v>
      </c>
      <c r="AX313" s="10">
        <f t="shared" ca="1" si="377"/>
        <v>0</v>
      </c>
      <c r="AY313" s="10">
        <f t="shared" ca="1" si="378"/>
        <v>0</v>
      </c>
      <c r="AZ313" s="10">
        <f t="shared" ca="1" si="379"/>
        <v>0</v>
      </c>
      <c r="BA313" s="10">
        <f t="shared" ca="1" si="380"/>
        <v>0</v>
      </c>
      <c r="BB313" s="10">
        <f t="shared" ca="1" si="381"/>
        <v>0</v>
      </c>
      <c r="BC313" s="10">
        <f t="shared" ca="1" si="382"/>
        <v>0</v>
      </c>
      <c r="BD313" s="10">
        <f t="shared" ca="1" si="383"/>
        <v>0</v>
      </c>
      <c r="BE313" s="10">
        <f t="shared" ca="1" si="384"/>
        <v>0</v>
      </c>
      <c r="BF313" s="10">
        <f t="shared" ca="1" si="385"/>
        <v>0</v>
      </c>
      <c r="BG313" s="10">
        <f t="shared" ca="1" si="386"/>
        <v>0</v>
      </c>
      <c r="BH313" s="10">
        <f t="shared" ca="1" si="387"/>
        <v>0</v>
      </c>
      <c r="BI313" s="10">
        <f t="shared" ca="1" si="388"/>
        <v>0</v>
      </c>
      <c r="BJ313" s="10">
        <f t="shared" ca="1" si="389"/>
        <v>0</v>
      </c>
      <c r="BK313" s="10">
        <f t="shared" ca="1" si="390"/>
        <v>0</v>
      </c>
      <c r="BL313" s="10">
        <f t="shared" ca="1" si="391"/>
        <v>0</v>
      </c>
      <c r="BM313" s="10">
        <f t="shared" ca="1" si="392"/>
        <v>0</v>
      </c>
      <c r="BN313" s="13">
        <f t="shared" ca="1" si="370"/>
        <v>0</v>
      </c>
      <c r="BO313" s="7"/>
      <c r="BP313" s="10">
        <f t="shared" ca="1" si="371"/>
        <v>0</v>
      </c>
      <c r="BQ313" s="10">
        <f t="shared" ca="1" si="372"/>
        <v>0</v>
      </c>
      <c r="BR313" s="10">
        <f t="shared" ca="1" si="373"/>
        <v>0</v>
      </c>
      <c r="BS313" s="10">
        <f t="shared" ca="1" si="374"/>
        <v>0</v>
      </c>
      <c r="BT313" s="10">
        <f t="shared" ca="1" si="375"/>
        <v>0</v>
      </c>
      <c r="BU313" s="10">
        <f t="shared" ca="1" si="407"/>
        <v>0</v>
      </c>
      <c r="BV313" s="10">
        <f t="shared" ca="1" si="408"/>
        <v>0</v>
      </c>
      <c r="BW313" s="10">
        <f t="shared" ca="1" si="409"/>
        <v>0</v>
      </c>
      <c r="BX313" s="10">
        <f t="shared" ca="1" si="410"/>
        <v>0</v>
      </c>
      <c r="BY313" s="10">
        <f t="shared" ca="1" si="411"/>
        <v>0</v>
      </c>
      <c r="BZ313" s="10">
        <f t="shared" ca="1" si="412"/>
        <v>0</v>
      </c>
      <c r="CA313" s="10">
        <f t="shared" ca="1" si="413"/>
        <v>0</v>
      </c>
      <c r="CB313" s="10">
        <f t="shared" ca="1" si="414"/>
        <v>0</v>
      </c>
      <c r="CC313" s="10">
        <f t="shared" ca="1" si="415"/>
        <v>0</v>
      </c>
      <c r="CD313" s="10">
        <f t="shared" ca="1" si="416"/>
        <v>0</v>
      </c>
      <c r="CE313" s="10">
        <f t="shared" ca="1" si="417"/>
        <v>0</v>
      </c>
      <c r="CF313" s="10">
        <f t="shared" ca="1" si="418"/>
        <v>0</v>
      </c>
      <c r="CG313" s="10">
        <f t="shared" ca="1" si="419"/>
        <v>0</v>
      </c>
      <c r="CH313" s="10">
        <f t="shared" ca="1" si="420"/>
        <v>0</v>
      </c>
      <c r="CI313" s="10">
        <f t="shared" ca="1" si="421"/>
        <v>0</v>
      </c>
      <c r="CJ313" s="13">
        <f t="shared" ca="1" si="451"/>
        <v>0</v>
      </c>
      <c r="CK313" s="13"/>
      <c r="CL313" s="33">
        <f t="shared" ca="1" si="368"/>
        <v>0</v>
      </c>
      <c r="CM313" s="10">
        <f ca="1">IF(NOT(snowball),0,IF(Z312=0,0,IF($C313&lt;=SUM($CL313:CL313),0,IF(BQ313+$C313-SUM($CL313:CL313)&gt;Z312+AU313,Z312+AU313-BQ313,$C313-SUM($CL313:CL313)))))</f>
        <v>0</v>
      </c>
      <c r="CN313" s="10">
        <f ca="1">IF(NOT(snowball),0,IF(AA312=0,0,IF($C313&lt;=SUM($CL313:CM313),0,IF(BR313+$C313-SUM($CL313:CM313)&gt;AA312+AV313,AA312+AV313-BR313,$C313-SUM($CL313:CM313)))))</f>
        <v>0</v>
      </c>
      <c r="CO313" s="10">
        <f ca="1">IF(NOT(snowball),0,IF(AB312=0,0,IF($C313&lt;=SUM($CL313:CN313),0,IF(BS313+$C313-SUM($CL313:CN313)&gt;AB312+AW313,AB312+AW313-BS313,$C313-SUM($CL313:CN313)))))</f>
        <v>0</v>
      </c>
      <c r="CP313" s="10">
        <f ca="1">IF(NOT(snowball),0,IF(AC312=0,0,IF($C313&lt;=SUM($CL313:CO313),0,IF(BT313+$C313-SUM($CL313:CO313)&gt;AC312+AX313,AC312+AX313-BT313,$C313-SUM($CL313:CO313)))))</f>
        <v>0</v>
      </c>
      <c r="CQ313" s="10">
        <f ca="1">IF(NOT(snowball),0,IF(AD312=0,0,IF($C313&lt;=SUM($CL313:CP313),0,IF(BU313+$C313-SUM($CL313:CP313)&gt;AD312+AY313,AD312+AY313-BU313,$C313-SUM($CL313:CP313)))))</f>
        <v>0</v>
      </c>
      <c r="CR313" s="10">
        <f ca="1">IF(NOT(snowball),0,IF(AE312=0,0,IF($C313&lt;=SUM($CL313:CQ313),0,IF(BV313+$C313-SUM($CL313:CQ313)&gt;AE312+AZ313,AE312+AZ313-BV313,$C313-SUM($CL313:CQ313)))))</f>
        <v>0</v>
      </c>
      <c r="CS313" s="10">
        <f ca="1">IF(NOT(snowball),0,IF(AF312=0,0,IF($C313&lt;=SUM($CL313:CR313),0,IF(BW313+$C313-SUM($CL313:CR313)&gt;AF312+BA313,AF312+BA313-BW313,$C313-SUM($CL313:CR313)))))</f>
        <v>0</v>
      </c>
      <c r="CT313" s="10">
        <f ca="1">IF(NOT(snowball),0,IF(AG312=0,0,IF($C313&lt;=SUM($CL313:CS313),0,IF(BX313+$C313-SUM($CL313:CS313)&gt;AG312+BB313,AG312+BB313-BX313,$C313-SUM($CL313:CS313)))))</f>
        <v>0</v>
      </c>
      <c r="CU313" s="10">
        <f ca="1">IF(NOT(snowball),0,IF(AH312=0,0,IF($C313&lt;=SUM($CL313:CT313),0,IF(BY313+$C313-SUM($CL313:CT313)&gt;AH312+BC313,AH312+BC313-BY313,$C313-SUM($CL313:CT313)))))</f>
        <v>0</v>
      </c>
      <c r="CV313" s="10">
        <f ca="1">IF(NOT(snowball),0,IF(AI312=0,0,IF($C313&lt;=SUM($CL313:CU313),0,IF(BZ313+$C313-SUM($CL313:CU313)&gt;AI312+BD313,AI312+BD313-BZ313,$C313-SUM($CL313:CU313)))))</f>
        <v>0</v>
      </c>
      <c r="CW313" s="10">
        <f ca="1">IF(NOT(snowball),0,IF(AJ312=0,0,IF($C313&lt;=SUM($CL313:CV313),0,IF(CA313+$C313-SUM($CL313:CV313)&gt;AJ312+BE313,AJ312+BE313-CA313,$C313-SUM($CL313:CV313)))))</f>
        <v>0</v>
      </c>
      <c r="CX313" s="10">
        <f ca="1">IF(NOT(snowball),0,IF(AK312=0,0,IF($C313&lt;=SUM($CL313:CW313),0,IF(CB313+$C313-SUM($CL313:CW313)&gt;AK312+BF313,AK312+BF313-CB313,$C313-SUM($CL313:CW313)))))</f>
        <v>0</v>
      </c>
      <c r="CY313" s="10">
        <f ca="1">IF(NOT(snowball),0,IF(AL312=0,0,IF($C313&lt;=SUM($CL313:CX313),0,IF(CC313+$C313-SUM($CL313:CX313)&gt;AL312+BG313,AL312+BG313-CC313,$C313-SUM($CL313:CX313)))))</f>
        <v>0</v>
      </c>
      <c r="CZ313" s="10">
        <f ca="1">IF(NOT(snowball),0,IF(AM312=0,0,IF($C313&lt;=SUM($CL313:CY313),0,IF(CD313+$C313-SUM($CL313:CY313)&gt;AM312+BH313,AM312+BH313-CD313,$C313-SUM($CL313:CY313)))))</f>
        <v>0</v>
      </c>
      <c r="DA313" s="10">
        <f ca="1">IF(NOT(snowball),0,IF(AN312=0,0,IF($C313&lt;=SUM($CL313:CZ313),0,IF(CE313+$C313-SUM($CL313:CZ313)&gt;AN312+BI313,AN312+BI313-CE313,$C313-SUM($CL313:CZ313)))))</f>
        <v>0</v>
      </c>
      <c r="DB313" s="10">
        <f ca="1">IF(NOT(snowball),0,IF(AO312=0,0,IF($C313&lt;=SUM($CL313:DA313),0,IF(CF313+$C313-SUM($CL313:DA313)&gt;AO312+BJ313,AO312+BJ313-CF313,$C313-SUM($CL313:DA313)))))</f>
        <v>0</v>
      </c>
      <c r="DC313" s="10">
        <f ca="1">IF(NOT(snowball),0,IF(AP312=0,0,IF($C313&lt;=SUM($CL313:DB313),0,IF(CG313+$C313-SUM($CL313:DB313)&gt;AP312+BK313,AP312+BK313-CG313,$C313-SUM($CL313:DB313)))))</f>
        <v>0</v>
      </c>
      <c r="DD313" s="10">
        <f ca="1">IF(NOT(snowball),0,IF(AQ312=0,0,IF($C313&lt;=SUM($CL313:DC313),0,IF(CH313+$C313-SUM($CL313:DC313)&gt;AQ312+BL313,AQ312+BL313-CH313,$C313-SUM($CL313:DC313)))))</f>
        <v>0</v>
      </c>
      <c r="DE313" s="10">
        <f ca="1">IF(NOT(snowball),0,IF(AR312=0,0,IF($C313&lt;=SUM($CL313:DD313),0,IF(CI313+$C313-SUM($CL313:DD313)&gt;AR312+BM313,AR312+BM313-CI313,$C313-SUM($CL313:DD313)))))</f>
        <v>0</v>
      </c>
    </row>
    <row r="314" spans="1:109" ht="11.1" customHeight="1">
      <c r="A314" s="11" t="str">
        <f t="shared" ca="1" si="440"/>
        <v/>
      </c>
      <c r="B314" s="5" t="e">
        <f t="shared" ca="1" si="369"/>
        <v>#N/A</v>
      </c>
      <c r="C314" s="34" t="str">
        <f t="shared" ca="1" si="355"/>
        <v/>
      </c>
      <c r="D314" s="10">
        <f t="shared" ref="D314:D334" ca="1" si="452">BP314+CL314</f>
        <v>0</v>
      </c>
      <c r="E314" s="10">
        <f t="shared" ref="E314:E334" ca="1" si="453">BQ314+CM314</f>
        <v>0</v>
      </c>
      <c r="F314" s="10">
        <f t="shared" ref="F314:F334" ca="1" si="454">BR314+CN314</f>
        <v>0</v>
      </c>
      <c r="G314" s="10">
        <f t="shared" ref="G314:G334" ca="1" si="455">BS314+CO314</f>
        <v>0</v>
      </c>
      <c r="H314" s="10">
        <f t="shared" ref="H314:H334" ca="1" si="456">BT314+CP314</f>
        <v>0</v>
      </c>
      <c r="I314" s="10">
        <f t="shared" ref="I314:I334" ca="1" si="457">BU314+CQ314</f>
        <v>0</v>
      </c>
      <c r="J314" s="10">
        <f t="shared" ca="1" si="439"/>
        <v>0</v>
      </c>
      <c r="K314" s="10">
        <f t="shared" ca="1" si="356"/>
        <v>0</v>
      </c>
      <c r="L314" s="10">
        <f t="shared" ca="1" si="357"/>
        <v>0</v>
      </c>
      <c r="M314" s="10">
        <f t="shared" ca="1" si="358"/>
        <v>0</v>
      </c>
      <c r="N314" s="10">
        <f t="shared" ca="1" si="359"/>
        <v>0</v>
      </c>
      <c r="O314" s="10">
        <f t="shared" ca="1" si="360"/>
        <v>0</v>
      </c>
      <c r="P314" s="10">
        <f t="shared" ca="1" si="361"/>
        <v>0</v>
      </c>
      <c r="Q314" s="10">
        <f t="shared" ca="1" si="362"/>
        <v>0</v>
      </c>
      <c r="R314" s="10">
        <f t="shared" ca="1" si="363"/>
        <v>0</v>
      </c>
      <c r="S314" s="10">
        <f t="shared" ca="1" si="364"/>
        <v>0</v>
      </c>
      <c r="T314" s="10">
        <f t="shared" ca="1" si="365"/>
        <v>0</v>
      </c>
      <c r="U314" s="10">
        <f t="shared" ca="1" si="366"/>
        <v>0</v>
      </c>
      <c r="V314" s="10">
        <f t="shared" ca="1" si="367"/>
        <v>0</v>
      </c>
      <c r="W314" s="10">
        <f t="shared" ca="1" si="367"/>
        <v>0</v>
      </c>
      <c r="X314" s="31"/>
      <c r="Y314" s="10">
        <f t="shared" ca="1" si="442"/>
        <v>0</v>
      </c>
      <c r="Z314" s="10">
        <f t="shared" ca="1" si="443"/>
        <v>0</v>
      </c>
      <c r="AA314" s="10">
        <f t="shared" ca="1" si="444"/>
        <v>0</v>
      </c>
      <c r="AB314" s="10">
        <f t="shared" ca="1" si="445"/>
        <v>0</v>
      </c>
      <c r="AC314" s="10">
        <f t="shared" ca="1" si="446"/>
        <v>0</v>
      </c>
      <c r="AD314" s="10">
        <f t="shared" ca="1" si="447"/>
        <v>0</v>
      </c>
      <c r="AE314" s="10">
        <f t="shared" ca="1" si="393"/>
        <v>0</v>
      </c>
      <c r="AF314" s="10">
        <f t="shared" ca="1" si="394"/>
        <v>0</v>
      </c>
      <c r="AG314" s="10">
        <f t="shared" ca="1" si="395"/>
        <v>0</v>
      </c>
      <c r="AH314" s="10">
        <f t="shared" ca="1" si="396"/>
        <v>0</v>
      </c>
      <c r="AI314" s="10">
        <f t="shared" ca="1" si="397"/>
        <v>0</v>
      </c>
      <c r="AJ314" s="10">
        <f t="shared" ca="1" si="398"/>
        <v>0</v>
      </c>
      <c r="AK314" s="10">
        <f t="shared" ca="1" si="399"/>
        <v>0</v>
      </c>
      <c r="AL314" s="10">
        <f t="shared" ca="1" si="400"/>
        <v>0</v>
      </c>
      <c r="AM314" s="10">
        <f t="shared" ca="1" si="401"/>
        <v>0</v>
      </c>
      <c r="AN314" s="10">
        <f t="shared" ca="1" si="402"/>
        <v>0</v>
      </c>
      <c r="AO314" s="10">
        <f t="shared" ca="1" si="403"/>
        <v>0</v>
      </c>
      <c r="AP314" s="10">
        <f t="shared" ca="1" si="404"/>
        <v>0</v>
      </c>
      <c r="AQ314" s="10">
        <f t="shared" ca="1" si="405"/>
        <v>0</v>
      </c>
      <c r="AR314" s="10">
        <f t="shared" ca="1" si="406"/>
        <v>0</v>
      </c>
      <c r="AS314" s="2"/>
      <c r="AT314" s="10">
        <f t="shared" ca="1" si="448"/>
        <v>0</v>
      </c>
      <c r="AU314" s="10">
        <f t="shared" ca="1" si="449"/>
        <v>0</v>
      </c>
      <c r="AV314" s="10">
        <f t="shared" ca="1" si="450"/>
        <v>0</v>
      </c>
      <c r="AW314" s="10">
        <f t="shared" ca="1" si="376"/>
        <v>0</v>
      </c>
      <c r="AX314" s="10">
        <f t="shared" ca="1" si="377"/>
        <v>0</v>
      </c>
      <c r="AY314" s="10">
        <f t="shared" ca="1" si="378"/>
        <v>0</v>
      </c>
      <c r="AZ314" s="10">
        <f t="shared" ca="1" si="379"/>
        <v>0</v>
      </c>
      <c r="BA314" s="10">
        <f t="shared" ca="1" si="380"/>
        <v>0</v>
      </c>
      <c r="BB314" s="10">
        <f t="shared" ca="1" si="381"/>
        <v>0</v>
      </c>
      <c r="BC314" s="10">
        <f t="shared" ca="1" si="382"/>
        <v>0</v>
      </c>
      <c r="BD314" s="10">
        <f t="shared" ca="1" si="383"/>
        <v>0</v>
      </c>
      <c r="BE314" s="10">
        <f t="shared" ca="1" si="384"/>
        <v>0</v>
      </c>
      <c r="BF314" s="10">
        <f t="shared" ca="1" si="385"/>
        <v>0</v>
      </c>
      <c r="BG314" s="10">
        <f t="shared" ca="1" si="386"/>
        <v>0</v>
      </c>
      <c r="BH314" s="10">
        <f t="shared" ca="1" si="387"/>
        <v>0</v>
      </c>
      <c r="BI314" s="10">
        <f t="shared" ca="1" si="388"/>
        <v>0</v>
      </c>
      <c r="BJ314" s="10">
        <f t="shared" ca="1" si="389"/>
        <v>0</v>
      </c>
      <c r="BK314" s="10">
        <f t="shared" ca="1" si="390"/>
        <v>0</v>
      </c>
      <c r="BL314" s="10">
        <f t="shared" ca="1" si="391"/>
        <v>0</v>
      </c>
      <c r="BM314" s="10">
        <f t="shared" ca="1" si="392"/>
        <v>0</v>
      </c>
      <c r="BN314" s="13">
        <f t="shared" ca="1" si="370"/>
        <v>0</v>
      </c>
      <c r="BO314" s="7"/>
      <c r="BP314" s="10">
        <f t="shared" ca="1" si="371"/>
        <v>0</v>
      </c>
      <c r="BQ314" s="10">
        <f t="shared" ca="1" si="372"/>
        <v>0</v>
      </c>
      <c r="BR314" s="10">
        <f t="shared" ca="1" si="373"/>
        <v>0</v>
      </c>
      <c r="BS314" s="10">
        <f t="shared" ca="1" si="374"/>
        <v>0</v>
      </c>
      <c r="BT314" s="10">
        <f t="shared" ca="1" si="375"/>
        <v>0</v>
      </c>
      <c r="BU314" s="10">
        <f t="shared" ca="1" si="407"/>
        <v>0</v>
      </c>
      <c r="BV314" s="10">
        <f t="shared" ca="1" si="408"/>
        <v>0</v>
      </c>
      <c r="BW314" s="10">
        <f t="shared" ca="1" si="409"/>
        <v>0</v>
      </c>
      <c r="BX314" s="10">
        <f t="shared" ca="1" si="410"/>
        <v>0</v>
      </c>
      <c r="BY314" s="10">
        <f t="shared" ca="1" si="411"/>
        <v>0</v>
      </c>
      <c r="BZ314" s="10">
        <f t="shared" ca="1" si="412"/>
        <v>0</v>
      </c>
      <c r="CA314" s="10">
        <f t="shared" ca="1" si="413"/>
        <v>0</v>
      </c>
      <c r="CB314" s="10">
        <f t="shared" ca="1" si="414"/>
        <v>0</v>
      </c>
      <c r="CC314" s="10">
        <f t="shared" ca="1" si="415"/>
        <v>0</v>
      </c>
      <c r="CD314" s="10">
        <f t="shared" ca="1" si="416"/>
        <v>0</v>
      </c>
      <c r="CE314" s="10">
        <f t="shared" ca="1" si="417"/>
        <v>0</v>
      </c>
      <c r="CF314" s="10">
        <f t="shared" ca="1" si="418"/>
        <v>0</v>
      </c>
      <c r="CG314" s="10">
        <f t="shared" ca="1" si="419"/>
        <v>0</v>
      </c>
      <c r="CH314" s="10">
        <f t="shared" ca="1" si="420"/>
        <v>0</v>
      </c>
      <c r="CI314" s="10">
        <f t="shared" ca="1" si="421"/>
        <v>0</v>
      </c>
      <c r="CJ314" s="13">
        <f t="shared" ca="1" si="451"/>
        <v>0</v>
      </c>
      <c r="CK314" s="13"/>
      <c r="CL314" s="33">
        <f t="shared" ca="1" si="368"/>
        <v>0</v>
      </c>
      <c r="CM314" s="10">
        <f ca="1">IF(NOT(snowball),0,IF(Z313=0,0,IF($C314&lt;=SUM($CL314:CL314),0,IF(BQ314+$C314-SUM($CL314:CL314)&gt;Z313+AU314,Z313+AU314-BQ314,$C314-SUM($CL314:CL314)))))</f>
        <v>0</v>
      </c>
      <c r="CN314" s="10">
        <f ca="1">IF(NOT(snowball),0,IF(AA313=0,0,IF($C314&lt;=SUM($CL314:CM314),0,IF(BR314+$C314-SUM($CL314:CM314)&gt;AA313+AV314,AA313+AV314-BR314,$C314-SUM($CL314:CM314)))))</f>
        <v>0</v>
      </c>
      <c r="CO314" s="10">
        <f ca="1">IF(NOT(snowball),0,IF(AB313=0,0,IF($C314&lt;=SUM($CL314:CN314),0,IF(BS314+$C314-SUM($CL314:CN314)&gt;AB313+AW314,AB313+AW314-BS314,$C314-SUM($CL314:CN314)))))</f>
        <v>0</v>
      </c>
      <c r="CP314" s="10">
        <f ca="1">IF(NOT(snowball),0,IF(AC313=0,0,IF($C314&lt;=SUM($CL314:CO314),0,IF(BT314+$C314-SUM($CL314:CO314)&gt;AC313+AX314,AC313+AX314-BT314,$C314-SUM($CL314:CO314)))))</f>
        <v>0</v>
      </c>
      <c r="CQ314" s="10">
        <f ca="1">IF(NOT(snowball),0,IF(AD313=0,0,IF($C314&lt;=SUM($CL314:CP314),0,IF(BU314+$C314-SUM($CL314:CP314)&gt;AD313+AY314,AD313+AY314-BU314,$C314-SUM($CL314:CP314)))))</f>
        <v>0</v>
      </c>
      <c r="CR314" s="10">
        <f ca="1">IF(NOT(snowball),0,IF(AE313=0,0,IF($C314&lt;=SUM($CL314:CQ314),0,IF(BV314+$C314-SUM($CL314:CQ314)&gt;AE313+AZ314,AE313+AZ314-BV314,$C314-SUM($CL314:CQ314)))))</f>
        <v>0</v>
      </c>
      <c r="CS314" s="10">
        <f ca="1">IF(NOT(snowball),0,IF(AF313=0,0,IF($C314&lt;=SUM($CL314:CR314),0,IF(BW314+$C314-SUM($CL314:CR314)&gt;AF313+BA314,AF313+BA314-BW314,$C314-SUM($CL314:CR314)))))</f>
        <v>0</v>
      </c>
      <c r="CT314" s="10">
        <f ca="1">IF(NOT(snowball),0,IF(AG313=0,0,IF($C314&lt;=SUM($CL314:CS314),0,IF(BX314+$C314-SUM($CL314:CS314)&gt;AG313+BB314,AG313+BB314-BX314,$C314-SUM($CL314:CS314)))))</f>
        <v>0</v>
      </c>
      <c r="CU314" s="10">
        <f ca="1">IF(NOT(snowball),0,IF(AH313=0,0,IF($C314&lt;=SUM($CL314:CT314),0,IF(BY314+$C314-SUM($CL314:CT314)&gt;AH313+BC314,AH313+BC314-BY314,$C314-SUM($CL314:CT314)))))</f>
        <v>0</v>
      </c>
      <c r="CV314" s="10">
        <f ca="1">IF(NOT(snowball),0,IF(AI313=0,0,IF($C314&lt;=SUM($CL314:CU314),0,IF(BZ314+$C314-SUM($CL314:CU314)&gt;AI313+BD314,AI313+BD314-BZ314,$C314-SUM($CL314:CU314)))))</f>
        <v>0</v>
      </c>
      <c r="CW314" s="10">
        <f ca="1">IF(NOT(snowball),0,IF(AJ313=0,0,IF($C314&lt;=SUM($CL314:CV314),0,IF(CA314+$C314-SUM($CL314:CV314)&gt;AJ313+BE314,AJ313+BE314-CA314,$C314-SUM($CL314:CV314)))))</f>
        <v>0</v>
      </c>
      <c r="CX314" s="10">
        <f ca="1">IF(NOT(snowball),0,IF(AK313=0,0,IF($C314&lt;=SUM($CL314:CW314),0,IF(CB314+$C314-SUM($CL314:CW314)&gt;AK313+BF314,AK313+BF314-CB314,$C314-SUM($CL314:CW314)))))</f>
        <v>0</v>
      </c>
      <c r="CY314" s="10">
        <f ca="1">IF(NOT(snowball),0,IF(AL313=0,0,IF($C314&lt;=SUM($CL314:CX314),0,IF(CC314+$C314-SUM($CL314:CX314)&gt;AL313+BG314,AL313+BG314-CC314,$C314-SUM($CL314:CX314)))))</f>
        <v>0</v>
      </c>
      <c r="CZ314" s="10">
        <f ca="1">IF(NOT(snowball),0,IF(AM313=0,0,IF($C314&lt;=SUM($CL314:CY314),0,IF(CD314+$C314-SUM($CL314:CY314)&gt;AM313+BH314,AM313+BH314-CD314,$C314-SUM($CL314:CY314)))))</f>
        <v>0</v>
      </c>
      <c r="DA314" s="10">
        <f ca="1">IF(NOT(snowball),0,IF(AN313=0,0,IF($C314&lt;=SUM($CL314:CZ314),0,IF(CE314+$C314-SUM($CL314:CZ314)&gt;AN313+BI314,AN313+BI314-CE314,$C314-SUM($CL314:CZ314)))))</f>
        <v>0</v>
      </c>
      <c r="DB314" s="10">
        <f ca="1">IF(NOT(snowball),0,IF(AO313=0,0,IF($C314&lt;=SUM($CL314:DA314),0,IF(CF314+$C314-SUM($CL314:DA314)&gt;AO313+BJ314,AO313+BJ314-CF314,$C314-SUM($CL314:DA314)))))</f>
        <v>0</v>
      </c>
      <c r="DC314" s="10">
        <f ca="1">IF(NOT(snowball),0,IF(AP313=0,0,IF($C314&lt;=SUM($CL314:DB314),0,IF(CG314+$C314-SUM($CL314:DB314)&gt;AP313+BK314,AP313+BK314-CG314,$C314-SUM($CL314:DB314)))))</f>
        <v>0</v>
      </c>
      <c r="DD314" s="10">
        <f ca="1">IF(NOT(snowball),0,IF(AQ313=0,0,IF($C314&lt;=SUM($CL314:DC314),0,IF(CH314+$C314-SUM($CL314:DC314)&gt;AQ313+BL314,AQ313+BL314-CH314,$C314-SUM($CL314:DC314)))))</f>
        <v>0</v>
      </c>
      <c r="DE314" s="10">
        <f ca="1">IF(NOT(snowball),0,IF(AR313=0,0,IF($C314&lt;=SUM($CL314:DD314),0,IF(CI314+$C314-SUM($CL314:DD314)&gt;AR313+BM314,AR313+BM314-CI314,$C314-SUM($CL314:DD314)))))</f>
        <v>0</v>
      </c>
    </row>
    <row r="315" spans="1:109" ht="11.1" customHeight="1">
      <c r="A315" s="11" t="str">
        <f t="shared" ca="1" si="440"/>
        <v/>
      </c>
      <c r="B315" s="5" t="e">
        <f t="shared" ca="1" si="369"/>
        <v>#N/A</v>
      </c>
      <c r="C315" s="34" t="str">
        <f t="shared" ca="1" si="355"/>
        <v/>
      </c>
      <c r="D315" s="10">
        <f t="shared" ca="1" si="452"/>
        <v>0</v>
      </c>
      <c r="E315" s="10">
        <f t="shared" ca="1" si="453"/>
        <v>0</v>
      </c>
      <c r="F315" s="10">
        <f t="shared" ca="1" si="454"/>
        <v>0</v>
      </c>
      <c r="G315" s="10">
        <f t="shared" ca="1" si="455"/>
        <v>0</v>
      </c>
      <c r="H315" s="10">
        <f t="shared" ca="1" si="456"/>
        <v>0</v>
      </c>
      <c r="I315" s="10">
        <f t="shared" ca="1" si="457"/>
        <v>0</v>
      </c>
      <c r="J315" s="10">
        <f t="shared" ca="1" si="439"/>
        <v>0</v>
      </c>
      <c r="K315" s="10">
        <f t="shared" ca="1" si="356"/>
        <v>0</v>
      </c>
      <c r="L315" s="10">
        <f t="shared" ca="1" si="357"/>
        <v>0</v>
      </c>
      <c r="M315" s="10">
        <f t="shared" ca="1" si="358"/>
        <v>0</v>
      </c>
      <c r="N315" s="10">
        <f t="shared" ca="1" si="359"/>
        <v>0</v>
      </c>
      <c r="O315" s="10">
        <f t="shared" ca="1" si="360"/>
        <v>0</v>
      </c>
      <c r="P315" s="10">
        <f t="shared" ca="1" si="361"/>
        <v>0</v>
      </c>
      <c r="Q315" s="10">
        <f t="shared" ca="1" si="362"/>
        <v>0</v>
      </c>
      <c r="R315" s="10">
        <f t="shared" ca="1" si="363"/>
        <v>0</v>
      </c>
      <c r="S315" s="10">
        <f t="shared" ca="1" si="364"/>
        <v>0</v>
      </c>
      <c r="T315" s="10">
        <f t="shared" ca="1" si="365"/>
        <v>0</v>
      </c>
      <c r="U315" s="10">
        <f t="shared" ca="1" si="366"/>
        <v>0</v>
      </c>
      <c r="V315" s="10">
        <f t="shared" ca="1" si="367"/>
        <v>0</v>
      </c>
      <c r="W315" s="10">
        <f t="shared" ca="1" si="367"/>
        <v>0</v>
      </c>
      <c r="X315" s="31"/>
      <c r="Y315" s="10">
        <f t="shared" ca="1" si="442"/>
        <v>0</v>
      </c>
      <c r="Z315" s="10">
        <f t="shared" ca="1" si="443"/>
        <v>0</v>
      </c>
      <c r="AA315" s="10">
        <f t="shared" ca="1" si="444"/>
        <v>0</v>
      </c>
      <c r="AB315" s="10">
        <f t="shared" ca="1" si="445"/>
        <v>0</v>
      </c>
      <c r="AC315" s="10">
        <f t="shared" ca="1" si="446"/>
        <v>0</v>
      </c>
      <c r="AD315" s="10">
        <f t="shared" ca="1" si="447"/>
        <v>0</v>
      </c>
      <c r="AE315" s="10">
        <f t="shared" ca="1" si="393"/>
        <v>0</v>
      </c>
      <c r="AF315" s="10">
        <f t="shared" ca="1" si="394"/>
        <v>0</v>
      </c>
      <c r="AG315" s="10">
        <f t="shared" ca="1" si="395"/>
        <v>0</v>
      </c>
      <c r="AH315" s="10">
        <f t="shared" ca="1" si="396"/>
        <v>0</v>
      </c>
      <c r="AI315" s="10">
        <f t="shared" ca="1" si="397"/>
        <v>0</v>
      </c>
      <c r="AJ315" s="10">
        <f t="shared" ca="1" si="398"/>
        <v>0</v>
      </c>
      <c r="AK315" s="10">
        <f t="shared" ca="1" si="399"/>
        <v>0</v>
      </c>
      <c r="AL315" s="10">
        <f t="shared" ca="1" si="400"/>
        <v>0</v>
      </c>
      <c r="AM315" s="10">
        <f t="shared" ca="1" si="401"/>
        <v>0</v>
      </c>
      <c r="AN315" s="10">
        <f t="shared" ca="1" si="402"/>
        <v>0</v>
      </c>
      <c r="AO315" s="10">
        <f t="shared" ca="1" si="403"/>
        <v>0</v>
      </c>
      <c r="AP315" s="10">
        <f t="shared" ca="1" si="404"/>
        <v>0</v>
      </c>
      <c r="AQ315" s="10">
        <f t="shared" ca="1" si="405"/>
        <v>0</v>
      </c>
      <c r="AR315" s="10">
        <f t="shared" ca="1" si="406"/>
        <v>0</v>
      </c>
      <c r="AS315" s="2"/>
      <c r="AT315" s="10">
        <f t="shared" ca="1" si="448"/>
        <v>0</v>
      </c>
      <c r="AU315" s="10">
        <f t="shared" ca="1" si="449"/>
        <v>0</v>
      </c>
      <c r="AV315" s="10">
        <f t="shared" ca="1" si="450"/>
        <v>0</v>
      </c>
      <c r="AW315" s="10">
        <f t="shared" ca="1" si="376"/>
        <v>0</v>
      </c>
      <c r="AX315" s="10">
        <f t="shared" ca="1" si="377"/>
        <v>0</v>
      </c>
      <c r="AY315" s="10">
        <f t="shared" ca="1" si="378"/>
        <v>0</v>
      </c>
      <c r="AZ315" s="10">
        <f t="shared" ca="1" si="379"/>
        <v>0</v>
      </c>
      <c r="BA315" s="10">
        <f t="shared" ca="1" si="380"/>
        <v>0</v>
      </c>
      <c r="BB315" s="10">
        <f t="shared" ca="1" si="381"/>
        <v>0</v>
      </c>
      <c r="BC315" s="10">
        <f t="shared" ca="1" si="382"/>
        <v>0</v>
      </c>
      <c r="BD315" s="10">
        <f t="shared" ca="1" si="383"/>
        <v>0</v>
      </c>
      <c r="BE315" s="10">
        <f t="shared" ca="1" si="384"/>
        <v>0</v>
      </c>
      <c r="BF315" s="10">
        <f t="shared" ca="1" si="385"/>
        <v>0</v>
      </c>
      <c r="BG315" s="10">
        <f t="shared" ca="1" si="386"/>
        <v>0</v>
      </c>
      <c r="BH315" s="10">
        <f t="shared" ca="1" si="387"/>
        <v>0</v>
      </c>
      <c r="BI315" s="10">
        <f t="shared" ca="1" si="388"/>
        <v>0</v>
      </c>
      <c r="BJ315" s="10">
        <f t="shared" ca="1" si="389"/>
        <v>0</v>
      </c>
      <c r="BK315" s="10">
        <f t="shared" ca="1" si="390"/>
        <v>0</v>
      </c>
      <c r="BL315" s="10">
        <f t="shared" ca="1" si="391"/>
        <v>0</v>
      </c>
      <c r="BM315" s="10">
        <f t="shared" ca="1" si="392"/>
        <v>0</v>
      </c>
      <c r="BN315" s="13">
        <f t="shared" ca="1" si="370"/>
        <v>0</v>
      </c>
      <c r="BO315" s="7"/>
      <c r="BP315" s="10">
        <f t="shared" ca="1" si="371"/>
        <v>0</v>
      </c>
      <c r="BQ315" s="10">
        <f t="shared" ca="1" si="372"/>
        <v>0</v>
      </c>
      <c r="BR315" s="10">
        <f t="shared" ca="1" si="373"/>
        <v>0</v>
      </c>
      <c r="BS315" s="10">
        <f t="shared" ca="1" si="374"/>
        <v>0</v>
      </c>
      <c r="BT315" s="10">
        <f t="shared" ca="1" si="375"/>
        <v>0</v>
      </c>
      <c r="BU315" s="10">
        <f t="shared" ca="1" si="407"/>
        <v>0</v>
      </c>
      <c r="BV315" s="10">
        <f t="shared" ca="1" si="408"/>
        <v>0</v>
      </c>
      <c r="BW315" s="10">
        <f t="shared" ca="1" si="409"/>
        <v>0</v>
      </c>
      <c r="BX315" s="10">
        <f t="shared" ca="1" si="410"/>
        <v>0</v>
      </c>
      <c r="BY315" s="10">
        <f t="shared" ca="1" si="411"/>
        <v>0</v>
      </c>
      <c r="BZ315" s="10">
        <f t="shared" ca="1" si="412"/>
        <v>0</v>
      </c>
      <c r="CA315" s="10">
        <f t="shared" ca="1" si="413"/>
        <v>0</v>
      </c>
      <c r="CB315" s="10">
        <f t="shared" ca="1" si="414"/>
        <v>0</v>
      </c>
      <c r="CC315" s="10">
        <f t="shared" ca="1" si="415"/>
        <v>0</v>
      </c>
      <c r="CD315" s="10">
        <f t="shared" ca="1" si="416"/>
        <v>0</v>
      </c>
      <c r="CE315" s="10">
        <f t="shared" ca="1" si="417"/>
        <v>0</v>
      </c>
      <c r="CF315" s="10">
        <f t="shared" ca="1" si="418"/>
        <v>0</v>
      </c>
      <c r="CG315" s="10">
        <f t="shared" ca="1" si="419"/>
        <v>0</v>
      </c>
      <c r="CH315" s="10">
        <f t="shared" ca="1" si="420"/>
        <v>0</v>
      </c>
      <c r="CI315" s="10">
        <f t="shared" ca="1" si="421"/>
        <v>0</v>
      </c>
      <c r="CJ315" s="13">
        <f t="shared" ca="1" si="451"/>
        <v>0</v>
      </c>
      <c r="CK315" s="13"/>
      <c r="CL315" s="33">
        <f t="shared" ca="1" si="368"/>
        <v>0</v>
      </c>
      <c r="CM315" s="10">
        <f ca="1">IF(NOT(snowball),0,IF(Z314=0,0,IF($C315&lt;=SUM($CL315:CL315),0,IF(BQ315+$C315-SUM($CL315:CL315)&gt;Z314+AU315,Z314+AU315-BQ315,$C315-SUM($CL315:CL315)))))</f>
        <v>0</v>
      </c>
      <c r="CN315" s="10">
        <f ca="1">IF(NOT(snowball),0,IF(AA314=0,0,IF($C315&lt;=SUM($CL315:CM315),0,IF(BR315+$C315-SUM($CL315:CM315)&gt;AA314+AV315,AA314+AV315-BR315,$C315-SUM($CL315:CM315)))))</f>
        <v>0</v>
      </c>
      <c r="CO315" s="10">
        <f ca="1">IF(NOT(snowball),0,IF(AB314=0,0,IF($C315&lt;=SUM($CL315:CN315),0,IF(BS315+$C315-SUM($CL315:CN315)&gt;AB314+AW315,AB314+AW315-BS315,$C315-SUM($CL315:CN315)))))</f>
        <v>0</v>
      </c>
      <c r="CP315" s="10">
        <f ca="1">IF(NOT(snowball),0,IF(AC314=0,0,IF($C315&lt;=SUM($CL315:CO315),0,IF(BT315+$C315-SUM($CL315:CO315)&gt;AC314+AX315,AC314+AX315-BT315,$C315-SUM($CL315:CO315)))))</f>
        <v>0</v>
      </c>
      <c r="CQ315" s="10">
        <f ca="1">IF(NOT(snowball),0,IF(AD314=0,0,IF($C315&lt;=SUM($CL315:CP315),0,IF(BU315+$C315-SUM($CL315:CP315)&gt;AD314+AY315,AD314+AY315-BU315,$C315-SUM($CL315:CP315)))))</f>
        <v>0</v>
      </c>
      <c r="CR315" s="10">
        <f ca="1">IF(NOT(snowball),0,IF(AE314=0,0,IF($C315&lt;=SUM($CL315:CQ315),0,IF(BV315+$C315-SUM($CL315:CQ315)&gt;AE314+AZ315,AE314+AZ315-BV315,$C315-SUM($CL315:CQ315)))))</f>
        <v>0</v>
      </c>
      <c r="CS315" s="10">
        <f ca="1">IF(NOT(snowball),0,IF(AF314=0,0,IF($C315&lt;=SUM($CL315:CR315),0,IF(BW315+$C315-SUM($CL315:CR315)&gt;AF314+BA315,AF314+BA315-BW315,$C315-SUM($CL315:CR315)))))</f>
        <v>0</v>
      </c>
      <c r="CT315" s="10">
        <f ca="1">IF(NOT(snowball),0,IF(AG314=0,0,IF($C315&lt;=SUM($CL315:CS315),0,IF(BX315+$C315-SUM($CL315:CS315)&gt;AG314+BB315,AG314+BB315-BX315,$C315-SUM($CL315:CS315)))))</f>
        <v>0</v>
      </c>
      <c r="CU315" s="10">
        <f ca="1">IF(NOT(snowball),0,IF(AH314=0,0,IF($C315&lt;=SUM($CL315:CT315),0,IF(BY315+$C315-SUM($CL315:CT315)&gt;AH314+BC315,AH314+BC315-BY315,$C315-SUM($CL315:CT315)))))</f>
        <v>0</v>
      </c>
      <c r="CV315" s="10">
        <f ca="1">IF(NOT(snowball),0,IF(AI314=0,0,IF($C315&lt;=SUM($CL315:CU315),0,IF(BZ315+$C315-SUM($CL315:CU315)&gt;AI314+BD315,AI314+BD315-BZ315,$C315-SUM($CL315:CU315)))))</f>
        <v>0</v>
      </c>
      <c r="CW315" s="10">
        <f ca="1">IF(NOT(snowball),0,IF(AJ314=0,0,IF($C315&lt;=SUM($CL315:CV315),0,IF(CA315+$C315-SUM($CL315:CV315)&gt;AJ314+BE315,AJ314+BE315-CA315,$C315-SUM($CL315:CV315)))))</f>
        <v>0</v>
      </c>
      <c r="CX315" s="10">
        <f ca="1">IF(NOT(snowball),0,IF(AK314=0,0,IF($C315&lt;=SUM($CL315:CW315),0,IF(CB315+$C315-SUM($CL315:CW315)&gt;AK314+BF315,AK314+BF315-CB315,$C315-SUM($CL315:CW315)))))</f>
        <v>0</v>
      </c>
      <c r="CY315" s="10">
        <f ca="1">IF(NOT(snowball),0,IF(AL314=0,0,IF($C315&lt;=SUM($CL315:CX315),0,IF(CC315+$C315-SUM($CL315:CX315)&gt;AL314+BG315,AL314+BG315-CC315,$C315-SUM($CL315:CX315)))))</f>
        <v>0</v>
      </c>
      <c r="CZ315" s="10">
        <f ca="1">IF(NOT(snowball),0,IF(AM314=0,0,IF($C315&lt;=SUM($CL315:CY315),0,IF(CD315+$C315-SUM($CL315:CY315)&gt;AM314+BH315,AM314+BH315-CD315,$C315-SUM($CL315:CY315)))))</f>
        <v>0</v>
      </c>
      <c r="DA315" s="10">
        <f ca="1">IF(NOT(snowball),0,IF(AN314=0,0,IF($C315&lt;=SUM($CL315:CZ315),0,IF(CE315+$C315-SUM($CL315:CZ315)&gt;AN314+BI315,AN314+BI315-CE315,$C315-SUM($CL315:CZ315)))))</f>
        <v>0</v>
      </c>
      <c r="DB315" s="10">
        <f ca="1">IF(NOT(snowball),0,IF(AO314=0,0,IF($C315&lt;=SUM($CL315:DA315),0,IF(CF315+$C315-SUM($CL315:DA315)&gt;AO314+BJ315,AO314+BJ315-CF315,$C315-SUM($CL315:DA315)))))</f>
        <v>0</v>
      </c>
      <c r="DC315" s="10">
        <f ca="1">IF(NOT(snowball),0,IF(AP314=0,0,IF($C315&lt;=SUM($CL315:DB315),0,IF(CG315+$C315-SUM($CL315:DB315)&gt;AP314+BK315,AP314+BK315-CG315,$C315-SUM($CL315:DB315)))))</f>
        <v>0</v>
      </c>
      <c r="DD315" s="10">
        <f ca="1">IF(NOT(snowball),0,IF(AQ314=0,0,IF($C315&lt;=SUM($CL315:DC315),0,IF(CH315+$C315-SUM($CL315:DC315)&gt;AQ314+BL315,AQ314+BL315-CH315,$C315-SUM($CL315:DC315)))))</f>
        <v>0</v>
      </c>
      <c r="DE315" s="10">
        <f ca="1">IF(NOT(snowball),0,IF(AR314=0,0,IF($C315&lt;=SUM($CL315:DD315),0,IF(CI315+$C315-SUM($CL315:DD315)&gt;AR314+BM315,AR314+BM315-CI315,$C315-SUM($CL315:DD315)))))</f>
        <v>0</v>
      </c>
    </row>
    <row r="316" spans="1:109" ht="11.1" customHeight="1">
      <c r="A316" s="11" t="str">
        <f t="shared" ca="1" si="440"/>
        <v/>
      </c>
      <c r="B316" s="5" t="e">
        <f t="shared" ca="1" si="369"/>
        <v>#N/A</v>
      </c>
      <c r="C316" s="34" t="str">
        <f t="shared" ca="1" si="355"/>
        <v/>
      </c>
      <c r="D316" s="10">
        <f t="shared" ca="1" si="452"/>
        <v>0</v>
      </c>
      <c r="E316" s="10">
        <f t="shared" ca="1" si="453"/>
        <v>0</v>
      </c>
      <c r="F316" s="10">
        <f t="shared" ca="1" si="454"/>
        <v>0</v>
      </c>
      <c r="G316" s="10">
        <f t="shared" ca="1" si="455"/>
        <v>0</v>
      </c>
      <c r="H316" s="10">
        <f t="shared" ca="1" si="456"/>
        <v>0</v>
      </c>
      <c r="I316" s="10">
        <f t="shared" ca="1" si="457"/>
        <v>0</v>
      </c>
      <c r="J316" s="10">
        <f t="shared" ca="1" si="439"/>
        <v>0</v>
      </c>
      <c r="K316" s="10">
        <f t="shared" ca="1" si="356"/>
        <v>0</v>
      </c>
      <c r="L316" s="10">
        <f t="shared" ca="1" si="357"/>
        <v>0</v>
      </c>
      <c r="M316" s="10">
        <f t="shared" ca="1" si="358"/>
        <v>0</v>
      </c>
      <c r="N316" s="10">
        <f t="shared" ca="1" si="359"/>
        <v>0</v>
      </c>
      <c r="O316" s="10">
        <f t="shared" ca="1" si="360"/>
        <v>0</v>
      </c>
      <c r="P316" s="10">
        <f t="shared" ca="1" si="361"/>
        <v>0</v>
      </c>
      <c r="Q316" s="10">
        <f t="shared" ca="1" si="362"/>
        <v>0</v>
      </c>
      <c r="R316" s="10">
        <f t="shared" ca="1" si="363"/>
        <v>0</v>
      </c>
      <c r="S316" s="10">
        <f t="shared" ca="1" si="364"/>
        <v>0</v>
      </c>
      <c r="T316" s="10">
        <f t="shared" ca="1" si="365"/>
        <v>0</v>
      </c>
      <c r="U316" s="10">
        <f t="shared" ca="1" si="366"/>
        <v>0</v>
      </c>
      <c r="V316" s="10">
        <f t="shared" ca="1" si="367"/>
        <v>0</v>
      </c>
      <c r="W316" s="10">
        <f t="shared" ca="1" si="367"/>
        <v>0</v>
      </c>
      <c r="X316" s="31"/>
      <c r="Y316" s="10">
        <f t="shared" ca="1" si="442"/>
        <v>0</v>
      </c>
      <c r="Z316" s="10">
        <f t="shared" ca="1" si="443"/>
        <v>0</v>
      </c>
      <c r="AA316" s="10">
        <f t="shared" ca="1" si="444"/>
        <v>0</v>
      </c>
      <c r="AB316" s="10">
        <f t="shared" ca="1" si="445"/>
        <v>0</v>
      </c>
      <c r="AC316" s="10">
        <f t="shared" ca="1" si="446"/>
        <v>0</v>
      </c>
      <c r="AD316" s="10">
        <f t="shared" ca="1" si="447"/>
        <v>0</v>
      </c>
      <c r="AE316" s="10">
        <f t="shared" ca="1" si="393"/>
        <v>0</v>
      </c>
      <c r="AF316" s="10">
        <f t="shared" ca="1" si="394"/>
        <v>0</v>
      </c>
      <c r="AG316" s="10">
        <f t="shared" ca="1" si="395"/>
        <v>0</v>
      </c>
      <c r="AH316" s="10">
        <f t="shared" ca="1" si="396"/>
        <v>0</v>
      </c>
      <c r="AI316" s="10">
        <f t="shared" ca="1" si="397"/>
        <v>0</v>
      </c>
      <c r="AJ316" s="10">
        <f t="shared" ca="1" si="398"/>
        <v>0</v>
      </c>
      <c r="AK316" s="10">
        <f t="shared" ca="1" si="399"/>
        <v>0</v>
      </c>
      <c r="AL316" s="10">
        <f t="shared" ca="1" si="400"/>
        <v>0</v>
      </c>
      <c r="AM316" s="10">
        <f t="shared" ca="1" si="401"/>
        <v>0</v>
      </c>
      <c r="AN316" s="10">
        <f t="shared" ca="1" si="402"/>
        <v>0</v>
      </c>
      <c r="AO316" s="10">
        <f t="shared" ca="1" si="403"/>
        <v>0</v>
      </c>
      <c r="AP316" s="10">
        <f t="shared" ca="1" si="404"/>
        <v>0</v>
      </c>
      <c r="AQ316" s="10">
        <f t="shared" ca="1" si="405"/>
        <v>0</v>
      </c>
      <c r="AR316" s="10">
        <f t="shared" ca="1" si="406"/>
        <v>0</v>
      </c>
      <c r="AS316" s="2"/>
      <c r="AT316" s="10">
        <f t="shared" ca="1" si="448"/>
        <v>0</v>
      </c>
      <c r="AU316" s="10">
        <f t="shared" ca="1" si="449"/>
        <v>0</v>
      </c>
      <c r="AV316" s="10">
        <f t="shared" ca="1" si="450"/>
        <v>0</v>
      </c>
      <c r="AW316" s="10">
        <f t="shared" ca="1" si="376"/>
        <v>0</v>
      </c>
      <c r="AX316" s="10">
        <f t="shared" ca="1" si="377"/>
        <v>0</v>
      </c>
      <c r="AY316" s="10">
        <f t="shared" ca="1" si="378"/>
        <v>0</v>
      </c>
      <c r="AZ316" s="10">
        <f t="shared" ca="1" si="379"/>
        <v>0</v>
      </c>
      <c r="BA316" s="10">
        <f t="shared" ca="1" si="380"/>
        <v>0</v>
      </c>
      <c r="BB316" s="10">
        <f t="shared" ca="1" si="381"/>
        <v>0</v>
      </c>
      <c r="BC316" s="10">
        <f t="shared" ca="1" si="382"/>
        <v>0</v>
      </c>
      <c r="BD316" s="10">
        <f t="shared" ca="1" si="383"/>
        <v>0</v>
      </c>
      <c r="BE316" s="10">
        <f t="shared" ca="1" si="384"/>
        <v>0</v>
      </c>
      <c r="BF316" s="10">
        <f t="shared" ca="1" si="385"/>
        <v>0</v>
      </c>
      <c r="BG316" s="10">
        <f t="shared" ca="1" si="386"/>
        <v>0</v>
      </c>
      <c r="BH316" s="10">
        <f t="shared" ca="1" si="387"/>
        <v>0</v>
      </c>
      <c r="BI316" s="10">
        <f t="shared" ca="1" si="388"/>
        <v>0</v>
      </c>
      <c r="BJ316" s="10">
        <f t="shared" ca="1" si="389"/>
        <v>0</v>
      </c>
      <c r="BK316" s="10">
        <f t="shared" ca="1" si="390"/>
        <v>0</v>
      </c>
      <c r="BL316" s="10">
        <f t="shared" ca="1" si="391"/>
        <v>0</v>
      </c>
      <c r="BM316" s="10">
        <f t="shared" ca="1" si="392"/>
        <v>0</v>
      </c>
      <c r="BN316" s="13">
        <f t="shared" ca="1" si="370"/>
        <v>0</v>
      </c>
      <c r="BO316" s="7"/>
      <c r="BP316" s="10">
        <f t="shared" ca="1" si="371"/>
        <v>0</v>
      </c>
      <c r="BQ316" s="10">
        <f t="shared" ca="1" si="372"/>
        <v>0</v>
      </c>
      <c r="BR316" s="10">
        <f t="shared" ca="1" si="373"/>
        <v>0</v>
      </c>
      <c r="BS316" s="10">
        <f t="shared" ca="1" si="374"/>
        <v>0</v>
      </c>
      <c r="BT316" s="10">
        <f t="shared" ca="1" si="375"/>
        <v>0</v>
      </c>
      <c r="BU316" s="10">
        <f t="shared" ca="1" si="407"/>
        <v>0</v>
      </c>
      <c r="BV316" s="10">
        <f t="shared" ca="1" si="408"/>
        <v>0</v>
      </c>
      <c r="BW316" s="10">
        <f t="shared" ca="1" si="409"/>
        <v>0</v>
      </c>
      <c r="BX316" s="10">
        <f t="shared" ca="1" si="410"/>
        <v>0</v>
      </c>
      <c r="BY316" s="10">
        <f t="shared" ca="1" si="411"/>
        <v>0</v>
      </c>
      <c r="BZ316" s="10">
        <f t="shared" ca="1" si="412"/>
        <v>0</v>
      </c>
      <c r="CA316" s="10">
        <f t="shared" ca="1" si="413"/>
        <v>0</v>
      </c>
      <c r="CB316" s="10">
        <f t="shared" ca="1" si="414"/>
        <v>0</v>
      </c>
      <c r="CC316" s="10">
        <f t="shared" ca="1" si="415"/>
        <v>0</v>
      </c>
      <c r="CD316" s="10">
        <f t="shared" ca="1" si="416"/>
        <v>0</v>
      </c>
      <c r="CE316" s="10">
        <f t="shared" ca="1" si="417"/>
        <v>0</v>
      </c>
      <c r="CF316" s="10">
        <f t="shared" ca="1" si="418"/>
        <v>0</v>
      </c>
      <c r="CG316" s="10">
        <f t="shared" ca="1" si="419"/>
        <v>0</v>
      </c>
      <c r="CH316" s="10">
        <f t="shared" ca="1" si="420"/>
        <v>0</v>
      </c>
      <c r="CI316" s="10">
        <f t="shared" ca="1" si="421"/>
        <v>0</v>
      </c>
      <c r="CJ316" s="13">
        <f t="shared" ca="1" si="451"/>
        <v>0</v>
      </c>
      <c r="CK316" s="13"/>
      <c r="CL316" s="33">
        <f t="shared" ca="1" si="368"/>
        <v>0</v>
      </c>
      <c r="CM316" s="10">
        <f ca="1">IF(NOT(snowball),0,IF(Z315=0,0,IF($C316&lt;=SUM($CL316:CL316),0,IF(BQ316+$C316-SUM($CL316:CL316)&gt;Z315+AU316,Z315+AU316-BQ316,$C316-SUM($CL316:CL316)))))</f>
        <v>0</v>
      </c>
      <c r="CN316" s="10">
        <f ca="1">IF(NOT(snowball),0,IF(AA315=0,0,IF($C316&lt;=SUM($CL316:CM316),0,IF(BR316+$C316-SUM($CL316:CM316)&gt;AA315+AV316,AA315+AV316-BR316,$C316-SUM($CL316:CM316)))))</f>
        <v>0</v>
      </c>
      <c r="CO316" s="10">
        <f ca="1">IF(NOT(snowball),0,IF(AB315=0,0,IF($C316&lt;=SUM($CL316:CN316),0,IF(BS316+$C316-SUM($CL316:CN316)&gt;AB315+AW316,AB315+AW316-BS316,$C316-SUM($CL316:CN316)))))</f>
        <v>0</v>
      </c>
      <c r="CP316" s="10">
        <f ca="1">IF(NOT(snowball),0,IF(AC315=0,0,IF($C316&lt;=SUM($CL316:CO316),0,IF(BT316+$C316-SUM($CL316:CO316)&gt;AC315+AX316,AC315+AX316-BT316,$C316-SUM($CL316:CO316)))))</f>
        <v>0</v>
      </c>
      <c r="CQ316" s="10">
        <f ca="1">IF(NOT(snowball),0,IF(AD315=0,0,IF($C316&lt;=SUM($CL316:CP316),0,IF(BU316+$C316-SUM($CL316:CP316)&gt;AD315+AY316,AD315+AY316-BU316,$C316-SUM($CL316:CP316)))))</f>
        <v>0</v>
      </c>
      <c r="CR316" s="10">
        <f ca="1">IF(NOT(snowball),0,IF(AE315=0,0,IF($C316&lt;=SUM($CL316:CQ316),0,IF(BV316+$C316-SUM($CL316:CQ316)&gt;AE315+AZ316,AE315+AZ316-BV316,$C316-SUM($CL316:CQ316)))))</f>
        <v>0</v>
      </c>
      <c r="CS316" s="10">
        <f ca="1">IF(NOT(snowball),0,IF(AF315=0,0,IF($C316&lt;=SUM($CL316:CR316),0,IF(BW316+$C316-SUM($CL316:CR316)&gt;AF315+BA316,AF315+BA316-BW316,$C316-SUM($CL316:CR316)))))</f>
        <v>0</v>
      </c>
      <c r="CT316" s="10">
        <f ca="1">IF(NOT(snowball),0,IF(AG315=0,0,IF($C316&lt;=SUM($CL316:CS316),0,IF(BX316+$C316-SUM($CL316:CS316)&gt;AG315+BB316,AG315+BB316-BX316,$C316-SUM($CL316:CS316)))))</f>
        <v>0</v>
      </c>
      <c r="CU316" s="10">
        <f ca="1">IF(NOT(snowball),0,IF(AH315=0,0,IF($C316&lt;=SUM($CL316:CT316),0,IF(BY316+$C316-SUM($CL316:CT316)&gt;AH315+BC316,AH315+BC316-BY316,$C316-SUM($CL316:CT316)))))</f>
        <v>0</v>
      </c>
      <c r="CV316" s="10">
        <f ca="1">IF(NOT(snowball),0,IF(AI315=0,0,IF($C316&lt;=SUM($CL316:CU316),0,IF(BZ316+$C316-SUM($CL316:CU316)&gt;AI315+BD316,AI315+BD316-BZ316,$C316-SUM($CL316:CU316)))))</f>
        <v>0</v>
      </c>
      <c r="CW316" s="10">
        <f ca="1">IF(NOT(snowball),0,IF(AJ315=0,0,IF($C316&lt;=SUM($CL316:CV316),0,IF(CA316+$C316-SUM($CL316:CV316)&gt;AJ315+BE316,AJ315+BE316-CA316,$C316-SUM($CL316:CV316)))))</f>
        <v>0</v>
      </c>
      <c r="CX316" s="10">
        <f ca="1">IF(NOT(snowball),0,IF(AK315=0,0,IF($C316&lt;=SUM($CL316:CW316),0,IF(CB316+$C316-SUM($CL316:CW316)&gt;AK315+BF316,AK315+BF316-CB316,$C316-SUM($CL316:CW316)))))</f>
        <v>0</v>
      </c>
      <c r="CY316" s="10">
        <f ca="1">IF(NOT(snowball),0,IF(AL315=0,0,IF($C316&lt;=SUM($CL316:CX316),0,IF(CC316+$C316-SUM($CL316:CX316)&gt;AL315+BG316,AL315+BG316-CC316,$C316-SUM($CL316:CX316)))))</f>
        <v>0</v>
      </c>
      <c r="CZ316" s="10">
        <f ca="1">IF(NOT(snowball),0,IF(AM315=0,0,IF($C316&lt;=SUM($CL316:CY316),0,IF(CD316+$C316-SUM($CL316:CY316)&gt;AM315+BH316,AM315+BH316-CD316,$C316-SUM($CL316:CY316)))))</f>
        <v>0</v>
      </c>
      <c r="DA316" s="10">
        <f ca="1">IF(NOT(snowball),0,IF(AN315=0,0,IF($C316&lt;=SUM($CL316:CZ316),0,IF(CE316+$C316-SUM($CL316:CZ316)&gt;AN315+BI316,AN315+BI316-CE316,$C316-SUM($CL316:CZ316)))))</f>
        <v>0</v>
      </c>
      <c r="DB316" s="10">
        <f ca="1">IF(NOT(snowball),0,IF(AO315=0,0,IF($C316&lt;=SUM($CL316:DA316),0,IF(CF316+$C316-SUM($CL316:DA316)&gt;AO315+BJ316,AO315+BJ316-CF316,$C316-SUM($CL316:DA316)))))</f>
        <v>0</v>
      </c>
      <c r="DC316" s="10">
        <f ca="1">IF(NOT(snowball),0,IF(AP315=0,0,IF($C316&lt;=SUM($CL316:DB316),0,IF(CG316+$C316-SUM($CL316:DB316)&gt;AP315+BK316,AP315+BK316-CG316,$C316-SUM($CL316:DB316)))))</f>
        <v>0</v>
      </c>
      <c r="DD316" s="10">
        <f ca="1">IF(NOT(snowball),0,IF(AQ315=0,0,IF($C316&lt;=SUM($CL316:DC316),0,IF(CH316+$C316-SUM($CL316:DC316)&gt;AQ315+BL316,AQ315+BL316-CH316,$C316-SUM($CL316:DC316)))))</f>
        <v>0</v>
      </c>
      <c r="DE316" s="10">
        <f ca="1">IF(NOT(snowball),0,IF(AR315=0,0,IF($C316&lt;=SUM($CL316:DD316),0,IF(CI316+$C316-SUM($CL316:DD316)&gt;AR315+BM316,AR315+BM316-CI316,$C316-SUM($CL316:DD316)))))</f>
        <v>0</v>
      </c>
    </row>
    <row r="317" spans="1:109" ht="11.1" customHeight="1">
      <c r="A317" s="11" t="str">
        <f t="shared" ca="1" si="440"/>
        <v/>
      </c>
      <c r="B317" s="5" t="e">
        <f t="shared" ca="1" si="369"/>
        <v>#N/A</v>
      </c>
      <c r="C317" s="34" t="str">
        <f t="shared" ca="1" si="355"/>
        <v/>
      </c>
      <c r="D317" s="10">
        <f t="shared" ca="1" si="452"/>
        <v>0</v>
      </c>
      <c r="E317" s="10">
        <f t="shared" ca="1" si="453"/>
        <v>0</v>
      </c>
      <c r="F317" s="10">
        <f t="shared" ca="1" si="454"/>
        <v>0</v>
      </c>
      <c r="G317" s="10">
        <f t="shared" ca="1" si="455"/>
        <v>0</v>
      </c>
      <c r="H317" s="10">
        <f t="shared" ca="1" si="456"/>
        <v>0</v>
      </c>
      <c r="I317" s="10">
        <f t="shared" ca="1" si="457"/>
        <v>0</v>
      </c>
      <c r="J317" s="10">
        <f t="shared" ca="1" si="439"/>
        <v>0</v>
      </c>
      <c r="K317" s="10">
        <f t="shared" ca="1" si="356"/>
        <v>0</v>
      </c>
      <c r="L317" s="10">
        <f t="shared" ca="1" si="357"/>
        <v>0</v>
      </c>
      <c r="M317" s="10">
        <f t="shared" ca="1" si="358"/>
        <v>0</v>
      </c>
      <c r="N317" s="10">
        <f t="shared" ca="1" si="359"/>
        <v>0</v>
      </c>
      <c r="O317" s="10">
        <f t="shared" ca="1" si="360"/>
        <v>0</v>
      </c>
      <c r="P317" s="10">
        <f t="shared" ca="1" si="361"/>
        <v>0</v>
      </c>
      <c r="Q317" s="10">
        <f t="shared" ca="1" si="362"/>
        <v>0</v>
      </c>
      <c r="R317" s="10">
        <f t="shared" ca="1" si="363"/>
        <v>0</v>
      </c>
      <c r="S317" s="10">
        <f t="shared" ca="1" si="364"/>
        <v>0</v>
      </c>
      <c r="T317" s="10">
        <f t="shared" ca="1" si="365"/>
        <v>0</v>
      </c>
      <c r="U317" s="10">
        <f t="shared" ca="1" si="366"/>
        <v>0</v>
      </c>
      <c r="V317" s="10">
        <f t="shared" ca="1" si="367"/>
        <v>0</v>
      </c>
      <c r="W317" s="10">
        <f t="shared" ca="1" si="367"/>
        <v>0</v>
      </c>
      <c r="X317" s="31"/>
      <c r="Y317" s="10">
        <f t="shared" ca="1" si="442"/>
        <v>0</v>
      </c>
      <c r="Z317" s="10">
        <f t="shared" ca="1" si="443"/>
        <v>0</v>
      </c>
      <c r="AA317" s="10">
        <f t="shared" ca="1" si="444"/>
        <v>0</v>
      </c>
      <c r="AB317" s="10">
        <f t="shared" ca="1" si="445"/>
        <v>0</v>
      </c>
      <c r="AC317" s="10">
        <f t="shared" ca="1" si="446"/>
        <v>0</v>
      </c>
      <c r="AD317" s="10">
        <f t="shared" ca="1" si="447"/>
        <v>0</v>
      </c>
      <c r="AE317" s="10">
        <f t="shared" ca="1" si="393"/>
        <v>0</v>
      </c>
      <c r="AF317" s="10">
        <f t="shared" ca="1" si="394"/>
        <v>0</v>
      </c>
      <c r="AG317" s="10">
        <f t="shared" ca="1" si="395"/>
        <v>0</v>
      </c>
      <c r="AH317" s="10">
        <f t="shared" ca="1" si="396"/>
        <v>0</v>
      </c>
      <c r="AI317" s="10">
        <f t="shared" ca="1" si="397"/>
        <v>0</v>
      </c>
      <c r="AJ317" s="10">
        <f t="shared" ca="1" si="398"/>
        <v>0</v>
      </c>
      <c r="AK317" s="10">
        <f t="shared" ca="1" si="399"/>
        <v>0</v>
      </c>
      <c r="AL317" s="10">
        <f t="shared" ca="1" si="400"/>
        <v>0</v>
      </c>
      <c r="AM317" s="10">
        <f t="shared" ca="1" si="401"/>
        <v>0</v>
      </c>
      <c r="AN317" s="10">
        <f t="shared" ca="1" si="402"/>
        <v>0</v>
      </c>
      <c r="AO317" s="10">
        <f t="shared" ca="1" si="403"/>
        <v>0</v>
      </c>
      <c r="AP317" s="10">
        <f t="shared" ca="1" si="404"/>
        <v>0</v>
      </c>
      <c r="AQ317" s="10">
        <f t="shared" ca="1" si="405"/>
        <v>0</v>
      </c>
      <c r="AR317" s="10">
        <f t="shared" ca="1" si="406"/>
        <v>0</v>
      </c>
      <c r="AS317" s="2"/>
      <c r="AT317" s="10">
        <f t="shared" ca="1" si="448"/>
        <v>0</v>
      </c>
      <c r="AU317" s="10">
        <f t="shared" ca="1" si="449"/>
        <v>0</v>
      </c>
      <c r="AV317" s="10">
        <f t="shared" ca="1" si="450"/>
        <v>0</v>
      </c>
      <c r="AW317" s="10">
        <f t="shared" ca="1" si="376"/>
        <v>0</v>
      </c>
      <c r="AX317" s="10">
        <f t="shared" ca="1" si="377"/>
        <v>0</v>
      </c>
      <c r="AY317" s="10">
        <f t="shared" ca="1" si="378"/>
        <v>0</v>
      </c>
      <c r="AZ317" s="10">
        <f t="shared" ca="1" si="379"/>
        <v>0</v>
      </c>
      <c r="BA317" s="10">
        <f t="shared" ca="1" si="380"/>
        <v>0</v>
      </c>
      <c r="BB317" s="10">
        <f t="shared" ca="1" si="381"/>
        <v>0</v>
      </c>
      <c r="BC317" s="10">
        <f t="shared" ca="1" si="382"/>
        <v>0</v>
      </c>
      <c r="BD317" s="10">
        <f t="shared" ca="1" si="383"/>
        <v>0</v>
      </c>
      <c r="BE317" s="10">
        <f t="shared" ca="1" si="384"/>
        <v>0</v>
      </c>
      <c r="BF317" s="10">
        <f t="shared" ca="1" si="385"/>
        <v>0</v>
      </c>
      <c r="BG317" s="10">
        <f t="shared" ca="1" si="386"/>
        <v>0</v>
      </c>
      <c r="BH317" s="10">
        <f t="shared" ca="1" si="387"/>
        <v>0</v>
      </c>
      <c r="BI317" s="10">
        <f t="shared" ca="1" si="388"/>
        <v>0</v>
      </c>
      <c r="BJ317" s="10">
        <f t="shared" ca="1" si="389"/>
        <v>0</v>
      </c>
      <c r="BK317" s="10">
        <f t="shared" ca="1" si="390"/>
        <v>0</v>
      </c>
      <c r="BL317" s="10">
        <f t="shared" ca="1" si="391"/>
        <v>0</v>
      </c>
      <c r="BM317" s="10">
        <f t="shared" ca="1" si="392"/>
        <v>0</v>
      </c>
      <c r="BN317" s="13">
        <f t="shared" ca="1" si="370"/>
        <v>0</v>
      </c>
      <c r="BO317" s="7"/>
      <c r="BP317" s="10">
        <f t="shared" ca="1" si="371"/>
        <v>0</v>
      </c>
      <c r="BQ317" s="10">
        <f t="shared" ca="1" si="372"/>
        <v>0</v>
      </c>
      <c r="BR317" s="10">
        <f t="shared" ca="1" si="373"/>
        <v>0</v>
      </c>
      <c r="BS317" s="10">
        <f t="shared" ca="1" si="374"/>
        <v>0</v>
      </c>
      <c r="BT317" s="10">
        <f t="shared" ca="1" si="375"/>
        <v>0</v>
      </c>
      <c r="BU317" s="10">
        <f t="shared" ca="1" si="407"/>
        <v>0</v>
      </c>
      <c r="BV317" s="10">
        <f t="shared" ca="1" si="408"/>
        <v>0</v>
      </c>
      <c r="BW317" s="10">
        <f t="shared" ca="1" si="409"/>
        <v>0</v>
      </c>
      <c r="BX317" s="10">
        <f t="shared" ca="1" si="410"/>
        <v>0</v>
      </c>
      <c r="BY317" s="10">
        <f t="shared" ca="1" si="411"/>
        <v>0</v>
      </c>
      <c r="BZ317" s="10">
        <f t="shared" ca="1" si="412"/>
        <v>0</v>
      </c>
      <c r="CA317" s="10">
        <f t="shared" ca="1" si="413"/>
        <v>0</v>
      </c>
      <c r="CB317" s="10">
        <f t="shared" ca="1" si="414"/>
        <v>0</v>
      </c>
      <c r="CC317" s="10">
        <f t="shared" ca="1" si="415"/>
        <v>0</v>
      </c>
      <c r="CD317" s="10">
        <f t="shared" ca="1" si="416"/>
        <v>0</v>
      </c>
      <c r="CE317" s="10">
        <f t="shared" ca="1" si="417"/>
        <v>0</v>
      </c>
      <c r="CF317" s="10">
        <f t="shared" ca="1" si="418"/>
        <v>0</v>
      </c>
      <c r="CG317" s="10">
        <f t="shared" ca="1" si="419"/>
        <v>0</v>
      </c>
      <c r="CH317" s="10">
        <f t="shared" ca="1" si="420"/>
        <v>0</v>
      </c>
      <c r="CI317" s="10">
        <f t="shared" ca="1" si="421"/>
        <v>0</v>
      </c>
      <c r="CJ317" s="13">
        <f t="shared" ca="1" si="451"/>
        <v>0</v>
      </c>
      <c r="CK317" s="13"/>
      <c r="CL317" s="33">
        <f t="shared" ca="1" si="368"/>
        <v>0</v>
      </c>
      <c r="CM317" s="10">
        <f ca="1">IF(NOT(snowball),0,IF(Z316=0,0,IF($C317&lt;=SUM($CL317:CL317),0,IF(BQ317+$C317-SUM($CL317:CL317)&gt;Z316+AU317,Z316+AU317-BQ317,$C317-SUM($CL317:CL317)))))</f>
        <v>0</v>
      </c>
      <c r="CN317" s="10">
        <f ca="1">IF(NOT(snowball),0,IF(AA316=0,0,IF($C317&lt;=SUM($CL317:CM317),0,IF(BR317+$C317-SUM($CL317:CM317)&gt;AA316+AV317,AA316+AV317-BR317,$C317-SUM($CL317:CM317)))))</f>
        <v>0</v>
      </c>
      <c r="CO317" s="10">
        <f ca="1">IF(NOT(snowball),0,IF(AB316=0,0,IF($C317&lt;=SUM($CL317:CN317),0,IF(BS317+$C317-SUM($CL317:CN317)&gt;AB316+AW317,AB316+AW317-BS317,$C317-SUM($CL317:CN317)))))</f>
        <v>0</v>
      </c>
      <c r="CP317" s="10">
        <f ca="1">IF(NOT(snowball),0,IF(AC316=0,0,IF($C317&lt;=SUM($CL317:CO317),0,IF(BT317+$C317-SUM($CL317:CO317)&gt;AC316+AX317,AC316+AX317-BT317,$C317-SUM($CL317:CO317)))))</f>
        <v>0</v>
      </c>
      <c r="CQ317" s="10">
        <f ca="1">IF(NOT(snowball),0,IF(AD316=0,0,IF($C317&lt;=SUM($CL317:CP317),0,IF(BU317+$C317-SUM($CL317:CP317)&gt;AD316+AY317,AD316+AY317-BU317,$C317-SUM($CL317:CP317)))))</f>
        <v>0</v>
      </c>
      <c r="CR317" s="10">
        <f ca="1">IF(NOT(snowball),0,IF(AE316=0,0,IF($C317&lt;=SUM($CL317:CQ317),0,IF(BV317+$C317-SUM($CL317:CQ317)&gt;AE316+AZ317,AE316+AZ317-BV317,$C317-SUM($CL317:CQ317)))))</f>
        <v>0</v>
      </c>
      <c r="CS317" s="10">
        <f ca="1">IF(NOT(snowball),0,IF(AF316=0,0,IF($C317&lt;=SUM($CL317:CR317),0,IF(BW317+$C317-SUM($CL317:CR317)&gt;AF316+BA317,AF316+BA317-BW317,$C317-SUM($CL317:CR317)))))</f>
        <v>0</v>
      </c>
      <c r="CT317" s="10">
        <f ca="1">IF(NOT(snowball),0,IF(AG316=0,0,IF($C317&lt;=SUM($CL317:CS317),0,IF(BX317+$C317-SUM($CL317:CS317)&gt;AG316+BB317,AG316+BB317-BX317,$C317-SUM($CL317:CS317)))))</f>
        <v>0</v>
      </c>
      <c r="CU317" s="10">
        <f ca="1">IF(NOT(snowball),0,IF(AH316=0,0,IF($C317&lt;=SUM($CL317:CT317),0,IF(BY317+$C317-SUM($CL317:CT317)&gt;AH316+BC317,AH316+BC317-BY317,$C317-SUM($CL317:CT317)))))</f>
        <v>0</v>
      </c>
      <c r="CV317" s="10">
        <f ca="1">IF(NOT(snowball),0,IF(AI316=0,0,IF($C317&lt;=SUM($CL317:CU317),0,IF(BZ317+$C317-SUM($CL317:CU317)&gt;AI316+BD317,AI316+BD317-BZ317,$C317-SUM($CL317:CU317)))))</f>
        <v>0</v>
      </c>
      <c r="CW317" s="10">
        <f ca="1">IF(NOT(snowball),0,IF(AJ316=0,0,IF($C317&lt;=SUM($CL317:CV317),0,IF(CA317+$C317-SUM($CL317:CV317)&gt;AJ316+BE317,AJ316+BE317-CA317,$C317-SUM($CL317:CV317)))))</f>
        <v>0</v>
      </c>
      <c r="CX317" s="10">
        <f ca="1">IF(NOT(snowball),0,IF(AK316=0,0,IF($C317&lt;=SUM($CL317:CW317),0,IF(CB317+$C317-SUM($CL317:CW317)&gt;AK316+BF317,AK316+BF317-CB317,$C317-SUM($CL317:CW317)))))</f>
        <v>0</v>
      </c>
      <c r="CY317" s="10">
        <f ca="1">IF(NOT(snowball),0,IF(AL316=0,0,IF($C317&lt;=SUM($CL317:CX317),0,IF(CC317+$C317-SUM($CL317:CX317)&gt;AL316+BG317,AL316+BG317-CC317,$C317-SUM($CL317:CX317)))))</f>
        <v>0</v>
      </c>
      <c r="CZ317" s="10">
        <f ca="1">IF(NOT(snowball),0,IF(AM316=0,0,IF($C317&lt;=SUM($CL317:CY317),0,IF(CD317+$C317-SUM($CL317:CY317)&gt;AM316+BH317,AM316+BH317-CD317,$C317-SUM($CL317:CY317)))))</f>
        <v>0</v>
      </c>
      <c r="DA317" s="10">
        <f ca="1">IF(NOT(snowball),0,IF(AN316=0,0,IF($C317&lt;=SUM($CL317:CZ317),0,IF(CE317+$C317-SUM($CL317:CZ317)&gt;AN316+BI317,AN316+BI317-CE317,$C317-SUM($CL317:CZ317)))))</f>
        <v>0</v>
      </c>
      <c r="DB317" s="10">
        <f ca="1">IF(NOT(snowball),0,IF(AO316=0,0,IF($C317&lt;=SUM($CL317:DA317),0,IF(CF317+$C317-SUM($CL317:DA317)&gt;AO316+BJ317,AO316+BJ317-CF317,$C317-SUM($CL317:DA317)))))</f>
        <v>0</v>
      </c>
      <c r="DC317" s="10">
        <f ca="1">IF(NOT(snowball),0,IF(AP316=0,0,IF($C317&lt;=SUM($CL317:DB317),0,IF(CG317+$C317-SUM($CL317:DB317)&gt;AP316+BK317,AP316+BK317-CG317,$C317-SUM($CL317:DB317)))))</f>
        <v>0</v>
      </c>
      <c r="DD317" s="10">
        <f ca="1">IF(NOT(snowball),0,IF(AQ316=0,0,IF($C317&lt;=SUM($CL317:DC317),0,IF(CH317+$C317-SUM($CL317:DC317)&gt;AQ316+BL317,AQ316+BL317-CH317,$C317-SUM($CL317:DC317)))))</f>
        <v>0</v>
      </c>
      <c r="DE317" s="10">
        <f ca="1">IF(NOT(snowball),0,IF(AR316=0,0,IF($C317&lt;=SUM($CL317:DD317),0,IF(CI317+$C317-SUM($CL317:DD317)&gt;AR316+BM317,AR316+BM317-CI317,$C317-SUM($CL317:DD317)))))</f>
        <v>0</v>
      </c>
    </row>
    <row r="318" spans="1:109" ht="11.1" customHeight="1">
      <c r="A318" s="11" t="str">
        <f t="shared" ca="1" si="440"/>
        <v/>
      </c>
      <c r="B318" s="5" t="e">
        <f t="shared" ca="1" si="369"/>
        <v>#N/A</v>
      </c>
      <c r="C318" s="34" t="str">
        <f t="shared" ca="1" si="355"/>
        <v/>
      </c>
      <c r="D318" s="10">
        <f t="shared" ca="1" si="452"/>
        <v>0</v>
      </c>
      <c r="E318" s="10">
        <f t="shared" ca="1" si="453"/>
        <v>0</v>
      </c>
      <c r="F318" s="10">
        <f t="shared" ca="1" si="454"/>
        <v>0</v>
      </c>
      <c r="G318" s="10">
        <f t="shared" ca="1" si="455"/>
        <v>0</v>
      </c>
      <c r="H318" s="10">
        <f t="shared" ca="1" si="456"/>
        <v>0</v>
      </c>
      <c r="I318" s="10">
        <f t="shared" ca="1" si="457"/>
        <v>0</v>
      </c>
      <c r="J318" s="10">
        <f t="shared" ca="1" si="439"/>
        <v>0</v>
      </c>
      <c r="K318" s="10">
        <f t="shared" ca="1" si="356"/>
        <v>0</v>
      </c>
      <c r="L318" s="10">
        <f t="shared" ca="1" si="357"/>
        <v>0</v>
      </c>
      <c r="M318" s="10">
        <f t="shared" ca="1" si="358"/>
        <v>0</v>
      </c>
      <c r="N318" s="10">
        <f t="shared" ca="1" si="359"/>
        <v>0</v>
      </c>
      <c r="O318" s="10">
        <f t="shared" ca="1" si="360"/>
        <v>0</v>
      </c>
      <c r="P318" s="10">
        <f t="shared" ca="1" si="361"/>
        <v>0</v>
      </c>
      <c r="Q318" s="10">
        <f t="shared" ca="1" si="362"/>
        <v>0</v>
      </c>
      <c r="R318" s="10">
        <f t="shared" ca="1" si="363"/>
        <v>0</v>
      </c>
      <c r="S318" s="10">
        <f t="shared" ca="1" si="364"/>
        <v>0</v>
      </c>
      <c r="T318" s="10">
        <f t="shared" ca="1" si="365"/>
        <v>0</v>
      </c>
      <c r="U318" s="10">
        <f t="shared" ca="1" si="366"/>
        <v>0</v>
      </c>
      <c r="V318" s="10">
        <f t="shared" ca="1" si="367"/>
        <v>0</v>
      </c>
      <c r="W318" s="10">
        <f t="shared" ca="1" si="367"/>
        <v>0</v>
      </c>
      <c r="X318" s="31"/>
      <c r="Y318" s="10">
        <f t="shared" ca="1" si="442"/>
        <v>0</v>
      </c>
      <c r="Z318" s="10">
        <f t="shared" ca="1" si="443"/>
        <v>0</v>
      </c>
      <c r="AA318" s="10">
        <f t="shared" ca="1" si="444"/>
        <v>0</v>
      </c>
      <c r="AB318" s="10">
        <f t="shared" ca="1" si="445"/>
        <v>0</v>
      </c>
      <c r="AC318" s="10">
        <f t="shared" ca="1" si="446"/>
        <v>0</v>
      </c>
      <c r="AD318" s="10">
        <f t="shared" ca="1" si="447"/>
        <v>0</v>
      </c>
      <c r="AE318" s="10">
        <f t="shared" ca="1" si="393"/>
        <v>0</v>
      </c>
      <c r="AF318" s="10">
        <f t="shared" ca="1" si="394"/>
        <v>0</v>
      </c>
      <c r="AG318" s="10">
        <f t="shared" ca="1" si="395"/>
        <v>0</v>
      </c>
      <c r="AH318" s="10">
        <f t="shared" ca="1" si="396"/>
        <v>0</v>
      </c>
      <c r="AI318" s="10">
        <f t="shared" ca="1" si="397"/>
        <v>0</v>
      </c>
      <c r="AJ318" s="10">
        <f t="shared" ca="1" si="398"/>
        <v>0</v>
      </c>
      <c r="AK318" s="10">
        <f t="shared" ca="1" si="399"/>
        <v>0</v>
      </c>
      <c r="AL318" s="10">
        <f t="shared" ca="1" si="400"/>
        <v>0</v>
      </c>
      <c r="AM318" s="10">
        <f t="shared" ca="1" si="401"/>
        <v>0</v>
      </c>
      <c r="AN318" s="10">
        <f t="shared" ca="1" si="402"/>
        <v>0</v>
      </c>
      <c r="AO318" s="10">
        <f t="shared" ca="1" si="403"/>
        <v>0</v>
      </c>
      <c r="AP318" s="10">
        <f t="shared" ca="1" si="404"/>
        <v>0</v>
      </c>
      <c r="AQ318" s="10">
        <f t="shared" ca="1" si="405"/>
        <v>0</v>
      </c>
      <c r="AR318" s="10">
        <f t="shared" ca="1" si="406"/>
        <v>0</v>
      </c>
      <c r="AS318" s="2"/>
      <c r="AT318" s="10">
        <f t="shared" ca="1" si="448"/>
        <v>0</v>
      </c>
      <c r="AU318" s="10">
        <f t="shared" ca="1" si="449"/>
        <v>0</v>
      </c>
      <c r="AV318" s="10">
        <f t="shared" ca="1" si="450"/>
        <v>0</v>
      </c>
      <c r="AW318" s="10">
        <f t="shared" ca="1" si="376"/>
        <v>0</v>
      </c>
      <c r="AX318" s="10">
        <f t="shared" ca="1" si="377"/>
        <v>0</v>
      </c>
      <c r="AY318" s="10">
        <f t="shared" ca="1" si="378"/>
        <v>0</v>
      </c>
      <c r="AZ318" s="10">
        <f t="shared" ca="1" si="379"/>
        <v>0</v>
      </c>
      <c r="BA318" s="10">
        <f t="shared" ca="1" si="380"/>
        <v>0</v>
      </c>
      <c r="BB318" s="10">
        <f t="shared" ca="1" si="381"/>
        <v>0</v>
      </c>
      <c r="BC318" s="10">
        <f t="shared" ca="1" si="382"/>
        <v>0</v>
      </c>
      <c r="BD318" s="10">
        <f t="shared" ca="1" si="383"/>
        <v>0</v>
      </c>
      <c r="BE318" s="10">
        <f t="shared" ca="1" si="384"/>
        <v>0</v>
      </c>
      <c r="BF318" s="10">
        <f t="shared" ca="1" si="385"/>
        <v>0</v>
      </c>
      <c r="BG318" s="10">
        <f t="shared" ca="1" si="386"/>
        <v>0</v>
      </c>
      <c r="BH318" s="10">
        <f t="shared" ca="1" si="387"/>
        <v>0</v>
      </c>
      <c r="BI318" s="10">
        <f t="shared" ca="1" si="388"/>
        <v>0</v>
      </c>
      <c r="BJ318" s="10">
        <f t="shared" ca="1" si="389"/>
        <v>0</v>
      </c>
      <c r="BK318" s="10">
        <f t="shared" ca="1" si="390"/>
        <v>0</v>
      </c>
      <c r="BL318" s="10">
        <f t="shared" ca="1" si="391"/>
        <v>0</v>
      </c>
      <c r="BM318" s="10">
        <f t="shared" ca="1" si="392"/>
        <v>0</v>
      </c>
      <c r="BN318" s="13">
        <f t="shared" ca="1" si="370"/>
        <v>0</v>
      </c>
      <c r="BO318" s="7"/>
      <c r="BP318" s="10">
        <f t="shared" ca="1" si="371"/>
        <v>0</v>
      </c>
      <c r="BQ318" s="10">
        <f t="shared" ca="1" si="372"/>
        <v>0</v>
      </c>
      <c r="BR318" s="10">
        <f t="shared" ca="1" si="373"/>
        <v>0</v>
      </c>
      <c r="BS318" s="10">
        <f t="shared" ca="1" si="374"/>
        <v>0</v>
      </c>
      <c r="BT318" s="10">
        <f t="shared" ca="1" si="375"/>
        <v>0</v>
      </c>
      <c r="BU318" s="10">
        <f t="shared" ca="1" si="407"/>
        <v>0</v>
      </c>
      <c r="BV318" s="10">
        <f t="shared" ca="1" si="408"/>
        <v>0</v>
      </c>
      <c r="BW318" s="10">
        <f t="shared" ca="1" si="409"/>
        <v>0</v>
      </c>
      <c r="BX318" s="10">
        <f t="shared" ca="1" si="410"/>
        <v>0</v>
      </c>
      <c r="BY318" s="10">
        <f t="shared" ca="1" si="411"/>
        <v>0</v>
      </c>
      <c r="BZ318" s="10">
        <f t="shared" ca="1" si="412"/>
        <v>0</v>
      </c>
      <c r="CA318" s="10">
        <f t="shared" ca="1" si="413"/>
        <v>0</v>
      </c>
      <c r="CB318" s="10">
        <f t="shared" ca="1" si="414"/>
        <v>0</v>
      </c>
      <c r="CC318" s="10">
        <f t="shared" ca="1" si="415"/>
        <v>0</v>
      </c>
      <c r="CD318" s="10">
        <f t="shared" ca="1" si="416"/>
        <v>0</v>
      </c>
      <c r="CE318" s="10">
        <f t="shared" ca="1" si="417"/>
        <v>0</v>
      </c>
      <c r="CF318" s="10">
        <f t="shared" ca="1" si="418"/>
        <v>0</v>
      </c>
      <c r="CG318" s="10">
        <f t="shared" ca="1" si="419"/>
        <v>0</v>
      </c>
      <c r="CH318" s="10">
        <f t="shared" ca="1" si="420"/>
        <v>0</v>
      </c>
      <c r="CI318" s="10">
        <f t="shared" ca="1" si="421"/>
        <v>0</v>
      </c>
      <c r="CJ318" s="13">
        <f t="shared" ca="1" si="451"/>
        <v>0</v>
      </c>
      <c r="CK318" s="13"/>
      <c r="CL318" s="33">
        <f t="shared" ca="1" si="368"/>
        <v>0</v>
      </c>
      <c r="CM318" s="10">
        <f ca="1">IF(NOT(snowball),0,IF(Z317=0,0,IF($C318&lt;=SUM($CL318:CL318),0,IF(BQ318+$C318-SUM($CL318:CL318)&gt;Z317+AU318,Z317+AU318-BQ318,$C318-SUM($CL318:CL318)))))</f>
        <v>0</v>
      </c>
      <c r="CN318" s="10">
        <f ca="1">IF(NOT(snowball),0,IF(AA317=0,0,IF($C318&lt;=SUM($CL318:CM318),0,IF(BR318+$C318-SUM($CL318:CM318)&gt;AA317+AV318,AA317+AV318-BR318,$C318-SUM($CL318:CM318)))))</f>
        <v>0</v>
      </c>
      <c r="CO318" s="10">
        <f ca="1">IF(NOT(snowball),0,IF(AB317=0,0,IF($C318&lt;=SUM($CL318:CN318),0,IF(BS318+$C318-SUM($CL318:CN318)&gt;AB317+AW318,AB317+AW318-BS318,$C318-SUM($CL318:CN318)))))</f>
        <v>0</v>
      </c>
      <c r="CP318" s="10">
        <f ca="1">IF(NOT(snowball),0,IF(AC317=0,0,IF($C318&lt;=SUM($CL318:CO318),0,IF(BT318+$C318-SUM($CL318:CO318)&gt;AC317+AX318,AC317+AX318-BT318,$C318-SUM($CL318:CO318)))))</f>
        <v>0</v>
      </c>
      <c r="CQ318" s="10">
        <f ca="1">IF(NOT(snowball),0,IF(AD317=0,0,IF($C318&lt;=SUM($CL318:CP318),0,IF(BU318+$C318-SUM($CL318:CP318)&gt;AD317+AY318,AD317+AY318-BU318,$C318-SUM($CL318:CP318)))))</f>
        <v>0</v>
      </c>
      <c r="CR318" s="10">
        <f ca="1">IF(NOT(snowball),0,IF(AE317=0,0,IF($C318&lt;=SUM($CL318:CQ318),0,IF(BV318+$C318-SUM($CL318:CQ318)&gt;AE317+AZ318,AE317+AZ318-BV318,$C318-SUM($CL318:CQ318)))))</f>
        <v>0</v>
      </c>
      <c r="CS318" s="10">
        <f ca="1">IF(NOT(snowball),0,IF(AF317=0,0,IF($C318&lt;=SUM($CL318:CR318),0,IF(BW318+$C318-SUM($CL318:CR318)&gt;AF317+BA318,AF317+BA318-BW318,$C318-SUM($CL318:CR318)))))</f>
        <v>0</v>
      </c>
      <c r="CT318" s="10">
        <f ca="1">IF(NOT(snowball),0,IF(AG317=0,0,IF($C318&lt;=SUM($CL318:CS318),0,IF(BX318+$C318-SUM($CL318:CS318)&gt;AG317+BB318,AG317+BB318-BX318,$C318-SUM($CL318:CS318)))))</f>
        <v>0</v>
      </c>
      <c r="CU318" s="10">
        <f ca="1">IF(NOT(snowball),0,IF(AH317=0,0,IF($C318&lt;=SUM($CL318:CT318),0,IF(BY318+$C318-SUM($CL318:CT318)&gt;AH317+BC318,AH317+BC318-BY318,$C318-SUM($CL318:CT318)))))</f>
        <v>0</v>
      </c>
      <c r="CV318" s="10">
        <f ca="1">IF(NOT(snowball),0,IF(AI317=0,0,IF($C318&lt;=SUM($CL318:CU318),0,IF(BZ318+$C318-SUM($CL318:CU318)&gt;AI317+BD318,AI317+BD318-BZ318,$C318-SUM($CL318:CU318)))))</f>
        <v>0</v>
      </c>
      <c r="CW318" s="10">
        <f ca="1">IF(NOT(snowball),0,IF(AJ317=0,0,IF($C318&lt;=SUM($CL318:CV318),0,IF(CA318+$C318-SUM($CL318:CV318)&gt;AJ317+BE318,AJ317+BE318-CA318,$C318-SUM($CL318:CV318)))))</f>
        <v>0</v>
      </c>
      <c r="CX318" s="10">
        <f ca="1">IF(NOT(snowball),0,IF(AK317=0,0,IF($C318&lt;=SUM($CL318:CW318),0,IF(CB318+$C318-SUM($CL318:CW318)&gt;AK317+BF318,AK317+BF318-CB318,$C318-SUM($CL318:CW318)))))</f>
        <v>0</v>
      </c>
      <c r="CY318" s="10">
        <f ca="1">IF(NOT(snowball),0,IF(AL317=0,0,IF($C318&lt;=SUM($CL318:CX318),0,IF(CC318+$C318-SUM($CL318:CX318)&gt;AL317+BG318,AL317+BG318-CC318,$C318-SUM($CL318:CX318)))))</f>
        <v>0</v>
      </c>
      <c r="CZ318" s="10">
        <f ca="1">IF(NOT(snowball),0,IF(AM317=0,0,IF($C318&lt;=SUM($CL318:CY318),0,IF(CD318+$C318-SUM($CL318:CY318)&gt;AM317+BH318,AM317+BH318-CD318,$C318-SUM($CL318:CY318)))))</f>
        <v>0</v>
      </c>
      <c r="DA318" s="10">
        <f ca="1">IF(NOT(snowball),0,IF(AN317=0,0,IF($C318&lt;=SUM($CL318:CZ318),0,IF(CE318+$C318-SUM($CL318:CZ318)&gt;AN317+BI318,AN317+BI318-CE318,$C318-SUM($CL318:CZ318)))))</f>
        <v>0</v>
      </c>
      <c r="DB318" s="10">
        <f ca="1">IF(NOT(snowball),0,IF(AO317=0,0,IF($C318&lt;=SUM($CL318:DA318),0,IF(CF318+$C318-SUM($CL318:DA318)&gt;AO317+BJ318,AO317+BJ318-CF318,$C318-SUM($CL318:DA318)))))</f>
        <v>0</v>
      </c>
      <c r="DC318" s="10">
        <f ca="1">IF(NOT(snowball),0,IF(AP317=0,0,IF($C318&lt;=SUM($CL318:DB318),0,IF(CG318+$C318-SUM($CL318:DB318)&gt;AP317+BK318,AP317+BK318-CG318,$C318-SUM($CL318:DB318)))))</f>
        <v>0</v>
      </c>
      <c r="DD318" s="10">
        <f ca="1">IF(NOT(snowball),0,IF(AQ317=0,0,IF($C318&lt;=SUM($CL318:DC318),0,IF(CH318+$C318-SUM($CL318:DC318)&gt;AQ317+BL318,AQ317+BL318-CH318,$C318-SUM($CL318:DC318)))))</f>
        <v>0</v>
      </c>
      <c r="DE318" s="10">
        <f ca="1">IF(NOT(snowball),0,IF(AR317=0,0,IF($C318&lt;=SUM($CL318:DD318),0,IF(CI318+$C318-SUM($CL318:DD318)&gt;AR317+BM318,AR317+BM318-CI318,$C318-SUM($CL318:DD318)))))</f>
        <v>0</v>
      </c>
    </row>
    <row r="319" spans="1:109" ht="11.1" customHeight="1">
      <c r="A319" s="11" t="str">
        <f t="shared" ca="1" si="440"/>
        <v/>
      </c>
      <c r="B319" s="5" t="e">
        <f t="shared" ca="1" si="369"/>
        <v>#N/A</v>
      </c>
      <c r="C319" s="34" t="str">
        <f t="shared" ca="1" si="355"/>
        <v/>
      </c>
      <c r="D319" s="10">
        <f t="shared" ca="1" si="452"/>
        <v>0</v>
      </c>
      <c r="E319" s="10">
        <f t="shared" ca="1" si="453"/>
        <v>0</v>
      </c>
      <c r="F319" s="10">
        <f t="shared" ca="1" si="454"/>
        <v>0</v>
      </c>
      <c r="G319" s="10">
        <f t="shared" ca="1" si="455"/>
        <v>0</v>
      </c>
      <c r="H319" s="10">
        <f t="shared" ca="1" si="456"/>
        <v>0</v>
      </c>
      <c r="I319" s="10">
        <f t="shared" ca="1" si="457"/>
        <v>0</v>
      </c>
      <c r="J319" s="10">
        <f t="shared" ca="1" si="439"/>
        <v>0</v>
      </c>
      <c r="K319" s="10">
        <f t="shared" ca="1" si="356"/>
        <v>0</v>
      </c>
      <c r="L319" s="10">
        <f t="shared" ca="1" si="357"/>
        <v>0</v>
      </c>
      <c r="M319" s="10">
        <f t="shared" ca="1" si="358"/>
        <v>0</v>
      </c>
      <c r="N319" s="10">
        <f t="shared" ca="1" si="359"/>
        <v>0</v>
      </c>
      <c r="O319" s="10">
        <f t="shared" ca="1" si="360"/>
        <v>0</v>
      </c>
      <c r="P319" s="10">
        <f t="shared" ca="1" si="361"/>
        <v>0</v>
      </c>
      <c r="Q319" s="10">
        <f t="shared" ca="1" si="362"/>
        <v>0</v>
      </c>
      <c r="R319" s="10">
        <f t="shared" ca="1" si="363"/>
        <v>0</v>
      </c>
      <c r="S319" s="10">
        <f t="shared" ca="1" si="364"/>
        <v>0</v>
      </c>
      <c r="T319" s="10">
        <f t="shared" ca="1" si="365"/>
        <v>0</v>
      </c>
      <c r="U319" s="10">
        <f t="shared" ca="1" si="366"/>
        <v>0</v>
      </c>
      <c r="V319" s="10">
        <f t="shared" ca="1" si="367"/>
        <v>0</v>
      </c>
      <c r="W319" s="10">
        <f t="shared" ca="1" si="367"/>
        <v>0</v>
      </c>
      <c r="X319" s="31"/>
      <c r="Y319" s="10">
        <f t="shared" ca="1" si="442"/>
        <v>0</v>
      </c>
      <c r="Z319" s="10">
        <f t="shared" ca="1" si="443"/>
        <v>0</v>
      </c>
      <c r="AA319" s="10">
        <f t="shared" ca="1" si="444"/>
        <v>0</v>
      </c>
      <c r="AB319" s="10">
        <f t="shared" ca="1" si="445"/>
        <v>0</v>
      </c>
      <c r="AC319" s="10">
        <f t="shared" ca="1" si="446"/>
        <v>0</v>
      </c>
      <c r="AD319" s="10">
        <f t="shared" ca="1" si="447"/>
        <v>0</v>
      </c>
      <c r="AE319" s="10">
        <f t="shared" ca="1" si="393"/>
        <v>0</v>
      </c>
      <c r="AF319" s="10">
        <f t="shared" ca="1" si="394"/>
        <v>0</v>
      </c>
      <c r="AG319" s="10">
        <f t="shared" ca="1" si="395"/>
        <v>0</v>
      </c>
      <c r="AH319" s="10">
        <f t="shared" ca="1" si="396"/>
        <v>0</v>
      </c>
      <c r="AI319" s="10">
        <f t="shared" ca="1" si="397"/>
        <v>0</v>
      </c>
      <c r="AJ319" s="10">
        <f t="shared" ca="1" si="398"/>
        <v>0</v>
      </c>
      <c r="AK319" s="10">
        <f t="shared" ca="1" si="399"/>
        <v>0</v>
      </c>
      <c r="AL319" s="10">
        <f t="shared" ca="1" si="400"/>
        <v>0</v>
      </c>
      <c r="AM319" s="10">
        <f t="shared" ca="1" si="401"/>
        <v>0</v>
      </c>
      <c r="AN319" s="10">
        <f t="shared" ca="1" si="402"/>
        <v>0</v>
      </c>
      <c r="AO319" s="10">
        <f t="shared" ca="1" si="403"/>
        <v>0</v>
      </c>
      <c r="AP319" s="10">
        <f t="shared" ca="1" si="404"/>
        <v>0</v>
      </c>
      <c r="AQ319" s="10">
        <f t="shared" ca="1" si="405"/>
        <v>0</v>
      </c>
      <c r="AR319" s="10">
        <f t="shared" ca="1" si="406"/>
        <v>0</v>
      </c>
      <c r="AS319" s="2"/>
      <c r="AT319" s="10">
        <f t="shared" ca="1" si="448"/>
        <v>0</v>
      </c>
      <c r="AU319" s="10">
        <f t="shared" ca="1" si="449"/>
        <v>0</v>
      </c>
      <c r="AV319" s="10">
        <f t="shared" ca="1" si="450"/>
        <v>0</v>
      </c>
      <c r="AW319" s="10">
        <f t="shared" ca="1" si="376"/>
        <v>0</v>
      </c>
      <c r="AX319" s="10">
        <f t="shared" ca="1" si="377"/>
        <v>0</v>
      </c>
      <c r="AY319" s="10">
        <f t="shared" ca="1" si="378"/>
        <v>0</v>
      </c>
      <c r="AZ319" s="10">
        <f t="shared" ca="1" si="379"/>
        <v>0</v>
      </c>
      <c r="BA319" s="10">
        <f t="shared" ca="1" si="380"/>
        <v>0</v>
      </c>
      <c r="BB319" s="10">
        <f t="shared" ca="1" si="381"/>
        <v>0</v>
      </c>
      <c r="BC319" s="10">
        <f t="shared" ca="1" si="382"/>
        <v>0</v>
      </c>
      <c r="BD319" s="10">
        <f t="shared" ca="1" si="383"/>
        <v>0</v>
      </c>
      <c r="BE319" s="10">
        <f t="shared" ca="1" si="384"/>
        <v>0</v>
      </c>
      <c r="BF319" s="10">
        <f t="shared" ca="1" si="385"/>
        <v>0</v>
      </c>
      <c r="BG319" s="10">
        <f t="shared" ca="1" si="386"/>
        <v>0</v>
      </c>
      <c r="BH319" s="10">
        <f t="shared" ca="1" si="387"/>
        <v>0</v>
      </c>
      <c r="BI319" s="10">
        <f t="shared" ca="1" si="388"/>
        <v>0</v>
      </c>
      <c r="BJ319" s="10">
        <f t="shared" ca="1" si="389"/>
        <v>0</v>
      </c>
      <c r="BK319" s="10">
        <f t="shared" ca="1" si="390"/>
        <v>0</v>
      </c>
      <c r="BL319" s="10">
        <f t="shared" ca="1" si="391"/>
        <v>0</v>
      </c>
      <c r="BM319" s="10">
        <f t="shared" ca="1" si="392"/>
        <v>0</v>
      </c>
      <c r="BN319" s="13">
        <f t="shared" ca="1" si="370"/>
        <v>0</v>
      </c>
      <c r="BO319" s="7"/>
      <c r="BP319" s="10">
        <f t="shared" ca="1" si="371"/>
        <v>0</v>
      </c>
      <c r="BQ319" s="10">
        <f t="shared" ca="1" si="372"/>
        <v>0</v>
      </c>
      <c r="BR319" s="10">
        <f t="shared" ca="1" si="373"/>
        <v>0</v>
      </c>
      <c r="BS319" s="10">
        <f t="shared" ca="1" si="374"/>
        <v>0</v>
      </c>
      <c r="BT319" s="10">
        <f t="shared" ca="1" si="375"/>
        <v>0</v>
      </c>
      <c r="BU319" s="10">
        <f t="shared" ca="1" si="407"/>
        <v>0</v>
      </c>
      <c r="BV319" s="10">
        <f t="shared" ca="1" si="408"/>
        <v>0</v>
      </c>
      <c r="BW319" s="10">
        <f t="shared" ca="1" si="409"/>
        <v>0</v>
      </c>
      <c r="BX319" s="10">
        <f t="shared" ca="1" si="410"/>
        <v>0</v>
      </c>
      <c r="BY319" s="10">
        <f t="shared" ca="1" si="411"/>
        <v>0</v>
      </c>
      <c r="BZ319" s="10">
        <f t="shared" ca="1" si="412"/>
        <v>0</v>
      </c>
      <c r="CA319" s="10">
        <f t="shared" ca="1" si="413"/>
        <v>0</v>
      </c>
      <c r="CB319" s="10">
        <f t="shared" ca="1" si="414"/>
        <v>0</v>
      </c>
      <c r="CC319" s="10">
        <f t="shared" ca="1" si="415"/>
        <v>0</v>
      </c>
      <c r="CD319" s="10">
        <f t="shared" ca="1" si="416"/>
        <v>0</v>
      </c>
      <c r="CE319" s="10">
        <f t="shared" ca="1" si="417"/>
        <v>0</v>
      </c>
      <c r="CF319" s="10">
        <f t="shared" ca="1" si="418"/>
        <v>0</v>
      </c>
      <c r="CG319" s="10">
        <f t="shared" ca="1" si="419"/>
        <v>0</v>
      </c>
      <c r="CH319" s="10">
        <f t="shared" ca="1" si="420"/>
        <v>0</v>
      </c>
      <c r="CI319" s="10">
        <f t="shared" ca="1" si="421"/>
        <v>0</v>
      </c>
      <c r="CJ319" s="13">
        <f t="shared" ca="1" si="451"/>
        <v>0</v>
      </c>
      <c r="CK319" s="13"/>
      <c r="CL319" s="33">
        <f t="shared" ca="1" si="368"/>
        <v>0</v>
      </c>
      <c r="CM319" s="10">
        <f ca="1">IF(NOT(snowball),0,IF(Z318=0,0,IF($C319&lt;=SUM($CL319:CL319),0,IF(BQ319+$C319-SUM($CL319:CL319)&gt;Z318+AU319,Z318+AU319-BQ319,$C319-SUM($CL319:CL319)))))</f>
        <v>0</v>
      </c>
      <c r="CN319" s="10">
        <f ca="1">IF(NOT(snowball),0,IF(AA318=0,0,IF($C319&lt;=SUM($CL319:CM319),0,IF(BR319+$C319-SUM($CL319:CM319)&gt;AA318+AV319,AA318+AV319-BR319,$C319-SUM($CL319:CM319)))))</f>
        <v>0</v>
      </c>
      <c r="CO319" s="10">
        <f ca="1">IF(NOT(snowball),0,IF(AB318=0,0,IF($C319&lt;=SUM($CL319:CN319),0,IF(BS319+$C319-SUM($CL319:CN319)&gt;AB318+AW319,AB318+AW319-BS319,$C319-SUM($CL319:CN319)))))</f>
        <v>0</v>
      </c>
      <c r="CP319" s="10">
        <f ca="1">IF(NOT(snowball),0,IF(AC318=0,0,IF($C319&lt;=SUM($CL319:CO319),0,IF(BT319+$C319-SUM($CL319:CO319)&gt;AC318+AX319,AC318+AX319-BT319,$C319-SUM($CL319:CO319)))))</f>
        <v>0</v>
      </c>
      <c r="CQ319" s="10">
        <f ca="1">IF(NOT(snowball),0,IF(AD318=0,0,IF($C319&lt;=SUM($CL319:CP319),0,IF(BU319+$C319-SUM($CL319:CP319)&gt;AD318+AY319,AD318+AY319-BU319,$C319-SUM($CL319:CP319)))))</f>
        <v>0</v>
      </c>
      <c r="CR319" s="10">
        <f ca="1">IF(NOT(snowball),0,IF(AE318=0,0,IF($C319&lt;=SUM($CL319:CQ319),0,IF(BV319+$C319-SUM($CL319:CQ319)&gt;AE318+AZ319,AE318+AZ319-BV319,$C319-SUM($CL319:CQ319)))))</f>
        <v>0</v>
      </c>
      <c r="CS319" s="10">
        <f ca="1">IF(NOT(snowball),0,IF(AF318=0,0,IF($C319&lt;=SUM($CL319:CR319),0,IF(BW319+$C319-SUM($CL319:CR319)&gt;AF318+BA319,AF318+BA319-BW319,$C319-SUM($CL319:CR319)))))</f>
        <v>0</v>
      </c>
      <c r="CT319" s="10">
        <f ca="1">IF(NOT(snowball),0,IF(AG318=0,0,IF($C319&lt;=SUM($CL319:CS319),0,IF(BX319+$C319-SUM($CL319:CS319)&gt;AG318+BB319,AG318+BB319-BX319,$C319-SUM($CL319:CS319)))))</f>
        <v>0</v>
      </c>
      <c r="CU319" s="10">
        <f ca="1">IF(NOT(snowball),0,IF(AH318=0,0,IF($C319&lt;=SUM($CL319:CT319),0,IF(BY319+$C319-SUM($CL319:CT319)&gt;AH318+BC319,AH318+BC319-BY319,$C319-SUM($CL319:CT319)))))</f>
        <v>0</v>
      </c>
      <c r="CV319" s="10">
        <f ca="1">IF(NOT(snowball),0,IF(AI318=0,0,IF($C319&lt;=SUM($CL319:CU319),0,IF(BZ319+$C319-SUM($CL319:CU319)&gt;AI318+BD319,AI318+BD319-BZ319,$C319-SUM($CL319:CU319)))))</f>
        <v>0</v>
      </c>
      <c r="CW319" s="10">
        <f ca="1">IF(NOT(snowball),0,IF(AJ318=0,0,IF($C319&lt;=SUM($CL319:CV319),0,IF(CA319+$C319-SUM($CL319:CV319)&gt;AJ318+BE319,AJ318+BE319-CA319,$C319-SUM($CL319:CV319)))))</f>
        <v>0</v>
      </c>
      <c r="CX319" s="10">
        <f ca="1">IF(NOT(snowball),0,IF(AK318=0,0,IF($C319&lt;=SUM($CL319:CW319),0,IF(CB319+$C319-SUM($CL319:CW319)&gt;AK318+BF319,AK318+BF319-CB319,$C319-SUM($CL319:CW319)))))</f>
        <v>0</v>
      </c>
      <c r="CY319" s="10">
        <f ca="1">IF(NOT(snowball),0,IF(AL318=0,0,IF($C319&lt;=SUM($CL319:CX319),0,IF(CC319+$C319-SUM($CL319:CX319)&gt;AL318+BG319,AL318+BG319-CC319,$C319-SUM($CL319:CX319)))))</f>
        <v>0</v>
      </c>
      <c r="CZ319" s="10">
        <f ca="1">IF(NOT(snowball),0,IF(AM318=0,0,IF($C319&lt;=SUM($CL319:CY319),0,IF(CD319+$C319-SUM($CL319:CY319)&gt;AM318+BH319,AM318+BH319-CD319,$C319-SUM($CL319:CY319)))))</f>
        <v>0</v>
      </c>
      <c r="DA319" s="10">
        <f ca="1">IF(NOT(snowball),0,IF(AN318=0,0,IF($C319&lt;=SUM($CL319:CZ319),0,IF(CE319+$C319-SUM($CL319:CZ319)&gt;AN318+BI319,AN318+BI319-CE319,$C319-SUM($CL319:CZ319)))))</f>
        <v>0</v>
      </c>
      <c r="DB319" s="10">
        <f ca="1">IF(NOT(snowball),0,IF(AO318=0,0,IF($C319&lt;=SUM($CL319:DA319),0,IF(CF319+$C319-SUM($CL319:DA319)&gt;AO318+BJ319,AO318+BJ319-CF319,$C319-SUM($CL319:DA319)))))</f>
        <v>0</v>
      </c>
      <c r="DC319" s="10">
        <f ca="1">IF(NOT(snowball),0,IF(AP318=0,0,IF($C319&lt;=SUM($CL319:DB319),0,IF(CG319+$C319-SUM($CL319:DB319)&gt;AP318+BK319,AP318+BK319-CG319,$C319-SUM($CL319:DB319)))))</f>
        <v>0</v>
      </c>
      <c r="DD319" s="10">
        <f ca="1">IF(NOT(snowball),0,IF(AQ318=0,0,IF($C319&lt;=SUM($CL319:DC319),0,IF(CH319+$C319-SUM($CL319:DC319)&gt;AQ318+BL319,AQ318+BL319-CH319,$C319-SUM($CL319:DC319)))))</f>
        <v>0</v>
      </c>
      <c r="DE319" s="10">
        <f ca="1">IF(NOT(snowball),0,IF(AR318=0,0,IF($C319&lt;=SUM($CL319:DD319),0,IF(CI319+$C319-SUM($CL319:DD319)&gt;AR318+BM319,AR318+BM319-CI319,$C319-SUM($CL319:DD319)))))</f>
        <v>0</v>
      </c>
    </row>
    <row r="320" spans="1:109" ht="11.1" customHeight="1">
      <c r="A320" s="11" t="str">
        <f t="shared" ca="1" si="440"/>
        <v/>
      </c>
      <c r="B320" s="5" t="e">
        <f t="shared" ca="1" si="369"/>
        <v>#N/A</v>
      </c>
      <c r="C320" s="34" t="str">
        <f t="shared" ca="1" si="355"/>
        <v/>
      </c>
      <c r="D320" s="10">
        <f t="shared" ca="1" si="452"/>
        <v>0</v>
      </c>
      <c r="E320" s="10">
        <f t="shared" ca="1" si="453"/>
        <v>0</v>
      </c>
      <c r="F320" s="10">
        <f t="shared" ca="1" si="454"/>
        <v>0</v>
      </c>
      <c r="G320" s="10">
        <f t="shared" ca="1" si="455"/>
        <v>0</v>
      </c>
      <c r="H320" s="10">
        <f t="shared" ca="1" si="456"/>
        <v>0</v>
      </c>
      <c r="I320" s="10">
        <f t="shared" ca="1" si="457"/>
        <v>0</v>
      </c>
      <c r="J320" s="10">
        <f t="shared" ca="1" si="439"/>
        <v>0</v>
      </c>
      <c r="K320" s="10">
        <f t="shared" ca="1" si="356"/>
        <v>0</v>
      </c>
      <c r="L320" s="10">
        <f t="shared" ca="1" si="357"/>
        <v>0</v>
      </c>
      <c r="M320" s="10">
        <f t="shared" ca="1" si="358"/>
        <v>0</v>
      </c>
      <c r="N320" s="10">
        <f t="shared" ca="1" si="359"/>
        <v>0</v>
      </c>
      <c r="O320" s="10">
        <f t="shared" ca="1" si="360"/>
        <v>0</v>
      </c>
      <c r="P320" s="10">
        <f t="shared" ca="1" si="361"/>
        <v>0</v>
      </c>
      <c r="Q320" s="10">
        <f t="shared" ca="1" si="362"/>
        <v>0</v>
      </c>
      <c r="R320" s="10">
        <f t="shared" ca="1" si="363"/>
        <v>0</v>
      </c>
      <c r="S320" s="10">
        <f t="shared" ca="1" si="364"/>
        <v>0</v>
      </c>
      <c r="T320" s="10">
        <f t="shared" ca="1" si="365"/>
        <v>0</v>
      </c>
      <c r="U320" s="10">
        <f t="shared" ca="1" si="366"/>
        <v>0</v>
      </c>
      <c r="V320" s="10">
        <f t="shared" ca="1" si="367"/>
        <v>0</v>
      </c>
      <c r="W320" s="10">
        <f t="shared" ca="1" si="367"/>
        <v>0</v>
      </c>
      <c r="X320" s="31"/>
      <c r="Y320" s="10">
        <f t="shared" ca="1" si="442"/>
        <v>0</v>
      </c>
      <c r="Z320" s="10">
        <f t="shared" ca="1" si="443"/>
        <v>0</v>
      </c>
      <c r="AA320" s="10">
        <f t="shared" ca="1" si="444"/>
        <v>0</v>
      </c>
      <c r="AB320" s="10">
        <f t="shared" ca="1" si="445"/>
        <v>0</v>
      </c>
      <c r="AC320" s="10">
        <f t="shared" ca="1" si="446"/>
        <v>0</v>
      </c>
      <c r="AD320" s="10">
        <f t="shared" ca="1" si="447"/>
        <v>0</v>
      </c>
      <c r="AE320" s="10">
        <f t="shared" ca="1" si="393"/>
        <v>0</v>
      </c>
      <c r="AF320" s="10">
        <f t="shared" ca="1" si="394"/>
        <v>0</v>
      </c>
      <c r="AG320" s="10">
        <f t="shared" ca="1" si="395"/>
        <v>0</v>
      </c>
      <c r="AH320" s="10">
        <f t="shared" ca="1" si="396"/>
        <v>0</v>
      </c>
      <c r="AI320" s="10">
        <f t="shared" ca="1" si="397"/>
        <v>0</v>
      </c>
      <c r="AJ320" s="10">
        <f t="shared" ca="1" si="398"/>
        <v>0</v>
      </c>
      <c r="AK320" s="10">
        <f t="shared" ca="1" si="399"/>
        <v>0</v>
      </c>
      <c r="AL320" s="10">
        <f t="shared" ca="1" si="400"/>
        <v>0</v>
      </c>
      <c r="AM320" s="10">
        <f t="shared" ca="1" si="401"/>
        <v>0</v>
      </c>
      <c r="AN320" s="10">
        <f t="shared" ca="1" si="402"/>
        <v>0</v>
      </c>
      <c r="AO320" s="10">
        <f t="shared" ca="1" si="403"/>
        <v>0</v>
      </c>
      <c r="AP320" s="10">
        <f t="shared" ca="1" si="404"/>
        <v>0</v>
      </c>
      <c r="AQ320" s="10">
        <f t="shared" ca="1" si="405"/>
        <v>0</v>
      </c>
      <c r="AR320" s="10">
        <f t="shared" ca="1" si="406"/>
        <v>0</v>
      </c>
      <c r="AS320" s="2"/>
      <c r="AT320" s="10">
        <f t="shared" ca="1" si="448"/>
        <v>0</v>
      </c>
      <c r="AU320" s="10">
        <f t="shared" ca="1" si="449"/>
        <v>0</v>
      </c>
      <c r="AV320" s="10">
        <f t="shared" ca="1" si="450"/>
        <v>0</v>
      </c>
      <c r="AW320" s="10">
        <f t="shared" ca="1" si="376"/>
        <v>0</v>
      </c>
      <c r="AX320" s="10">
        <f t="shared" ca="1" si="377"/>
        <v>0</v>
      </c>
      <c r="AY320" s="10">
        <f t="shared" ca="1" si="378"/>
        <v>0</v>
      </c>
      <c r="AZ320" s="10">
        <f t="shared" ca="1" si="379"/>
        <v>0</v>
      </c>
      <c r="BA320" s="10">
        <f t="shared" ca="1" si="380"/>
        <v>0</v>
      </c>
      <c r="BB320" s="10">
        <f t="shared" ca="1" si="381"/>
        <v>0</v>
      </c>
      <c r="BC320" s="10">
        <f t="shared" ca="1" si="382"/>
        <v>0</v>
      </c>
      <c r="BD320" s="10">
        <f t="shared" ca="1" si="383"/>
        <v>0</v>
      </c>
      <c r="BE320" s="10">
        <f t="shared" ca="1" si="384"/>
        <v>0</v>
      </c>
      <c r="BF320" s="10">
        <f t="shared" ca="1" si="385"/>
        <v>0</v>
      </c>
      <c r="BG320" s="10">
        <f t="shared" ca="1" si="386"/>
        <v>0</v>
      </c>
      <c r="BH320" s="10">
        <f t="shared" ca="1" si="387"/>
        <v>0</v>
      </c>
      <c r="BI320" s="10">
        <f t="shared" ca="1" si="388"/>
        <v>0</v>
      </c>
      <c r="BJ320" s="10">
        <f t="shared" ca="1" si="389"/>
        <v>0</v>
      </c>
      <c r="BK320" s="10">
        <f t="shared" ca="1" si="390"/>
        <v>0</v>
      </c>
      <c r="BL320" s="10">
        <f t="shared" ca="1" si="391"/>
        <v>0</v>
      </c>
      <c r="BM320" s="10">
        <f t="shared" ca="1" si="392"/>
        <v>0</v>
      </c>
      <c r="BN320" s="13">
        <f t="shared" ca="1" si="370"/>
        <v>0</v>
      </c>
      <c r="BO320" s="7"/>
      <c r="BP320" s="10">
        <f t="shared" ca="1" si="371"/>
        <v>0</v>
      </c>
      <c r="BQ320" s="10">
        <f t="shared" ca="1" si="372"/>
        <v>0</v>
      </c>
      <c r="BR320" s="10">
        <f t="shared" ca="1" si="373"/>
        <v>0</v>
      </c>
      <c r="BS320" s="10">
        <f t="shared" ca="1" si="374"/>
        <v>0</v>
      </c>
      <c r="BT320" s="10">
        <f t="shared" ca="1" si="375"/>
        <v>0</v>
      </c>
      <c r="BU320" s="10">
        <f t="shared" ca="1" si="407"/>
        <v>0</v>
      </c>
      <c r="BV320" s="10">
        <f t="shared" ca="1" si="408"/>
        <v>0</v>
      </c>
      <c r="BW320" s="10">
        <f t="shared" ca="1" si="409"/>
        <v>0</v>
      </c>
      <c r="BX320" s="10">
        <f t="shared" ca="1" si="410"/>
        <v>0</v>
      </c>
      <c r="BY320" s="10">
        <f t="shared" ca="1" si="411"/>
        <v>0</v>
      </c>
      <c r="BZ320" s="10">
        <f t="shared" ca="1" si="412"/>
        <v>0</v>
      </c>
      <c r="CA320" s="10">
        <f t="shared" ca="1" si="413"/>
        <v>0</v>
      </c>
      <c r="CB320" s="10">
        <f t="shared" ca="1" si="414"/>
        <v>0</v>
      </c>
      <c r="CC320" s="10">
        <f t="shared" ca="1" si="415"/>
        <v>0</v>
      </c>
      <c r="CD320" s="10">
        <f t="shared" ca="1" si="416"/>
        <v>0</v>
      </c>
      <c r="CE320" s="10">
        <f t="shared" ca="1" si="417"/>
        <v>0</v>
      </c>
      <c r="CF320" s="10">
        <f t="shared" ca="1" si="418"/>
        <v>0</v>
      </c>
      <c r="CG320" s="10">
        <f t="shared" ca="1" si="419"/>
        <v>0</v>
      </c>
      <c r="CH320" s="10">
        <f t="shared" ca="1" si="420"/>
        <v>0</v>
      </c>
      <c r="CI320" s="10">
        <f t="shared" ca="1" si="421"/>
        <v>0</v>
      </c>
      <c r="CJ320" s="13">
        <f t="shared" ca="1" si="451"/>
        <v>0</v>
      </c>
      <c r="CK320" s="13"/>
      <c r="CL320" s="33">
        <f t="shared" ca="1" si="368"/>
        <v>0</v>
      </c>
      <c r="CM320" s="10">
        <f ca="1">IF(NOT(snowball),0,IF(Z319=0,0,IF($C320&lt;=SUM($CL320:CL320),0,IF(BQ320+$C320-SUM($CL320:CL320)&gt;Z319+AU320,Z319+AU320-BQ320,$C320-SUM($CL320:CL320)))))</f>
        <v>0</v>
      </c>
      <c r="CN320" s="10">
        <f ca="1">IF(NOT(snowball),0,IF(AA319=0,0,IF($C320&lt;=SUM($CL320:CM320),0,IF(BR320+$C320-SUM($CL320:CM320)&gt;AA319+AV320,AA319+AV320-BR320,$C320-SUM($CL320:CM320)))))</f>
        <v>0</v>
      </c>
      <c r="CO320" s="10">
        <f ca="1">IF(NOT(snowball),0,IF(AB319=0,0,IF($C320&lt;=SUM($CL320:CN320),0,IF(BS320+$C320-SUM($CL320:CN320)&gt;AB319+AW320,AB319+AW320-BS320,$C320-SUM($CL320:CN320)))))</f>
        <v>0</v>
      </c>
      <c r="CP320" s="10">
        <f ca="1">IF(NOT(snowball),0,IF(AC319=0,0,IF($C320&lt;=SUM($CL320:CO320),0,IF(BT320+$C320-SUM($CL320:CO320)&gt;AC319+AX320,AC319+AX320-BT320,$C320-SUM($CL320:CO320)))))</f>
        <v>0</v>
      </c>
      <c r="CQ320" s="10">
        <f ca="1">IF(NOT(snowball),0,IF(AD319=0,0,IF($C320&lt;=SUM($CL320:CP320),0,IF(BU320+$C320-SUM($CL320:CP320)&gt;AD319+AY320,AD319+AY320-BU320,$C320-SUM($CL320:CP320)))))</f>
        <v>0</v>
      </c>
      <c r="CR320" s="10">
        <f ca="1">IF(NOT(snowball),0,IF(AE319=0,0,IF($C320&lt;=SUM($CL320:CQ320),0,IF(BV320+$C320-SUM($CL320:CQ320)&gt;AE319+AZ320,AE319+AZ320-BV320,$C320-SUM($CL320:CQ320)))))</f>
        <v>0</v>
      </c>
      <c r="CS320" s="10">
        <f ca="1">IF(NOT(snowball),0,IF(AF319=0,0,IF($C320&lt;=SUM($CL320:CR320),0,IF(BW320+$C320-SUM($CL320:CR320)&gt;AF319+BA320,AF319+BA320-BW320,$C320-SUM($CL320:CR320)))))</f>
        <v>0</v>
      </c>
      <c r="CT320" s="10">
        <f ca="1">IF(NOT(snowball),0,IF(AG319=0,0,IF($C320&lt;=SUM($CL320:CS320),0,IF(BX320+$C320-SUM($CL320:CS320)&gt;AG319+BB320,AG319+BB320-BX320,$C320-SUM($CL320:CS320)))))</f>
        <v>0</v>
      </c>
      <c r="CU320" s="10">
        <f ca="1">IF(NOT(snowball),0,IF(AH319=0,0,IF($C320&lt;=SUM($CL320:CT320),0,IF(BY320+$C320-SUM($CL320:CT320)&gt;AH319+BC320,AH319+BC320-BY320,$C320-SUM($CL320:CT320)))))</f>
        <v>0</v>
      </c>
      <c r="CV320" s="10">
        <f ca="1">IF(NOT(snowball),0,IF(AI319=0,0,IF($C320&lt;=SUM($CL320:CU320),0,IF(BZ320+$C320-SUM($CL320:CU320)&gt;AI319+BD320,AI319+BD320-BZ320,$C320-SUM($CL320:CU320)))))</f>
        <v>0</v>
      </c>
      <c r="CW320" s="10">
        <f ca="1">IF(NOT(snowball),0,IF(AJ319=0,0,IF($C320&lt;=SUM($CL320:CV320),0,IF(CA320+$C320-SUM($CL320:CV320)&gt;AJ319+BE320,AJ319+BE320-CA320,$C320-SUM($CL320:CV320)))))</f>
        <v>0</v>
      </c>
      <c r="CX320" s="10">
        <f ca="1">IF(NOT(snowball),0,IF(AK319=0,0,IF($C320&lt;=SUM($CL320:CW320),0,IF(CB320+$C320-SUM($CL320:CW320)&gt;AK319+BF320,AK319+BF320-CB320,$C320-SUM($CL320:CW320)))))</f>
        <v>0</v>
      </c>
      <c r="CY320" s="10">
        <f ca="1">IF(NOT(snowball),0,IF(AL319=0,0,IF($C320&lt;=SUM($CL320:CX320),0,IF(CC320+$C320-SUM($CL320:CX320)&gt;AL319+BG320,AL319+BG320-CC320,$C320-SUM($CL320:CX320)))))</f>
        <v>0</v>
      </c>
      <c r="CZ320" s="10">
        <f ca="1">IF(NOT(snowball),0,IF(AM319=0,0,IF($C320&lt;=SUM($CL320:CY320),0,IF(CD320+$C320-SUM($CL320:CY320)&gt;AM319+BH320,AM319+BH320-CD320,$C320-SUM($CL320:CY320)))))</f>
        <v>0</v>
      </c>
      <c r="DA320" s="10">
        <f ca="1">IF(NOT(snowball),0,IF(AN319=0,0,IF($C320&lt;=SUM($CL320:CZ320),0,IF(CE320+$C320-SUM($CL320:CZ320)&gt;AN319+BI320,AN319+BI320-CE320,$C320-SUM($CL320:CZ320)))))</f>
        <v>0</v>
      </c>
      <c r="DB320" s="10">
        <f ca="1">IF(NOT(snowball),0,IF(AO319=0,0,IF($C320&lt;=SUM($CL320:DA320),0,IF(CF320+$C320-SUM($CL320:DA320)&gt;AO319+BJ320,AO319+BJ320-CF320,$C320-SUM($CL320:DA320)))))</f>
        <v>0</v>
      </c>
      <c r="DC320" s="10">
        <f ca="1">IF(NOT(snowball),0,IF(AP319=0,0,IF($C320&lt;=SUM($CL320:DB320),0,IF(CG320+$C320-SUM($CL320:DB320)&gt;AP319+BK320,AP319+BK320-CG320,$C320-SUM($CL320:DB320)))))</f>
        <v>0</v>
      </c>
      <c r="DD320" s="10">
        <f ca="1">IF(NOT(snowball),0,IF(AQ319=0,0,IF($C320&lt;=SUM($CL320:DC320),0,IF(CH320+$C320-SUM($CL320:DC320)&gt;AQ319+BL320,AQ319+BL320-CH320,$C320-SUM($CL320:DC320)))))</f>
        <v>0</v>
      </c>
      <c r="DE320" s="10">
        <f ca="1">IF(NOT(snowball),0,IF(AR319=0,0,IF($C320&lt;=SUM($CL320:DD320),0,IF(CI320+$C320-SUM($CL320:DD320)&gt;AR319+BM320,AR319+BM320-CI320,$C320-SUM($CL320:DD320)))))</f>
        <v>0</v>
      </c>
    </row>
    <row r="321" spans="1:109" ht="11.1" customHeight="1">
      <c r="A321" s="11" t="str">
        <f t="shared" ca="1" si="440"/>
        <v/>
      </c>
      <c r="B321" s="5" t="e">
        <f t="shared" ca="1" si="369"/>
        <v>#N/A</v>
      </c>
      <c r="C321" s="34" t="str">
        <f t="shared" ca="1" si="355"/>
        <v/>
      </c>
      <c r="D321" s="10">
        <f t="shared" ca="1" si="452"/>
        <v>0</v>
      </c>
      <c r="E321" s="10">
        <f t="shared" ca="1" si="453"/>
        <v>0</v>
      </c>
      <c r="F321" s="10">
        <f t="shared" ca="1" si="454"/>
        <v>0</v>
      </c>
      <c r="G321" s="10">
        <f t="shared" ca="1" si="455"/>
        <v>0</v>
      </c>
      <c r="H321" s="10">
        <f t="shared" ca="1" si="456"/>
        <v>0</v>
      </c>
      <c r="I321" s="10">
        <f t="shared" ca="1" si="457"/>
        <v>0</v>
      </c>
      <c r="J321" s="10">
        <f t="shared" ca="1" si="439"/>
        <v>0</v>
      </c>
      <c r="K321" s="10">
        <f t="shared" ca="1" si="356"/>
        <v>0</v>
      </c>
      <c r="L321" s="10">
        <f t="shared" ca="1" si="357"/>
        <v>0</v>
      </c>
      <c r="M321" s="10">
        <f t="shared" ca="1" si="358"/>
        <v>0</v>
      </c>
      <c r="N321" s="10">
        <f t="shared" ca="1" si="359"/>
        <v>0</v>
      </c>
      <c r="O321" s="10">
        <f t="shared" ca="1" si="360"/>
        <v>0</v>
      </c>
      <c r="P321" s="10">
        <f t="shared" ca="1" si="361"/>
        <v>0</v>
      </c>
      <c r="Q321" s="10">
        <f t="shared" ca="1" si="362"/>
        <v>0</v>
      </c>
      <c r="R321" s="10">
        <f t="shared" ca="1" si="363"/>
        <v>0</v>
      </c>
      <c r="S321" s="10">
        <f t="shared" ca="1" si="364"/>
        <v>0</v>
      </c>
      <c r="T321" s="10">
        <f t="shared" ca="1" si="365"/>
        <v>0</v>
      </c>
      <c r="U321" s="10">
        <f t="shared" ca="1" si="366"/>
        <v>0</v>
      </c>
      <c r="V321" s="10">
        <f t="shared" ca="1" si="367"/>
        <v>0</v>
      </c>
      <c r="W321" s="10">
        <f t="shared" ca="1" si="367"/>
        <v>0</v>
      </c>
      <c r="X321" s="31"/>
      <c r="Y321" s="10">
        <f t="shared" ca="1" si="442"/>
        <v>0</v>
      </c>
      <c r="Z321" s="10">
        <f t="shared" ca="1" si="443"/>
        <v>0</v>
      </c>
      <c r="AA321" s="10">
        <f t="shared" ca="1" si="444"/>
        <v>0</v>
      </c>
      <c r="AB321" s="10">
        <f t="shared" ca="1" si="445"/>
        <v>0</v>
      </c>
      <c r="AC321" s="10">
        <f t="shared" ca="1" si="446"/>
        <v>0</v>
      </c>
      <c r="AD321" s="10">
        <f t="shared" ca="1" si="447"/>
        <v>0</v>
      </c>
      <c r="AE321" s="10">
        <f t="shared" ca="1" si="393"/>
        <v>0</v>
      </c>
      <c r="AF321" s="10">
        <f t="shared" ca="1" si="394"/>
        <v>0</v>
      </c>
      <c r="AG321" s="10">
        <f t="shared" ca="1" si="395"/>
        <v>0</v>
      </c>
      <c r="AH321" s="10">
        <f t="shared" ca="1" si="396"/>
        <v>0</v>
      </c>
      <c r="AI321" s="10">
        <f t="shared" ca="1" si="397"/>
        <v>0</v>
      </c>
      <c r="AJ321" s="10">
        <f t="shared" ca="1" si="398"/>
        <v>0</v>
      </c>
      <c r="AK321" s="10">
        <f t="shared" ca="1" si="399"/>
        <v>0</v>
      </c>
      <c r="AL321" s="10">
        <f t="shared" ca="1" si="400"/>
        <v>0</v>
      </c>
      <c r="AM321" s="10">
        <f t="shared" ca="1" si="401"/>
        <v>0</v>
      </c>
      <c r="AN321" s="10">
        <f t="shared" ca="1" si="402"/>
        <v>0</v>
      </c>
      <c r="AO321" s="10">
        <f t="shared" ca="1" si="403"/>
        <v>0</v>
      </c>
      <c r="AP321" s="10">
        <f t="shared" ca="1" si="404"/>
        <v>0</v>
      </c>
      <c r="AQ321" s="10">
        <f t="shared" ca="1" si="405"/>
        <v>0</v>
      </c>
      <c r="AR321" s="10">
        <f t="shared" ca="1" si="406"/>
        <v>0</v>
      </c>
      <c r="AS321" s="2"/>
      <c r="AT321" s="10">
        <f t="shared" ca="1" si="448"/>
        <v>0</v>
      </c>
      <c r="AU321" s="10">
        <f t="shared" ca="1" si="449"/>
        <v>0</v>
      </c>
      <c r="AV321" s="10">
        <f t="shared" ca="1" si="450"/>
        <v>0</v>
      </c>
      <c r="AW321" s="10">
        <f t="shared" ca="1" si="376"/>
        <v>0</v>
      </c>
      <c r="AX321" s="10">
        <f t="shared" ca="1" si="377"/>
        <v>0</v>
      </c>
      <c r="AY321" s="10">
        <f t="shared" ca="1" si="378"/>
        <v>0</v>
      </c>
      <c r="AZ321" s="10">
        <f t="shared" ca="1" si="379"/>
        <v>0</v>
      </c>
      <c r="BA321" s="10">
        <f t="shared" ca="1" si="380"/>
        <v>0</v>
      </c>
      <c r="BB321" s="10">
        <f t="shared" ca="1" si="381"/>
        <v>0</v>
      </c>
      <c r="BC321" s="10">
        <f t="shared" ca="1" si="382"/>
        <v>0</v>
      </c>
      <c r="BD321" s="10">
        <f t="shared" ca="1" si="383"/>
        <v>0</v>
      </c>
      <c r="BE321" s="10">
        <f t="shared" ca="1" si="384"/>
        <v>0</v>
      </c>
      <c r="BF321" s="10">
        <f t="shared" ca="1" si="385"/>
        <v>0</v>
      </c>
      <c r="BG321" s="10">
        <f t="shared" ca="1" si="386"/>
        <v>0</v>
      </c>
      <c r="BH321" s="10">
        <f t="shared" ca="1" si="387"/>
        <v>0</v>
      </c>
      <c r="BI321" s="10">
        <f t="shared" ca="1" si="388"/>
        <v>0</v>
      </c>
      <c r="BJ321" s="10">
        <f t="shared" ca="1" si="389"/>
        <v>0</v>
      </c>
      <c r="BK321" s="10">
        <f t="shared" ca="1" si="390"/>
        <v>0</v>
      </c>
      <c r="BL321" s="10">
        <f t="shared" ca="1" si="391"/>
        <v>0</v>
      </c>
      <c r="BM321" s="10">
        <f t="shared" ca="1" si="392"/>
        <v>0</v>
      </c>
      <c r="BN321" s="13">
        <f t="shared" ca="1" si="370"/>
        <v>0</v>
      </c>
      <c r="BO321" s="7"/>
      <c r="BP321" s="10">
        <f t="shared" ca="1" si="371"/>
        <v>0</v>
      </c>
      <c r="BQ321" s="10">
        <f t="shared" ca="1" si="372"/>
        <v>0</v>
      </c>
      <c r="BR321" s="10">
        <f t="shared" ca="1" si="373"/>
        <v>0</v>
      </c>
      <c r="BS321" s="10">
        <f t="shared" ca="1" si="374"/>
        <v>0</v>
      </c>
      <c r="BT321" s="10">
        <f t="shared" ca="1" si="375"/>
        <v>0</v>
      </c>
      <c r="BU321" s="10">
        <f t="shared" ca="1" si="407"/>
        <v>0</v>
      </c>
      <c r="BV321" s="10">
        <f t="shared" ca="1" si="408"/>
        <v>0</v>
      </c>
      <c r="BW321" s="10">
        <f t="shared" ca="1" si="409"/>
        <v>0</v>
      </c>
      <c r="BX321" s="10">
        <f t="shared" ca="1" si="410"/>
        <v>0</v>
      </c>
      <c r="BY321" s="10">
        <f t="shared" ca="1" si="411"/>
        <v>0</v>
      </c>
      <c r="BZ321" s="10">
        <f t="shared" ca="1" si="412"/>
        <v>0</v>
      </c>
      <c r="CA321" s="10">
        <f t="shared" ca="1" si="413"/>
        <v>0</v>
      </c>
      <c r="CB321" s="10">
        <f t="shared" ca="1" si="414"/>
        <v>0</v>
      </c>
      <c r="CC321" s="10">
        <f t="shared" ca="1" si="415"/>
        <v>0</v>
      </c>
      <c r="CD321" s="10">
        <f t="shared" ca="1" si="416"/>
        <v>0</v>
      </c>
      <c r="CE321" s="10">
        <f t="shared" ca="1" si="417"/>
        <v>0</v>
      </c>
      <c r="CF321" s="10">
        <f t="shared" ca="1" si="418"/>
        <v>0</v>
      </c>
      <c r="CG321" s="10">
        <f t="shared" ca="1" si="419"/>
        <v>0</v>
      </c>
      <c r="CH321" s="10">
        <f t="shared" ca="1" si="420"/>
        <v>0</v>
      </c>
      <c r="CI321" s="10">
        <f t="shared" ca="1" si="421"/>
        <v>0</v>
      </c>
      <c r="CJ321" s="13">
        <f t="shared" ca="1" si="451"/>
        <v>0</v>
      </c>
      <c r="CK321" s="13"/>
      <c r="CL321" s="33">
        <f t="shared" ca="1" si="368"/>
        <v>0</v>
      </c>
      <c r="CM321" s="10">
        <f ca="1">IF(NOT(snowball),0,IF(Z320=0,0,IF($C321&lt;=SUM($CL321:CL321),0,IF(BQ321+$C321-SUM($CL321:CL321)&gt;Z320+AU321,Z320+AU321-BQ321,$C321-SUM($CL321:CL321)))))</f>
        <v>0</v>
      </c>
      <c r="CN321" s="10">
        <f ca="1">IF(NOT(snowball),0,IF(AA320=0,0,IF($C321&lt;=SUM($CL321:CM321),0,IF(BR321+$C321-SUM($CL321:CM321)&gt;AA320+AV321,AA320+AV321-BR321,$C321-SUM($CL321:CM321)))))</f>
        <v>0</v>
      </c>
      <c r="CO321" s="10">
        <f ca="1">IF(NOT(snowball),0,IF(AB320=0,0,IF($C321&lt;=SUM($CL321:CN321),0,IF(BS321+$C321-SUM($CL321:CN321)&gt;AB320+AW321,AB320+AW321-BS321,$C321-SUM($CL321:CN321)))))</f>
        <v>0</v>
      </c>
      <c r="CP321" s="10">
        <f ca="1">IF(NOT(snowball),0,IF(AC320=0,0,IF($C321&lt;=SUM($CL321:CO321),0,IF(BT321+$C321-SUM($CL321:CO321)&gt;AC320+AX321,AC320+AX321-BT321,$C321-SUM($CL321:CO321)))))</f>
        <v>0</v>
      </c>
      <c r="CQ321" s="10">
        <f ca="1">IF(NOT(snowball),0,IF(AD320=0,0,IF($C321&lt;=SUM($CL321:CP321),0,IF(BU321+$C321-SUM($CL321:CP321)&gt;AD320+AY321,AD320+AY321-BU321,$C321-SUM($CL321:CP321)))))</f>
        <v>0</v>
      </c>
      <c r="CR321" s="10">
        <f ca="1">IF(NOT(snowball),0,IF(AE320=0,0,IF($C321&lt;=SUM($CL321:CQ321),0,IF(BV321+$C321-SUM($CL321:CQ321)&gt;AE320+AZ321,AE320+AZ321-BV321,$C321-SUM($CL321:CQ321)))))</f>
        <v>0</v>
      </c>
      <c r="CS321" s="10">
        <f ca="1">IF(NOT(snowball),0,IF(AF320=0,0,IF($C321&lt;=SUM($CL321:CR321),0,IF(BW321+$C321-SUM($CL321:CR321)&gt;AF320+BA321,AF320+BA321-BW321,$C321-SUM($CL321:CR321)))))</f>
        <v>0</v>
      </c>
      <c r="CT321" s="10">
        <f ca="1">IF(NOT(snowball),0,IF(AG320=0,0,IF($C321&lt;=SUM($CL321:CS321),0,IF(BX321+$C321-SUM($CL321:CS321)&gt;AG320+BB321,AG320+BB321-BX321,$C321-SUM($CL321:CS321)))))</f>
        <v>0</v>
      </c>
      <c r="CU321" s="10">
        <f ca="1">IF(NOT(snowball),0,IF(AH320=0,0,IF($C321&lt;=SUM($CL321:CT321),0,IF(BY321+$C321-SUM($CL321:CT321)&gt;AH320+BC321,AH320+BC321-BY321,$C321-SUM($CL321:CT321)))))</f>
        <v>0</v>
      </c>
      <c r="CV321" s="10">
        <f ca="1">IF(NOT(snowball),0,IF(AI320=0,0,IF($C321&lt;=SUM($CL321:CU321),0,IF(BZ321+$C321-SUM($CL321:CU321)&gt;AI320+BD321,AI320+BD321-BZ321,$C321-SUM($CL321:CU321)))))</f>
        <v>0</v>
      </c>
      <c r="CW321" s="10">
        <f ca="1">IF(NOT(snowball),0,IF(AJ320=0,0,IF($C321&lt;=SUM($CL321:CV321),0,IF(CA321+$C321-SUM($CL321:CV321)&gt;AJ320+BE321,AJ320+BE321-CA321,$C321-SUM($CL321:CV321)))))</f>
        <v>0</v>
      </c>
      <c r="CX321" s="10">
        <f ca="1">IF(NOT(snowball),0,IF(AK320=0,0,IF($C321&lt;=SUM($CL321:CW321),0,IF(CB321+$C321-SUM($CL321:CW321)&gt;AK320+BF321,AK320+BF321-CB321,$C321-SUM($CL321:CW321)))))</f>
        <v>0</v>
      </c>
      <c r="CY321" s="10">
        <f ca="1">IF(NOT(snowball),0,IF(AL320=0,0,IF($C321&lt;=SUM($CL321:CX321),0,IF(CC321+$C321-SUM($CL321:CX321)&gt;AL320+BG321,AL320+BG321-CC321,$C321-SUM($CL321:CX321)))))</f>
        <v>0</v>
      </c>
      <c r="CZ321" s="10">
        <f ca="1">IF(NOT(snowball),0,IF(AM320=0,0,IF($C321&lt;=SUM($CL321:CY321),0,IF(CD321+$C321-SUM($CL321:CY321)&gt;AM320+BH321,AM320+BH321-CD321,$C321-SUM($CL321:CY321)))))</f>
        <v>0</v>
      </c>
      <c r="DA321" s="10">
        <f ca="1">IF(NOT(snowball),0,IF(AN320=0,0,IF($C321&lt;=SUM($CL321:CZ321),0,IF(CE321+$C321-SUM($CL321:CZ321)&gt;AN320+BI321,AN320+BI321-CE321,$C321-SUM($CL321:CZ321)))))</f>
        <v>0</v>
      </c>
      <c r="DB321" s="10">
        <f ca="1">IF(NOT(snowball),0,IF(AO320=0,0,IF($C321&lt;=SUM($CL321:DA321),0,IF(CF321+$C321-SUM($CL321:DA321)&gt;AO320+BJ321,AO320+BJ321-CF321,$C321-SUM($CL321:DA321)))))</f>
        <v>0</v>
      </c>
      <c r="DC321" s="10">
        <f ca="1">IF(NOT(snowball),0,IF(AP320=0,0,IF($C321&lt;=SUM($CL321:DB321),0,IF(CG321+$C321-SUM($CL321:DB321)&gt;AP320+BK321,AP320+BK321-CG321,$C321-SUM($CL321:DB321)))))</f>
        <v>0</v>
      </c>
      <c r="DD321" s="10">
        <f ca="1">IF(NOT(snowball),0,IF(AQ320=0,0,IF($C321&lt;=SUM($CL321:DC321),0,IF(CH321+$C321-SUM($CL321:DC321)&gt;AQ320+BL321,AQ320+BL321-CH321,$C321-SUM($CL321:DC321)))))</f>
        <v>0</v>
      </c>
      <c r="DE321" s="10">
        <f ca="1">IF(NOT(snowball),0,IF(AR320=0,0,IF($C321&lt;=SUM($CL321:DD321),0,IF(CI321+$C321-SUM($CL321:DD321)&gt;AR320+BM321,AR320+BM321-CI321,$C321-SUM($CL321:DD321)))))</f>
        <v>0</v>
      </c>
    </row>
    <row r="322" spans="1:109" ht="11.1" customHeight="1">
      <c r="A322" s="11" t="str">
        <f t="shared" ca="1" si="440"/>
        <v/>
      </c>
      <c r="B322" s="5" t="e">
        <f t="shared" ca="1" si="369"/>
        <v>#N/A</v>
      </c>
      <c r="C322" s="34" t="str">
        <f t="shared" ca="1" si="355"/>
        <v/>
      </c>
      <c r="D322" s="10">
        <f t="shared" ca="1" si="452"/>
        <v>0</v>
      </c>
      <c r="E322" s="10">
        <f t="shared" ca="1" si="453"/>
        <v>0</v>
      </c>
      <c r="F322" s="10">
        <f t="shared" ca="1" si="454"/>
        <v>0</v>
      </c>
      <c r="G322" s="10">
        <f t="shared" ca="1" si="455"/>
        <v>0</v>
      </c>
      <c r="H322" s="10">
        <f t="shared" ca="1" si="456"/>
        <v>0</v>
      </c>
      <c r="I322" s="10">
        <f t="shared" ca="1" si="457"/>
        <v>0</v>
      </c>
      <c r="J322" s="10">
        <f t="shared" ca="1" si="439"/>
        <v>0</v>
      </c>
      <c r="K322" s="10">
        <f t="shared" ca="1" si="356"/>
        <v>0</v>
      </c>
      <c r="L322" s="10">
        <f t="shared" ca="1" si="357"/>
        <v>0</v>
      </c>
      <c r="M322" s="10">
        <f t="shared" ca="1" si="358"/>
        <v>0</v>
      </c>
      <c r="N322" s="10">
        <f t="shared" ca="1" si="359"/>
        <v>0</v>
      </c>
      <c r="O322" s="10">
        <f t="shared" ca="1" si="360"/>
        <v>0</v>
      </c>
      <c r="P322" s="10">
        <f t="shared" ca="1" si="361"/>
        <v>0</v>
      </c>
      <c r="Q322" s="10">
        <f t="shared" ca="1" si="362"/>
        <v>0</v>
      </c>
      <c r="R322" s="10">
        <f t="shared" ca="1" si="363"/>
        <v>0</v>
      </c>
      <c r="S322" s="10">
        <f t="shared" ca="1" si="364"/>
        <v>0</v>
      </c>
      <c r="T322" s="10">
        <f t="shared" ca="1" si="365"/>
        <v>0</v>
      </c>
      <c r="U322" s="10">
        <f t="shared" ca="1" si="366"/>
        <v>0</v>
      </c>
      <c r="V322" s="10">
        <f t="shared" ca="1" si="367"/>
        <v>0</v>
      </c>
      <c r="W322" s="10">
        <f t="shared" ca="1" si="367"/>
        <v>0</v>
      </c>
      <c r="X322" s="31"/>
      <c r="Y322" s="10">
        <f t="shared" ca="1" si="442"/>
        <v>0</v>
      </c>
      <c r="Z322" s="10">
        <f t="shared" ca="1" si="443"/>
        <v>0</v>
      </c>
      <c r="AA322" s="10">
        <f t="shared" ca="1" si="444"/>
        <v>0</v>
      </c>
      <c r="AB322" s="10">
        <f t="shared" ca="1" si="445"/>
        <v>0</v>
      </c>
      <c r="AC322" s="10">
        <f t="shared" ca="1" si="446"/>
        <v>0</v>
      </c>
      <c r="AD322" s="10">
        <f t="shared" ca="1" si="447"/>
        <v>0</v>
      </c>
      <c r="AE322" s="10">
        <f t="shared" ca="1" si="393"/>
        <v>0</v>
      </c>
      <c r="AF322" s="10">
        <f t="shared" ca="1" si="394"/>
        <v>0</v>
      </c>
      <c r="AG322" s="10">
        <f t="shared" ca="1" si="395"/>
        <v>0</v>
      </c>
      <c r="AH322" s="10">
        <f t="shared" ca="1" si="396"/>
        <v>0</v>
      </c>
      <c r="AI322" s="10">
        <f t="shared" ca="1" si="397"/>
        <v>0</v>
      </c>
      <c r="AJ322" s="10">
        <f t="shared" ca="1" si="398"/>
        <v>0</v>
      </c>
      <c r="AK322" s="10">
        <f t="shared" ca="1" si="399"/>
        <v>0</v>
      </c>
      <c r="AL322" s="10">
        <f t="shared" ca="1" si="400"/>
        <v>0</v>
      </c>
      <c r="AM322" s="10">
        <f t="shared" ca="1" si="401"/>
        <v>0</v>
      </c>
      <c r="AN322" s="10">
        <f t="shared" ca="1" si="402"/>
        <v>0</v>
      </c>
      <c r="AO322" s="10">
        <f t="shared" ca="1" si="403"/>
        <v>0</v>
      </c>
      <c r="AP322" s="10">
        <f t="shared" ca="1" si="404"/>
        <v>0</v>
      </c>
      <c r="AQ322" s="10">
        <f t="shared" ca="1" si="405"/>
        <v>0</v>
      </c>
      <c r="AR322" s="10">
        <f t="shared" ca="1" si="406"/>
        <v>0</v>
      </c>
      <c r="AS322" s="2"/>
      <c r="AT322" s="10">
        <f t="shared" ca="1" si="448"/>
        <v>0</v>
      </c>
      <c r="AU322" s="10">
        <f t="shared" ca="1" si="449"/>
        <v>0</v>
      </c>
      <c r="AV322" s="10">
        <f t="shared" ca="1" si="450"/>
        <v>0</v>
      </c>
      <c r="AW322" s="10">
        <f t="shared" ca="1" si="376"/>
        <v>0</v>
      </c>
      <c r="AX322" s="10">
        <f t="shared" ca="1" si="377"/>
        <v>0</v>
      </c>
      <c r="AY322" s="10">
        <f t="shared" ca="1" si="378"/>
        <v>0</v>
      </c>
      <c r="AZ322" s="10">
        <f t="shared" ca="1" si="379"/>
        <v>0</v>
      </c>
      <c r="BA322" s="10">
        <f t="shared" ca="1" si="380"/>
        <v>0</v>
      </c>
      <c r="BB322" s="10">
        <f t="shared" ca="1" si="381"/>
        <v>0</v>
      </c>
      <c r="BC322" s="10">
        <f t="shared" ca="1" si="382"/>
        <v>0</v>
      </c>
      <c r="BD322" s="10">
        <f t="shared" ca="1" si="383"/>
        <v>0</v>
      </c>
      <c r="BE322" s="10">
        <f t="shared" ca="1" si="384"/>
        <v>0</v>
      </c>
      <c r="BF322" s="10">
        <f t="shared" ca="1" si="385"/>
        <v>0</v>
      </c>
      <c r="BG322" s="10">
        <f t="shared" ca="1" si="386"/>
        <v>0</v>
      </c>
      <c r="BH322" s="10">
        <f t="shared" ca="1" si="387"/>
        <v>0</v>
      </c>
      <c r="BI322" s="10">
        <f t="shared" ca="1" si="388"/>
        <v>0</v>
      </c>
      <c r="BJ322" s="10">
        <f t="shared" ca="1" si="389"/>
        <v>0</v>
      </c>
      <c r="BK322" s="10">
        <f t="shared" ca="1" si="390"/>
        <v>0</v>
      </c>
      <c r="BL322" s="10">
        <f t="shared" ca="1" si="391"/>
        <v>0</v>
      </c>
      <c r="BM322" s="10">
        <f t="shared" ca="1" si="392"/>
        <v>0</v>
      </c>
      <c r="BN322" s="13">
        <f t="shared" ca="1" si="370"/>
        <v>0</v>
      </c>
      <c r="BO322" s="7"/>
      <c r="BP322" s="10">
        <f t="shared" ca="1" si="371"/>
        <v>0</v>
      </c>
      <c r="BQ322" s="10">
        <f t="shared" ca="1" si="372"/>
        <v>0</v>
      </c>
      <c r="BR322" s="10">
        <f t="shared" ca="1" si="373"/>
        <v>0</v>
      </c>
      <c r="BS322" s="10">
        <f t="shared" ca="1" si="374"/>
        <v>0</v>
      </c>
      <c r="BT322" s="10">
        <f t="shared" ca="1" si="375"/>
        <v>0</v>
      </c>
      <c r="BU322" s="10">
        <f t="shared" ca="1" si="407"/>
        <v>0</v>
      </c>
      <c r="BV322" s="10">
        <f t="shared" ca="1" si="408"/>
        <v>0</v>
      </c>
      <c r="BW322" s="10">
        <f t="shared" ca="1" si="409"/>
        <v>0</v>
      </c>
      <c r="BX322" s="10">
        <f t="shared" ca="1" si="410"/>
        <v>0</v>
      </c>
      <c r="BY322" s="10">
        <f t="shared" ca="1" si="411"/>
        <v>0</v>
      </c>
      <c r="BZ322" s="10">
        <f t="shared" ca="1" si="412"/>
        <v>0</v>
      </c>
      <c r="CA322" s="10">
        <f t="shared" ca="1" si="413"/>
        <v>0</v>
      </c>
      <c r="CB322" s="10">
        <f t="shared" ca="1" si="414"/>
        <v>0</v>
      </c>
      <c r="CC322" s="10">
        <f t="shared" ca="1" si="415"/>
        <v>0</v>
      </c>
      <c r="CD322" s="10">
        <f t="shared" ca="1" si="416"/>
        <v>0</v>
      </c>
      <c r="CE322" s="10">
        <f t="shared" ca="1" si="417"/>
        <v>0</v>
      </c>
      <c r="CF322" s="10">
        <f t="shared" ca="1" si="418"/>
        <v>0</v>
      </c>
      <c r="CG322" s="10">
        <f t="shared" ca="1" si="419"/>
        <v>0</v>
      </c>
      <c r="CH322" s="10">
        <f t="shared" ca="1" si="420"/>
        <v>0</v>
      </c>
      <c r="CI322" s="10">
        <f t="shared" ca="1" si="421"/>
        <v>0</v>
      </c>
      <c r="CJ322" s="13">
        <f t="shared" ca="1" si="451"/>
        <v>0</v>
      </c>
      <c r="CK322" s="13"/>
      <c r="CL322" s="33">
        <f t="shared" ca="1" si="368"/>
        <v>0</v>
      </c>
      <c r="CM322" s="10">
        <f ca="1">IF(NOT(snowball),0,IF(Z321=0,0,IF($C322&lt;=SUM($CL322:CL322),0,IF(BQ322+$C322-SUM($CL322:CL322)&gt;Z321+AU322,Z321+AU322-BQ322,$C322-SUM($CL322:CL322)))))</f>
        <v>0</v>
      </c>
      <c r="CN322" s="10">
        <f ca="1">IF(NOT(snowball),0,IF(AA321=0,0,IF($C322&lt;=SUM($CL322:CM322),0,IF(BR322+$C322-SUM($CL322:CM322)&gt;AA321+AV322,AA321+AV322-BR322,$C322-SUM($CL322:CM322)))))</f>
        <v>0</v>
      </c>
      <c r="CO322" s="10">
        <f ca="1">IF(NOT(snowball),0,IF(AB321=0,0,IF($C322&lt;=SUM($CL322:CN322),0,IF(BS322+$C322-SUM($CL322:CN322)&gt;AB321+AW322,AB321+AW322-BS322,$C322-SUM($CL322:CN322)))))</f>
        <v>0</v>
      </c>
      <c r="CP322" s="10">
        <f ca="1">IF(NOT(snowball),0,IF(AC321=0,0,IF($C322&lt;=SUM($CL322:CO322),0,IF(BT322+$C322-SUM($CL322:CO322)&gt;AC321+AX322,AC321+AX322-BT322,$C322-SUM($CL322:CO322)))))</f>
        <v>0</v>
      </c>
      <c r="CQ322" s="10">
        <f ca="1">IF(NOT(snowball),0,IF(AD321=0,0,IF($C322&lt;=SUM($CL322:CP322),0,IF(BU322+$C322-SUM($CL322:CP322)&gt;AD321+AY322,AD321+AY322-BU322,$C322-SUM($CL322:CP322)))))</f>
        <v>0</v>
      </c>
      <c r="CR322" s="10">
        <f ca="1">IF(NOT(snowball),0,IF(AE321=0,0,IF($C322&lt;=SUM($CL322:CQ322),0,IF(BV322+$C322-SUM($CL322:CQ322)&gt;AE321+AZ322,AE321+AZ322-BV322,$C322-SUM($CL322:CQ322)))))</f>
        <v>0</v>
      </c>
      <c r="CS322" s="10">
        <f ca="1">IF(NOT(snowball),0,IF(AF321=0,0,IF($C322&lt;=SUM($CL322:CR322),0,IF(BW322+$C322-SUM($CL322:CR322)&gt;AF321+BA322,AF321+BA322-BW322,$C322-SUM($CL322:CR322)))))</f>
        <v>0</v>
      </c>
      <c r="CT322" s="10">
        <f ca="1">IF(NOT(snowball),0,IF(AG321=0,0,IF($C322&lt;=SUM($CL322:CS322),0,IF(BX322+$C322-SUM($CL322:CS322)&gt;AG321+BB322,AG321+BB322-BX322,$C322-SUM($CL322:CS322)))))</f>
        <v>0</v>
      </c>
      <c r="CU322" s="10">
        <f ca="1">IF(NOT(snowball),0,IF(AH321=0,0,IF($C322&lt;=SUM($CL322:CT322),0,IF(BY322+$C322-SUM($CL322:CT322)&gt;AH321+BC322,AH321+BC322-BY322,$C322-SUM($CL322:CT322)))))</f>
        <v>0</v>
      </c>
      <c r="CV322" s="10">
        <f ca="1">IF(NOT(snowball),0,IF(AI321=0,0,IF($C322&lt;=SUM($CL322:CU322),0,IF(BZ322+$C322-SUM($CL322:CU322)&gt;AI321+BD322,AI321+BD322-BZ322,$C322-SUM($CL322:CU322)))))</f>
        <v>0</v>
      </c>
      <c r="CW322" s="10">
        <f ca="1">IF(NOT(snowball),0,IF(AJ321=0,0,IF($C322&lt;=SUM($CL322:CV322),0,IF(CA322+$C322-SUM($CL322:CV322)&gt;AJ321+BE322,AJ321+BE322-CA322,$C322-SUM($CL322:CV322)))))</f>
        <v>0</v>
      </c>
      <c r="CX322" s="10">
        <f ca="1">IF(NOT(snowball),0,IF(AK321=0,0,IF($C322&lt;=SUM($CL322:CW322),0,IF(CB322+$C322-SUM($CL322:CW322)&gt;AK321+BF322,AK321+BF322-CB322,$C322-SUM($CL322:CW322)))))</f>
        <v>0</v>
      </c>
      <c r="CY322" s="10">
        <f ca="1">IF(NOT(snowball),0,IF(AL321=0,0,IF($C322&lt;=SUM($CL322:CX322),0,IF(CC322+$C322-SUM($CL322:CX322)&gt;AL321+BG322,AL321+BG322-CC322,$C322-SUM($CL322:CX322)))))</f>
        <v>0</v>
      </c>
      <c r="CZ322" s="10">
        <f ca="1">IF(NOT(snowball),0,IF(AM321=0,0,IF($C322&lt;=SUM($CL322:CY322),0,IF(CD322+$C322-SUM($CL322:CY322)&gt;AM321+BH322,AM321+BH322-CD322,$C322-SUM($CL322:CY322)))))</f>
        <v>0</v>
      </c>
      <c r="DA322" s="10">
        <f ca="1">IF(NOT(snowball),0,IF(AN321=0,0,IF($C322&lt;=SUM($CL322:CZ322),0,IF(CE322+$C322-SUM($CL322:CZ322)&gt;AN321+BI322,AN321+BI322-CE322,$C322-SUM($CL322:CZ322)))))</f>
        <v>0</v>
      </c>
      <c r="DB322" s="10">
        <f ca="1">IF(NOT(snowball),0,IF(AO321=0,0,IF($C322&lt;=SUM($CL322:DA322),0,IF(CF322+$C322-SUM($CL322:DA322)&gt;AO321+BJ322,AO321+BJ322-CF322,$C322-SUM($CL322:DA322)))))</f>
        <v>0</v>
      </c>
      <c r="DC322" s="10">
        <f ca="1">IF(NOT(snowball),0,IF(AP321=0,0,IF($C322&lt;=SUM($CL322:DB322),0,IF(CG322+$C322-SUM($CL322:DB322)&gt;AP321+BK322,AP321+BK322-CG322,$C322-SUM($CL322:DB322)))))</f>
        <v>0</v>
      </c>
      <c r="DD322" s="10">
        <f ca="1">IF(NOT(snowball),0,IF(AQ321=0,0,IF($C322&lt;=SUM($CL322:DC322),0,IF(CH322+$C322-SUM($CL322:DC322)&gt;AQ321+BL322,AQ321+BL322-CH322,$C322-SUM($CL322:DC322)))))</f>
        <v>0</v>
      </c>
      <c r="DE322" s="10">
        <f ca="1">IF(NOT(snowball),0,IF(AR321=0,0,IF($C322&lt;=SUM($CL322:DD322),0,IF(CI322+$C322-SUM($CL322:DD322)&gt;AR321+BM322,AR321+BM322-CI322,$C322-SUM($CL322:DD322)))))</f>
        <v>0</v>
      </c>
    </row>
    <row r="323" spans="1:109" ht="11.1" customHeight="1">
      <c r="A323" s="11" t="str">
        <f t="shared" ca="1" si="440"/>
        <v/>
      </c>
      <c r="B323" s="5" t="e">
        <f t="shared" ca="1" si="369"/>
        <v>#N/A</v>
      </c>
      <c r="C323" s="34" t="str">
        <f t="shared" ca="1" si="355"/>
        <v/>
      </c>
      <c r="D323" s="10">
        <f t="shared" ca="1" si="452"/>
        <v>0</v>
      </c>
      <c r="E323" s="10">
        <f t="shared" ca="1" si="453"/>
        <v>0</v>
      </c>
      <c r="F323" s="10">
        <f t="shared" ca="1" si="454"/>
        <v>0</v>
      </c>
      <c r="G323" s="10">
        <f t="shared" ca="1" si="455"/>
        <v>0</v>
      </c>
      <c r="H323" s="10">
        <f t="shared" ca="1" si="456"/>
        <v>0</v>
      </c>
      <c r="I323" s="10">
        <f t="shared" ca="1" si="457"/>
        <v>0</v>
      </c>
      <c r="J323" s="10">
        <f t="shared" ca="1" si="439"/>
        <v>0</v>
      </c>
      <c r="K323" s="10">
        <f t="shared" ca="1" si="356"/>
        <v>0</v>
      </c>
      <c r="L323" s="10">
        <f t="shared" ca="1" si="357"/>
        <v>0</v>
      </c>
      <c r="M323" s="10">
        <f t="shared" ca="1" si="358"/>
        <v>0</v>
      </c>
      <c r="N323" s="10">
        <f t="shared" ca="1" si="359"/>
        <v>0</v>
      </c>
      <c r="O323" s="10">
        <f t="shared" ca="1" si="360"/>
        <v>0</v>
      </c>
      <c r="P323" s="10">
        <f t="shared" ca="1" si="361"/>
        <v>0</v>
      </c>
      <c r="Q323" s="10">
        <f t="shared" ca="1" si="362"/>
        <v>0</v>
      </c>
      <c r="R323" s="10">
        <f t="shared" ca="1" si="363"/>
        <v>0</v>
      </c>
      <c r="S323" s="10">
        <f t="shared" ca="1" si="364"/>
        <v>0</v>
      </c>
      <c r="T323" s="10">
        <f t="shared" ca="1" si="365"/>
        <v>0</v>
      </c>
      <c r="U323" s="10">
        <f t="shared" ca="1" si="366"/>
        <v>0</v>
      </c>
      <c r="V323" s="10">
        <f t="shared" ca="1" si="367"/>
        <v>0</v>
      </c>
      <c r="W323" s="10">
        <f t="shared" ca="1" si="367"/>
        <v>0</v>
      </c>
      <c r="X323" s="31"/>
      <c r="Y323" s="10">
        <f t="shared" ca="1" si="442"/>
        <v>0</v>
      </c>
      <c r="Z323" s="10">
        <f t="shared" ca="1" si="443"/>
        <v>0</v>
      </c>
      <c r="AA323" s="10">
        <f t="shared" ca="1" si="444"/>
        <v>0</v>
      </c>
      <c r="AB323" s="10">
        <f t="shared" ca="1" si="445"/>
        <v>0</v>
      </c>
      <c r="AC323" s="10">
        <f t="shared" ca="1" si="446"/>
        <v>0</v>
      </c>
      <c r="AD323" s="10">
        <f t="shared" ca="1" si="447"/>
        <v>0</v>
      </c>
      <c r="AE323" s="10">
        <f t="shared" ca="1" si="393"/>
        <v>0</v>
      </c>
      <c r="AF323" s="10">
        <f t="shared" ca="1" si="394"/>
        <v>0</v>
      </c>
      <c r="AG323" s="10">
        <f t="shared" ca="1" si="395"/>
        <v>0</v>
      </c>
      <c r="AH323" s="10">
        <f t="shared" ca="1" si="396"/>
        <v>0</v>
      </c>
      <c r="AI323" s="10">
        <f t="shared" ca="1" si="397"/>
        <v>0</v>
      </c>
      <c r="AJ323" s="10">
        <f t="shared" ca="1" si="398"/>
        <v>0</v>
      </c>
      <c r="AK323" s="10">
        <f t="shared" ca="1" si="399"/>
        <v>0</v>
      </c>
      <c r="AL323" s="10">
        <f t="shared" ca="1" si="400"/>
        <v>0</v>
      </c>
      <c r="AM323" s="10">
        <f t="shared" ca="1" si="401"/>
        <v>0</v>
      </c>
      <c r="AN323" s="10">
        <f t="shared" ca="1" si="402"/>
        <v>0</v>
      </c>
      <c r="AO323" s="10">
        <f t="shared" ca="1" si="403"/>
        <v>0</v>
      </c>
      <c r="AP323" s="10">
        <f t="shared" ca="1" si="404"/>
        <v>0</v>
      </c>
      <c r="AQ323" s="10">
        <f t="shared" ca="1" si="405"/>
        <v>0</v>
      </c>
      <c r="AR323" s="10">
        <f t="shared" ca="1" si="406"/>
        <v>0</v>
      </c>
      <c r="AS323" s="2"/>
      <c r="AT323" s="10">
        <f t="shared" ca="1" si="448"/>
        <v>0</v>
      </c>
      <c r="AU323" s="10">
        <f t="shared" ca="1" si="449"/>
        <v>0</v>
      </c>
      <c r="AV323" s="10">
        <f t="shared" ca="1" si="450"/>
        <v>0</v>
      </c>
      <c r="AW323" s="10">
        <f t="shared" ca="1" si="376"/>
        <v>0</v>
      </c>
      <c r="AX323" s="10">
        <f t="shared" ca="1" si="377"/>
        <v>0</v>
      </c>
      <c r="AY323" s="10">
        <f t="shared" ca="1" si="378"/>
        <v>0</v>
      </c>
      <c r="AZ323" s="10">
        <f t="shared" ca="1" si="379"/>
        <v>0</v>
      </c>
      <c r="BA323" s="10">
        <f t="shared" ca="1" si="380"/>
        <v>0</v>
      </c>
      <c r="BB323" s="10">
        <f t="shared" ca="1" si="381"/>
        <v>0</v>
      </c>
      <c r="BC323" s="10">
        <f t="shared" ca="1" si="382"/>
        <v>0</v>
      </c>
      <c r="BD323" s="10">
        <f t="shared" ca="1" si="383"/>
        <v>0</v>
      </c>
      <c r="BE323" s="10">
        <f t="shared" ca="1" si="384"/>
        <v>0</v>
      </c>
      <c r="BF323" s="10">
        <f t="shared" ca="1" si="385"/>
        <v>0</v>
      </c>
      <c r="BG323" s="10">
        <f t="shared" ca="1" si="386"/>
        <v>0</v>
      </c>
      <c r="BH323" s="10">
        <f t="shared" ca="1" si="387"/>
        <v>0</v>
      </c>
      <c r="BI323" s="10">
        <f t="shared" ca="1" si="388"/>
        <v>0</v>
      </c>
      <c r="BJ323" s="10">
        <f t="shared" ca="1" si="389"/>
        <v>0</v>
      </c>
      <c r="BK323" s="10">
        <f t="shared" ca="1" si="390"/>
        <v>0</v>
      </c>
      <c r="BL323" s="10">
        <f t="shared" ca="1" si="391"/>
        <v>0</v>
      </c>
      <c r="BM323" s="10">
        <f t="shared" ca="1" si="392"/>
        <v>0</v>
      </c>
      <c r="BN323" s="13">
        <f t="shared" ca="1" si="370"/>
        <v>0</v>
      </c>
      <c r="BO323" s="7"/>
      <c r="BP323" s="10">
        <f t="shared" ca="1" si="371"/>
        <v>0</v>
      </c>
      <c r="BQ323" s="10">
        <f t="shared" ca="1" si="372"/>
        <v>0</v>
      </c>
      <c r="BR323" s="10">
        <f t="shared" ca="1" si="373"/>
        <v>0</v>
      </c>
      <c r="BS323" s="10">
        <f t="shared" ca="1" si="374"/>
        <v>0</v>
      </c>
      <c r="BT323" s="10">
        <f t="shared" ca="1" si="375"/>
        <v>0</v>
      </c>
      <c r="BU323" s="10">
        <f t="shared" ca="1" si="407"/>
        <v>0</v>
      </c>
      <c r="BV323" s="10">
        <f t="shared" ca="1" si="408"/>
        <v>0</v>
      </c>
      <c r="BW323" s="10">
        <f t="shared" ca="1" si="409"/>
        <v>0</v>
      </c>
      <c r="BX323" s="10">
        <f t="shared" ca="1" si="410"/>
        <v>0</v>
      </c>
      <c r="BY323" s="10">
        <f t="shared" ca="1" si="411"/>
        <v>0</v>
      </c>
      <c r="BZ323" s="10">
        <f t="shared" ca="1" si="412"/>
        <v>0</v>
      </c>
      <c r="CA323" s="10">
        <f t="shared" ca="1" si="413"/>
        <v>0</v>
      </c>
      <c r="CB323" s="10">
        <f t="shared" ca="1" si="414"/>
        <v>0</v>
      </c>
      <c r="CC323" s="10">
        <f t="shared" ca="1" si="415"/>
        <v>0</v>
      </c>
      <c r="CD323" s="10">
        <f t="shared" ca="1" si="416"/>
        <v>0</v>
      </c>
      <c r="CE323" s="10">
        <f t="shared" ca="1" si="417"/>
        <v>0</v>
      </c>
      <c r="CF323" s="10">
        <f t="shared" ca="1" si="418"/>
        <v>0</v>
      </c>
      <c r="CG323" s="10">
        <f t="shared" ca="1" si="419"/>
        <v>0</v>
      </c>
      <c r="CH323" s="10">
        <f t="shared" ca="1" si="420"/>
        <v>0</v>
      </c>
      <c r="CI323" s="10">
        <f t="shared" ca="1" si="421"/>
        <v>0</v>
      </c>
      <c r="CJ323" s="13">
        <f t="shared" ca="1" si="451"/>
        <v>0</v>
      </c>
      <c r="CK323" s="13"/>
      <c r="CL323" s="33">
        <f t="shared" ca="1" si="368"/>
        <v>0</v>
      </c>
      <c r="CM323" s="10">
        <f ca="1">IF(NOT(snowball),0,IF(Z322=0,0,IF($C323&lt;=SUM($CL323:CL323),0,IF(BQ323+$C323-SUM($CL323:CL323)&gt;Z322+AU323,Z322+AU323-BQ323,$C323-SUM($CL323:CL323)))))</f>
        <v>0</v>
      </c>
      <c r="CN323" s="10">
        <f ca="1">IF(NOT(snowball),0,IF(AA322=0,0,IF($C323&lt;=SUM($CL323:CM323),0,IF(BR323+$C323-SUM($CL323:CM323)&gt;AA322+AV323,AA322+AV323-BR323,$C323-SUM($CL323:CM323)))))</f>
        <v>0</v>
      </c>
      <c r="CO323" s="10">
        <f ca="1">IF(NOT(snowball),0,IF(AB322=0,0,IF($C323&lt;=SUM($CL323:CN323),0,IF(BS323+$C323-SUM($CL323:CN323)&gt;AB322+AW323,AB322+AW323-BS323,$C323-SUM($CL323:CN323)))))</f>
        <v>0</v>
      </c>
      <c r="CP323" s="10">
        <f ca="1">IF(NOT(snowball),0,IF(AC322=0,0,IF($C323&lt;=SUM($CL323:CO323),0,IF(BT323+$C323-SUM($CL323:CO323)&gt;AC322+AX323,AC322+AX323-BT323,$C323-SUM($CL323:CO323)))))</f>
        <v>0</v>
      </c>
      <c r="CQ323" s="10">
        <f ca="1">IF(NOT(snowball),0,IF(AD322=0,0,IF($C323&lt;=SUM($CL323:CP323),0,IF(BU323+$C323-SUM($CL323:CP323)&gt;AD322+AY323,AD322+AY323-BU323,$C323-SUM($CL323:CP323)))))</f>
        <v>0</v>
      </c>
      <c r="CR323" s="10">
        <f ca="1">IF(NOT(snowball),0,IF(AE322=0,0,IF($C323&lt;=SUM($CL323:CQ323),0,IF(BV323+$C323-SUM($CL323:CQ323)&gt;AE322+AZ323,AE322+AZ323-BV323,$C323-SUM($CL323:CQ323)))))</f>
        <v>0</v>
      </c>
      <c r="CS323" s="10">
        <f ca="1">IF(NOT(snowball),0,IF(AF322=0,0,IF($C323&lt;=SUM($CL323:CR323),0,IF(BW323+$C323-SUM($CL323:CR323)&gt;AF322+BA323,AF322+BA323-BW323,$C323-SUM($CL323:CR323)))))</f>
        <v>0</v>
      </c>
      <c r="CT323" s="10">
        <f ca="1">IF(NOT(snowball),0,IF(AG322=0,0,IF($C323&lt;=SUM($CL323:CS323),0,IF(BX323+$C323-SUM($CL323:CS323)&gt;AG322+BB323,AG322+BB323-BX323,$C323-SUM($CL323:CS323)))))</f>
        <v>0</v>
      </c>
      <c r="CU323" s="10">
        <f ca="1">IF(NOT(snowball),0,IF(AH322=0,0,IF($C323&lt;=SUM($CL323:CT323),0,IF(BY323+$C323-SUM($CL323:CT323)&gt;AH322+BC323,AH322+BC323-BY323,$C323-SUM($CL323:CT323)))))</f>
        <v>0</v>
      </c>
      <c r="CV323" s="10">
        <f ca="1">IF(NOT(snowball),0,IF(AI322=0,0,IF($C323&lt;=SUM($CL323:CU323),0,IF(BZ323+$C323-SUM($CL323:CU323)&gt;AI322+BD323,AI322+BD323-BZ323,$C323-SUM($CL323:CU323)))))</f>
        <v>0</v>
      </c>
      <c r="CW323" s="10">
        <f ca="1">IF(NOT(snowball),0,IF(AJ322=0,0,IF($C323&lt;=SUM($CL323:CV323),0,IF(CA323+$C323-SUM($CL323:CV323)&gt;AJ322+BE323,AJ322+BE323-CA323,$C323-SUM($CL323:CV323)))))</f>
        <v>0</v>
      </c>
      <c r="CX323" s="10">
        <f ca="1">IF(NOT(snowball),0,IF(AK322=0,0,IF($C323&lt;=SUM($CL323:CW323),0,IF(CB323+$C323-SUM($CL323:CW323)&gt;AK322+BF323,AK322+BF323-CB323,$C323-SUM($CL323:CW323)))))</f>
        <v>0</v>
      </c>
      <c r="CY323" s="10">
        <f ca="1">IF(NOT(snowball),0,IF(AL322=0,0,IF($C323&lt;=SUM($CL323:CX323),0,IF(CC323+$C323-SUM($CL323:CX323)&gt;AL322+BG323,AL322+BG323-CC323,$C323-SUM($CL323:CX323)))))</f>
        <v>0</v>
      </c>
      <c r="CZ323" s="10">
        <f ca="1">IF(NOT(snowball),0,IF(AM322=0,0,IF($C323&lt;=SUM($CL323:CY323),0,IF(CD323+$C323-SUM($CL323:CY323)&gt;AM322+BH323,AM322+BH323-CD323,$C323-SUM($CL323:CY323)))))</f>
        <v>0</v>
      </c>
      <c r="DA323" s="10">
        <f ca="1">IF(NOT(snowball),0,IF(AN322=0,0,IF($C323&lt;=SUM($CL323:CZ323),0,IF(CE323+$C323-SUM($CL323:CZ323)&gt;AN322+BI323,AN322+BI323-CE323,$C323-SUM($CL323:CZ323)))))</f>
        <v>0</v>
      </c>
      <c r="DB323" s="10">
        <f ca="1">IF(NOT(snowball),0,IF(AO322=0,0,IF($C323&lt;=SUM($CL323:DA323),0,IF(CF323+$C323-SUM($CL323:DA323)&gt;AO322+BJ323,AO322+BJ323-CF323,$C323-SUM($CL323:DA323)))))</f>
        <v>0</v>
      </c>
      <c r="DC323" s="10">
        <f ca="1">IF(NOT(snowball),0,IF(AP322=0,0,IF($C323&lt;=SUM($CL323:DB323),0,IF(CG323+$C323-SUM($CL323:DB323)&gt;AP322+BK323,AP322+BK323-CG323,$C323-SUM($CL323:DB323)))))</f>
        <v>0</v>
      </c>
      <c r="DD323" s="10">
        <f ca="1">IF(NOT(snowball),0,IF(AQ322=0,0,IF($C323&lt;=SUM($CL323:DC323),0,IF(CH323+$C323-SUM($CL323:DC323)&gt;AQ322+BL323,AQ322+BL323-CH323,$C323-SUM($CL323:DC323)))))</f>
        <v>0</v>
      </c>
      <c r="DE323" s="10">
        <f ca="1">IF(NOT(snowball),0,IF(AR322=0,0,IF($C323&lt;=SUM($CL323:DD323),0,IF(CI323+$C323-SUM($CL323:DD323)&gt;AR322+BM323,AR322+BM323-CI323,$C323-SUM($CL323:DD323)))))</f>
        <v>0</v>
      </c>
    </row>
    <row r="324" spans="1:109" ht="11.1" customHeight="1">
      <c r="A324" s="11" t="str">
        <f t="shared" ca="1" si="440"/>
        <v/>
      </c>
      <c r="B324" s="5" t="e">
        <f t="shared" ca="1" si="369"/>
        <v>#N/A</v>
      </c>
      <c r="C324" s="34" t="str">
        <f t="shared" ca="1" si="355"/>
        <v/>
      </c>
      <c r="D324" s="10">
        <f t="shared" ca="1" si="452"/>
        <v>0</v>
      </c>
      <c r="E324" s="10">
        <f t="shared" ca="1" si="453"/>
        <v>0</v>
      </c>
      <c r="F324" s="10">
        <f t="shared" ca="1" si="454"/>
        <v>0</v>
      </c>
      <c r="G324" s="10">
        <f t="shared" ca="1" si="455"/>
        <v>0</v>
      </c>
      <c r="H324" s="10">
        <f t="shared" ca="1" si="456"/>
        <v>0</v>
      </c>
      <c r="I324" s="10">
        <f t="shared" ca="1" si="457"/>
        <v>0</v>
      </c>
      <c r="J324" s="10">
        <f t="shared" ca="1" si="439"/>
        <v>0</v>
      </c>
      <c r="K324" s="10">
        <f t="shared" ca="1" si="356"/>
        <v>0</v>
      </c>
      <c r="L324" s="10">
        <f t="shared" ca="1" si="357"/>
        <v>0</v>
      </c>
      <c r="M324" s="10">
        <f t="shared" ca="1" si="358"/>
        <v>0</v>
      </c>
      <c r="N324" s="10">
        <f t="shared" ca="1" si="359"/>
        <v>0</v>
      </c>
      <c r="O324" s="10">
        <f t="shared" ca="1" si="360"/>
        <v>0</v>
      </c>
      <c r="P324" s="10">
        <f t="shared" ca="1" si="361"/>
        <v>0</v>
      </c>
      <c r="Q324" s="10">
        <f t="shared" ca="1" si="362"/>
        <v>0</v>
      </c>
      <c r="R324" s="10">
        <f t="shared" ca="1" si="363"/>
        <v>0</v>
      </c>
      <c r="S324" s="10">
        <f t="shared" ca="1" si="364"/>
        <v>0</v>
      </c>
      <c r="T324" s="10">
        <f t="shared" ca="1" si="365"/>
        <v>0</v>
      </c>
      <c r="U324" s="10">
        <f t="shared" ca="1" si="366"/>
        <v>0</v>
      </c>
      <c r="V324" s="10">
        <f t="shared" ca="1" si="367"/>
        <v>0</v>
      </c>
      <c r="W324" s="10">
        <f t="shared" ca="1" si="367"/>
        <v>0</v>
      </c>
      <c r="X324" s="31"/>
      <c r="Y324" s="10">
        <f t="shared" ca="1" si="442"/>
        <v>0</v>
      </c>
      <c r="Z324" s="10">
        <f t="shared" ca="1" si="443"/>
        <v>0</v>
      </c>
      <c r="AA324" s="10">
        <f t="shared" ca="1" si="444"/>
        <v>0</v>
      </c>
      <c r="AB324" s="10">
        <f t="shared" ca="1" si="445"/>
        <v>0</v>
      </c>
      <c r="AC324" s="10">
        <f t="shared" ca="1" si="446"/>
        <v>0</v>
      </c>
      <c r="AD324" s="10">
        <f t="shared" ca="1" si="447"/>
        <v>0</v>
      </c>
      <c r="AE324" s="10">
        <f t="shared" ca="1" si="393"/>
        <v>0</v>
      </c>
      <c r="AF324" s="10">
        <f t="shared" ca="1" si="394"/>
        <v>0</v>
      </c>
      <c r="AG324" s="10">
        <f t="shared" ca="1" si="395"/>
        <v>0</v>
      </c>
      <c r="AH324" s="10">
        <f t="shared" ca="1" si="396"/>
        <v>0</v>
      </c>
      <c r="AI324" s="10">
        <f t="shared" ca="1" si="397"/>
        <v>0</v>
      </c>
      <c r="AJ324" s="10">
        <f t="shared" ca="1" si="398"/>
        <v>0</v>
      </c>
      <c r="AK324" s="10">
        <f t="shared" ca="1" si="399"/>
        <v>0</v>
      </c>
      <c r="AL324" s="10">
        <f t="shared" ca="1" si="400"/>
        <v>0</v>
      </c>
      <c r="AM324" s="10">
        <f t="shared" ca="1" si="401"/>
        <v>0</v>
      </c>
      <c r="AN324" s="10">
        <f t="shared" ca="1" si="402"/>
        <v>0</v>
      </c>
      <c r="AO324" s="10">
        <f t="shared" ca="1" si="403"/>
        <v>0</v>
      </c>
      <c r="AP324" s="10">
        <f t="shared" ca="1" si="404"/>
        <v>0</v>
      </c>
      <c r="AQ324" s="10">
        <f t="shared" ca="1" si="405"/>
        <v>0</v>
      </c>
      <c r="AR324" s="10">
        <f t="shared" ca="1" si="406"/>
        <v>0</v>
      </c>
      <c r="AS324" s="2"/>
      <c r="AT324" s="10">
        <f t="shared" ca="1" si="448"/>
        <v>0</v>
      </c>
      <c r="AU324" s="10">
        <f t="shared" ca="1" si="449"/>
        <v>0</v>
      </c>
      <c r="AV324" s="10">
        <f t="shared" ca="1" si="450"/>
        <v>0</v>
      </c>
      <c r="AW324" s="10">
        <f t="shared" ca="1" si="376"/>
        <v>0</v>
      </c>
      <c r="AX324" s="10">
        <f t="shared" ca="1" si="377"/>
        <v>0</v>
      </c>
      <c r="AY324" s="10">
        <f t="shared" ca="1" si="378"/>
        <v>0</v>
      </c>
      <c r="AZ324" s="10">
        <f t="shared" ca="1" si="379"/>
        <v>0</v>
      </c>
      <c r="BA324" s="10">
        <f t="shared" ca="1" si="380"/>
        <v>0</v>
      </c>
      <c r="BB324" s="10">
        <f t="shared" ca="1" si="381"/>
        <v>0</v>
      </c>
      <c r="BC324" s="10">
        <f t="shared" ca="1" si="382"/>
        <v>0</v>
      </c>
      <c r="BD324" s="10">
        <f t="shared" ca="1" si="383"/>
        <v>0</v>
      </c>
      <c r="BE324" s="10">
        <f t="shared" ca="1" si="384"/>
        <v>0</v>
      </c>
      <c r="BF324" s="10">
        <f t="shared" ca="1" si="385"/>
        <v>0</v>
      </c>
      <c r="BG324" s="10">
        <f t="shared" ca="1" si="386"/>
        <v>0</v>
      </c>
      <c r="BH324" s="10">
        <f t="shared" ca="1" si="387"/>
        <v>0</v>
      </c>
      <c r="BI324" s="10">
        <f t="shared" ca="1" si="388"/>
        <v>0</v>
      </c>
      <c r="BJ324" s="10">
        <f t="shared" ca="1" si="389"/>
        <v>0</v>
      </c>
      <c r="BK324" s="10">
        <f t="shared" ca="1" si="390"/>
        <v>0</v>
      </c>
      <c r="BL324" s="10">
        <f t="shared" ca="1" si="391"/>
        <v>0</v>
      </c>
      <c r="BM324" s="10">
        <f t="shared" ca="1" si="392"/>
        <v>0</v>
      </c>
      <c r="BN324" s="13">
        <f t="shared" ca="1" si="370"/>
        <v>0</v>
      </c>
      <c r="BO324" s="7"/>
      <c r="BP324" s="10">
        <f t="shared" ca="1" si="371"/>
        <v>0</v>
      </c>
      <c r="BQ324" s="10">
        <f t="shared" ca="1" si="372"/>
        <v>0</v>
      </c>
      <c r="BR324" s="10">
        <f t="shared" ca="1" si="373"/>
        <v>0</v>
      </c>
      <c r="BS324" s="10">
        <f t="shared" ca="1" si="374"/>
        <v>0</v>
      </c>
      <c r="BT324" s="10">
        <f t="shared" ca="1" si="375"/>
        <v>0</v>
      </c>
      <c r="BU324" s="10">
        <f t="shared" ca="1" si="407"/>
        <v>0</v>
      </c>
      <c r="BV324" s="10">
        <f t="shared" ca="1" si="408"/>
        <v>0</v>
      </c>
      <c r="BW324" s="10">
        <f t="shared" ca="1" si="409"/>
        <v>0</v>
      </c>
      <c r="BX324" s="10">
        <f t="shared" ca="1" si="410"/>
        <v>0</v>
      </c>
      <c r="BY324" s="10">
        <f t="shared" ca="1" si="411"/>
        <v>0</v>
      </c>
      <c r="BZ324" s="10">
        <f t="shared" ca="1" si="412"/>
        <v>0</v>
      </c>
      <c r="CA324" s="10">
        <f t="shared" ca="1" si="413"/>
        <v>0</v>
      </c>
      <c r="CB324" s="10">
        <f t="shared" ca="1" si="414"/>
        <v>0</v>
      </c>
      <c r="CC324" s="10">
        <f t="shared" ca="1" si="415"/>
        <v>0</v>
      </c>
      <c r="CD324" s="10">
        <f t="shared" ca="1" si="416"/>
        <v>0</v>
      </c>
      <c r="CE324" s="10">
        <f t="shared" ca="1" si="417"/>
        <v>0</v>
      </c>
      <c r="CF324" s="10">
        <f t="shared" ca="1" si="418"/>
        <v>0</v>
      </c>
      <c r="CG324" s="10">
        <f t="shared" ca="1" si="419"/>
        <v>0</v>
      </c>
      <c r="CH324" s="10">
        <f t="shared" ca="1" si="420"/>
        <v>0</v>
      </c>
      <c r="CI324" s="10">
        <f t="shared" ca="1" si="421"/>
        <v>0</v>
      </c>
      <c r="CJ324" s="13">
        <f t="shared" ca="1" si="451"/>
        <v>0</v>
      </c>
      <c r="CK324" s="13"/>
      <c r="CL324" s="33">
        <f t="shared" ca="1" si="368"/>
        <v>0</v>
      </c>
      <c r="CM324" s="10">
        <f ca="1">IF(NOT(snowball),0,IF(Z323=0,0,IF($C324&lt;=SUM($CL324:CL324),0,IF(BQ324+$C324-SUM($CL324:CL324)&gt;Z323+AU324,Z323+AU324-BQ324,$C324-SUM($CL324:CL324)))))</f>
        <v>0</v>
      </c>
      <c r="CN324" s="10">
        <f ca="1">IF(NOT(snowball),0,IF(AA323=0,0,IF($C324&lt;=SUM($CL324:CM324),0,IF(BR324+$C324-SUM($CL324:CM324)&gt;AA323+AV324,AA323+AV324-BR324,$C324-SUM($CL324:CM324)))))</f>
        <v>0</v>
      </c>
      <c r="CO324" s="10">
        <f ca="1">IF(NOT(snowball),0,IF(AB323=0,0,IF($C324&lt;=SUM($CL324:CN324),0,IF(BS324+$C324-SUM($CL324:CN324)&gt;AB323+AW324,AB323+AW324-BS324,$C324-SUM($CL324:CN324)))))</f>
        <v>0</v>
      </c>
      <c r="CP324" s="10">
        <f ca="1">IF(NOT(snowball),0,IF(AC323=0,0,IF($C324&lt;=SUM($CL324:CO324),0,IF(BT324+$C324-SUM($CL324:CO324)&gt;AC323+AX324,AC323+AX324-BT324,$C324-SUM($CL324:CO324)))))</f>
        <v>0</v>
      </c>
      <c r="CQ324" s="10">
        <f ca="1">IF(NOT(snowball),0,IF(AD323=0,0,IF($C324&lt;=SUM($CL324:CP324),0,IF(BU324+$C324-SUM($CL324:CP324)&gt;AD323+AY324,AD323+AY324-BU324,$C324-SUM($CL324:CP324)))))</f>
        <v>0</v>
      </c>
      <c r="CR324" s="10">
        <f ca="1">IF(NOT(snowball),0,IF(AE323=0,0,IF($C324&lt;=SUM($CL324:CQ324),0,IF(BV324+$C324-SUM($CL324:CQ324)&gt;AE323+AZ324,AE323+AZ324-BV324,$C324-SUM($CL324:CQ324)))))</f>
        <v>0</v>
      </c>
      <c r="CS324" s="10">
        <f ca="1">IF(NOT(snowball),0,IF(AF323=0,0,IF($C324&lt;=SUM($CL324:CR324),0,IF(BW324+$C324-SUM($CL324:CR324)&gt;AF323+BA324,AF323+BA324-BW324,$C324-SUM($CL324:CR324)))))</f>
        <v>0</v>
      </c>
      <c r="CT324" s="10">
        <f ca="1">IF(NOT(snowball),0,IF(AG323=0,0,IF($C324&lt;=SUM($CL324:CS324),0,IF(BX324+$C324-SUM($CL324:CS324)&gt;AG323+BB324,AG323+BB324-BX324,$C324-SUM($CL324:CS324)))))</f>
        <v>0</v>
      </c>
      <c r="CU324" s="10">
        <f ca="1">IF(NOT(snowball),0,IF(AH323=0,0,IF($C324&lt;=SUM($CL324:CT324),0,IF(BY324+$C324-SUM($CL324:CT324)&gt;AH323+BC324,AH323+BC324-BY324,$C324-SUM($CL324:CT324)))))</f>
        <v>0</v>
      </c>
      <c r="CV324" s="10">
        <f ca="1">IF(NOT(snowball),0,IF(AI323=0,0,IF($C324&lt;=SUM($CL324:CU324),0,IF(BZ324+$C324-SUM($CL324:CU324)&gt;AI323+BD324,AI323+BD324-BZ324,$C324-SUM($CL324:CU324)))))</f>
        <v>0</v>
      </c>
      <c r="CW324" s="10">
        <f ca="1">IF(NOT(snowball),0,IF(AJ323=0,0,IF($C324&lt;=SUM($CL324:CV324),0,IF(CA324+$C324-SUM($CL324:CV324)&gt;AJ323+BE324,AJ323+BE324-CA324,$C324-SUM($CL324:CV324)))))</f>
        <v>0</v>
      </c>
      <c r="CX324" s="10">
        <f ca="1">IF(NOT(snowball),0,IF(AK323=0,0,IF($C324&lt;=SUM($CL324:CW324),0,IF(CB324+$C324-SUM($CL324:CW324)&gt;AK323+BF324,AK323+BF324-CB324,$C324-SUM($CL324:CW324)))))</f>
        <v>0</v>
      </c>
      <c r="CY324" s="10">
        <f ca="1">IF(NOT(snowball),0,IF(AL323=0,0,IF($C324&lt;=SUM($CL324:CX324),0,IF(CC324+$C324-SUM($CL324:CX324)&gt;AL323+BG324,AL323+BG324-CC324,$C324-SUM($CL324:CX324)))))</f>
        <v>0</v>
      </c>
      <c r="CZ324" s="10">
        <f ca="1">IF(NOT(snowball),0,IF(AM323=0,0,IF($C324&lt;=SUM($CL324:CY324),0,IF(CD324+$C324-SUM($CL324:CY324)&gt;AM323+BH324,AM323+BH324-CD324,$C324-SUM($CL324:CY324)))))</f>
        <v>0</v>
      </c>
      <c r="DA324" s="10">
        <f ca="1">IF(NOT(snowball),0,IF(AN323=0,0,IF($C324&lt;=SUM($CL324:CZ324),0,IF(CE324+$C324-SUM($CL324:CZ324)&gt;AN323+BI324,AN323+BI324-CE324,$C324-SUM($CL324:CZ324)))))</f>
        <v>0</v>
      </c>
      <c r="DB324" s="10">
        <f ca="1">IF(NOT(snowball),0,IF(AO323=0,0,IF($C324&lt;=SUM($CL324:DA324),0,IF(CF324+$C324-SUM($CL324:DA324)&gt;AO323+BJ324,AO323+BJ324-CF324,$C324-SUM($CL324:DA324)))))</f>
        <v>0</v>
      </c>
      <c r="DC324" s="10">
        <f ca="1">IF(NOT(snowball),0,IF(AP323=0,0,IF($C324&lt;=SUM($CL324:DB324),0,IF(CG324+$C324-SUM($CL324:DB324)&gt;AP323+BK324,AP323+BK324-CG324,$C324-SUM($CL324:DB324)))))</f>
        <v>0</v>
      </c>
      <c r="DD324" s="10">
        <f ca="1">IF(NOT(snowball),0,IF(AQ323=0,0,IF($C324&lt;=SUM($CL324:DC324),0,IF(CH324+$C324-SUM($CL324:DC324)&gt;AQ323+BL324,AQ323+BL324-CH324,$C324-SUM($CL324:DC324)))))</f>
        <v>0</v>
      </c>
      <c r="DE324" s="10">
        <f ca="1">IF(NOT(snowball),0,IF(AR323=0,0,IF($C324&lt;=SUM($CL324:DD324),0,IF(CI324+$C324-SUM($CL324:DD324)&gt;AR323+BM324,AR323+BM324-CI324,$C324-SUM($CL324:DD324)))))</f>
        <v>0</v>
      </c>
    </row>
    <row r="325" spans="1:109" ht="11.1" customHeight="1">
      <c r="A325" s="11" t="str">
        <f t="shared" ca="1" si="440"/>
        <v/>
      </c>
      <c r="B325" s="5" t="e">
        <f t="shared" ca="1" si="369"/>
        <v>#N/A</v>
      </c>
      <c r="C325" s="34" t="str">
        <f t="shared" ca="1" si="355"/>
        <v/>
      </c>
      <c r="D325" s="10">
        <f t="shared" ca="1" si="452"/>
        <v>0</v>
      </c>
      <c r="E325" s="10">
        <f t="shared" ca="1" si="453"/>
        <v>0</v>
      </c>
      <c r="F325" s="10">
        <f t="shared" ca="1" si="454"/>
        <v>0</v>
      </c>
      <c r="G325" s="10">
        <f t="shared" ca="1" si="455"/>
        <v>0</v>
      </c>
      <c r="H325" s="10">
        <f t="shared" ca="1" si="456"/>
        <v>0</v>
      </c>
      <c r="I325" s="10">
        <f t="shared" ca="1" si="457"/>
        <v>0</v>
      </c>
      <c r="J325" s="10">
        <f t="shared" ca="1" si="439"/>
        <v>0</v>
      </c>
      <c r="K325" s="10">
        <f t="shared" ca="1" si="356"/>
        <v>0</v>
      </c>
      <c r="L325" s="10">
        <f t="shared" ca="1" si="357"/>
        <v>0</v>
      </c>
      <c r="M325" s="10">
        <f t="shared" ca="1" si="358"/>
        <v>0</v>
      </c>
      <c r="N325" s="10">
        <f t="shared" ca="1" si="359"/>
        <v>0</v>
      </c>
      <c r="O325" s="10">
        <f t="shared" ca="1" si="360"/>
        <v>0</v>
      </c>
      <c r="P325" s="10">
        <f t="shared" ca="1" si="361"/>
        <v>0</v>
      </c>
      <c r="Q325" s="10">
        <f t="shared" ca="1" si="362"/>
        <v>0</v>
      </c>
      <c r="R325" s="10">
        <f t="shared" ca="1" si="363"/>
        <v>0</v>
      </c>
      <c r="S325" s="10">
        <f t="shared" ca="1" si="364"/>
        <v>0</v>
      </c>
      <c r="T325" s="10">
        <f t="shared" ca="1" si="365"/>
        <v>0</v>
      </c>
      <c r="U325" s="10">
        <f t="shared" ca="1" si="366"/>
        <v>0</v>
      </c>
      <c r="V325" s="10">
        <f t="shared" ca="1" si="367"/>
        <v>0</v>
      </c>
      <c r="W325" s="10">
        <f t="shared" ca="1" si="367"/>
        <v>0</v>
      </c>
      <c r="X325" s="31"/>
      <c r="Y325" s="10">
        <f t="shared" ca="1" si="442"/>
        <v>0</v>
      </c>
      <c r="Z325" s="10">
        <f t="shared" ca="1" si="443"/>
        <v>0</v>
      </c>
      <c r="AA325" s="10">
        <f t="shared" ca="1" si="444"/>
        <v>0</v>
      </c>
      <c r="AB325" s="10">
        <f t="shared" ca="1" si="445"/>
        <v>0</v>
      </c>
      <c r="AC325" s="10">
        <f t="shared" ca="1" si="446"/>
        <v>0</v>
      </c>
      <c r="AD325" s="10">
        <f t="shared" ca="1" si="447"/>
        <v>0</v>
      </c>
      <c r="AE325" s="10">
        <f t="shared" ca="1" si="393"/>
        <v>0</v>
      </c>
      <c r="AF325" s="10">
        <f t="shared" ca="1" si="394"/>
        <v>0</v>
      </c>
      <c r="AG325" s="10">
        <f t="shared" ca="1" si="395"/>
        <v>0</v>
      </c>
      <c r="AH325" s="10">
        <f t="shared" ca="1" si="396"/>
        <v>0</v>
      </c>
      <c r="AI325" s="10">
        <f t="shared" ca="1" si="397"/>
        <v>0</v>
      </c>
      <c r="AJ325" s="10">
        <f t="shared" ca="1" si="398"/>
        <v>0</v>
      </c>
      <c r="AK325" s="10">
        <f t="shared" ca="1" si="399"/>
        <v>0</v>
      </c>
      <c r="AL325" s="10">
        <f t="shared" ca="1" si="400"/>
        <v>0</v>
      </c>
      <c r="AM325" s="10">
        <f t="shared" ca="1" si="401"/>
        <v>0</v>
      </c>
      <c r="AN325" s="10">
        <f t="shared" ca="1" si="402"/>
        <v>0</v>
      </c>
      <c r="AO325" s="10">
        <f t="shared" ca="1" si="403"/>
        <v>0</v>
      </c>
      <c r="AP325" s="10">
        <f t="shared" ca="1" si="404"/>
        <v>0</v>
      </c>
      <c r="AQ325" s="10">
        <f t="shared" ca="1" si="405"/>
        <v>0</v>
      </c>
      <c r="AR325" s="10">
        <f t="shared" ca="1" si="406"/>
        <v>0</v>
      </c>
      <c r="AS325" s="2"/>
      <c r="AT325" s="10">
        <f t="shared" ca="1" si="448"/>
        <v>0</v>
      </c>
      <c r="AU325" s="10">
        <f t="shared" ca="1" si="449"/>
        <v>0</v>
      </c>
      <c r="AV325" s="10">
        <f t="shared" ca="1" si="450"/>
        <v>0</v>
      </c>
      <c r="AW325" s="10">
        <f t="shared" ca="1" si="376"/>
        <v>0</v>
      </c>
      <c r="AX325" s="10">
        <f t="shared" ca="1" si="377"/>
        <v>0</v>
      </c>
      <c r="AY325" s="10">
        <f t="shared" ca="1" si="378"/>
        <v>0</v>
      </c>
      <c r="AZ325" s="10">
        <f t="shared" ca="1" si="379"/>
        <v>0</v>
      </c>
      <c r="BA325" s="10">
        <f t="shared" ca="1" si="380"/>
        <v>0</v>
      </c>
      <c r="BB325" s="10">
        <f t="shared" ca="1" si="381"/>
        <v>0</v>
      </c>
      <c r="BC325" s="10">
        <f t="shared" ca="1" si="382"/>
        <v>0</v>
      </c>
      <c r="BD325" s="10">
        <f t="shared" ca="1" si="383"/>
        <v>0</v>
      </c>
      <c r="BE325" s="10">
        <f t="shared" ca="1" si="384"/>
        <v>0</v>
      </c>
      <c r="BF325" s="10">
        <f t="shared" ca="1" si="385"/>
        <v>0</v>
      </c>
      <c r="BG325" s="10">
        <f t="shared" ca="1" si="386"/>
        <v>0</v>
      </c>
      <c r="BH325" s="10">
        <f t="shared" ca="1" si="387"/>
        <v>0</v>
      </c>
      <c r="BI325" s="10">
        <f t="shared" ca="1" si="388"/>
        <v>0</v>
      </c>
      <c r="BJ325" s="10">
        <f t="shared" ca="1" si="389"/>
        <v>0</v>
      </c>
      <c r="BK325" s="10">
        <f t="shared" ca="1" si="390"/>
        <v>0</v>
      </c>
      <c r="BL325" s="10">
        <f t="shared" ca="1" si="391"/>
        <v>0</v>
      </c>
      <c r="BM325" s="10">
        <f t="shared" ca="1" si="392"/>
        <v>0</v>
      </c>
      <c r="BN325" s="13">
        <f t="shared" ca="1" si="370"/>
        <v>0</v>
      </c>
      <c r="BO325" s="7"/>
      <c r="BP325" s="10">
        <f t="shared" ca="1" si="371"/>
        <v>0</v>
      </c>
      <c r="BQ325" s="10">
        <f t="shared" ca="1" si="372"/>
        <v>0</v>
      </c>
      <c r="BR325" s="10">
        <f t="shared" ca="1" si="373"/>
        <v>0</v>
      </c>
      <c r="BS325" s="10">
        <f t="shared" ca="1" si="374"/>
        <v>0</v>
      </c>
      <c r="BT325" s="10">
        <f t="shared" ca="1" si="375"/>
        <v>0</v>
      </c>
      <c r="BU325" s="10">
        <f t="shared" ca="1" si="407"/>
        <v>0</v>
      </c>
      <c r="BV325" s="10">
        <f t="shared" ca="1" si="408"/>
        <v>0</v>
      </c>
      <c r="BW325" s="10">
        <f t="shared" ca="1" si="409"/>
        <v>0</v>
      </c>
      <c r="BX325" s="10">
        <f t="shared" ca="1" si="410"/>
        <v>0</v>
      </c>
      <c r="BY325" s="10">
        <f t="shared" ca="1" si="411"/>
        <v>0</v>
      </c>
      <c r="BZ325" s="10">
        <f t="shared" ca="1" si="412"/>
        <v>0</v>
      </c>
      <c r="CA325" s="10">
        <f t="shared" ca="1" si="413"/>
        <v>0</v>
      </c>
      <c r="CB325" s="10">
        <f t="shared" ca="1" si="414"/>
        <v>0</v>
      </c>
      <c r="CC325" s="10">
        <f t="shared" ca="1" si="415"/>
        <v>0</v>
      </c>
      <c r="CD325" s="10">
        <f t="shared" ca="1" si="416"/>
        <v>0</v>
      </c>
      <c r="CE325" s="10">
        <f t="shared" ca="1" si="417"/>
        <v>0</v>
      </c>
      <c r="CF325" s="10">
        <f t="shared" ca="1" si="418"/>
        <v>0</v>
      </c>
      <c r="CG325" s="10">
        <f t="shared" ca="1" si="419"/>
        <v>0</v>
      </c>
      <c r="CH325" s="10">
        <f t="shared" ca="1" si="420"/>
        <v>0</v>
      </c>
      <c r="CI325" s="10">
        <f t="shared" ca="1" si="421"/>
        <v>0</v>
      </c>
      <c r="CJ325" s="13">
        <f t="shared" ca="1" si="451"/>
        <v>0</v>
      </c>
      <c r="CK325" s="13"/>
      <c r="CL325" s="33">
        <f t="shared" ca="1" si="368"/>
        <v>0</v>
      </c>
      <c r="CM325" s="10">
        <f ca="1">IF(NOT(snowball),0,IF(Z324=0,0,IF($C325&lt;=SUM($CL325:CL325),0,IF(BQ325+$C325-SUM($CL325:CL325)&gt;Z324+AU325,Z324+AU325-BQ325,$C325-SUM($CL325:CL325)))))</f>
        <v>0</v>
      </c>
      <c r="CN325" s="10">
        <f ca="1">IF(NOT(snowball),0,IF(AA324=0,0,IF($C325&lt;=SUM($CL325:CM325),0,IF(BR325+$C325-SUM($CL325:CM325)&gt;AA324+AV325,AA324+AV325-BR325,$C325-SUM($CL325:CM325)))))</f>
        <v>0</v>
      </c>
      <c r="CO325" s="10">
        <f ca="1">IF(NOT(snowball),0,IF(AB324=0,0,IF($C325&lt;=SUM($CL325:CN325),0,IF(BS325+$C325-SUM($CL325:CN325)&gt;AB324+AW325,AB324+AW325-BS325,$C325-SUM($CL325:CN325)))))</f>
        <v>0</v>
      </c>
      <c r="CP325" s="10">
        <f ca="1">IF(NOT(snowball),0,IF(AC324=0,0,IF($C325&lt;=SUM($CL325:CO325),0,IF(BT325+$C325-SUM($CL325:CO325)&gt;AC324+AX325,AC324+AX325-BT325,$C325-SUM($CL325:CO325)))))</f>
        <v>0</v>
      </c>
      <c r="CQ325" s="10">
        <f ca="1">IF(NOT(snowball),0,IF(AD324=0,0,IF($C325&lt;=SUM($CL325:CP325),0,IF(BU325+$C325-SUM($CL325:CP325)&gt;AD324+AY325,AD324+AY325-BU325,$C325-SUM($CL325:CP325)))))</f>
        <v>0</v>
      </c>
      <c r="CR325" s="10">
        <f ca="1">IF(NOT(snowball),0,IF(AE324=0,0,IF($C325&lt;=SUM($CL325:CQ325),0,IF(BV325+$C325-SUM($CL325:CQ325)&gt;AE324+AZ325,AE324+AZ325-BV325,$C325-SUM($CL325:CQ325)))))</f>
        <v>0</v>
      </c>
      <c r="CS325" s="10">
        <f ca="1">IF(NOT(snowball),0,IF(AF324=0,0,IF($C325&lt;=SUM($CL325:CR325),0,IF(BW325+$C325-SUM($CL325:CR325)&gt;AF324+BA325,AF324+BA325-BW325,$C325-SUM($CL325:CR325)))))</f>
        <v>0</v>
      </c>
      <c r="CT325" s="10">
        <f ca="1">IF(NOT(snowball),0,IF(AG324=0,0,IF($C325&lt;=SUM($CL325:CS325),0,IF(BX325+$C325-SUM($CL325:CS325)&gt;AG324+BB325,AG324+BB325-BX325,$C325-SUM($CL325:CS325)))))</f>
        <v>0</v>
      </c>
      <c r="CU325" s="10">
        <f ca="1">IF(NOT(snowball),0,IF(AH324=0,0,IF($C325&lt;=SUM($CL325:CT325),0,IF(BY325+$C325-SUM($CL325:CT325)&gt;AH324+BC325,AH324+BC325-BY325,$C325-SUM($CL325:CT325)))))</f>
        <v>0</v>
      </c>
      <c r="CV325" s="10">
        <f ca="1">IF(NOT(snowball),0,IF(AI324=0,0,IF($C325&lt;=SUM($CL325:CU325),0,IF(BZ325+$C325-SUM($CL325:CU325)&gt;AI324+BD325,AI324+BD325-BZ325,$C325-SUM($CL325:CU325)))))</f>
        <v>0</v>
      </c>
      <c r="CW325" s="10">
        <f ca="1">IF(NOT(snowball),0,IF(AJ324=0,0,IF($C325&lt;=SUM($CL325:CV325),0,IF(CA325+$C325-SUM($CL325:CV325)&gt;AJ324+BE325,AJ324+BE325-CA325,$C325-SUM($CL325:CV325)))))</f>
        <v>0</v>
      </c>
      <c r="CX325" s="10">
        <f ca="1">IF(NOT(snowball),0,IF(AK324=0,0,IF($C325&lt;=SUM($CL325:CW325),0,IF(CB325+$C325-SUM($CL325:CW325)&gt;AK324+BF325,AK324+BF325-CB325,$C325-SUM($CL325:CW325)))))</f>
        <v>0</v>
      </c>
      <c r="CY325" s="10">
        <f ca="1">IF(NOT(snowball),0,IF(AL324=0,0,IF($C325&lt;=SUM($CL325:CX325),0,IF(CC325+$C325-SUM($CL325:CX325)&gt;AL324+BG325,AL324+BG325-CC325,$C325-SUM($CL325:CX325)))))</f>
        <v>0</v>
      </c>
      <c r="CZ325" s="10">
        <f ca="1">IF(NOT(snowball),0,IF(AM324=0,0,IF($C325&lt;=SUM($CL325:CY325),0,IF(CD325+$C325-SUM($CL325:CY325)&gt;AM324+BH325,AM324+BH325-CD325,$C325-SUM($CL325:CY325)))))</f>
        <v>0</v>
      </c>
      <c r="DA325" s="10">
        <f ca="1">IF(NOT(snowball),0,IF(AN324=0,0,IF($C325&lt;=SUM($CL325:CZ325),0,IF(CE325+$C325-SUM($CL325:CZ325)&gt;AN324+BI325,AN324+BI325-CE325,$C325-SUM($CL325:CZ325)))))</f>
        <v>0</v>
      </c>
      <c r="DB325" s="10">
        <f ca="1">IF(NOT(snowball),0,IF(AO324=0,0,IF($C325&lt;=SUM($CL325:DA325),0,IF(CF325+$C325-SUM($CL325:DA325)&gt;AO324+BJ325,AO324+BJ325-CF325,$C325-SUM($CL325:DA325)))))</f>
        <v>0</v>
      </c>
      <c r="DC325" s="10">
        <f ca="1">IF(NOT(snowball),0,IF(AP324=0,0,IF($C325&lt;=SUM($CL325:DB325),0,IF(CG325+$C325-SUM($CL325:DB325)&gt;AP324+BK325,AP324+BK325-CG325,$C325-SUM($CL325:DB325)))))</f>
        <v>0</v>
      </c>
      <c r="DD325" s="10">
        <f ca="1">IF(NOT(snowball),0,IF(AQ324=0,0,IF($C325&lt;=SUM($CL325:DC325),0,IF(CH325+$C325-SUM($CL325:DC325)&gt;AQ324+BL325,AQ324+BL325-CH325,$C325-SUM($CL325:DC325)))))</f>
        <v>0</v>
      </c>
      <c r="DE325" s="10">
        <f ca="1">IF(NOT(snowball),0,IF(AR324=0,0,IF($C325&lt;=SUM($CL325:DD325),0,IF(CI325+$C325-SUM($CL325:DD325)&gt;AR324+BM325,AR324+BM325-CI325,$C325-SUM($CL325:DD325)))))</f>
        <v>0</v>
      </c>
    </row>
    <row r="326" spans="1:109" ht="11.1" customHeight="1">
      <c r="A326" s="11" t="str">
        <f t="shared" ca="1" si="440"/>
        <v/>
      </c>
      <c r="B326" s="5" t="e">
        <f t="shared" ca="1" si="369"/>
        <v>#N/A</v>
      </c>
      <c r="C326" s="34" t="str">
        <f t="shared" ca="1" si="355"/>
        <v/>
      </c>
      <c r="D326" s="10">
        <f t="shared" ca="1" si="452"/>
        <v>0</v>
      </c>
      <c r="E326" s="10">
        <f t="shared" ca="1" si="453"/>
        <v>0</v>
      </c>
      <c r="F326" s="10">
        <f t="shared" ca="1" si="454"/>
        <v>0</v>
      </c>
      <c r="G326" s="10">
        <f t="shared" ca="1" si="455"/>
        <v>0</v>
      </c>
      <c r="H326" s="10">
        <f t="shared" ca="1" si="456"/>
        <v>0</v>
      </c>
      <c r="I326" s="10">
        <f t="shared" ca="1" si="457"/>
        <v>0</v>
      </c>
      <c r="J326" s="10">
        <f t="shared" ca="1" si="439"/>
        <v>0</v>
      </c>
      <c r="K326" s="10">
        <f t="shared" ca="1" si="356"/>
        <v>0</v>
      </c>
      <c r="L326" s="10">
        <f t="shared" ca="1" si="357"/>
        <v>0</v>
      </c>
      <c r="M326" s="10">
        <f t="shared" ca="1" si="358"/>
        <v>0</v>
      </c>
      <c r="N326" s="10">
        <f t="shared" ca="1" si="359"/>
        <v>0</v>
      </c>
      <c r="O326" s="10">
        <f t="shared" ca="1" si="360"/>
        <v>0</v>
      </c>
      <c r="P326" s="10">
        <f t="shared" ca="1" si="361"/>
        <v>0</v>
      </c>
      <c r="Q326" s="10">
        <f t="shared" ca="1" si="362"/>
        <v>0</v>
      </c>
      <c r="R326" s="10">
        <f t="shared" ca="1" si="363"/>
        <v>0</v>
      </c>
      <c r="S326" s="10">
        <f t="shared" ca="1" si="364"/>
        <v>0</v>
      </c>
      <c r="T326" s="10">
        <f t="shared" ca="1" si="365"/>
        <v>0</v>
      </c>
      <c r="U326" s="10">
        <f t="shared" ca="1" si="366"/>
        <v>0</v>
      </c>
      <c r="V326" s="10">
        <f t="shared" ca="1" si="367"/>
        <v>0</v>
      </c>
      <c r="W326" s="10">
        <f t="shared" ca="1" si="367"/>
        <v>0</v>
      </c>
      <c r="X326" s="31"/>
      <c r="Y326" s="10">
        <f t="shared" ca="1" si="442"/>
        <v>0</v>
      </c>
      <c r="Z326" s="10">
        <f t="shared" ca="1" si="443"/>
        <v>0</v>
      </c>
      <c r="AA326" s="10">
        <f t="shared" ca="1" si="444"/>
        <v>0</v>
      </c>
      <c r="AB326" s="10">
        <f t="shared" ca="1" si="445"/>
        <v>0</v>
      </c>
      <c r="AC326" s="10">
        <f t="shared" ca="1" si="446"/>
        <v>0</v>
      </c>
      <c r="AD326" s="10">
        <f t="shared" ca="1" si="447"/>
        <v>0</v>
      </c>
      <c r="AE326" s="10">
        <f t="shared" ca="1" si="393"/>
        <v>0</v>
      </c>
      <c r="AF326" s="10">
        <f t="shared" ca="1" si="394"/>
        <v>0</v>
      </c>
      <c r="AG326" s="10">
        <f t="shared" ca="1" si="395"/>
        <v>0</v>
      </c>
      <c r="AH326" s="10">
        <f t="shared" ca="1" si="396"/>
        <v>0</v>
      </c>
      <c r="AI326" s="10">
        <f t="shared" ca="1" si="397"/>
        <v>0</v>
      </c>
      <c r="AJ326" s="10">
        <f t="shared" ca="1" si="398"/>
        <v>0</v>
      </c>
      <c r="AK326" s="10">
        <f t="shared" ca="1" si="399"/>
        <v>0</v>
      </c>
      <c r="AL326" s="10">
        <f t="shared" ca="1" si="400"/>
        <v>0</v>
      </c>
      <c r="AM326" s="10">
        <f t="shared" ca="1" si="401"/>
        <v>0</v>
      </c>
      <c r="AN326" s="10">
        <f t="shared" ca="1" si="402"/>
        <v>0</v>
      </c>
      <c r="AO326" s="10">
        <f t="shared" ca="1" si="403"/>
        <v>0</v>
      </c>
      <c r="AP326" s="10">
        <f t="shared" ca="1" si="404"/>
        <v>0</v>
      </c>
      <c r="AQ326" s="10">
        <f t="shared" ca="1" si="405"/>
        <v>0</v>
      </c>
      <c r="AR326" s="10">
        <f t="shared" ca="1" si="406"/>
        <v>0</v>
      </c>
      <c r="AS326" s="2"/>
      <c r="AT326" s="10">
        <f t="shared" ca="1" si="448"/>
        <v>0</v>
      </c>
      <c r="AU326" s="10">
        <f t="shared" ca="1" si="449"/>
        <v>0</v>
      </c>
      <c r="AV326" s="10">
        <f t="shared" ca="1" si="450"/>
        <v>0</v>
      </c>
      <c r="AW326" s="10">
        <f t="shared" ca="1" si="376"/>
        <v>0</v>
      </c>
      <c r="AX326" s="10">
        <f t="shared" ca="1" si="377"/>
        <v>0</v>
      </c>
      <c r="AY326" s="10">
        <f t="shared" ca="1" si="378"/>
        <v>0</v>
      </c>
      <c r="AZ326" s="10">
        <f t="shared" ca="1" si="379"/>
        <v>0</v>
      </c>
      <c r="BA326" s="10">
        <f t="shared" ca="1" si="380"/>
        <v>0</v>
      </c>
      <c r="BB326" s="10">
        <f t="shared" ca="1" si="381"/>
        <v>0</v>
      </c>
      <c r="BC326" s="10">
        <f t="shared" ca="1" si="382"/>
        <v>0</v>
      </c>
      <c r="BD326" s="10">
        <f t="shared" ca="1" si="383"/>
        <v>0</v>
      </c>
      <c r="BE326" s="10">
        <f t="shared" ca="1" si="384"/>
        <v>0</v>
      </c>
      <c r="BF326" s="10">
        <f t="shared" ca="1" si="385"/>
        <v>0</v>
      </c>
      <c r="BG326" s="10">
        <f t="shared" ca="1" si="386"/>
        <v>0</v>
      </c>
      <c r="BH326" s="10">
        <f t="shared" ca="1" si="387"/>
        <v>0</v>
      </c>
      <c r="BI326" s="10">
        <f t="shared" ca="1" si="388"/>
        <v>0</v>
      </c>
      <c r="BJ326" s="10">
        <f t="shared" ca="1" si="389"/>
        <v>0</v>
      </c>
      <c r="BK326" s="10">
        <f t="shared" ca="1" si="390"/>
        <v>0</v>
      </c>
      <c r="BL326" s="10">
        <f t="shared" ca="1" si="391"/>
        <v>0</v>
      </c>
      <c r="BM326" s="10">
        <f t="shared" ca="1" si="392"/>
        <v>0</v>
      </c>
      <c r="BN326" s="13">
        <f t="shared" ca="1" si="370"/>
        <v>0</v>
      </c>
      <c r="BO326" s="7"/>
      <c r="BP326" s="10">
        <f t="shared" ca="1" si="371"/>
        <v>0</v>
      </c>
      <c r="BQ326" s="10">
        <f t="shared" ca="1" si="372"/>
        <v>0</v>
      </c>
      <c r="BR326" s="10">
        <f t="shared" ca="1" si="373"/>
        <v>0</v>
      </c>
      <c r="BS326" s="10">
        <f t="shared" ca="1" si="374"/>
        <v>0</v>
      </c>
      <c r="BT326" s="10">
        <f t="shared" ca="1" si="375"/>
        <v>0</v>
      </c>
      <c r="BU326" s="10">
        <f t="shared" ca="1" si="407"/>
        <v>0</v>
      </c>
      <c r="BV326" s="10">
        <f t="shared" ca="1" si="408"/>
        <v>0</v>
      </c>
      <c r="BW326" s="10">
        <f t="shared" ca="1" si="409"/>
        <v>0</v>
      </c>
      <c r="BX326" s="10">
        <f t="shared" ca="1" si="410"/>
        <v>0</v>
      </c>
      <c r="BY326" s="10">
        <f t="shared" ca="1" si="411"/>
        <v>0</v>
      </c>
      <c r="BZ326" s="10">
        <f t="shared" ca="1" si="412"/>
        <v>0</v>
      </c>
      <c r="CA326" s="10">
        <f t="shared" ca="1" si="413"/>
        <v>0</v>
      </c>
      <c r="CB326" s="10">
        <f t="shared" ca="1" si="414"/>
        <v>0</v>
      </c>
      <c r="CC326" s="10">
        <f t="shared" ca="1" si="415"/>
        <v>0</v>
      </c>
      <c r="CD326" s="10">
        <f t="shared" ca="1" si="416"/>
        <v>0</v>
      </c>
      <c r="CE326" s="10">
        <f t="shared" ca="1" si="417"/>
        <v>0</v>
      </c>
      <c r="CF326" s="10">
        <f t="shared" ca="1" si="418"/>
        <v>0</v>
      </c>
      <c r="CG326" s="10">
        <f t="shared" ca="1" si="419"/>
        <v>0</v>
      </c>
      <c r="CH326" s="10">
        <f t="shared" ca="1" si="420"/>
        <v>0</v>
      </c>
      <c r="CI326" s="10">
        <f t="shared" ca="1" si="421"/>
        <v>0</v>
      </c>
      <c r="CJ326" s="13">
        <f t="shared" ca="1" si="451"/>
        <v>0</v>
      </c>
      <c r="CK326" s="13"/>
      <c r="CL326" s="33">
        <f t="shared" ca="1" si="368"/>
        <v>0</v>
      </c>
      <c r="CM326" s="10">
        <f ca="1">IF(NOT(snowball),0,IF(Z325=0,0,IF($C326&lt;=SUM($CL326:CL326),0,IF(BQ326+$C326-SUM($CL326:CL326)&gt;Z325+AU326,Z325+AU326-BQ326,$C326-SUM($CL326:CL326)))))</f>
        <v>0</v>
      </c>
      <c r="CN326" s="10">
        <f ca="1">IF(NOT(snowball),0,IF(AA325=0,0,IF($C326&lt;=SUM($CL326:CM326),0,IF(BR326+$C326-SUM($CL326:CM326)&gt;AA325+AV326,AA325+AV326-BR326,$C326-SUM($CL326:CM326)))))</f>
        <v>0</v>
      </c>
      <c r="CO326" s="10">
        <f ca="1">IF(NOT(snowball),0,IF(AB325=0,0,IF($C326&lt;=SUM($CL326:CN326),0,IF(BS326+$C326-SUM($CL326:CN326)&gt;AB325+AW326,AB325+AW326-BS326,$C326-SUM($CL326:CN326)))))</f>
        <v>0</v>
      </c>
      <c r="CP326" s="10">
        <f ca="1">IF(NOT(snowball),0,IF(AC325=0,0,IF($C326&lt;=SUM($CL326:CO326),0,IF(BT326+$C326-SUM($CL326:CO326)&gt;AC325+AX326,AC325+AX326-BT326,$C326-SUM($CL326:CO326)))))</f>
        <v>0</v>
      </c>
      <c r="CQ326" s="10">
        <f ca="1">IF(NOT(snowball),0,IF(AD325=0,0,IF($C326&lt;=SUM($CL326:CP326),0,IF(BU326+$C326-SUM($CL326:CP326)&gt;AD325+AY326,AD325+AY326-BU326,$C326-SUM($CL326:CP326)))))</f>
        <v>0</v>
      </c>
      <c r="CR326" s="10">
        <f ca="1">IF(NOT(snowball),0,IF(AE325=0,0,IF($C326&lt;=SUM($CL326:CQ326),0,IF(BV326+$C326-SUM($CL326:CQ326)&gt;AE325+AZ326,AE325+AZ326-BV326,$C326-SUM($CL326:CQ326)))))</f>
        <v>0</v>
      </c>
      <c r="CS326" s="10">
        <f ca="1">IF(NOT(snowball),0,IF(AF325=0,0,IF($C326&lt;=SUM($CL326:CR326),0,IF(BW326+$C326-SUM($CL326:CR326)&gt;AF325+BA326,AF325+BA326-BW326,$C326-SUM($CL326:CR326)))))</f>
        <v>0</v>
      </c>
      <c r="CT326" s="10">
        <f ca="1">IF(NOT(snowball),0,IF(AG325=0,0,IF($C326&lt;=SUM($CL326:CS326),0,IF(BX326+$C326-SUM($CL326:CS326)&gt;AG325+BB326,AG325+BB326-BX326,$C326-SUM($CL326:CS326)))))</f>
        <v>0</v>
      </c>
      <c r="CU326" s="10">
        <f ca="1">IF(NOT(snowball),0,IF(AH325=0,0,IF($C326&lt;=SUM($CL326:CT326),0,IF(BY326+$C326-SUM($CL326:CT326)&gt;AH325+BC326,AH325+BC326-BY326,$C326-SUM($CL326:CT326)))))</f>
        <v>0</v>
      </c>
      <c r="CV326" s="10">
        <f ca="1">IF(NOT(snowball),0,IF(AI325=0,0,IF($C326&lt;=SUM($CL326:CU326),0,IF(BZ326+$C326-SUM($CL326:CU326)&gt;AI325+BD326,AI325+BD326-BZ326,$C326-SUM($CL326:CU326)))))</f>
        <v>0</v>
      </c>
      <c r="CW326" s="10">
        <f ca="1">IF(NOT(snowball),0,IF(AJ325=0,0,IF($C326&lt;=SUM($CL326:CV326),0,IF(CA326+$C326-SUM($CL326:CV326)&gt;AJ325+BE326,AJ325+BE326-CA326,$C326-SUM($CL326:CV326)))))</f>
        <v>0</v>
      </c>
      <c r="CX326" s="10">
        <f ca="1">IF(NOT(snowball),0,IF(AK325=0,0,IF($C326&lt;=SUM($CL326:CW326),0,IF(CB326+$C326-SUM($CL326:CW326)&gt;AK325+BF326,AK325+BF326-CB326,$C326-SUM($CL326:CW326)))))</f>
        <v>0</v>
      </c>
      <c r="CY326" s="10">
        <f ca="1">IF(NOT(snowball),0,IF(AL325=0,0,IF($C326&lt;=SUM($CL326:CX326),0,IF(CC326+$C326-SUM($CL326:CX326)&gt;AL325+BG326,AL325+BG326-CC326,$C326-SUM($CL326:CX326)))))</f>
        <v>0</v>
      </c>
      <c r="CZ326" s="10">
        <f ca="1">IF(NOT(snowball),0,IF(AM325=0,0,IF($C326&lt;=SUM($CL326:CY326),0,IF(CD326+$C326-SUM($CL326:CY326)&gt;AM325+BH326,AM325+BH326-CD326,$C326-SUM($CL326:CY326)))))</f>
        <v>0</v>
      </c>
      <c r="DA326" s="10">
        <f ca="1">IF(NOT(snowball),0,IF(AN325=0,0,IF($C326&lt;=SUM($CL326:CZ326),0,IF(CE326+$C326-SUM($CL326:CZ326)&gt;AN325+BI326,AN325+BI326-CE326,$C326-SUM($CL326:CZ326)))))</f>
        <v>0</v>
      </c>
      <c r="DB326" s="10">
        <f ca="1">IF(NOT(snowball),0,IF(AO325=0,0,IF($C326&lt;=SUM($CL326:DA326),0,IF(CF326+$C326-SUM($CL326:DA326)&gt;AO325+BJ326,AO325+BJ326-CF326,$C326-SUM($CL326:DA326)))))</f>
        <v>0</v>
      </c>
      <c r="DC326" s="10">
        <f ca="1">IF(NOT(snowball),0,IF(AP325=0,0,IF($C326&lt;=SUM($CL326:DB326),0,IF(CG326+$C326-SUM($CL326:DB326)&gt;AP325+BK326,AP325+BK326-CG326,$C326-SUM($CL326:DB326)))))</f>
        <v>0</v>
      </c>
      <c r="DD326" s="10">
        <f ca="1">IF(NOT(snowball),0,IF(AQ325=0,0,IF($C326&lt;=SUM($CL326:DC326),0,IF(CH326+$C326-SUM($CL326:DC326)&gt;AQ325+BL326,AQ325+BL326-CH326,$C326-SUM($CL326:DC326)))))</f>
        <v>0</v>
      </c>
      <c r="DE326" s="10">
        <f ca="1">IF(NOT(snowball),0,IF(AR325=0,0,IF($C326&lt;=SUM($CL326:DD326),0,IF(CI326+$C326-SUM($CL326:DD326)&gt;AR325+BM326,AR325+BM326-CI326,$C326-SUM($CL326:DD326)))))</f>
        <v>0</v>
      </c>
    </row>
    <row r="327" spans="1:109" ht="11.1" customHeight="1">
      <c r="A327" s="11" t="str">
        <f t="shared" ca="1" si="440"/>
        <v/>
      </c>
      <c r="B327" s="5" t="e">
        <f t="shared" ca="1" si="369"/>
        <v>#N/A</v>
      </c>
      <c r="C327" s="34" t="str">
        <f t="shared" ca="1" si="355"/>
        <v/>
      </c>
      <c r="D327" s="10">
        <f t="shared" ca="1" si="452"/>
        <v>0</v>
      </c>
      <c r="E327" s="10">
        <f t="shared" ca="1" si="453"/>
        <v>0</v>
      </c>
      <c r="F327" s="10">
        <f t="shared" ca="1" si="454"/>
        <v>0</v>
      </c>
      <c r="G327" s="10">
        <f t="shared" ca="1" si="455"/>
        <v>0</v>
      </c>
      <c r="H327" s="10">
        <f t="shared" ca="1" si="456"/>
        <v>0</v>
      </c>
      <c r="I327" s="10">
        <f t="shared" ca="1" si="457"/>
        <v>0</v>
      </c>
      <c r="J327" s="10">
        <f t="shared" ca="1" si="439"/>
        <v>0</v>
      </c>
      <c r="K327" s="10">
        <f t="shared" ca="1" si="356"/>
        <v>0</v>
      </c>
      <c r="L327" s="10">
        <f t="shared" ca="1" si="357"/>
        <v>0</v>
      </c>
      <c r="M327" s="10">
        <f t="shared" ca="1" si="358"/>
        <v>0</v>
      </c>
      <c r="N327" s="10">
        <f t="shared" ca="1" si="359"/>
        <v>0</v>
      </c>
      <c r="O327" s="10">
        <f t="shared" ca="1" si="360"/>
        <v>0</v>
      </c>
      <c r="P327" s="10">
        <f t="shared" ca="1" si="361"/>
        <v>0</v>
      </c>
      <c r="Q327" s="10">
        <f t="shared" ca="1" si="362"/>
        <v>0</v>
      </c>
      <c r="R327" s="10">
        <f t="shared" ca="1" si="363"/>
        <v>0</v>
      </c>
      <c r="S327" s="10">
        <f t="shared" ca="1" si="364"/>
        <v>0</v>
      </c>
      <c r="T327" s="10">
        <f t="shared" ca="1" si="365"/>
        <v>0</v>
      </c>
      <c r="U327" s="10">
        <f t="shared" ca="1" si="366"/>
        <v>0</v>
      </c>
      <c r="V327" s="10">
        <f t="shared" ca="1" si="367"/>
        <v>0</v>
      </c>
      <c r="W327" s="10">
        <f t="shared" ca="1" si="367"/>
        <v>0</v>
      </c>
      <c r="X327" s="31"/>
      <c r="Y327" s="10">
        <f t="shared" ca="1" si="442"/>
        <v>0</v>
      </c>
      <c r="Z327" s="10">
        <f t="shared" ca="1" si="443"/>
        <v>0</v>
      </c>
      <c r="AA327" s="10">
        <f t="shared" ca="1" si="444"/>
        <v>0</v>
      </c>
      <c r="AB327" s="10">
        <f t="shared" ca="1" si="445"/>
        <v>0</v>
      </c>
      <c r="AC327" s="10">
        <f t="shared" ca="1" si="446"/>
        <v>0</v>
      </c>
      <c r="AD327" s="10">
        <f t="shared" ca="1" si="447"/>
        <v>0</v>
      </c>
      <c r="AE327" s="10">
        <f t="shared" ca="1" si="393"/>
        <v>0</v>
      </c>
      <c r="AF327" s="10">
        <f t="shared" ca="1" si="394"/>
        <v>0</v>
      </c>
      <c r="AG327" s="10">
        <f t="shared" ca="1" si="395"/>
        <v>0</v>
      </c>
      <c r="AH327" s="10">
        <f t="shared" ca="1" si="396"/>
        <v>0</v>
      </c>
      <c r="AI327" s="10">
        <f t="shared" ca="1" si="397"/>
        <v>0</v>
      </c>
      <c r="AJ327" s="10">
        <f t="shared" ca="1" si="398"/>
        <v>0</v>
      </c>
      <c r="AK327" s="10">
        <f t="shared" ca="1" si="399"/>
        <v>0</v>
      </c>
      <c r="AL327" s="10">
        <f t="shared" ca="1" si="400"/>
        <v>0</v>
      </c>
      <c r="AM327" s="10">
        <f t="shared" ca="1" si="401"/>
        <v>0</v>
      </c>
      <c r="AN327" s="10">
        <f t="shared" ca="1" si="402"/>
        <v>0</v>
      </c>
      <c r="AO327" s="10">
        <f t="shared" ca="1" si="403"/>
        <v>0</v>
      </c>
      <c r="AP327" s="10">
        <f t="shared" ca="1" si="404"/>
        <v>0</v>
      </c>
      <c r="AQ327" s="10">
        <f t="shared" ca="1" si="405"/>
        <v>0</v>
      </c>
      <c r="AR327" s="10">
        <f t="shared" ca="1" si="406"/>
        <v>0</v>
      </c>
      <c r="AS327" s="2"/>
      <c r="AT327" s="10">
        <f t="shared" ca="1" si="448"/>
        <v>0</v>
      </c>
      <c r="AU327" s="10">
        <f t="shared" ca="1" si="449"/>
        <v>0</v>
      </c>
      <c r="AV327" s="10">
        <f t="shared" ca="1" si="450"/>
        <v>0</v>
      </c>
      <c r="AW327" s="10">
        <f t="shared" ca="1" si="376"/>
        <v>0</v>
      </c>
      <c r="AX327" s="10">
        <f t="shared" ca="1" si="377"/>
        <v>0</v>
      </c>
      <c r="AY327" s="10">
        <f t="shared" ca="1" si="378"/>
        <v>0</v>
      </c>
      <c r="AZ327" s="10">
        <f t="shared" ca="1" si="379"/>
        <v>0</v>
      </c>
      <c r="BA327" s="10">
        <f t="shared" ca="1" si="380"/>
        <v>0</v>
      </c>
      <c r="BB327" s="10">
        <f t="shared" ca="1" si="381"/>
        <v>0</v>
      </c>
      <c r="BC327" s="10">
        <f t="shared" ca="1" si="382"/>
        <v>0</v>
      </c>
      <c r="BD327" s="10">
        <f t="shared" ca="1" si="383"/>
        <v>0</v>
      </c>
      <c r="BE327" s="10">
        <f t="shared" ca="1" si="384"/>
        <v>0</v>
      </c>
      <c r="BF327" s="10">
        <f t="shared" ca="1" si="385"/>
        <v>0</v>
      </c>
      <c r="BG327" s="10">
        <f t="shared" ca="1" si="386"/>
        <v>0</v>
      </c>
      <c r="BH327" s="10">
        <f t="shared" ca="1" si="387"/>
        <v>0</v>
      </c>
      <c r="BI327" s="10">
        <f t="shared" ca="1" si="388"/>
        <v>0</v>
      </c>
      <c r="BJ327" s="10">
        <f t="shared" ca="1" si="389"/>
        <v>0</v>
      </c>
      <c r="BK327" s="10">
        <f t="shared" ca="1" si="390"/>
        <v>0</v>
      </c>
      <c r="BL327" s="10">
        <f t="shared" ca="1" si="391"/>
        <v>0</v>
      </c>
      <c r="BM327" s="10">
        <f t="shared" ca="1" si="392"/>
        <v>0</v>
      </c>
      <c r="BN327" s="13">
        <f t="shared" ca="1" si="370"/>
        <v>0</v>
      </c>
      <c r="BO327" s="7"/>
      <c r="BP327" s="10">
        <f t="shared" ca="1" si="371"/>
        <v>0</v>
      </c>
      <c r="BQ327" s="10">
        <f t="shared" ca="1" si="372"/>
        <v>0</v>
      </c>
      <c r="BR327" s="10">
        <f t="shared" ca="1" si="373"/>
        <v>0</v>
      </c>
      <c r="BS327" s="10">
        <f t="shared" ca="1" si="374"/>
        <v>0</v>
      </c>
      <c r="BT327" s="10">
        <f t="shared" ca="1" si="375"/>
        <v>0</v>
      </c>
      <c r="BU327" s="10">
        <f t="shared" ca="1" si="407"/>
        <v>0</v>
      </c>
      <c r="BV327" s="10">
        <f t="shared" ca="1" si="408"/>
        <v>0</v>
      </c>
      <c r="BW327" s="10">
        <f t="shared" ca="1" si="409"/>
        <v>0</v>
      </c>
      <c r="BX327" s="10">
        <f t="shared" ca="1" si="410"/>
        <v>0</v>
      </c>
      <c r="BY327" s="10">
        <f t="shared" ca="1" si="411"/>
        <v>0</v>
      </c>
      <c r="BZ327" s="10">
        <f t="shared" ca="1" si="412"/>
        <v>0</v>
      </c>
      <c r="CA327" s="10">
        <f t="shared" ca="1" si="413"/>
        <v>0</v>
      </c>
      <c r="CB327" s="10">
        <f t="shared" ca="1" si="414"/>
        <v>0</v>
      </c>
      <c r="CC327" s="10">
        <f t="shared" ca="1" si="415"/>
        <v>0</v>
      </c>
      <c r="CD327" s="10">
        <f t="shared" ca="1" si="416"/>
        <v>0</v>
      </c>
      <c r="CE327" s="10">
        <f t="shared" ca="1" si="417"/>
        <v>0</v>
      </c>
      <c r="CF327" s="10">
        <f t="shared" ca="1" si="418"/>
        <v>0</v>
      </c>
      <c r="CG327" s="10">
        <f t="shared" ca="1" si="419"/>
        <v>0</v>
      </c>
      <c r="CH327" s="10">
        <f t="shared" ca="1" si="420"/>
        <v>0</v>
      </c>
      <c r="CI327" s="10">
        <f t="shared" ca="1" si="421"/>
        <v>0</v>
      </c>
      <c r="CJ327" s="13">
        <f t="shared" ca="1" si="451"/>
        <v>0</v>
      </c>
      <c r="CK327" s="13"/>
      <c r="CL327" s="33">
        <f t="shared" ca="1" si="368"/>
        <v>0</v>
      </c>
      <c r="CM327" s="10">
        <f ca="1">IF(NOT(snowball),0,IF(Z326=0,0,IF($C327&lt;=SUM($CL327:CL327),0,IF(BQ327+$C327-SUM($CL327:CL327)&gt;Z326+AU327,Z326+AU327-BQ327,$C327-SUM($CL327:CL327)))))</f>
        <v>0</v>
      </c>
      <c r="CN327" s="10">
        <f ca="1">IF(NOT(snowball),0,IF(AA326=0,0,IF($C327&lt;=SUM($CL327:CM327),0,IF(BR327+$C327-SUM($CL327:CM327)&gt;AA326+AV327,AA326+AV327-BR327,$C327-SUM($CL327:CM327)))))</f>
        <v>0</v>
      </c>
      <c r="CO327" s="10">
        <f ca="1">IF(NOT(snowball),0,IF(AB326=0,0,IF($C327&lt;=SUM($CL327:CN327),0,IF(BS327+$C327-SUM($CL327:CN327)&gt;AB326+AW327,AB326+AW327-BS327,$C327-SUM($CL327:CN327)))))</f>
        <v>0</v>
      </c>
      <c r="CP327" s="10">
        <f ca="1">IF(NOT(snowball),0,IF(AC326=0,0,IF($C327&lt;=SUM($CL327:CO327),0,IF(BT327+$C327-SUM($CL327:CO327)&gt;AC326+AX327,AC326+AX327-BT327,$C327-SUM($CL327:CO327)))))</f>
        <v>0</v>
      </c>
      <c r="CQ327" s="10">
        <f ca="1">IF(NOT(snowball),0,IF(AD326=0,0,IF($C327&lt;=SUM($CL327:CP327),0,IF(BU327+$C327-SUM($CL327:CP327)&gt;AD326+AY327,AD326+AY327-BU327,$C327-SUM($CL327:CP327)))))</f>
        <v>0</v>
      </c>
      <c r="CR327" s="10">
        <f ca="1">IF(NOT(snowball),0,IF(AE326=0,0,IF($C327&lt;=SUM($CL327:CQ327),0,IF(BV327+$C327-SUM($CL327:CQ327)&gt;AE326+AZ327,AE326+AZ327-BV327,$C327-SUM($CL327:CQ327)))))</f>
        <v>0</v>
      </c>
      <c r="CS327" s="10">
        <f ca="1">IF(NOT(snowball),0,IF(AF326=0,0,IF($C327&lt;=SUM($CL327:CR327),0,IF(BW327+$C327-SUM($CL327:CR327)&gt;AF326+BA327,AF326+BA327-BW327,$C327-SUM($CL327:CR327)))))</f>
        <v>0</v>
      </c>
      <c r="CT327" s="10">
        <f ca="1">IF(NOT(snowball),0,IF(AG326=0,0,IF($C327&lt;=SUM($CL327:CS327),0,IF(BX327+$C327-SUM($CL327:CS327)&gt;AG326+BB327,AG326+BB327-BX327,$C327-SUM($CL327:CS327)))))</f>
        <v>0</v>
      </c>
      <c r="CU327" s="10">
        <f ca="1">IF(NOT(snowball),0,IF(AH326=0,0,IF($C327&lt;=SUM($CL327:CT327),0,IF(BY327+$C327-SUM($CL327:CT327)&gt;AH326+BC327,AH326+BC327-BY327,$C327-SUM($CL327:CT327)))))</f>
        <v>0</v>
      </c>
      <c r="CV327" s="10">
        <f ca="1">IF(NOT(snowball),0,IF(AI326=0,0,IF($C327&lt;=SUM($CL327:CU327),0,IF(BZ327+$C327-SUM($CL327:CU327)&gt;AI326+BD327,AI326+BD327-BZ327,$C327-SUM($CL327:CU327)))))</f>
        <v>0</v>
      </c>
      <c r="CW327" s="10">
        <f ca="1">IF(NOT(snowball),0,IF(AJ326=0,0,IF($C327&lt;=SUM($CL327:CV327),0,IF(CA327+$C327-SUM($CL327:CV327)&gt;AJ326+BE327,AJ326+BE327-CA327,$C327-SUM($CL327:CV327)))))</f>
        <v>0</v>
      </c>
      <c r="CX327" s="10">
        <f ca="1">IF(NOT(snowball),0,IF(AK326=0,0,IF($C327&lt;=SUM($CL327:CW327),0,IF(CB327+$C327-SUM($CL327:CW327)&gt;AK326+BF327,AK326+BF327-CB327,$C327-SUM($CL327:CW327)))))</f>
        <v>0</v>
      </c>
      <c r="CY327" s="10">
        <f ca="1">IF(NOT(snowball),0,IF(AL326=0,0,IF($C327&lt;=SUM($CL327:CX327),0,IF(CC327+$C327-SUM($CL327:CX327)&gt;AL326+BG327,AL326+BG327-CC327,$C327-SUM($CL327:CX327)))))</f>
        <v>0</v>
      </c>
      <c r="CZ327" s="10">
        <f ca="1">IF(NOT(snowball),0,IF(AM326=0,0,IF($C327&lt;=SUM($CL327:CY327),0,IF(CD327+$C327-SUM($CL327:CY327)&gt;AM326+BH327,AM326+BH327-CD327,$C327-SUM($CL327:CY327)))))</f>
        <v>0</v>
      </c>
      <c r="DA327" s="10">
        <f ca="1">IF(NOT(snowball),0,IF(AN326=0,0,IF($C327&lt;=SUM($CL327:CZ327),0,IF(CE327+$C327-SUM($CL327:CZ327)&gt;AN326+BI327,AN326+BI327-CE327,$C327-SUM($CL327:CZ327)))))</f>
        <v>0</v>
      </c>
      <c r="DB327" s="10">
        <f ca="1">IF(NOT(snowball),0,IF(AO326=0,0,IF($C327&lt;=SUM($CL327:DA327),0,IF(CF327+$C327-SUM($CL327:DA327)&gt;AO326+BJ327,AO326+BJ327-CF327,$C327-SUM($CL327:DA327)))))</f>
        <v>0</v>
      </c>
      <c r="DC327" s="10">
        <f ca="1">IF(NOT(snowball),0,IF(AP326=0,0,IF($C327&lt;=SUM($CL327:DB327),0,IF(CG327+$C327-SUM($CL327:DB327)&gt;AP326+BK327,AP326+BK327-CG327,$C327-SUM($CL327:DB327)))))</f>
        <v>0</v>
      </c>
      <c r="DD327" s="10">
        <f ca="1">IF(NOT(snowball),0,IF(AQ326=0,0,IF($C327&lt;=SUM($CL327:DC327),0,IF(CH327+$C327-SUM($CL327:DC327)&gt;AQ326+BL327,AQ326+BL327-CH327,$C327-SUM($CL327:DC327)))))</f>
        <v>0</v>
      </c>
      <c r="DE327" s="10">
        <f ca="1">IF(NOT(snowball),0,IF(AR326=0,0,IF($C327&lt;=SUM($CL327:DD327),0,IF(CI327+$C327-SUM($CL327:DD327)&gt;AR326+BM327,AR326+BM327-CI327,$C327-SUM($CL327:DD327)))))</f>
        <v>0</v>
      </c>
    </row>
    <row r="328" spans="1:109" ht="11.1" customHeight="1">
      <c r="A328" s="11" t="str">
        <f t="shared" ca="1" si="440"/>
        <v/>
      </c>
      <c r="B328" s="5" t="e">
        <f t="shared" ca="1" si="369"/>
        <v>#N/A</v>
      </c>
      <c r="C328" s="34" t="str">
        <f t="shared" ca="1" si="355"/>
        <v/>
      </c>
      <c r="D328" s="10">
        <f t="shared" ca="1" si="452"/>
        <v>0</v>
      </c>
      <c r="E328" s="10">
        <f t="shared" ca="1" si="453"/>
        <v>0</v>
      </c>
      <c r="F328" s="10">
        <f t="shared" ca="1" si="454"/>
        <v>0</v>
      </c>
      <c r="G328" s="10">
        <f t="shared" ca="1" si="455"/>
        <v>0</v>
      </c>
      <c r="H328" s="10">
        <f t="shared" ca="1" si="456"/>
        <v>0</v>
      </c>
      <c r="I328" s="10">
        <f t="shared" ca="1" si="457"/>
        <v>0</v>
      </c>
      <c r="J328" s="10">
        <f t="shared" ca="1" si="439"/>
        <v>0</v>
      </c>
      <c r="K328" s="10">
        <f t="shared" ca="1" si="356"/>
        <v>0</v>
      </c>
      <c r="L328" s="10">
        <f t="shared" ca="1" si="357"/>
        <v>0</v>
      </c>
      <c r="M328" s="10">
        <f t="shared" ca="1" si="358"/>
        <v>0</v>
      </c>
      <c r="N328" s="10">
        <f t="shared" ca="1" si="359"/>
        <v>0</v>
      </c>
      <c r="O328" s="10">
        <f t="shared" ca="1" si="360"/>
        <v>0</v>
      </c>
      <c r="P328" s="10">
        <f t="shared" ca="1" si="361"/>
        <v>0</v>
      </c>
      <c r="Q328" s="10">
        <f t="shared" ca="1" si="362"/>
        <v>0</v>
      </c>
      <c r="R328" s="10">
        <f t="shared" ca="1" si="363"/>
        <v>0</v>
      </c>
      <c r="S328" s="10">
        <f t="shared" ca="1" si="364"/>
        <v>0</v>
      </c>
      <c r="T328" s="10">
        <f t="shared" ca="1" si="365"/>
        <v>0</v>
      </c>
      <c r="U328" s="10">
        <f t="shared" ca="1" si="366"/>
        <v>0</v>
      </c>
      <c r="V328" s="10">
        <f t="shared" ca="1" si="367"/>
        <v>0</v>
      </c>
      <c r="W328" s="10">
        <f t="shared" ca="1" si="367"/>
        <v>0</v>
      </c>
      <c r="X328" s="31"/>
      <c r="Y328" s="10">
        <f t="shared" ca="1" si="442"/>
        <v>0</v>
      </c>
      <c r="Z328" s="10">
        <f t="shared" ca="1" si="443"/>
        <v>0</v>
      </c>
      <c r="AA328" s="10">
        <f t="shared" ca="1" si="444"/>
        <v>0</v>
      </c>
      <c r="AB328" s="10">
        <f t="shared" ca="1" si="445"/>
        <v>0</v>
      </c>
      <c r="AC328" s="10">
        <f t="shared" ca="1" si="446"/>
        <v>0</v>
      </c>
      <c r="AD328" s="10">
        <f t="shared" ca="1" si="447"/>
        <v>0</v>
      </c>
      <c r="AE328" s="10">
        <f t="shared" ca="1" si="393"/>
        <v>0</v>
      </c>
      <c r="AF328" s="10">
        <f t="shared" ca="1" si="394"/>
        <v>0</v>
      </c>
      <c r="AG328" s="10">
        <f t="shared" ca="1" si="395"/>
        <v>0</v>
      </c>
      <c r="AH328" s="10">
        <f t="shared" ca="1" si="396"/>
        <v>0</v>
      </c>
      <c r="AI328" s="10">
        <f t="shared" ca="1" si="397"/>
        <v>0</v>
      </c>
      <c r="AJ328" s="10">
        <f t="shared" ca="1" si="398"/>
        <v>0</v>
      </c>
      <c r="AK328" s="10">
        <f t="shared" ca="1" si="399"/>
        <v>0</v>
      </c>
      <c r="AL328" s="10">
        <f t="shared" ca="1" si="400"/>
        <v>0</v>
      </c>
      <c r="AM328" s="10">
        <f t="shared" ca="1" si="401"/>
        <v>0</v>
      </c>
      <c r="AN328" s="10">
        <f t="shared" ca="1" si="402"/>
        <v>0</v>
      </c>
      <c r="AO328" s="10">
        <f t="shared" ca="1" si="403"/>
        <v>0</v>
      </c>
      <c r="AP328" s="10">
        <f t="shared" ca="1" si="404"/>
        <v>0</v>
      </c>
      <c r="AQ328" s="10">
        <f t="shared" ca="1" si="405"/>
        <v>0</v>
      </c>
      <c r="AR328" s="10">
        <f t="shared" ca="1" si="406"/>
        <v>0</v>
      </c>
      <c r="AS328" s="2"/>
      <c r="AT328" s="10">
        <f t="shared" ca="1" si="448"/>
        <v>0</v>
      </c>
      <c r="AU328" s="10">
        <f t="shared" ca="1" si="449"/>
        <v>0</v>
      </c>
      <c r="AV328" s="10">
        <f t="shared" ca="1" si="450"/>
        <v>0</v>
      </c>
      <c r="AW328" s="10">
        <f t="shared" ca="1" si="376"/>
        <v>0</v>
      </c>
      <c r="AX328" s="10">
        <f t="shared" ca="1" si="377"/>
        <v>0</v>
      </c>
      <c r="AY328" s="10">
        <f t="shared" ca="1" si="378"/>
        <v>0</v>
      </c>
      <c r="AZ328" s="10">
        <f t="shared" ca="1" si="379"/>
        <v>0</v>
      </c>
      <c r="BA328" s="10">
        <f t="shared" ca="1" si="380"/>
        <v>0</v>
      </c>
      <c r="BB328" s="10">
        <f t="shared" ca="1" si="381"/>
        <v>0</v>
      </c>
      <c r="BC328" s="10">
        <f t="shared" ca="1" si="382"/>
        <v>0</v>
      </c>
      <c r="BD328" s="10">
        <f t="shared" ca="1" si="383"/>
        <v>0</v>
      </c>
      <c r="BE328" s="10">
        <f t="shared" ca="1" si="384"/>
        <v>0</v>
      </c>
      <c r="BF328" s="10">
        <f t="shared" ca="1" si="385"/>
        <v>0</v>
      </c>
      <c r="BG328" s="10">
        <f t="shared" ca="1" si="386"/>
        <v>0</v>
      </c>
      <c r="BH328" s="10">
        <f t="shared" ca="1" si="387"/>
        <v>0</v>
      </c>
      <c r="BI328" s="10">
        <f t="shared" ca="1" si="388"/>
        <v>0</v>
      </c>
      <c r="BJ328" s="10">
        <f t="shared" ca="1" si="389"/>
        <v>0</v>
      </c>
      <c r="BK328" s="10">
        <f t="shared" ca="1" si="390"/>
        <v>0</v>
      </c>
      <c r="BL328" s="10">
        <f t="shared" ca="1" si="391"/>
        <v>0</v>
      </c>
      <c r="BM328" s="10">
        <f t="shared" ca="1" si="392"/>
        <v>0</v>
      </c>
      <c r="BN328" s="13">
        <f t="shared" ca="1" si="370"/>
        <v>0</v>
      </c>
      <c r="BO328" s="7"/>
      <c r="BP328" s="10">
        <f t="shared" ca="1" si="371"/>
        <v>0</v>
      </c>
      <c r="BQ328" s="10">
        <f t="shared" ca="1" si="372"/>
        <v>0</v>
      </c>
      <c r="BR328" s="10">
        <f t="shared" ca="1" si="373"/>
        <v>0</v>
      </c>
      <c r="BS328" s="10">
        <f t="shared" ca="1" si="374"/>
        <v>0</v>
      </c>
      <c r="BT328" s="10">
        <f t="shared" ca="1" si="375"/>
        <v>0</v>
      </c>
      <c r="BU328" s="10">
        <f t="shared" ca="1" si="407"/>
        <v>0</v>
      </c>
      <c r="BV328" s="10">
        <f t="shared" ca="1" si="408"/>
        <v>0</v>
      </c>
      <c r="BW328" s="10">
        <f t="shared" ca="1" si="409"/>
        <v>0</v>
      </c>
      <c r="BX328" s="10">
        <f t="shared" ca="1" si="410"/>
        <v>0</v>
      </c>
      <c r="BY328" s="10">
        <f t="shared" ca="1" si="411"/>
        <v>0</v>
      </c>
      <c r="BZ328" s="10">
        <f t="shared" ca="1" si="412"/>
        <v>0</v>
      </c>
      <c r="CA328" s="10">
        <f t="shared" ca="1" si="413"/>
        <v>0</v>
      </c>
      <c r="CB328" s="10">
        <f t="shared" ca="1" si="414"/>
        <v>0</v>
      </c>
      <c r="CC328" s="10">
        <f t="shared" ca="1" si="415"/>
        <v>0</v>
      </c>
      <c r="CD328" s="10">
        <f t="shared" ca="1" si="416"/>
        <v>0</v>
      </c>
      <c r="CE328" s="10">
        <f t="shared" ca="1" si="417"/>
        <v>0</v>
      </c>
      <c r="CF328" s="10">
        <f t="shared" ca="1" si="418"/>
        <v>0</v>
      </c>
      <c r="CG328" s="10">
        <f t="shared" ca="1" si="419"/>
        <v>0</v>
      </c>
      <c r="CH328" s="10">
        <f t="shared" ca="1" si="420"/>
        <v>0</v>
      </c>
      <c r="CI328" s="10">
        <f t="shared" ca="1" si="421"/>
        <v>0</v>
      </c>
      <c r="CJ328" s="13">
        <f t="shared" ca="1" si="451"/>
        <v>0</v>
      </c>
      <c r="CK328" s="13"/>
      <c r="CL328" s="33">
        <f t="shared" ca="1" si="368"/>
        <v>0</v>
      </c>
      <c r="CM328" s="10">
        <f ca="1">IF(NOT(snowball),0,IF(Z327=0,0,IF($C328&lt;=SUM($CL328:CL328),0,IF(BQ328+$C328-SUM($CL328:CL328)&gt;Z327+AU328,Z327+AU328-BQ328,$C328-SUM($CL328:CL328)))))</f>
        <v>0</v>
      </c>
      <c r="CN328" s="10">
        <f ca="1">IF(NOT(snowball),0,IF(AA327=0,0,IF($C328&lt;=SUM($CL328:CM328),0,IF(BR328+$C328-SUM($CL328:CM328)&gt;AA327+AV328,AA327+AV328-BR328,$C328-SUM($CL328:CM328)))))</f>
        <v>0</v>
      </c>
      <c r="CO328" s="10">
        <f ca="1">IF(NOT(snowball),0,IF(AB327=0,0,IF($C328&lt;=SUM($CL328:CN328),0,IF(BS328+$C328-SUM($CL328:CN328)&gt;AB327+AW328,AB327+AW328-BS328,$C328-SUM($CL328:CN328)))))</f>
        <v>0</v>
      </c>
      <c r="CP328" s="10">
        <f ca="1">IF(NOT(snowball),0,IF(AC327=0,0,IF($C328&lt;=SUM($CL328:CO328),0,IF(BT328+$C328-SUM($CL328:CO328)&gt;AC327+AX328,AC327+AX328-BT328,$C328-SUM($CL328:CO328)))))</f>
        <v>0</v>
      </c>
      <c r="CQ328" s="10">
        <f ca="1">IF(NOT(snowball),0,IF(AD327=0,0,IF($C328&lt;=SUM($CL328:CP328),0,IF(BU328+$C328-SUM($CL328:CP328)&gt;AD327+AY328,AD327+AY328-BU328,$C328-SUM($CL328:CP328)))))</f>
        <v>0</v>
      </c>
      <c r="CR328" s="10">
        <f ca="1">IF(NOT(snowball),0,IF(AE327=0,0,IF($C328&lt;=SUM($CL328:CQ328),0,IF(BV328+$C328-SUM($CL328:CQ328)&gt;AE327+AZ328,AE327+AZ328-BV328,$C328-SUM($CL328:CQ328)))))</f>
        <v>0</v>
      </c>
      <c r="CS328" s="10">
        <f ca="1">IF(NOT(snowball),0,IF(AF327=0,0,IF($C328&lt;=SUM($CL328:CR328),0,IF(BW328+$C328-SUM($CL328:CR328)&gt;AF327+BA328,AF327+BA328-BW328,$C328-SUM($CL328:CR328)))))</f>
        <v>0</v>
      </c>
      <c r="CT328" s="10">
        <f ca="1">IF(NOT(snowball),0,IF(AG327=0,0,IF($C328&lt;=SUM($CL328:CS328),0,IF(BX328+$C328-SUM($CL328:CS328)&gt;AG327+BB328,AG327+BB328-BX328,$C328-SUM($CL328:CS328)))))</f>
        <v>0</v>
      </c>
      <c r="CU328" s="10">
        <f ca="1">IF(NOT(snowball),0,IF(AH327=0,0,IF($C328&lt;=SUM($CL328:CT328),0,IF(BY328+$C328-SUM($CL328:CT328)&gt;AH327+BC328,AH327+BC328-BY328,$C328-SUM($CL328:CT328)))))</f>
        <v>0</v>
      </c>
      <c r="CV328" s="10">
        <f ca="1">IF(NOT(snowball),0,IF(AI327=0,0,IF($C328&lt;=SUM($CL328:CU328),0,IF(BZ328+$C328-SUM($CL328:CU328)&gt;AI327+BD328,AI327+BD328-BZ328,$C328-SUM($CL328:CU328)))))</f>
        <v>0</v>
      </c>
      <c r="CW328" s="10">
        <f ca="1">IF(NOT(snowball),0,IF(AJ327=0,0,IF($C328&lt;=SUM($CL328:CV328),0,IF(CA328+$C328-SUM($CL328:CV328)&gt;AJ327+BE328,AJ327+BE328-CA328,$C328-SUM($CL328:CV328)))))</f>
        <v>0</v>
      </c>
      <c r="CX328" s="10">
        <f ca="1">IF(NOT(snowball),0,IF(AK327=0,0,IF($C328&lt;=SUM($CL328:CW328),0,IF(CB328+$C328-SUM($CL328:CW328)&gt;AK327+BF328,AK327+BF328-CB328,$C328-SUM($CL328:CW328)))))</f>
        <v>0</v>
      </c>
      <c r="CY328" s="10">
        <f ca="1">IF(NOT(snowball),0,IF(AL327=0,0,IF($C328&lt;=SUM($CL328:CX328),0,IF(CC328+$C328-SUM($CL328:CX328)&gt;AL327+BG328,AL327+BG328-CC328,$C328-SUM($CL328:CX328)))))</f>
        <v>0</v>
      </c>
      <c r="CZ328" s="10">
        <f ca="1">IF(NOT(snowball),0,IF(AM327=0,0,IF($C328&lt;=SUM($CL328:CY328),0,IF(CD328+$C328-SUM($CL328:CY328)&gt;AM327+BH328,AM327+BH328-CD328,$C328-SUM($CL328:CY328)))))</f>
        <v>0</v>
      </c>
      <c r="DA328" s="10">
        <f ca="1">IF(NOT(snowball),0,IF(AN327=0,0,IF($C328&lt;=SUM($CL328:CZ328),0,IF(CE328+$C328-SUM($CL328:CZ328)&gt;AN327+BI328,AN327+BI328-CE328,$C328-SUM($CL328:CZ328)))))</f>
        <v>0</v>
      </c>
      <c r="DB328" s="10">
        <f ca="1">IF(NOT(snowball),0,IF(AO327=0,0,IF($C328&lt;=SUM($CL328:DA328),0,IF(CF328+$C328-SUM($CL328:DA328)&gt;AO327+BJ328,AO327+BJ328-CF328,$C328-SUM($CL328:DA328)))))</f>
        <v>0</v>
      </c>
      <c r="DC328" s="10">
        <f ca="1">IF(NOT(snowball),0,IF(AP327=0,0,IF($C328&lt;=SUM($CL328:DB328),0,IF(CG328+$C328-SUM($CL328:DB328)&gt;AP327+BK328,AP327+BK328-CG328,$C328-SUM($CL328:DB328)))))</f>
        <v>0</v>
      </c>
      <c r="DD328" s="10">
        <f ca="1">IF(NOT(snowball),0,IF(AQ327=0,0,IF($C328&lt;=SUM($CL328:DC328),0,IF(CH328+$C328-SUM($CL328:DC328)&gt;AQ327+BL328,AQ327+BL328-CH328,$C328-SUM($CL328:DC328)))))</f>
        <v>0</v>
      </c>
      <c r="DE328" s="10">
        <f ca="1">IF(NOT(snowball),0,IF(AR327=0,0,IF($C328&lt;=SUM($CL328:DD328),0,IF(CI328+$C328-SUM($CL328:DD328)&gt;AR327+BM328,AR327+BM328-CI328,$C328-SUM($CL328:DD328)))))</f>
        <v>0</v>
      </c>
    </row>
    <row r="329" spans="1:109" ht="11.1" customHeight="1">
      <c r="A329" s="11" t="str">
        <f t="shared" ca="1" si="440"/>
        <v/>
      </c>
      <c r="B329" s="5" t="e">
        <f t="shared" ca="1" si="369"/>
        <v>#N/A</v>
      </c>
      <c r="C329" s="34" t="str">
        <f t="shared" ca="1" si="355"/>
        <v/>
      </c>
      <c r="D329" s="10">
        <f t="shared" ca="1" si="452"/>
        <v>0</v>
      </c>
      <c r="E329" s="10">
        <f t="shared" ca="1" si="453"/>
        <v>0</v>
      </c>
      <c r="F329" s="10">
        <f t="shared" ca="1" si="454"/>
        <v>0</v>
      </c>
      <c r="G329" s="10">
        <f t="shared" ca="1" si="455"/>
        <v>0</v>
      </c>
      <c r="H329" s="10">
        <f t="shared" ca="1" si="456"/>
        <v>0</v>
      </c>
      <c r="I329" s="10">
        <f t="shared" ca="1" si="457"/>
        <v>0</v>
      </c>
      <c r="J329" s="10">
        <f t="shared" ca="1" si="439"/>
        <v>0</v>
      </c>
      <c r="K329" s="10">
        <f t="shared" ca="1" si="356"/>
        <v>0</v>
      </c>
      <c r="L329" s="10">
        <f t="shared" ca="1" si="357"/>
        <v>0</v>
      </c>
      <c r="M329" s="10">
        <f t="shared" ca="1" si="358"/>
        <v>0</v>
      </c>
      <c r="N329" s="10">
        <f t="shared" ca="1" si="359"/>
        <v>0</v>
      </c>
      <c r="O329" s="10">
        <f t="shared" ca="1" si="360"/>
        <v>0</v>
      </c>
      <c r="P329" s="10">
        <f t="shared" ca="1" si="361"/>
        <v>0</v>
      </c>
      <c r="Q329" s="10">
        <f t="shared" ca="1" si="362"/>
        <v>0</v>
      </c>
      <c r="R329" s="10">
        <f t="shared" ca="1" si="363"/>
        <v>0</v>
      </c>
      <c r="S329" s="10">
        <f t="shared" ca="1" si="364"/>
        <v>0</v>
      </c>
      <c r="T329" s="10">
        <f t="shared" ca="1" si="365"/>
        <v>0</v>
      </c>
      <c r="U329" s="10">
        <f t="shared" ca="1" si="366"/>
        <v>0</v>
      </c>
      <c r="V329" s="10">
        <f t="shared" ca="1" si="367"/>
        <v>0</v>
      </c>
      <c r="W329" s="10">
        <f t="shared" ca="1" si="367"/>
        <v>0</v>
      </c>
      <c r="X329" s="31"/>
      <c r="Y329" s="10">
        <f t="shared" ca="1" si="442"/>
        <v>0</v>
      </c>
      <c r="Z329" s="10">
        <f t="shared" ca="1" si="443"/>
        <v>0</v>
      </c>
      <c r="AA329" s="10">
        <f t="shared" ca="1" si="444"/>
        <v>0</v>
      </c>
      <c r="AB329" s="10">
        <f t="shared" ca="1" si="445"/>
        <v>0</v>
      </c>
      <c r="AC329" s="10">
        <f t="shared" ca="1" si="446"/>
        <v>0</v>
      </c>
      <c r="AD329" s="10">
        <f t="shared" ca="1" si="447"/>
        <v>0</v>
      </c>
      <c r="AE329" s="10">
        <f t="shared" ca="1" si="393"/>
        <v>0</v>
      </c>
      <c r="AF329" s="10">
        <f t="shared" ca="1" si="394"/>
        <v>0</v>
      </c>
      <c r="AG329" s="10">
        <f t="shared" ca="1" si="395"/>
        <v>0</v>
      </c>
      <c r="AH329" s="10">
        <f t="shared" ca="1" si="396"/>
        <v>0</v>
      </c>
      <c r="AI329" s="10">
        <f t="shared" ca="1" si="397"/>
        <v>0</v>
      </c>
      <c r="AJ329" s="10">
        <f t="shared" ca="1" si="398"/>
        <v>0</v>
      </c>
      <c r="AK329" s="10">
        <f t="shared" ca="1" si="399"/>
        <v>0</v>
      </c>
      <c r="AL329" s="10">
        <f t="shared" ca="1" si="400"/>
        <v>0</v>
      </c>
      <c r="AM329" s="10">
        <f t="shared" ca="1" si="401"/>
        <v>0</v>
      </c>
      <c r="AN329" s="10">
        <f t="shared" ca="1" si="402"/>
        <v>0</v>
      </c>
      <c r="AO329" s="10">
        <f t="shared" ca="1" si="403"/>
        <v>0</v>
      </c>
      <c r="AP329" s="10">
        <f t="shared" ca="1" si="404"/>
        <v>0</v>
      </c>
      <c r="AQ329" s="10">
        <f t="shared" ca="1" si="405"/>
        <v>0</v>
      </c>
      <c r="AR329" s="10">
        <f t="shared" ca="1" si="406"/>
        <v>0</v>
      </c>
      <c r="AS329" s="2"/>
      <c r="AT329" s="10">
        <f t="shared" ca="1" si="448"/>
        <v>0</v>
      </c>
      <c r="AU329" s="10">
        <f t="shared" ca="1" si="449"/>
        <v>0</v>
      </c>
      <c r="AV329" s="10">
        <f t="shared" ca="1" si="450"/>
        <v>0</v>
      </c>
      <c r="AW329" s="10">
        <f t="shared" ca="1" si="376"/>
        <v>0</v>
      </c>
      <c r="AX329" s="10">
        <f t="shared" ca="1" si="377"/>
        <v>0</v>
      </c>
      <c r="AY329" s="10">
        <f t="shared" ca="1" si="378"/>
        <v>0</v>
      </c>
      <c r="AZ329" s="10">
        <f t="shared" ca="1" si="379"/>
        <v>0</v>
      </c>
      <c r="BA329" s="10">
        <f t="shared" ca="1" si="380"/>
        <v>0</v>
      </c>
      <c r="BB329" s="10">
        <f t="shared" ca="1" si="381"/>
        <v>0</v>
      </c>
      <c r="BC329" s="10">
        <f t="shared" ca="1" si="382"/>
        <v>0</v>
      </c>
      <c r="BD329" s="10">
        <f t="shared" ca="1" si="383"/>
        <v>0</v>
      </c>
      <c r="BE329" s="10">
        <f t="shared" ca="1" si="384"/>
        <v>0</v>
      </c>
      <c r="BF329" s="10">
        <f t="shared" ca="1" si="385"/>
        <v>0</v>
      </c>
      <c r="BG329" s="10">
        <f t="shared" ca="1" si="386"/>
        <v>0</v>
      </c>
      <c r="BH329" s="10">
        <f t="shared" ca="1" si="387"/>
        <v>0</v>
      </c>
      <c r="BI329" s="10">
        <f t="shared" ca="1" si="388"/>
        <v>0</v>
      </c>
      <c r="BJ329" s="10">
        <f t="shared" ca="1" si="389"/>
        <v>0</v>
      </c>
      <c r="BK329" s="10">
        <f t="shared" ca="1" si="390"/>
        <v>0</v>
      </c>
      <c r="BL329" s="10">
        <f t="shared" ca="1" si="391"/>
        <v>0</v>
      </c>
      <c r="BM329" s="10">
        <f t="shared" ca="1" si="392"/>
        <v>0</v>
      </c>
      <c r="BN329" s="13">
        <f t="shared" ca="1" si="370"/>
        <v>0</v>
      </c>
      <c r="BO329" s="7"/>
      <c r="BP329" s="10">
        <f t="shared" ca="1" si="371"/>
        <v>0</v>
      </c>
      <c r="BQ329" s="10">
        <f t="shared" ca="1" si="372"/>
        <v>0</v>
      </c>
      <c r="BR329" s="10">
        <f t="shared" ca="1" si="373"/>
        <v>0</v>
      </c>
      <c r="BS329" s="10">
        <f t="shared" ca="1" si="374"/>
        <v>0</v>
      </c>
      <c r="BT329" s="10">
        <f t="shared" ca="1" si="375"/>
        <v>0</v>
      </c>
      <c r="BU329" s="10">
        <f t="shared" ca="1" si="407"/>
        <v>0</v>
      </c>
      <c r="BV329" s="10">
        <f t="shared" ca="1" si="408"/>
        <v>0</v>
      </c>
      <c r="BW329" s="10">
        <f t="shared" ca="1" si="409"/>
        <v>0</v>
      </c>
      <c r="BX329" s="10">
        <f t="shared" ca="1" si="410"/>
        <v>0</v>
      </c>
      <c r="BY329" s="10">
        <f t="shared" ca="1" si="411"/>
        <v>0</v>
      </c>
      <c r="BZ329" s="10">
        <f t="shared" ca="1" si="412"/>
        <v>0</v>
      </c>
      <c r="CA329" s="10">
        <f t="shared" ca="1" si="413"/>
        <v>0</v>
      </c>
      <c r="CB329" s="10">
        <f t="shared" ca="1" si="414"/>
        <v>0</v>
      </c>
      <c r="CC329" s="10">
        <f t="shared" ca="1" si="415"/>
        <v>0</v>
      </c>
      <c r="CD329" s="10">
        <f t="shared" ca="1" si="416"/>
        <v>0</v>
      </c>
      <c r="CE329" s="10">
        <f t="shared" ca="1" si="417"/>
        <v>0</v>
      </c>
      <c r="CF329" s="10">
        <f t="shared" ca="1" si="418"/>
        <v>0</v>
      </c>
      <c r="CG329" s="10">
        <f t="shared" ca="1" si="419"/>
        <v>0</v>
      </c>
      <c r="CH329" s="10">
        <f t="shared" ca="1" si="420"/>
        <v>0</v>
      </c>
      <c r="CI329" s="10">
        <f t="shared" ca="1" si="421"/>
        <v>0</v>
      </c>
      <c r="CJ329" s="13">
        <f t="shared" ca="1" si="451"/>
        <v>0</v>
      </c>
      <c r="CK329" s="13"/>
      <c r="CL329" s="33">
        <f t="shared" ca="1" si="368"/>
        <v>0</v>
      </c>
      <c r="CM329" s="10">
        <f ca="1">IF(NOT(snowball),0,IF(Z328=0,0,IF($C329&lt;=SUM($CL329:CL329),0,IF(BQ329+$C329-SUM($CL329:CL329)&gt;Z328+AU329,Z328+AU329-BQ329,$C329-SUM($CL329:CL329)))))</f>
        <v>0</v>
      </c>
      <c r="CN329" s="10">
        <f ca="1">IF(NOT(snowball),0,IF(AA328=0,0,IF($C329&lt;=SUM($CL329:CM329),0,IF(BR329+$C329-SUM($CL329:CM329)&gt;AA328+AV329,AA328+AV329-BR329,$C329-SUM($CL329:CM329)))))</f>
        <v>0</v>
      </c>
      <c r="CO329" s="10">
        <f ca="1">IF(NOT(snowball),0,IF(AB328=0,0,IF($C329&lt;=SUM($CL329:CN329),0,IF(BS329+$C329-SUM($CL329:CN329)&gt;AB328+AW329,AB328+AW329-BS329,$C329-SUM($CL329:CN329)))))</f>
        <v>0</v>
      </c>
      <c r="CP329" s="10">
        <f ca="1">IF(NOT(snowball),0,IF(AC328=0,0,IF($C329&lt;=SUM($CL329:CO329),0,IF(BT329+$C329-SUM($CL329:CO329)&gt;AC328+AX329,AC328+AX329-BT329,$C329-SUM($CL329:CO329)))))</f>
        <v>0</v>
      </c>
      <c r="CQ329" s="10">
        <f ca="1">IF(NOT(snowball),0,IF(AD328=0,0,IF($C329&lt;=SUM($CL329:CP329),0,IF(BU329+$C329-SUM($CL329:CP329)&gt;AD328+AY329,AD328+AY329-BU329,$C329-SUM($CL329:CP329)))))</f>
        <v>0</v>
      </c>
      <c r="CR329" s="10">
        <f ca="1">IF(NOT(snowball),0,IF(AE328=0,0,IF($C329&lt;=SUM($CL329:CQ329),0,IF(BV329+$C329-SUM($CL329:CQ329)&gt;AE328+AZ329,AE328+AZ329-BV329,$C329-SUM($CL329:CQ329)))))</f>
        <v>0</v>
      </c>
      <c r="CS329" s="10">
        <f ca="1">IF(NOT(snowball),0,IF(AF328=0,0,IF($C329&lt;=SUM($CL329:CR329),0,IF(BW329+$C329-SUM($CL329:CR329)&gt;AF328+BA329,AF328+BA329-BW329,$C329-SUM($CL329:CR329)))))</f>
        <v>0</v>
      </c>
      <c r="CT329" s="10">
        <f ca="1">IF(NOT(snowball),0,IF(AG328=0,0,IF($C329&lt;=SUM($CL329:CS329),0,IF(BX329+$C329-SUM($CL329:CS329)&gt;AG328+BB329,AG328+BB329-BX329,$C329-SUM($CL329:CS329)))))</f>
        <v>0</v>
      </c>
      <c r="CU329" s="10">
        <f ca="1">IF(NOT(snowball),0,IF(AH328=0,0,IF($C329&lt;=SUM($CL329:CT329),0,IF(BY329+$C329-SUM($CL329:CT329)&gt;AH328+BC329,AH328+BC329-BY329,$C329-SUM($CL329:CT329)))))</f>
        <v>0</v>
      </c>
      <c r="CV329" s="10">
        <f ca="1">IF(NOT(snowball),0,IF(AI328=0,0,IF($C329&lt;=SUM($CL329:CU329),0,IF(BZ329+$C329-SUM($CL329:CU329)&gt;AI328+BD329,AI328+BD329-BZ329,$C329-SUM($CL329:CU329)))))</f>
        <v>0</v>
      </c>
      <c r="CW329" s="10">
        <f ca="1">IF(NOT(snowball),0,IF(AJ328=0,0,IF($C329&lt;=SUM($CL329:CV329),0,IF(CA329+$C329-SUM($CL329:CV329)&gt;AJ328+BE329,AJ328+BE329-CA329,$C329-SUM($CL329:CV329)))))</f>
        <v>0</v>
      </c>
      <c r="CX329" s="10">
        <f ca="1">IF(NOT(snowball),0,IF(AK328=0,0,IF($C329&lt;=SUM($CL329:CW329),0,IF(CB329+$C329-SUM($CL329:CW329)&gt;AK328+BF329,AK328+BF329-CB329,$C329-SUM($CL329:CW329)))))</f>
        <v>0</v>
      </c>
      <c r="CY329" s="10">
        <f ca="1">IF(NOT(snowball),0,IF(AL328=0,0,IF($C329&lt;=SUM($CL329:CX329),0,IF(CC329+$C329-SUM($CL329:CX329)&gt;AL328+BG329,AL328+BG329-CC329,$C329-SUM($CL329:CX329)))))</f>
        <v>0</v>
      </c>
      <c r="CZ329" s="10">
        <f ca="1">IF(NOT(snowball),0,IF(AM328=0,0,IF($C329&lt;=SUM($CL329:CY329),0,IF(CD329+$C329-SUM($CL329:CY329)&gt;AM328+BH329,AM328+BH329-CD329,$C329-SUM($CL329:CY329)))))</f>
        <v>0</v>
      </c>
      <c r="DA329" s="10">
        <f ca="1">IF(NOT(snowball),0,IF(AN328=0,0,IF($C329&lt;=SUM($CL329:CZ329),0,IF(CE329+$C329-SUM($CL329:CZ329)&gt;AN328+BI329,AN328+BI329-CE329,$C329-SUM($CL329:CZ329)))))</f>
        <v>0</v>
      </c>
      <c r="DB329" s="10">
        <f ca="1">IF(NOT(snowball),0,IF(AO328=0,0,IF($C329&lt;=SUM($CL329:DA329),0,IF(CF329+$C329-SUM($CL329:DA329)&gt;AO328+BJ329,AO328+BJ329-CF329,$C329-SUM($CL329:DA329)))))</f>
        <v>0</v>
      </c>
      <c r="DC329" s="10">
        <f ca="1">IF(NOT(snowball),0,IF(AP328=0,0,IF($C329&lt;=SUM($CL329:DB329),0,IF(CG329+$C329-SUM($CL329:DB329)&gt;AP328+BK329,AP328+BK329-CG329,$C329-SUM($CL329:DB329)))))</f>
        <v>0</v>
      </c>
      <c r="DD329" s="10">
        <f ca="1">IF(NOT(snowball),0,IF(AQ328=0,0,IF($C329&lt;=SUM($CL329:DC329),0,IF(CH329+$C329-SUM($CL329:DC329)&gt;AQ328+BL329,AQ328+BL329-CH329,$C329-SUM($CL329:DC329)))))</f>
        <v>0</v>
      </c>
      <c r="DE329" s="10">
        <f ca="1">IF(NOT(snowball),0,IF(AR328=0,0,IF($C329&lt;=SUM($CL329:DD329),0,IF(CI329+$C329-SUM($CL329:DD329)&gt;AR328+BM329,AR328+BM329-CI329,$C329-SUM($CL329:DD329)))))</f>
        <v>0</v>
      </c>
    </row>
    <row r="330" spans="1:109" ht="11.1" customHeight="1">
      <c r="A330" s="11" t="str">
        <f t="shared" ca="1" si="440"/>
        <v/>
      </c>
      <c r="B330" s="5" t="e">
        <f t="shared" ca="1" si="369"/>
        <v>#N/A</v>
      </c>
      <c r="C330" s="34" t="str">
        <f t="shared" ca="1" si="355"/>
        <v/>
      </c>
      <c r="D330" s="10">
        <f t="shared" ca="1" si="452"/>
        <v>0</v>
      </c>
      <c r="E330" s="10">
        <f t="shared" ca="1" si="453"/>
        <v>0</v>
      </c>
      <c r="F330" s="10">
        <f t="shared" ca="1" si="454"/>
        <v>0</v>
      </c>
      <c r="G330" s="10">
        <f t="shared" ca="1" si="455"/>
        <v>0</v>
      </c>
      <c r="H330" s="10">
        <f t="shared" ca="1" si="456"/>
        <v>0</v>
      </c>
      <c r="I330" s="10">
        <f t="shared" ca="1" si="457"/>
        <v>0</v>
      </c>
      <c r="J330" s="10">
        <f t="shared" ca="1" si="439"/>
        <v>0</v>
      </c>
      <c r="K330" s="10">
        <f t="shared" ca="1" si="356"/>
        <v>0</v>
      </c>
      <c r="L330" s="10">
        <f t="shared" ca="1" si="357"/>
        <v>0</v>
      </c>
      <c r="M330" s="10">
        <f t="shared" ca="1" si="358"/>
        <v>0</v>
      </c>
      <c r="N330" s="10">
        <f t="shared" ca="1" si="359"/>
        <v>0</v>
      </c>
      <c r="O330" s="10">
        <f t="shared" ca="1" si="360"/>
        <v>0</v>
      </c>
      <c r="P330" s="10">
        <f t="shared" ca="1" si="361"/>
        <v>0</v>
      </c>
      <c r="Q330" s="10">
        <f t="shared" ca="1" si="362"/>
        <v>0</v>
      </c>
      <c r="R330" s="10">
        <f t="shared" ca="1" si="363"/>
        <v>0</v>
      </c>
      <c r="S330" s="10">
        <f t="shared" ca="1" si="364"/>
        <v>0</v>
      </c>
      <c r="T330" s="10">
        <f t="shared" ca="1" si="365"/>
        <v>0</v>
      </c>
      <c r="U330" s="10">
        <f t="shared" ca="1" si="366"/>
        <v>0</v>
      </c>
      <c r="V330" s="10">
        <f t="shared" ca="1" si="367"/>
        <v>0</v>
      </c>
      <c r="W330" s="10">
        <f t="shared" ca="1" si="367"/>
        <v>0</v>
      </c>
      <c r="X330" s="31"/>
      <c r="Y330" s="10">
        <f t="shared" ca="1" si="442"/>
        <v>0</v>
      </c>
      <c r="Z330" s="10">
        <f t="shared" ca="1" si="443"/>
        <v>0</v>
      </c>
      <c r="AA330" s="10">
        <f t="shared" ca="1" si="444"/>
        <v>0</v>
      </c>
      <c r="AB330" s="10">
        <f t="shared" ca="1" si="445"/>
        <v>0</v>
      </c>
      <c r="AC330" s="10">
        <f t="shared" ca="1" si="446"/>
        <v>0</v>
      </c>
      <c r="AD330" s="10">
        <f t="shared" ca="1" si="447"/>
        <v>0</v>
      </c>
      <c r="AE330" s="10">
        <f t="shared" ca="1" si="393"/>
        <v>0</v>
      </c>
      <c r="AF330" s="10">
        <f t="shared" ca="1" si="394"/>
        <v>0</v>
      </c>
      <c r="AG330" s="10">
        <f t="shared" ca="1" si="395"/>
        <v>0</v>
      </c>
      <c r="AH330" s="10">
        <f t="shared" ca="1" si="396"/>
        <v>0</v>
      </c>
      <c r="AI330" s="10">
        <f t="shared" ca="1" si="397"/>
        <v>0</v>
      </c>
      <c r="AJ330" s="10">
        <f t="shared" ca="1" si="398"/>
        <v>0</v>
      </c>
      <c r="AK330" s="10">
        <f t="shared" ca="1" si="399"/>
        <v>0</v>
      </c>
      <c r="AL330" s="10">
        <f t="shared" ca="1" si="400"/>
        <v>0</v>
      </c>
      <c r="AM330" s="10">
        <f t="shared" ca="1" si="401"/>
        <v>0</v>
      </c>
      <c r="AN330" s="10">
        <f t="shared" ca="1" si="402"/>
        <v>0</v>
      </c>
      <c r="AO330" s="10">
        <f t="shared" ca="1" si="403"/>
        <v>0</v>
      </c>
      <c r="AP330" s="10">
        <f t="shared" ca="1" si="404"/>
        <v>0</v>
      </c>
      <c r="AQ330" s="10">
        <f t="shared" ca="1" si="405"/>
        <v>0</v>
      </c>
      <c r="AR330" s="10">
        <f t="shared" ca="1" si="406"/>
        <v>0</v>
      </c>
      <c r="AS330" s="2"/>
      <c r="AT330" s="10">
        <f t="shared" ca="1" si="448"/>
        <v>0</v>
      </c>
      <c r="AU330" s="10">
        <f t="shared" ca="1" si="449"/>
        <v>0</v>
      </c>
      <c r="AV330" s="10">
        <f t="shared" ca="1" si="450"/>
        <v>0</v>
      </c>
      <c r="AW330" s="10">
        <f t="shared" ca="1" si="376"/>
        <v>0</v>
      </c>
      <c r="AX330" s="10">
        <f t="shared" ca="1" si="377"/>
        <v>0</v>
      </c>
      <c r="AY330" s="10">
        <f t="shared" ca="1" si="378"/>
        <v>0</v>
      </c>
      <c r="AZ330" s="10">
        <f t="shared" ca="1" si="379"/>
        <v>0</v>
      </c>
      <c r="BA330" s="10">
        <f t="shared" ca="1" si="380"/>
        <v>0</v>
      </c>
      <c r="BB330" s="10">
        <f t="shared" ca="1" si="381"/>
        <v>0</v>
      </c>
      <c r="BC330" s="10">
        <f t="shared" ca="1" si="382"/>
        <v>0</v>
      </c>
      <c r="BD330" s="10">
        <f t="shared" ca="1" si="383"/>
        <v>0</v>
      </c>
      <c r="BE330" s="10">
        <f t="shared" ca="1" si="384"/>
        <v>0</v>
      </c>
      <c r="BF330" s="10">
        <f t="shared" ca="1" si="385"/>
        <v>0</v>
      </c>
      <c r="BG330" s="10">
        <f t="shared" ca="1" si="386"/>
        <v>0</v>
      </c>
      <c r="BH330" s="10">
        <f t="shared" ca="1" si="387"/>
        <v>0</v>
      </c>
      <c r="BI330" s="10">
        <f t="shared" ca="1" si="388"/>
        <v>0</v>
      </c>
      <c r="BJ330" s="10">
        <f t="shared" ca="1" si="389"/>
        <v>0</v>
      </c>
      <c r="BK330" s="10">
        <f t="shared" ca="1" si="390"/>
        <v>0</v>
      </c>
      <c r="BL330" s="10">
        <f t="shared" ca="1" si="391"/>
        <v>0</v>
      </c>
      <c r="BM330" s="10">
        <f t="shared" ca="1" si="392"/>
        <v>0</v>
      </c>
      <c r="BN330" s="13">
        <f t="shared" ca="1" si="370"/>
        <v>0</v>
      </c>
      <c r="BO330" s="7"/>
      <c r="BP330" s="10">
        <f t="shared" ca="1" si="371"/>
        <v>0</v>
      </c>
      <c r="BQ330" s="10">
        <f t="shared" ca="1" si="372"/>
        <v>0</v>
      </c>
      <c r="BR330" s="10">
        <f t="shared" ca="1" si="373"/>
        <v>0</v>
      </c>
      <c r="BS330" s="10">
        <f t="shared" ca="1" si="374"/>
        <v>0</v>
      </c>
      <c r="BT330" s="10">
        <f t="shared" ca="1" si="375"/>
        <v>0</v>
      </c>
      <c r="BU330" s="10">
        <f t="shared" ca="1" si="407"/>
        <v>0</v>
      </c>
      <c r="BV330" s="10">
        <f t="shared" ca="1" si="408"/>
        <v>0</v>
      </c>
      <c r="BW330" s="10">
        <f t="shared" ca="1" si="409"/>
        <v>0</v>
      </c>
      <c r="BX330" s="10">
        <f t="shared" ca="1" si="410"/>
        <v>0</v>
      </c>
      <c r="BY330" s="10">
        <f t="shared" ca="1" si="411"/>
        <v>0</v>
      </c>
      <c r="BZ330" s="10">
        <f t="shared" ca="1" si="412"/>
        <v>0</v>
      </c>
      <c r="CA330" s="10">
        <f t="shared" ca="1" si="413"/>
        <v>0</v>
      </c>
      <c r="CB330" s="10">
        <f t="shared" ca="1" si="414"/>
        <v>0</v>
      </c>
      <c r="CC330" s="10">
        <f t="shared" ca="1" si="415"/>
        <v>0</v>
      </c>
      <c r="CD330" s="10">
        <f t="shared" ca="1" si="416"/>
        <v>0</v>
      </c>
      <c r="CE330" s="10">
        <f t="shared" ca="1" si="417"/>
        <v>0</v>
      </c>
      <c r="CF330" s="10">
        <f t="shared" ca="1" si="418"/>
        <v>0</v>
      </c>
      <c r="CG330" s="10">
        <f t="shared" ca="1" si="419"/>
        <v>0</v>
      </c>
      <c r="CH330" s="10">
        <f t="shared" ca="1" si="420"/>
        <v>0</v>
      </c>
      <c r="CI330" s="10">
        <f t="shared" ca="1" si="421"/>
        <v>0</v>
      </c>
      <c r="CJ330" s="13">
        <f t="shared" ca="1" si="451"/>
        <v>0</v>
      </c>
      <c r="CK330" s="13"/>
      <c r="CL330" s="33">
        <f t="shared" ca="1" si="368"/>
        <v>0</v>
      </c>
      <c r="CM330" s="10">
        <f ca="1">IF(NOT(snowball),0,IF(Z329=0,0,IF($C330&lt;=SUM($CL330:CL330),0,IF(BQ330+$C330-SUM($CL330:CL330)&gt;Z329+AU330,Z329+AU330-BQ330,$C330-SUM($CL330:CL330)))))</f>
        <v>0</v>
      </c>
      <c r="CN330" s="10">
        <f ca="1">IF(NOT(snowball),0,IF(AA329=0,0,IF($C330&lt;=SUM($CL330:CM330),0,IF(BR330+$C330-SUM($CL330:CM330)&gt;AA329+AV330,AA329+AV330-BR330,$C330-SUM($CL330:CM330)))))</f>
        <v>0</v>
      </c>
      <c r="CO330" s="10">
        <f ca="1">IF(NOT(snowball),0,IF(AB329=0,0,IF($C330&lt;=SUM($CL330:CN330),0,IF(BS330+$C330-SUM($CL330:CN330)&gt;AB329+AW330,AB329+AW330-BS330,$C330-SUM($CL330:CN330)))))</f>
        <v>0</v>
      </c>
      <c r="CP330" s="10">
        <f ca="1">IF(NOT(snowball),0,IF(AC329=0,0,IF($C330&lt;=SUM($CL330:CO330),0,IF(BT330+$C330-SUM($CL330:CO330)&gt;AC329+AX330,AC329+AX330-BT330,$C330-SUM($CL330:CO330)))))</f>
        <v>0</v>
      </c>
      <c r="CQ330" s="10">
        <f ca="1">IF(NOT(snowball),0,IF(AD329=0,0,IF($C330&lt;=SUM($CL330:CP330),0,IF(BU330+$C330-SUM($CL330:CP330)&gt;AD329+AY330,AD329+AY330-BU330,$C330-SUM($CL330:CP330)))))</f>
        <v>0</v>
      </c>
      <c r="CR330" s="10">
        <f ca="1">IF(NOT(snowball),0,IF(AE329=0,0,IF($C330&lt;=SUM($CL330:CQ330),0,IF(BV330+$C330-SUM($CL330:CQ330)&gt;AE329+AZ330,AE329+AZ330-BV330,$C330-SUM($CL330:CQ330)))))</f>
        <v>0</v>
      </c>
      <c r="CS330" s="10">
        <f ca="1">IF(NOT(snowball),0,IF(AF329=0,0,IF($C330&lt;=SUM($CL330:CR330),0,IF(BW330+$C330-SUM($CL330:CR330)&gt;AF329+BA330,AF329+BA330-BW330,$C330-SUM($CL330:CR330)))))</f>
        <v>0</v>
      </c>
      <c r="CT330" s="10">
        <f ca="1">IF(NOT(snowball),0,IF(AG329=0,0,IF($C330&lt;=SUM($CL330:CS330),0,IF(BX330+$C330-SUM($CL330:CS330)&gt;AG329+BB330,AG329+BB330-BX330,$C330-SUM($CL330:CS330)))))</f>
        <v>0</v>
      </c>
      <c r="CU330" s="10">
        <f ca="1">IF(NOT(snowball),0,IF(AH329=0,0,IF($C330&lt;=SUM($CL330:CT330),0,IF(BY330+$C330-SUM($CL330:CT330)&gt;AH329+BC330,AH329+BC330-BY330,$C330-SUM($CL330:CT330)))))</f>
        <v>0</v>
      </c>
      <c r="CV330" s="10">
        <f ca="1">IF(NOT(snowball),0,IF(AI329=0,0,IF($C330&lt;=SUM($CL330:CU330),0,IF(BZ330+$C330-SUM($CL330:CU330)&gt;AI329+BD330,AI329+BD330-BZ330,$C330-SUM($CL330:CU330)))))</f>
        <v>0</v>
      </c>
      <c r="CW330" s="10">
        <f ca="1">IF(NOT(snowball),0,IF(AJ329=0,0,IF($C330&lt;=SUM($CL330:CV330),0,IF(CA330+$C330-SUM($CL330:CV330)&gt;AJ329+BE330,AJ329+BE330-CA330,$C330-SUM($CL330:CV330)))))</f>
        <v>0</v>
      </c>
      <c r="CX330" s="10">
        <f ca="1">IF(NOT(snowball),0,IF(AK329=0,0,IF($C330&lt;=SUM($CL330:CW330),0,IF(CB330+$C330-SUM($CL330:CW330)&gt;AK329+BF330,AK329+BF330-CB330,$C330-SUM($CL330:CW330)))))</f>
        <v>0</v>
      </c>
      <c r="CY330" s="10">
        <f ca="1">IF(NOT(snowball),0,IF(AL329=0,0,IF($C330&lt;=SUM($CL330:CX330),0,IF(CC330+$C330-SUM($CL330:CX330)&gt;AL329+BG330,AL329+BG330-CC330,$C330-SUM($CL330:CX330)))))</f>
        <v>0</v>
      </c>
      <c r="CZ330" s="10">
        <f ca="1">IF(NOT(snowball),0,IF(AM329=0,0,IF($C330&lt;=SUM($CL330:CY330),0,IF(CD330+$C330-SUM($CL330:CY330)&gt;AM329+BH330,AM329+BH330-CD330,$C330-SUM($CL330:CY330)))))</f>
        <v>0</v>
      </c>
      <c r="DA330" s="10">
        <f ca="1">IF(NOT(snowball),0,IF(AN329=0,0,IF($C330&lt;=SUM($CL330:CZ330),0,IF(CE330+$C330-SUM($CL330:CZ330)&gt;AN329+BI330,AN329+BI330-CE330,$C330-SUM($CL330:CZ330)))))</f>
        <v>0</v>
      </c>
      <c r="DB330" s="10">
        <f ca="1">IF(NOT(snowball),0,IF(AO329=0,0,IF($C330&lt;=SUM($CL330:DA330),0,IF(CF330+$C330-SUM($CL330:DA330)&gt;AO329+BJ330,AO329+BJ330-CF330,$C330-SUM($CL330:DA330)))))</f>
        <v>0</v>
      </c>
      <c r="DC330" s="10">
        <f ca="1">IF(NOT(snowball),0,IF(AP329=0,0,IF($C330&lt;=SUM($CL330:DB330),0,IF(CG330+$C330-SUM($CL330:DB330)&gt;AP329+BK330,AP329+BK330-CG330,$C330-SUM($CL330:DB330)))))</f>
        <v>0</v>
      </c>
      <c r="DD330" s="10">
        <f ca="1">IF(NOT(snowball),0,IF(AQ329=0,0,IF($C330&lt;=SUM($CL330:DC330),0,IF(CH330+$C330-SUM($CL330:DC330)&gt;AQ329+BL330,AQ329+BL330-CH330,$C330-SUM($CL330:DC330)))))</f>
        <v>0</v>
      </c>
      <c r="DE330" s="10">
        <f ca="1">IF(NOT(snowball),0,IF(AR329=0,0,IF($C330&lt;=SUM($CL330:DD330),0,IF(CI330+$C330-SUM($CL330:DD330)&gt;AR329+BM330,AR329+BM330-CI330,$C330-SUM($CL330:DD330)))))</f>
        <v>0</v>
      </c>
    </row>
    <row r="331" spans="1:109" ht="11.1" customHeight="1">
      <c r="A331" s="11" t="str">
        <f t="shared" ca="1" si="440"/>
        <v/>
      </c>
      <c r="B331" s="5" t="e">
        <f t="shared" ca="1" si="369"/>
        <v>#N/A</v>
      </c>
      <c r="C331" s="34" t="str">
        <f t="shared" ca="1" si="355"/>
        <v/>
      </c>
      <c r="D331" s="10">
        <f t="shared" ca="1" si="452"/>
        <v>0</v>
      </c>
      <c r="E331" s="10">
        <f t="shared" ca="1" si="453"/>
        <v>0</v>
      </c>
      <c r="F331" s="10">
        <f t="shared" ca="1" si="454"/>
        <v>0</v>
      </c>
      <c r="G331" s="10">
        <f t="shared" ca="1" si="455"/>
        <v>0</v>
      </c>
      <c r="H331" s="10">
        <f t="shared" ca="1" si="456"/>
        <v>0</v>
      </c>
      <c r="I331" s="10">
        <f t="shared" ca="1" si="457"/>
        <v>0</v>
      </c>
      <c r="J331" s="10">
        <f t="shared" ca="1" si="439"/>
        <v>0</v>
      </c>
      <c r="K331" s="10">
        <f t="shared" ca="1" si="356"/>
        <v>0</v>
      </c>
      <c r="L331" s="10">
        <f t="shared" ca="1" si="357"/>
        <v>0</v>
      </c>
      <c r="M331" s="10">
        <f t="shared" ca="1" si="358"/>
        <v>0</v>
      </c>
      <c r="N331" s="10">
        <f t="shared" ca="1" si="359"/>
        <v>0</v>
      </c>
      <c r="O331" s="10">
        <f t="shared" ca="1" si="360"/>
        <v>0</v>
      </c>
      <c r="P331" s="10">
        <f t="shared" ca="1" si="361"/>
        <v>0</v>
      </c>
      <c r="Q331" s="10">
        <f t="shared" ca="1" si="362"/>
        <v>0</v>
      </c>
      <c r="R331" s="10">
        <f t="shared" ca="1" si="363"/>
        <v>0</v>
      </c>
      <c r="S331" s="10">
        <f t="shared" ca="1" si="364"/>
        <v>0</v>
      </c>
      <c r="T331" s="10">
        <f t="shared" ca="1" si="365"/>
        <v>0</v>
      </c>
      <c r="U331" s="10">
        <f t="shared" ca="1" si="366"/>
        <v>0</v>
      </c>
      <c r="V331" s="10">
        <f t="shared" ca="1" si="367"/>
        <v>0</v>
      </c>
      <c r="W331" s="10">
        <f t="shared" ca="1" si="367"/>
        <v>0</v>
      </c>
      <c r="X331" s="31"/>
      <c r="Y331" s="10">
        <f t="shared" ca="1" si="442"/>
        <v>0</v>
      </c>
      <c r="Z331" s="10">
        <f t="shared" ca="1" si="443"/>
        <v>0</v>
      </c>
      <c r="AA331" s="10">
        <f t="shared" ca="1" si="444"/>
        <v>0</v>
      </c>
      <c r="AB331" s="10">
        <f t="shared" ca="1" si="445"/>
        <v>0</v>
      </c>
      <c r="AC331" s="10">
        <f t="shared" ca="1" si="446"/>
        <v>0</v>
      </c>
      <c r="AD331" s="10">
        <f t="shared" ca="1" si="447"/>
        <v>0</v>
      </c>
      <c r="AE331" s="10">
        <f t="shared" ca="1" si="393"/>
        <v>0</v>
      </c>
      <c r="AF331" s="10">
        <f t="shared" ca="1" si="394"/>
        <v>0</v>
      </c>
      <c r="AG331" s="10">
        <f t="shared" ca="1" si="395"/>
        <v>0</v>
      </c>
      <c r="AH331" s="10">
        <f t="shared" ca="1" si="396"/>
        <v>0</v>
      </c>
      <c r="AI331" s="10">
        <f t="shared" ca="1" si="397"/>
        <v>0</v>
      </c>
      <c r="AJ331" s="10">
        <f t="shared" ca="1" si="398"/>
        <v>0</v>
      </c>
      <c r="AK331" s="10">
        <f t="shared" ca="1" si="399"/>
        <v>0</v>
      </c>
      <c r="AL331" s="10">
        <f t="shared" ca="1" si="400"/>
        <v>0</v>
      </c>
      <c r="AM331" s="10">
        <f t="shared" ca="1" si="401"/>
        <v>0</v>
      </c>
      <c r="AN331" s="10">
        <f t="shared" ca="1" si="402"/>
        <v>0</v>
      </c>
      <c r="AO331" s="10">
        <f t="shared" ca="1" si="403"/>
        <v>0</v>
      </c>
      <c r="AP331" s="10">
        <f t="shared" ca="1" si="404"/>
        <v>0</v>
      </c>
      <c r="AQ331" s="10">
        <f t="shared" ca="1" si="405"/>
        <v>0</v>
      </c>
      <c r="AR331" s="10">
        <f t="shared" ca="1" si="406"/>
        <v>0</v>
      </c>
      <c r="AS331" s="2"/>
      <c r="AT331" s="10">
        <f t="shared" ca="1" si="448"/>
        <v>0</v>
      </c>
      <c r="AU331" s="10">
        <f t="shared" ca="1" si="449"/>
        <v>0</v>
      </c>
      <c r="AV331" s="10">
        <f t="shared" ca="1" si="450"/>
        <v>0</v>
      </c>
      <c r="AW331" s="10">
        <f t="shared" ca="1" si="376"/>
        <v>0</v>
      </c>
      <c r="AX331" s="10">
        <f t="shared" ca="1" si="377"/>
        <v>0</v>
      </c>
      <c r="AY331" s="10">
        <f t="shared" ca="1" si="378"/>
        <v>0</v>
      </c>
      <c r="AZ331" s="10">
        <f t="shared" ca="1" si="379"/>
        <v>0</v>
      </c>
      <c r="BA331" s="10">
        <f t="shared" ca="1" si="380"/>
        <v>0</v>
      </c>
      <c r="BB331" s="10">
        <f t="shared" ca="1" si="381"/>
        <v>0</v>
      </c>
      <c r="BC331" s="10">
        <f t="shared" ca="1" si="382"/>
        <v>0</v>
      </c>
      <c r="BD331" s="10">
        <f t="shared" ca="1" si="383"/>
        <v>0</v>
      </c>
      <c r="BE331" s="10">
        <f t="shared" ca="1" si="384"/>
        <v>0</v>
      </c>
      <c r="BF331" s="10">
        <f t="shared" ca="1" si="385"/>
        <v>0</v>
      </c>
      <c r="BG331" s="10">
        <f t="shared" ca="1" si="386"/>
        <v>0</v>
      </c>
      <c r="BH331" s="10">
        <f t="shared" ca="1" si="387"/>
        <v>0</v>
      </c>
      <c r="BI331" s="10">
        <f t="shared" ca="1" si="388"/>
        <v>0</v>
      </c>
      <c r="BJ331" s="10">
        <f t="shared" ca="1" si="389"/>
        <v>0</v>
      </c>
      <c r="BK331" s="10">
        <f t="shared" ca="1" si="390"/>
        <v>0</v>
      </c>
      <c r="BL331" s="10">
        <f t="shared" ca="1" si="391"/>
        <v>0</v>
      </c>
      <c r="BM331" s="10">
        <f t="shared" ca="1" si="392"/>
        <v>0</v>
      </c>
      <c r="BN331" s="13">
        <f t="shared" ca="1" si="370"/>
        <v>0</v>
      </c>
      <c r="BO331" s="7"/>
      <c r="BP331" s="10">
        <f t="shared" ca="1" si="371"/>
        <v>0</v>
      </c>
      <c r="BQ331" s="10">
        <f t="shared" ca="1" si="372"/>
        <v>0</v>
      </c>
      <c r="BR331" s="10">
        <f t="shared" ca="1" si="373"/>
        <v>0</v>
      </c>
      <c r="BS331" s="10">
        <f t="shared" ca="1" si="374"/>
        <v>0</v>
      </c>
      <c r="BT331" s="10">
        <f t="shared" ca="1" si="375"/>
        <v>0</v>
      </c>
      <c r="BU331" s="10">
        <f t="shared" ca="1" si="407"/>
        <v>0</v>
      </c>
      <c r="BV331" s="10">
        <f t="shared" ca="1" si="408"/>
        <v>0</v>
      </c>
      <c r="BW331" s="10">
        <f t="shared" ca="1" si="409"/>
        <v>0</v>
      </c>
      <c r="BX331" s="10">
        <f t="shared" ca="1" si="410"/>
        <v>0</v>
      </c>
      <c r="BY331" s="10">
        <f t="shared" ca="1" si="411"/>
        <v>0</v>
      </c>
      <c r="BZ331" s="10">
        <f t="shared" ca="1" si="412"/>
        <v>0</v>
      </c>
      <c r="CA331" s="10">
        <f t="shared" ca="1" si="413"/>
        <v>0</v>
      </c>
      <c r="CB331" s="10">
        <f t="shared" ca="1" si="414"/>
        <v>0</v>
      </c>
      <c r="CC331" s="10">
        <f t="shared" ca="1" si="415"/>
        <v>0</v>
      </c>
      <c r="CD331" s="10">
        <f t="shared" ca="1" si="416"/>
        <v>0</v>
      </c>
      <c r="CE331" s="10">
        <f t="shared" ca="1" si="417"/>
        <v>0</v>
      </c>
      <c r="CF331" s="10">
        <f t="shared" ca="1" si="418"/>
        <v>0</v>
      </c>
      <c r="CG331" s="10">
        <f t="shared" ca="1" si="419"/>
        <v>0</v>
      </c>
      <c r="CH331" s="10">
        <f t="shared" ca="1" si="420"/>
        <v>0</v>
      </c>
      <c r="CI331" s="10">
        <f t="shared" ca="1" si="421"/>
        <v>0</v>
      </c>
      <c r="CJ331" s="13">
        <f t="shared" ca="1" si="451"/>
        <v>0</v>
      </c>
      <c r="CK331" s="13"/>
      <c r="CL331" s="33">
        <f t="shared" ca="1" si="368"/>
        <v>0</v>
      </c>
      <c r="CM331" s="10">
        <f ca="1">IF(NOT(snowball),0,IF(Z330=0,0,IF($C331&lt;=SUM($CL331:CL331),0,IF(BQ331+$C331-SUM($CL331:CL331)&gt;Z330+AU331,Z330+AU331-BQ331,$C331-SUM($CL331:CL331)))))</f>
        <v>0</v>
      </c>
      <c r="CN331" s="10">
        <f ca="1">IF(NOT(snowball),0,IF(AA330=0,0,IF($C331&lt;=SUM($CL331:CM331),0,IF(BR331+$C331-SUM($CL331:CM331)&gt;AA330+AV331,AA330+AV331-BR331,$C331-SUM($CL331:CM331)))))</f>
        <v>0</v>
      </c>
      <c r="CO331" s="10">
        <f ca="1">IF(NOT(snowball),0,IF(AB330=0,0,IF($C331&lt;=SUM($CL331:CN331),0,IF(BS331+$C331-SUM($CL331:CN331)&gt;AB330+AW331,AB330+AW331-BS331,$C331-SUM($CL331:CN331)))))</f>
        <v>0</v>
      </c>
      <c r="CP331" s="10">
        <f ca="1">IF(NOT(snowball),0,IF(AC330=0,0,IF($C331&lt;=SUM($CL331:CO331),0,IF(BT331+$C331-SUM($CL331:CO331)&gt;AC330+AX331,AC330+AX331-BT331,$C331-SUM($CL331:CO331)))))</f>
        <v>0</v>
      </c>
      <c r="CQ331" s="10">
        <f ca="1">IF(NOT(snowball),0,IF(AD330=0,0,IF($C331&lt;=SUM($CL331:CP331),0,IF(BU331+$C331-SUM($CL331:CP331)&gt;AD330+AY331,AD330+AY331-BU331,$C331-SUM($CL331:CP331)))))</f>
        <v>0</v>
      </c>
      <c r="CR331" s="10">
        <f ca="1">IF(NOT(snowball),0,IF(AE330=0,0,IF($C331&lt;=SUM($CL331:CQ331),0,IF(BV331+$C331-SUM($CL331:CQ331)&gt;AE330+AZ331,AE330+AZ331-BV331,$C331-SUM($CL331:CQ331)))))</f>
        <v>0</v>
      </c>
      <c r="CS331" s="10">
        <f ca="1">IF(NOT(snowball),0,IF(AF330=0,0,IF($C331&lt;=SUM($CL331:CR331),0,IF(BW331+$C331-SUM($CL331:CR331)&gt;AF330+BA331,AF330+BA331-BW331,$C331-SUM($CL331:CR331)))))</f>
        <v>0</v>
      </c>
      <c r="CT331" s="10">
        <f ca="1">IF(NOT(snowball),0,IF(AG330=0,0,IF($C331&lt;=SUM($CL331:CS331),0,IF(BX331+$C331-SUM($CL331:CS331)&gt;AG330+BB331,AG330+BB331-BX331,$C331-SUM($CL331:CS331)))))</f>
        <v>0</v>
      </c>
      <c r="CU331" s="10">
        <f ca="1">IF(NOT(snowball),0,IF(AH330=0,0,IF($C331&lt;=SUM($CL331:CT331),0,IF(BY331+$C331-SUM($CL331:CT331)&gt;AH330+BC331,AH330+BC331-BY331,$C331-SUM($CL331:CT331)))))</f>
        <v>0</v>
      </c>
      <c r="CV331" s="10">
        <f ca="1">IF(NOT(snowball),0,IF(AI330=0,0,IF($C331&lt;=SUM($CL331:CU331),0,IF(BZ331+$C331-SUM($CL331:CU331)&gt;AI330+BD331,AI330+BD331-BZ331,$C331-SUM($CL331:CU331)))))</f>
        <v>0</v>
      </c>
      <c r="CW331" s="10">
        <f ca="1">IF(NOT(snowball),0,IF(AJ330=0,0,IF($C331&lt;=SUM($CL331:CV331),0,IF(CA331+$C331-SUM($CL331:CV331)&gt;AJ330+BE331,AJ330+BE331-CA331,$C331-SUM($CL331:CV331)))))</f>
        <v>0</v>
      </c>
      <c r="CX331" s="10">
        <f ca="1">IF(NOT(snowball),0,IF(AK330=0,0,IF($C331&lt;=SUM($CL331:CW331),0,IF(CB331+$C331-SUM($CL331:CW331)&gt;AK330+BF331,AK330+BF331-CB331,$C331-SUM($CL331:CW331)))))</f>
        <v>0</v>
      </c>
      <c r="CY331" s="10">
        <f ca="1">IF(NOT(snowball),0,IF(AL330=0,0,IF($C331&lt;=SUM($CL331:CX331),0,IF(CC331+$C331-SUM($CL331:CX331)&gt;AL330+BG331,AL330+BG331-CC331,$C331-SUM($CL331:CX331)))))</f>
        <v>0</v>
      </c>
      <c r="CZ331" s="10">
        <f ca="1">IF(NOT(snowball),0,IF(AM330=0,0,IF($C331&lt;=SUM($CL331:CY331),0,IF(CD331+$C331-SUM($CL331:CY331)&gt;AM330+BH331,AM330+BH331-CD331,$C331-SUM($CL331:CY331)))))</f>
        <v>0</v>
      </c>
      <c r="DA331" s="10">
        <f ca="1">IF(NOT(snowball),0,IF(AN330=0,0,IF($C331&lt;=SUM($CL331:CZ331),0,IF(CE331+$C331-SUM($CL331:CZ331)&gt;AN330+BI331,AN330+BI331-CE331,$C331-SUM($CL331:CZ331)))))</f>
        <v>0</v>
      </c>
      <c r="DB331" s="10">
        <f ca="1">IF(NOT(snowball),0,IF(AO330=0,0,IF($C331&lt;=SUM($CL331:DA331),0,IF(CF331+$C331-SUM($CL331:DA331)&gt;AO330+BJ331,AO330+BJ331-CF331,$C331-SUM($CL331:DA331)))))</f>
        <v>0</v>
      </c>
      <c r="DC331" s="10">
        <f ca="1">IF(NOT(snowball),0,IF(AP330=0,0,IF($C331&lt;=SUM($CL331:DB331),0,IF(CG331+$C331-SUM($CL331:DB331)&gt;AP330+BK331,AP330+BK331-CG331,$C331-SUM($CL331:DB331)))))</f>
        <v>0</v>
      </c>
      <c r="DD331" s="10">
        <f ca="1">IF(NOT(snowball),0,IF(AQ330=0,0,IF($C331&lt;=SUM($CL331:DC331),0,IF(CH331+$C331-SUM($CL331:DC331)&gt;AQ330+BL331,AQ330+BL331-CH331,$C331-SUM($CL331:DC331)))))</f>
        <v>0</v>
      </c>
      <c r="DE331" s="10">
        <f ca="1">IF(NOT(snowball),0,IF(AR330=0,0,IF($C331&lt;=SUM($CL331:DD331),0,IF(CI331+$C331-SUM($CL331:DD331)&gt;AR330+BM331,AR330+BM331-CI331,$C331-SUM($CL331:DD331)))))</f>
        <v>0</v>
      </c>
    </row>
    <row r="332" spans="1:109" ht="11.1" customHeight="1">
      <c r="A332" s="11" t="str">
        <f t="shared" ca="1" si="440"/>
        <v/>
      </c>
      <c r="B332" s="5" t="e">
        <f t="shared" ca="1" si="369"/>
        <v>#N/A</v>
      </c>
      <c r="C332" s="34" t="str">
        <f t="shared" ca="1" si="355"/>
        <v/>
      </c>
      <c r="D332" s="10">
        <f t="shared" ca="1" si="452"/>
        <v>0</v>
      </c>
      <c r="E332" s="10">
        <f t="shared" ca="1" si="453"/>
        <v>0</v>
      </c>
      <c r="F332" s="10">
        <f t="shared" ca="1" si="454"/>
        <v>0</v>
      </c>
      <c r="G332" s="10">
        <f t="shared" ca="1" si="455"/>
        <v>0</v>
      </c>
      <c r="H332" s="10">
        <f t="shared" ca="1" si="456"/>
        <v>0</v>
      </c>
      <c r="I332" s="10">
        <f t="shared" ca="1" si="457"/>
        <v>0</v>
      </c>
      <c r="J332" s="10">
        <f t="shared" ca="1" si="439"/>
        <v>0</v>
      </c>
      <c r="K332" s="10">
        <f t="shared" ca="1" si="356"/>
        <v>0</v>
      </c>
      <c r="L332" s="10">
        <f t="shared" ca="1" si="357"/>
        <v>0</v>
      </c>
      <c r="M332" s="10">
        <f t="shared" ca="1" si="358"/>
        <v>0</v>
      </c>
      <c r="N332" s="10">
        <f t="shared" ca="1" si="359"/>
        <v>0</v>
      </c>
      <c r="O332" s="10">
        <f t="shared" ca="1" si="360"/>
        <v>0</v>
      </c>
      <c r="P332" s="10">
        <f t="shared" ca="1" si="361"/>
        <v>0</v>
      </c>
      <c r="Q332" s="10">
        <f t="shared" ca="1" si="362"/>
        <v>0</v>
      </c>
      <c r="R332" s="10">
        <f t="shared" ca="1" si="363"/>
        <v>0</v>
      </c>
      <c r="S332" s="10">
        <f t="shared" ca="1" si="364"/>
        <v>0</v>
      </c>
      <c r="T332" s="10">
        <f t="shared" ca="1" si="365"/>
        <v>0</v>
      </c>
      <c r="U332" s="10">
        <f t="shared" ca="1" si="366"/>
        <v>0</v>
      </c>
      <c r="V332" s="10">
        <f t="shared" ca="1" si="367"/>
        <v>0</v>
      </c>
      <c r="W332" s="10">
        <f t="shared" ca="1" si="367"/>
        <v>0</v>
      </c>
      <c r="X332" s="31"/>
      <c r="Y332" s="10">
        <f t="shared" ca="1" si="442"/>
        <v>0</v>
      </c>
      <c r="Z332" s="10">
        <f t="shared" ca="1" si="443"/>
        <v>0</v>
      </c>
      <c r="AA332" s="10">
        <f t="shared" ca="1" si="444"/>
        <v>0</v>
      </c>
      <c r="AB332" s="10">
        <f t="shared" ca="1" si="445"/>
        <v>0</v>
      </c>
      <c r="AC332" s="10">
        <f t="shared" ca="1" si="446"/>
        <v>0</v>
      </c>
      <c r="AD332" s="10">
        <f t="shared" ca="1" si="447"/>
        <v>0</v>
      </c>
      <c r="AE332" s="10">
        <f t="shared" ca="1" si="393"/>
        <v>0</v>
      </c>
      <c r="AF332" s="10">
        <f t="shared" ca="1" si="394"/>
        <v>0</v>
      </c>
      <c r="AG332" s="10">
        <f t="shared" ca="1" si="395"/>
        <v>0</v>
      </c>
      <c r="AH332" s="10">
        <f t="shared" ca="1" si="396"/>
        <v>0</v>
      </c>
      <c r="AI332" s="10">
        <f t="shared" ca="1" si="397"/>
        <v>0</v>
      </c>
      <c r="AJ332" s="10">
        <f t="shared" ca="1" si="398"/>
        <v>0</v>
      </c>
      <c r="AK332" s="10">
        <f t="shared" ca="1" si="399"/>
        <v>0</v>
      </c>
      <c r="AL332" s="10">
        <f t="shared" ca="1" si="400"/>
        <v>0</v>
      </c>
      <c r="AM332" s="10">
        <f t="shared" ca="1" si="401"/>
        <v>0</v>
      </c>
      <c r="AN332" s="10">
        <f t="shared" ca="1" si="402"/>
        <v>0</v>
      </c>
      <c r="AO332" s="10">
        <f t="shared" ca="1" si="403"/>
        <v>0</v>
      </c>
      <c r="AP332" s="10">
        <f t="shared" ca="1" si="404"/>
        <v>0</v>
      </c>
      <c r="AQ332" s="10">
        <f t="shared" ca="1" si="405"/>
        <v>0</v>
      </c>
      <c r="AR332" s="10">
        <f t="shared" ca="1" si="406"/>
        <v>0</v>
      </c>
      <c r="AS332" s="2"/>
      <c r="AT332" s="10">
        <f t="shared" ca="1" si="448"/>
        <v>0</v>
      </c>
      <c r="AU332" s="10">
        <f t="shared" ca="1" si="449"/>
        <v>0</v>
      </c>
      <c r="AV332" s="10">
        <f t="shared" ca="1" si="450"/>
        <v>0</v>
      </c>
      <c r="AW332" s="10">
        <f t="shared" ca="1" si="376"/>
        <v>0</v>
      </c>
      <c r="AX332" s="10">
        <f t="shared" ca="1" si="377"/>
        <v>0</v>
      </c>
      <c r="AY332" s="10">
        <f t="shared" ca="1" si="378"/>
        <v>0</v>
      </c>
      <c r="AZ332" s="10">
        <f t="shared" ca="1" si="379"/>
        <v>0</v>
      </c>
      <c r="BA332" s="10">
        <f t="shared" ca="1" si="380"/>
        <v>0</v>
      </c>
      <c r="BB332" s="10">
        <f t="shared" ca="1" si="381"/>
        <v>0</v>
      </c>
      <c r="BC332" s="10">
        <f t="shared" ca="1" si="382"/>
        <v>0</v>
      </c>
      <c r="BD332" s="10">
        <f t="shared" ca="1" si="383"/>
        <v>0</v>
      </c>
      <c r="BE332" s="10">
        <f t="shared" ca="1" si="384"/>
        <v>0</v>
      </c>
      <c r="BF332" s="10">
        <f t="shared" ca="1" si="385"/>
        <v>0</v>
      </c>
      <c r="BG332" s="10">
        <f t="shared" ca="1" si="386"/>
        <v>0</v>
      </c>
      <c r="BH332" s="10">
        <f t="shared" ca="1" si="387"/>
        <v>0</v>
      </c>
      <c r="BI332" s="10">
        <f t="shared" ca="1" si="388"/>
        <v>0</v>
      </c>
      <c r="BJ332" s="10">
        <f t="shared" ca="1" si="389"/>
        <v>0</v>
      </c>
      <c r="BK332" s="10">
        <f t="shared" ca="1" si="390"/>
        <v>0</v>
      </c>
      <c r="BL332" s="10">
        <f t="shared" ca="1" si="391"/>
        <v>0</v>
      </c>
      <c r="BM332" s="10">
        <f t="shared" ca="1" si="392"/>
        <v>0</v>
      </c>
      <c r="BN332" s="13">
        <f t="shared" ca="1" si="370"/>
        <v>0</v>
      </c>
      <c r="BO332" s="7"/>
      <c r="BP332" s="10">
        <f t="shared" ca="1" si="371"/>
        <v>0</v>
      </c>
      <c r="BQ332" s="10">
        <f t="shared" ca="1" si="372"/>
        <v>0</v>
      </c>
      <c r="BR332" s="10">
        <f t="shared" ca="1" si="373"/>
        <v>0</v>
      </c>
      <c r="BS332" s="10">
        <f t="shared" ca="1" si="374"/>
        <v>0</v>
      </c>
      <c r="BT332" s="10">
        <f t="shared" ca="1" si="375"/>
        <v>0</v>
      </c>
      <c r="BU332" s="10">
        <f t="shared" ca="1" si="407"/>
        <v>0</v>
      </c>
      <c r="BV332" s="10">
        <f t="shared" ca="1" si="408"/>
        <v>0</v>
      </c>
      <c r="BW332" s="10">
        <f t="shared" ca="1" si="409"/>
        <v>0</v>
      </c>
      <c r="BX332" s="10">
        <f t="shared" ca="1" si="410"/>
        <v>0</v>
      </c>
      <c r="BY332" s="10">
        <f t="shared" ca="1" si="411"/>
        <v>0</v>
      </c>
      <c r="BZ332" s="10">
        <f t="shared" ca="1" si="412"/>
        <v>0</v>
      </c>
      <c r="CA332" s="10">
        <f t="shared" ca="1" si="413"/>
        <v>0</v>
      </c>
      <c r="CB332" s="10">
        <f t="shared" ca="1" si="414"/>
        <v>0</v>
      </c>
      <c r="CC332" s="10">
        <f t="shared" ca="1" si="415"/>
        <v>0</v>
      </c>
      <c r="CD332" s="10">
        <f t="shared" ca="1" si="416"/>
        <v>0</v>
      </c>
      <c r="CE332" s="10">
        <f t="shared" ca="1" si="417"/>
        <v>0</v>
      </c>
      <c r="CF332" s="10">
        <f t="shared" ca="1" si="418"/>
        <v>0</v>
      </c>
      <c r="CG332" s="10">
        <f t="shared" ca="1" si="419"/>
        <v>0</v>
      </c>
      <c r="CH332" s="10">
        <f t="shared" ca="1" si="420"/>
        <v>0</v>
      </c>
      <c r="CI332" s="10">
        <f t="shared" ca="1" si="421"/>
        <v>0</v>
      </c>
      <c r="CJ332" s="13">
        <f t="shared" ca="1" si="451"/>
        <v>0</v>
      </c>
      <c r="CK332" s="13"/>
      <c r="CL332" s="33">
        <f t="shared" ca="1" si="368"/>
        <v>0</v>
      </c>
      <c r="CM332" s="10">
        <f ca="1">IF(NOT(snowball),0,IF(Z331=0,0,IF($C332&lt;=SUM($CL332:CL332),0,IF(BQ332+$C332-SUM($CL332:CL332)&gt;Z331+AU332,Z331+AU332-BQ332,$C332-SUM($CL332:CL332)))))</f>
        <v>0</v>
      </c>
      <c r="CN332" s="10">
        <f ca="1">IF(NOT(snowball),0,IF(AA331=0,0,IF($C332&lt;=SUM($CL332:CM332),0,IF(BR332+$C332-SUM($CL332:CM332)&gt;AA331+AV332,AA331+AV332-BR332,$C332-SUM($CL332:CM332)))))</f>
        <v>0</v>
      </c>
      <c r="CO332" s="10">
        <f ca="1">IF(NOT(snowball),0,IF(AB331=0,0,IF($C332&lt;=SUM($CL332:CN332),0,IF(BS332+$C332-SUM($CL332:CN332)&gt;AB331+AW332,AB331+AW332-BS332,$C332-SUM($CL332:CN332)))))</f>
        <v>0</v>
      </c>
      <c r="CP332" s="10">
        <f ca="1">IF(NOT(snowball),0,IF(AC331=0,0,IF($C332&lt;=SUM($CL332:CO332),0,IF(BT332+$C332-SUM($CL332:CO332)&gt;AC331+AX332,AC331+AX332-BT332,$C332-SUM($CL332:CO332)))))</f>
        <v>0</v>
      </c>
      <c r="CQ332" s="10">
        <f ca="1">IF(NOT(snowball),0,IF(AD331=0,0,IF($C332&lt;=SUM($CL332:CP332),0,IF(BU332+$C332-SUM($CL332:CP332)&gt;AD331+AY332,AD331+AY332-BU332,$C332-SUM($CL332:CP332)))))</f>
        <v>0</v>
      </c>
      <c r="CR332" s="10">
        <f ca="1">IF(NOT(snowball),0,IF(AE331=0,0,IF($C332&lt;=SUM($CL332:CQ332),0,IF(BV332+$C332-SUM($CL332:CQ332)&gt;AE331+AZ332,AE331+AZ332-BV332,$C332-SUM($CL332:CQ332)))))</f>
        <v>0</v>
      </c>
      <c r="CS332" s="10">
        <f ca="1">IF(NOT(snowball),0,IF(AF331=0,0,IF($C332&lt;=SUM($CL332:CR332),0,IF(BW332+$C332-SUM($CL332:CR332)&gt;AF331+BA332,AF331+BA332-BW332,$C332-SUM($CL332:CR332)))))</f>
        <v>0</v>
      </c>
      <c r="CT332" s="10">
        <f ca="1">IF(NOT(snowball),0,IF(AG331=0,0,IF($C332&lt;=SUM($CL332:CS332),0,IF(BX332+$C332-SUM($CL332:CS332)&gt;AG331+BB332,AG331+BB332-BX332,$C332-SUM($CL332:CS332)))))</f>
        <v>0</v>
      </c>
      <c r="CU332" s="10">
        <f ca="1">IF(NOT(snowball),0,IF(AH331=0,0,IF($C332&lt;=SUM($CL332:CT332),0,IF(BY332+$C332-SUM($CL332:CT332)&gt;AH331+BC332,AH331+BC332-BY332,$C332-SUM($CL332:CT332)))))</f>
        <v>0</v>
      </c>
      <c r="CV332" s="10">
        <f ca="1">IF(NOT(snowball),0,IF(AI331=0,0,IF($C332&lt;=SUM($CL332:CU332),0,IF(BZ332+$C332-SUM($CL332:CU332)&gt;AI331+BD332,AI331+BD332-BZ332,$C332-SUM($CL332:CU332)))))</f>
        <v>0</v>
      </c>
      <c r="CW332" s="10">
        <f ca="1">IF(NOT(snowball),0,IF(AJ331=0,0,IF($C332&lt;=SUM($CL332:CV332),0,IF(CA332+$C332-SUM($CL332:CV332)&gt;AJ331+BE332,AJ331+BE332-CA332,$C332-SUM($CL332:CV332)))))</f>
        <v>0</v>
      </c>
      <c r="CX332" s="10">
        <f ca="1">IF(NOT(snowball),0,IF(AK331=0,0,IF($C332&lt;=SUM($CL332:CW332),0,IF(CB332+$C332-SUM($CL332:CW332)&gt;AK331+BF332,AK331+BF332-CB332,$C332-SUM($CL332:CW332)))))</f>
        <v>0</v>
      </c>
      <c r="CY332" s="10">
        <f ca="1">IF(NOT(snowball),0,IF(AL331=0,0,IF($C332&lt;=SUM($CL332:CX332),0,IF(CC332+$C332-SUM($CL332:CX332)&gt;AL331+BG332,AL331+BG332-CC332,$C332-SUM($CL332:CX332)))))</f>
        <v>0</v>
      </c>
      <c r="CZ332" s="10">
        <f ca="1">IF(NOT(snowball),0,IF(AM331=0,0,IF($C332&lt;=SUM($CL332:CY332),0,IF(CD332+$C332-SUM($CL332:CY332)&gt;AM331+BH332,AM331+BH332-CD332,$C332-SUM($CL332:CY332)))))</f>
        <v>0</v>
      </c>
      <c r="DA332" s="10">
        <f ca="1">IF(NOT(snowball),0,IF(AN331=0,0,IF($C332&lt;=SUM($CL332:CZ332),0,IF(CE332+$C332-SUM($CL332:CZ332)&gt;AN331+BI332,AN331+BI332-CE332,$C332-SUM($CL332:CZ332)))))</f>
        <v>0</v>
      </c>
      <c r="DB332" s="10">
        <f ca="1">IF(NOT(snowball),0,IF(AO331=0,0,IF($C332&lt;=SUM($CL332:DA332),0,IF(CF332+$C332-SUM($CL332:DA332)&gt;AO331+BJ332,AO331+BJ332-CF332,$C332-SUM($CL332:DA332)))))</f>
        <v>0</v>
      </c>
      <c r="DC332" s="10">
        <f ca="1">IF(NOT(snowball),0,IF(AP331=0,0,IF($C332&lt;=SUM($CL332:DB332),0,IF(CG332+$C332-SUM($CL332:DB332)&gt;AP331+BK332,AP331+BK332-CG332,$C332-SUM($CL332:DB332)))))</f>
        <v>0</v>
      </c>
      <c r="DD332" s="10">
        <f ca="1">IF(NOT(snowball),0,IF(AQ331=0,0,IF($C332&lt;=SUM($CL332:DC332),0,IF(CH332+$C332-SUM($CL332:DC332)&gt;AQ331+BL332,AQ331+BL332-CH332,$C332-SUM($CL332:DC332)))))</f>
        <v>0</v>
      </c>
      <c r="DE332" s="10">
        <f ca="1">IF(NOT(snowball),0,IF(AR331=0,0,IF($C332&lt;=SUM($CL332:DD332),0,IF(CI332+$C332-SUM($CL332:DD332)&gt;AR331+BM332,AR331+BM332-CI332,$C332-SUM($CL332:DD332)))))</f>
        <v>0</v>
      </c>
    </row>
    <row r="333" spans="1:109" ht="11.1" customHeight="1">
      <c r="A333" s="11" t="str">
        <f t="shared" ca="1" si="440"/>
        <v/>
      </c>
      <c r="B333" s="5" t="e">
        <f t="shared" ca="1" si="369"/>
        <v>#N/A</v>
      </c>
      <c r="C333" s="34" t="str">
        <f t="shared" ca="1" si="355"/>
        <v/>
      </c>
      <c r="D333" s="10">
        <f t="shared" ca="1" si="452"/>
        <v>0</v>
      </c>
      <c r="E333" s="10">
        <f t="shared" ca="1" si="453"/>
        <v>0</v>
      </c>
      <c r="F333" s="10">
        <f t="shared" ca="1" si="454"/>
        <v>0</v>
      </c>
      <c r="G333" s="10">
        <f t="shared" ca="1" si="455"/>
        <v>0</v>
      </c>
      <c r="H333" s="10">
        <f t="shared" ca="1" si="456"/>
        <v>0</v>
      </c>
      <c r="I333" s="10">
        <f t="shared" ca="1" si="457"/>
        <v>0</v>
      </c>
      <c r="J333" s="10">
        <f t="shared" ca="1" si="439"/>
        <v>0</v>
      </c>
      <c r="K333" s="10">
        <f t="shared" ca="1" si="356"/>
        <v>0</v>
      </c>
      <c r="L333" s="10">
        <f t="shared" ca="1" si="357"/>
        <v>0</v>
      </c>
      <c r="M333" s="10">
        <f t="shared" ca="1" si="358"/>
        <v>0</v>
      </c>
      <c r="N333" s="10">
        <f t="shared" ca="1" si="359"/>
        <v>0</v>
      </c>
      <c r="O333" s="10">
        <f t="shared" ca="1" si="360"/>
        <v>0</v>
      </c>
      <c r="P333" s="10">
        <f t="shared" ca="1" si="361"/>
        <v>0</v>
      </c>
      <c r="Q333" s="10">
        <f t="shared" ca="1" si="362"/>
        <v>0</v>
      </c>
      <c r="R333" s="10">
        <f t="shared" ca="1" si="363"/>
        <v>0</v>
      </c>
      <c r="S333" s="10">
        <f t="shared" ca="1" si="364"/>
        <v>0</v>
      </c>
      <c r="T333" s="10">
        <f t="shared" ca="1" si="365"/>
        <v>0</v>
      </c>
      <c r="U333" s="10">
        <f t="shared" ca="1" si="366"/>
        <v>0</v>
      </c>
      <c r="V333" s="10">
        <f t="shared" ca="1" si="367"/>
        <v>0</v>
      </c>
      <c r="W333" s="10">
        <f t="shared" ca="1" si="367"/>
        <v>0</v>
      </c>
      <c r="X333" s="31"/>
      <c r="Y333" s="10">
        <f t="shared" ca="1" si="442"/>
        <v>0</v>
      </c>
      <c r="Z333" s="10">
        <f t="shared" ca="1" si="443"/>
        <v>0</v>
      </c>
      <c r="AA333" s="10">
        <f t="shared" ca="1" si="444"/>
        <v>0</v>
      </c>
      <c r="AB333" s="10">
        <f t="shared" ca="1" si="445"/>
        <v>0</v>
      </c>
      <c r="AC333" s="10">
        <f t="shared" ca="1" si="446"/>
        <v>0</v>
      </c>
      <c r="AD333" s="10">
        <f t="shared" ca="1" si="447"/>
        <v>0</v>
      </c>
      <c r="AE333" s="10">
        <f t="shared" ca="1" si="393"/>
        <v>0</v>
      </c>
      <c r="AF333" s="10">
        <f t="shared" ca="1" si="394"/>
        <v>0</v>
      </c>
      <c r="AG333" s="10">
        <f t="shared" ca="1" si="395"/>
        <v>0</v>
      </c>
      <c r="AH333" s="10">
        <f t="shared" ca="1" si="396"/>
        <v>0</v>
      </c>
      <c r="AI333" s="10">
        <f t="shared" ca="1" si="397"/>
        <v>0</v>
      </c>
      <c r="AJ333" s="10">
        <f t="shared" ca="1" si="398"/>
        <v>0</v>
      </c>
      <c r="AK333" s="10">
        <f t="shared" ca="1" si="399"/>
        <v>0</v>
      </c>
      <c r="AL333" s="10">
        <f t="shared" ca="1" si="400"/>
        <v>0</v>
      </c>
      <c r="AM333" s="10">
        <f t="shared" ca="1" si="401"/>
        <v>0</v>
      </c>
      <c r="AN333" s="10">
        <f t="shared" ca="1" si="402"/>
        <v>0</v>
      </c>
      <c r="AO333" s="10">
        <f t="shared" ca="1" si="403"/>
        <v>0</v>
      </c>
      <c r="AP333" s="10">
        <f t="shared" ca="1" si="404"/>
        <v>0</v>
      </c>
      <c r="AQ333" s="10">
        <f t="shared" ca="1" si="405"/>
        <v>0</v>
      </c>
      <c r="AR333" s="10">
        <f t="shared" ca="1" si="406"/>
        <v>0</v>
      </c>
      <c r="AS333" s="2"/>
      <c r="AT333" s="10">
        <f t="shared" ca="1" si="448"/>
        <v>0</v>
      </c>
      <c r="AU333" s="10">
        <f t="shared" ca="1" si="449"/>
        <v>0</v>
      </c>
      <c r="AV333" s="10">
        <f t="shared" ca="1" si="450"/>
        <v>0</v>
      </c>
      <c r="AW333" s="10">
        <f t="shared" ca="1" si="376"/>
        <v>0</v>
      </c>
      <c r="AX333" s="10">
        <f t="shared" ca="1" si="377"/>
        <v>0</v>
      </c>
      <c r="AY333" s="10">
        <f t="shared" ca="1" si="378"/>
        <v>0</v>
      </c>
      <c r="AZ333" s="10">
        <f t="shared" ca="1" si="379"/>
        <v>0</v>
      </c>
      <c r="BA333" s="10">
        <f t="shared" ca="1" si="380"/>
        <v>0</v>
      </c>
      <c r="BB333" s="10">
        <f t="shared" ca="1" si="381"/>
        <v>0</v>
      </c>
      <c r="BC333" s="10">
        <f t="shared" ca="1" si="382"/>
        <v>0</v>
      </c>
      <c r="BD333" s="10">
        <f t="shared" ca="1" si="383"/>
        <v>0</v>
      </c>
      <c r="BE333" s="10">
        <f t="shared" ca="1" si="384"/>
        <v>0</v>
      </c>
      <c r="BF333" s="10">
        <f t="shared" ca="1" si="385"/>
        <v>0</v>
      </c>
      <c r="BG333" s="10">
        <f t="shared" ca="1" si="386"/>
        <v>0</v>
      </c>
      <c r="BH333" s="10">
        <f t="shared" ca="1" si="387"/>
        <v>0</v>
      </c>
      <c r="BI333" s="10">
        <f t="shared" ca="1" si="388"/>
        <v>0</v>
      </c>
      <c r="BJ333" s="10">
        <f t="shared" ca="1" si="389"/>
        <v>0</v>
      </c>
      <c r="BK333" s="10">
        <f t="shared" ca="1" si="390"/>
        <v>0</v>
      </c>
      <c r="BL333" s="10">
        <f t="shared" ca="1" si="391"/>
        <v>0</v>
      </c>
      <c r="BM333" s="10">
        <f t="shared" ca="1" si="392"/>
        <v>0</v>
      </c>
      <c r="BN333" s="13">
        <f t="shared" ca="1" si="370"/>
        <v>0</v>
      </c>
      <c r="BO333" s="7"/>
      <c r="BP333" s="10">
        <f t="shared" ca="1" si="371"/>
        <v>0</v>
      </c>
      <c r="BQ333" s="10">
        <f t="shared" ca="1" si="372"/>
        <v>0</v>
      </c>
      <c r="BR333" s="10">
        <f t="shared" ca="1" si="373"/>
        <v>0</v>
      </c>
      <c r="BS333" s="10">
        <f t="shared" ca="1" si="374"/>
        <v>0</v>
      </c>
      <c r="BT333" s="10">
        <f t="shared" ca="1" si="375"/>
        <v>0</v>
      </c>
      <c r="BU333" s="10">
        <f t="shared" ca="1" si="407"/>
        <v>0</v>
      </c>
      <c r="BV333" s="10">
        <f t="shared" ca="1" si="408"/>
        <v>0</v>
      </c>
      <c r="BW333" s="10">
        <f t="shared" ca="1" si="409"/>
        <v>0</v>
      </c>
      <c r="BX333" s="10">
        <f t="shared" ca="1" si="410"/>
        <v>0</v>
      </c>
      <c r="BY333" s="10">
        <f t="shared" ca="1" si="411"/>
        <v>0</v>
      </c>
      <c r="BZ333" s="10">
        <f t="shared" ca="1" si="412"/>
        <v>0</v>
      </c>
      <c r="CA333" s="10">
        <f t="shared" ca="1" si="413"/>
        <v>0</v>
      </c>
      <c r="CB333" s="10">
        <f t="shared" ca="1" si="414"/>
        <v>0</v>
      </c>
      <c r="CC333" s="10">
        <f t="shared" ca="1" si="415"/>
        <v>0</v>
      </c>
      <c r="CD333" s="10">
        <f t="shared" ca="1" si="416"/>
        <v>0</v>
      </c>
      <c r="CE333" s="10">
        <f t="shared" ca="1" si="417"/>
        <v>0</v>
      </c>
      <c r="CF333" s="10">
        <f t="shared" ca="1" si="418"/>
        <v>0</v>
      </c>
      <c r="CG333" s="10">
        <f t="shared" ca="1" si="419"/>
        <v>0</v>
      </c>
      <c r="CH333" s="10">
        <f t="shared" ca="1" si="420"/>
        <v>0</v>
      </c>
      <c r="CI333" s="10">
        <f t="shared" ca="1" si="421"/>
        <v>0</v>
      </c>
      <c r="CJ333" s="13">
        <f t="shared" ca="1" si="451"/>
        <v>0</v>
      </c>
      <c r="CK333" s="13"/>
      <c r="CL333" s="33">
        <f t="shared" ca="1" si="368"/>
        <v>0</v>
      </c>
      <c r="CM333" s="10">
        <f ca="1">IF(NOT(snowball),0,IF(Z332=0,0,IF($C333&lt;=SUM($CL333:CL333),0,IF(BQ333+$C333-SUM($CL333:CL333)&gt;Z332+AU333,Z332+AU333-BQ333,$C333-SUM($CL333:CL333)))))</f>
        <v>0</v>
      </c>
      <c r="CN333" s="10">
        <f ca="1">IF(NOT(snowball),0,IF(AA332=0,0,IF($C333&lt;=SUM($CL333:CM333),0,IF(BR333+$C333-SUM($CL333:CM333)&gt;AA332+AV333,AA332+AV333-BR333,$C333-SUM($CL333:CM333)))))</f>
        <v>0</v>
      </c>
      <c r="CO333" s="10">
        <f ca="1">IF(NOT(snowball),0,IF(AB332=0,0,IF($C333&lt;=SUM($CL333:CN333),0,IF(BS333+$C333-SUM($CL333:CN333)&gt;AB332+AW333,AB332+AW333-BS333,$C333-SUM($CL333:CN333)))))</f>
        <v>0</v>
      </c>
      <c r="CP333" s="10">
        <f ca="1">IF(NOT(snowball),0,IF(AC332=0,0,IF($C333&lt;=SUM($CL333:CO333),0,IF(BT333+$C333-SUM($CL333:CO333)&gt;AC332+AX333,AC332+AX333-BT333,$C333-SUM($CL333:CO333)))))</f>
        <v>0</v>
      </c>
      <c r="CQ333" s="10">
        <f ca="1">IF(NOT(snowball),0,IF(AD332=0,0,IF($C333&lt;=SUM($CL333:CP333),0,IF(BU333+$C333-SUM($CL333:CP333)&gt;AD332+AY333,AD332+AY333-BU333,$C333-SUM($CL333:CP333)))))</f>
        <v>0</v>
      </c>
      <c r="CR333" s="10">
        <f ca="1">IF(NOT(snowball),0,IF(AE332=0,0,IF($C333&lt;=SUM($CL333:CQ333),0,IF(BV333+$C333-SUM($CL333:CQ333)&gt;AE332+AZ333,AE332+AZ333-BV333,$C333-SUM($CL333:CQ333)))))</f>
        <v>0</v>
      </c>
      <c r="CS333" s="10">
        <f ca="1">IF(NOT(snowball),0,IF(AF332=0,0,IF($C333&lt;=SUM($CL333:CR333),0,IF(BW333+$C333-SUM($CL333:CR333)&gt;AF332+BA333,AF332+BA333-BW333,$C333-SUM($CL333:CR333)))))</f>
        <v>0</v>
      </c>
      <c r="CT333" s="10">
        <f ca="1">IF(NOT(snowball),0,IF(AG332=0,0,IF($C333&lt;=SUM($CL333:CS333),0,IF(BX333+$C333-SUM($CL333:CS333)&gt;AG332+BB333,AG332+BB333-BX333,$C333-SUM($CL333:CS333)))))</f>
        <v>0</v>
      </c>
      <c r="CU333" s="10">
        <f ca="1">IF(NOT(snowball),0,IF(AH332=0,0,IF($C333&lt;=SUM($CL333:CT333),0,IF(BY333+$C333-SUM($CL333:CT333)&gt;AH332+BC333,AH332+BC333-BY333,$C333-SUM($CL333:CT333)))))</f>
        <v>0</v>
      </c>
      <c r="CV333" s="10">
        <f ca="1">IF(NOT(snowball),0,IF(AI332=0,0,IF($C333&lt;=SUM($CL333:CU333),0,IF(BZ333+$C333-SUM($CL333:CU333)&gt;AI332+BD333,AI332+BD333-BZ333,$C333-SUM($CL333:CU333)))))</f>
        <v>0</v>
      </c>
      <c r="CW333" s="10">
        <f ca="1">IF(NOT(snowball),0,IF(AJ332=0,0,IF($C333&lt;=SUM($CL333:CV333),0,IF(CA333+$C333-SUM($CL333:CV333)&gt;AJ332+BE333,AJ332+BE333-CA333,$C333-SUM($CL333:CV333)))))</f>
        <v>0</v>
      </c>
      <c r="CX333" s="10">
        <f ca="1">IF(NOT(snowball),0,IF(AK332=0,0,IF($C333&lt;=SUM($CL333:CW333),0,IF(CB333+$C333-SUM($CL333:CW333)&gt;AK332+BF333,AK332+BF333-CB333,$C333-SUM($CL333:CW333)))))</f>
        <v>0</v>
      </c>
      <c r="CY333" s="10">
        <f ca="1">IF(NOT(snowball),0,IF(AL332=0,0,IF($C333&lt;=SUM($CL333:CX333),0,IF(CC333+$C333-SUM($CL333:CX333)&gt;AL332+BG333,AL332+BG333-CC333,$C333-SUM($CL333:CX333)))))</f>
        <v>0</v>
      </c>
      <c r="CZ333" s="10">
        <f ca="1">IF(NOT(snowball),0,IF(AM332=0,0,IF($C333&lt;=SUM($CL333:CY333),0,IF(CD333+$C333-SUM($CL333:CY333)&gt;AM332+BH333,AM332+BH333-CD333,$C333-SUM($CL333:CY333)))))</f>
        <v>0</v>
      </c>
      <c r="DA333" s="10">
        <f ca="1">IF(NOT(snowball),0,IF(AN332=0,0,IF($C333&lt;=SUM($CL333:CZ333),0,IF(CE333+$C333-SUM($CL333:CZ333)&gt;AN332+BI333,AN332+BI333-CE333,$C333-SUM($CL333:CZ333)))))</f>
        <v>0</v>
      </c>
      <c r="DB333" s="10">
        <f ca="1">IF(NOT(snowball),0,IF(AO332=0,0,IF($C333&lt;=SUM($CL333:DA333),0,IF(CF333+$C333-SUM($CL333:DA333)&gt;AO332+BJ333,AO332+BJ333-CF333,$C333-SUM($CL333:DA333)))))</f>
        <v>0</v>
      </c>
      <c r="DC333" s="10">
        <f ca="1">IF(NOT(snowball),0,IF(AP332=0,0,IF($C333&lt;=SUM($CL333:DB333),0,IF(CG333+$C333-SUM($CL333:DB333)&gt;AP332+BK333,AP332+BK333-CG333,$C333-SUM($CL333:DB333)))))</f>
        <v>0</v>
      </c>
      <c r="DD333" s="10">
        <f ca="1">IF(NOT(snowball),0,IF(AQ332=0,0,IF($C333&lt;=SUM($CL333:DC333),0,IF(CH333+$C333-SUM($CL333:DC333)&gt;AQ332+BL333,AQ332+BL333-CH333,$C333-SUM($CL333:DC333)))))</f>
        <v>0</v>
      </c>
      <c r="DE333" s="10">
        <f ca="1">IF(NOT(snowball),0,IF(AR332=0,0,IF($C333&lt;=SUM($CL333:DD333),0,IF(CI333+$C333-SUM($CL333:DD333)&gt;AR332+BM333,AR332+BM333-CI333,$C333-SUM($CL333:DD333)))))</f>
        <v>0</v>
      </c>
    </row>
    <row r="334" spans="1:109" ht="11.1" customHeight="1">
      <c r="A334" s="11" t="str">
        <f t="shared" ca="1" si="440"/>
        <v/>
      </c>
      <c r="B334" s="5" t="e">
        <f t="shared" ca="1" si="369"/>
        <v>#N/A</v>
      </c>
      <c r="C334" s="34" t="str">
        <f t="shared" ca="1" si="355"/>
        <v/>
      </c>
      <c r="D334" s="10">
        <f t="shared" ca="1" si="452"/>
        <v>0</v>
      </c>
      <c r="E334" s="10">
        <f t="shared" ca="1" si="453"/>
        <v>0</v>
      </c>
      <c r="F334" s="10">
        <f t="shared" ca="1" si="454"/>
        <v>0</v>
      </c>
      <c r="G334" s="10">
        <f t="shared" ca="1" si="455"/>
        <v>0</v>
      </c>
      <c r="H334" s="10">
        <f t="shared" ca="1" si="456"/>
        <v>0</v>
      </c>
      <c r="I334" s="10">
        <f t="shared" ca="1" si="457"/>
        <v>0</v>
      </c>
      <c r="J334" s="10">
        <f t="shared" ca="1" si="439"/>
        <v>0</v>
      </c>
      <c r="K334" s="10">
        <f t="shared" ca="1" si="356"/>
        <v>0</v>
      </c>
      <c r="L334" s="10">
        <f t="shared" ca="1" si="357"/>
        <v>0</v>
      </c>
      <c r="M334" s="10">
        <f t="shared" ca="1" si="358"/>
        <v>0</v>
      </c>
      <c r="N334" s="10">
        <f t="shared" ca="1" si="359"/>
        <v>0</v>
      </c>
      <c r="O334" s="10">
        <f t="shared" ca="1" si="360"/>
        <v>0</v>
      </c>
      <c r="P334" s="10">
        <f t="shared" ca="1" si="361"/>
        <v>0</v>
      </c>
      <c r="Q334" s="10">
        <f t="shared" ca="1" si="362"/>
        <v>0</v>
      </c>
      <c r="R334" s="10">
        <f t="shared" ca="1" si="363"/>
        <v>0</v>
      </c>
      <c r="S334" s="10">
        <f t="shared" ca="1" si="364"/>
        <v>0</v>
      </c>
      <c r="T334" s="10">
        <f t="shared" ca="1" si="365"/>
        <v>0</v>
      </c>
      <c r="U334" s="10">
        <f t="shared" ca="1" si="366"/>
        <v>0</v>
      </c>
      <c r="V334" s="10">
        <f t="shared" ca="1" si="367"/>
        <v>0</v>
      </c>
      <c r="W334" s="10">
        <f t="shared" ca="1" si="367"/>
        <v>0</v>
      </c>
      <c r="X334" s="31"/>
      <c r="Y334" s="10">
        <f t="shared" ca="1" si="442"/>
        <v>0</v>
      </c>
      <c r="Z334" s="10">
        <f t="shared" ca="1" si="443"/>
        <v>0</v>
      </c>
      <c r="AA334" s="10">
        <f t="shared" ca="1" si="444"/>
        <v>0</v>
      </c>
      <c r="AB334" s="10">
        <f t="shared" ca="1" si="445"/>
        <v>0</v>
      </c>
      <c r="AC334" s="10">
        <f t="shared" ca="1" si="446"/>
        <v>0</v>
      </c>
      <c r="AD334" s="10">
        <f t="shared" ca="1" si="447"/>
        <v>0</v>
      </c>
      <c r="AE334" s="10">
        <f t="shared" ca="1" si="393"/>
        <v>0</v>
      </c>
      <c r="AF334" s="10">
        <f t="shared" ca="1" si="394"/>
        <v>0</v>
      </c>
      <c r="AG334" s="10">
        <f t="shared" ca="1" si="395"/>
        <v>0</v>
      </c>
      <c r="AH334" s="10">
        <f t="shared" ca="1" si="396"/>
        <v>0</v>
      </c>
      <c r="AI334" s="10">
        <f t="shared" ca="1" si="397"/>
        <v>0</v>
      </c>
      <c r="AJ334" s="10">
        <f t="shared" ca="1" si="398"/>
        <v>0</v>
      </c>
      <c r="AK334" s="10">
        <f t="shared" ca="1" si="399"/>
        <v>0</v>
      </c>
      <c r="AL334" s="10">
        <f t="shared" ca="1" si="400"/>
        <v>0</v>
      </c>
      <c r="AM334" s="10">
        <f t="shared" ca="1" si="401"/>
        <v>0</v>
      </c>
      <c r="AN334" s="10">
        <f t="shared" ca="1" si="402"/>
        <v>0</v>
      </c>
      <c r="AO334" s="10">
        <f t="shared" ca="1" si="403"/>
        <v>0</v>
      </c>
      <c r="AP334" s="10">
        <f t="shared" ca="1" si="404"/>
        <v>0</v>
      </c>
      <c r="AQ334" s="10">
        <f t="shared" ca="1" si="405"/>
        <v>0</v>
      </c>
      <c r="AR334" s="10">
        <f t="shared" ca="1" si="406"/>
        <v>0</v>
      </c>
      <c r="AS334" s="2"/>
      <c r="AT334" s="10">
        <f t="shared" ca="1" si="448"/>
        <v>0</v>
      </c>
      <c r="AU334" s="10">
        <f t="shared" ca="1" si="449"/>
        <v>0</v>
      </c>
      <c r="AV334" s="10">
        <f t="shared" ca="1" si="450"/>
        <v>0</v>
      </c>
      <c r="AW334" s="10">
        <f t="shared" ca="1" si="376"/>
        <v>0</v>
      </c>
      <c r="AX334" s="10">
        <f t="shared" ca="1" si="377"/>
        <v>0</v>
      </c>
      <c r="AY334" s="10">
        <f t="shared" ca="1" si="378"/>
        <v>0</v>
      </c>
      <c r="AZ334" s="10">
        <f t="shared" ca="1" si="379"/>
        <v>0</v>
      </c>
      <c r="BA334" s="10">
        <f t="shared" ca="1" si="380"/>
        <v>0</v>
      </c>
      <c r="BB334" s="10">
        <f t="shared" ca="1" si="381"/>
        <v>0</v>
      </c>
      <c r="BC334" s="10">
        <f t="shared" ca="1" si="382"/>
        <v>0</v>
      </c>
      <c r="BD334" s="10">
        <f t="shared" ca="1" si="383"/>
        <v>0</v>
      </c>
      <c r="BE334" s="10">
        <f t="shared" ca="1" si="384"/>
        <v>0</v>
      </c>
      <c r="BF334" s="10">
        <f t="shared" ca="1" si="385"/>
        <v>0</v>
      </c>
      <c r="BG334" s="10">
        <f t="shared" ca="1" si="386"/>
        <v>0</v>
      </c>
      <c r="BH334" s="10">
        <f t="shared" ca="1" si="387"/>
        <v>0</v>
      </c>
      <c r="BI334" s="10">
        <f t="shared" ca="1" si="388"/>
        <v>0</v>
      </c>
      <c r="BJ334" s="10">
        <f t="shared" ca="1" si="389"/>
        <v>0</v>
      </c>
      <c r="BK334" s="10">
        <f t="shared" ca="1" si="390"/>
        <v>0</v>
      </c>
      <c r="BL334" s="10">
        <f t="shared" ca="1" si="391"/>
        <v>0</v>
      </c>
      <c r="BM334" s="10">
        <f t="shared" ca="1" si="392"/>
        <v>0</v>
      </c>
      <c r="BN334" s="13">
        <f t="shared" ca="1" si="370"/>
        <v>0</v>
      </c>
      <c r="BO334" s="7"/>
      <c r="BP334" s="10">
        <f t="shared" ca="1" si="371"/>
        <v>0</v>
      </c>
      <c r="BQ334" s="10">
        <f t="shared" ca="1" si="372"/>
        <v>0</v>
      </c>
      <c r="BR334" s="10">
        <f t="shared" ca="1" si="373"/>
        <v>0</v>
      </c>
      <c r="BS334" s="10">
        <f t="shared" ca="1" si="374"/>
        <v>0</v>
      </c>
      <c r="BT334" s="10">
        <f t="shared" ca="1" si="375"/>
        <v>0</v>
      </c>
      <c r="BU334" s="10">
        <f t="shared" ca="1" si="407"/>
        <v>0</v>
      </c>
      <c r="BV334" s="10">
        <f t="shared" ca="1" si="408"/>
        <v>0</v>
      </c>
      <c r="BW334" s="10">
        <f t="shared" ca="1" si="409"/>
        <v>0</v>
      </c>
      <c r="BX334" s="10">
        <f t="shared" ca="1" si="410"/>
        <v>0</v>
      </c>
      <c r="BY334" s="10">
        <f t="shared" ca="1" si="411"/>
        <v>0</v>
      </c>
      <c r="BZ334" s="10">
        <f t="shared" ca="1" si="412"/>
        <v>0</v>
      </c>
      <c r="CA334" s="10">
        <f t="shared" ca="1" si="413"/>
        <v>0</v>
      </c>
      <c r="CB334" s="10">
        <f t="shared" ca="1" si="414"/>
        <v>0</v>
      </c>
      <c r="CC334" s="10">
        <f t="shared" ca="1" si="415"/>
        <v>0</v>
      </c>
      <c r="CD334" s="10">
        <f t="shared" ca="1" si="416"/>
        <v>0</v>
      </c>
      <c r="CE334" s="10">
        <f t="shared" ca="1" si="417"/>
        <v>0</v>
      </c>
      <c r="CF334" s="10">
        <f t="shared" ca="1" si="418"/>
        <v>0</v>
      </c>
      <c r="CG334" s="10">
        <f t="shared" ca="1" si="419"/>
        <v>0</v>
      </c>
      <c r="CH334" s="10">
        <f t="shared" ca="1" si="420"/>
        <v>0</v>
      </c>
      <c r="CI334" s="10">
        <f t="shared" ca="1" si="421"/>
        <v>0</v>
      </c>
      <c r="CJ334" s="13">
        <f t="shared" ca="1" si="451"/>
        <v>0</v>
      </c>
      <c r="CK334" s="13"/>
      <c r="CL334" s="33">
        <f t="shared" ca="1" si="368"/>
        <v>0</v>
      </c>
      <c r="CM334" s="10">
        <f ca="1">IF(NOT(snowball),0,IF(Z333=0,0,IF($C334&lt;=SUM($CL334:CL334),0,IF(BQ334+$C334-SUM($CL334:CL334)&gt;Z333+AU334,Z333+AU334-BQ334,$C334-SUM($CL334:CL334)))))</f>
        <v>0</v>
      </c>
      <c r="CN334" s="10">
        <f ca="1">IF(NOT(snowball),0,IF(AA333=0,0,IF($C334&lt;=SUM($CL334:CM334),0,IF(BR334+$C334-SUM($CL334:CM334)&gt;AA333+AV334,AA333+AV334-BR334,$C334-SUM($CL334:CM334)))))</f>
        <v>0</v>
      </c>
      <c r="CO334" s="10">
        <f ca="1">IF(NOT(snowball),0,IF(AB333=0,0,IF($C334&lt;=SUM($CL334:CN334),0,IF(BS334+$C334-SUM($CL334:CN334)&gt;AB333+AW334,AB333+AW334-BS334,$C334-SUM($CL334:CN334)))))</f>
        <v>0</v>
      </c>
      <c r="CP334" s="10">
        <f ca="1">IF(NOT(snowball),0,IF(AC333=0,0,IF($C334&lt;=SUM($CL334:CO334),0,IF(BT334+$C334-SUM($CL334:CO334)&gt;AC333+AX334,AC333+AX334-BT334,$C334-SUM($CL334:CO334)))))</f>
        <v>0</v>
      </c>
      <c r="CQ334" s="10">
        <f ca="1">IF(NOT(snowball),0,IF(AD333=0,0,IF($C334&lt;=SUM($CL334:CP334),0,IF(BU334+$C334-SUM($CL334:CP334)&gt;AD333+AY334,AD333+AY334-BU334,$C334-SUM($CL334:CP334)))))</f>
        <v>0</v>
      </c>
      <c r="CR334" s="10">
        <f ca="1">IF(NOT(snowball),0,IF(AE333=0,0,IF($C334&lt;=SUM($CL334:CQ334),0,IF(BV334+$C334-SUM($CL334:CQ334)&gt;AE333+AZ334,AE333+AZ334-BV334,$C334-SUM($CL334:CQ334)))))</f>
        <v>0</v>
      </c>
      <c r="CS334" s="10">
        <f ca="1">IF(NOT(snowball),0,IF(AF333=0,0,IF($C334&lt;=SUM($CL334:CR334),0,IF(BW334+$C334-SUM($CL334:CR334)&gt;AF333+BA334,AF333+BA334-BW334,$C334-SUM($CL334:CR334)))))</f>
        <v>0</v>
      </c>
      <c r="CT334" s="10">
        <f ca="1">IF(NOT(snowball),0,IF(AG333=0,0,IF($C334&lt;=SUM($CL334:CS334),0,IF(BX334+$C334-SUM($CL334:CS334)&gt;AG333+BB334,AG333+BB334-BX334,$C334-SUM($CL334:CS334)))))</f>
        <v>0</v>
      </c>
      <c r="CU334" s="10">
        <f ca="1">IF(NOT(snowball),0,IF(AH333=0,0,IF($C334&lt;=SUM($CL334:CT334),0,IF(BY334+$C334-SUM($CL334:CT334)&gt;AH333+BC334,AH333+BC334-BY334,$C334-SUM($CL334:CT334)))))</f>
        <v>0</v>
      </c>
      <c r="CV334" s="10">
        <f ca="1">IF(NOT(snowball),0,IF(AI333=0,0,IF($C334&lt;=SUM($CL334:CU334),0,IF(BZ334+$C334-SUM($CL334:CU334)&gt;AI333+BD334,AI333+BD334-BZ334,$C334-SUM($CL334:CU334)))))</f>
        <v>0</v>
      </c>
      <c r="CW334" s="10">
        <f ca="1">IF(NOT(snowball),0,IF(AJ333=0,0,IF($C334&lt;=SUM($CL334:CV334),0,IF(CA334+$C334-SUM($CL334:CV334)&gt;AJ333+BE334,AJ333+BE334-CA334,$C334-SUM($CL334:CV334)))))</f>
        <v>0</v>
      </c>
      <c r="CX334" s="10">
        <f ca="1">IF(NOT(snowball),0,IF(AK333=0,0,IF($C334&lt;=SUM($CL334:CW334),0,IF(CB334+$C334-SUM($CL334:CW334)&gt;AK333+BF334,AK333+BF334-CB334,$C334-SUM($CL334:CW334)))))</f>
        <v>0</v>
      </c>
      <c r="CY334" s="10">
        <f ca="1">IF(NOT(snowball),0,IF(AL333=0,0,IF($C334&lt;=SUM($CL334:CX334),0,IF(CC334+$C334-SUM($CL334:CX334)&gt;AL333+BG334,AL333+BG334-CC334,$C334-SUM($CL334:CX334)))))</f>
        <v>0</v>
      </c>
      <c r="CZ334" s="10">
        <f ca="1">IF(NOT(snowball),0,IF(AM333=0,0,IF($C334&lt;=SUM($CL334:CY334),0,IF(CD334+$C334-SUM($CL334:CY334)&gt;AM333+BH334,AM333+BH334-CD334,$C334-SUM($CL334:CY334)))))</f>
        <v>0</v>
      </c>
      <c r="DA334" s="10">
        <f ca="1">IF(NOT(snowball),0,IF(AN333=0,0,IF($C334&lt;=SUM($CL334:CZ334),0,IF(CE334+$C334-SUM($CL334:CZ334)&gt;AN333+BI334,AN333+BI334-CE334,$C334-SUM($CL334:CZ334)))))</f>
        <v>0</v>
      </c>
      <c r="DB334" s="10">
        <f ca="1">IF(NOT(snowball),0,IF(AO333=0,0,IF($C334&lt;=SUM($CL334:DA334),0,IF(CF334+$C334-SUM($CL334:DA334)&gt;AO333+BJ334,AO333+BJ334-CF334,$C334-SUM($CL334:DA334)))))</f>
        <v>0</v>
      </c>
      <c r="DC334" s="10">
        <f ca="1">IF(NOT(snowball),0,IF(AP333=0,0,IF($C334&lt;=SUM($CL334:DB334),0,IF(CG334+$C334-SUM($CL334:DB334)&gt;AP333+BK334,AP333+BK334-CG334,$C334-SUM($CL334:DB334)))))</f>
        <v>0</v>
      </c>
      <c r="DD334" s="10">
        <f ca="1">IF(NOT(snowball),0,IF(AQ333=0,0,IF($C334&lt;=SUM($CL334:DC334),0,IF(CH334+$C334-SUM($CL334:DC334)&gt;AQ333+BL334,AQ333+BL334-CH334,$C334-SUM($CL334:DC334)))))</f>
        <v>0</v>
      </c>
      <c r="DE334" s="10">
        <f ca="1">IF(NOT(snowball),0,IF(AR333=0,0,IF($C334&lt;=SUM($CL334:DD334),0,IF(CI334+$C334-SUM($CL334:DD334)&gt;AR333+BM334,AR333+BM334-CI334,$C334-SUM($CL334:DD334)))))</f>
        <v>0</v>
      </c>
    </row>
    <row r="335" spans="1:109" ht="11.1" customHeight="1">
      <c r="A335" s="11" t="str">
        <f t="shared" ref="A335:A372" ca="1" si="458">IF(SUM(Y334:AR334)&lt;=0,"",A334+1)</f>
        <v/>
      </c>
      <c r="B335" s="5" t="e">
        <f t="shared" ca="1" si="369"/>
        <v>#N/A</v>
      </c>
      <c r="C335" s="34" t="str">
        <f t="shared" ca="1" si="355"/>
        <v/>
      </c>
      <c r="D335" s="10">
        <f t="shared" ref="D335:D372" ca="1" si="459">BP335+CL335</f>
        <v>0</v>
      </c>
      <c r="E335" s="10">
        <f t="shared" ref="E335:E372" ca="1" si="460">BQ335+CM335</f>
        <v>0</v>
      </c>
      <c r="F335" s="10">
        <f t="shared" ref="F335:F372" ca="1" si="461">BR335+CN335</f>
        <v>0</v>
      </c>
      <c r="G335" s="10">
        <f t="shared" ref="G335:G372" ca="1" si="462">BS335+CO335</f>
        <v>0</v>
      </c>
      <c r="H335" s="10">
        <f t="shared" ref="H335:H372" ca="1" si="463">BT335+CP335</f>
        <v>0</v>
      </c>
      <c r="I335" s="10">
        <f t="shared" ref="I335:I372" ca="1" si="464">BU335+CQ335</f>
        <v>0</v>
      </c>
      <c r="J335" s="10">
        <f t="shared" ca="1" si="439"/>
        <v>0</v>
      </c>
      <c r="K335" s="10">
        <f t="shared" ca="1" si="356"/>
        <v>0</v>
      </c>
      <c r="L335" s="10">
        <f t="shared" ca="1" si="357"/>
        <v>0</v>
      </c>
      <c r="M335" s="10">
        <f t="shared" ca="1" si="358"/>
        <v>0</v>
      </c>
      <c r="N335" s="10">
        <f t="shared" ca="1" si="359"/>
        <v>0</v>
      </c>
      <c r="O335" s="10">
        <f t="shared" ca="1" si="360"/>
        <v>0</v>
      </c>
      <c r="P335" s="10">
        <f t="shared" ca="1" si="361"/>
        <v>0</v>
      </c>
      <c r="Q335" s="10">
        <f t="shared" ca="1" si="362"/>
        <v>0</v>
      </c>
      <c r="R335" s="10">
        <f t="shared" ca="1" si="363"/>
        <v>0</v>
      </c>
      <c r="S335" s="10">
        <f t="shared" ca="1" si="364"/>
        <v>0</v>
      </c>
      <c r="T335" s="10">
        <f t="shared" ca="1" si="365"/>
        <v>0</v>
      </c>
      <c r="U335" s="10">
        <f t="shared" ca="1" si="366"/>
        <v>0</v>
      </c>
      <c r="V335" s="10">
        <f t="shared" ca="1" si="367"/>
        <v>0</v>
      </c>
      <c r="W335" s="10">
        <f t="shared" ca="1" si="367"/>
        <v>0</v>
      </c>
      <c r="X335" s="31"/>
      <c r="Y335" s="10">
        <f t="shared" ref="Y335:Y372" ca="1" si="465">IF(D$8=0,0,Y334-(D335-AT335))</f>
        <v>0</v>
      </c>
      <c r="Z335" s="10">
        <f t="shared" ref="Z335:Z372" ca="1" si="466">IF(E$8=0,0,Z334-(E335-AU335))</f>
        <v>0</v>
      </c>
      <c r="AA335" s="10">
        <f t="shared" ref="AA335:AA372" ca="1" si="467">IF(F$8=0,0,AA334-(F335-AV335))</f>
        <v>0</v>
      </c>
      <c r="AB335" s="10">
        <f t="shared" ref="AB335:AB372" ca="1" si="468">IF(G$8=0,0,AB334-(G335-AW335))</f>
        <v>0</v>
      </c>
      <c r="AC335" s="10">
        <f t="shared" ref="AC335:AC372" ca="1" si="469">IF(H$8=0,0,AC334-(H335-AX335))</f>
        <v>0</v>
      </c>
      <c r="AD335" s="10">
        <f t="shared" ref="AD335:AD372" ca="1" si="470">IF(I$8=0,0,AD334-(I335-AY335))</f>
        <v>0</v>
      </c>
      <c r="AE335" s="10">
        <f t="shared" ca="1" si="393"/>
        <v>0</v>
      </c>
      <c r="AF335" s="10">
        <f t="shared" ca="1" si="394"/>
        <v>0</v>
      </c>
      <c r="AG335" s="10">
        <f t="shared" ca="1" si="395"/>
        <v>0</v>
      </c>
      <c r="AH335" s="10">
        <f t="shared" ca="1" si="396"/>
        <v>0</v>
      </c>
      <c r="AI335" s="10">
        <f t="shared" ca="1" si="397"/>
        <v>0</v>
      </c>
      <c r="AJ335" s="10">
        <f t="shared" ca="1" si="398"/>
        <v>0</v>
      </c>
      <c r="AK335" s="10">
        <f t="shared" ca="1" si="399"/>
        <v>0</v>
      </c>
      <c r="AL335" s="10">
        <f t="shared" ca="1" si="400"/>
        <v>0</v>
      </c>
      <c r="AM335" s="10">
        <f t="shared" ca="1" si="401"/>
        <v>0</v>
      </c>
      <c r="AN335" s="10">
        <f t="shared" ca="1" si="402"/>
        <v>0</v>
      </c>
      <c r="AO335" s="10">
        <f t="shared" ca="1" si="403"/>
        <v>0</v>
      </c>
      <c r="AP335" s="10">
        <f t="shared" ca="1" si="404"/>
        <v>0</v>
      </c>
      <c r="AQ335" s="10">
        <f t="shared" ca="1" si="405"/>
        <v>0</v>
      </c>
      <c r="AR335" s="10">
        <f t="shared" ca="1" si="406"/>
        <v>0</v>
      </c>
      <c r="AS335" s="2"/>
      <c r="AT335" s="10">
        <f t="shared" ref="AT335:AT372" ca="1" si="471">ROUND(Y334*D$9/12,2)</f>
        <v>0</v>
      </c>
      <c r="AU335" s="10">
        <f t="shared" ref="AU335:AU372" ca="1" si="472">ROUND(Z334*E$9/12,2)</f>
        <v>0</v>
      </c>
      <c r="AV335" s="10">
        <f t="shared" ref="AV335:AV372" ca="1" si="473">ROUND(AA334*F$9/12,2)</f>
        <v>0</v>
      </c>
      <c r="AW335" s="10">
        <f t="shared" ca="1" si="376"/>
        <v>0</v>
      </c>
      <c r="AX335" s="10">
        <f t="shared" ca="1" si="377"/>
        <v>0</v>
      </c>
      <c r="AY335" s="10">
        <f t="shared" ca="1" si="378"/>
        <v>0</v>
      </c>
      <c r="AZ335" s="10">
        <f t="shared" ca="1" si="379"/>
        <v>0</v>
      </c>
      <c r="BA335" s="10">
        <f t="shared" ca="1" si="380"/>
        <v>0</v>
      </c>
      <c r="BB335" s="10">
        <f t="shared" ca="1" si="381"/>
        <v>0</v>
      </c>
      <c r="BC335" s="10">
        <f t="shared" ca="1" si="382"/>
        <v>0</v>
      </c>
      <c r="BD335" s="10">
        <f t="shared" ca="1" si="383"/>
        <v>0</v>
      </c>
      <c r="BE335" s="10">
        <f t="shared" ca="1" si="384"/>
        <v>0</v>
      </c>
      <c r="BF335" s="10">
        <f t="shared" ca="1" si="385"/>
        <v>0</v>
      </c>
      <c r="BG335" s="10">
        <f t="shared" ca="1" si="386"/>
        <v>0</v>
      </c>
      <c r="BH335" s="10">
        <f t="shared" ca="1" si="387"/>
        <v>0</v>
      </c>
      <c r="BI335" s="10">
        <f t="shared" ca="1" si="388"/>
        <v>0</v>
      </c>
      <c r="BJ335" s="10">
        <f t="shared" ca="1" si="389"/>
        <v>0</v>
      </c>
      <c r="BK335" s="10">
        <f t="shared" ca="1" si="390"/>
        <v>0</v>
      </c>
      <c r="BL335" s="10">
        <f t="shared" ca="1" si="391"/>
        <v>0</v>
      </c>
      <c r="BM335" s="10">
        <f t="shared" ca="1" si="392"/>
        <v>0</v>
      </c>
      <c r="BN335" s="13">
        <f t="shared" ca="1" si="370"/>
        <v>0</v>
      </c>
      <c r="BO335" s="7"/>
      <c r="BP335" s="10">
        <f t="shared" ca="1" si="371"/>
        <v>0</v>
      </c>
      <c r="BQ335" s="10">
        <f t="shared" ca="1" si="372"/>
        <v>0</v>
      </c>
      <c r="BR335" s="10">
        <f t="shared" ca="1" si="373"/>
        <v>0</v>
      </c>
      <c r="BS335" s="10">
        <f t="shared" ca="1" si="374"/>
        <v>0</v>
      </c>
      <c r="BT335" s="10">
        <f t="shared" ca="1" si="375"/>
        <v>0</v>
      </c>
      <c r="BU335" s="10">
        <f t="shared" ca="1" si="407"/>
        <v>0</v>
      </c>
      <c r="BV335" s="10">
        <f t="shared" ca="1" si="408"/>
        <v>0</v>
      </c>
      <c r="BW335" s="10">
        <f t="shared" ca="1" si="409"/>
        <v>0</v>
      </c>
      <c r="BX335" s="10">
        <f t="shared" ca="1" si="410"/>
        <v>0</v>
      </c>
      <c r="BY335" s="10">
        <f t="shared" ca="1" si="411"/>
        <v>0</v>
      </c>
      <c r="BZ335" s="10">
        <f t="shared" ca="1" si="412"/>
        <v>0</v>
      </c>
      <c r="CA335" s="10">
        <f t="shared" ca="1" si="413"/>
        <v>0</v>
      </c>
      <c r="CB335" s="10">
        <f t="shared" ca="1" si="414"/>
        <v>0</v>
      </c>
      <c r="CC335" s="10">
        <f t="shared" ca="1" si="415"/>
        <v>0</v>
      </c>
      <c r="CD335" s="10">
        <f t="shared" ca="1" si="416"/>
        <v>0</v>
      </c>
      <c r="CE335" s="10">
        <f t="shared" ca="1" si="417"/>
        <v>0</v>
      </c>
      <c r="CF335" s="10">
        <f t="shared" ca="1" si="418"/>
        <v>0</v>
      </c>
      <c r="CG335" s="10">
        <f t="shared" ca="1" si="419"/>
        <v>0</v>
      </c>
      <c r="CH335" s="10">
        <f t="shared" ca="1" si="420"/>
        <v>0</v>
      </c>
      <c r="CI335" s="10">
        <f t="shared" ca="1" si="421"/>
        <v>0</v>
      </c>
      <c r="CJ335" s="13">
        <f t="shared" ref="CJ335:CJ372" ca="1" si="474">SUM(BP335:CI335)</f>
        <v>0</v>
      </c>
      <c r="CK335" s="13"/>
      <c r="CL335" s="33">
        <f t="shared" ca="1" si="368"/>
        <v>0</v>
      </c>
      <c r="CM335" s="10">
        <f ca="1">IF(NOT(snowball),0,IF(Z334=0,0,IF($C335&lt;=SUM($CL335:CL335),0,IF(BQ335+$C335-SUM($CL335:CL335)&gt;Z334+AU335,Z334+AU335-BQ335,$C335-SUM($CL335:CL335)))))</f>
        <v>0</v>
      </c>
      <c r="CN335" s="10">
        <f ca="1">IF(NOT(snowball),0,IF(AA334=0,0,IF($C335&lt;=SUM($CL335:CM335),0,IF(BR335+$C335-SUM($CL335:CM335)&gt;AA334+AV335,AA334+AV335-BR335,$C335-SUM($CL335:CM335)))))</f>
        <v>0</v>
      </c>
      <c r="CO335" s="10">
        <f ca="1">IF(NOT(snowball),0,IF(AB334=0,0,IF($C335&lt;=SUM($CL335:CN335),0,IF(BS335+$C335-SUM($CL335:CN335)&gt;AB334+AW335,AB334+AW335-BS335,$C335-SUM($CL335:CN335)))))</f>
        <v>0</v>
      </c>
      <c r="CP335" s="10">
        <f ca="1">IF(NOT(snowball),0,IF(AC334=0,0,IF($C335&lt;=SUM($CL335:CO335),0,IF(BT335+$C335-SUM($CL335:CO335)&gt;AC334+AX335,AC334+AX335-BT335,$C335-SUM($CL335:CO335)))))</f>
        <v>0</v>
      </c>
      <c r="CQ335" s="10">
        <f ca="1">IF(NOT(snowball),0,IF(AD334=0,0,IF($C335&lt;=SUM($CL335:CP335),0,IF(BU335+$C335-SUM($CL335:CP335)&gt;AD334+AY335,AD334+AY335-BU335,$C335-SUM($CL335:CP335)))))</f>
        <v>0</v>
      </c>
      <c r="CR335" s="10">
        <f ca="1">IF(NOT(snowball),0,IF(AE334=0,0,IF($C335&lt;=SUM($CL335:CQ335),0,IF(BV335+$C335-SUM($CL335:CQ335)&gt;AE334+AZ335,AE334+AZ335-BV335,$C335-SUM($CL335:CQ335)))))</f>
        <v>0</v>
      </c>
      <c r="CS335" s="10">
        <f ca="1">IF(NOT(snowball),0,IF(AF334=0,0,IF($C335&lt;=SUM($CL335:CR335),0,IF(BW335+$C335-SUM($CL335:CR335)&gt;AF334+BA335,AF334+BA335-BW335,$C335-SUM($CL335:CR335)))))</f>
        <v>0</v>
      </c>
      <c r="CT335" s="10">
        <f ca="1">IF(NOT(snowball),0,IF(AG334=0,0,IF($C335&lt;=SUM($CL335:CS335),0,IF(BX335+$C335-SUM($CL335:CS335)&gt;AG334+BB335,AG334+BB335-BX335,$C335-SUM($CL335:CS335)))))</f>
        <v>0</v>
      </c>
      <c r="CU335" s="10">
        <f ca="1">IF(NOT(snowball),0,IF(AH334=0,0,IF($C335&lt;=SUM($CL335:CT335),0,IF(BY335+$C335-SUM($CL335:CT335)&gt;AH334+BC335,AH334+BC335-BY335,$C335-SUM($CL335:CT335)))))</f>
        <v>0</v>
      </c>
      <c r="CV335" s="10">
        <f ca="1">IF(NOT(snowball),0,IF(AI334=0,0,IF($C335&lt;=SUM($CL335:CU335),0,IF(BZ335+$C335-SUM($CL335:CU335)&gt;AI334+BD335,AI334+BD335-BZ335,$C335-SUM($CL335:CU335)))))</f>
        <v>0</v>
      </c>
      <c r="CW335" s="10">
        <f ca="1">IF(NOT(snowball),0,IF(AJ334=0,0,IF($C335&lt;=SUM($CL335:CV335),0,IF(CA335+$C335-SUM($CL335:CV335)&gt;AJ334+BE335,AJ334+BE335-CA335,$C335-SUM($CL335:CV335)))))</f>
        <v>0</v>
      </c>
      <c r="CX335" s="10">
        <f ca="1">IF(NOT(snowball),0,IF(AK334=0,0,IF($C335&lt;=SUM($CL335:CW335),0,IF(CB335+$C335-SUM($CL335:CW335)&gt;AK334+BF335,AK334+BF335-CB335,$C335-SUM($CL335:CW335)))))</f>
        <v>0</v>
      </c>
      <c r="CY335" s="10">
        <f ca="1">IF(NOT(snowball),0,IF(AL334=0,0,IF($C335&lt;=SUM($CL335:CX335),0,IF(CC335+$C335-SUM($CL335:CX335)&gt;AL334+BG335,AL334+BG335-CC335,$C335-SUM($CL335:CX335)))))</f>
        <v>0</v>
      </c>
      <c r="CZ335" s="10">
        <f ca="1">IF(NOT(snowball),0,IF(AM334=0,0,IF($C335&lt;=SUM($CL335:CY335),0,IF(CD335+$C335-SUM($CL335:CY335)&gt;AM334+BH335,AM334+BH335-CD335,$C335-SUM($CL335:CY335)))))</f>
        <v>0</v>
      </c>
      <c r="DA335" s="10">
        <f ca="1">IF(NOT(snowball),0,IF(AN334=0,0,IF($C335&lt;=SUM($CL335:CZ335),0,IF(CE335+$C335-SUM($CL335:CZ335)&gt;AN334+BI335,AN334+BI335-CE335,$C335-SUM($CL335:CZ335)))))</f>
        <v>0</v>
      </c>
      <c r="DB335" s="10">
        <f ca="1">IF(NOT(snowball),0,IF(AO334=0,0,IF($C335&lt;=SUM($CL335:DA335),0,IF(CF335+$C335-SUM($CL335:DA335)&gt;AO334+BJ335,AO334+BJ335-CF335,$C335-SUM($CL335:DA335)))))</f>
        <v>0</v>
      </c>
      <c r="DC335" s="10">
        <f ca="1">IF(NOT(snowball),0,IF(AP334=0,0,IF($C335&lt;=SUM($CL335:DB335),0,IF(CG335+$C335-SUM($CL335:DB335)&gt;AP334+BK335,AP334+BK335-CG335,$C335-SUM($CL335:DB335)))))</f>
        <v>0</v>
      </c>
      <c r="DD335" s="10">
        <f ca="1">IF(NOT(snowball),0,IF(AQ334=0,0,IF($C335&lt;=SUM($CL335:DC335),0,IF(CH335+$C335-SUM($CL335:DC335)&gt;AQ334+BL335,AQ334+BL335-CH335,$C335-SUM($CL335:DC335)))))</f>
        <v>0</v>
      </c>
      <c r="DE335" s="10">
        <f ca="1">IF(NOT(snowball),0,IF(AR334=0,0,IF($C335&lt;=SUM($CL335:DD335),0,IF(CI335+$C335-SUM($CL335:DD335)&gt;AR334+BM335,AR334+BM335-CI335,$C335-SUM($CL335:DD335)))))</f>
        <v>0</v>
      </c>
    </row>
    <row r="336" spans="1:109" ht="11.1" customHeight="1">
      <c r="A336" s="11" t="str">
        <f t="shared" ca="1" si="458"/>
        <v/>
      </c>
      <c r="B336" s="5" t="e">
        <f t="shared" ca="1" si="369"/>
        <v>#N/A</v>
      </c>
      <c r="C336" s="34" t="str">
        <f t="shared" ca="1" si="355"/>
        <v/>
      </c>
      <c r="D336" s="10">
        <f t="shared" ca="1" si="459"/>
        <v>0</v>
      </c>
      <c r="E336" s="10">
        <f t="shared" ca="1" si="460"/>
        <v>0</v>
      </c>
      <c r="F336" s="10">
        <f t="shared" ca="1" si="461"/>
        <v>0</v>
      </c>
      <c r="G336" s="10">
        <f t="shared" ca="1" si="462"/>
        <v>0</v>
      </c>
      <c r="H336" s="10">
        <f t="shared" ca="1" si="463"/>
        <v>0</v>
      </c>
      <c r="I336" s="10">
        <f t="shared" ca="1" si="464"/>
        <v>0</v>
      </c>
      <c r="J336" s="10">
        <f t="shared" ca="1" si="439"/>
        <v>0</v>
      </c>
      <c r="K336" s="10">
        <f t="shared" ca="1" si="356"/>
        <v>0</v>
      </c>
      <c r="L336" s="10">
        <f t="shared" ca="1" si="357"/>
        <v>0</v>
      </c>
      <c r="M336" s="10">
        <f t="shared" ca="1" si="358"/>
        <v>0</v>
      </c>
      <c r="N336" s="10">
        <f t="shared" ca="1" si="359"/>
        <v>0</v>
      </c>
      <c r="O336" s="10">
        <f t="shared" ca="1" si="360"/>
        <v>0</v>
      </c>
      <c r="P336" s="10">
        <f t="shared" ca="1" si="361"/>
        <v>0</v>
      </c>
      <c r="Q336" s="10">
        <f t="shared" ca="1" si="362"/>
        <v>0</v>
      </c>
      <c r="R336" s="10">
        <f t="shared" ca="1" si="363"/>
        <v>0</v>
      </c>
      <c r="S336" s="10">
        <f t="shared" ca="1" si="364"/>
        <v>0</v>
      </c>
      <c r="T336" s="10">
        <f t="shared" ca="1" si="365"/>
        <v>0</v>
      </c>
      <c r="U336" s="10">
        <f t="shared" ca="1" si="366"/>
        <v>0</v>
      </c>
      <c r="V336" s="10">
        <f t="shared" ca="1" si="367"/>
        <v>0</v>
      </c>
      <c r="W336" s="10">
        <f t="shared" ca="1" si="367"/>
        <v>0</v>
      </c>
      <c r="X336" s="31"/>
      <c r="Y336" s="10">
        <f t="shared" ca="1" si="465"/>
        <v>0</v>
      </c>
      <c r="Z336" s="10">
        <f t="shared" ca="1" si="466"/>
        <v>0</v>
      </c>
      <c r="AA336" s="10">
        <f t="shared" ca="1" si="467"/>
        <v>0</v>
      </c>
      <c r="AB336" s="10">
        <f t="shared" ca="1" si="468"/>
        <v>0</v>
      </c>
      <c r="AC336" s="10">
        <f t="shared" ca="1" si="469"/>
        <v>0</v>
      </c>
      <c r="AD336" s="10">
        <f t="shared" ca="1" si="470"/>
        <v>0</v>
      </c>
      <c r="AE336" s="10">
        <f t="shared" ca="1" si="393"/>
        <v>0</v>
      </c>
      <c r="AF336" s="10">
        <f t="shared" ca="1" si="394"/>
        <v>0</v>
      </c>
      <c r="AG336" s="10">
        <f t="shared" ca="1" si="395"/>
        <v>0</v>
      </c>
      <c r="AH336" s="10">
        <f t="shared" ca="1" si="396"/>
        <v>0</v>
      </c>
      <c r="AI336" s="10">
        <f t="shared" ca="1" si="397"/>
        <v>0</v>
      </c>
      <c r="AJ336" s="10">
        <f t="shared" ca="1" si="398"/>
        <v>0</v>
      </c>
      <c r="AK336" s="10">
        <f t="shared" ca="1" si="399"/>
        <v>0</v>
      </c>
      <c r="AL336" s="10">
        <f t="shared" ca="1" si="400"/>
        <v>0</v>
      </c>
      <c r="AM336" s="10">
        <f t="shared" ca="1" si="401"/>
        <v>0</v>
      </c>
      <c r="AN336" s="10">
        <f t="shared" ca="1" si="402"/>
        <v>0</v>
      </c>
      <c r="AO336" s="10">
        <f t="shared" ca="1" si="403"/>
        <v>0</v>
      </c>
      <c r="AP336" s="10">
        <f t="shared" ca="1" si="404"/>
        <v>0</v>
      </c>
      <c r="AQ336" s="10">
        <f t="shared" ca="1" si="405"/>
        <v>0</v>
      </c>
      <c r="AR336" s="10">
        <f t="shared" ca="1" si="406"/>
        <v>0</v>
      </c>
      <c r="AS336" s="2"/>
      <c r="AT336" s="10">
        <f t="shared" ca="1" si="471"/>
        <v>0</v>
      </c>
      <c r="AU336" s="10">
        <f t="shared" ca="1" si="472"/>
        <v>0</v>
      </c>
      <c r="AV336" s="10">
        <f t="shared" ca="1" si="473"/>
        <v>0</v>
      </c>
      <c r="AW336" s="10">
        <f t="shared" ca="1" si="376"/>
        <v>0</v>
      </c>
      <c r="AX336" s="10">
        <f t="shared" ca="1" si="377"/>
        <v>0</v>
      </c>
      <c r="AY336" s="10">
        <f t="shared" ca="1" si="378"/>
        <v>0</v>
      </c>
      <c r="AZ336" s="10">
        <f t="shared" ca="1" si="379"/>
        <v>0</v>
      </c>
      <c r="BA336" s="10">
        <f t="shared" ca="1" si="380"/>
        <v>0</v>
      </c>
      <c r="BB336" s="10">
        <f t="shared" ca="1" si="381"/>
        <v>0</v>
      </c>
      <c r="BC336" s="10">
        <f t="shared" ca="1" si="382"/>
        <v>0</v>
      </c>
      <c r="BD336" s="10">
        <f t="shared" ca="1" si="383"/>
        <v>0</v>
      </c>
      <c r="BE336" s="10">
        <f t="shared" ca="1" si="384"/>
        <v>0</v>
      </c>
      <c r="BF336" s="10">
        <f t="shared" ca="1" si="385"/>
        <v>0</v>
      </c>
      <c r="BG336" s="10">
        <f t="shared" ca="1" si="386"/>
        <v>0</v>
      </c>
      <c r="BH336" s="10">
        <f t="shared" ca="1" si="387"/>
        <v>0</v>
      </c>
      <c r="BI336" s="10">
        <f t="shared" ca="1" si="388"/>
        <v>0</v>
      </c>
      <c r="BJ336" s="10">
        <f t="shared" ca="1" si="389"/>
        <v>0</v>
      </c>
      <c r="BK336" s="10">
        <f t="shared" ca="1" si="390"/>
        <v>0</v>
      </c>
      <c r="BL336" s="10">
        <f t="shared" ca="1" si="391"/>
        <v>0</v>
      </c>
      <c r="BM336" s="10">
        <f t="shared" ca="1" si="392"/>
        <v>0</v>
      </c>
      <c r="BN336" s="13">
        <f t="shared" ca="1" si="370"/>
        <v>0</v>
      </c>
      <c r="BO336" s="7"/>
      <c r="BP336" s="10">
        <f t="shared" ca="1" si="371"/>
        <v>0</v>
      </c>
      <c r="BQ336" s="10">
        <f t="shared" ca="1" si="372"/>
        <v>0</v>
      </c>
      <c r="BR336" s="10">
        <f t="shared" ca="1" si="373"/>
        <v>0</v>
      </c>
      <c r="BS336" s="10">
        <f t="shared" ca="1" si="374"/>
        <v>0</v>
      </c>
      <c r="BT336" s="10">
        <f t="shared" ca="1" si="375"/>
        <v>0</v>
      </c>
      <c r="BU336" s="10">
        <f t="shared" ca="1" si="407"/>
        <v>0</v>
      </c>
      <c r="BV336" s="10">
        <f t="shared" ca="1" si="408"/>
        <v>0</v>
      </c>
      <c r="BW336" s="10">
        <f t="shared" ca="1" si="409"/>
        <v>0</v>
      </c>
      <c r="BX336" s="10">
        <f t="shared" ca="1" si="410"/>
        <v>0</v>
      </c>
      <c r="BY336" s="10">
        <f t="shared" ca="1" si="411"/>
        <v>0</v>
      </c>
      <c r="BZ336" s="10">
        <f t="shared" ca="1" si="412"/>
        <v>0</v>
      </c>
      <c r="CA336" s="10">
        <f t="shared" ca="1" si="413"/>
        <v>0</v>
      </c>
      <c r="CB336" s="10">
        <f t="shared" ca="1" si="414"/>
        <v>0</v>
      </c>
      <c r="CC336" s="10">
        <f t="shared" ca="1" si="415"/>
        <v>0</v>
      </c>
      <c r="CD336" s="10">
        <f t="shared" ca="1" si="416"/>
        <v>0</v>
      </c>
      <c r="CE336" s="10">
        <f t="shared" ca="1" si="417"/>
        <v>0</v>
      </c>
      <c r="CF336" s="10">
        <f t="shared" ca="1" si="418"/>
        <v>0</v>
      </c>
      <c r="CG336" s="10">
        <f t="shared" ca="1" si="419"/>
        <v>0</v>
      </c>
      <c r="CH336" s="10">
        <f t="shared" ca="1" si="420"/>
        <v>0</v>
      </c>
      <c r="CI336" s="10">
        <f t="shared" ca="1" si="421"/>
        <v>0</v>
      </c>
      <c r="CJ336" s="13">
        <f t="shared" ca="1" si="474"/>
        <v>0</v>
      </c>
      <c r="CK336" s="13"/>
      <c r="CL336" s="33">
        <f t="shared" ca="1" si="368"/>
        <v>0</v>
      </c>
      <c r="CM336" s="10">
        <f ca="1">IF(NOT(snowball),0,IF(Z335=0,0,IF($C336&lt;=SUM($CL336:CL336),0,IF(BQ336+$C336-SUM($CL336:CL336)&gt;Z335+AU336,Z335+AU336-BQ336,$C336-SUM($CL336:CL336)))))</f>
        <v>0</v>
      </c>
      <c r="CN336" s="10">
        <f ca="1">IF(NOT(snowball),0,IF(AA335=0,0,IF($C336&lt;=SUM($CL336:CM336),0,IF(BR336+$C336-SUM($CL336:CM336)&gt;AA335+AV336,AA335+AV336-BR336,$C336-SUM($CL336:CM336)))))</f>
        <v>0</v>
      </c>
      <c r="CO336" s="10">
        <f ca="1">IF(NOT(snowball),0,IF(AB335=0,0,IF($C336&lt;=SUM($CL336:CN336),0,IF(BS336+$C336-SUM($CL336:CN336)&gt;AB335+AW336,AB335+AW336-BS336,$C336-SUM($CL336:CN336)))))</f>
        <v>0</v>
      </c>
      <c r="CP336" s="10">
        <f ca="1">IF(NOT(snowball),0,IF(AC335=0,0,IF($C336&lt;=SUM($CL336:CO336),0,IF(BT336+$C336-SUM($CL336:CO336)&gt;AC335+AX336,AC335+AX336-BT336,$C336-SUM($CL336:CO336)))))</f>
        <v>0</v>
      </c>
      <c r="CQ336" s="10">
        <f ca="1">IF(NOT(snowball),0,IF(AD335=0,0,IF($C336&lt;=SUM($CL336:CP336),0,IF(BU336+$C336-SUM($CL336:CP336)&gt;AD335+AY336,AD335+AY336-BU336,$C336-SUM($CL336:CP336)))))</f>
        <v>0</v>
      </c>
      <c r="CR336" s="10">
        <f ca="1">IF(NOT(snowball),0,IF(AE335=0,0,IF($C336&lt;=SUM($CL336:CQ336),0,IF(BV336+$C336-SUM($CL336:CQ336)&gt;AE335+AZ336,AE335+AZ336-BV336,$C336-SUM($CL336:CQ336)))))</f>
        <v>0</v>
      </c>
      <c r="CS336" s="10">
        <f ca="1">IF(NOT(snowball),0,IF(AF335=0,0,IF($C336&lt;=SUM($CL336:CR336),0,IF(BW336+$C336-SUM($CL336:CR336)&gt;AF335+BA336,AF335+BA336-BW336,$C336-SUM($CL336:CR336)))))</f>
        <v>0</v>
      </c>
      <c r="CT336" s="10">
        <f ca="1">IF(NOT(snowball),0,IF(AG335=0,0,IF($C336&lt;=SUM($CL336:CS336),0,IF(BX336+$C336-SUM($CL336:CS336)&gt;AG335+BB336,AG335+BB336-BX336,$C336-SUM($CL336:CS336)))))</f>
        <v>0</v>
      </c>
      <c r="CU336" s="10">
        <f ca="1">IF(NOT(snowball),0,IF(AH335=0,0,IF($C336&lt;=SUM($CL336:CT336),0,IF(BY336+$C336-SUM($CL336:CT336)&gt;AH335+BC336,AH335+BC336-BY336,$C336-SUM($CL336:CT336)))))</f>
        <v>0</v>
      </c>
      <c r="CV336" s="10">
        <f ca="1">IF(NOT(snowball),0,IF(AI335=0,0,IF($C336&lt;=SUM($CL336:CU336),0,IF(BZ336+$C336-SUM($CL336:CU336)&gt;AI335+BD336,AI335+BD336-BZ336,$C336-SUM($CL336:CU336)))))</f>
        <v>0</v>
      </c>
      <c r="CW336" s="10">
        <f ca="1">IF(NOT(snowball),0,IF(AJ335=0,0,IF($C336&lt;=SUM($CL336:CV336),0,IF(CA336+$C336-SUM($CL336:CV336)&gt;AJ335+BE336,AJ335+BE336-CA336,$C336-SUM($CL336:CV336)))))</f>
        <v>0</v>
      </c>
      <c r="CX336" s="10">
        <f ca="1">IF(NOT(snowball),0,IF(AK335=0,0,IF($C336&lt;=SUM($CL336:CW336),0,IF(CB336+$C336-SUM($CL336:CW336)&gt;AK335+BF336,AK335+BF336-CB336,$C336-SUM($CL336:CW336)))))</f>
        <v>0</v>
      </c>
      <c r="CY336" s="10">
        <f ca="1">IF(NOT(snowball),0,IF(AL335=0,0,IF($C336&lt;=SUM($CL336:CX336),0,IF(CC336+$C336-SUM($CL336:CX336)&gt;AL335+BG336,AL335+BG336-CC336,$C336-SUM($CL336:CX336)))))</f>
        <v>0</v>
      </c>
      <c r="CZ336" s="10">
        <f ca="1">IF(NOT(snowball),0,IF(AM335=0,0,IF($C336&lt;=SUM($CL336:CY336),0,IF(CD336+$C336-SUM($CL336:CY336)&gt;AM335+BH336,AM335+BH336-CD336,$C336-SUM($CL336:CY336)))))</f>
        <v>0</v>
      </c>
      <c r="DA336" s="10">
        <f ca="1">IF(NOT(snowball),0,IF(AN335=0,0,IF($C336&lt;=SUM($CL336:CZ336),0,IF(CE336+$C336-SUM($CL336:CZ336)&gt;AN335+BI336,AN335+BI336-CE336,$C336-SUM($CL336:CZ336)))))</f>
        <v>0</v>
      </c>
      <c r="DB336" s="10">
        <f ca="1">IF(NOT(snowball),0,IF(AO335=0,0,IF($C336&lt;=SUM($CL336:DA336),0,IF(CF336+$C336-SUM($CL336:DA336)&gt;AO335+BJ336,AO335+BJ336-CF336,$C336-SUM($CL336:DA336)))))</f>
        <v>0</v>
      </c>
      <c r="DC336" s="10">
        <f ca="1">IF(NOT(snowball),0,IF(AP335=0,0,IF($C336&lt;=SUM($CL336:DB336),0,IF(CG336+$C336-SUM($CL336:DB336)&gt;AP335+BK336,AP335+BK336-CG336,$C336-SUM($CL336:DB336)))))</f>
        <v>0</v>
      </c>
      <c r="DD336" s="10">
        <f ca="1">IF(NOT(snowball),0,IF(AQ335=0,0,IF($C336&lt;=SUM($CL336:DC336),0,IF(CH336+$C336-SUM($CL336:DC336)&gt;AQ335+BL336,AQ335+BL336-CH336,$C336-SUM($CL336:DC336)))))</f>
        <v>0</v>
      </c>
      <c r="DE336" s="10">
        <f ca="1">IF(NOT(snowball),0,IF(AR335=0,0,IF($C336&lt;=SUM($CL336:DD336),0,IF(CI336+$C336-SUM($CL336:DD336)&gt;AR335+BM336,AR335+BM336-CI336,$C336-SUM($CL336:DD336)))))</f>
        <v>0</v>
      </c>
    </row>
    <row r="337" spans="1:109" ht="11.1" customHeight="1">
      <c r="A337" s="11" t="str">
        <f t="shared" ca="1" si="458"/>
        <v/>
      </c>
      <c r="B337" s="5" t="e">
        <f t="shared" ca="1" si="369"/>
        <v>#N/A</v>
      </c>
      <c r="C337" s="34" t="str">
        <f t="shared" ca="1" si="355"/>
        <v/>
      </c>
      <c r="D337" s="10">
        <f t="shared" ca="1" si="459"/>
        <v>0</v>
      </c>
      <c r="E337" s="10">
        <f t="shared" ca="1" si="460"/>
        <v>0</v>
      </c>
      <c r="F337" s="10">
        <f t="shared" ca="1" si="461"/>
        <v>0</v>
      </c>
      <c r="G337" s="10">
        <f t="shared" ca="1" si="462"/>
        <v>0</v>
      </c>
      <c r="H337" s="10">
        <f t="shared" ca="1" si="463"/>
        <v>0</v>
      </c>
      <c r="I337" s="10">
        <f t="shared" ca="1" si="464"/>
        <v>0</v>
      </c>
      <c r="J337" s="10">
        <f t="shared" ca="1" si="439"/>
        <v>0</v>
      </c>
      <c r="K337" s="10">
        <f t="shared" ca="1" si="356"/>
        <v>0</v>
      </c>
      <c r="L337" s="10">
        <f t="shared" ca="1" si="357"/>
        <v>0</v>
      </c>
      <c r="M337" s="10">
        <f t="shared" ca="1" si="358"/>
        <v>0</v>
      </c>
      <c r="N337" s="10">
        <f t="shared" ca="1" si="359"/>
        <v>0</v>
      </c>
      <c r="O337" s="10">
        <f t="shared" ca="1" si="360"/>
        <v>0</v>
      </c>
      <c r="P337" s="10">
        <f t="shared" ca="1" si="361"/>
        <v>0</v>
      </c>
      <c r="Q337" s="10">
        <f t="shared" ca="1" si="362"/>
        <v>0</v>
      </c>
      <c r="R337" s="10">
        <f t="shared" ca="1" si="363"/>
        <v>0</v>
      </c>
      <c r="S337" s="10">
        <f t="shared" ca="1" si="364"/>
        <v>0</v>
      </c>
      <c r="T337" s="10">
        <f t="shared" ca="1" si="365"/>
        <v>0</v>
      </c>
      <c r="U337" s="10">
        <f t="shared" ca="1" si="366"/>
        <v>0</v>
      </c>
      <c r="V337" s="10">
        <f t="shared" ca="1" si="367"/>
        <v>0</v>
      </c>
      <c r="W337" s="10">
        <f t="shared" ca="1" si="367"/>
        <v>0</v>
      </c>
      <c r="X337" s="31"/>
      <c r="Y337" s="10">
        <f t="shared" ca="1" si="465"/>
        <v>0</v>
      </c>
      <c r="Z337" s="10">
        <f t="shared" ca="1" si="466"/>
        <v>0</v>
      </c>
      <c r="AA337" s="10">
        <f t="shared" ca="1" si="467"/>
        <v>0</v>
      </c>
      <c r="AB337" s="10">
        <f t="shared" ca="1" si="468"/>
        <v>0</v>
      </c>
      <c r="AC337" s="10">
        <f t="shared" ca="1" si="469"/>
        <v>0</v>
      </c>
      <c r="AD337" s="10">
        <f t="shared" ca="1" si="470"/>
        <v>0</v>
      </c>
      <c r="AE337" s="10">
        <f t="shared" ca="1" si="393"/>
        <v>0</v>
      </c>
      <c r="AF337" s="10">
        <f t="shared" ca="1" si="394"/>
        <v>0</v>
      </c>
      <c r="AG337" s="10">
        <f t="shared" ca="1" si="395"/>
        <v>0</v>
      </c>
      <c r="AH337" s="10">
        <f t="shared" ca="1" si="396"/>
        <v>0</v>
      </c>
      <c r="AI337" s="10">
        <f t="shared" ca="1" si="397"/>
        <v>0</v>
      </c>
      <c r="AJ337" s="10">
        <f t="shared" ca="1" si="398"/>
        <v>0</v>
      </c>
      <c r="AK337" s="10">
        <f t="shared" ca="1" si="399"/>
        <v>0</v>
      </c>
      <c r="AL337" s="10">
        <f t="shared" ca="1" si="400"/>
        <v>0</v>
      </c>
      <c r="AM337" s="10">
        <f t="shared" ca="1" si="401"/>
        <v>0</v>
      </c>
      <c r="AN337" s="10">
        <f t="shared" ca="1" si="402"/>
        <v>0</v>
      </c>
      <c r="AO337" s="10">
        <f t="shared" ca="1" si="403"/>
        <v>0</v>
      </c>
      <c r="AP337" s="10">
        <f t="shared" ca="1" si="404"/>
        <v>0</v>
      </c>
      <c r="AQ337" s="10">
        <f t="shared" ca="1" si="405"/>
        <v>0</v>
      </c>
      <c r="AR337" s="10">
        <f t="shared" ca="1" si="406"/>
        <v>0</v>
      </c>
      <c r="AS337" s="2"/>
      <c r="AT337" s="10">
        <f t="shared" ca="1" si="471"/>
        <v>0</v>
      </c>
      <c r="AU337" s="10">
        <f t="shared" ca="1" si="472"/>
        <v>0</v>
      </c>
      <c r="AV337" s="10">
        <f t="shared" ca="1" si="473"/>
        <v>0</v>
      </c>
      <c r="AW337" s="10">
        <f t="shared" ca="1" si="376"/>
        <v>0</v>
      </c>
      <c r="AX337" s="10">
        <f t="shared" ca="1" si="377"/>
        <v>0</v>
      </c>
      <c r="AY337" s="10">
        <f t="shared" ca="1" si="378"/>
        <v>0</v>
      </c>
      <c r="AZ337" s="10">
        <f t="shared" ca="1" si="379"/>
        <v>0</v>
      </c>
      <c r="BA337" s="10">
        <f t="shared" ca="1" si="380"/>
        <v>0</v>
      </c>
      <c r="BB337" s="10">
        <f t="shared" ca="1" si="381"/>
        <v>0</v>
      </c>
      <c r="BC337" s="10">
        <f t="shared" ca="1" si="382"/>
        <v>0</v>
      </c>
      <c r="BD337" s="10">
        <f t="shared" ca="1" si="383"/>
        <v>0</v>
      </c>
      <c r="BE337" s="10">
        <f t="shared" ca="1" si="384"/>
        <v>0</v>
      </c>
      <c r="BF337" s="10">
        <f t="shared" ca="1" si="385"/>
        <v>0</v>
      </c>
      <c r="BG337" s="10">
        <f t="shared" ca="1" si="386"/>
        <v>0</v>
      </c>
      <c r="BH337" s="10">
        <f t="shared" ca="1" si="387"/>
        <v>0</v>
      </c>
      <c r="BI337" s="10">
        <f t="shared" ca="1" si="388"/>
        <v>0</v>
      </c>
      <c r="BJ337" s="10">
        <f t="shared" ca="1" si="389"/>
        <v>0</v>
      </c>
      <c r="BK337" s="10">
        <f t="shared" ca="1" si="390"/>
        <v>0</v>
      </c>
      <c r="BL337" s="10">
        <f t="shared" ca="1" si="391"/>
        <v>0</v>
      </c>
      <c r="BM337" s="10">
        <f t="shared" ca="1" si="392"/>
        <v>0</v>
      </c>
      <c r="BN337" s="13">
        <f t="shared" ca="1" si="370"/>
        <v>0</v>
      </c>
      <c r="BO337" s="7"/>
      <c r="BP337" s="10">
        <f t="shared" ca="1" si="371"/>
        <v>0</v>
      </c>
      <c r="BQ337" s="10">
        <f t="shared" ca="1" si="372"/>
        <v>0</v>
      </c>
      <c r="BR337" s="10">
        <f t="shared" ca="1" si="373"/>
        <v>0</v>
      </c>
      <c r="BS337" s="10">
        <f t="shared" ca="1" si="374"/>
        <v>0</v>
      </c>
      <c r="BT337" s="10">
        <f t="shared" ca="1" si="375"/>
        <v>0</v>
      </c>
      <c r="BU337" s="10">
        <f t="shared" ca="1" si="407"/>
        <v>0</v>
      </c>
      <c r="BV337" s="10">
        <f t="shared" ca="1" si="408"/>
        <v>0</v>
      </c>
      <c r="BW337" s="10">
        <f t="shared" ca="1" si="409"/>
        <v>0</v>
      </c>
      <c r="BX337" s="10">
        <f t="shared" ca="1" si="410"/>
        <v>0</v>
      </c>
      <c r="BY337" s="10">
        <f t="shared" ca="1" si="411"/>
        <v>0</v>
      </c>
      <c r="BZ337" s="10">
        <f t="shared" ca="1" si="412"/>
        <v>0</v>
      </c>
      <c r="CA337" s="10">
        <f t="shared" ca="1" si="413"/>
        <v>0</v>
      </c>
      <c r="CB337" s="10">
        <f t="shared" ca="1" si="414"/>
        <v>0</v>
      </c>
      <c r="CC337" s="10">
        <f t="shared" ca="1" si="415"/>
        <v>0</v>
      </c>
      <c r="CD337" s="10">
        <f t="shared" ca="1" si="416"/>
        <v>0</v>
      </c>
      <c r="CE337" s="10">
        <f t="shared" ca="1" si="417"/>
        <v>0</v>
      </c>
      <c r="CF337" s="10">
        <f t="shared" ca="1" si="418"/>
        <v>0</v>
      </c>
      <c r="CG337" s="10">
        <f t="shared" ca="1" si="419"/>
        <v>0</v>
      </c>
      <c r="CH337" s="10">
        <f t="shared" ca="1" si="420"/>
        <v>0</v>
      </c>
      <c r="CI337" s="10">
        <f t="shared" ca="1" si="421"/>
        <v>0</v>
      </c>
      <c r="CJ337" s="13">
        <f t="shared" ca="1" si="474"/>
        <v>0</v>
      </c>
      <c r="CK337" s="13"/>
      <c r="CL337" s="33">
        <f t="shared" ca="1" si="368"/>
        <v>0</v>
      </c>
      <c r="CM337" s="10">
        <f ca="1">IF(NOT(snowball),0,IF(Z336=0,0,IF($C337&lt;=SUM($CL337:CL337),0,IF(BQ337+$C337-SUM($CL337:CL337)&gt;Z336+AU337,Z336+AU337-BQ337,$C337-SUM($CL337:CL337)))))</f>
        <v>0</v>
      </c>
      <c r="CN337" s="10">
        <f ca="1">IF(NOT(snowball),0,IF(AA336=0,0,IF($C337&lt;=SUM($CL337:CM337),0,IF(BR337+$C337-SUM($CL337:CM337)&gt;AA336+AV337,AA336+AV337-BR337,$C337-SUM($CL337:CM337)))))</f>
        <v>0</v>
      </c>
      <c r="CO337" s="10">
        <f ca="1">IF(NOT(snowball),0,IF(AB336=0,0,IF($C337&lt;=SUM($CL337:CN337),0,IF(BS337+$C337-SUM($CL337:CN337)&gt;AB336+AW337,AB336+AW337-BS337,$C337-SUM($CL337:CN337)))))</f>
        <v>0</v>
      </c>
      <c r="CP337" s="10">
        <f ca="1">IF(NOT(snowball),0,IF(AC336=0,0,IF($C337&lt;=SUM($CL337:CO337),0,IF(BT337+$C337-SUM($CL337:CO337)&gt;AC336+AX337,AC336+AX337-BT337,$C337-SUM($CL337:CO337)))))</f>
        <v>0</v>
      </c>
      <c r="CQ337" s="10">
        <f ca="1">IF(NOT(snowball),0,IF(AD336=0,0,IF($C337&lt;=SUM($CL337:CP337),0,IF(BU337+$C337-SUM($CL337:CP337)&gt;AD336+AY337,AD336+AY337-BU337,$C337-SUM($CL337:CP337)))))</f>
        <v>0</v>
      </c>
      <c r="CR337" s="10">
        <f ca="1">IF(NOT(snowball),0,IF(AE336=0,0,IF($C337&lt;=SUM($CL337:CQ337),0,IF(BV337+$C337-SUM($CL337:CQ337)&gt;AE336+AZ337,AE336+AZ337-BV337,$C337-SUM($CL337:CQ337)))))</f>
        <v>0</v>
      </c>
      <c r="CS337" s="10">
        <f ca="1">IF(NOT(snowball),0,IF(AF336=0,0,IF($C337&lt;=SUM($CL337:CR337),0,IF(BW337+$C337-SUM($CL337:CR337)&gt;AF336+BA337,AF336+BA337-BW337,$C337-SUM($CL337:CR337)))))</f>
        <v>0</v>
      </c>
      <c r="CT337" s="10">
        <f ca="1">IF(NOT(snowball),0,IF(AG336=0,0,IF($C337&lt;=SUM($CL337:CS337),0,IF(BX337+$C337-SUM($CL337:CS337)&gt;AG336+BB337,AG336+BB337-BX337,$C337-SUM($CL337:CS337)))))</f>
        <v>0</v>
      </c>
      <c r="CU337" s="10">
        <f ca="1">IF(NOT(snowball),0,IF(AH336=0,0,IF($C337&lt;=SUM($CL337:CT337),0,IF(BY337+$C337-SUM($CL337:CT337)&gt;AH336+BC337,AH336+BC337-BY337,$C337-SUM($CL337:CT337)))))</f>
        <v>0</v>
      </c>
      <c r="CV337" s="10">
        <f ca="1">IF(NOT(snowball),0,IF(AI336=0,0,IF($C337&lt;=SUM($CL337:CU337),0,IF(BZ337+$C337-SUM($CL337:CU337)&gt;AI336+BD337,AI336+BD337-BZ337,$C337-SUM($CL337:CU337)))))</f>
        <v>0</v>
      </c>
      <c r="CW337" s="10">
        <f ca="1">IF(NOT(snowball),0,IF(AJ336=0,0,IF($C337&lt;=SUM($CL337:CV337),0,IF(CA337+$C337-SUM($CL337:CV337)&gt;AJ336+BE337,AJ336+BE337-CA337,$C337-SUM($CL337:CV337)))))</f>
        <v>0</v>
      </c>
      <c r="CX337" s="10">
        <f ca="1">IF(NOT(snowball),0,IF(AK336=0,0,IF($C337&lt;=SUM($CL337:CW337),0,IF(CB337+$C337-SUM($CL337:CW337)&gt;AK336+BF337,AK336+BF337-CB337,$C337-SUM($CL337:CW337)))))</f>
        <v>0</v>
      </c>
      <c r="CY337" s="10">
        <f ca="1">IF(NOT(snowball),0,IF(AL336=0,0,IF($C337&lt;=SUM($CL337:CX337),0,IF(CC337+$C337-SUM($CL337:CX337)&gt;AL336+BG337,AL336+BG337-CC337,$C337-SUM($CL337:CX337)))))</f>
        <v>0</v>
      </c>
      <c r="CZ337" s="10">
        <f ca="1">IF(NOT(snowball),0,IF(AM336=0,0,IF($C337&lt;=SUM($CL337:CY337),0,IF(CD337+$C337-SUM($CL337:CY337)&gt;AM336+BH337,AM336+BH337-CD337,$C337-SUM($CL337:CY337)))))</f>
        <v>0</v>
      </c>
      <c r="DA337" s="10">
        <f ca="1">IF(NOT(snowball),0,IF(AN336=0,0,IF($C337&lt;=SUM($CL337:CZ337),0,IF(CE337+$C337-SUM($CL337:CZ337)&gt;AN336+BI337,AN336+BI337-CE337,$C337-SUM($CL337:CZ337)))))</f>
        <v>0</v>
      </c>
      <c r="DB337" s="10">
        <f ca="1">IF(NOT(snowball),0,IF(AO336=0,0,IF($C337&lt;=SUM($CL337:DA337),0,IF(CF337+$C337-SUM($CL337:DA337)&gt;AO336+BJ337,AO336+BJ337-CF337,$C337-SUM($CL337:DA337)))))</f>
        <v>0</v>
      </c>
      <c r="DC337" s="10">
        <f ca="1">IF(NOT(snowball),0,IF(AP336=0,0,IF($C337&lt;=SUM($CL337:DB337),0,IF(CG337+$C337-SUM($CL337:DB337)&gt;AP336+BK337,AP336+BK337-CG337,$C337-SUM($CL337:DB337)))))</f>
        <v>0</v>
      </c>
      <c r="DD337" s="10">
        <f ca="1">IF(NOT(snowball),0,IF(AQ336=0,0,IF($C337&lt;=SUM($CL337:DC337),0,IF(CH337+$C337-SUM($CL337:DC337)&gt;AQ336+BL337,AQ336+BL337-CH337,$C337-SUM($CL337:DC337)))))</f>
        <v>0</v>
      </c>
      <c r="DE337" s="10">
        <f ca="1">IF(NOT(snowball),0,IF(AR336=0,0,IF($C337&lt;=SUM($CL337:DD337),0,IF(CI337+$C337-SUM($CL337:DD337)&gt;AR336+BM337,AR336+BM337-CI337,$C337-SUM($CL337:DD337)))))</f>
        <v>0</v>
      </c>
    </row>
    <row r="338" spans="1:109" ht="11.1" customHeight="1">
      <c r="A338" s="11" t="str">
        <f t="shared" ca="1" si="458"/>
        <v/>
      </c>
      <c r="B338" s="5" t="e">
        <f t="shared" ca="1" si="369"/>
        <v>#N/A</v>
      </c>
      <c r="C338" s="34" t="str">
        <f t="shared" ca="1" si="355"/>
        <v/>
      </c>
      <c r="D338" s="10">
        <f t="shared" ca="1" si="459"/>
        <v>0</v>
      </c>
      <c r="E338" s="10">
        <f t="shared" ca="1" si="460"/>
        <v>0</v>
      </c>
      <c r="F338" s="10">
        <f t="shared" ca="1" si="461"/>
        <v>0</v>
      </c>
      <c r="G338" s="10">
        <f t="shared" ca="1" si="462"/>
        <v>0</v>
      </c>
      <c r="H338" s="10">
        <f t="shared" ca="1" si="463"/>
        <v>0</v>
      </c>
      <c r="I338" s="10">
        <f t="shared" ca="1" si="464"/>
        <v>0</v>
      </c>
      <c r="J338" s="10">
        <f t="shared" ca="1" si="439"/>
        <v>0</v>
      </c>
      <c r="K338" s="10">
        <f t="shared" ca="1" si="356"/>
        <v>0</v>
      </c>
      <c r="L338" s="10">
        <f t="shared" ca="1" si="357"/>
        <v>0</v>
      </c>
      <c r="M338" s="10">
        <f t="shared" ca="1" si="358"/>
        <v>0</v>
      </c>
      <c r="N338" s="10">
        <f t="shared" ca="1" si="359"/>
        <v>0</v>
      </c>
      <c r="O338" s="10">
        <f t="shared" ca="1" si="360"/>
        <v>0</v>
      </c>
      <c r="P338" s="10">
        <f t="shared" ca="1" si="361"/>
        <v>0</v>
      </c>
      <c r="Q338" s="10">
        <f t="shared" ca="1" si="362"/>
        <v>0</v>
      </c>
      <c r="R338" s="10">
        <f t="shared" ca="1" si="363"/>
        <v>0</v>
      </c>
      <c r="S338" s="10">
        <f t="shared" ca="1" si="364"/>
        <v>0</v>
      </c>
      <c r="T338" s="10">
        <f t="shared" ca="1" si="365"/>
        <v>0</v>
      </c>
      <c r="U338" s="10">
        <f t="shared" ca="1" si="366"/>
        <v>0</v>
      </c>
      <c r="V338" s="10">
        <f t="shared" ca="1" si="367"/>
        <v>0</v>
      </c>
      <c r="W338" s="10">
        <f t="shared" ca="1" si="367"/>
        <v>0</v>
      </c>
      <c r="X338" s="31"/>
      <c r="Y338" s="10">
        <f t="shared" ca="1" si="465"/>
        <v>0</v>
      </c>
      <c r="Z338" s="10">
        <f t="shared" ca="1" si="466"/>
        <v>0</v>
      </c>
      <c r="AA338" s="10">
        <f t="shared" ca="1" si="467"/>
        <v>0</v>
      </c>
      <c r="AB338" s="10">
        <f t="shared" ca="1" si="468"/>
        <v>0</v>
      </c>
      <c r="AC338" s="10">
        <f t="shared" ca="1" si="469"/>
        <v>0</v>
      </c>
      <c r="AD338" s="10">
        <f t="shared" ca="1" si="470"/>
        <v>0</v>
      </c>
      <c r="AE338" s="10">
        <f t="shared" ca="1" si="393"/>
        <v>0</v>
      </c>
      <c r="AF338" s="10">
        <f t="shared" ca="1" si="394"/>
        <v>0</v>
      </c>
      <c r="AG338" s="10">
        <f t="shared" ca="1" si="395"/>
        <v>0</v>
      </c>
      <c r="AH338" s="10">
        <f t="shared" ca="1" si="396"/>
        <v>0</v>
      </c>
      <c r="AI338" s="10">
        <f t="shared" ca="1" si="397"/>
        <v>0</v>
      </c>
      <c r="AJ338" s="10">
        <f t="shared" ca="1" si="398"/>
        <v>0</v>
      </c>
      <c r="AK338" s="10">
        <f t="shared" ca="1" si="399"/>
        <v>0</v>
      </c>
      <c r="AL338" s="10">
        <f t="shared" ca="1" si="400"/>
        <v>0</v>
      </c>
      <c r="AM338" s="10">
        <f t="shared" ca="1" si="401"/>
        <v>0</v>
      </c>
      <c r="AN338" s="10">
        <f t="shared" ca="1" si="402"/>
        <v>0</v>
      </c>
      <c r="AO338" s="10">
        <f t="shared" ca="1" si="403"/>
        <v>0</v>
      </c>
      <c r="AP338" s="10">
        <f t="shared" ca="1" si="404"/>
        <v>0</v>
      </c>
      <c r="AQ338" s="10">
        <f t="shared" ca="1" si="405"/>
        <v>0</v>
      </c>
      <c r="AR338" s="10">
        <f t="shared" ca="1" si="406"/>
        <v>0</v>
      </c>
      <c r="AS338" s="2"/>
      <c r="AT338" s="10">
        <f t="shared" ca="1" si="471"/>
        <v>0</v>
      </c>
      <c r="AU338" s="10">
        <f t="shared" ca="1" si="472"/>
        <v>0</v>
      </c>
      <c r="AV338" s="10">
        <f t="shared" ca="1" si="473"/>
        <v>0</v>
      </c>
      <c r="AW338" s="10">
        <f t="shared" ca="1" si="376"/>
        <v>0</v>
      </c>
      <c r="AX338" s="10">
        <f t="shared" ca="1" si="377"/>
        <v>0</v>
      </c>
      <c r="AY338" s="10">
        <f t="shared" ca="1" si="378"/>
        <v>0</v>
      </c>
      <c r="AZ338" s="10">
        <f t="shared" ca="1" si="379"/>
        <v>0</v>
      </c>
      <c r="BA338" s="10">
        <f t="shared" ca="1" si="380"/>
        <v>0</v>
      </c>
      <c r="BB338" s="10">
        <f t="shared" ca="1" si="381"/>
        <v>0</v>
      </c>
      <c r="BC338" s="10">
        <f t="shared" ca="1" si="382"/>
        <v>0</v>
      </c>
      <c r="BD338" s="10">
        <f t="shared" ca="1" si="383"/>
        <v>0</v>
      </c>
      <c r="BE338" s="10">
        <f t="shared" ca="1" si="384"/>
        <v>0</v>
      </c>
      <c r="BF338" s="10">
        <f t="shared" ca="1" si="385"/>
        <v>0</v>
      </c>
      <c r="BG338" s="10">
        <f t="shared" ca="1" si="386"/>
        <v>0</v>
      </c>
      <c r="BH338" s="10">
        <f t="shared" ca="1" si="387"/>
        <v>0</v>
      </c>
      <c r="BI338" s="10">
        <f t="shared" ca="1" si="388"/>
        <v>0</v>
      </c>
      <c r="BJ338" s="10">
        <f t="shared" ca="1" si="389"/>
        <v>0</v>
      </c>
      <c r="BK338" s="10">
        <f t="shared" ca="1" si="390"/>
        <v>0</v>
      </c>
      <c r="BL338" s="10">
        <f t="shared" ca="1" si="391"/>
        <v>0</v>
      </c>
      <c r="BM338" s="10">
        <f t="shared" ca="1" si="392"/>
        <v>0</v>
      </c>
      <c r="BN338" s="13">
        <f t="shared" ca="1" si="370"/>
        <v>0</v>
      </c>
      <c r="BO338" s="7"/>
      <c r="BP338" s="10">
        <f t="shared" ca="1" si="371"/>
        <v>0</v>
      </c>
      <c r="BQ338" s="10">
        <f t="shared" ca="1" si="372"/>
        <v>0</v>
      </c>
      <c r="BR338" s="10">
        <f t="shared" ca="1" si="373"/>
        <v>0</v>
      </c>
      <c r="BS338" s="10">
        <f t="shared" ca="1" si="374"/>
        <v>0</v>
      </c>
      <c r="BT338" s="10">
        <f t="shared" ca="1" si="375"/>
        <v>0</v>
      </c>
      <c r="BU338" s="10">
        <f t="shared" ca="1" si="407"/>
        <v>0</v>
      </c>
      <c r="BV338" s="10">
        <f t="shared" ca="1" si="408"/>
        <v>0</v>
      </c>
      <c r="BW338" s="10">
        <f t="shared" ca="1" si="409"/>
        <v>0</v>
      </c>
      <c r="BX338" s="10">
        <f t="shared" ca="1" si="410"/>
        <v>0</v>
      </c>
      <c r="BY338" s="10">
        <f t="shared" ca="1" si="411"/>
        <v>0</v>
      </c>
      <c r="BZ338" s="10">
        <f t="shared" ca="1" si="412"/>
        <v>0</v>
      </c>
      <c r="CA338" s="10">
        <f t="shared" ca="1" si="413"/>
        <v>0</v>
      </c>
      <c r="CB338" s="10">
        <f t="shared" ca="1" si="414"/>
        <v>0</v>
      </c>
      <c r="CC338" s="10">
        <f t="shared" ca="1" si="415"/>
        <v>0</v>
      </c>
      <c r="CD338" s="10">
        <f t="shared" ca="1" si="416"/>
        <v>0</v>
      </c>
      <c r="CE338" s="10">
        <f t="shared" ca="1" si="417"/>
        <v>0</v>
      </c>
      <c r="CF338" s="10">
        <f t="shared" ca="1" si="418"/>
        <v>0</v>
      </c>
      <c r="CG338" s="10">
        <f t="shared" ca="1" si="419"/>
        <v>0</v>
      </c>
      <c r="CH338" s="10">
        <f t="shared" ca="1" si="420"/>
        <v>0</v>
      </c>
      <c r="CI338" s="10">
        <f t="shared" ca="1" si="421"/>
        <v>0</v>
      </c>
      <c r="CJ338" s="13">
        <f t="shared" ca="1" si="474"/>
        <v>0</v>
      </c>
      <c r="CK338" s="13"/>
      <c r="CL338" s="33">
        <f t="shared" ca="1" si="368"/>
        <v>0</v>
      </c>
      <c r="CM338" s="10">
        <f ca="1">IF(NOT(snowball),0,IF(Z337=0,0,IF($C338&lt;=SUM($CL338:CL338),0,IF(BQ338+$C338-SUM($CL338:CL338)&gt;Z337+AU338,Z337+AU338-BQ338,$C338-SUM($CL338:CL338)))))</f>
        <v>0</v>
      </c>
      <c r="CN338" s="10">
        <f ca="1">IF(NOT(snowball),0,IF(AA337=0,0,IF($C338&lt;=SUM($CL338:CM338),0,IF(BR338+$C338-SUM($CL338:CM338)&gt;AA337+AV338,AA337+AV338-BR338,$C338-SUM($CL338:CM338)))))</f>
        <v>0</v>
      </c>
      <c r="CO338" s="10">
        <f ca="1">IF(NOT(snowball),0,IF(AB337=0,0,IF($C338&lt;=SUM($CL338:CN338),0,IF(BS338+$C338-SUM($CL338:CN338)&gt;AB337+AW338,AB337+AW338-BS338,$C338-SUM($CL338:CN338)))))</f>
        <v>0</v>
      </c>
      <c r="CP338" s="10">
        <f ca="1">IF(NOT(snowball),0,IF(AC337=0,0,IF($C338&lt;=SUM($CL338:CO338),0,IF(BT338+$C338-SUM($CL338:CO338)&gt;AC337+AX338,AC337+AX338-BT338,$C338-SUM($CL338:CO338)))))</f>
        <v>0</v>
      </c>
      <c r="CQ338" s="10">
        <f ca="1">IF(NOT(snowball),0,IF(AD337=0,0,IF($C338&lt;=SUM($CL338:CP338),0,IF(BU338+$C338-SUM($CL338:CP338)&gt;AD337+AY338,AD337+AY338-BU338,$C338-SUM($CL338:CP338)))))</f>
        <v>0</v>
      </c>
      <c r="CR338" s="10">
        <f ca="1">IF(NOT(snowball),0,IF(AE337=0,0,IF($C338&lt;=SUM($CL338:CQ338),0,IF(BV338+$C338-SUM($CL338:CQ338)&gt;AE337+AZ338,AE337+AZ338-BV338,$C338-SUM($CL338:CQ338)))))</f>
        <v>0</v>
      </c>
      <c r="CS338" s="10">
        <f ca="1">IF(NOT(snowball),0,IF(AF337=0,0,IF($C338&lt;=SUM($CL338:CR338),0,IF(BW338+$C338-SUM($CL338:CR338)&gt;AF337+BA338,AF337+BA338-BW338,$C338-SUM($CL338:CR338)))))</f>
        <v>0</v>
      </c>
      <c r="CT338" s="10">
        <f ca="1">IF(NOT(snowball),0,IF(AG337=0,0,IF($C338&lt;=SUM($CL338:CS338),0,IF(BX338+$C338-SUM($CL338:CS338)&gt;AG337+BB338,AG337+BB338-BX338,$C338-SUM($CL338:CS338)))))</f>
        <v>0</v>
      </c>
      <c r="CU338" s="10">
        <f ca="1">IF(NOT(snowball),0,IF(AH337=0,0,IF($C338&lt;=SUM($CL338:CT338),0,IF(BY338+$C338-SUM($CL338:CT338)&gt;AH337+BC338,AH337+BC338-BY338,$C338-SUM($CL338:CT338)))))</f>
        <v>0</v>
      </c>
      <c r="CV338" s="10">
        <f ca="1">IF(NOT(snowball),0,IF(AI337=0,0,IF($C338&lt;=SUM($CL338:CU338),0,IF(BZ338+$C338-SUM($CL338:CU338)&gt;AI337+BD338,AI337+BD338-BZ338,$C338-SUM($CL338:CU338)))))</f>
        <v>0</v>
      </c>
      <c r="CW338" s="10">
        <f ca="1">IF(NOT(snowball),0,IF(AJ337=0,0,IF($C338&lt;=SUM($CL338:CV338),0,IF(CA338+$C338-SUM($CL338:CV338)&gt;AJ337+BE338,AJ337+BE338-CA338,$C338-SUM($CL338:CV338)))))</f>
        <v>0</v>
      </c>
      <c r="CX338" s="10">
        <f ca="1">IF(NOT(snowball),0,IF(AK337=0,0,IF($C338&lt;=SUM($CL338:CW338),0,IF(CB338+$C338-SUM($CL338:CW338)&gt;AK337+BF338,AK337+BF338-CB338,$C338-SUM($CL338:CW338)))))</f>
        <v>0</v>
      </c>
      <c r="CY338" s="10">
        <f ca="1">IF(NOT(snowball),0,IF(AL337=0,0,IF($C338&lt;=SUM($CL338:CX338),0,IF(CC338+$C338-SUM($CL338:CX338)&gt;AL337+BG338,AL337+BG338-CC338,$C338-SUM($CL338:CX338)))))</f>
        <v>0</v>
      </c>
      <c r="CZ338" s="10">
        <f ca="1">IF(NOT(snowball),0,IF(AM337=0,0,IF($C338&lt;=SUM($CL338:CY338),0,IF(CD338+$C338-SUM($CL338:CY338)&gt;AM337+BH338,AM337+BH338-CD338,$C338-SUM($CL338:CY338)))))</f>
        <v>0</v>
      </c>
      <c r="DA338" s="10">
        <f ca="1">IF(NOT(snowball),0,IF(AN337=0,0,IF($C338&lt;=SUM($CL338:CZ338),0,IF(CE338+$C338-SUM($CL338:CZ338)&gt;AN337+BI338,AN337+BI338-CE338,$C338-SUM($CL338:CZ338)))))</f>
        <v>0</v>
      </c>
      <c r="DB338" s="10">
        <f ca="1">IF(NOT(snowball),0,IF(AO337=0,0,IF($C338&lt;=SUM($CL338:DA338),0,IF(CF338+$C338-SUM($CL338:DA338)&gt;AO337+BJ338,AO337+BJ338-CF338,$C338-SUM($CL338:DA338)))))</f>
        <v>0</v>
      </c>
      <c r="DC338" s="10">
        <f ca="1">IF(NOT(snowball),0,IF(AP337=0,0,IF($C338&lt;=SUM($CL338:DB338),0,IF(CG338+$C338-SUM($CL338:DB338)&gt;AP337+BK338,AP337+BK338-CG338,$C338-SUM($CL338:DB338)))))</f>
        <v>0</v>
      </c>
      <c r="DD338" s="10">
        <f ca="1">IF(NOT(snowball),0,IF(AQ337=0,0,IF($C338&lt;=SUM($CL338:DC338),0,IF(CH338+$C338-SUM($CL338:DC338)&gt;AQ337+BL338,AQ337+BL338-CH338,$C338-SUM($CL338:DC338)))))</f>
        <v>0</v>
      </c>
      <c r="DE338" s="10">
        <f ca="1">IF(NOT(snowball),0,IF(AR337=0,0,IF($C338&lt;=SUM($CL338:DD338),0,IF(CI338+$C338-SUM($CL338:DD338)&gt;AR337+BM338,AR337+BM338-CI338,$C338-SUM($CL338:DD338)))))</f>
        <v>0</v>
      </c>
    </row>
    <row r="339" spans="1:109" ht="11.1" customHeight="1">
      <c r="A339" s="11" t="str">
        <f t="shared" ca="1" si="458"/>
        <v/>
      </c>
      <c r="B339" s="5" t="e">
        <f t="shared" ca="1" si="369"/>
        <v>#N/A</v>
      </c>
      <c r="C339" s="34" t="str">
        <f t="shared" ca="1" si="355"/>
        <v/>
      </c>
      <c r="D339" s="10">
        <f t="shared" ca="1" si="459"/>
        <v>0</v>
      </c>
      <c r="E339" s="10">
        <f t="shared" ca="1" si="460"/>
        <v>0</v>
      </c>
      <c r="F339" s="10">
        <f t="shared" ca="1" si="461"/>
        <v>0</v>
      </c>
      <c r="G339" s="10">
        <f t="shared" ca="1" si="462"/>
        <v>0</v>
      </c>
      <c r="H339" s="10">
        <f t="shared" ca="1" si="463"/>
        <v>0</v>
      </c>
      <c r="I339" s="10">
        <f t="shared" ca="1" si="464"/>
        <v>0</v>
      </c>
      <c r="J339" s="10">
        <f t="shared" ca="1" si="439"/>
        <v>0</v>
      </c>
      <c r="K339" s="10">
        <f t="shared" ca="1" si="356"/>
        <v>0</v>
      </c>
      <c r="L339" s="10">
        <f t="shared" ca="1" si="357"/>
        <v>0</v>
      </c>
      <c r="M339" s="10">
        <f t="shared" ca="1" si="358"/>
        <v>0</v>
      </c>
      <c r="N339" s="10">
        <f t="shared" ca="1" si="359"/>
        <v>0</v>
      </c>
      <c r="O339" s="10">
        <f t="shared" ca="1" si="360"/>
        <v>0</v>
      </c>
      <c r="P339" s="10">
        <f t="shared" ca="1" si="361"/>
        <v>0</v>
      </c>
      <c r="Q339" s="10">
        <f t="shared" ca="1" si="362"/>
        <v>0</v>
      </c>
      <c r="R339" s="10">
        <f t="shared" ca="1" si="363"/>
        <v>0</v>
      </c>
      <c r="S339" s="10">
        <f t="shared" ca="1" si="364"/>
        <v>0</v>
      </c>
      <c r="T339" s="10">
        <f t="shared" ca="1" si="365"/>
        <v>0</v>
      </c>
      <c r="U339" s="10">
        <f t="shared" ca="1" si="366"/>
        <v>0</v>
      </c>
      <c r="V339" s="10">
        <f t="shared" ca="1" si="367"/>
        <v>0</v>
      </c>
      <c r="W339" s="10">
        <f t="shared" ca="1" si="367"/>
        <v>0</v>
      </c>
      <c r="X339" s="31"/>
      <c r="Y339" s="10">
        <f t="shared" ca="1" si="465"/>
        <v>0</v>
      </c>
      <c r="Z339" s="10">
        <f t="shared" ca="1" si="466"/>
        <v>0</v>
      </c>
      <c r="AA339" s="10">
        <f t="shared" ca="1" si="467"/>
        <v>0</v>
      </c>
      <c r="AB339" s="10">
        <f t="shared" ca="1" si="468"/>
        <v>0</v>
      </c>
      <c r="AC339" s="10">
        <f t="shared" ca="1" si="469"/>
        <v>0</v>
      </c>
      <c r="AD339" s="10">
        <f t="shared" ca="1" si="470"/>
        <v>0</v>
      </c>
      <c r="AE339" s="10">
        <f t="shared" ca="1" si="393"/>
        <v>0</v>
      </c>
      <c r="AF339" s="10">
        <f t="shared" ca="1" si="394"/>
        <v>0</v>
      </c>
      <c r="AG339" s="10">
        <f t="shared" ca="1" si="395"/>
        <v>0</v>
      </c>
      <c r="AH339" s="10">
        <f t="shared" ca="1" si="396"/>
        <v>0</v>
      </c>
      <c r="AI339" s="10">
        <f t="shared" ca="1" si="397"/>
        <v>0</v>
      </c>
      <c r="AJ339" s="10">
        <f t="shared" ca="1" si="398"/>
        <v>0</v>
      </c>
      <c r="AK339" s="10">
        <f t="shared" ca="1" si="399"/>
        <v>0</v>
      </c>
      <c r="AL339" s="10">
        <f t="shared" ca="1" si="400"/>
        <v>0</v>
      </c>
      <c r="AM339" s="10">
        <f t="shared" ca="1" si="401"/>
        <v>0</v>
      </c>
      <c r="AN339" s="10">
        <f t="shared" ca="1" si="402"/>
        <v>0</v>
      </c>
      <c r="AO339" s="10">
        <f t="shared" ca="1" si="403"/>
        <v>0</v>
      </c>
      <c r="AP339" s="10">
        <f t="shared" ca="1" si="404"/>
        <v>0</v>
      </c>
      <c r="AQ339" s="10">
        <f t="shared" ca="1" si="405"/>
        <v>0</v>
      </c>
      <c r="AR339" s="10">
        <f t="shared" ca="1" si="406"/>
        <v>0</v>
      </c>
      <c r="AS339" s="2"/>
      <c r="AT339" s="10">
        <f t="shared" ca="1" si="471"/>
        <v>0</v>
      </c>
      <c r="AU339" s="10">
        <f t="shared" ca="1" si="472"/>
        <v>0</v>
      </c>
      <c r="AV339" s="10">
        <f t="shared" ca="1" si="473"/>
        <v>0</v>
      </c>
      <c r="AW339" s="10">
        <f t="shared" ca="1" si="376"/>
        <v>0</v>
      </c>
      <c r="AX339" s="10">
        <f t="shared" ca="1" si="377"/>
        <v>0</v>
      </c>
      <c r="AY339" s="10">
        <f t="shared" ca="1" si="378"/>
        <v>0</v>
      </c>
      <c r="AZ339" s="10">
        <f t="shared" ca="1" si="379"/>
        <v>0</v>
      </c>
      <c r="BA339" s="10">
        <f t="shared" ca="1" si="380"/>
        <v>0</v>
      </c>
      <c r="BB339" s="10">
        <f t="shared" ca="1" si="381"/>
        <v>0</v>
      </c>
      <c r="BC339" s="10">
        <f t="shared" ca="1" si="382"/>
        <v>0</v>
      </c>
      <c r="BD339" s="10">
        <f t="shared" ca="1" si="383"/>
        <v>0</v>
      </c>
      <c r="BE339" s="10">
        <f t="shared" ca="1" si="384"/>
        <v>0</v>
      </c>
      <c r="BF339" s="10">
        <f t="shared" ca="1" si="385"/>
        <v>0</v>
      </c>
      <c r="BG339" s="10">
        <f t="shared" ca="1" si="386"/>
        <v>0</v>
      </c>
      <c r="BH339" s="10">
        <f t="shared" ca="1" si="387"/>
        <v>0</v>
      </c>
      <c r="BI339" s="10">
        <f t="shared" ca="1" si="388"/>
        <v>0</v>
      </c>
      <c r="BJ339" s="10">
        <f t="shared" ca="1" si="389"/>
        <v>0</v>
      </c>
      <c r="BK339" s="10">
        <f t="shared" ca="1" si="390"/>
        <v>0</v>
      </c>
      <c r="BL339" s="10">
        <f t="shared" ca="1" si="391"/>
        <v>0</v>
      </c>
      <c r="BM339" s="10">
        <f t="shared" ca="1" si="392"/>
        <v>0</v>
      </c>
      <c r="BN339" s="13">
        <f t="shared" ca="1" si="370"/>
        <v>0</v>
      </c>
      <c r="BO339" s="7"/>
      <c r="BP339" s="10">
        <f t="shared" ca="1" si="371"/>
        <v>0</v>
      </c>
      <c r="BQ339" s="10">
        <f t="shared" ca="1" si="372"/>
        <v>0</v>
      </c>
      <c r="BR339" s="10">
        <f t="shared" ca="1" si="373"/>
        <v>0</v>
      </c>
      <c r="BS339" s="10">
        <f t="shared" ca="1" si="374"/>
        <v>0</v>
      </c>
      <c r="BT339" s="10">
        <f t="shared" ca="1" si="375"/>
        <v>0</v>
      </c>
      <c r="BU339" s="10">
        <f t="shared" ca="1" si="407"/>
        <v>0</v>
      </c>
      <c r="BV339" s="10">
        <f t="shared" ca="1" si="408"/>
        <v>0</v>
      </c>
      <c r="BW339" s="10">
        <f t="shared" ca="1" si="409"/>
        <v>0</v>
      </c>
      <c r="BX339" s="10">
        <f t="shared" ca="1" si="410"/>
        <v>0</v>
      </c>
      <c r="BY339" s="10">
        <f t="shared" ca="1" si="411"/>
        <v>0</v>
      </c>
      <c r="BZ339" s="10">
        <f t="shared" ca="1" si="412"/>
        <v>0</v>
      </c>
      <c r="CA339" s="10">
        <f t="shared" ca="1" si="413"/>
        <v>0</v>
      </c>
      <c r="CB339" s="10">
        <f t="shared" ca="1" si="414"/>
        <v>0</v>
      </c>
      <c r="CC339" s="10">
        <f t="shared" ca="1" si="415"/>
        <v>0</v>
      </c>
      <c r="CD339" s="10">
        <f t="shared" ca="1" si="416"/>
        <v>0</v>
      </c>
      <c r="CE339" s="10">
        <f t="shared" ca="1" si="417"/>
        <v>0</v>
      </c>
      <c r="CF339" s="10">
        <f t="shared" ca="1" si="418"/>
        <v>0</v>
      </c>
      <c r="CG339" s="10">
        <f t="shared" ca="1" si="419"/>
        <v>0</v>
      </c>
      <c r="CH339" s="10">
        <f t="shared" ca="1" si="420"/>
        <v>0</v>
      </c>
      <c r="CI339" s="10">
        <f t="shared" ca="1" si="421"/>
        <v>0</v>
      </c>
      <c r="CJ339" s="13">
        <f t="shared" ca="1" si="474"/>
        <v>0</v>
      </c>
      <c r="CK339" s="13"/>
      <c r="CL339" s="33">
        <f t="shared" ca="1" si="368"/>
        <v>0</v>
      </c>
      <c r="CM339" s="10">
        <f ca="1">IF(NOT(snowball),0,IF(Z338=0,0,IF($C339&lt;=SUM($CL339:CL339),0,IF(BQ339+$C339-SUM($CL339:CL339)&gt;Z338+AU339,Z338+AU339-BQ339,$C339-SUM($CL339:CL339)))))</f>
        <v>0</v>
      </c>
      <c r="CN339" s="10">
        <f ca="1">IF(NOT(snowball),0,IF(AA338=0,0,IF($C339&lt;=SUM($CL339:CM339),0,IF(BR339+$C339-SUM($CL339:CM339)&gt;AA338+AV339,AA338+AV339-BR339,$C339-SUM($CL339:CM339)))))</f>
        <v>0</v>
      </c>
      <c r="CO339" s="10">
        <f ca="1">IF(NOT(snowball),0,IF(AB338=0,0,IF($C339&lt;=SUM($CL339:CN339),0,IF(BS339+$C339-SUM($CL339:CN339)&gt;AB338+AW339,AB338+AW339-BS339,$C339-SUM($CL339:CN339)))))</f>
        <v>0</v>
      </c>
      <c r="CP339" s="10">
        <f ca="1">IF(NOT(snowball),0,IF(AC338=0,0,IF($C339&lt;=SUM($CL339:CO339),0,IF(BT339+$C339-SUM($CL339:CO339)&gt;AC338+AX339,AC338+AX339-BT339,$C339-SUM($CL339:CO339)))))</f>
        <v>0</v>
      </c>
      <c r="CQ339" s="10">
        <f ca="1">IF(NOT(snowball),0,IF(AD338=0,0,IF($C339&lt;=SUM($CL339:CP339),0,IF(BU339+$C339-SUM($CL339:CP339)&gt;AD338+AY339,AD338+AY339-BU339,$C339-SUM($CL339:CP339)))))</f>
        <v>0</v>
      </c>
      <c r="CR339" s="10">
        <f ca="1">IF(NOT(snowball),0,IF(AE338=0,0,IF($C339&lt;=SUM($CL339:CQ339),0,IF(BV339+$C339-SUM($CL339:CQ339)&gt;AE338+AZ339,AE338+AZ339-BV339,$C339-SUM($CL339:CQ339)))))</f>
        <v>0</v>
      </c>
      <c r="CS339" s="10">
        <f ca="1">IF(NOT(snowball),0,IF(AF338=0,0,IF($C339&lt;=SUM($CL339:CR339),0,IF(BW339+$C339-SUM($CL339:CR339)&gt;AF338+BA339,AF338+BA339-BW339,$C339-SUM($CL339:CR339)))))</f>
        <v>0</v>
      </c>
      <c r="CT339" s="10">
        <f ca="1">IF(NOT(snowball),0,IF(AG338=0,0,IF($C339&lt;=SUM($CL339:CS339),0,IF(BX339+$C339-SUM($CL339:CS339)&gt;AG338+BB339,AG338+BB339-BX339,$C339-SUM($CL339:CS339)))))</f>
        <v>0</v>
      </c>
      <c r="CU339" s="10">
        <f ca="1">IF(NOT(snowball),0,IF(AH338=0,0,IF($C339&lt;=SUM($CL339:CT339),0,IF(BY339+$C339-SUM($CL339:CT339)&gt;AH338+BC339,AH338+BC339-BY339,$C339-SUM($CL339:CT339)))))</f>
        <v>0</v>
      </c>
      <c r="CV339" s="10">
        <f ca="1">IF(NOT(snowball),0,IF(AI338=0,0,IF($C339&lt;=SUM($CL339:CU339),0,IF(BZ339+$C339-SUM($CL339:CU339)&gt;AI338+BD339,AI338+BD339-BZ339,$C339-SUM($CL339:CU339)))))</f>
        <v>0</v>
      </c>
      <c r="CW339" s="10">
        <f ca="1">IF(NOT(snowball),0,IF(AJ338=0,0,IF($C339&lt;=SUM($CL339:CV339),0,IF(CA339+$C339-SUM($CL339:CV339)&gt;AJ338+BE339,AJ338+BE339-CA339,$C339-SUM($CL339:CV339)))))</f>
        <v>0</v>
      </c>
      <c r="CX339" s="10">
        <f ca="1">IF(NOT(snowball),0,IF(AK338=0,0,IF($C339&lt;=SUM($CL339:CW339),0,IF(CB339+$C339-SUM($CL339:CW339)&gt;AK338+BF339,AK338+BF339-CB339,$C339-SUM($CL339:CW339)))))</f>
        <v>0</v>
      </c>
      <c r="CY339" s="10">
        <f ca="1">IF(NOT(snowball),0,IF(AL338=0,0,IF($C339&lt;=SUM($CL339:CX339),0,IF(CC339+$C339-SUM($CL339:CX339)&gt;AL338+BG339,AL338+BG339-CC339,$C339-SUM($CL339:CX339)))))</f>
        <v>0</v>
      </c>
      <c r="CZ339" s="10">
        <f ca="1">IF(NOT(snowball),0,IF(AM338=0,0,IF($C339&lt;=SUM($CL339:CY339),0,IF(CD339+$C339-SUM($CL339:CY339)&gt;AM338+BH339,AM338+BH339-CD339,$C339-SUM($CL339:CY339)))))</f>
        <v>0</v>
      </c>
      <c r="DA339" s="10">
        <f ca="1">IF(NOT(snowball),0,IF(AN338=0,0,IF($C339&lt;=SUM($CL339:CZ339),0,IF(CE339+$C339-SUM($CL339:CZ339)&gt;AN338+BI339,AN338+BI339-CE339,$C339-SUM($CL339:CZ339)))))</f>
        <v>0</v>
      </c>
      <c r="DB339" s="10">
        <f ca="1">IF(NOT(snowball),0,IF(AO338=0,0,IF($C339&lt;=SUM($CL339:DA339),0,IF(CF339+$C339-SUM($CL339:DA339)&gt;AO338+BJ339,AO338+BJ339-CF339,$C339-SUM($CL339:DA339)))))</f>
        <v>0</v>
      </c>
      <c r="DC339" s="10">
        <f ca="1">IF(NOT(snowball),0,IF(AP338=0,0,IF($C339&lt;=SUM($CL339:DB339),0,IF(CG339+$C339-SUM($CL339:DB339)&gt;AP338+BK339,AP338+BK339-CG339,$C339-SUM($CL339:DB339)))))</f>
        <v>0</v>
      </c>
      <c r="DD339" s="10">
        <f ca="1">IF(NOT(snowball),0,IF(AQ338=0,0,IF($C339&lt;=SUM($CL339:DC339),0,IF(CH339+$C339-SUM($CL339:DC339)&gt;AQ338+BL339,AQ338+BL339-CH339,$C339-SUM($CL339:DC339)))))</f>
        <v>0</v>
      </c>
      <c r="DE339" s="10">
        <f ca="1">IF(NOT(snowball),0,IF(AR338=0,0,IF($C339&lt;=SUM($CL339:DD339),0,IF(CI339+$C339-SUM($CL339:DD339)&gt;AR338+BM339,AR338+BM339-CI339,$C339-SUM($CL339:DD339)))))</f>
        <v>0</v>
      </c>
    </row>
    <row r="340" spans="1:109" ht="11.1" customHeight="1">
      <c r="A340" s="11" t="str">
        <f t="shared" ca="1" si="458"/>
        <v/>
      </c>
      <c r="B340" s="5" t="e">
        <f t="shared" ca="1" si="369"/>
        <v>#N/A</v>
      </c>
      <c r="C340" s="34" t="str">
        <f t="shared" ca="1" si="355"/>
        <v/>
      </c>
      <c r="D340" s="10">
        <f t="shared" ca="1" si="459"/>
        <v>0</v>
      </c>
      <c r="E340" s="10">
        <f t="shared" ca="1" si="460"/>
        <v>0</v>
      </c>
      <c r="F340" s="10">
        <f t="shared" ca="1" si="461"/>
        <v>0</v>
      </c>
      <c r="G340" s="10">
        <f t="shared" ca="1" si="462"/>
        <v>0</v>
      </c>
      <c r="H340" s="10">
        <f t="shared" ca="1" si="463"/>
        <v>0</v>
      </c>
      <c r="I340" s="10">
        <f t="shared" ca="1" si="464"/>
        <v>0</v>
      </c>
      <c r="J340" s="10">
        <f t="shared" ca="1" si="439"/>
        <v>0</v>
      </c>
      <c r="K340" s="10">
        <f t="shared" ca="1" si="356"/>
        <v>0</v>
      </c>
      <c r="L340" s="10">
        <f t="shared" ca="1" si="357"/>
        <v>0</v>
      </c>
      <c r="M340" s="10">
        <f t="shared" ca="1" si="358"/>
        <v>0</v>
      </c>
      <c r="N340" s="10">
        <f t="shared" ca="1" si="359"/>
        <v>0</v>
      </c>
      <c r="O340" s="10">
        <f t="shared" ca="1" si="360"/>
        <v>0</v>
      </c>
      <c r="P340" s="10">
        <f t="shared" ca="1" si="361"/>
        <v>0</v>
      </c>
      <c r="Q340" s="10">
        <f t="shared" ca="1" si="362"/>
        <v>0</v>
      </c>
      <c r="R340" s="10">
        <f t="shared" ca="1" si="363"/>
        <v>0</v>
      </c>
      <c r="S340" s="10">
        <f t="shared" ca="1" si="364"/>
        <v>0</v>
      </c>
      <c r="T340" s="10">
        <f t="shared" ca="1" si="365"/>
        <v>0</v>
      </c>
      <c r="U340" s="10">
        <f t="shared" ca="1" si="366"/>
        <v>0</v>
      </c>
      <c r="V340" s="10">
        <f t="shared" ca="1" si="367"/>
        <v>0</v>
      </c>
      <c r="W340" s="10">
        <f t="shared" ca="1" si="367"/>
        <v>0</v>
      </c>
      <c r="X340" s="31"/>
      <c r="Y340" s="10">
        <f t="shared" ca="1" si="465"/>
        <v>0</v>
      </c>
      <c r="Z340" s="10">
        <f t="shared" ca="1" si="466"/>
        <v>0</v>
      </c>
      <c r="AA340" s="10">
        <f t="shared" ca="1" si="467"/>
        <v>0</v>
      </c>
      <c r="AB340" s="10">
        <f t="shared" ca="1" si="468"/>
        <v>0</v>
      </c>
      <c r="AC340" s="10">
        <f t="shared" ca="1" si="469"/>
        <v>0</v>
      </c>
      <c r="AD340" s="10">
        <f t="shared" ca="1" si="470"/>
        <v>0</v>
      </c>
      <c r="AE340" s="10">
        <f t="shared" ca="1" si="393"/>
        <v>0</v>
      </c>
      <c r="AF340" s="10">
        <f t="shared" ca="1" si="394"/>
        <v>0</v>
      </c>
      <c r="AG340" s="10">
        <f t="shared" ca="1" si="395"/>
        <v>0</v>
      </c>
      <c r="AH340" s="10">
        <f t="shared" ca="1" si="396"/>
        <v>0</v>
      </c>
      <c r="AI340" s="10">
        <f t="shared" ca="1" si="397"/>
        <v>0</v>
      </c>
      <c r="AJ340" s="10">
        <f t="shared" ca="1" si="398"/>
        <v>0</v>
      </c>
      <c r="AK340" s="10">
        <f t="shared" ca="1" si="399"/>
        <v>0</v>
      </c>
      <c r="AL340" s="10">
        <f t="shared" ca="1" si="400"/>
        <v>0</v>
      </c>
      <c r="AM340" s="10">
        <f t="shared" ca="1" si="401"/>
        <v>0</v>
      </c>
      <c r="AN340" s="10">
        <f t="shared" ca="1" si="402"/>
        <v>0</v>
      </c>
      <c r="AO340" s="10">
        <f t="shared" ca="1" si="403"/>
        <v>0</v>
      </c>
      <c r="AP340" s="10">
        <f t="shared" ca="1" si="404"/>
        <v>0</v>
      </c>
      <c r="AQ340" s="10">
        <f t="shared" ca="1" si="405"/>
        <v>0</v>
      </c>
      <c r="AR340" s="10">
        <f t="shared" ca="1" si="406"/>
        <v>0</v>
      </c>
      <c r="AS340" s="2"/>
      <c r="AT340" s="10">
        <f t="shared" ca="1" si="471"/>
        <v>0</v>
      </c>
      <c r="AU340" s="10">
        <f t="shared" ca="1" si="472"/>
        <v>0</v>
      </c>
      <c r="AV340" s="10">
        <f t="shared" ca="1" si="473"/>
        <v>0</v>
      </c>
      <c r="AW340" s="10">
        <f t="shared" ca="1" si="376"/>
        <v>0</v>
      </c>
      <c r="AX340" s="10">
        <f t="shared" ca="1" si="377"/>
        <v>0</v>
      </c>
      <c r="AY340" s="10">
        <f t="shared" ca="1" si="378"/>
        <v>0</v>
      </c>
      <c r="AZ340" s="10">
        <f t="shared" ca="1" si="379"/>
        <v>0</v>
      </c>
      <c r="BA340" s="10">
        <f t="shared" ca="1" si="380"/>
        <v>0</v>
      </c>
      <c r="BB340" s="10">
        <f t="shared" ca="1" si="381"/>
        <v>0</v>
      </c>
      <c r="BC340" s="10">
        <f t="shared" ca="1" si="382"/>
        <v>0</v>
      </c>
      <c r="BD340" s="10">
        <f t="shared" ca="1" si="383"/>
        <v>0</v>
      </c>
      <c r="BE340" s="10">
        <f t="shared" ca="1" si="384"/>
        <v>0</v>
      </c>
      <c r="BF340" s="10">
        <f t="shared" ca="1" si="385"/>
        <v>0</v>
      </c>
      <c r="BG340" s="10">
        <f t="shared" ca="1" si="386"/>
        <v>0</v>
      </c>
      <c r="BH340" s="10">
        <f t="shared" ca="1" si="387"/>
        <v>0</v>
      </c>
      <c r="BI340" s="10">
        <f t="shared" ca="1" si="388"/>
        <v>0</v>
      </c>
      <c r="BJ340" s="10">
        <f t="shared" ca="1" si="389"/>
        <v>0</v>
      </c>
      <c r="BK340" s="10">
        <f t="shared" ca="1" si="390"/>
        <v>0</v>
      </c>
      <c r="BL340" s="10">
        <f t="shared" ca="1" si="391"/>
        <v>0</v>
      </c>
      <c r="BM340" s="10">
        <f t="shared" ca="1" si="392"/>
        <v>0</v>
      </c>
      <c r="BN340" s="13">
        <f t="shared" ca="1" si="370"/>
        <v>0</v>
      </c>
      <c r="BO340" s="7"/>
      <c r="BP340" s="10">
        <f t="shared" ca="1" si="371"/>
        <v>0</v>
      </c>
      <c r="BQ340" s="10">
        <f t="shared" ca="1" si="372"/>
        <v>0</v>
      </c>
      <c r="BR340" s="10">
        <f t="shared" ca="1" si="373"/>
        <v>0</v>
      </c>
      <c r="BS340" s="10">
        <f t="shared" ca="1" si="374"/>
        <v>0</v>
      </c>
      <c r="BT340" s="10">
        <f t="shared" ca="1" si="375"/>
        <v>0</v>
      </c>
      <c r="BU340" s="10">
        <f t="shared" ca="1" si="407"/>
        <v>0</v>
      </c>
      <c r="BV340" s="10">
        <f t="shared" ca="1" si="408"/>
        <v>0</v>
      </c>
      <c r="BW340" s="10">
        <f t="shared" ca="1" si="409"/>
        <v>0</v>
      </c>
      <c r="BX340" s="10">
        <f t="shared" ca="1" si="410"/>
        <v>0</v>
      </c>
      <c r="BY340" s="10">
        <f t="shared" ca="1" si="411"/>
        <v>0</v>
      </c>
      <c r="BZ340" s="10">
        <f t="shared" ca="1" si="412"/>
        <v>0</v>
      </c>
      <c r="CA340" s="10">
        <f t="shared" ca="1" si="413"/>
        <v>0</v>
      </c>
      <c r="CB340" s="10">
        <f t="shared" ca="1" si="414"/>
        <v>0</v>
      </c>
      <c r="CC340" s="10">
        <f t="shared" ca="1" si="415"/>
        <v>0</v>
      </c>
      <c r="CD340" s="10">
        <f t="shared" ca="1" si="416"/>
        <v>0</v>
      </c>
      <c r="CE340" s="10">
        <f t="shared" ca="1" si="417"/>
        <v>0</v>
      </c>
      <c r="CF340" s="10">
        <f t="shared" ca="1" si="418"/>
        <v>0</v>
      </c>
      <c r="CG340" s="10">
        <f t="shared" ca="1" si="419"/>
        <v>0</v>
      </c>
      <c r="CH340" s="10">
        <f t="shared" ca="1" si="420"/>
        <v>0</v>
      </c>
      <c r="CI340" s="10">
        <f t="shared" ca="1" si="421"/>
        <v>0</v>
      </c>
      <c r="CJ340" s="13">
        <f t="shared" ca="1" si="474"/>
        <v>0</v>
      </c>
      <c r="CK340" s="13"/>
      <c r="CL340" s="33">
        <f t="shared" ca="1" si="368"/>
        <v>0</v>
      </c>
      <c r="CM340" s="10">
        <f ca="1">IF(NOT(snowball),0,IF(Z339=0,0,IF($C340&lt;=SUM($CL340:CL340),0,IF(BQ340+$C340-SUM($CL340:CL340)&gt;Z339+AU340,Z339+AU340-BQ340,$C340-SUM($CL340:CL340)))))</f>
        <v>0</v>
      </c>
      <c r="CN340" s="10">
        <f ca="1">IF(NOT(snowball),0,IF(AA339=0,0,IF($C340&lt;=SUM($CL340:CM340),0,IF(BR340+$C340-SUM($CL340:CM340)&gt;AA339+AV340,AA339+AV340-BR340,$C340-SUM($CL340:CM340)))))</f>
        <v>0</v>
      </c>
      <c r="CO340" s="10">
        <f ca="1">IF(NOT(snowball),0,IF(AB339=0,0,IF($C340&lt;=SUM($CL340:CN340),0,IF(BS340+$C340-SUM($CL340:CN340)&gt;AB339+AW340,AB339+AW340-BS340,$C340-SUM($CL340:CN340)))))</f>
        <v>0</v>
      </c>
      <c r="CP340" s="10">
        <f ca="1">IF(NOT(snowball),0,IF(AC339=0,0,IF($C340&lt;=SUM($CL340:CO340),0,IF(BT340+$C340-SUM($CL340:CO340)&gt;AC339+AX340,AC339+AX340-BT340,$C340-SUM($CL340:CO340)))))</f>
        <v>0</v>
      </c>
      <c r="CQ340" s="10">
        <f ca="1">IF(NOT(snowball),0,IF(AD339=0,0,IF($C340&lt;=SUM($CL340:CP340),0,IF(BU340+$C340-SUM($CL340:CP340)&gt;AD339+AY340,AD339+AY340-BU340,$C340-SUM($CL340:CP340)))))</f>
        <v>0</v>
      </c>
      <c r="CR340" s="10">
        <f ca="1">IF(NOT(snowball),0,IF(AE339=0,0,IF($C340&lt;=SUM($CL340:CQ340),0,IF(BV340+$C340-SUM($CL340:CQ340)&gt;AE339+AZ340,AE339+AZ340-BV340,$C340-SUM($CL340:CQ340)))))</f>
        <v>0</v>
      </c>
      <c r="CS340" s="10">
        <f ca="1">IF(NOT(snowball),0,IF(AF339=0,0,IF($C340&lt;=SUM($CL340:CR340),0,IF(BW340+$C340-SUM($CL340:CR340)&gt;AF339+BA340,AF339+BA340-BW340,$C340-SUM($CL340:CR340)))))</f>
        <v>0</v>
      </c>
      <c r="CT340" s="10">
        <f ca="1">IF(NOT(snowball),0,IF(AG339=0,0,IF($C340&lt;=SUM($CL340:CS340),0,IF(BX340+$C340-SUM($CL340:CS340)&gt;AG339+BB340,AG339+BB340-BX340,$C340-SUM($CL340:CS340)))))</f>
        <v>0</v>
      </c>
      <c r="CU340" s="10">
        <f ca="1">IF(NOT(snowball),0,IF(AH339=0,0,IF($C340&lt;=SUM($CL340:CT340),0,IF(BY340+$C340-SUM($CL340:CT340)&gt;AH339+BC340,AH339+BC340-BY340,$C340-SUM($CL340:CT340)))))</f>
        <v>0</v>
      </c>
      <c r="CV340" s="10">
        <f ca="1">IF(NOT(snowball),0,IF(AI339=0,0,IF($C340&lt;=SUM($CL340:CU340),0,IF(BZ340+$C340-SUM($CL340:CU340)&gt;AI339+BD340,AI339+BD340-BZ340,$C340-SUM($CL340:CU340)))))</f>
        <v>0</v>
      </c>
      <c r="CW340" s="10">
        <f ca="1">IF(NOT(snowball),0,IF(AJ339=0,0,IF($C340&lt;=SUM($CL340:CV340),0,IF(CA340+$C340-SUM($CL340:CV340)&gt;AJ339+BE340,AJ339+BE340-CA340,$C340-SUM($CL340:CV340)))))</f>
        <v>0</v>
      </c>
      <c r="CX340" s="10">
        <f ca="1">IF(NOT(snowball),0,IF(AK339=0,0,IF($C340&lt;=SUM($CL340:CW340),0,IF(CB340+$C340-SUM($CL340:CW340)&gt;AK339+BF340,AK339+BF340-CB340,$C340-SUM($CL340:CW340)))))</f>
        <v>0</v>
      </c>
      <c r="CY340" s="10">
        <f ca="1">IF(NOT(snowball),0,IF(AL339=0,0,IF($C340&lt;=SUM($CL340:CX340),0,IF(CC340+$C340-SUM($CL340:CX340)&gt;AL339+BG340,AL339+BG340-CC340,$C340-SUM($CL340:CX340)))))</f>
        <v>0</v>
      </c>
      <c r="CZ340" s="10">
        <f ca="1">IF(NOT(snowball),0,IF(AM339=0,0,IF($C340&lt;=SUM($CL340:CY340),0,IF(CD340+$C340-SUM($CL340:CY340)&gt;AM339+BH340,AM339+BH340-CD340,$C340-SUM($CL340:CY340)))))</f>
        <v>0</v>
      </c>
      <c r="DA340" s="10">
        <f ca="1">IF(NOT(snowball),0,IF(AN339=0,0,IF($C340&lt;=SUM($CL340:CZ340),0,IF(CE340+$C340-SUM($CL340:CZ340)&gt;AN339+BI340,AN339+BI340-CE340,$C340-SUM($CL340:CZ340)))))</f>
        <v>0</v>
      </c>
      <c r="DB340" s="10">
        <f ca="1">IF(NOT(snowball),0,IF(AO339=0,0,IF($C340&lt;=SUM($CL340:DA340),0,IF(CF340+$C340-SUM($CL340:DA340)&gt;AO339+BJ340,AO339+BJ340-CF340,$C340-SUM($CL340:DA340)))))</f>
        <v>0</v>
      </c>
      <c r="DC340" s="10">
        <f ca="1">IF(NOT(snowball),0,IF(AP339=0,0,IF($C340&lt;=SUM($CL340:DB340),0,IF(CG340+$C340-SUM($CL340:DB340)&gt;AP339+BK340,AP339+BK340-CG340,$C340-SUM($CL340:DB340)))))</f>
        <v>0</v>
      </c>
      <c r="DD340" s="10">
        <f ca="1">IF(NOT(snowball),0,IF(AQ339=0,0,IF($C340&lt;=SUM($CL340:DC340),0,IF(CH340+$C340-SUM($CL340:DC340)&gt;AQ339+BL340,AQ339+BL340-CH340,$C340-SUM($CL340:DC340)))))</f>
        <v>0</v>
      </c>
      <c r="DE340" s="10">
        <f ca="1">IF(NOT(snowball),0,IF(AR339=0,0,IF($C340&lt;=SUM($CL340:DD340),0,IF(CI340+$C340-SUM($CL340:DD340)&gt;AR339+BM340,AR339+BM340-CI340,$C340-SUM($CL340:DD340)))))</f>
        <v>0</v>
      </c>
    </row>
    <row r="341" spans="1:109" ht="11.1" customHeight="1">
      <c r="A341" s="11" t="str">
        <f t="shared" ca="1" si="458"/>
        <v/>
      </c>
      <c r="B341" s="5" t="e">
        <f t="shared" ca="1" si="369"/>
        <v>#N/A</v>
      </c>
      <c r="C341" s="34" t="str">
        <f t="shared" ref="C341:C380" ca="1" si="475">IF(A341="","",IF(snowball,IF(($D$5-CJ341)&lt;0,0,$D$5-CJ341),"n/a"))</f>
        <v/>
      </c>
      <c r="D341" s="10">
        <f t="shared" ca="1" si="459"/>
        <v>0</v>
      </c>
      <c r="E341" s="10">
        <f t="shared" ca="1" si="460"/>
        <v>0</v>
      </c>
      <c r="F341" s="10">
        <f t="shared" ca="1" si="461"/>
        <v>0</v>
      </c>
      <c r="G341" s="10">
        <f t="shared" ca="1" si="462"/>
        <v>0</v>
      </c>
      <c r="H341" s="10">
        <f t="shared" ca="1" si="463"/>
        <v>0</v>
      </c>
      <c r="I341" s="10">
        <f t="shared" ca="1" si="464"/>
        <v>0</v>
      </c>
      <c r="J341" s="10">
        <f t="shared" ca="1" si="439"/>
        <v>0</v>
      </c>
      <c r="K341" s="10">
        <f t="shared" ref="K341:K380" ca="1" si="476">BW341+CS341</f>
        <v>0</v>
      </c>
      <c r="L341" s="10">
        <f t="shared" ref="L341:L380" ca="1" si="477">BX341+CT341</f>
        <v>0</v>
      </c>
      <c r="M341" s="10">
        <f t="shared" ref="M341:M380" ca="1" si="478">BY341+CU341</f>
        <v>0</v>
      </c>
      <c r="N341" s="10">
        <f t="shared" ref="N341:N380" ca="1" si="479">BZ341+CV341</f>
        <v>0</v>
      </c>
      <c r="O341" s="10">
        <f t="shared" ref="O341:O380" ca="1" si="480">CA341+CW341</f>
        <v>0</v>
      </c>
      <c r="P341" s="10">
        <f t="shared" ref="P341:P380" ca="1" si="481">CB341+CX341</f>
        <v>0</v>
      </c>
      <c r="Q341" s="10">
        <f t="shared" ref="Q341:Q380" ca="1" si="482">CC341+CY341</f>
        <v>0</v>
      </c>
      <c r="R341" s="10">
        <f t="shared" ref="R341:R380" ca="1" si="483">CD341+CZ341</f>
        <v>0</v>
      </c>
      <c r="S341" s="10">
        <f t="shared" ref="S341:S380" ca="1" si="484">CE341+DA341</f>
        <v>0</v>
      </c>
      <c r="T341" s="10">
        <f t="shared" ref="T341:T380" ca="1" si="485">CF341+DB341</f>
        <v>0</v>
      </c>
      <c r="U341" s="10">
        <f t="shared" ref="U341:U380" ca="1" si="486">CG341+DC341</f>
        <v>0</v>
      </c>
      <c r="V341" s="10">
        <f t="shared" ref="V341:W380" ca="1" si="487">CH341+DD341</f>
        <v>0</v>
      </c>
      <c r="W341" s="10">
        <f t="shared" ca="1" si="487"/>
        <v>0</v>
      </c>
      <c r="X341" s="31"/>
      <c r="Y341" s="10">
        <f t="shared" ca="1" si="465"/>
        <v>0</v>
      </c>
      <c r="Z341" s="10">
        <f t="shared" ca="1" si="466"/>
        <v>0</v>
      </c>
      <c r="AA341" s="10">
        <f t="shared" ca="1" si="467"/>
        <v>0</v>
      </c>
      <c r="AB341" s="10">
        <f t="shared" ca="1" si="468"/>
        <v>0</v>
      </c>
      <c r="AC341" s="10">
        <f t="shared" ca="1" si="469"/>
        <v>0</v>
      </c>
      <c r="AD341" s="10">
        <f t="shared" ca="1" si="470"/>
        <v>0</v>
      </c>
      <c r="AE341" s="10">
        <f t="shared" ca="1" si="393"/>
        <v>0</v>
      </c>
      <c r="AF341" s="10">
        <f t="shared" ca="1" si="394"/>
        <v>0</v>
      </c>
      <c r="AG341" s="10">
        <f t="shared" ca="1" si="395"/>
        <v>0</v>
      </c>
      <c r="AH341" s="10">
        <f t="shared" ca="1" si="396"/>
        <v>0</v>
      </c>
      <c r="AI341" s="10">
        <f t="shared" ca="1" si="397"/>
        <v>0</v>
      </c>
      <c r="AJ341" s="10">
        <f t="shared" ca="1" si="398"/>
        <v>0</v>
      </c>
      <c r="AK341" s="10">
        <f t="shared" ca="1" si="399"/>
        <v>0</v>
      </c>
      <c r="AL341" s="10">
        <f t="shared" ca="1" si="400"/>
        <v>0</v>
      </c>
      <c r="AM341" s="10">
        <f t="shared" ca="1" si="401"/>
        <v>0</v>
      </c>
      <c r="AN341" s="10">
        <f t="shared" ca="1" si="402"/>
        <v>0</v>
      </c>
      <c r="AO341" s="10">
        <f t="shared" ca="1" si="403"/>
        <v>0</v>
      </c>
      <c r="AP341" s="10">
        <f t="shared" ca="1" si="404"/>
        <v>0</v>
      </c>
      <c r="AQ341" s="10">
        <f t="shared" ca="1" si="405"/>
        <v>0</v>
      </c>
      <c r="AR341" s="10">
        <f t="shared" ca="1" si="406"/>
        <v>0</v>
      </c>
      <c r="AS341" s="2"/>
      <c r="AT341" s="10">
        <f t="shared" ca="1" si="471"/>
        <v>0</v>
      </c>
      <c r="AU341" s="10">
        <f t="shared" ca="1" si="472"/>
        <v>0</v>
      </c>
      <c r="AV341" s="10">
        <f t="shared" ca="1" si="473"/>
        <v>0</v>
      </c>
      <c r="AW341" s="10">
        <f t="shared" ca="1" si="376"/>
        <v>0</v>
      </c>
      <c r="AX341" s="10">
        <f t="shared" ca="1" si="377"/>
        <v>0</v>
      </c>
      <c r="AY341" s="10">
        <f t="shared" ca="1" si="378"/>
        <v>0</v>
      </c>
      <c r="AZ341" s="10">
        <f t="shared" ca="1" si="379"/>
        <v>0</v>
      </c>
      <c r="BA341" s="10">
        <f t="shared" ca="1" si="380"/>
        <v>0</v>
      </c>
      <c r="BB341" s="10">
        <f t="shared" ca="1" si="381"/>
        <v>0</v>
      </c>
      <c r="BC341" s="10">
        <f t="shared" ca="1" si="382"/>
        <v>0</v>
      </c>
      <c r="BD341" s="10">
        <f t="shared" ca="1" si="383"/>
        <v>0</v>
      </c>
      <c r="BE341" s="10">
        <f t="shared" ca="1" si="384"/>
        <v>0</v>
      </c>
      <c r="BF341" s="10">
        <f t="shared" ca="1" si="385"/>
        <v>0</v>
      </c>
      <c r="BG341" s="10">
        <f t="shared" ca="1" si="386"/>
        <v>0</v>
      </c>
      <c r="BH341" s="10">
        <f t="shared" ca="1" si="387"/>
        <v>0</v>
      </c>
      <c r="BI341" s="10">
        <f t="shared" ca="1" si="388"/>
        <v>0</v>
      </c>
      <c r="BJ341" s="10">
        <f t="shared" ca="1" si="389"/>
        <v>0</v>
      </c>
      <c r="BK341" s="10">
        <f t="shared" ca="1" si="390"/>
        <v>0</v>
      </c>
      <c r="BL341" s="10">
        <f t="shared" ca="1" si="391"/>
        <v>0</v>
      </c>
      <c r="BM341" s="10">
        <f t="shared" ca="1" si="392"/>
        <v>0</v>
      </c>
      <c r="BN341" s="13">
        <f t="shared" ca="1" si="370"/>
        <v>0</v>
      </c>
      <c r="BO341" s="7"/>
      <c r="BP341" s="10">
        <f t="shared" ca="1" si="371"/>
        <v>0</v>
      </c>
      <c r="BQ341" s="10">
        <f t="shared" ca="1" si="372"/>
        <v>0</v>
      </c>
      <c r="BR341" s="10">
        <f t="shared" ca="1" si="373"/>
        <v>0</v>
      </c>
      <c r="BS341" s="10">
        <f t="shared" ca="1" si="374"/>
        <v>0</v>
      </c>
      <c r="BT341" s="10">
        <f t="shared" ca="1" si="375"/>
        <v>0</v>
      </c>
      <c r="BU341" s="10">
        <f t="shared" ca="1" si="407"/>
        <v>0</v>
      </c>
      <c r="BV341" s="10">
        <f t="shared" ca="1" si="408"/>
        <v>0</v>
      </c>
      <c r="BW341" s="10">
        <f t="shared" ca="1" si="409"/>
        <v>0</v>
      </c>
      <c r="BX341" s="10">
        <f t="shared" ca="1" si="410"/>
        <v>0</v>
      </c>
      <c r="BY341" s="10">
        <f t="shared" ca="1" si="411"/>
        <v>0</v>
      </c>
      <c r="BZ341" s="10">
        <f t="shared" ca="1" si="412"/>
        <v>0</v>
      </c>
      <c r="CA341" s="10">
        <f t="shared" ca="1" si="413"/>
        <v>0</v>
      </c>
      <c r="CB341" s="10">
        <f t="shared" ca="1" si="414"/>
        <v>0</v>
      </c>
      <c r="CC341" s="10">
        <f t="shared" ca="1" si="415"/>
        <v>0</v>
      </c>
      <c r="CD341" s="10">
        <f t="shared" ca="1" si="416"/>
        <v>0</v>
      </c>
      <c r="CE341" s="10">
        <f t="shared" ca="1" si="417"/>
        <v>0</v>
      </c>
      <c r="CF341" s="10">
        <f t="shared" ca="1" si="418"/>
        <v>0</v>
      </c>
      <c r="CG341" s="10">
        <f t="shared" ca="1" si="419"/>
        <v>0</v>
      </c>
      <c r="CH341" s="10">
        <f t="shared" ca="1" si="420"/>
        <v>0</v>
      </c>
      <c r="CI341" s="10">
        <f t="shared" ca="1" si="421"/>
        <v>0</v>
      </c>
      <c r="CJ341" s="13">
        <f t="shared" ca="1" si="474"/>
        <v>0</v>
      </c>
      <c r="CK341" s="13"/>
      <c r="CL341" s="33">
        <f t="shared" ref="CL341:CL381" ca="1" si="488">IF(NOT(snowball),0,IF(Y340=0,0,IF(BP341+$C341&gt;Y340+AT341,Y340+AT341-BP341,$C341)))</f>
        <v>0</v>
      </c>
      <c r="CM341" s="10">
        <f ca="1">IF(NOT(snowball),0,IF(Z340=0,0,IF($C341&lt;=SUM($CL341:CL341),0,IF(BQ341+$C341-SUM($CL341:CL341)&gt;Z340+AU341,Z340+AU341-BQ341,$C341-SUM($CL341:CL341)))))</f>
        <v>0</v>
      </c>
      <c r="CN341" s="10">
        <f ca="1">IF(NOT(snowball),0,IF(AA340=0,0,IF($C341&lt;=SUM($CL341:CM341),0,IF(BR341+$C341-SUM($CL341:CM341)&gt;AA340+AV341,AA340+AV341-BR341,$C341-SUM($CL341:CM341)))))</f>
        <v>0</v>
      </c>
      <c r="CO341" s="10">
        <f ca="1">IF(NOT(snowball),0,IF(AB340=0,0,IF($C341&lt;=SUM($CL341:CN341),0,IF(BS341+$C341-SUM($CL341:CN341)&gt;AB340+AW341,AB340+AW341-BS341,$C341-SUM($CL341:CN341)))))</f>
        <v>0</v>
      </c>
      <c r="CP341" s="10">
        <f ca="1">IF(NOT(snowball),0,IF(AC340=0,0,IF($C341&lt;=SUM($CL341:CO341),0,IF(BT341+$C341-SUM($CL341:CO341)&gt;AC340+AX341,AC340+AX341-BT341,$C341-SUM($CL341:CO341)))))</f>
        <v>0</v>
      </c>
      <c r="CQ341" s="10">
        <f ca="1">IF(NOT(snowball),0,IF(AD340=0,0,IF($C341&lt;=SUM($CL341:CP341),0,IF(BU341+$C341-SUM($CL341:CP341)&gt;AD340+AY341,AD340+AY341-BU341,$C341-SUM($CL341:CP341)))))</f>
        <v>0</v>
      </c>
      <c r="CR341" s="10">
        <f ca="1">IF(NOT(snowball),0,IF(AE340=0,0,IF($C341&lt;=SUM($CL341:CQ341),0,IF(BV341+$C341-SUM($CL341:CQ341)&gt;AE340+AZ341,AE340+AZ341-BV341,$C341-SUM($CL341:CQ341)))))</f>
        <v>0</v>
      </c>
      <c r="CS341" s="10">
        <f ca="1">IF(NOT(snowball),0,IF(AF340=0,0,IF($C341&lt;=SUM($CL341:CR341),0,IF(BW341+$C341-SUM($CL341:CR341)&gt;AF340+BA341,AF340+BA341-BW341,$C341-SUM($CL341:CR341)))))</f>
        <v>0</v>
      </c>
      <c r="CT341" s="10">
        <f ca="1">IF(NOT(snowball),0,IF(AG340=0,0,IF($C341&lt;=SUM($CL341:CS341),0,IF(BX341+$C341-SUM($CL341:CS341)&gt;AG340+BB341,AG340+BB341-BX341,$C341-SUM($CL341:CS341)))))</f>
        <v>0</v>
      </c>
      <c r="CU341" s="10">
        <f ca="1">IF(NOT(snowball),0,IF(AH340=0,0,IF($C341&lt;=SUM($CL341:CT341),0,IF(BY341+$C341-SUM($CL341:CT341)&gt;AH340+BC341,AH340+BC341-BY341,$C341-SUM($CL341:CT341)))))</f>
        <v>0</v>
      </c>
      <c r="CV341" s="10">
        <f ca="1">IF(NOT(snowball),0,IF(AI340=0,0,IF($C341&lt;=SUM($CL341:CU341),0,IF(BZ341+$C341-SUM($CL341:CU341)&gt;AI340+BD341,AI340+BD341-BZ341,$C341-SUM($CL341:CU341)))))</f>
        <v>0</v>
      </c>
      <c r="CW341" s="10">
        <f ca="1">IF(NOT(snowball),0,IF(AJ340=0,0,IF($C341&lt;=SUM($CL341:CV341),0,IF(CA341+$C341-SUM($CL341:CV341)&gt;AJ340+BE341,AJ340+BE341-CA341,$C341-SUM($CL341:CV341)))))</f>
        <v>0</v>
      </c>
      <c r="CX341" s="10">
        <f ca="1">IF(NOT(snowball),0,IF(AK340=0,0,IF($C341&lt;=SUM($CL341:CW341),0,IF(CB341+$C341-SUM($CL341:CW341)&gt;AK340+BF341,AK340+BF341-CB341,$C341-SUM($CL341:CW341)))))</f>
        <v>0</v>
      </c>
      <c r="CY341" s="10">
        <f ca="1">IF(NOT(snowball),0,IF(AL340=0,0,IF($C341&lt;=SUM($CL341:CX341),0,IF(CC341+$C341-SUM($CL341:CX341)&gt;AL340+BG341,AL340+BG341-CC341,$C341-SUM($CL341:CX341)))))</f>
        <v>0</v>
      </c>
      <c r="CZ341" s="10">
        <f ca="1">IF(NOT(snowball),0,IF(AM340=0,0,IF($C341&lt;=SUM($CL341:CY341),0,IF(CD341+$C341-SUM($CL341:CY341)&gt;AM340+BH341,AM340+BH341-CD341,$C341-SUM($CL341:CY341)))))</f>
        <v>0</v>
      </c>
      <c r="DA341" s="10">
        <f ca="1">IF(NOT(snowball),0,IF(AN340=0,0,IF($C341&lt;=SUM($CL341:CZ341),0,IF(CE341+$C341-SUM($CL341:CZ341)&gt;AN340+BI341,AN340+BI341-CE341,$C341-SUM($CL341:CZ341)))))</f>
        <v>0</v>
      </c>
      <c r="DB341" s="10">
        <f ca="1">IF(NOT(snowball),0,IF(AO340=0,0,IF($C341&lt;=SUM($CL341:DA341),0,IF(CF341+$C341-SUM($CL341:DA341)&gt;AO340+BJ341,AO340+BJ341-CF341,$C341-SUM($CL341:DA341)))))</f>
        <v>0</v>
      </c>
      <c r="DC341" s="10">
        <f ca="1">IF(NOT(snowball),0,IF(AP340=0,0,IF($C341&lt;=SUM($CL341:DB341),0,IF(CG341+$C341-SUM($CL341:DB341)&gt;AP340+BK341,AP340+BK341-CG341,$C341-SUM($CL341:DB341)))))</f>
        <v>0</v>
      </c>
      <c r="DD341" s="10">
        <f ca="1">IF(NOT(snowball),0,IF(AQ340=0,0,IF($C341&lt;=SUM($CL341:DC341),0,IF(CH341+$C341-SUM($CL341:DC341)&gt;AQ340+BL341,AQ340+BL341-CH341,$C341-SUM($CL341:DC341)))))</f>
        <v>0</v>
      </c>
      <c r="DE341" s="10">
        <f ca="1">IF(NOT(snowball),0,IF(AR340=0,0,IF($C341&lt;=SUM($CL341:DD341),0,IF(CI341+$C341-SUM($CL341:DD341)&gt;AR340+BM341,AR340+BM341-CI341,$C341-SUM($CL341:DD341)))))</f>
        <v>0</v>
      </c>
    </row>
    <row r="342" spans="1:109" ht="11.1" customHeight="1">
      <c r="A342" s="11" t="str">
        <f t="shared" ca="1" si="458"/>
        <v/>
      </c>
      <c r="B342" s="5" t="e">
        <f t="shared" ref="B342:B380" ca="1" si="489">IF(A342="",NA(),DATE(YEAR(B341),MONTH(B341)+1,1))</f>
        <v>#N/A</v>
      </c>
      <c r="C342" s="34" t="str">
        <f t="shared" ca="1" si="475"/>
        <v/>
      </c>
      <c r="D342" s="10">
        <f t="shared" ca="1" si="459"/>
        <v>0</v>
      </c>
      <c r="E342" s="10">
        <f t="shared" ca="1" si="460"/>
        <v>0</v>
      </c>
      <c r="F342" s="10">
        <f t="shared" ca="1" si="461"/>
        <v>0</v>
      </c>
      <c r="G342" s="10">
        <f t="shared" ca="1" si="462"/>
        <v>0</v>
      </c>
      <c r="H342" s="10">
        <f t="shared" ca="1" si="463"/>
        <v>0</v>
      </c>
      <c r="I342" s="10">
        <f t="shared" ca="1" si="464"/>
        <v>0</v>
      </c>
      <c r="J342" s="10">
        <f t="shared" ca="1" si="439"/>
        <v>0</v>
      </c>
      <c r="K342" s="10">
        <f t="shared" ca="1" si="476"/>
        <v>0</v>
      </c>
      <c r="L342" s="10">
        <f t="shared" ca="1" si="477"/>
        <v>0</v>
      </c>
      <c r="M342" s="10">
        <f t="shared" ca="1" si="478"/>
        <v>0</v>
      </c>
      <c r="N342" s="10">
        <f t="shared" ca="1" si="479"/>
        <v>0</v>
      </c>
      <c r="O342" s="10">
        <f t="shared" ca="1" si="480"/>
        <v>0</v>
      </c>
      <c r="P342" s="10">
        <f t="shared" ca="1" si="481"/>
        <v>0</v>
      </c>
      <c r="Q342" s="10">
        <f t="shared" ca="1" si="482"/>
        <v>0</v>
      </c>
      <c r="R342" s="10">
        <f t="shared" ca="1" si="483"/>
        <v>0</v>
      </c>
      <c r="S342" s="10">
        <f t="shared" ca="1" si="484"/>
        <v>0</v>
      </c>
      <c r="T342" s="10">
        <f t="shared" ca="1" si="485"/>
        <v>0</v>
      </c>
      <c r="U342" s="10">
        <f t="shared" ca="1" si="486"/>
        <v>0</v>
      </c>
      <c r="V342" s="10">
        <f t="shared" ca="1" si="487"/>
        <v>0</v>
      </c>
      <c r="W342" s="10">
        <f t="shared" ca="1" si="487"/>
        <v>0</v>
      </c>
      <c r="X342" s="31"/>
      <c r="Y342" s="10">
        <f t="shared" ca="1" si="465"/>
        <v>0</v>
      </c>
      <c r="Z342" s="10">
        <f t="shared" ca="1" si="466"/>
        <v>0</v>
      </c>
      <c r="AA342" s="10">
        <f t="shared" ca="1" si="467"/>
        <v>0</v>
      </c>
      <c r="AB342" s="10">
        <f t="shared" ca="1" si="468"/>
        <v>0</v>
      </c>
      <c r="AC342" s="10">
        <f t="shared" ca="1" si="469"/>
        <v>0</v>
      </c>
      <c r="AD342" s="10">
        <f t="shared" ca="1" si="470"/>
        <v>0</v>
      </c>
      <c r="AE342" s="10">
        <f t="shared" ca="1" si="393"/>
        <v>0</v>
      </c>
      <c r="AF342" s="10">
        <f t="shared" ca="1" si="394"/>
        <v>0</v>
      </c>
      <c r="AG342" s="10">
        <f t="shared" ca="1" si="395"/>
        <v>0</v>
      </c>
      <c r="AH342" s="10">
        <f t="shared" ca="1" si="396"/>
        <v>0</v>
      </c>
      <c r="AI342" s="10">
        <f t="shared" ca="1" si="397"/>
        <v>0</v>
      </c>
      <c r="AJ342" s="10">
        <f t="shared" ca="1" si="398"/>
        <v>0</v>
      </c>
      <c r="AK342" s="10">
        <f t="shared" ca="1" si="399"/>
        <v>0</v>
      </c>
      <c r="AL342" s="10">
        <f t="shared" ca="1" si="400"/>
        <v>0</v>
      </c>
      <c r="AM342" s="10">
        <f t="shared" ca="1" si="401"/>
        <v>0</v>
      </c>
      <c r="AN342" s="10">
        <f t="shared" ca="1" si="402"/>
        <v>0</v>
      </c>
      <c r="AO342" s="10">
        <f t="shared" ca="1" si="403"/>
        <v>0</v>
      </c>
      <c r="AP342" s="10">
        <f t="shared" ca="1" si="404"/>
        <v>0</v>
      </c>
      <c r="AQ342" s="10">
        <f t="shared" ca="1" si="405"/>
        <v>0</v>
      </c>
      <c r="AR342" s="10">
        <f t="shared" ca="1" si="406"/>
        <v>0</v>
      </c>
      <c r="AS342" s="2"/>
      <c r="AT342" s="10">
        <f t="shared" ca="1" si="471"/>
        <v>0</v>
      </c>
      <c r="AU342" s="10">
        <f t="shared" ca="1" si="472"/>
        <v>0</v>
      </c>
      <c r="AV342" s="10">
        <f t="shared" ca="1" si="473"/>
        <v>0</v>
      </c>
      <c r="AW342" s="10">
        <f t="shared" ca="1" si="376"/>
        <v>0</v>
      </c>
      <c r="AX342" s="10">
        <f t="shared" ca="1" si="377"/>
        <v>0</v>
      </c>
      <c r="AY342" s="10">
        <f t="shared" ca="1" si="378"/>
        <v>0</v>
      </c>
      <c r="AZ342" s="10">
        <f t="shared" ca="1" si="379"/>
        <v>0</v>
      </c>
      <c r="BA342" s="10">
        <f t="shared" ca="1" si="380"/>
        <v>0</v>
      </c>
      <c r="BB342" s="10">
        <f t="shared" ca="1" si="381"/>
        <v>0</v>
      </c>
      <c r="BC342" s="10">
        <f t="shared" ca="1" si="382"/>
        <v>0</v>
      </c>
      <c r="BD342" s="10">
        <f t="shared" ca="1" si="383"/>
        <v>0</v>
      </c>
      <c r="BE342" s="10">
        <f t="shared" ca="1" si="384"/>
        <v>0</v>
      </c>
      <c r="BF342" s="10">
        <f t="shared" ca="1" si="385"/>
        <v>0</v>
      </c>
      <c r="BG342" s="10">
        <f t="shared" ca="1" si="386"/>
        <v>0</v>
      </c>
      <c r="BH342" s="10">
        <f t="shared" ca="1" si="387"/>
        <v>0</v>
      </c>
      <c r="BI342" s="10">
        <f t="shared" ca="1" si="388"/>
        <v>0</v>
      </c>
      <c r="BJ342" s="10">
        <f t="shared" ca="1" si="389"/>
        <v>0</v>
      </c>
      <c r="BK342" s="10">
        <f t="shared" ca="1" si="390"/>
        <v>0</v>
      </c>
      <c r="BL342" s="10">
        <f t="shared" ca="1" si="391"/>
        <v>0</v>
      </c>
      <c r="BM342" s="10">
        <f t="shared" ca="1" si="392"/>
        <v>0</v>
      </c>
      <c r="BN342" s="13">
        <f t="shared" ref="BN342:BN380" ca="1" si="490">SUM(AT342:BM342)</f>
        <v>0</v>
      </c>
      <c r="BO342" s="7"/>
      <c r="BP342" s="10">
        <f t="shared" ref="BP342:BP380" ca="1" si="491">IF(Y341&gt;0,IF((Y341+AT342)&lt;D$10,Y341+AT342,D$10),0)</f>
        <v>0</v>
      </c>
      <c r="BQ342" s="10">
        <f t="shared" ref="BQ342:BQ380" ca="1" si="492">IF(Z341&gt;0,IF((Z341+AU342)&lt;E$10,Z341+AU342,E$10),0)</f>
        <v>0</v>
      </c>
      <c r="BR342" s="10">
        <f t="shared" ref="BR342:BR380" ca="1" si="493">IF(AA341&gt;0,IF((AA341+AV342)&lt;F$10,AA341+AV342,F$10),0)</f>
        <v>0</v>
      </c>
      <c r="BS342" s="10">
        <f t="shared" ref="BS342:BS380" ca="1" si="494">IF(AB341&gt;0,IF((AB341+AW342)&lt;G$10,AB341+AW342,G$10),0)</f>
        <v>0</v>
      </c>
      <c r="BT342" s="10">
        <f t="shared" ref="BT342:BT380" ca="1" si="495">IF(AC341&gt;0,IF((AC341+AX342)&lt;H$10,AC341+AX342,H$10),0)</f>
        <v>0</v>
      </c>
      <c r="BU342" s="10">
        <f t="shared" ca="1" si="407"/>
        <v>0</v>
      </c>
      <c r="BV342" s="10">
        <f t="shared" ca="1" si="408"/>
        <v>0</v>
      </c>
      <c r="BW342" s="10">
        <f t="shared" ca="1" si="409"/>
        <v>0</v>
      </c>
      <c r="BX342" s="10">
        <f t="shared" ca="1" si="410"/>
        <v>0</v>
      </c>
      <c r="BY342" s="10">
        <f t="shared" ca="1" si="411"/>
        <v>0</v>
      </c>
      <c r="BZ342" s="10">
        <f t="shared" ca="1" si="412"/>
        <v>0</v>
      </c>
      <c r="CA342" s="10">
        <f t="shared" ca="1" si="413"/>
        <v>0</v>
      </c>
      <c r="CB342" s="10">
        <f t="shared" ca="1" si="414"/>
        <v>0</v>
      </c>
      <c r="CC342" s="10">
        <f t="shared" ca="1" si="415"/>
        <v>0</v>
      </c>
      <c r="CD342" s="10">
        <f t="shared" ca="1" si="416"/>
        <v>0</v>
      </c>
      <c r="CE342" s="10">
        <f t="shared" ca="1" si="417"/>
        <v>0</v>
      </c>
      <c r="CF342" s="10">
        <f t="shared" ca="1" si="418"/>
        <v>0</v>
      </c>
      <c r="CG342" s="10">
        <f t="shared" ca="1" si="419"/>
        <v>0</v>
      </c>
      <c r="CH342" s="10">
        <f t="shared" ca="1" si="420"/>
        <v>0</v>
      </c>
      <c r="CI342" s="10">
        <f t="shared" ca="1" si="421"/>
        <v>0</v>
      </c>
      <c r="CJ342" s="13">
        <f t="shared" ca="1" si="474"/>
        <v>0</v>
      </c>
      <c r="CK342" s="13"/>
      <c r="CL342" s="33">
        <f t="shared" ca="1" si="488"/>
        <v>0</v>
      </c>
      <c r="CM342" s="10">
        <f ca="1">IF(NOT(snowball),0,IF(Z341=0,0,IF($C342&lt;=SUM($CL342:CL342),0,IF(BQ342+$C342-SUM($CL342:CL342)&gt;Z341+AU342,Z341+AU342-BQ342,$C342-SUM($CL342:CL342)))))</f>
        <v>0</v>
      </c>
      <c r="CN342" s="10">
        <f ca="1">IF(NOT(snowball),0,IF(AA341=0,0,IF($C342&lt;=SUM($CL342:CM342),0,IF(BR342+$C342-SUM($CL342:CM342)&gt;AA341+AV342,AA341+AV342-BR342,$C342-SUM($CL342:CM342)))))</f>
        <v>0</v>
      </c>
      <c r="CO342" s="10">
        <f ca="1">IF(NOT(snowball),0,IF(AB341=0,0,IF($C342&lt;=SUM($CL342:CN342),0,IF(BS342+$C342-SUM($CL342:CN342)&gt;AB341+AW342,AB341+AW342-BS342,$C342-SUM($CL342:CN342)))))</f>
        <v>0</v>
      </c>
      <c r="CP342" s="10">
        <f ca="1">IF(NOT(snowball),0,IF(AC341=0,0,IF($C342&lt;=SUM($CL342:CO342),0,IF(BT342+$C342-SUM($CL342:CO342)&gt;AC341+AX342,AC341+AX342-BT342,$C342-SUM($CL342:CO342)))))</f>
        <v>0</v>
      </c>
      <c r="CQ342" s="10">
        <f ca="1">IF(NOT(snowball),0,IF(AD341=0,0,IF($C342&lt;=SUM($CL342:CP342),0,IF(BU342+$C342-SUM($CL342:CP342)&gt;AD341+AY342,AD341+AY342-BU342,$C342-SUM($CL342:CP342)))))</f>
        <v>0</v>
      </c>
      <c r="CR342" s="10">
        <f ca="1">IF(NOT(snowball),0,IF(AE341=0,0,IF($C342&lt;=SUM($CL342:CQ342),0,IF(BV342+$C342-SUM($CL342:CQ342)&gt;AE341+AZ342,AE341+AZ342-BV342,$C342-SUM($CL342:CQ342)))))</f>
        <v>0</v>
      </c>
      <c r="CS342" s="10">
        <f ca="1">IF(NOT(snowball),0,IF(AF341=0,0,IF($C342&lt;=SUM($CL342:CR342),0,IF(BW342+$C342-SUM($CL342:CR342)&gt;AF341+BA342,AF341+BA342-BW342,$C342-SUM($CL342:CR342)))))</f>
        <v>0</v>
      </c>
      <c r="CT342" s="10">
        <f ca="1">IF(NOT(snowball),0,IF(AG341=0,0,IF($C342&lt;=SUM($CL342:CS342),0,IF(BX342+$C342-SUM($CL342:CS342)&gt;AG341+BB342,AG341+BB342-BX342,$C342-SUM($CL342:CS342)))))</f>
        <v>0</v>
      </c>
      <c r="CU342" s="10">
        <f ca="1">IF(NOT(snowball),0,IF(AH341=0,0,IF($C342&lt;=SUM($CL342:CT342),0,IF(BY342+$C342-SUM($CL342:CT342)&gt;AH341+BC342,AH341+BC342-BY342,$C342-SUM($CL342:CT342)))))</f>
        <v>0</v>
      </c>
      <c r="CV342" s="10">
        <f ca="1">IF(NOT(snowball),0,IF(AI341=0,0,IF($C342&lt;=SUM($CL342:CU342),0,IF(BZ342+$C342-SUM($CL342:CU342)&gt;AI341+BD342,AI341+BD342-BZ342,$C342-SUM($CL342:CU342)))))</f>
        <v>0</v>
      </c>
      <c r="CW342" s="10">
        <f ca="1">IF(NOT(snowball),0,IF(AJ341=0,0,IF($C342&lt;=SUM($CL342:CV342),0,IF(CA342+$C342-SUM($CL342:CV342)&gt;AJ341+BE342,AJ341+BE342-CA342,$C342-SUM($CL342:CV342)))))</f>
        <v>0</v>
      </c>
      <c r="CX342" s="10">
        <f ca="1">IF(NOT(snowball),0,IF(AK341=0,0,IF($C342&lt;=SUM($CL342:CW342),0,IF(CB342+$C342-SUM($CL342:CW342)&gt;AK341+BF342,AK341+BF342-CB342,$C342-SUM($CL342:CW342)))))</f>
        <v>0</v>
      </c>
      <c r="CY342" s="10">
        <f ca="1">IF(NOT(snowball),0,IF(AL341=0,0,IF($C342&lt;=SUM($CL342:CX342),0,IF(CC342+$C342-SUM($CL342:CX342)&gt;AL341+BG342,AL341+BG342-CC342,$C342-SUM($CL342:CX342)))))</f>
        <v>0</v>
      </c>
      <c r="CZ342" s="10">
        <f ca="1">IF(NOT(snowball),0,IF(AM341=0,0,IF($C342&lt;=SUM($CL342:CY342),0,IF(CD342+$C342-SUM($CL342:CY342)&gt;AM341+BH342,AM341+BH342-CD342,$C342-SUM($CL342:CY342)))))</f>
        <v>0</v>
      </c>
      <c r="DA342" s="10">
        <f ca="1">IF(NOT(snowball),0,IF(AN341=0,0,IF($C342&lt;=SUM($CL342:CZ342),0,IF(CE342+$C342-SUM($CL342:CZ342)&gt;AN341+BI342,AN341+BI342-CE342,$C342-SUM($CL342:CZ342)))))</f>
        <v>0</v>
      </c>
      <c r="DB342" s="10">
        <f ca="1">IF(NOT(snowball),0,IF(AO341=0,0,IF($C342&lt;=SUM($CL342:DA342),0,IF(CF342+$C342-SUM($CL342:DA342)&gt;AO341+BJ342,AO341+BJ342-CF342,$C342-SUM($CL342:DA342)))))</f>
        <v>0</v>
      </c>
      <c r="DC342" s="10">
        <f ca="1">IF(NOT(snowball),0,IF(AP341=0,0,IF($C342&lt;=SUM($CL342:DB342),0,IF(CG342+$C342-SUM($CL342:DB342)&gt;AP341+BK342,AP341+BK342-CG342,$C342-SUM($CL342:DB342)))))</f>
        <v>0</v>
      </c>
      <c r="DD342" s="10">
        <f ca="1">IF(NOT(snowball),0,IF(AQ341=0,0,IF($C342&lt;=SUM($CL342:DC342),0,IF(CH342+$C342-SUM($CL342:DC342)&gt;AQ341+BL342,AQ341+BL342-CH342,$C342-SUM($CL342:DC342)))))</f>
        <v>0</v>
      </c>
      <c r="DE342" s="10">
        <f ca="1">IF(NOT(snowball),0,IF(AR341=0,0,IF($C342&lt;=SUM($CL342:DD342),0,IF(CI342+$C342-SUM($CL342:DD342)&gt;AR341+BM342,AR341+BM342-CI342,$C342-SUM($CL342:DD342)))))</f>
        <v>0</v>
      </c>
    </row>
    <row r="343" spans="1:109" ht="11.1" customHeight="1">
      <c r="A343" s="11" t="str">
        <f t="shared" ca="1" si="458"/>
        <v/>
      </c>
      <c r="B343" s="5" t="e">
        <f t="shared" ca="1" si="489"/>
        <v>#N/A</v>
      </c>
      <c r="C343" s="34" t="str">
        <f t="shared" ca="1" si="475"/>
        <v/>
      </c>
      <c r="D343" s="10">
        <f t="shared" ca="1" si="459"/>
        <v>0</v>
      </c>
      <c r="E343" s="10">
        <f t="shared" ca="1" si="460"/>
        <v>0</v>
      </c>
      <c r="F343" s="10">
        <f t="shared" ca="1" si="461"/>
        <v>0</v>
      </c>
      <c r="G343" s="10">
        <f t="shared" ca="1" si="462"/>
        <v>0</v>
      </c>
      <c r="H343" s="10">
        <f t="shared" ca="1" si="463"/>
        <v>0</v>
      </c>
      <c r="I343" s="10">
        <f t="shared" ca="1" si="464"/>
        <v>0</v>
      </c>
      <c r="J343" s="10">
        <f t="shared" ca="1" si="439"/>
        <v>0</v>
      </c>
      <c r="K343" s="10">
        <f t="shared" ca="1" si="476"/>
        <v>0</v>
      </c>
      <c r="L343" s="10">
        <f t="shared" ca="1" si="477"/>
        <v>0</v>
      </c>
      <c r="M343" s="10">
        <f t="shared" ca="1" si="478"/>
        <v>0</v>
      </c>
      <c r="N343" s="10">
        <f t="shared" ca="1" si="479"/>
        <v>0</v>
      </c>
      <c r="O343" s="10">
        <f t="shared" ca="1" si="480"/>
        <v>0</v>
      </c>
      <c r="P343" s="10">
        <f t="shared" ca="1" si="481"/>
        <v>0</v>
      </c>
      <c r="Q343" s="10">
        <f t="shared" ca="1" si="482"/>
        <v>0</v>
      </c>
      <c r="R343" s="10">
        <f t="shared" ca="1" si="483"/>
        <v>0</v>
      </c>
      <c r="S343" s="10">
        <f t="shared" ca="1" si="484"/>
        <v>0</v>
      </c>
      <c r="T343" s="10">
        <f t="shared" ca="1" si="485"/>
        <v>0</v>
      </c>
      <c r="U343" s="10">
        <f t="shared" ca="1" si="486"/>
        <v>0</v>
      </c>
      <c r="V343" s="10">
        <f t="shared" ca="1" si="487"/>
        <v>0</v>
      </c>
      <c r="W343" s="10">
        <f t="shared" ca="1" si="487"/>
        <v>0</v>
      </c>
      <c r="X343" s="31"/>
      <c r="Y343" s="10">
        <f t="shared" ca="1" si="465"/>
        <v>0</v>
      </c>
      <c r="Z343" s="10">
        <f t="shared" ca="1" si="466"/>
        <v>0</v>
      </c>
      <c r="AA343" s="10">
        <f t="shared" ca="1" si="467"/>
        <v>0</v>
      </c>
      <c r="AB343" s="10">
        <f t="shared" ca="1" si="468"/>
        <v>0</v>
      </c>
      <c r="AC343" s="10">
        <f t="shared" ca="1" si="469"/>
        <v>0</v>
      </c>
      <c r="AD343" s="10">
        <f t="shared" ca="1" si="470"/>
        <v>0</v>
      </c>
      <c r="AE343" s="10">
        <f t="shared" ca="1" si="393"/>
        <v>0</v>
      </c>
      <c r="AF343" s="10">
        <f t="shared" ca="1" si="394"/>
        <v>0</v>
      </c>
      <c r="AG343" s="10">
        <f t="shared" ca="1" si="395"/>
        <v>0</v>
      </c>
      <c r="AH343" s="10">
        <f t="shared" ca="1" si="396"/>
        <v>0</v>
      </c>
      <c r="AI343" s="10">
        <f t="shared" ca="1" si="397"/>
        <v>0</v>
      </c>
      <c r="AJ343" s="10">
        <f t="shared" ca="1" si="398"/>
        <v>0</v>
      </c>
      <c r="AK343" s="10">
        <f t="shared" ca="1" si="399"/>
        <v>0</v>
      </c>
      <c r="AL343" s="10">
        <f t="shared" ca="1" si="400"/>
        <v>0</v>
      </c>
      <c r="AM343" s="10">
        <f t="shared" ca="1" si="401"/>
        <v>0</v>
      </c>
      <c r="AN343" s="10">
        <f t="shared" ca="1" si="402"/>
        <v>0</v>
      </c>
      <c r="AO343" s="10">
        <f t="shared" ca="1" si="403"/>
        <v>0</v>
      </c>
      <c r="AP343" s="10">
        <f t="shared" ca="1" si="404"/>
        <v>0</v>
      </c>
      <c r="AQ343" s="10">
        <f t="shared" ca="1" si="405"/>
        <v>0</v>
      </c>
      <c r="AR343" s="10">
        <f t="shared" ca="1" si="406"/>
        <v>0</v>
      </c>
      <c r="AS343" s="2"/>
      <c r="AT343" s="10">
        <f t="shared" ca="1" si="471"/>
        <v>0</v>
      </c>
      <c r="AU343" s="10">
        <f t="shared" ca="1" si="472"/>
        <v>0</v>
      </c>
      <c r="AV343" s="10">
        <f t="shared" ca="1" si="473"/>
        <v>0</v>
      </c>
      <c r="AW343" s="10">
        <f t="shared" ca="1" si="376"/>
        <v>0</v>
      </c>
      <c r="AX343" s="10">
        <f t="shared" ca="1" si="377"/>
        <v>0</v>
      </c>
      <c r="AY343" s="10">
        <f t="shared" ca="1" si="378"/>
        <v>0</v>
      </c>
      <c r="AZ343" s="10">
        <f t="shared" ca="1" si="379"/>
        <v>0</v>
      </c>
      <c r="BA343" s="10">
        <f t="shared" ca="1" si="380"/>
        <v>0</v>
      </c>
      <c r="BB343" s="10">
        <f t="shared" ca="1" si="381"/>
        <v>0</v>
      </c>
      <c r="BC343" s="10">
        <f t="shared" ca="1" si="382"/>
        <v>0</v>
      </c>
      <c r="BD343" s="10">
        <f t="shared" ca="1" si="383"/>
        <v>0</v>
      </c>
      <c r="BE343" s="10">
        <f t="shared" ca="1" si="384"/>
        <v>0</v>
      </c>
      <c r="BF343" s="10">
        <f t="shared" ca="1" si="385"/>
        <v>0</v>
      </c>
      <c r="BG343" s="10">
        <f t="shared" ca="1" si="386"/>
        <v>0</v>
      </c>
      <c r="BH343" s="10">
        <f t="shared" ca="1" si="387"/>
        <v>0</v>
      </c>
      <c r="BI343" s="10">
        <f t="shared" ca="1" si="388"/>
        <v>0</v>
      </c>
      <c r="BJ343" s="10">
        <f t="shared" ca="1" si="389"/>
        <v>0</v>
      </c>
      <c r="BK343" s="10">
        <f t="shared" ca="1" si="390"/>
        <v>0</v>
      </c>
      <c r="BL343" s="10">
        <f t="shared" ca="1" si="391"/>
        <v>0</v>
      </c>
      <c r="BM343" s="10">
        <f t="shared" ca="1" si="392"/>
        <v>0</v>
      </c>
      <c r="BN343" s="13">
        <f t="shared" ca="1" si="490"/>
        <v>0</v>
      </c>
      <c r="BO343" s="7"/>
      <c r="BP343" s="10">
        <f t="shared" ca="1" si="491"/>
        <v>0</v>
      </c>
      <c r="BQ343" s="10">
        <f t="shared" ca="1" si="492"/>
        <v>0</v>
      </c>
      <c r="BR343" s="10">
        <f t="shared" ca="1" si="493"/>
        <v>0</v>
      </c>
      <c r="BS343" s="10">
        <f t="shared" ca="1" si="494"/>
        <v>0</v>
      </c>
      <c r="BT343" s="10">
        <f t="shared" ca="1" si="495"/>
        <v>0</v>
      </c>
      <c r="BU343" s="10">
        <f t="shared" ca="1" si="407"/>
        <v>0</v>
      </c>
      <c r="BV343" s="10">
        <f t="shared" ca="1" si="408"/>
        <v>0</v>
      </c>
      <c r="BW343" s="10">
        <f t="shared" ca="1" si="409"/>
        <v>0</v>
      </c>
      <c r="BX343" s="10">
        <f t="shared" ca="1" si="410"/>
        <v>0</v>
      </c>
      <c r="BY343" s="10">
        <f t="shared" ca="1" si="411"/>
        <v>0</v>
      </c>
      <c r="BZ343" s="10">
        <f t="shared" ca="1" si="412"/>
        <v>0</v>
      </c>
      <c r="CA343" s="10">
        <f t="shared" ca="1" si="413"/>
        <v>0</v>
      </c>
      <c r="CB343" s="10">
        <f t="shared" ca="1" si="414"/>
        <v>0</v>
      </c>
      <c r="CC343" s="10">
        <f t="shared" ca="1" si="415"/>
        <v>0</v>
      </c>
      <c r="CD343" s="10">
        <f t="shared" ca="1" si="416"/>
        <v>0</v>
      </c>
      <c r="CE343" s="10">
        <f t="shared" ca="1" si="417"/>
        <v>0</v>
      </c>
      <c r="CF343" s="10">
        <f t="shared" ca="1" si="418"/>
        <v>0</v>
      </c>
      <c r="CG343" s="10">
        <f t="shared" ca="1" si="419"/>
        <v>0</v>
      </c>
      <c r="CH343" s="10">
        <f t="shared" ca="1" si="420"/>
        <v>0</v>
      </c>
      <c r="CI343" s="10">
        <f t="shared" ca="1" si="421"/>
        <v>0</v>
      </c>
      <c r="CJ343" s="13">
        <f t="shared" ca="1" si="474"/>
        <v>0</v>
      </c>
      <c r="CK343" s="13"/>
      <c r="CL343" s="33">
        <f t="shared" ca="1" si="488"/>
        <v>0</v>
      </c>
      <c r="CM343" s="10">
        <f ca="1">IF(NOT(snowball),0,IF(Z342=0,0,IF($C343&lt;=SUM($CL343:CL343),0,IF(BQ343+$C343-SUM($CL343:CL343)&gt;Z342+AU343,Z342+AU343-BQ343,$C343-SUM($CL343:CL343)))))</f>
        <v>0</v>
      </c>
      <c r="CN343" s="10">
        <f ca="1">IF(NOT(snowball),0,IF(AA342=0,0,IF($C343&lt;=SUM($CL343:CM343),0,IF(BR343+$C343-SUM($CL343:CM343)&gt;AA342+AV343,AA342+AV343-BR343,$C343-SUM($CL343:CM343)))))</f>
        <v>0</v>
      </c>
      <c r="CO343" s="10">
        <f ca="1">IF(NOT(snowball),0,IF(AB342=0,0,IF($C343&lt;=SUM($CL343:CN343),0,IF(BS343+$C343-SUM($CL343:CN343)&gt;AB342+AW343,AB342+AW343-BS343,$C343-SUM($CL343:CN343)))))</f>
        <v>0</v>
      </c>
      <c r="CP343" s="10">
        <f ca="1">IF(NOT(snowball),0,IF(AC342=0,0,IF($C343&lt;=SUM($CL343:CO343),0,IF(BT343+$C343-SUM($CL343:CO343)&gt;AC342+AX343,AC342+AX343-BT343,$C343-SUM($CL343:CO343)))))</f>
        <v>0</v>
      </c>
      <c r="CQ343" s="10">
        <f ca="1">IF(NOT(snowball),0,IF(AD342=0,0,IF($C343&lt;=SUM($CL343:CP343),0,IF(BU343+$C343-SUM($CL343:CP343)&gt;AD342+AY343,AD342+AY343-BU343,$C343-SUM($CL343:CP343)))))</f>
        <v>0</v>
      </c>
      <c r="CR343" s="10">
        <f ca="1">IF(NOT(snowball),0,IF(AE342=0,0,IF($C343&lt;=SUM($CL343:CQ343),0,IF(BV343+$C343-SUM($CL343:CQ343)&gt;AE342+AZ343,AE342+AZ343-BV343,$C343-SUM($CL343:CQ343)))))</f>
        <v>0</v>
      </c>
      <c r="CS343" s="10">
        <f ca="1">IF(NOT(snowball),0,IF(AF342=0,0,IF($C343&lt;=SUM($CL343:CR343),0,IF(BW343+$C343-SUM($CL343:CR343)&gt;AF342+BA343,AF342+BA343-BW343,$C343-SUM($CL343:CR343)))))</f>
        <v>0</v>
      </c>
      <c r="CT343" s="10">
        <f ca="1">IF(NOT(snowball),0,IF(AG342=0,0,IF($C343&lt;=SUM($CL343:CS343),0,IF(BX343+$C343-SUM($CL343:CS343)&gt;AG342+BB343,AG342+BB343-BX343,$C343-SUM($CL343:CS343)))))</f>
        <v>0</v>
      </c>
      <c r="CU343" s="10">
        <f ca="1">IF(NOT(snowball),0,IF(AH342=0,0,IF($C343&lt;=SUM($CL343:CT343),0,IF(BY343+$C343-SUM($CL343:CT343)&gt;AH342+BC343,AH342+BC343-BY343,$C343-SUM($CL343:CT343)))))</f>
        <v>0</v>
      </c>
      <c r="CV343" s="10">
        <f ca="1">IF(NOT(snowball),0,IF(AI342=0,0,IF($C343&lt;=SUM($CL343:CU343),0,IF(BZ343+$C343-SUM($CL343:CU343)&gt;AI342+BD343,AI342+BD343-BZ343,$C343-SUM($CL343:CU343)))))</f>
        <v>0</v>
      </c>
      <c r="CW343" s="10">
        <f ca="1">IF(NOT(snowball),0,IF(AJ342=0,0,IF($C343&lt;=SUM($CL343:CV343),0,IF(CA343+$C343-SUM($CL343:CV343)&gt;AJ342+BE343,AJ342+BE343-CA343,$C343-SUM($CL343:CV343)))))</f>
        <v>0</v>
      </c>
      <c r="CX343" s="10">
        <f ca="1">IF(NOT(snowball),0,IF(AK342=0,0,IF($C343&lt;=SUM($CL343:CW343),0,IF(CB343+$C343-SUM($CL343:CW343)&gt;AK342+BF343,AK342+BF343-CB343,$C343-SUM($CL343:CW343)))))</f>
        <v>0</v>
      </c>
      <c r="CY343" s="10">
        <f ca="1">IF(NOT(snowball),0,IF(AL342=0,0,IF($C343&lt;=SUM($CL343:CX343),0,IF(CC343+$C343-SUM($CL343:CX343)&gt;AL342+BG343,AL342+BG343-CC343,$C343-SUM($CL343:CX343)))))</f>
        <v>0</v>
      </c>
      <c r="CZ343" s="10">
        <f ca="1">IF(NOT(snowball),0,IF(AM342=0,0,IF($C343&lt;=SUM($CL343:CY343),0,IF(CD343+$C343-SUM($CL343:CY343)&gt;AM342+BH343,AM342+BH343-CD343,$C343-SUM($CL343:CY343)))))</f>
        <v>0</v>
      </c>
      <c r="DA343" s="10">
        <f ca="1">IF(NOT(snowball),0,IF(AN342=0,0,IF($C343&lt;=SUM($CL343:CZ343),0,IF(CE343+$C343-SUM($CL343:CZ343)&gt;AN342+BI343,AN342+BI343-CE343,$C343-SUM($CL343:CZ343)))))</f>
        <v>0</v>
      </c>
      <c r="DB343" s="10">
        <f ca="1">IF(NOT(snowball),0,IF(AO342=0,0,IF($C343&lt;=SUM($CL343:DA343),0,IF(CF343+$C343-SUM($CL343:DA343)&gt;AO342+BJ343,AO342+BJ343-CF343,$C343-SUM($CL343:DA343)))))</f>
        <v>0</v>
      </c>
      <c r="DC343" s="10">
        <f ca="1">IF(NOT(snowball),0,IF(AP342=0,0,IF($C343&lt;=SUM($CL343:DB343),0,IF(CG343+$C343-SUM($CL343:DB343)&gt;AP342+BK343,AP342+BK343-CG343,$C343-SUM($CL343:DB343)))))</f>
        <v>0</v>
      </c>
      <c r="DD343" s="10">
        <f ca="1">IF(NOT(snowball),0,IF(AQ342=0,0,IF($C343&lt;=SUM($CL343:DC343),0,IF(CH343+$C343-SUM($CL343:DC343)&gt;AQ342+BL343,AQ342+BL343-CH343,$C343-SUM($CL343:DC343)))))</f>
        <v>0</v>
      </c>
      <c r="DE343" s="10">
        <f ca="1">IF(NOT(snowball),0,IF(AR342=0,0,IF($C343&lt;=SUM($CL343:DD343),0,IF(CI343+$C343-SUM($CL343:DD343)&gt;AR342+BM343,AR342+BM343-CI343,$C343-SUM($CL343:DD343)))))</f>
        <v>0</v>
      </c>
    </row>
    <row r="344" spans="1:109" ht="11.1" customHeight="1">
      <c r="A344" s="11" t="str">
        <f t="shared" ca="1" si="458"/>
        <v/>
      </c>
      <c r="B344" s="5" t="e">
        <f t="shared" ca="1" si="489"/>
        <v>#N/A</v>
      </c>
      <c r="C344" s="34" t="str">
        <f t="shared" ca="1" si="475"/>
        <v/>
      </c>
      <c r="D344" s="10">
        <f t="shared" ca="1" si="459"/>
        <v>0</v>
      </c>
      <c r="E344" s="10">
        <f t="shared" ca="1" si="460"/>
        <v>0</v>
      </c>
      <c r="F344" s="10">
        <f t="shared" ca="1" si="461"/>
        <v>0</v>
      </c>
      <c r="G344" s="10">
        <f t="shared" ca="1" si="462"/>
        <v>0</v>
      </c>
      <c r="H344" s="10">
        <f t="shared" ca="1" si="463"/>
        <v>0</v>
      </c>
      <c r="I344" s="10">
        <f t="shared" ca="1" si="464"/>
        <v>0</v>
      </c>
      <c r="J344" s="10">
        <f t="shared" ca="1" si="439"/>
        <v>0</v>
      </c>
      <c r="K344" s="10">
        <f t="shared" ca="1" si="476"/>
        <v>0</v>
      </c>
      <c r="L344" s="10">
        <f t="shared" ca="1" si="477"/>
        <v>0</v>
      </c>
      <c r="M344" s="10">
        <f t="shared" ca="1" si="478"/>
        <v>0</v>
      </c>
      <c r="N344" s="10">
        <f t="shared" ca="1" si="479"/>
        <v>0</v>
      </c>
      <c r="O344" s="10">
        <f t="shared" ca="1" si="480"/>
        <v>0</v>
      </c>
      <c r="P344" s="10">
        <f t="shared" ca="1" si="481"/>
        <v>0</v>
      </c>
      <c r="Q344" s="10">
        <f t="shared" ca="1" si="482"/>
        <v>0</v>
      </c>
      <c r="R344" s="10">
        <f t="shared" ca="1" si="483"/>
        <v>0</v>
      </c>
      <c r="S344" s="10">
        <f t="shared" ca="1" si="484"/>
        <v>0</v>
      </c>
      <c r="T344" s="10">
        <f t="shared" ca="1" si="485"/>
        <v>0</v>
      </c>
      <c r="U344" s="10">
        <f t="shared" ca="1" si="486"/>
        <v>0</v>
      </c>
      <c r="V344" s="10">
        <f t="shared" ca="1" si="487"/>
        <v>0</v>
      </c>
      <c r="W344" s="10">
        <f t="shared" ca="1" si="487"/>
        <v>0</v>
      </c>
      <c r="X344" s="31"/>
      <c r="Y344" s="10">
        <f t="shared" ca="1" si="465"/>
        <v>0</v>
      </c>
      <c r="Z344" s="10">
        <f t="shared" ca="1" si="466"/>
        <v>0</v>
      </c>
      <c r="AA344" s="10">
        <f t="shared" ca="1" si="467"/>
        <v>0</v>
      </c>
      <c r="AB344" s="10">
        <f t="shared" ca="1" si="468"/>
        <v>0</v>
      </c>
      <c r="AC344" s="10">
        <f t="shared" ca="1" si="469"/>
        <v>0</v>
      </c>
      <c r="AD344" s="10">
        <f t="shared" ca="1" si="470"/>
        <v>0</v>
      </c>
      <c r="AE344" s="10">
        <f t="shared" ca="1" si="393"/>
        <v>0</v>
      </c>
      <c r="AF344" s="10">
        <f t="shared" ca="1" si="394"/>
        <v>0</v>
      </c>
      <c r="AG344" s="10">
        <f t="shared" ca="1" si="395"/>
        <v>0</v>
      </c>
      <c r="AH344" s="10">
        <f t="shared" ca="1" si="396"/>
        <v>0</v>
      </c>
      <c r="AI344" s="10">
        <f t="shared" ca="1" si="397"/>
        <v>0</v>
      </c>
      <c r="AJ344" s="10">
        <f t="shared" ca="1" si="398"/>
        <v>0</v>
      </c>
      <c r="AK344" s="10">
        <f t="shared" ca="1" si="399"/>
        <v>0</v>
      </c>
      <c r="AL344" s="10">
        <f t="shared" ca="1" si="400"/>
        <v>0</v>
      </c>
      <c r="AM344" s="10">
        <f t="shared" ca="1" si="401"/>
        <v>0</v>
      </c>
      <c r="AN344" s="10">
        <f t="shared" ca="1" si="402"/>
        <v>0</v>
      </c>
      <c r="AO344" s="10">
        <f t="shared" ca="1" si="403"/>
        <v>0</v>
      </c>
      <c r="AP344" s="10">
        <f t="shared" ca="1" si="404"/>
        <v>0</v>
      </c>
      <c r="AQ344" s="10">
        <f t="shared" ca="1" si="405"/>
        <v>0</v>
      </c>
      <c r="AR344" s="10">
        <f t="shared" ca="1" si="406"/>
        <v>0</v>
      </c>
      <c r="AS344" s="2"/>
      <c r="AT344" s="10">
        <f t="shared" ca="1" si="471"/>
        <v>0</v>
      </c>
      <c r="AU344" s="10">
        <f t="shared" ca="1" si="472"/>
        <v>0</v>
      </c>
      <c r="AV344" s="10">
        <f t="shared" ca="1" si="473"/>
        <v>0</v>
      </c>
      <c r="AW344" s="10">
        <f t="shared" ca="1" si="376"/>
        <v>0</v>
      </c>
      <c r="AX344" s="10">
        <f t="shared" ca="1" si="377"/>
        <v>0</v>
      </c>
      <c r="AY344" s="10">
        <f t="shared" ca="1" si="378"/>
        <v>0</v>
      </c>
      <c r="AZ344" s="10">
        <f t="shared" ca="1" si="379"/>
        <v>0</v>
      </c>
      <c r="BA344" s="10">
        <f t="shared" ca="1" si="380"/>
        <v>0</v>
      </c>
      <c r="BB344" s="10">
        <f t="shared" ca="1" si="381"/>
        <v>0</v>
      </c>
      <c r="BC344" s="10">
        <f t="shared" ca="1" si="382"/>
        <v>0</v>
      </c>
      <c r="BD344" s="10">
        <f t="shared" ca="1" si="383"/>
        <v>0</v>
      </c>
      <c r="BE344" s="10">
        <f t="shared" ca="1" si="384"/>
        <v>0</v>
      </c>
      <c r="BF344" s="10">
        <f t="shared" ca="1" si="385"/>
        <v>0</v>
      </c>
      <c r="BG344" s="10">
        <f t="shared" ca="1" si="386"/>
        <v>0</v>
      </c>
      <c r="BH344" s="10">
        <f t="shared" ca="1" si="387"/>
        <v>0</v>
      </c>
      <c r="BI344" s="10">
        <f t="shared" ca="1" si="388"/>
        <v>0</v>
      </c>
      <c r="BJ344" s="10">
        <f t="shared" ca="1" si="389"/>
        <v>0</v>
      </c>
      <c r="BK344" s="10">
        <f t="shared" ca="1" si="390"/>
        <v>0</v>
      </c>
      <c r="BL344" s="10">
        <f t="shared" ca="1" si="391"/>
        <v>0</v>
      </c>
      <c r="BM344" s="10">
        <f t="shared" ca="1" si="392"/>
        <v>0</v>
      </c>
      <c r="BN344" s="13">
        <f t="shared" ca="1" si="490"/>
        <v>0</v>
      </c>
      <c r="BO344" s="7"/>
      <c r="BP344" s="10">
        <f t="shared" ca="1" si="491"/>
        <v>0</v>
      </c>
      <c r="BQ344" s="10">
        <f t="shared" ca="1" si="492"/>
        <v>0</v>
      </c>
      <c r="BR344" s="10">
        <f t="shared" ca="1" si="493"/>
        <v>0</v>
      </c>
      <c r="BS344" s="10">
        <f t="shared" ca="1" si="494"/>
        <v>0</v>
      </c>
      <c r="BT344" s="10">
        <f t="shared" ca="1" si="495"/>
        <v>0</v>
      </c>
      <c r="BU344" s="10">
        <f t="shared" ca="1" si="407"/>
        <v>0</v>
      </c>
      <c r="BV344" s="10">
        <f t="shared" ca="1" si="408"/>
        <v>0</v>
      </c>
      <c r="BW344" s="10">
        <f t="shared" ca="1" si="409"/>
        <v>0</v>
      </c>
      <c r="BX344" s="10">
        <f t="shared" ca="1" si="410"/>
        <v>0</v>
      </c>
      <c r="BY344" s="10">
        <f t="shared" ca="1" si="411"/>
        <v>0</v>
      </c>
      <c r="BZ344" s="10">
        <f t="shared" ca="1" si="412"/>
        <v>0</v>
      </c>
      <c r="CA344" s="10">
        <f t="shared" ca="1" si="413"/>
        <v>0</v>
      </c>
      <c r="CB344" s="10">
        <f t="shared" ca="1" si="414"/>
        <v>0</v>
      </c>
      <c r="CC344" s="10">
        <f t="shared" ca="1" si="415"/>
        <v>0</v>
      </c>
      <c r="CD344" s="10">
        <f t="shared" ca="1" si="416"/>
        <v>0</v>
      </c>
      <c r="CE344" s="10">
        <f t="shared" ca="1" si="417"/>
        <v>0</v>
      </c>
      <c r="CF344" s="10">
        <f t="shared" ca="1" si="418"/>
        <v>0</v>
      </c>
      <c r="CG344" s="10">
        <f t="shared" ca="1" si="419"/>
        <v>0</v>
      </c>
      <c r="CH344" s="10">
        <f t="shared" ca="1" si="420"/>
        <v>0</v>
      </c>
      <c r="CI344" s="10">
        <f t="shared" ca="1" si="421"/>
        <v>0</v>
      </c>
      <c r="CJ344" s="13">
        <f t="shared" ca="1" si="474"/>
        <v>0</v>
      </c>
      <c r="CK344" s="13"/>
      <c r="CL344" s="33">
        <f t="shared" ca="1" si="488"/>
        <v>0</v>
      </c>
      <c r="CM344" s="10">
        <f ca="1">IF(NOT(snowball),0,IF(Z343=0,0,IF($C344&lt;=SUM($CL344:CL344),0,IF(BQ344+$C344-SUM($CL344:CL344)&gt;Z343+AU344,Z343+AU344-BQ344,$C344-SUM($CL344:CL344)))))</f>
        <v>0</v>
      </c>
      <c r="CN344" s="10">
        <f ca="1">IF(NOT(snowball),0,IF(AA343=0,0,IF($C344&lt;=SUM($CL344:CM344),0,IF(BR344+$C344-SUM($CL344:CM344)&gt;AA343+AV344,AA343+AV344-BR344,$C344-SUM($CL344:CM344)))))</f>
        <v>0</v>
      </c>
      <c r="CO344" s="10">
        <f ca="1">IF(NOT(snowball),0,IF(AB343=0,0,IF($C344&lt;=SUM($CL344:CN344),0,IF(BS344+$C344-SUM($CL344:CN344)&gt;AB343+AW344,AB343+AW344-BS344,$C344-SUM($CL344:CN344)))))</f>
        <v>0</v>
      </c>
      <c r="CP344" s="10">
        <f ca="1">IF(NOT(snowball),0,IF(AC343=0,0,IF($C344&lt;=SUM($CL344:CO344),0,IF(BT344+$C344-SUM($CL344:CO344)&gt;AC343+AX344,AC343+AX344-BT344,$C344-SUM($CL344:CO344)))))</f>
        <v>0</v>
      </c>
      <c r="CQ344" s="10">
        <f ca="1">IF(NOT(snowball),0,IF(AD343=0,0,IF($C344&lt;=SUM($CL344:CP344),0,IF(BU344+$C344-SUM($CL344:CP344)&gt;AD343+AY344,AD343+AY344-BU344,$C344-SUM($CL344:CP344)))))</f>
        <v>0</v>
      </c>
      <c r="CR344" s="10">
        <f ca="1">IF(NOT(snowball),0,IF(AE343=0,0,IF($C344&lt;=SUM($CL344:CQ344),0,IF(BV344+$C344-SUM($CL344:CQ344)&gt;AE343+AZ344,AE343+AZ344-BV344,$C344-SUM($CL344:CQ344)))))</f>
        <v>0</v>
      </c>
      <c r="CS344" s="10">
        <f ca="1">IF(NOT(snowball),0,IF(AF343=0,0,IF($C344&lt;=SUM($CL344:CR344),0,IF(BW344+$C344-SUM($CL344:CR344)&gt;AF343+BA344,AF343+BA344-BW344,$C344-SUM($CL344:CR344)))))</f>
        <v>0</v>
      </c>
      <c r="CT344" s="10">
        <f ca="1">IF(NOT(snowball),0,IF(AG343=0,0,IF($C344&lt;=SUM($CL344:CS344),0,IF(BX344+$C344-SUM($CL344:CS344)&gt;AG343+BB344,AG343+BB344-BX344,$C344-SUM($CL344:CS344)))))</f>
        <v>0</v>
      </c>
      <c r="CU344" s="10">
        <f ca="1">IF(NOT(snowball),0,IF(AH343=0,0,IF($C344&lt;=SUM($CL344:CT344),0,IF(BY344+$C344-SUM($CL344:CT344)&gt;AH343+BC344,AH343+BC344-BY344,$C344-SUM($CL344:CT344)))))</f>
        <v>0</v>
      </c>
      <c r="CV344" s="10">
        <f ca="1">IF(NOT(snowball),0,IF(AI343=0,0,IF($C344&lt;=SUM($CL344:CU344),0,IF(BZ344+$C344-SUM($CL344:CU344)&gt;AI343+BD344,AI343+BD344-BZ344,$C344-SUM($CL344:CU344)))))</f>
        <v>0</v>
      </c>
      <c r="CW344" s="10">
        <f ca="1">IF(NOT(snowball),0,IF(AJ343=0,0,IF($C344&lt;=SUM($CL344:CV344),0,IF(CA344+$C344-SUM($CL344:CV344)&gt;AJ343+BE344,AJ343+BE344-CA344,$C344-SUM($CL344:CV344)))))</f>
        <v>0</v>
      </c>
      <c r="CX344" s="10">
        <f ca="1">IF(NOT(snowball),0,IF(AK343=0,0,IF($C344&lt;=SUM($CL344:CW344),0,IF(CB344+$C344-SUM($CL344:CW344)&gt;AK343+BF344,AK343+BF344-CB344,$C344-SUM($CL344:CW344)))))</f>
        <v>0</v>
      </c>
      <c r="CY344" s="10">
        <f ca="1">IF(NOT(snowball),0,IF(AL343=0,0,IF($C344&lt;=SUM($CL344:CX344),0,IF(CC344+$C344-SUM($CL344:CX344)&gt;AL343+BG344,AL343+BG344-CC344,$C344-SUM($CL344:CX344)))))</f>
        <v>0</v>
      </c>
      <c r="CZ344" s="10">
        <f ca="1">IF(NOT(snowball),0,IF(AM343=0,0,IF($C344&lt;=SUM($CL344:CY344),0,IF(CD344+$C344-SUM($CL344:CY344)&gt;AM343+BH344,AM343+BH344-CD344,$C344-SUM($CL344:CY344)))))</f>
        <v>0</v>
      </c>
      <c r="DA344" s="10">
        <f ca="1">IF(NOT(snowball),0,IF(AN343=0,0,IF($C344&lt;=SUM($CL344:CZ344),0,IF(CE344+$C344-SUM($CL344:CZ344)&gt;AN343+BI344,AN343+BI344-CE344,$C344-SUM($CL344:CZ344)))))</f>
        <v>0</v>
      </c>
      <c r="DB344" s="10">
        <f ca="1">IF(NOT(snowball),0,IF(AO343=0,0,IF($C344&lt;=SUM($CL344:DA344),0,IF(CF344+$C344-SUM($CL344:DA344)&gt;AO343+BJ344,AO343+BJ344-CF344,$C344-SUM($CL344:DA344)))))</f>
        <v>0</v>
      </c>
      <c r="DC344" s="10">
        <f ca="1">IF(NOT(snowball),0,IF(AP343=0,0,IF($C344&lt;=SUM($CL344:DB344),0,IF(CG344+$C344-SUM($CL344:DB344)&gt;AP343+BK344,AP343+BK344-CG344,$C344-SUM($CL344:DB344)))))</f>
        <v>0</v>
      </c>
      <c r="DD344" s="10">
        <f ca="1">IF(NOT(snowball),0,IF(AQ343=0,0,IF($C344&lt;=SUM($CL344:DC344),0,IF(CH344+$C344-SUM($CL344:DC344)&gt;AQ343+BL344,AQ343+BL344-CH344,$C344-SUM($CL344:DC344)))))</f>
        <v>0</v>
      </c>
      <c r="DE344" s="10">
        <f ca="1">IF(NOT(snowball),0,IF(AR343=0,0,IF($C344&lt;=SUM($CL344:DD344),0,IF(CI344+$C344-SUM($CL344:DD344)&gt;AR343+BM344,AR343+BM344-CI344,$C344-SUM($CL344:DD344)))))</f>
        <v>0</v>
      </c>
    </row>
    <row r="345" spans="1:109" ht="11.1" customHeight="1">
      <c r="A345" s="11" t="str">
        <f t="shared" ca="1" si="458"/>
        <v/>
      </c>
      <c r="B345" s="5" t="e">
        <f t="shared" ca="1" si="489"/>
        <v>#N/A</v>
      </c>
      <c r="C345" s="34" t="str">
        <f t="shared" ca="1" si="475"/>
        <v/>
      </c>
      <c r="D345" s="10">
        <f t="shared" ca="1" si="459"/>
        <v>0</v>
      </c>
      <c r="E345" s="10">
        <f t="shared" ca="1" si="460"/>
        <v>0</v>
      </c>
      <c r="F345" s="10">
        <f t="shared" ca="1" si="461"/>
        <v>0</v>
      </c>
      <c r="G345" s="10">
        <f t="shared" ca="1" si="462"/>
        <v>0</v>
      </c>
      <c r="H345" s="10">
        <f t="shared" ca="1" si="463"/>
        <v>0</v>
      </c>
      <c r="I345" s="10">
        <f t="shared" ca="1" si="464"/>
        <v>0</v>
      </c>
      <c r="J345" s="10">
        <f t="shared" ca="1" si="439"/>
        <v>0</v>
      </c>
      <c r="K345" s="10">
        <f t="shared" ca="1" si="476"/>
        <v>0</v>
      </c>
      <c r="L345" s="10">
        <f t="shared" ca="1" si="477"/>
        <v>0</v>
      </c>
      <c r="M345" s="10">
        <f t="shared" ca="1" si="478"/>
        <v>0</v>
      </c>
      <c r="N345" s="10">
        <f t="shared" ca="1" si="479"/>
        <v>0</v>
      </c>
      <c r="O345" s="10">
        <f t="shared" ca="1" si="480"/>
        <v>0</v>
      </c>
      <c r="P345" s="10">
        <f t="shared" ca="1" si="481"/>
        <v>0</v>
      </c>
      <c r="Q345" s="10">
        <f t="shared" ca="1" si="482"/>
        <v>0</v>
      </c>
      <c r="R345" s="10">
        <f t="shared" ca="1" si="483"/>
        <v>0</v>
      </c>
      <c r="S345" s="10">
        <f t="shared" ca="1" si="484"/>
        <v>0</v>
      </c>
      <c r="T345" s="10">
        <f t="shared" ca="1" si="485"/>
        <v>0</v>
      </c>
      <c r="U345" s="10">
        <f t="shared" ca="1" si="486"/>
        <v>0</v>
      </c>
      <c r="V345" s="10">
        <f t="shared" ca="1" si="487"/>
        <v>0</v>
      </c>
      <c r="W345" s="10">
        <f t="shared" ca="1" si="487"/>
        <v>0</v>
      </c>
      <c r="X345" s="31"/>
      <c r="Y345" s="10">
        <f t="shared" ca="1" si="465"/>
        <v>0</v>
      </c>
      <c r="Z345" s="10">
        <f t="shared" ca="1" si="466"/>
        <v>0</v>
      </c>
      <c r="AA345" s="10">
        <f t="shared" ca="1" si="467"/>
        <v>0</v>
      </c>
      <c r="AB345" s="10">
        <f t="shared" ca="1" si="468"/>
        <v>0</v>
      </c>
      <c r="AC345" s="10">
        <f t="shared" ca="1" si="469"/>
        <v>0</v>
      </c>
      <c r="AD345" s="10">
        <f t="shared" ca="1" si="470"/>
        <v>0</v>
      </c>
      <c r="AE345" s="10">
        <f t="shared" ca="1" si="393"/>
        <v>0</v>
      </c>
      <c r="AF345" s="10">
        <f t="shared" ca="1" si="394"/>
        <v>0</v>
      </c>
      <c r="AG345" s="10">
        <f t="shared" ca="1" si="395"/>
        <v>0</v>
      </c>
      <c r="AH345" s="10">
        <f t="shared" ca="1" si="396"/>
        <v>0</v>
      </c>
      <c r="AI345" s="10">
        <f t="shared" ca="1" si="397"/>
        <v>0</v>
      </c>
      <c r="AJ345" s="10">
        <f t="shared" ca="1" si="398"/>
        <v>0</v>
      </c>
      <c r="AK345" s="10">
        <f t="shared" ca="1" si="399"/>
        <v>0</v>
      </c>
      <c r="AL345" s="10">
        <f t="shared" ca="1" si="400"/>
        <v>0</v>
      </c>
      <c r="AM345" s="10">
        <f t="shared" ca="1" si="401"/>
        <v>0</v>
      </c>
      <c r="AN345" s="10">
        <f t="shared" ca="1" si="402"/>
        <v>0</v>
      </c>
      <c r="AO345" s="10">
        <f t="shared" ca="1" si="403"/>
        <v>0</v>
      </c>
      <c r="AP345" s="10">
        <f t="shared" ca="1" si="404"/>
        <v>0</v>
      </c>
      <c r="AQ345" s="10">
        <f t="shared" ca="1" si="405"/>
        <v>0</v>
      </c>
      <c r="AR345" s="10">
        <f t="shared" ca="1" si="406"/>
        <v>0</v>
      </c>
      <c r="AS345" s="2"/>
      <c r="AT345" s="10">
        <f t="shared" ca="1" si="471"/>
        <v>0</v>
      </c>
      <c r="AU345" s="10">
        <f t="shared" ca="1" si="472"/>
        <v>0</v>
      </c>
      <c r="AV345" s="10">
        <f t="shared" ca="1" si="473"/>
        <v>0</v>
      </c>
      <c r="AW345" s="10">
        <f t="shared" ca="1" si="376"/>
        <v>0</v>
      </c>
      <c r="AX345" s="10">
        <f t="shared" ca="1" si="377"/>
        <v>0</v>
      </c>
      <c r="AY345" s="10">
        <f t="shared" ca="1" si="378"/>
        <v>0</v>
      </c>
      <c r="AZ345" s="10">
        <f t="shared" ca="1" si="379"/>
        <v>0</v>
      </c>
      <c r="BA345" s="10">
        <f t="shared" ca="1" si="380"/>
        <v>0</v>
      </c>
      <c r="BB345" s="10">
        <f t="shared" ca="1" si="381"/>
        <v>0</v>
      </c>
      <c r="BC345" s="10">
        <f t="shared" ca="1" si="382"/>
        <v>0</v>
      </c>
      <c r="BD345" s="10">
        <f t="shared" ca="1" si="383"/>
        <v>0</v>
      </c>
      <c r="BE345" s="10">
        <f t="shared" ca="1" si="384"/>
        <v>0</v>
      </c>
      <c r="BF345" s="10">
        <f t="shared" ca="1" si="385"/>
        <v>0</v>
      </c>
      <c r="BG345" s="10">
        <f t="shared" ca="1" si="386"/>
        <v>0</v>
      </c>
      <c r="BH345" s="10">
        <f t="shared" ca="1" si="387"/>
        <v>0</v>
      </c>
      <c r="BI345" s="10">
        <f t="shared" ca="1" si="388"/>
        <v>0</v>
      </c>
      <c r="BJ345" s="10">
        <f t="shared" ca="1" si="389"/>
        <v>0</v>
      </c>
      <c r="BK345" s="10">
        <f t="shared" ca="1" si="390"/>
        <v>0</v>
      </c>
      <c r="BL345" s="10">
        <f t="shared" ca="1" si="391"/>
        <v>0</v>
      </c>
      <c r="BM345" s="10">
        <f t="shared" ca="1" si="392"/>
        <v>0</v>
      </c>
      <c r="BN345" s="13">
        <f t="shared" ca="1" si="490"/>
        <v>0</v>
      </c>
      <c r="BO345" s="7"/>
      <c r="BP345" s="10">
        <f t="shared" ca="1" si="491"/>
        <v>0</v>
      </c>
      <c r="BQ345" s="10">
        <f t="shared" ca="1" si="492"/>
        <v>0</v>
      </c>
      <c r="BR345" s="10">
        <f t="shared" ca="1" si="493"/>
        <v>0</v>
      </c>
      <c r="BS345" s="10">
        <f t="shared" ca="1" si="494"/>
        <v>0</v>
      </c>
      <c r="BT345" s="10">
        <f t="shared" ca="1" si="495"/>
        <v>0</v>
      </c>
      <c r="BU345" s="10">
        <f t="shared" ca="1" si="407"/>
        <v>0</v>
      </c>
      <c r="BV345" s="10">
        <f t="shared" ca="1" si="408"/>
        <v>0</v>
      </c>
      <c r="BW345" s="10">
        <f t="shared" ca="1" si="409"/>
        <v>0</v>
      </c>
      <c r="BX345" s="10">
        <f t="shared" ca="1" si="410"/>
        <v>0</v>
      </c>
      <c r="BY345" s="10">
        <f t="shared" ca="1" si="411"/>
        <v>0</v>
      </c>
      <c r="BZ345" s="10">
        <f t="shared" ca="1" si="412"/>
        <v>0</v>
      </c>
      <c r="CA345" s="10">
        <f t="shared" ca="1" si="413"/>
        <v>0</v>
      </c>
      <c r="CB345" s="10">
        <f t="shared" ca="1" si="414"/>
        <v>0</v>
      </c>
      <c r="CC345" s="10">
        <f t="shared" ca="1" si="415"/>
        <v>0</v>
      </c>
      <c r="CD345" s="10">
        <f t="shared" ca="1" si="416"/>
        <v>0</v>
      </c>
      <c r="CE345" s="10">
        <f t="shared" ca="1" si="417"/>
        <v>0</v>
      </c>
      <c r="CF345" s="10">
        <f t="shared" ca="1" si="418"/>
        <v>0</v>
      </c>
      <c r="CG345" s="10">
        <f t="shared" ca="1" si="419"/>
        <v>0</v>
      </c>
      <c r="CH345" s="10">
        <f t="shared" ca="1" si="420"/>
        <v>0</v>
      </c>
      <c r="CI345" s="10">
        <f t="shared" ca="1" si="421"/>
        <v>0</v>
      </c>
      <c r="CJ345" s="13">
        <f t="shared" ca="1" si="474"/>
        <v>0</v>
      </c>
      <c r="CK345" s="13"/>
      <c r="CL345" s="33">
        <f t="shared" ca="1" si="488"/>
        <v>0</v>
      </c>
      <c r="CM345" s="10">
        <f ca="1">IF(NOT(snowball),0,IF(Z344=0,0,IF($C345&lt;=SUM($CL345:CL345),0,IF(BQ345+$C345-SUM($CL345:CL345)&gt;Z344+AU345,Z344+AU345-BQ345,$C345-SUM($CL345:CL345)))))</f>
        <v>0</v>
      </c>
      <c r="CN345" s="10">
        <f ca="1">IF(NOT(snowball),0,IF(AA344=0,0,IF($C345&lt;=SUM($CL345:CM345),0,IF(BR345+$C345-SUM($CL345:CM345)&gt;AA344+AV345,AA344+AV345-BR345,$C345-SUM($CL345:CM345)))))</f>
        <v>0</v>
      </c>
      <c r="CO345" s="10">
        <f ca="1">IF(NOT(snowball),0,IF(AB344=0,0,IF($C345&lt;=SUM($CL345:CN345),0,IF(BS345+$C345-SUM($CL345:CN345)&gt;AB344+AW345,AB344+AW345-BS345,$C345-SUM($CL345:CN345)))))</f>
        <v>0</v>
      </c>
      <c r="CP345" s="10">
        <f ca="1">IF(NOT(snowball),0,IF(AC344=0,0,IF($C345&lt;=SUM($CL345:CO345),0,IF(BT345+$C345-SUM($CL345:CO345)&gt;AC344+AX345,AC344+AX345-BT345,$C345-SUM($CL345:CO345)))))</f>
        <v>0</v>
      </c>
      <c r="CQ345" s="10">
        <f ca="1">IF(NOT(snowball),0,IF(AD344=0,0,IF($C345&lt;=SUM($CL345:CP345),0,IF(BU345+$C345-SUM($CL345:CP345)&gt;AD344+AY345,AD344+AY345-BU345,$C345-SUM($CL345:CP345)))))</f>
        <v>0</v>
      </c>
      <c r="CR345" s="10">
        <f ca="1">IF(NOT(snowball),0,IF(AE344=0,0,IF($C345&lt;=SUM($CL345:CQ345),0,IF(BV345+$C345-SUM($CL345:CQ345)&gt;AE344+AZ345,AE344+AZ345-BV345,$C345-SUM($CL345:CQ345)))))</f>
        <v>0</v>
      </c>
      <c r="CS345" s="10">
        <f ca="1">IF(NOT(snowball),0,IF(AF344=0,0,IF($C345&lt;=SUM($CL345:CR345),0,IF(BW345+$C345-SUM($CL345:CR345)&gt;AF344+BA345,AF344+BA345-BW345,$C345-SUM($CL345:CR345)))))</f>
        <v>0</v>
      </c>
      <c r="CT345" s="10">
        <f ca="1">IF(NOT(snowball),0,IF(AG344=0,0,IF($C345&lt;=SUM($CL345:CS345),0,IF(BX345+$C345-SUM($CL345:CS345)&gt;AG344+BB345,AG344+BB345-BX345,$C345-SUM($CL345:CS345)))))</f>
        <v>0</v>
      </c>
      <c r="CU345" s="10">
        <f ca="1">IF(NOT(snowball),0,IF(AH344=0,0,IF($C345&lt;=SUM($CL345:CT345),0,IF(BY345+$C345-SUM($CL345:CT345)&gt;AH344+BC345,AH344+BC345-BY345,$C345-SUM($CL345:CT345)))))</f>
        <v>0</v>
      </c>
      <c r="CV345" s="10">
        <f ca="1">IF(NOT(snowball),0,IF(AI344=0,0,IF($C345&lt;=SUM($CL345:CU345),0,IF(BZ345+$C345-SUM($CL345:CU345)&gt;AI344+BD345,AI344+BD345-BZ345,$C345-SUM($CL345:CU345)))))</f>
        <v>0</v>
      </c>
      <c r="CW345" s="10">
        <f ca="1">IF(NOT(snowball),0,IF(AJ344=0,0,IF($C345&lt;=SUM($CL345:CV345),0,IF(CA345+$C345-SUM($CL345:CV345)&gt;AJ344+BE345,AJ344+BE345-CA345,$C345-SUM($CL345:CV345)))))</f>
        <v>0</v>
      </c>
      <c r="CX345" s="10">
        <f ca="1">IF(NOT(snowball),0,IF(AK344=0,0,IF($C345&lt;=SUM($CL345:CW345),0,IF(CB345+$C345-SUM($CL345:CW345)&gt;AK344+BF345,AK344+BF345-CB345,$C345-SUM($CL345:CW345)))))</f>
        <v>0</v>
      </c>
      <c r="CY345" s="10">
        <f ca="1">IF(NOT(snowball),0,IF(AL344=0,0,IF($C345&lt;=SUM($CL345:CX345),0,IF(CC345+$C345-SUM($CL345:CX345)&gt;AL344+BG345,AL344+BG345-CC345,$C345-SUM($CL345:CX345)))))</f>
        <v>0</v>
      </c>
      <c r="CZ345" s="10">
        <f ca="1">IF(NOT(snowball),0,IF(AM344=0,0,IF($C345&lt;=SUM($CL345:CY345),0,IF(CD345+$C345-SUM($CL345:CY345)&gt;AM344+BH345,AM344+BH345-CD345,$C345-SUM($CL345:CY345)))))</f>
        <v>0</v>
      </c>
      <c r="DA345" s="10">
        <f ca="1">IF(NOT(snowball),0,IF(AN344=0,0,IF($C345&lt;=SUM($CL345:CZ345),0,IF(CE345+$C345-SUM($CL345:CZ345)&gt;AN344+BI345,AN344+BI345-CE345,$C345-SUM($CL345:CZ345)))))</f>
        <v>0</v>
      </c>
      <c r="DB345" s="10">
        <f ca="1">IF(NOT(snowball),0,IF(AO344=0,0,IF($C345&lt;=SUM($CL345:DA345),0,IF(CF345+$C345-SUM($CL345:DA345)&gt;AO344+BJ345,AO344+BJ345-CF345,$C345-SUM($CL345:DA345)))))</f>
        <v>0</v>
      </c>
      <c r="DC345" s="10">
        <f ca="1">IF(NOT(snowball),0,IF(AP344=0,0,IF($C345&lt;=SUM($CL345:DB345),0,IF(CG345+$C345-SUM($CL345:DB345)&gt;AP344+BK345,AP344+BK345-CG345,$C345-SUM($CL345:DB345)))))</f>
        <v>0</v>
      </c>
      <c r="DD345" s="10">
        <f ca="1">IF(NOT(snowball),0,IF(AQ344=0,0,IF($C345&lt;=SUM($CL345:DC345),0,IF(CH345+$C345-SUM($CL345:DC345)&gt;AQ344+BL345,AQ344+BL345-CH345,$C345-SUM($CL345:DC345)))))</f>
        <v>0</v>
      </c>
      <c r="DE345" s="10">
        <f ca="1">IF(NOT(snowball),0,IF(AR344=0,0,IF($C345&lt;=SUM($CL345:DD345),0,IF(CI345+$C345-SUM($CL345:DD345)&gt;AR344+BM345,AR344+BM345-CI345,$C345-SUM($CL345:DD345)))))</f>
        <v>0</v>
      </c>
    </row>
    <row r="346" spans="1:109" ht="11.1" customHeight="1">
      <c r="A346" s="11" t="str">
        <f t="shared" ca="1" si="458"/>
        <v/>
      </c>
      <c r="B346" s="5" t="e">
        <f t="shared" ca="1" si="489"/>
        <v>#N/A</v>
      </c>
      <c r="C346" s="34" t="str">
        <f t="shared" ca="1" si="475"/>
        <v/>
      </c>
      <c r="D346" s="10">
        <f t="shared" ca="1" si="459"/>
        <v>0</v>
      </c>
      <c r="E346" s="10">
        <f t="shared" ca="1" si="460"/>
        <v>0</v>
      </c>
      <c r="F346" s="10">
        <f t="shared" ca="1" si="461"/>
        <v>0</v>
      </c>
      <c r="G346" s="10">
        <f t="shared" ca="1" si="462"/>
        <v>0</v>
      </c>
      <c r="H346" s="10">
        <f t="shared" ca="1" si="463"/>
        <v>0</v>
      </c>
      <c r="I346" s="10">
        <f t="shared" ca="1" si="464"/>
        <v>0</v>
      </c>
      <c r="J346" s="10">
        <f t="shared" ca="1" si="439"/>
        <v>0</v>
      </c>
      <c r="K346" s="10">
        <f t="shared" ca="1" si="476"/>
        <v>0</v>
      </c>
      <c r="L346" s="10">
        <f t="shared" ca="1" si="477"/>
        <v>0</v>
      </c>
      <c r="M346" s="10">
        <f t="shared" ca="1" si="478"/>
        <v>0</v>
      </c>
      <c r="N346" s="10">
        <f t="shared" ca="1" si="479"/>
        <v>0</v>
      </c>
      <c r="O346" s="10">
        <f t="shared" ca="1" si="480"/>
        <v>0</v>
      </c>
      <c r="P346" s="10">
        <f t="shared" ca="1" si="481"/>
        <v>0</v>
      </c>
      <c r="Q346" s="10">
        <f t="shared" ca="1" si="482"/>
        <v>0</v>
      </c>
      <c r="R346" s="10">
        <f t="shared" ca="1" si="483"/>
        <v>0</v>
      </c>
      <c r="S346" s="10">
        <f t="shared" ca="1" si="484"/>
        <v>0</v>
      </c>
      <c r="T346" s="10">
        <f t="shared" ca="1" si="485"/>
        <v>0</v>
      </c>
      <c r="U346" s="10">
        <f t="shared" ca="1" si="486"/>
        <v>0</v>
      </c>
      <c r="V346" s="10">
        <f t="shared" ca="1" si="487"/>
        <v>0</v>
      </c>
      <c r="W346" s="10">
        <f t="shared" ca="1" si="487"/>
        <v>0</v>
      </c>
      <c r="X346" s="31"/>
      <c r="Y346" s="10">
        <f t="shared" ca="1" si="465"/>
        <v>0</v>
      </c>
      <c r="Z346" s="10">
        <f t="shared" ca="1" si="466"/>
        <v>0</v>
      </c>
      <c r="AA346" s="10">
        <f t="shared" ca="1" si="467"/>
        <v>0</v>
      </c>
      <c r="AB346" s="10">
        <f t="shared" ca="1" si="468"/>
        <v>0</v>
      </c>
      <c r="AC346" s="10">
        <f t="shared" ca="1" si="469"/>
        <v>0</v>
      </c>
      <c r="AD346" s="10">
        <f t="shared" ca="1" si="470"/>
        <v>0</v>
      </c>
      <c r="AE346" s="10">
        <f t="shared" ca="1" si="393"/>
        <v>0</v>
      </c>
      <c r="AF346" s="10">
        <f t="shared" ca="1" si="394"/>
        <v>0</v>
      </c>
      <c r="AG346" s="10">
        <f t="shared" ca="1" si="395"/>
        <v>0</v>
      </c>
      <c r="AH346" s="10">
        <f t="shared" ca="1" si="396"/>
        <v>0</v>
      </c>
      <c r="AI346" s="10">
        <f t="shared" ca="1" si="397"/>
        <v>0</v>
      </c>
      <c r="AJ346" s="10">
        <f t="shared" ca="1" si="398"/>
        <v>0</v>
      </c>
      <c r="AK346" s="10">
        <f t="shared" ca="1" si="399"/>
        <v>0</v>
      </c>
      <c r="AL346" s="10">
        <f t="shared" ca="1" si="400"/>
        <v>0</v>
      </c>
      <c r="AM346" s="10">
        <f t="shared" ca="1" si="401"/>
        <v>0</v>
      </c>
      <c r="AN346" s="10">
        <f t="shared" ca="1" si="402"/>
        <v>0</v>
      </c>
      <c r="AO346" s="10">
        <f t="shared" ca="1" si="403"/>
        <v>0</v>
      </c>
      <c r="AP346" s="10">
        <f t="shared" ca="1" si="404"/>
        <v>0</v>
      </c>
      <c r="AQ346" s="10">
        <f t="shared" ca="1" si="405"/>
        <v>0</v>
      </c>
      <c r="AR346" s="10">
        <f t="shared" ca="1" si="406"/>
        <v>0</v>
      </c>
      <c r="AS346" s="2"/>
      <c r="AT346" s="10">
        <f t="shared" ca="1" si="471"/>
        <v>0</v>
      </c>
      <c r="AU346" s="10">
        <f t="shared" ca="1" si="472"/>
        <v>0</v>
      </c>
      <c r="AV346" s="10">
        <f t="shared" ca="1" si="473"/>
        <v>0</v>
      </c>
      <c r="AW346" s="10">
        <f t="shared" ca="1" si="376"/>
        <v>0</v>
      </c>
      <c r="AX346" s="10">
        <f t="shared" ca="1" si="377"/>
        <v>0</v>
      </c>
      <c r="AY346" s="10">
        <f t="shared" ca="1" si="378"/>
        <v>0</v>
      </c>
      <c r="AZ346" s="10">
        <f t="shared" ca="1" si="379"/>
        <v>0</v>
      </c>
      <c r="BA346" s="10">
        <f t="shared" ca="1" si="380"/>
        <v>0</v>
      </c>
      <c r="BB346" s="10">
        <f t="shared" ca="1" si="381"/>
        <v>0</v>
      </c>
      <c r="BC346" s="10">
        <f t="shared" ca="1" si="382"/>
        <v>0</v>
      </c>
      <c r="BD346" s="10">
        <f t="shared" ca="1" si="383"/>
        <v>0</v>
      </c>
      <c r="BE346" s="10">
        <f t="shared" ca="1" si="384"/>
        <v>0</v>
      </c>
      <c r="BF346" s="10">
        <f t="shared" ca="1" si="385"/>
        <v>0</v>
      </c>
      <c r="BG346" s="10">
        <f t="shared" ca="1" si="386"/>
        <v>0</v>
      </c>
      <c r="BH346" s="10">
        <f t="shared" ca="1" si="387"/>
        <v>0</v>
      </c>
      <c r="BI346" s="10">
        <f t="shared" ca="1" si="388"/>
        <v>0</v>
      </c>
      <c r="BJ346" s="10">
        <f t="shared" ca="1" si="389"/>
        <v>0</v>
      </c>
      <c r="BK346" s="10">
        <f t="shared" ca="1" si="390"/>
        <v>0</v>
      </c>
      <c r="BL346" s="10">
        <f t="shared" ca="1" si="391"/>
        <v>0</v>
      </c>
      <c r="BM346" s="10">
        <f t="shared" ca="1" si="392"/>
        <v>0</v>
      </c>
      <c r="BN346" s="13">
        <f t="shared" ca="1" si="490"/>
        <v>0</v>
      </c>
      <c r="BO346" s="7"/>
      <c r="BP346" s="10">
        <f t="shared" ca="1" si="491"/>
        <v>0</v>
      </c>
      <c r="BQ346" s="10">
        <f t="shared" ca="1" si="492"/>
        <v>0</v>
      </c>
      <c r="BR346" s="10">
        <f t="shared" ca="1" si="493"/>
        <v>0</v>
      </c>
      <c r="BS346" s="10">
        <f t="shared" ca="1" si="494"/>
        <v>0</v>
      </c>
      <c r="BT346" s="10">
        <f t="shared" ca="1" si="495"/>
        <v>0</v>
      </c>
      <c r="BU346" s="10">
        <f t="shared" ca="1" si="407"/>
        <v>0</v>
      </c>
      <c r="BV346" s="10">
        <f t="shared" ca="1" si="408"/>
        <v>0</v>
      </c>
      <c r="BW346" s="10">
        <f t="shared" ca="1" si="409"/>
        <v>0</v>
      </c>
      <c r="BX346" s="10">
        <f t="shared" ca="1" si="410"/>
        <v>0</v>
      </c>
      <c r="BY346" s="10">
        <f t="shared" ca="1" si="411"/>
        <v>0</v>
      </c>
      <c r="BZ346" s="10">
        <f t="shared" ca="1" si="412"/>
        <v>0</v>
      </c>
      <c r="CA346" s="10">
        <f t="shared" ca="1" si="413"/>
        <v>0</v>
      </c>
      <c r="CB346" s="10">
        <f t="shared" ca="1" si="414"/>
        <v>0</v>
      </c>
      <c r="CC346" s="10">
        <f t="shared" ca="1" si="415"/>
        <v>0</v>
      </c>
      <c r="CD346" s="10">
        <f t="shared" ca="1" si="416"/>
        <v>0</v>
      </c>
      <c r="CE346" s="10">
        <f t="shared" ca="1" si="417"/>
        <v>0</v>
      </c>
      <c r="CF346" s="10">
        <f t="shared" ca="1" si="418"/>
        <v>0</v>
      </c>
      <c r="CG346" s="10">
        <f t="shared" ca="1" si="419"/>
        <v>0</v>
      </c>
      <c r="CH346" s="10">
        <f t="shared" ca="1" si="420"/>
        <v>0</v>
      </c>
      <c r="CI346" s="10">
        <f t="shared" ca="1" si="421"/>
        <v>0</v>
      </c>
      <c r="CJ346" s="13">
        <f t="shared" ca="1" si="474"/>
        <v>0</v>
      </c>
      <c r="CK346" s="13"/>
      <c r="CL346" s="33">
        <f t="shared" ca="1" si="488"/>
        <v>0</v>
      </c>
      <c r="CM346" s="10">
        <f ca="1">IF(NOT(snowball),0,IF(Z345=0,0,IF($C346&lt;=SUM($CL346:CL346),0,IF(BQ346+$C346-SUM($CL346:CL346)&gt;Z345+AU346,Z345+AU346-BQ346,$C346-SUM($CL346:CL346)))))</f>
        <v>0</v>
      </c>
      <c r="CN346" s="10">
        <f ca="1">IF(NOT(snowball),0,IF(AA345=0,0,IF($C346&lt;=SUM($CL346:CM346),0,IF(BR346+$C346-SUM($CL346:CM346)&gt;AA345+AV346,AA345+AV346-BR346,$C346-SUM($CL346:CM346)))))</f>
        <v>0</v>
      </c>
      <c r="CO346" s="10">
        <f ca="1">IF(NOT(snowball),0,IF(AB345=0,0,IF($C346&lt;=SUM($CL346:CN346),0,IF(BS346+$C346-SUM($CL346:CN346)&gt;AB345+AW346,AB345+AW346-BS346,$C346-SUM($CL346:CN346)))))</f>
        <v>0</v>
      </c>
      <c r="CP346" s="10">
        <f ca="1">IF(NOT(snowball),0,IF(AC345=0,0,IF($C346&lt;=SUM($CL346:CO346),0,IF(BT346+$C346-SUM($CL346:CO346)&gt;AC345+AX346,AC345+AX346-BT346,$C346-SUM($CL346:CO346)))))</f>
        <v>0</v>
      </c>
      <c r="CQ346" s="10">
        <f ca="1">IF(NOT(snowball),0,IF(AD345=0,0,IF($C346&lt;=SUM($CL346:CP346),0,IF(BU346+$C346-SUM($CL346:CP346)&gt;AD345+AY346,AD345+AY346-BU346,$C346-SUM($CL346:CP346)))))</f>
        <v>0</v>
      </c>
      <c r="CR346" s="10">
        <f ca="1">IF(NOT(snowball),0,IF(AE345=0,0,IF($C346&lt;=SUM($CL346:CQ346),0,IF(BV346+$C346-SUM($CL346:CQ346)&gt;AE345+AZ346,AE345+AZ346-BV346,$C346-SUM($CL346:CQ346)))))</f>
        <v>0</v>
      </c>
      <c r="CS346" s="10">
        <f ca="1">IF(NOT(snowball),0,IF(AF345=0,0,IF($C346&lt;=SUM($CL346:CR346),0,IF(BW346+$C346-SUM($CL346:CR346)&gt;AF345+BA346,AF345+BA346-BW346,$C346-SUM($CL346:CR346)))))</f>
        <v>0</v>
      </c>
      <c r="CT346" s="10">
        <f ca="1">IF(NOT(snowball),0,IF(AG345=0,0,IF($C346&lt;=SUM($CL346:CS346),0,IF(BX346+$C346-SUM($CL346:CS346)&gt;AG345+BB346,AG345+BB346-BX346,$C346-SUM($CL346:CS346)))))</f>
        <v>0</v>
      </c>
      <c r="CU346" s="10">
        <f ca="1">IF(NOT(snowball),0,IF(AH345=0,0,IF($C346&lt;=SUM($CL346:CT346),0,IF(BY346+$C346-SUM($CL346:CT346)&gt;AH345+BC346,AH345+BC346-BY346,$C346-SUM($CL346:CT346)))))</f>
        <v>0</v>
      </c>
      <c r="CV346" s="10">
        <f ca="1">IF(NOT(snowball),0,IF(AI345=0,0,IF($C346&lt;=SUM($CL346:CU346),0,IF(BZ346+$C346-SUM($CL346:CU346)&gt;AI345+BD346,AI345+BD346-BZ346,$C346-SUM($CL346:CU346)))))</f>
        <v>0</v>
      </c>
      <c r="CW346" s="10">
        <f ca="1">IF(NOT(snowball),0,IF(AJ345=0,0,IF($C346&lt;=SUM($CL346:CV346),0,IF(CA346+$C346-SUM($CL346:CV346)&gt;AJ345+BE346,AJ345+BE346-CA346,$C346-SUM($CL346:CV346)))))</f>
        <v>0</v>
      </c>
      <c r="CX346" s="10">
        <f ca="1">IF(NOT(snowball),0,IF(AK345=0,0,IF($C346&lt;=SUM($CL346:CW346),0,IF(CB346+$C346-SUM($CL346:CW346)&gt;AK345+BF346,AK345+BF346-CB346,$C346-SUM($CL346:CW346)))))</f>
        <v>0</v>
      </c>
      <c r="CY346" s="10">
        <f ca="1">IF(NOT(snowball),0,IF(AL345=0,0,IF($C346&lt;=SUM($CL346:CX346),0,IF(CC346+$C346-SUM($CL346:CX346)&gt;AL345+BG346,AL345+BG346-CC346,$C346-SUM($CL346:CX346)))))</f>
        <v>0</v>
      </c>
      <c r="CZ346" s="10">
        <f ca="1">IF(NOT(snowball),0,IF(AM345=0,0,IF($C346&lt;=SUM($CL346:CY346),0,IF(CD346+$C346-SUM($CL346:CY346)&gt;AM345+BH346,AM345+BH346-CD346,$C346-SUM($CL346:CY346)))))</f>
        <v>0</v>
      </c>
      <c r="DA346" s="10">
        <f ca="1">IF(NOT(snowball),0,IF(AN345=0,0,IF($C346&lt;=SUM($CL346:CZ346),0,IF(CE346+$C346-SUM($CL346:CZ346)&gt;AN345+BI346,AN345+BI346-CE346,$C346-SUM($CL346:CZ346)))))</f>
        <v>0</v>
      </c>
      <c r="DB346" s="10">
        <f ca="1">IF(NOT(snowball),0,IF(AO345=0,0,IF($C346&lt;=SUM($CL346:DA346),0,IF(CF346+$C346-SUM($CL346:DA346)&gt;AO345+BJ346,AO345+BJ346-CF346,$C346-SUM($CL346:DA346)))))</f>
        <v>0</v>
      </c>
      <c r="DC346" s="10">
        <f ca="1">IF(NOT(snowball),0,IF(AP345=0,0,IF($C346&lt;=SUM($CL346:DB346),0,IF(CG346+$C346-SUM($CL346:DB346)&gt;AP345+BK346,AP345+BK346-CG346,$C346-SUM($CL346:DB346)))))</f>
        <v>0</v>
      </c>
      <c r="DD346" s="10">
        <f ca="1">IF(NOT(snowball),0,IF(AQ345=0,0,IF($C346&lt;=SUM($CL346:DC346),0,IF(CH346+$C346-SUM($CL346:DC346)&gt;AQ345+BL346,AQ345+BL346-CH346,$C346-SUM($CL346:DC346)))))</f>
        <v>0</v>
      </c>
      <c r="DE346" s="10">
        <f ca="1">IF(NOT(snowball),0,IF(AR345=0,0,IF($C346&lt;=SUM($CL346:DD346),0,IF(CI346+$C346-SUM($CL346:DD346)&gt;AR345+BM346,AR345+BM346-CI346,$C346-SUM($CL346:DD346)))))</f>
        <v>0</v>
      </c>
    </row>
    <row r="347" spans="1:109" ht="11.1" customHeight="1">
      <c r="A347" s="11" t="str">
        <f t="shared" ca="1" si="458"/>
        <v/>
      </c>
      <c r="B347" s="5" t="e">
        <f t="shared" ca="1" si="489"/>
        <v>#N/A</v>
      </c>
      <c r="C347" s="34" t="str">
        <f t="shared" ca="1" si="475"/>
        <v/>
      </c>
      <c r="D347" s="10">
        <f t="shared" ca="1" si="459"/>
        <v>0</v>
      </c>
      <c r="E347" s="10">
        <f t="shared" ca="1" si="460"/>
        <v>0</v>
      </c>
      <c r="F347" s="10">
        <f t="shared" ca="1" si="461"/>
        <v>0</v>
      </c>
      <c r="G347" s="10">
        <f t="shared" ca="1" si="462"/>
        <v>0</v>
      </c>
      <c r="H347" s="10">
        <f t="shared" ca="1" si="463"/>
        <v>0</v>
      </c>
      <c r="I347" s="10">
        <f t="shared" ca="1" si="464"/>
        <v>0</v>
      </c>
      <c r="J347" s="10">
        <f t="shared" ca="1" si="439"/>
        <v>0</v>
      </c>
      <c r="K347" s="10">
        <f t="shared" ca="1" si="476"/>
        <v>0</v>
      </c>
      <c r="L347" s="10">
        <f t="shared" ca="1" si="477"/>
        <v>0</v>
      </c>
      <c r="M347" s="10">
        <f t="shared" ca="1" si="478"/>
        <v>0</v>
      </c>
      <c r="N347" s="10">
        <f t="shared" ca="1" si="479"/>
        <v>0</v>
      </c>
      <c r="O347" s="10">
        <f t="shared" ca="1" si="480"/>
        <v>0</v>
      </c>
      <c r="P347" s="10">
        <f t="shared" ca="1" si="481"/>
        <v>0</v>
      </c>
      <c r="Q347" s="10">
        <f t="shared" ca="1" si="482"/>
        <v>0</v>
      </c>
      <c r="R347" s="10">
        <f t="shared" ca="1" si="483"/>
        <v>0</v>
      </c>
      <c r="S347" s="10">
        <f t="shared" ca="1" si="484"/>
        <v>0</v>
      </c>
      <c r="T347" s="10">
        <f t="shared" ca="1" si="485"/>
        <v>0</v>
      </c>
      <c r="U347" s="10">
        <f t="shared" ca="1" si="486"/>
        <v>0</v>
      </c>
      <c r="V347" s="10">
        <f t="shared" ca="1" si="487"/>
        <v>0</v>
      </c>
      <c r="W347" s="10">
        <f t="shared" ca="1" si="487"/>
        <v>0</v>
      </c>
      <c r="X347" s="31"/>
      <c r="Y347" s="10">
        <f t="shared" ca="1" si="465"/>
        <v>0</v>
      </c>
      <c r="Z347" s="10">
        <f t="shared" ca="1" si="466"/>
        <v>0</v>
      </c>
      <c r="AA347" s="10">
        <f t="shared" ca="1" si="467"/>
        <v>0</v>
      </c>
      <c r="AB347" s="10">
        <f t="shared" ca="1" si="468"/>
        <v>0</v>
      </c>
      <c r="AC347" s="10">
        <f t="shared" ca="1" si="469"/>
        <v>0</v>
      </c>
      <c r="AD347" s="10">
        <f t="shared" ca="1" si="470"/>
        <v>0</v>
      </c>
      <c r="AE347" s="10">
        <f t="shared" ca="1" si="393"/>
        <v>0</v>
      </c>
      <c r="AF347" s="10">
        <f t="shared" ca="1" si="394"/>
        <v>0</v>
      </c>
      <c r="AG347" s="10">
        <f t="shared" ca="1" si="395"/>
        <v>0</v>
      </c>
      <c r="AH347" s="10">
        <f t="shared" ca="1" si="396"/>
        <v>0</v>
      </c>
      <c r="AI347" s="10">
        <f t="shared" ca="1" si="397"/>
        <v>0</v>
      </c>
      <c r="AJ347" s="10">
        <f t="shared" ca="1" si="398"/>
        <v>0</v>
      </c>
      <c r="AK347" s="10">
        <f t="shared" ca="1" si="399"/>
        <v>0</v>
      </c>
      <c r="AL347" s="10">
        <f t="shared" ca="1" si="400"/>
        <v>0</v>
      </c>
      <c r="AM347" s="10">
        <f t="shared" ca="1" si="401"/>
        <v>0</v>
      </c>
      <c r="AN347" s="10">
        <f t="shared" ca="1" si="402"/>
        <v>0</v>
      </c>
      <c r="AO347" s="10">
        <f t="shared" ca="1" si="403"/>
        <v>0</v>
      </c>
      <c r="AP347" s="10">
        <f t="shared" ca="1" si="404"/>
        <v>0</v>
      </c>
      <c r="AQ347" s="10">
        <f t="shared" ca="1" si="405"/>
        <v>0</v>
      </c>
      <c r="AR347" s="10">
        <f t="shared" ca="1" si="406"/>
        <v>0</v>
      </c>
      <c r="AS347" s="2"/>
      <c r="AT347" s="10">
        <f t="shared" ca="1" si="471"/>
        <v>0</v>
      </c>
      <c r="AU347" s="10">
        <f t="shared" ca="1" si="472"/>
        <v>0</v>
      </c>
      <c r="AV347" s="10">
        <f t="shared" ca="1" si="473"/>
        <v>0</v>
      </c>
      <c r="AW347" s="10">
        <f t="shared" ca="1" si="376"/>
        <v>0</v>
      </c>
      <c r="AX347" s="10">
        <f t="shared" ca="1" si="377"/>
        <v>0</v>
      </c>
      <c r="AY347" s="10">
        <f t="shared" ca="1" si="378"/>
        <v>0</v>
      </c>
      <c r="AZ347" s="10">
        <f t="shared" ca="1" si="379"/>
        <v>0</v>
      </c>
      <c r="BA347" s="10">
        <f t="shared" ca="1" si="380"/>
        <v>0</v>
      </c>
      <c r="BB347" s="10">
        <f t="shared" ca="1" si="381"/>
        <v>0</v>
      </c>
      <c r="BC347" s="10">
        <f t="shared" ca="1" si="382"/>
        <v>0</v>
      </c>
      <c r="BD347" s="10">
        <f t="shared" ca="1" si="383"/>
        <v>0</v>
      </c>
      <c r="BE347" s="10">
        <f t="shared" ca="1" si="384"/>
        <v>0</v>
      </c>
      <c r="BF347" s="10">
        <f t="shared" ca="1" si="385"/>
        <v>0</v>
      </c>
      <c r="BG347" s="10">
        <f t="shared" ca="1" si="386"/>
        <v>0</v>
      </c>
      <c r="BH347" s="10">
        <f t="shared" ca="1" si="387"/>
        <v>0</v>
      </c>
      <c r="BI347" s="10">
        <f t="shared" ca="1" si="388"/>
        <v>0</v>
      </c>
      <c r="BJ347" s="10">
        <f t="shared" ca="1" si="389"/>
        <v>0</v>
      </c>
      <c r="BK347" s="10">
        <f t="shared" ca="1" si="390"/>
        <v>0</v>
      </c>
      <c r="BL347" s="10">
        <f t="shared" ca="1" si="391"/>
        <v>0</v>
      </c>
      <c r="BM347" s="10">
        <f t="shared" ca="1" si="392"/>
        <v>0</v>
      </c>
      <c r="BN347" s="13">
        <f t="shared" ca="1" si="490"/>
        <v>0</v>
      </c>
      <c r="BO347" s="7"/>
      <c r="BP347" s="10">
        <f t="shared" ca="1" si="491"/>
        <v>0</v>
      </c>
      <c r="BQ347" s="10">
        <f t="shared" ca="1" si="492"/>
        <v>0</v>
      </c>
      <c r="BR347" s="10">
        <f t="shared" ca="1" si="493"/>
        <v>0</v>
      </c>
      <c r="BS347" s="10">
        <f t="shared" ca="1" si="494"/>
        <v>0</v>
      </c>
      <c r="BT347" s="10">
        <f t="shared" ca="1" si="495"/>
        <v>0</v>
      </c>
      <c r="BU347" s="10">
        <f t="shared" ca="1" si="407"/>
        <v>0</v>
      </c>
      <c r="BV347" s="10">
        <f t="shared" ca="1" si="408"/>
        <v>0</v>
      </c>
      <c r="BW347" s="10">
        <f t="shared" ca="1" si="409"/>
        <v>0</v>
      </c>
      <c r="BX347" s="10">
        <f t="shared" ca="1" si="410"/>
        <v>0</v>
      </c>
      <c r="BY347" s="10">
        <f t="shared" ca="1" si="411"/>
        <v>0</v>
      </c>
      <c r="BZ347" s="10">
        <f t="shared" ca="1" si="412"/>
        <v>0</v>
      </c>
      <c r="CA347" s="10">
        <f t="shared" ca="1" si="413"/>
        <v>0</v>
      </c>
      <c r="CB347" s="10">
        <f t="shared" ca="1" si="414"/>
        <v>0</v>
      </c>
      <c r="CC347" s="10">
        <f t="shared" ca="1" si="415"/>
        <v>0</v>
      </c>
      <c r="CD347" s="10">
        <f t="shared" ca="1" si="416"/>
        <v>0</v>
      </c>
      <c r="CE347" s="10">
        <f t="shared" ca="1" si="417"/>
        <v>0</v>
      </c>
      <c r="CF347" s="10">
        <f t="shared" ca="1" si="418"/>
        <v>0</v>
      </c>
      <c r="CG347" s="10">
        <f t="shared" ca="1" si="419"/>
        <v>0</v>
      </c>
      <c r="CH347" s="10">
        <f t="shared" ca="1" si="420"/>
        <v>0</v>
      </c>
      <c r="CI347" s="10">
        <f t="shared" ca="1" si="421"/>
        <v>0</v>
      </c>
      <c r="CJ347" s="13">
        <f t="shared" ca="1" si="474"/>
        <v>0</v>
      </c>
      <c r="CK347" s="13"/>
      <c r="CL347" s="33">
        <f t="shared" ca="1" si="488"/>
        <v>0</v>
      </c>
      <c r="CM347" s="10">
        <f ca="1">IF(NOT(snowball),0,IF(Z346=0,0,IF($C347&lt;=SUM($CL347:CL347),0,IF(BQ347+$C347-SUM($CL347:CL347)&gt;Z346+AU347,Z346+AU347-BQ347,$C347-SUM($CL347:CL347)))))</f>
        <v>0</v>
      </c>
      <c r="CN347" s="10">
        <f ca="1">IF(NOT(snowball),0,IF(AA346=0,0,IF($C347&lt;=SUM($CL347:CM347),0,IF(BR347+$C347-SUM($CL347:CM347)&gt;AA346+AV347,AA346+AV347-BR347,$C347-SUM($CL347:CM347)))))</f>
        <v>0</v>
      </c>
      <c r="CO347" s="10">
        <f ca="1">IF(NOT(snowball),0,IF(AB346=0,0,IF($C347&lt;=SUM($CL347:CN347),0,IF(BS347+$C347-SUM($CL347:CN347)&gt;AB346+AW347,AB346+AW347-BS347,$C347-SUM($CL347:CN347)))))</f>
        <v>0</v>
      </c>
      <c r="CP347" s="10">
        <f ca="1">IF(NOT(snowball),0,IF(AC346=0,0,IF($C347&lt;=SUM($CL347:CO347),0,IF(BT347+$C347-SUM($CL347:CO347)&gt;AC346+AX347,AC346+AX347-BT347,$C347-SUM($CL347:CO347)))))</f>
        <v>0</v>
      </c>
      <c r="CQ347" s="10">
        <f ca="1">IF(NOT(snowball),0,IF(AD346=0,0,IF($C347&lt;=SUM($CL347:CP347),0,IF(BU347+$C347-SUM($CL347:CP347)&gt;AD346+AY347,AD346+AY347-BU347,$C347-SUM($CL347:CP347)))))</f>
        <v>0</v>
      </c>
      <c r="CR347" s="10">
        <f ca="1">IF(NOT(snowball),0,IF(AE346=0,0,IF($C347&lt;=SUM($CL347:CQ347),0,IF(BV347+$C347-SUM($CL347:CQ347)&gt;AE346+AZ347,AE346+AZ347-BV347,$C347-SUM($CL347:CQ347)))))</f>
        <v>0</v>
      </c>
      <c r="CS347" s="10">
        <f ca="1">IF(NOT(snowball),0,IF(AF346=0,0,IF($C347&lt;=SUM($CL347:CR347),0,IF(BW347+$C347-SUM($CL347:CR347)&gt;AF346+BA347,AF346+BA347-BW347,$C347-SUM($CL347:CR347)))))</f>
        <v>0</v>
      </c>
      <c r="CT347" s="10">
        <f ca="1">IF(NOT(snowball),0,IF(AG346=0,0,IF($C347&lt;=SUM($CL347:CS347),0,IF(BX347+$C347-SUM($CL347:CS347)&gt;AG346+BB347,AG346+BB347-BX347,$C347-SUM($CL347:CS347)))))</f>
        <v>0</v>
      </c>
      <c r="CU347" s="10">
        <f ca="1">IF(NOT(snowball),0,IF(AH346=0,0,IF($C347&lt;=SUM($CL347:CT347),0,IF(BY347+$C347-SUM($CL347:CT347)&gt;AH346+BC347,AH346+BC347-BY347,$C347-SUM($CL347:CT347)))))</f>
        <v>0</v>
      </c>
      <c r="CV347" s="10">
        <f ca="1">IF(NOT(snowball),0,IF(AI346=0,0,IF($C347&lt;=SUM($CL347:CU347),0,IF(BZ347+$C347-SUM($CL347:CU347)&gt;AI346+BD347,AI346+BD347-BZ347,$C347-SUM($CL347:CU347)))))</f>
        <v>0</v>
      </c>
      <c r="CW347" s="10">
        <f ca="1">IF(NOT(snowball),0,IF(AJ346=0,0,IF($C347&lt;=SUM($CL347:CV347),0,IF(CA347+$C347-SUM($CL347:CV347)&gt;AJ346+BE347,AJ346+BE347-CA347,$C347-SUM($CL347:CV347)))))</f>
        <v>0</v>
      </c>
      <c r="CX347" s="10">
        <f ca="1">IF(NOT(snowball),0,IF(AK346=0,0,IF($C347&lt;=SUM($CL347:CW347),0,IF(CB347+$C347-SUM($CL347:CW347)&gt;AK346+BF347,AK346+BF347-CB347,$C347-SUM($CL347:CW347)))))</f>
        <v>0</v>
      </c>
      <c r="CY347" s="10">
        <f ca="1">IF(NOT(snowball),0,IF(AL346=0,0,IF($C347&lt;=SUM($CL347:CX347),0,IF(CC347+$C347-SUM($CL347:CX347)&gt;AL346+BG347,AL346+BG347-CC347,$C347-SUM($CL347:CX347)))))</f>
        <v>0</v>
      </c>
      <c r="CZ347" s="10">
        <f ca="1">IF(NOT(snowball),0,IF(AM346=0,0,IF($C347&lt;=SUM($CL347:CY347),0,IF(CD347+$C347-SUM($CL347:CY347)&gt;AM346+BH347,AM346+BH347-CD347,$C347-SUM($CL347:CY347)))))</f>
        <v>0</v>
      </c>
      <c r="DA347" s="10">
        <f ca="1">IF(NOT(snowball),0,IF(AN346=0,0,IF($C347&lt;=SUM($CL347:CZ347),0,IF(CE347+$C347-SUM($CL347:CZ347)&gt;AN346+BI347,AN346+BI347-CE347,$C347-SUM($CL347:CZ347)))))</f>
        <v>0</v>
      </c>
      <c r="DB347" s="10">
        <f ca="1">IF(NOT(snowball),0,IF(AO346=0,0,IF($C347&lt;=SUM($CL347:DA347),0,IF(CF347+$C347-SUM($CL347:DA347)&gt;AO346+BJ347,AO346+BJ347-CF347,$C347-SUM($CL347:DA347)))))</f>
        <v>0</v>
      </c>
      <c r="DC347" s="10">
        <f ca="1">IF(NOT(snowball),0,IF(AP346=0,0,IF($C347&lt;=SUM($CL347:DB347),0,IF(CG347+$C347-SUM($CL347:DB347)&gt;AP346+BK347,AP346+BK347-CG347,$C347-SUM($CL347:DB347)))))</f>
        <v>0</v>
      </c>
      <c r="DD347" s="10">
        <f ca="1">IF(NOT(snowball),0,IF(AQ346=0,0,IF($C347&lt;=SUM($CL347:DC347),0,IF(CH347+$C347-SUM($CL347:DC347)&gt;AQ346+BL347,AQ346+BL347-CH347,$C347-SUM($CL347:DC347)))))</f>
        <v>0</v>
      </c>
      <c r="DE347" s="10">
        <f ca="1">IF(NOT(snowball),0,IF(AR346=0,0,IF($C347&lt;=SUM($CL347:DD347),0,IF(CI347+$C347-SUM($CL347:DD347)&gt;AR346+BM347,AR346+BM347-CI347,$C347-SUM($CL347:DD347)))))</f>
        <v>0</v>
      </c>
    </row>
    <row r="348" spans="1:109" ht="11.1" customHeight="1">
      <c r="A348" s="11" t="str">
        <f t="shared" ca="1" si="458"/>
        <v/>
      </c>
      <c r="B348" s="5" t="e">
        <f t="shared" ca="1" si="489"/>
        <v>#N/A</v>
      </c>
      <c r="C348" s="34" t="str">
        <f t="shared" ca="1" si="475"/>
        <v/>
      </c>
      <c r="D348" s="10">
        <f t="shared" ca="1" si="459"/>
        <v>0</v>
      </c>
      <c r="E348" s="10">
        <f t="shared" ca="1" si="460"/>
        <v>0</v>
      </c>
      <c r="F348" s="10">
        <f t="shared" ca="1" si="461"/>
        <v>0</v>
      </c>
      <c r="G348" s="10">
        <f t="shared" ca="1" si="462"/>
        <v>0</v>
      </c>
      <c r="H348" s="10">
        <f t="shared" ca="1" si="463"/>
        <v>0</v>
      </c>
      <c r="I348" s="10">
        <f t="shared" ca="1" si="464"/>
        <v>0</v>
      </c>
      <c r="J348" s="10">
        <f t="shared" ca="1" si="439"/>
        <v>0</v>
      </c>
      <c r="K348" s="10">
        <f t="shared" ca="1" si="476"/>
        <v>0</v>
      </c>
      <c r="L348" s="10">
        <f t="shared" ca="1" si="477"/>
        <v>0</v>
      </c>
      <c r="M348" s="10">
        <f t="shared" ca="1" si="478"/>
        <v>0</v>
      </c>
      <c r="N348" s="10">
        <f t="shared" ca="1" si="479"/>
        <v>0</v>
      </c>
      <c r="O348" s="10">
        <f t="shared" ca="1" si="480"/>
        <v>0</v>
      </c>
      <c r="P348" s="10">
        <f t="shared" ca="1" si="481"/>
        <v>0</v>
      </c>
      <c r="Q348" s="10">
        <f t="shared" ca="1" si="482"/>
        <v>0</v>
      </c>
      <c r="R348" s="10">
        <f t="shared" ca="1" si="483"/>
        <v>0</v>
      </c>
      <c r="S348" s="10">
        <f t="shared" ca="1" si="484"/>
        <v>0</v>
      </c>
      <c r="T348" s="10">
        <f t="shared" ca="1" si="485"/>
        <v>0</v>
      </c>
      <c r="U348" s="10">
        <f t="shared" ca="1" si="486"/>
        <v>0</v>
      </c>
      <c r="V348" s="10">
        <f t="shared" ca="1" si="487"/>
        <v>0</v>
      </c>
      <c r="W348" s="10">
        <f t="shared" ca="1" si="487"/>
        <v>0</v>
      </c>
      <c r="X348" s="31"/>
      <c r="Y348" s="10">
        <f t="shared" ca="1" si="465"/>
        <v>0</v>
      </c>
      <c r="Z348" s="10">
        <f t="shared" ca="1" si="466"/>
        <v>0</v>
      </c>
      <c r="AA348" s="10">
        <f t="shared" ca="1" si="467"/>
        <v>0</v>
      </c>
      <c r="AB348" s="10">
        <f t="shared" ca="1" si="468"/>
        <v>0</v>
      </c>
      <c r="AC348" s="10">
        <f t="shared" ca="1" si="469"/>
        <v>0</v>
      </c>
      <c r="AD348" s="10">
        <f t="shared" ca="1" si="470"/>
        <v>0</v>
      </c>
      <c r="AE348" s="10">
        <f t="shared" ca="1" si="393"/>
        <v>0</v>
      </c>
      <c r="AF348" s="10">
        <f t="shared" ca="1" si="394"/>
        <v>0</v>
      </c>
      <c r="AG348" s="10">
        <f t="shared" ca="1" si="395"/>
        <v>0</v>
      </c>
      <c r="AH348" s="10">
        <f t="shared" ca="1" si="396"/>
        <v>0</v>
      </c>
      <c r="AI348" s="10">
        <f t="shared" ca="1" si="397"/>
        <v>0</v>
      </c>
      <c r="AJ348" s="10">
        <f t="shared" ca="1" si="398"/>
        <v>0</v>
      </c>
      <c r="AK348" s="10">
        <f t="shared" ca="1" si="399"/>
        <v>0</v>
      </c>
      <c r="AL348" s="10">
        <f t="shared" ca="1" si="400"/>
        <v>0</v>
      </c>
      <c r="AM348" s="10">
        <f t="shared" ca="1" si="401"/>
        <v>0</v>
      </c>
      <c r="AN348" s="10">
        <f t="shared" ca="1" si="402"/>
        <v>0</v>
      </c>
      <c r="AO348" s="10">
        <f t="shared" ca="1" si="403"/>
        <v>0</v>
      </c>
      <c r="AP348" s="10">
        <f t="shared" ca="1" si="404"/>
        <v>0</v>
      </c>
      <c r="AQ348" s="10">
        <f t="shared" ca="1" si="405"/>
        <v>0</v>
      </c>
      <c r="AR348" s="10">
        <f t="shared" ca="1" si="406"/>
        <v>0</v>
      </c>
      <c r="AS348" s="2"/>
      <c r="AT348" s="10">
        <f t="shared" ca="1" si="471"/>
        <v>0</v>
      </c>
      <c r="AU348" s="10">
        <f t="shared" ca="1" si="472"/>
        <v>0</v>
      </c>
      <c r="AV348" s="10">
        <f t="shared" ca="1" si="473"/>
        <v>0</v>
      </c>
      <c r="AW348" s="10">
        <f t="shared" ca="1" si="376"/>
        <v>0</v>
      </c>
      <c r="AX348" s="10">
        <f t="shared" ca="1" si="377"/>
        <v>0</v>
      </c>
      <c r="AY348" s="10">
        <f t="shared" ca="1" si="378"/>
        <v>0</v>
      </c>
      <c r="AZ348" s="10">
        <f t="shared" ca="1" si="379"/>
        <v>0</v>
      </c>
      <c r="BA348" s="10">
        <f t="shared" ca="1" si="380"/>
        <v>0</v>
      </c>
      <c r="BB348" s="10">
        <f t="shared" ca="1" si="381"/>
        <v>0</v>
      </c>
      <c r="BC348" s="10">
        <f t="shared" ca="1" si="382"/>
        <v>0</v>
      </c>
      <c r="BD348" s="10">
        <f t="shared" ca="1" si="383"/>
        <v>0</v>
      </c>
      <c r="BE348" s="10">
        <f t="shared" ca="1" si="384"/>
        <v>0</v>
      </c>
      <c r="BF348" s="10">
        <f t="shared" ca="1" si="385"/>
        <v>0</v>
      </c>
      <c r="BG348" s="10">
        <f t="shared" ca="1" si="386"/>
        <v>0</v>
      </c>
      <c r="BH348" s="10">
        <f t="shared" ca="1" si="387"/>
        <v>0</v>
      </c>
      <c r="BI348" s="10">
        <f t="shared" ca="1" si="388"/>
        <v>0</v>
      </c>
      <c r="BJ348" s="10">
        <f t="shared" ca="1" si="389"/>
        <v>0</v>
      </c>
      <c r="BK348" s="10">
        <f t="shared" ca="1" si="390"/>
        <v>0</v>
      </c>
      <c r="BL348" s="10">
        <f t="shared" ca="1" si="391"/>
        <v>0</v>
      </c>
      <c r="BM348" s="10">
        <f t="shared" ca="1" si="392"/>
        <v>0</v>
      </c>
      <c r="BN348" s="13">
        <f t="shared" ca="1" si="490"/>
        <v>0</v>
      </c>
      <c r="BO348" s="7"/>
      <c r="BP348" s="10">
        <f t="shared" ca="1" si="491"/>
        <v>0</v>
      </c>
      <c r="BQ348" s="10">
        <f t="shared" ca="1" si="492"/>
        <v>0</v>
      </c>
      <c r="BR348" s="10">
        <f t="shared" ca="1" si="493"/>
        <v>0</v>
      </c>
      <c r="BS348" s="10">
        <f t="shared" ca="1" si="494"/>
        <v>0</v>
      </c>
      <c r="BT348" s="10">
        <f t="shared" ca="1" si="495"/>
        <v>0</v>
      </c>
      <c r="BU348" s="10">
        <f t="shared" ca="1" si="407"/>
        <v>0</v>
      </c>
      <c r="BV348" s="10">
        <f t="shared" ca="1" si="408"/>
        <v>0</v>
      </c>
      <c r="BW348" s="10">
        <f t="shared" ca="1" si="409"/>
        <v>0</v>
      </c>
      <c r="BX348" s="10">
        <f t="shared" ca="1" si="410"/>
        <v>0</v>
      </c>
      <c r="BY348" s="10">
        <f t="shared" ca="1" si="411"/>
        <v>0</v>
      </c>
      <c r="BZ348" s="10">
        <f t="shared" ca="1" si="412"/>
        <v>0</v>
      </c>
      <c r="CA348" s="10">
        <f t="shared" ca="1" si="413"/>
        <v>0</v>
      </c>
      <c r="CB348" s="10">
        <f t="shared" ca="1" si="414"/>
        <v>0</v>
      </c>
      <c r="CC348" s="10">
        <f t="shared" ca="1" si="415"/>
        <v>0</v>
      </c>
      <c r="CD348" s="10">
        <f t="shared" ca="1" si="416"/>
        <v>0</v>
      </c>
      <c r="CE348" s="10">
        <f t="shared" ca="1" si="417"/>
        <v>0</v>
      </c>
      <c r="CF348" s="10">
        <f t="shared" ca="1" si="418"/>
        <v>0</v>
      </c>
      <c r="CG348" s="10">
        <f t="shared" ca="1" si="419"/>
        <v>0</v>
      </c>
      <c r="CH348" s="10">
        <f t="shared" ca="1" si="420"/>
        <v>0</v>
      </c>
      <c r="CI348" s="10">
        <f t="shared" ca="1" si="421"/>
        <v>0</v>
      </c>
      <c r="CJ348" s="13">
        <f t="shared" ca="1" si="474"/>
        <v>0</v>
      </c>
      <c r="CK348" s="13"/>
      <c r="CL348" s="33">
        <f t="shared" ca="1" si="488"/>
        <v>0</v>
      </c>
      <c r="CM348" s="10">
        <f ca="1">IF(NOT(snowball),0,IF(Z347=0,0,IF($C348&lt;=SUM($CL348:CL348),0,IF(BQ348+$C348-SUM($CL348:CL348)&gt;Z347+AU348,Z347+AU348-BQ348,$C348-SUM($CL348:CL348)))))</f>
        <v>0</v>
      </c>
      <c r="CN348" s="10">
        <f ca="1">IF(NOT(snowball),0,IF(AA347=0,0,IF($C348&lt;=SUM($CL348:CM348),0,IF(BR348+$C348-SUM($CL348:CM348)&gt;AA347+AV348,AA347+AV348-BR348,$C348-SUM($CL348:CM348)))))</f>
        <v>0</v>
      </c>
      <c r="CO348" s="10">
        <f ca="1">IF(NOT(snowball),0,IF(AB347=0,0,IF($C348&lt;=SUM($CL348:CN348),0,IF(BS348+$C348-SUM($CL348:CN348)&gt;AB347+AW348,AB347+AW348-BS348,$C348-SUM($CL348:CN348)))))</f>
        <v>0</v>
      </c>
      <c r="CP348" s="10">
        <f ca="1">IF(NOT(snowball),0,IF(AC347=0,0,IF($C348&lt;=SUM($CL348:CO348),0,IF(BT348+$C348-SUM($CL348:CO348)&gt;AC347+AX348,AC347+AX348-BT348,$C348-SUM($CL348:CO348)))))</f>
        <v>0</v>
      </c>
      <c r="CQ348" s="10">
        <f ca="1">IF(NOT(snowball),0,IF(AD347=0,0,IF($C348&lt;=SUM($CL348:CP348),0,IF(BU348+$C348-SUM($CL348:CP348)&gt;AD347+AY348,AD347+AY348-BU348,$C348-SUM($CL348:CP348)))))</f>
        <v>0</v>
      </c>
      <c r="CR348" s="10">
        <f ca="1">IF(NOT(snowball),0,IF(AE347=0,0,IF($C348&lt;=SUM($CL348:CQ348),0,IF(BV348+$C348-SUM($CL348:CQ348)&gt;AE347+AZ348,AE347+AZ348-BV348,$C348-SUM($CL348:CQ348)))))</f>
        <v>0</v>
      </c>
      <c r="CS348" s="10">
        <f ca="1">IF(NOT(snowball),0,IF(AF347=0,0,IF($C348&lt;=SUM($CL348:CR348),0,IF(BW348+$C348-SUM($CL348:CR348)&gt;AF347+BA348,AF347+BA348-BW348,$C348-SUM($CL348:CR348)))))</f>
        <v>0</v>
      </c>
      <c r="CT348" s="10">
        <f ca="1">IF(NOT(snowball),0,IF(AG347=0,0,IF($C348&lt;=SUM($CL348:CS348),0,IF(BX348+$C348-SUM($CL348:CS348)&gt;AG347+BB348,AG347+BB348-BX348,$C348-SUM($CL348:CS348)))))</f>
        <v>0</v>
      </c>
      <c r="CU348" s="10">
        <f ca="1">IF(NOT(snowball),0,IF(AH347=0,0,IF($C348&lt;=SUM($CL348:CT348),0,IF(BY348+$C348-SUM($CL348:CT348)&gt;AH347+BC348,AH347+BC348-BY348,$C348-SUM($CL348:CT348)))))</f>
        <v>0</v>
      </c>
      <c r="CV348" s="10">
        <f ca="1">IF(NOT(snowball),0,IF(AI347=0,0,IF($C348&lt;=SUM($CL348:CU348),0,IF(BZ348+$C348-SUM($CL348:CU348)&gt;AI347+BD348,AI347+BD348-BZ348,$C348-SUM($CL348:CU348)))))</f>
        <v>0</v>
      </c>
      <c r="CW348" s="10">
        <f ca="1">IF(NOT(snowball),0,IF(AJ347=0,0,IF($C348&lt;=SUM($CL348:CV348),0,IF(CA348+$C348-SUM($CL348:CV348)&gt;AJ347+BE348,AJ347+BE348-CA348,$C348-SUM($CL348:CV348)))))</f>
        <v>0</v>
      </c>
      <c r="CX348" s="10">
        <f ca="1">IF(NOT(snowball),0,IF(AK347=0,0,IF($C348&lt;=SUM($CL348:CW348),0,IF(CB348+$C348-SUM($CL348:CW348)&gt;AK347+BF348,AK347+BF348-CB348,$C348-SUM($CL348:CW348)))))</f>
        <v>0</v>
      </c>
      <c r="CY348" s="10">
        <f ca="1">IF(NOT(snowball),0,IF(AL347=0,0,IF($C348&lt;=SUM($CL348:CX348),0,IF(CC348+$C348-SUM($CL348:CX348)&gt;AL347+BG348,AL347+BG348-CC348,$C348-SUM($CL348:CX348)))))</f>
        <v>0</v>
      </c>
      <c r="CZ348" s="10">
        <f ca="1">IF(NOT(snowball),0,IF(AM347=0,0,IF($C348&lt;=SUM($CL348:CY348),0,IF(CD348+$C348-SUM($CL348:CY348)&gt;AM347+BH348,AM347+BH348-CD348,$C348-SUM($CL348:CY348)))))</f>
        <v>0</v>
      </c>
      <c r="DA348" s="10">
        <f ca="1">IF(NOT(snowball),0,IF(AN347=0,0,IF($C348&lt;=SUM($CL348:CZ348),0,IF(CE348+$C348-SUM($CL348:CZ348)&gt;AN347+BI348,AN347+BI348-CE348,$C348-SUM($CL348:CZ348)))))</f>
        <v>0</v>
      </c>
      <c r="DB348" s="10">
        <f ca="1">IF(NOT(snowball),0,IF(AO347=0,0,IF($C348&lt;=SUM($CL348:DA348),0,IF(CF348+$C348-SUM($CL348:DA348)&gt;AO347+BJ348,AO347+BJ348-CF348,$C348-SUM($CL348:DA348)))))</f>
        <v>0</v>
      </c>
      <c r="DC348" s="10">
        <f ca="1">IF(NOT(snowball),0,IF(AP347=0,0,IF($C348&lt;=SUM($CL348:DB348),0,IF(CG348+$C348-SUM($CL348:DB348)&gt;AP347+BK348,AP347+BK348-CG348,$C348-SUM($CL348:DB348)))))</f>
        <v>0</v>
      </c>
      <c r="DD348" s="10">
        <f ca="1">IF(NOT(snowball),0,IF(AQ347=0,0,IF($C348&lt;=SUM($CL348:DC348),0,IF(CH348+$C348-SUM($CL348:DC348)&gt;AQ347+BL348,AQ347+BL348-CH348,$C348-SUM($CL348:DC348)))))</f>
        <v>0</v>
      </c>
      <c r="DE348" s="10">
        <f ca="1">IF(NOT(snowball),0,IF(AR347=0,0,IF($C348&lt;=SUM($CL348:DD348),0,IF(CI348+$C348-SUM($CL348:DD348)&gt;AR347+BM348,AR347+BM348-CI348,$C348-SUM($CL348:DD348)))))</f>
        <v>0</v>
      </c>
    </row>
    <row r="349" spans="1:109" ht="11.1" customHeight="1">
      <c r="A349" s="11" t="str">
        <f t="shared" ca="1" si="458"/>
        <v/>
      </c>
      <c r="B349" s="5" t="e">
        <f t="shared" ca="1" si="489"/>
        <v>#N/A</v>
      </c>
      <c r="C349" s="34" t="str">
        <f t="shared" ca="1" si="475"/>
        <v/>
      </c>
      <c r="D349" s="10">
        <f t="shared" ca="1" si="459"/>
        <v>0</v>
      </c>
      <c r="E349" s="10">
        <f t="shared" ca="1" si="460"/>
        <v>0</v>
      </c>
      <c r="F349" s="10">
        <f t="shared" ca="1" si="461"/>
        <v>0</v>
      </c>
      <c r="G349" s="10">
        <f t="shared" ca="1" si="462"/>
        <v>0</v>
      </c>
      <c r="H349" s="10">
        <f t="shared" ca="1" si="463"/>
        <v>0</v>
      </c>
      <c r="I349" s="10">
        <f t="shared" ca="1" si="464"/>
        <v>0</v>
      </c>
      <c r="J349" s="10">
        <f t="shared" ca="1" si="439"/>
        <v>0</v>
      </c>
      <c r="K349" s="10">
        <f t="shared" ca="1" si="476"/>
        <v>0</v>
      </c>
      <c r="L349" s="10">
        <f t="shared" ca="1" si="477"/>
        <v>0</v>
      </c>
      <c r="M349" s="10">
        <f t="shared" ca="1" si="478"/>
        <v>0</v>
      </c>
      <c r="N349" s="10">
        <f t="shared" ca="1" si="479"/>
        <v>0</v>
      </c>
      <c r="O349" s="10">
        <f t="shared" ca="1" si="480"/>
        <v>0</v>
      </c>
      <c r="P349" s="10">
        <f t="shared" ca="1" si="481"/>
        <v>0</v>
      </c>
      <c r="Q349" s="10">
        <f t="shared" ca="1" si="482"/>
        <v>0</v>
      </c>
      <c r="R349" s="10">
        <f t="shared" ca="1" si="483"/>
        <v>0</v>
      </c>
      <c r="S349" s="10">
        <f t="shared" ca="1" si="484"/>
        <v>0</v>
      </c>
      <c r="T349" s="10">
        <f t="shared" ca="1" si="485"/>
        <v>0</v>
      </c>
      <c r="U349" s="10">
        <f t="shared" ca="1" si="486"/>
        <v>0</v>
      </c>
      <c r="V349" s="10">
        <f t="shared" ca="1" si="487"/>
        <v>0</v>
      </c>
      <c r="W349" s="10">
        <f t="shared" ca="1" si="487"/>
        <v>0</v>
      </c>
      <c r="X349" s="31"/>
      <c r="Y349" s="10">
        <f t="shared" ca="1" si="465"/>
        <v>0</v>
      </c>
      <c r="Z349" s="10">
        <f t="shared" ca="1" si="466"/>
        <v>0</v>
      </c>
      <c r="AA349" s="10">
        <f t="shared" ca="1" si="467"/>
        <v>0</v>
      </c>
      <c r="AB349" s="10">
        <f t="shared" ca="1" si="468"/>
        <v>0</v>
      </c>
      <c r="AC349" s="10">
        <f t="shared" ca="1" si="469"/>
        <v>0</v>
      </c>
      <c r="AD349" s="10">
        <f t="shared" ca="1" si="470"/>
        <v>0</v>
      </c>
      <c r="AE349" s="10">
        <f t="shared" ca="1" si="393"/>
        <v>0</v>
      </c>
      <c r="AF349" s="10">
        <f t="shared" ca="1" si="394"/>
        <v>0</v>
      </c>
      <c r="AG349" s="10">
        <f t="shared" ca="1" si="395"/>
        <v>0</v>
      </c>
      <c r="AH349" s="10">
        <f t="shared" ca="1" si="396"/>
        <v>0</v>
      </c>
      <c r="AI349" s="10">
        <f t="shared" ca="1" si="397"/>
        <v>0</v>
      </c>
      <c r="AJ349" s="10">
        <f t="shared" ca="1" si="398"/>
        <v>0</v>
      </c>
      <c r="AK349" s="10">
        <f t="shared" ca="1" si="399"/>
        <v>0</v>
      </c>
      <c r="AL349" s="10">
        <f t="shared" ca="1" si="400"/>
        <v>0</v>
      </c>
      <c r="AM349" s="10">
        <f t="shared" ca="1" si="401"/>
        <v>0</v>
      </c>
      <c r="AN349" s="10">
        <f t="shared" ca="1" si="402"/>
        <v>0</v>
      </c>
      <c r="AO349" s="10">
        <f t="shared" ca="1" si="403"/>
        <v>0</v>
      </c>
      <c r="AP349" s="10">
        <f t="shared" ca="1" si="404"/>
        <v>0</v>
      </c>
      <c r="AQ349" s="10">
        <f t="shared" ca="1" si="405"/>
        <v>0</v>
      </c>
      <c r="AR349" s="10">
        <f t="shared" ca="1" si="406"/>
        <v>0</v>
      </c>
      <c r="AS349" s="2"/>
      <c r="AT349" s="10">
        <f t="shared" ca="1" si="471"/>
        <v>0</v>
      </c>
      <c r="AU349" s="10">
        <f t="shared" ca="1" si="472"/>
        <v>0</v>
      </c>
      <c r="AV349" s="10">
        <f t="shared" ca="1" si="473"/>
        <v>0</v>
      </c>
      <c r="AW349" s="10">
        <f t="shared" ca="1" si="376"/>
        <v>0</v>
      </c>
      <c r="AX349" s="10">
        <f t="shared" ca="1" si="377"/>
        <v>0</v>
      </c>
      <c r="AY349" s="10">
        <f t="shared" ca="1" si="378"/>
        <v>0</v>
      </c>
      <c r="AZ349" s="10">
        <f t="shared" ca="1" si="379"/>
        <v>0</v>
      </c>
      <c r="BA349" s="10">
        <f t="shared" ca="1" si="380"/>
        <v>0</v>
      </c>
      <c r="BB349" s="10">
        <f t="shared" ca="1" si="381"/>
        <v>0</v>
      </c>
      <c r="BC349" s="10">
        <f t="shared" ca="1" si="382"/>
        <v>0</v>
      </c>
      <c r="BD349" s="10">
        <f t="shared" ca="1" si="383"/>
        <v>0</v>
      </c>
      <c r="BE349" s="10">
        <f t="shared" ca="1" si="384"/>
        <v>0</v>
      </c>
      <c r="BF349" s="10">
        <f t="shared" ca="1" si="385"/>
        <v>0</v>
      </c>
      <c r="BG349" s="10">
        <f t="shared" ca="1" si="386"/>
        <v>0</v>
      </c>
      <c r="BH349" s="10">
        <f t="shared" ca="1" si="387"/>
        <v>0</v>
      </c>
      <c r="BI349" s="10">
        <f t="shared" ca="1" si="388"/>
        <v>0</v>
      </c>
      <c r="BJ349" s="10">
        <f t="shared" ca="1" si="389"/>
        <v>0</v>
      </c>
      <c r="BK349" s="10">
        <f t="shared" ca="1" si="390"/>
        <v>0</v>
      </c>
      <c r="BL349" s="10">
        <f t="shared" ca="1" si="391"/>
        <v>0</v>
      </c>
      <c r="BM349" s="10">
        <f t="shared" ca="1" si="392"/>
        <v>0</v>
      </c>
      <c r="BN349" s="13">
        <f t="shared" ca="1" si="490"/>
        <v>0</v>
      </c>
      <c r="BO349" s="7"/>
      <c r="BP349" s="10">
        <f t="shared" ca="1" si="491"/>
        <v>0</v>
      </c>
      <c r="BQ349" s="10">
        <f t="shared" ca="1" si="492"/>
        <v>0</v>
      </c>
      <c r="BR349" s="10">
        <f t="shared" ca="1" si="493"/>
        <v>0</v>
      </c>
      <c r="BS349" s="10">
        <f t="shared" ca="1" si="494"/>
        <v>0</v>
      </c>
      <c r="BT349" s="10">
        <f t="shared" ca="1" si="495"/>
        <v>0</v>
      </c>
      <c r="BU349" s="10">
        <f t="shared" ca="1" si="407"/>
        <v>0</v>
      </c>
      <c r="BV349" s="10">
        <f t="shared" ca="1" si="408"/>
        <v>0</v>
      </c>
      <c r="BW349" s="10">
        <f t="shared" ca="1" si="409"/>
        <v>0</v>
      </c>
      <c r="BX349" s="10">
        <f t="shared" ca="1" si="410"/>
        <v>0</v>
      </c>
      <c r="BY349" s="10">
        <f t="shared" ca="1" si="411"/>
        <v>0</v>
      </c>
      <c r="BZ349" s="10">
        <f t="shared" ca="1" si="412"/>
        <v>0</v>
      </c>
      <c r="CA349" s="10">
        <f t="shared" ca="1" si="413"/>
        <v>0</v>
      </c>
      <c r="CB349" s="10">
        <f t="shared" ca="1" si="414"/>
        <v>0</v>
      </c>
      <c r="CC349" s="10">
        <f t="shared" ca="1" si="415"/>
        <v>0</v>
      </c>
      <c r="CD349" s="10">
        <f t="shared" ca="1" si="416"/>
        <v>0</v>
      </c>
      <c r="CE349" s="10">
        <f t="shared" ca="1" si="417"/>
        <v>0</v>
      </c>
      <c r="CF349" s="10">
        <f t="shared" ca="1" si="418"/>
        <v>0</v>
      </c>
      <c r="CG349" s="10">
        <f t="shared" ca="1" si="419"/>
        <v>0</v>
      </c>
      <c r="CH349" s="10">
        <f t="shared" ca="1" si="420"/>
        <v>0</v>
      </c>
      <c r="CI349" s="10">
        <f t="shared" ca="1" si="421"/>
        <v>0</v>
      </c>
      <c r="CJ349" s="13">
        <f t="shared" ca="1" si="474"/>
        <v>0</v>
      </c>
      <c r="CK349" s="13"/>
      <c r="CL349" s="33">
        <f t="shared" ca="1" si="488"/>
        <v>0</v>
      </c>
      <c r="CM349" s="10">
        <f ca="1">IF(NOT(snowball),0,IF(Z348=0,0,IF($C349&lt;=SUM($CL349:CL349),0,IF(BQ349+$C349-SUM($CL349:CL349)&gt;Z348+AU349,Z348+AU349-BQ349,$C349-SUM($CL349:CL349)))))</f>
        <v>0</v>
      </c>
      <c r="CN349" s="10">
        <f ca="1">IF(NOT(snowball),0,IF(AA348=0,0,IF($C349&lt;=SUM($CL349:CM349),0,IF(BR349+$C349-SUM($CL349:CM349)&gt;AA348+AV349,AA348+AV349-BR349,$C349-SUM($CL349:CM349)))))</f>
        <v>0</v>
      </c>
      <c r="CO349" s="10">
        <f ca="1">IF(NOT(snowball),0,IF(AB348=0,0,IF($C349&lt;=SUM($CL349:CN349),0,IF(BS349+$C349-SUM($CL349:CN349)&gt;AB348+AW349,AB348+AW349-BS349,$C349-SUM($CL349:CN349)))))</f>
        <v>0</v>
      </c>
      <c r="CP349" s="10">
        <f ca="1">IF(NOT(snowball),0,IF(AC348=0,0,IF($C349&lt;=SUM($CL349:CO349),0,IF(BT349+$C349-SUM($CL349:CO349)&gt;AC348+AX349,AC348+AX349-BT349,$C349-SUM($CL349:CO349)))))</f>
        <v>0</v>
      </c>
      <c r="CQ349" s="10">
        <f ca="1">IF(NOT(snowball),0,IF(AD348=0,0,IF($C349&lt;=SUM($CL349:CP349),0,IF(BU349+$C349-SUM($CL349:CP349)&gt;AD348+AY349,AD348+AY349-BU349,$C349-SUM($CL349:CP349)))))</f>
        <v>0</v>
      </c>
      <c r="CR349" s="10">
        <f ca="1">IF(NOT(snowball),0,IF(AE348=0,0,IF($C349&lt;=SUM($CL349:CQ349),0,IF(BV349+$C349-SUM($CL349:CQ349)&gt;AE348+AZ349,AE348+AZ349-BV349,$C349-SUM($CL349:CQ349)))))</f>
        <v>0</v>
      </c>
      <c r="CS349" s="10">
        <f ca="1">IF(NOT(snowball),0,IF(AF348=0,0,IF($C349&lt;=SUM($CL349:CR349),0,IF(BW349+$C349-SUM($CL349:CR349)&gt;AF348+BA349,AF348+BA349-BW349,$C349-SUM($CL349:CR349)))))</f>
        <v>0</v>
      </c>
      <c r="CT349" s="10">
        <f ca="1">IF(NOT(snowball),0,IF(AG348=0,0,IF($C349&lt;=SUM($CL349:CS349),0,IF(BX349+$C349-SUM($CL349:CS349)&gt;AG348+BB349,AG348+BB349-BX349,$C349-SUM($CL349:CS349)))))</f>
        <v>0</v>
      </c>
      <c r="CU349" s="10">
        <f ca="1">IF(NOT(snowball),0,IF(AH348=0,0,IF($C349&lt;=SUM($CL349:CT349),0,IF(BY349+$C349-SUM($CL349:CT349)&gt;AH348+BC349,AH348+BC349-BY349,$C349-SUM($CL349:CT349)))))</f>
        <v>0</v>
      </c>
      <c r="CV349" s="10">
        <f ca="1">IF(NOT(snowball),0,IF(AI348=0,0,IF($C349&lt;=SUM($CL349:CU349),0,IF(BZ349+$C349-SUM($CL349:CU349)&gt;AI348+BD349,AI348+BD349-BZ349,$C349-SUM($CL349:CU349)))))</f>
        <v>0</v>
      </c>
      <c r="CW349" s="10">
        <f ca="1">IF(NOT(snowball),0,IF(AJ348=0,0,IF($C349&lt;=SUM($CL349:CV349),0,IF(CA349+$C349-SUM($CL349:CV349)&gt;AJ348+BE349,AJ348+BE349-CA349,$C349-SUM($CL349:CV349)))))</f>
        <v>0</v>
      </c>
      <c r="CX349" s="10">
        <f ca="1">IF(NOT(snowball),0,IF(AK348=0,0,IF($C349&lt;=SUM($CL349:CW349),0,IF(CB349+$C349-SUM($CL349:CW349)&gt;AK348+BF349,AK348+BF349-CB349,$C349-SUM($CL349:CW349)))))</f>
        <v>0</v>
      </c>
      <c r="CY349" s="10">
        <f ca="1">IF(NOT(snowball),0,IF(AL348=0,0,IF($C349&lt;=SUM($CL349:CX349),0,IF(CC349+$C349-SUM($CL349:CX349)&gt;AL348+BG349,AL348+BG349-CC349,$C349-SUM($CL349:CX349)))))</f>
        <v>0</v>
      </c>
      <c r="CZ349" s="10">
        <f ca="1">IF(NOT(snowball),0,IF(AM348=0,0,IF($C349&lt;=SUM($CL349:CY349),0,IF(CD349+$C349-SUM($CL349:CY349)&gt;AM348+BH349,AM348+BH349-CD349,$C349-SUM($CL349:CY349)))))</f>
        <v>0</v>
      </c>
      <c r="DA349" s="10">
        <f ca="1">IF(NOT(snowball),0,IF(AN348=0,0,IF($C349&lt;=SUM($CL349:CZ349),0,IF(CE349+$C349-SUM($CL349:CZ349)&gt;AN348+BI349,AN348+BI349-CE349,$C349-SUM($CL349:CZ349)))))</f>
        <v>0</v>
      </c>
      <c r="DB349" s="10">
        <f ca="1">IF(NOT(snowball),0,IF(AO348=0,0,IF($C349&lt;=SUM($CL349:DA349),0,IF(CF349+$C349-SUM($CL349:DA349)&gt;AO348+BJ349,AO348+BJ349-CF349,$C349-SUM($CL349:DA349)))))</f>
        <v>0</v>
      </c>
      <c r="DC349" s="10">
        <f ca="1">IF(NOT(snowball),0,IF(AP348=0,0,IF($C349&lt;=SUM($CL349:DB349),0,IF(CG349+$C349-SUM($CL349:DB349)&gt;AP348+BK349,AP348+BK349-CG349,$C349-SUM($CL349:DB349)))))</f>
        <v>0</v>
      </c>
      <c r="DD349" s="10">
        <f ca="1">IF(NOT(snowball),0,IF(AQ348=0,0,IF($C349&lt;=SUM($CL349:DC349),0,IF(CH349+$C349-SUM($CL349:DC349)&gt;AQ348+BL349,AQ348+BL349-CH349,$C349-SUM($CL349:DC349)))))</f>
        <v>0</v>
      </c>
      <c r="DE349" s="10">
        <f ca="1">IF(NOT(snowball),0,IF(AR348=0,0,IF($C349&lt;=SUM($CL349:DD349),0,IF(CI349+$C349-SUM($CL349:DD349)&gt;AR348+BM349,AR348+BM349-CI349,$C349-SUM($CL349:DD349)))))</f>
        <v>0</v>
      </c>
    </row>
    <row r="350" spans="1:109" ht="11.1" customHeight="1">
      <c r="A350" s="11" t="str">
        <f t="shared" ca="1" si="458"/>
        <v/>
      </c>
      <c r="B350" s="5" t="e">
        <f t="shared" ca="1" si="489"/>
        <v>#N/A</v>
      </c>
      <c r="C350" s="34" t="str">
        <f t="shared" ca="1" si="475"/>
        <v/>
      </c>
      <c r="D350" s="10">
        <f t="shared" ca="1" si="459"/>
        <v>0</v>
      </c>
      <c r="E350" s="10">
        <f t="shared" ca="1" si="460"/>
        <v>0</v>
      </c>
      <c r="F350" s="10">
        <f t="shared" ca="1" si="461"/>
        <v>0</v>
      </c>
      <c r="G350" s="10">
        <f t="shared" ca="1" si="462"/>
        <v>0</v>
      </c>
      <c r="H350" s="10">
        <f t="shared" ca="1" si="463"/>
        <v>0</v>
      </c>
      <c r="I350" s="10">
        <f t="shared" ca="1" si="464"/>
        <v>0</v>
      </c>
      <c r="J350" s="10">
        <f t="shared" ca="1" si="439"/>
        <v>0</v>
      </c>
      <c r="K350" s="10">
        <f t="shared" ca="1" si="476"/>
        <v>0</v>
      </c>
      <c r="L350" s="10">
        <f t="shared" ca="1" si="477"/>
        <v>0</v>
      </c>
      <c r="M350" s="10">
        <f t="shared" ca="1" si="478"/>
        <v>0</v>
      </c>
      <c r="N350" s="10">
        <f t="shared" ca="1" si="479"/>
        <v>0</v>
      </c>
      <c r="O350" s="10">
        <f t="shared" ca="1" si="480"/>
        <v>0</v>
      </c>
      <c r="P350" s="10">
        <f t="shared" ca="1" si="481"/>
        <v>0</v>
      </c>
      <c r="Q350" s="10">
        <f t="shared" ca="1" si="482"/>
        <v>0</v>
      </c>
      <c r="R350" s="10">
        <f t="shared" ca="1" si="483"/>
        <v>0</v>
      </c>
      <c r="S350" s="10">
        <f t="shared" ca="1" si="484"/>
        <v>0</v>
      </c>
      <c r="T350" s="10">
        <f t="shared" ca="1" si="485"/>
        <v>0</v>
      </c>
      <c r="U350" s="10">
        <f t="shared" ca="1" si="486"/>
        <v>0</v>
      </c>
      <c r="V350" s="10">
        <f t="shared" ca="1" si="487"/>
        <v>0</v>
      </c>
      <c r="W350" s="10">
        <f t="shared" ca="1" si="487"/>
        <v>0</v>
      </c>
      <c r="X350" s="31"/>
      <c r="Y350" s="10">
        <f t="shared" ca="1" si="465"/>
        <v>0</v>
      </c>
      <c r="Z350" s="10">
        <f t="shared" ca="1" si="466"/>
        <v>0</v>
      </c>
      <c r="AA350" s="10">
        <f t="shared" ca="1" si="467"/>
        <v>0</v>
      </c>
      <c r="AB350" s="10">
        <f t="shared" ca="1" si="468"/>
        <v>0</v>
      </c>
      <c r="AC350" s="10">
        <f t="shared" ca="1" si="469"/>
        <v>0</v>
      </c>
      <c r="AD350" s="10">
        <f t="shared" ca="1" si="470"/>
        <v>0</v>
      </c>
      <c r="AE350" s="10">
        <f t="shared" ca="1" si="393"/>
        <v>0</v>
      </c>
      <c r="AF350" s="10">
        <f t="shared" ca="1" si="394"/>
        <v>0</v>
      </c>
      <c r="AG350" s="10">
        <f t="shared" ca="1" si="395"/>
        <v>0</v>
      </c>
      <c r="AH350" s="10">
        <f t="shared" ca="1" si="396"/>
        <v>0</v>
      </c>
      <c r="AI350" s="10">
        <f t="shared" ca="1" si="397"/>
        <v>0</v>
      </c>
      <c r="AJ350" s="10">
        <f t="shared" ca="1" si="398"/>
        <v>0</v>
      </c>
      <c r="AK350" s="10">
        <f t="shared" ca="1" si="399"/>
        <v>0</v>
      </c>
      <c r="AL350" s="10">
        <f t="shared" ca="1" si="400"/>
        <v>0</v>
      </c>
      <c r="AM350" s="10">
        <f t="shared" ca="1" si="401"/>
        <v>0</v>
      </c>
      <c r="AN350" s="10">
        <f t="shared" ca="1" si="402"/>
        <v>0</v>
      </c>
      <c r="AO350" s="10">
        <f t="shared" ca="1" si="403"/>
        <v>0</v>
      </c>
      <c r="AP350" s="10">
        <f t="shared" ca="1" si="404"/>
        <v>0</v>
      </c>
      <c r="AQ350" s="10">
        <f t="shared" ca="1" si="405"/>
        <v>0</v>
      </c>
      <c r="AR350" s="10">
        <f t="shared" ca="1" si="406"/>
        <v>0</v>
      </c>
      <c r="AS350" s="2"/>
      <c r="AT350" s="10">
        <f t="shared" ca="1" si="471"/>
        <v>0</v>
      </c>
      <c r="AU350" s="10">
        <f t="shared" ca="1" si="472"/>
        <v>0</v>
      </c>
      <c r="AV350" s="10">
        <f t="shared" ca="1" si="473"/>
        <v>0</v>
      </c>
      <c r="AW350" s="10">
        <f t="shared" ca="1" si="376"/>
        <v>0</v>
      </c>
      <c r="AX350" s="10">
        <f t="shared" ca="1" si="377"/>
        <v>0</v>
      </c>
      <c r="AY350" s="10">
        <f t="shared" ca="1" si="378"/>
        <v>0</v>
      </c>
      <c r="AZ350" s="10">
        <f t="shared" ca="1" si="379"/>
        <v>0</v>
      </c>
      <c r="BA350" s="10">
        <f t="shared" ca="1" si="380"/>
        <v>0</v>
      </c>
      <c r="BB350" s="10">
        <f t="shared" ca="1" si="381"/>
        <v>0</v>
      </c>
      <c r="BC350" s="10">
        <f t="shared" ca="1" si="382"/>
        <v>0</v>
      </c>
      <c r="BD350" s="10">
        <f t="shared" ca="1" si="383"/>
        <v>0</v>
      </c>
      <c r="BE350" s="10">
        <f t="shared" ca="1" si="384"/>
        <v>0</v>
      </c>
      <c r="BF350" s="10">
        <f t="shared" ca="1" si="385"/>
        <v>0</v>
      </c>
      <c r="BG350" s="10">
        <f t="shared" ca="1" si="386"/>
        <v>0</v>
      </c>
      <c r="BH350" s="10">
        <f t="shared" ca="1" si="387"/>
        <v>0</v>
      </c>
      <c r="BI350" s="10">
        <f t="shared" ca="1" si="388"/>
        <v>0</v>
      </c>
      <c r="BJ350" s="10">
        <f t="shared" ca="1" si="389"/>
        <v>0</v>
      </c>
      <c r="BK350" s="10">
        <f t="shared" ca="1" si="390"/>
        <v>0</v>
      </c>
      <c r="BL350" s="10">
        <f t="shared" ca="1" si="391"/>
        <v>0</v>
      </c>
      <c r="BM350" s="10">
        <f t="shared" ca="1" si="392"/>
        <v>0</v>
      </c>
      <c r="BN350" s="13">
        <f t="shared" ca="1" si="490"/>
        <v>0</v>
      </c>
      <c r="BO350" s="7"/>
      <c r="BP350" s="10">
        <f t="shared" ca="1" si="491"/>
        <v>0</v>
      </c>
      <c r="BQ350" s="10">
        <f t="shared" ca="1" si="492"/>
        <v>0</v>
      </c>
      <c r="BR350" s="10">
        <f t="shared" ca="1" si="493"/>
        <v>0</v>
      </c>
      <c r="BS350" s="10">
        <f t="shared" ca="1" si="494"/>
        <v>0</v>
      </c>
      <c r="BT350" s="10">
        <f t="shared" ca="1" si="495"/>
        <v>0</v>
      </c>
      <c r="BU350" s="10">
        <f t="shared" ca="1" si="407"/>
        <v>0</v>
      </c>
      <c r="BV350" s="10">
        <f t="shared" ca="1" si="408"/>
        <v>0</v>
      </c>
      <c r="BW350" s="10">
        <f t="shared" ca="1" si="409"/>
        <v>0</v>
      </c>
      <c r="BX350" s="10">
        <f t="shared" ca="1" si="410"/>
        <v>0</v>
      </c>
      <c r="BY350" s="10">
        <f t="shared" ca="1" si="411"/>
        <v>0</v>
      </c>
      <c r="BZ350" s="10">
        <f t="shared" ca="1" si="412"/>
        <v>0</v>
      </c>
      <c r="CA350" s="10">
        <f t="shared" ca="1" si="413"/>
        <v>0</v>
      </c>
      <c r="CB350" s="10">
        <f t="shared" ca="1" si="414"/>
        <v>0</v>
      </c>
      <c r="CC350" s="10">
        <f t="shared" ca="1" si="415"/>
        <v>0</v>
      </c>
      <c r="CD350" s="10">
        <f t="shared" ca="1" si="416"/>
        <v>0</v>
      </c>
      <c r="CE350" s="10">
        <f t="shared" ca="1" si="417"/>
        <v>0</v>
      </c>
      <c r="CF350" s="10">
        <f t="shared" ca="1" si="418"/>
        <v>0</v>
      </c>
      <c r="CG350" s="10">
        <f t="shared" ca="1" si="419"/>
        <v>0</v>
      </c>
      <c r="CH350" s="10">
        <f t="shared" ca="1" si="420"/>
        <v>0</v>
      </c>
      <c r="CI350" s="10">
        <f t="shared" ca="1" si="421"/>
        <v>0</v>
      </c>
      <c r="CJ350" s="13">
        <f t="shared" ca="1" si="474"/>
        <v>0</v>
      </c>
      <c r="CK350" s="13"/>
      <c r="CL350" s="33">
        <f t="shared" ca="1" si="488"/>
        <v>0</v>
      </c>
      <c r="CM350" s="10">
        <f ca="1">IF(NOT(snowball),0,IF(Z349=0,0,IF($C350&lt;=SUM($CL350:CL350),0,IF(BQ350+$C350-SUM($CL350:CL350)&gt;Z349+AU350,Z349+AU350-BQ350,$C350-SUM($CL350:CL350)))))</f>
        <v>0</v>
      </c>
      <c r="CN350" s="10">
        <f ca="1">IF(NOT(snowball),0,IF(AA349=0,0,IF($C350&lt;=SUM($CL350:CM350),0,IF(BR350+$C350-SUM($CL350:CM350)&gt;AA349+AV350,AA349+AV350-BR350,$C350-SUM($CL350:CM350)))))</f>
        <v>0</v>
      </c>
      <c r="CO350" s="10">
        <f ca="1">IF(NOT(snowball),0,IF(AB349=0,0,IF($C350&lt;=SUM($CL350:CN350),0,IF(BS350+$C350-SUM($CL350:CN350)&gt;AB349+AW350,AB349+AW350-BS350,$C350-SUM($CL350:CN350)))))</f>
        <v>0</v>
      </c>
      <c r="CP350" s="10">
        <f ca="1">IF(NOT(snowball),0,IF(AC349=0,0,IF($C350&lt;=SUM($CL350:CO350),0,IF(BT350+$C350-SUM($CL350:CO350)&gt;AC349+AX350,AC349+AX350-BT350,$C350-SUM($CL350:CO350)))))</f>
        <v>0</v>
      </c>
      <c r="CQ350" s="10">
        <f ca="1">IF(NOT(snowball),0,IF(AD349=0,0,IF($C350&lt;=SUM($CL350:CP350),0,IF(BU350+$C350-SUM($CL350:CP350)&gt;AD349+AY350,AD349+AY350-BU350,$C350-SUM($CL350:CP350)))))</f>
        <v>0</v>
      </c>
      <c r="CR350" s="10">
        <f ca="1">IF(NOT(snowball),0,IF(AE349=0,0,IF($C350&lt;=SUM($CL350:CQ350),0,IF(BV350+$C350-SUM($CL350:CQ350)&gt;AE349+AZ350,AE349+AZ350-BV350,$C350-SUM($CL350:CQ350)))))</f>
        <v>0</v>
      </c>
      <c r="CS350" s="10">
        <f ca="1">IF(NOT(snowball),0,IF(AF349=0,0,IF($C350&lt;=SUM($CL350:CR350),0,IF(BW350+$C350-SUM($CL350:CR350)&gt;AF349+BA350,AF349+BA350-BW350,$C350-SUM($CL350:CR350)))))</f>
        <v>0</v>
      </c>
      <c r="CT350" s="10">
        <f ca="1">IF(NOT(snowball),0,IF(AG349=0,0,IF($C350&lt;=SUM($CL350:CS350),0,IF(BX350+$C350-SUM($CL350:CS350)&gt;AG349+BB350,AG349+BB350-BX350,$C350-SUM($CL350:CS350)))))</f>
        <v>0</v>
      </c>
      <c r="CU350" s="10">
        <f ca="1">IF(NOT(snowball),0,IF(AH349=0,0,IF($C350&lt;=SUM($CL350:CT350),0,IF(BY350+$C350-SUM($CL350:CT350)&gt;AH349+BC350,AH349+BC350-BY350,$C350-SUM($CL350:CT350)))))</f>
        <v>0</v>
      </c>
      <c r="CV350" s="10">
        <f ca="1">IF(NOT(snowball),0,IF(AI349=0,0,IF($C350&lt;=SUM($CL350:CU350),0,IF(BZ350+$C350-SUM($CL350:CU350)&gt;AI349+BD350,AI349+BD350-BZ350,$C350-SUM($CL350:CU350)))))</f>
        <v>0</v>
      </c>
      <c r="CW350" s="10">
        <f ca="1">IF(NOT(snowball),0,IF(AJ349=0,0,IF($C350&lt;=SUM($CL350:CV350),0,IF(CA350+$C350-SUM($CL350:CV350)&gt;AJ349+BE350,AJ349+BE350-CA350,$C350-SUM($CL350:CV350)))))</f>
        <v>0</v>
      </c>
      <c r="CX350" s="10">
        <f ca="1">IF(NOT(snowball),0,IF(AK349=0,0,IF($C350&lt;=SUM($CL350:CW350),0,IF(CB350+$C350-SUM($CL350:CW350)&gt;AK349+BF350,AK349+BF350-CB350,$C350-SUM($CL350:CW350)))))</f>
        <v>0</v>
      </c>
      <c r="CY350" s="10">
        <f ca="1">IF(NOT(snowball),0,IF(AL349=0,0,IF($C350&lt;=SUM($CL350:CX350),0,IF(CC350+$C350-SUM($CL350:CX350)&gt;AL349+BG350,AL349+BG350-CC350,$C350-SUM($CL350:CX350)))))</f>
        <v>0</v>
      </c>
      <c r="CZ350" s="10">
        <f ca="1">IF(NOT(snowball),0,IF(AM349=0,0,IF($C350&lt;=SUM($CL350:CY350),0,IF(CD350+$C350-SUM($CL350:CY350)&gt;AM349+BH350,AM349+BH350-CD350,$C350-SUM($CL350:CY350)))))</f>
        <v>0</v>
      </c>
      <c r="DA350" s="10">
        <f ca="1">IF(NOT(snowball),0,IF(AN349=0,0,IF($C350&lt;=SUM($CL350:CZ350),0,IF(CE350+$C350-SUM($CL350:CZ350)&gt;AN349+BI350,AN349+BI350-CE350,$C350-SUM($CL350:CZ350)))))</f>
        <v>0</v>
      </c>
      <c r="DB350" s="10">
        <f ca="1">IF(NOT(snowball),0,IF(AO349=0,0,IF($C350&lt;=SUM($CL350:DA350),0,IF(CF350+$C350-SUM($CL350:DA350)&gt;AO349+BJ350,AO349+BJ350-CF350,$C350-SUM($CL350:DA350)))))</f>
        <v>0</v>
      </c>
      <c r="DC350" s="10">
        <f ca="1">IF(NOT(snowball),0,IF(AP349=0,0,IF($C350&lt;=SUM($CL350:DB350),0,IF(CG350+$C350-SUM($CL350:DB350)&gt;AP349+BK350,AP349+BK350-CG350,$C350-SUM($CL350:DB350)))))</f>
        <v>0</v>
      </c>
      <c r="DD350" s="10">
        <f ca="1">IF(NOT(snowball),0,IF(AQ349=0,0,IF($C350&lt;=SUM($CL350:DC350),0,IF(CH350+$C350-SUM($CL350:DC350)&gt;AQ349+BL350,AQ349+BL350-CH350,$C350-SUM($CL350:DC350)))))</f>
        <v>0</v>
      </c>
      <c r="DE350" s="10">
        <f ca="1">IF(NOT(snowball),0,IF(AR349=0,0,IF($C350&lt;=SUM($CL350:DD350),0,IF(CI350+$C350-SUM($CL350:DD350)&gt;AR349+BM350,AR349+BM350-CI350,$C350-SUM($CL350:DD350)))))</f>
        <v>0</v>
      </c>
    </row>
    <row r="351" spans="1:109" ht="11.1" customHeight="1">
      <c r="A351" s="11" t="str">
        <f t="shared" ca="1" si="458"/>
        <v/>
      </c>
      <c r="B351" s="5" t="e">
        <f t="shared" ca="1" si="489"/>
        <v>#N/A</v>
      </c>
      <c r="C351" s="34" t="str">
        <f t="shared" ca="1" si="475"/>
        <v/>
      </c>
      <c r="D351" s="10">
        <f t="shared" ca="1" si="459"/>
        <v>0</v>
      </c>
      <c r="E351" s="10">
        <f t="shared" ca="1" si="460"/>
        <v>0</v>
      </c>
      <c r="F351" s="10">
        <f t="shared" ca="1" si="461"/>
        <v>0</v>
      </c>
      <c r="G351" s="10">
        <f t="shared" ca="1" si="462"/>
        <v>0</v>
      </c>
      <c r="H351" s="10">
        <f t="shared" ca="1" si="463"/>
        <v>0</v>
      </c>
      <c r="I351" s="10">
        <f t="shared" ca="1" si="464"/>
        <v>0</v>
      </c>
      <c r="J351" s="10">
        <f t="shared" ca="1" si="439"/>
        <v>0</v>
      </c>
      <c r="K351" s="10">
        <f t="shared" ca="1" si="476"/>
        <v>0</v>
      </c>
      <c r="L351" s="10">
        <f t="shared" ca="1" si="477"/>
        <v>0</v>
      </c>
      <c r="M351" s="10">
        <f t="shared" ca="1" si="478"/>
        <v>0</v>
      </c>
      <c r="N351" s="10">
        <f t="shared" ca="1" si="479"/>
        <v>0</v>
      </c>
      <c r="O351" s="10">
        <f t="shared" ca="1" si="480"/>
        <v>0</v>
      </c>
      <c r="P351" s="10">
        <f t="shared" ca="1" si="481"/>
        <v>0</v>
      </c>
      <c r="Q351" s="10">
        <f t="shared" ca="1" si="482"/>
        <v>0</v>
      </c>
      <c r="R351" s="10">
        <f t="shared" ca="1" si="483"/>
        <v>0</v>
      </c>
      <c r="S351" s="10">
        <f t="shared" ca="1" si="484"/>
        <v>0</v>
      </c>
      <c r="T351" s="10">
        <f t="shared" ca="1" si="485"/>
        <v>0</v>
      </c>
      <c r="U351" s="10">
        <f t="shared" ca="1" si="486"/>
        <v>0</v>
      </c>
      <c r="V351" s="10">
        <f t="shared" ca="1" si="487"/>
        <v>0</v>
      </c>
      <c r="W351" s="10">
        <f t="shared" ca="1" si="487"/>
        <v>0</v>
      </c>
      <c r="X351" s="31"/>
      <c r="Y351" s="10">
        <f t="shared" ca="1" si="465"/>
        <v>0</v>
      </c>
      <c r="Z351" s="10">
        <f t="shared" ca="1" si="466"/>
        <v>0</v>
      </c>
      <c r="AA351" s="10">
        <f t="shared" ca="1" si="467"/>
        <v>0</v>
      </c>
      <c r="AB351" s="10">
        <f t="shared" ca="1" si="468"/>
        <v>0</v>
      </c>
      <c r="AC351" s="10">
        <f t="shared" ca="1" si="469"/>
        <v>0</v>
      </c>
      <c r="AD351" s="10">
        <f t="shared" ca="1" si="470"/>
        <v>0</v>
      </c>
      <c r="AE351" s="10">
        <f t="shared" ca="1" si="393"/>
        <v>0</v>
      </c>
      <c r="AF351" s="10">
        <f t="shared" ca="1" si="394"/>
        <v>0</v>
      </c>
      <c r="AG351" s="10">
        <f t="shared" ca="1" si="395"/>
        <v>0</v>
      </c>
      <c r="AH351" s="10">
        <f t="shared" ca="1" si="396"/>
        <v>0</v>
      </c>
      <c r="AI351" s="10">
        <f t="shared" ca="1" si="397"/>
        <v>0</v>
      </c>
      <c r="AJ351" s="10">
        <f t="shared" ca="1" si="398"/>
        <v>0</v>
      </c>
      <c r="AK351" s="10">
        <f t="shared" ca="1" si="399"/>
        <v>0</v>
      </c>
      <c r="AL351" s="10">
        <f t="shared" ca="1" si="400"/>
        <v>0</v>
      </c>
      <c r="AM351" s="10">
        <f t="shared" ca="1" si="401"/>
        <v>0</v>
      </c>
      <c r="AN351" s="10">
        <f t="shared" ca="1" si="402"/>
        <v>0</v>
      </c>
      <c r="AO351" s="10">
        <f t="shared" ca="1" si="403"/>
        <v>0</v>
      </c>
      <c r="AP351" s="10">
        <f t="shared" ca="1" si="404"/>
        <v>0</v>
      </c>
      <c r="AQ351" s="10">
        <f t="shared" ca="1" si="405"/>
        <v>0</v>
      </c>
      <c r="AR351" s="10">
        <f t="shared" ca="1" si="406"/>
        <v>0</v>
      </c>
      <c r="AS351" s="2"/>
      <c r="AT351" s="10">
        <f t="shared" ca="1" si="471"/>
        <v>0</v>
      </c>
      <c r="AU351" s="10">
        <f t="shared" ca="1" si="472"/>
        <v>0</v>
      </c>
      <c r="AV351" s="10">
        <f t="shared" ca="1" si="473"/>
        <v>0</v>
      </c>
      <c r="AW351" s="10">
        <f t="shared" ca="1" si="376"/>
        <v>0</v>
      </c>
      <c r="AX351" s="10">
        <f t="shared" ca="1" si="377"/>
        <v>0</v>
      </c>
      <c r="AY351" s="10">
        <f t="shared" ca="1" si="378"/>
        <v>0</v>
      </c>
      <c r="AZ351" s="10">
        <f t="shared" ca="1" si="379"/>
        <v>0</v>
      </c>
      <c r="BA351" s="10">
        <f t="shared" ca="1" si="380"/>
        <v>0</v>
      </c>
      <c r="BB351" s="10">
        <f t="shared" ca="1" si="381"/>
        <v>0</v>
      </c>
      <c r="BC351" s="10">
        <f t="shared" ca="1" si="382"/>
        <v>0</v>
      </c>
      <c r="BD351" s="10">
        <f t="shared" ca="1" si="383"/>
        <v>0</v>
      </c>
      <c r="BE351" s="10">
        <f t="shared" ca="1" si="384"/>
        <v>0</v>
      </c>
      <c r="BF351" s="10">
        <f t="shared" ca="1" si="385"/>
        <v>0</v>
      </c>
      <c r="BG351" s="10">
        <f t="shared" ca="1" si="386"/>
        <v>0</v>
      </c>
      <c r="BH351" s="10">
        <f t="shared" ca="1" si="387"/>
        <v>0</v>
      </c>
      <c r="BI351" s="10">
        <f t="shared" ca="1" si="388"/>
        <v>0</v>
      </c>
      <c r="BJ351" s="10">
        <f t="shared" ca="1" si="389"/>
        <v>0</v>
      </c>
      <c r="BK351" s="10">
        <f t="shared" ca="1" si="390"/>
        <v>0</v>
      </c>
      <c r="BL351" s="10">
        <f t="shared" ca="1" si="391"/>
        <v>0</v>
      </c>
      <c r="BM351" s="10">
        <f t="shared" ca="1" si="392"/>
        <v>0</v>
      </c>
      <c r="BN351" s="13">
        <f t="shared" ca="1" si="490"/>
        <v>0</v>
      </c>
      <c r="BO351" s="7"/>
      <c r="BP351" s="10">
        <f t="shared" ca="1" si="491"/>
        <v>0</v>
      </c>
      <c r="BQ351" s="10">
        <f t="shared" ca="1" si="492"/>
        <v>0</v>
      </c>
      <c r="BR351" s="10">
        <f t="shared" ca="1" si="493"/>
        <v>0</v>
      </c>
      <c r="BS351" s="10">
        <f t="shared" ca="1" si="494"/>
        <v>0</v>
      </c>
      <c r="BT351" s="10">
        <f t="shared" ca="1" si="495"/>
        <v>0</v>
      </c>
      <c r="BU351" s="10">
        <f t="shared" ca="1" si="407"/>
        <v>0</v>
      </c>
      <c r="BV351" s="10">
        <f t="shared" ca="1" si="408"/>
        <v>0</v>
      </c>
      <c r="BW351" s="10">
        <f t="shared" ca="1" si="409"/>
        <v>0</v>
      </c>
      <c r="BX351" s="10">
        <f t="shared" ca="1" si="410"/>
        <v>0</v>
      </c>
      <c r="BY351" s="10">
        <f t="shared" ca="1" si="411"/>
        <v>0</v>
      </c>
      <c r="BZ351" s="10">
        <f t="shared" ca="1" si="412"/>
        <v>0</v>
      </c>
      <c r="CA351" s="10">
        <f t="shared" ca="1" si="413"/>
        <v>0</v>
      </c>
      <c r="CB351" s="10">
        <f t="shared" ca="1" si="414"/>
        <v>0</v>
      </c>
      <c r="CC351" s="10">
        <f t="shared" ca="1" si="415"/>
        <v>0</v>
      </c>
      <c r="CD351" s="10">
        <f t="shared" ca="1" si="416"/>
        <v>0</v>
      </c>
      <c r="CE351" s="10">
        <f t="shared" ca="1" si="417"/>
        <v>0</v>
      </c>
      <c r="CF351" s="10">
        <f t="shared" ca="1" si="418"/>
        <v>0</v>
      </c>
      <c r="CG351" s="10">
        <f t="shared" ca="1" si="419"/>
        <v>0</v>
      </c>
      <c r="CH351" s="10">
        <f t="shared" ca="1" si="420"/>
        <v>0</v>
      </c>
      <c r="CI351" s="10">
        <f t="shared" ca="1" si="421"/>
        <v>0</v>
      </c>
      <c r="CJ351" s="13">
        <f t="shared" ca="1" si="474"/>
        <v>0</v>
      </c>
      <c r="CK351" s="13"/>
      <c r="CL351" s="33">
        <f t="shared" ca="1" si="488"/>
        <v>0</v>
      </c>
      <c r="CM351" s="10">
        <f ca="1">IF(NOT(snowball),0,IF(Z350=0,0,IF($C351&lt;=SUM($CL351:CL351),0,IF(BQ351+$C351-SUM($CL351:CL351)&gt;Z350+AU351,Z350+AU351-BQ351,$C351-SUM($CL351:CL351)))))</f>
        <v>0</v>
      </c>
      <c r="CN351" s="10">
        <f ca="1">IF(NOT(snowball),0,IF(AA350=0,0,IF($C351&lt;=SUM($CL351:CM351),0,IF(BR351+$C351-SUM($CL351:CM351)&gt;AA350+AV351,AA350+AV351-BR351,$C351-SUM($CL351:CM351)))))</f>
        <v>0</v>
      </c>
      <c r="CO351" s="10">
        <f ca="1">IF(NOT(snowball),0,IF(AB350=0,0,IF($C351&lt;=SUM($CL351:CN351),0,IF(BS351+$C351-SUM($CL351:CN351)&gt;AB350+AW351,AB350+AW351-BS351,$C351-SUM($CL351:CN351)))))</f>
        <v>0</v>
      </c>
      <c r="CP351" s="10">
        <f ca="1">IF(NOT(snowball),0,IF(AC350=0,0,IF($C351&lt;=SUM($CL351:CO351),0,IF(BT351+$C351-SUM($CL351:CO351)&gt;AC350+AX351,AC350+AX351-BT351,$C351-SUM($CL351:CO351)))))</f>
        <v>0</v>
      </c>
      <c r="CQ351" s="10">
        <f ca="1">IF(NOT(snowball),0,IF(AD350=0,0,IF($C351&lt;=SUM($CL351:CP351),0,IF(BU351+$C351-SUM($CL351:CP351)&gt;AD350+AY351,AD350+AY351-BU351,$C351-SUM($CL351:CP351)))))</f>
        <v>0</v>
      </c>
      <c r="CR351" s="10">
        <f ca="1">IF(NOT(snowball),0,IF(AE350=0,0,IF($C351&lt;=SUM($CL351:CQ351),0,IF(BV351+$C351-SUM($CL351:CQ351)&gt;AE350+AZ351,AE350+AZ351-BV351,$C351-SUM($CL351:CQ351)))))</f>
        <v>0</v>
      </c>
      <c r="CS351" s="10">
        <f ca="1">IF(NOT(snowball),0,IF(AF350=0,0,IF($C351&lt;=SUM($CL351:CR351),0,IF(BW351+$C351-SUM($CL351:CR351)&gt;AF350+BA351,AF350+BA351-BW351,$C351-SUM($CL351:CR351)))))</f>
        <v>0</v>
      </c>
      <c r="CT351" s="10">
        <f ca="1">IF(NOT(snowball),0,IF(AG350=0,0,IF($C351&lt;=SUM($CL351:CS351),0,IF(BX351+$C351-SUM($CL351:CS351)&gt;AG350+BB351,AG350+BB351-BX351,$C351-SUM($CL351:CS351)))))</f>
        <v>0</v>
      </c>
      <c r="CU351" s="10">
        <f ca="1">IF(NOT(snowball),0,IF(AH350=0,0,IF($C351&lt;=SUM($CL351:CT351),0,IF(BY351+$C351-SUM($CL351:CT351)&gt;AH350+BC351,AH350+BC351-BY351,$C351-SUM($CL351:CT351)))))</f>
        <v>0</v>
      </c>
      <c r="CV351" s="10">
        <f ca="1">IF(NOT(snowball),0,IF(AI350=0,0,IF($C351&lt;=SUM($CL351:CU351),0,IF(BZ351+$C351-SUM($CL351:CU351)&gt;AI350+BD351,AI350+BD351-BZ351,$C351-SUM($CL351:CU351)))))</f>
        <v>0</v>
      </c>
      <c r="CW351" s="10">
        <f ca="1">IF(NOT(snowball),0,IF(AJ350=0,0,IF($C351&lt;=SUM($CL351:CV351),0,IF(CA351+$C351-SUM($CL351:CV351)&gt;AJ350+BE351,AJ350+BE351-CA351,$C351-SUM($CL351:CV351)))))</f>
        <v>0</v>
      </c>
      <c r="CX351" s="10">
        <f ca="1">IF(NOT(snowball),0,IF(AK350=0,0,IF($C351&lt;=SUM($CL351:CW351),0,IF(CB351+$C351-SUM($CL351:CW351)&gt;AK350+BF351,AK350+BF351-CB351,$C351-SUM($CL351:CW351)))))</f>
        <v>0</v>
      </c>
      <c r="CY351" s="10">
        <f ca="1">IF(NOT(snowball),0,IF(AL350=0,0,IF($C351&lt;=SUM($CL351:CX351),0,IF(CC351+$C351-SUM($CL351:CX351)&gt;AL350+BG351,AL350+BG351-CC351,$C351-SUM($CL351:CX351)))))</f>
        <v>0</v>
      </c>
      <c r="CZ351" s="10">
        <f ca="1">IF(NOT(snowball),0,IF(AM350=0,0,IF($C351&lt;=SUM($CL351:CY351),0,IF(CD351+$C351-SUM($CL351:CY351)&gt;AM350+BH351,AM350+BH351-CD351,$C351-SUM($CL351:CY351)))))</f>
        <v>0</v>
      </c>
      <c r="DA351" s="10">
        <f ca="1">IF(NOT(snowball),0,IF(AN350=0,0,IF($C351&lt;=SUM($CL351:CZ351),0,IF(CE351+$C351-SUM($CL351:CZ351)&gt;AN350+BI351,AN350+BI351-CE351,$C351-SUM($CL351:CZ351)))))</f>
        <v>0</v>
      </c>
      <c r="DB351" s="10">
        <f ca="1">IF(NOT(snowball),0,IF(AO350=0,0,IF($C351&lt;=SUM($CL351:DA351),0,IF(CF351+$C351-SUM($CL351:DA351)&gt;AO350+BJ351,AO350+BJ351-CF351,$C351-SUM($CL351:DA351)))))</f>
        <v>0</v>
      </c>
      <c r="DC351" s="10">
        <f ca="1">IF(NOT(snowball),0,IF(AP350=0,0,IF($C351&lt;=SUM($CL351:DB351),0,IF(CG351+$C351-SUM($CL351:DB351)&gt;AP350+BK351,AP350+BK351-CG351,$C351-SUM($CL351:DB351)))))</f>
        <v>0</v>
      </c>
      <c r="DD351" s="10">
        <f ca="1">IF(NOT(snowball),0,IF(AQ350=0,0,IF($C351&lt;=SUM($CL351:DC351),0,IF(CH351+$C351-SUM($CL351:DC351)&gt;AQ350+BL351,AQ350+BL351-CH351,$C351-SUM($CL351:DC351)))))</f>
        <v>0</v>
      </c>
      <c r="DE351" s="10">
        <f ca="1">IF(NOT(snowball),0,IF(AR350=0,0,IF($C351&lt;=SUM($CL351:DD351),0,IF(CI351+$C351-SUM($CL351:DD351)&gt;AR350+BM351,AR350+BM351-CI351,$C351-SUM($CL351:DD351)))))</f>
        <v>0</v>
      </c>
    </row>
    <row r="352" spans="1:109" ht="11.1" customHeight="1">
      <c r="A352" s="11" t="str">
        <f t="shared" ca="1" si="458"/>
        <v/>
      </c>
      <c r="B352" s="5" t="e">
        <f t="shared" ca="1" si="489"/>
        <v>#N/A</v>
      </c>
      <c r="C352" s="34" t="str">
        <f t="shared" ca="1" si="475"/>
        <v/>
      </c>
      <c r="D352" s="10">
        <f t="shared" ca="1" si="459"/>
        <v>0</v>
      </c>
      <c r="E352" s="10">
        <f t="shared" ca="1" si="460"/>
        <v>0</v>
      </c>
      <c r="F352" s="10">
        <f t="shared" ca="1" si="461"/>
        <v>0</v>
      </c>
      <c r="G352" s="10">
        <f t="shared" ca="1" si="462"/>
        <v>0</v>
      </c>
      <c r="H352" s="10">
        <f t="shared" ca="1" si="463"/>
        <v>0</v>
      </c>
      <c r="I352" s="10">
        <f t="shared" ca="1" si="464"/>
        <v>0</v>
      </c>
      <c r="J352" s="10">
        <f t="shared" ca="1" si="439"/>
        <v>0</v>
      </c>
      <c r="K352" s="10">
        <f t="shared" ca="1" si="476"/>
        <v>0</v>
      </c>
      <c r="L352" s="10">
        <f t="shared" ca="1" si="477"/>
        <v>0</v>
      </c>
      <c r="M352" s="10">
        <f t="shared" ca="1" si="478"/>
        <v>0</v>
      </c>
      <c r="N352" s="10">
        <f t="shared" ca="1" si="479"/>
        <v>0</v>
      </c>
      <c r="O352" s="10">
        <f t="shared" ca="1" si="480"/>
        <v>0</v>
      </c>
      <c r="P352" s="10">
        <f t="shared" ca="1" si="481"/>
        <v>0</v>
      </c>
      <c r="Q352" s="10">
        <f t="shared" ca="1" si="482"/>
        <v>0</v>
      </c>
      <c r="R352" s="10">
        <f t="shared" ca="1" si="483"/>
        <v>0</v>
      </c>
      <c r="S352" s="10">
        <f t="shared" ca="1" si="484"/>
        <v>0</v>
      </c>
      <c r="T352" s="10">
        <f t="shared" ca="1" si="485"/>
        <v>0</v>
      </c>
      <c r="U352" s="10">
        <f t="shared" ca="1" si="486"/>
        <v>0</v>
      </c>
      <c r="V352" s="10">
        <f t="shared" ca="1" si="487"/>
        <v>0</v>
      </c>
      <c r="W352" s="10">
        <f t="shared" ca="1" si="487"/>
        <v>0</v>
      </c>
      <c r="X352" s="31"/>
      <c r="Y352" s="10">
        <f t="shared" ca="1" si="465"/>
        <v>0</v>
      </c>
      <c r="Z352" s="10">
        <f t="shared" ca="1" si="466"/>
        <v>0</v>
      </c>
      <c r="AA352" s="10">
        <f t="shared" ca="1" si="467"/>
        <v>0</v>
      </c>
      <c r="AB352" s="10">
        <f t="shared" ca="1" si="468"/>
        <v>0</v>
      </c>
      <c r="AC352" s="10">
        <f t="shared" ca="1" si="469"/>
        <v>0</v>
      </c>
      <c r="AD352" s="10">
        <f t="shared" ca="1" si="470"/>
        <v>0</v>
      </c>
      <c r="AE352" s="10">
        <f t="shared" ca="1" si="393"/>
        <v>0</v>
      </c>
      <c r="AF352" s="10">
        <f t="shared" ca="1" si="394"/>
        <v>0</v>
      </c>
      <c r="AG352" s="10">
        <f t="shared" ca="1" si="395"/>
        <v>0</v>
      </c>
      <c r="AH352" s="10">
        <f t="shared" ca="1" si="396"/>
        <v>0</v>
      </c>
      <c r="AI352" s="10">
        <f t="shared" ca="1" si="397"/>
        <v>0</v>
      </c>
      <c r="AJ352" s="10">
        <f t="shared" ca="1" si="398"/>
        <v>0</v>
      </c>
      <c r="AK352" s="10">
        <f t="shared" ca="1" si="399"/>
        <v>0</v>
      </c>
      <c r="AL352" s="10">
        <f t="shared" ca="1" si="400"/>
        <v>0</v>
      </c>
      <c r="AM352" s="10">
        <f t="shared" ca="1" si="401"/>
        <v>0</v>
      </c>
      <c r="AN352" s="10">
        <f t="shared" ca="1" si="402"/>
        <v>0</v>
      </c>
      <c r="AO352" s="10">
        <f t="shared" ca="1" si="403"/>
        <v>0</v>
      </c>
      <c r="AP352" s="10">
        <f t="shared" ca="1" si="404"/>
        <v>0</v>
      </c>
      <c r="AQ352" s="10">
        <f t="shared" ca="1" si="405"/>
        <v>0</v>
      </c>
      <c r="AR352" s="10">
        <f t="shared" ca="1" si="406"/>
        <v>0</v>
      </c>
      <c r="AS352" s="2"/>
      <c r="AT352" s="10">
        <f t="shared" ca="1" si="471"/>
        <v>0</v>
      </c>
      <c r="AU352" s="10">
        <f t="shared" ca="1" si="472"/>
        <v>0</v>
      </c>
      <c r="AV352" s="10">
        <f t="shared" ca="1" si="473"/>
        <v>0</v>
      </c>
      <c r="AW352" s="10">
        <f t="shared" ref="AW352:AW380" ca="1" si="496">ROUND(AB351*G$9/12,2)</f>
        <v>0</v>
      </c>
      <c r="AX352" s="10">
        <f t="shared" ref="AX352:AX380" ca="1" si="497">ROUND(AC351*H$9/12,2)</f>
        <v>0</v>
      </c>
      <c r="AY352" s="10">
        <f t="shared" ref="AY352:AY380" ca="1" si="498">ROUND(AD351*I$9/12,2)</f>
        <v>0</v>
      </c>
      <c r="AZ352" s="10">
        <f t="shared" ref="AZ352:AZ380" ca="1" si="499">ROUND(AE351*J$9/12,2)</f>
        <v>0</v>
      </c>
      <c r="BA352" s="10">
        <f t="shared" ref="BA352:BA380" ca="1" si="500">ROUND(AF351*K$9/12,2)</f>
        <v>0</v>
      </c>
      <c r="BB352" s="10">
        <f t="shared" ref="BB352:BB380" ca="1" si="501">ROUND(AG351*L$9/12,2)</f>
        <v>0</v>
      </c>
      <c r="BC352" s="10">
        <f t="shared" ref="BC352:BC380" ca="1" si="502">ROUND(AH351*M$9/12,2)</f>
        <v>0</v>
      </c>
      <c r="BD352" s="10">
        <f t="shared" ref="BD352:BD380" ca="1" si="503">ROUND(AI351*N$9/12,2)</f>
        <v>0</v>
      </c>
      <c r="BE352" s="10">
        <f t="shared" ref="BE352:BE380" ca="1" si="504">ROUND(AJ351*O$9/12,2)</f>
        <v>0</v>
      </c>
      <c r="BF352" s="10">
        <f t="shared" ref="BF352:BF380" ca="1" si="505">ROUND(AK351*P$9/12,2)</f>
        <v>0</v>
      </c>
      <c r="BG352" s="10">
        <f t="shared" ref="BG352:BG380" ca="1" si="506">ROUND(AL351*Q$9/12,2)</f>
        <v>0</v>
      </c>
      <c r="BH352" s="10">
        <f t="shared" ref="BH352:BH380" ca="1" si="507">ROUND(AM351*R$9/12,2)</f>
        <v>0</v>
      </c>
      <c r="BI352" s="10">
        <f t="shared" ref="BI352:BI380" ca="1" si="508">ROUND(AN351*S$9/12,2)</f>
        <v>0</v>
      </c>
      <c r="BJ352" s="10">
        <f t="shared" ref="BJ352:BJ380" ca="1" si="509">ROUND(AO351*T$9/12,2)</f>
        <v>0</v>
      </c>
      <c r="BK352" s="10">
        <f t="shared" ref="BK352:BK380" ca="1" si="510">ROUND(AP351*U$9/12,2)</f>
        <v>0</v>
      </c>
      <c r="BL352" s="10">
        <f t="shared" ref="BL352:BL380" ca="1" si="511">ROUND(AQ351*V$9/12,2)</f>
        <v>0</v>
      </c>
      <c r="BM352" s="10">
        <f t="shared" ref="BM352:BM380" ca="1" si="512">ROUND(AR351*W$9/12,2)</f>
        <v>0</v>
      </c>
      <c r="BN352" s="13">
        <f t="shared" ca="1" si="490"/>
        <v>0</v>
      </c>
      <c r="BO352" s="7"/>
      <c r="BP352" s="10">
        <f t="shared" ca="1" si="491"/>
        <v>0</v>
      </c>
      <c r="BQ352" s="10">
        <f t="shared" ca="1" si="492"/>
        <v>0</v>
      </c>
      <c r="BR352" s="10">
        <f t="shared" ca="1" si="493"/>
        <v>0</v>
      </c>
      <c r="BS352" s="10">
        <f t="shared" ca="1" si="494"/>
        <v>0</v>
      </c>
      <c r="BT352" s="10">
        <f t="shared" ca="1" si="495"/>
        <v>0</v>
      </c>
      <c r="BU352" s="10">
        <f t="shared" ca="1" si="407"/>
        <v>0</v>
      </c>
      <c r="BV352" s="10">
        <f t="shared" ca="1" si="408"/>
        <v>0</v>
      </c>
      <c r="BW352" s="10">
        <f t="shared" ca="1" si="409"/>
        <v>0</v>
      </c>
      <c r="BX352" s="10">
        <f t="shared" ca="1" si="410"/>
        <v>0</v>
      </c>
      <c r="BY352" s="10">
        <f t="shared" ca="1" si="411"/>
        <v>0</v>
      </c>
      <c r="BZ352" s="10">
        <f t="shared" ca="1" si="412"/>
        <v>0</v>
      </c>
      <c r="CA352" s="10">
        <f t="shared" ca="1" si="413"/>
        <v>0</v>
      </c>
      <c r="CB352" s="10">
        <f t="shared" ca="1" si="414"/>
        <v>0</v>
      </c>
      <c r="CC352" s="10">
        <f t="shared" ca="1" si="415"/>
        <v>0</v>
      </c>
      <c r="CD352" s="10">
        <f t="shared" ca="1" si="416"/>
        <v>0</v>
      </c>
      <c r="CE352" s="10">
        <f t="shared" ca="1" si="417"/>
        <v>0</v>
      </c>
      <c r="CF352" s="10">
        <f t="shared" ca="1" si="418"/>
        <v>0</v>
      </c>
      <c r="CG352" s="10">
        <f t="shared" ca="1" si="419"/>
        <v>0</v>
      </c>
      <c r="CH352" s="10">
        <f t="shared" ca="1" si="420"/>
        <v>0</v>
      </c>
      <c r="CI352" s="10">
        <f t="shared" ca="1" si="421"/>
        <v>0</v>
      </c>
      <c r="CJ352" s="13">
        <f t="shared" ca="1" si="474"/>
        <v>0</v>
      </c>
      <c r="CK352" s="13"/>
      <c r="CL352" s="33">
        <f t="shared" ca="1" si="488"/>
        <v>0</v>
      </c>
      <c r="CM352" s="10">
        <f ca="1">IF(NOT(snowball),0,IF(Z351=0,0,IF($C352&lt;=SUM($CL352:CL352),0,IF(BQ352+$C352-SUM($CL352:CL352)&gt;Z351+AU352,Z351+AU352-BQ352,$C352-SUM($CL352:CL352)))))</f>
        <v>0</v>
      </c>
      <c r="CN352" s="10">
        <f ca="1">IF(NOT(snowball),0,IF(AA351=0,0,IF($C352&lt;=SUM($CL352:CM352),0,IF(BR352+$C352-SUM($CL352:CM352)&gt;AA351+AV352,AA351+AV352-BR352,$C352-SUM($CL352:CM352)))))</f>
        <v>0</v>
      </c>
      <c r="CO352" s="10">
        <f ca="1">IF(NOT(snowball),0,IF(AB351=0,0,IF($C352&lt;=SUM($CL352:CN352),0,IF(BS352+$C352-SUM($CL352:CN352)&gt;AB351+AW352,AB351+AW352-BS352,$C352-SUM($CL352:CN352)))))</f>
        <v>0</v>
      </c>
      <c r="CP352" s="10">
        <f ca="1">IF(NOT(snowball),0,IF(AC351=0,0,IF($C352&lt;=SUM($CL352:CO352),0,IF(BT352+$C352-SUM($CL352:CO352)&gt;AC351+AX352,AC351+AX352-BT352,$C352-SUM($CL352:CO352)))))</f>
        <v>0</v>
      </c>
      <c r="CQ352" s="10">
        <f ca="1">IF(NOT(snowball),0,IF(AD351=0,0,IF($C352&lt;=SUM($CL352:CP352),0,IF(BU352+$C352-SUM($CL352:CP352)&gt;AD351+AY352,AD351+AY352-BU352,$C352-SUM($CL352:CP352)))))</f>
        <v>0</v>
      </c>
      <c r="CR352" s="10">
        <f ca="1">IF(NOT(snowball),0,IF(AE351=0,0,IF($C352&lt;=SUM($CL352:CQ352),0,IF(BV352+$C352-SUM($CL352:CQ352)&gt;AE351+AZ352,AE351+AZ352-BV352,$C352-SUM($CL352:CQ352)))))</f>
        <v>0</v>
      </c>
      <c r="CS352" s="10">
        <f ca="1">IF(NOT(snowball),0,IF(AF351=0,0,IF($C352&lt;=SUM($CL352:CR352),0,IF(BW352+$C352-SUM($CL352:CR352)&gt;AF351+BA352,AF351+BA352-BW352,$C352-SUM($CL352:CR352)))))</f>
        <v>0</v>
      </c>
      <c r="CT352" s="10">
        <f ca="1">IF(NOT(snowball),0,IF(AG351=0,0,IF($C352&lt;=SUM($CL352:CS352),0,IF(BX352+$C352-SUM($CL352:CS352)&gt;AG351+BB352,AG351+BB352-BX352,$C352-SUM($CL352:CS352)))))</f>
        <v>0</v>
      </c>
      <c r="CU352" s="10">
        <f ca="1">IF(NOT(snowball),0,IF(AH351=0,0,IF($C352&lt;=SUM($CL352:CT352),0,IF(BY352+$C352-SUM($CL352:CT352)&gt;AH351+BC352,AH351+BC352-BY352,$C352-SUM($CL352:CT352)))))</f>
        <v>0</v>
      </c>
      <c r="CV352" s="10">
        <f ca="1">IF(NOT(snowball),0,IF(AI351=0,0,IF($C352&lt;=SUM($CL352:CU352),0,IF(BZ352+$C352-SUM($CL352:CU352)&gt;AI351+BD352,AI351+BD352-BZ352,$C352-SUM($CL352:CU352)))))</f>
        <v>0</v>
      </c>
      <c r="CW352" s="10">
        <f ca="1">IF(NOT(snowball),0,IF(AJ351=0,0,IF($C352&lt;=SUM($CL352:CV352),0,IF(CA352+$C352-SUM($CL352:CV352)&gt;AJ351+BE352,AJ351+BE352-CA352,$C352-SUM($CL352:CV352)))))</f>
        <v>0</v>
      </c>
      <c r="CX352" s="10">
        <f ca="1">IF(NOT(snowball),0,IF(AK351=0,0,IF($C352&lt;=SUM($CL352:CW352),0,IF(CB352+$C352-SUM($CL352:CW352)&gt;AK351+BF352,AK351+BF352-CB352,$C352-SUM($CL352:CW352)))))</f>
        <v>0</v>
      </c>
      <c r="CY352" s="10">
        <f ca="1">IF(NOT(snowball),0,IF(AL351=0,0,IF($C352&lt;=SUM($CL352:CX352),0,IF(CC352+$C352-SUM($CL352:CX352)&gt;AL351+BG352,AL351+BG352-CC352,$C352-SUM($CL352:CX352)))))</f>
        <v>0</v>
      </c>
      <c r="CZ352" s="10">
        <f ca="1">IF(NOT(snowball),0,IF(AM351=0,0,IF($C352&lt;=SUM($CL352:CY352),0,IF(CD352+$C352-SUM($CL352:CY352)&gt;AM351+BH352,AM351+BH352-CD352,$C352-SUM($CL352:CY352)))))</f>
        <v>0</v>
      </c>
      <c r="DA352" s="10">
        <f ca="1">IF(NOT(snowball),0,IF(AN351=0,0,IF($C352&lt;=SUM($CL352:CZ352),0,IF(CE352+$C352-SUM($CL352:CZ352)&gt;AN351+BI352,AN351+BI352-CE352,$C352-SUM($CL352:CZ352)))))</f>
        <v>0</v>
      </c>
      <c r="DB352" s="10">
        <f ca="1">IF(NOT(snowball),0,IF(AO351=0,0,IF($C352&lt;=SUM($CL352:DA352),0,IF(CF352+$C352-SUM($CL352:DA352)&gt;AO351+BJ352,AO351+BJ352-CF352,$C352-SUM($CL352:DA352)))))</f>
        <v>0</v>
      </c>
      <c r="DC352" s="10">
        <f ca="1">IF(NOT(snowball),0,IF(AP351=0,0,IF($C352&lt;=SUM($CL352:DB352),0,IF(CG352+$C352-SUM($CL352:DB352)&gt;AP351+BK352,AP351+BK352-CG352,$C352-SUM($CL352:DB352)))))</f>
        <v>0</v>
      </c>
      <c r="DD352" s="10">
        <f ca="1">IF(NOT(snowball),0,IF(AQ351=0,0,IF($C352&lt;=SUM($CL352:DC352),0,IF(CH352+$C352-SUM($CL352:DC352)&gt;AQ351+BL352,AQ351+BL352-CH352,$C352-SUM($CL352:DC352)))))</f>
        <v>0</v>
      </c>
      <c r="DE352" s="10">
        <f ca="1">IF(NOT(snowball),0,IF(AR351=0,0,IF($C352&lt;=SUM($CL352:DD352),0,IF(CI352+$C352-SUM($CL352:DD352)&gt;AR351+BM352,AR351+BM352-CI352,$C352-SUM($CL352:DD352)))))</f>
        <v>0</v>
      </c>
    </row>
    <row r="353" spans="1:109" ht="11.1" customHeight="1">
      <c r="A353" s="11" t="str">
        <f t="shared" ca="1" si="458"/>
        <v/>
      </c>
      <c r="B353" s="5" t="e">
        <f t="shared" ca="1" si="489"/>
        <v>#N/A</v>
      </c>
      <c r="C353" s="34" t="str">
        <f t="shared" ca="1" si="475"/>
        <v/>
      </c>
      <c r="D353" s="10">
        <f t="shared" ca="1" si="459"/>
        <v>0</v>
      </c>
      <c r="E353" s="10">
        <f t="shared" ca="1" si="460"/>
        <v>0</v>
      </c>
      <c r="F353" s="10">
        <f t="shared" ca="1" si="461"/>
        <v>0</v>
      </c>
      <c r="G353" s="10">
        <f t="shared" ca="1" si="462"/>
        <v>0</v>
      </c>
      <c r="H353" s="10">
        <f t="shared" ca="1" si="463"/>
        <v>0</v>
      </c>
      <c r="I353" s="10">
        <f t="shared" ca="1" si="464"/>
        <v>0</v>
      </c>
      <c r="J353" s="10">
        <f t="shared" ca="1" si="439"/>
        <v>0</v>
      </c>
      <c r="K353" s="10">
        <f t="shared" ca="1" si="476"/>
        <v>0</v>
      </c>
      <c r="L353" s="10">
        <f t="shared" ca="1" si="477"/>
        <v>0</v>
      </c>
      <c r="M353" s="10">
        <f t="shared" ca="1" si="478"/>
        <v>0</v>
      </c>
      <c r="N353" s="10">
        <f t="shared" ca="1" si="479"/>
        <v>0</v>
      </c>
      <c r="O353" s="10">
        <f t="shared" ca="1" si="480"/>
        <v>0</v>
      </c>
      <c r="P353" s="10">
        <f t="shared" ca="1" si="481"/>
        <v>0</v>
      </c>
      <c r="Q353" s="10">
        <f t="shared" ca="1" si="482"/>
        <v>0</v>
      </c>
      <c r="R353" s="10">
        <f t="shared" ca="1" si="483"/>
        <v>0</v>
      </c>
      <c r="S353" s="10">
        <f t="shared" ca="1" si="484"/>
        <v>0</v>
      </c>
      <c r="T353" s="10">
        <f t="shared" ca="1" si="485"/>
        <v>0</v>
      </c>
      <c r="U353" s="10">
        <f t="shared" ca="1" si="486"/>
        <v>0</v>
      </c>
      <c r="V353" s="10">
        <f t="shared" ca="1" si="487"/>
        <v>0</v>
      </c>
      <c r="W353" s="10">
        <f t="shared" ca="1" si="487"/>
        <v>0</v>
      </c>
      <c r="X353" s="31"/>
      <c r="Y353" s="10">
        <f t="shared" ca="1" si="465"/>
        <v>0</v>
      </c>
      <c r="Z353" s="10">
        <f t="shared" ca="1" si="466"/>
        <v>0</v>
      </c>
      <c r="AA353" s="10">
        <f t="shared" ca="1" si="467"/>
        <v>0</v>
      </c>
      <c r="AB353" s="10">
        <f t="shared" ca="1" si="468"/>
        <v>0</v>
      </c>
      <c r="AC353" s="10">
        <f t="shared" ca="1" si="469"/>
        <v>0</v>
      </c>
      <c r="AD353" s="10">
        <f t="shared" ca="1" si="470"/>
        <v>0</v>
      </c>
      <c r="AE353" s="10">
        <f t="shared" ca="1" si="393"/>
        <v>0</v>
      </c>
      <c r="AF353" s="10">
        <f t="shared" ca="1" si="394"/>
        <v>0</v>
      </c>
      <c r="AG353" s="10">
        <f t="shared" ca="1" si="395"/>
        <v>0</v>
      </c>
      <c r="AH353" s="10">
        <f t="shared" ca="1" si="396"/>
        <v>0</v>
      </c>
      <c r="AI353" s="10">
        <f t="shared" ca="1" si="397"/>
        <v>0</v>
      </c>
      <c r="AJ353" s="10">
        <f t="shared" ca="1" si="398"/>
        <v>0</v>
      </c>
      <c r="AK353" s="10">
        <f t="shared" ca="1" si="399"/>
        <v>0</v>
      </c>
      <c r="AL353" s="10">
        <f t="shared" ca="1" si="400"/>
        <v>0</v>
      </c>
      <c r="AM353" s="10">
        <f t="shared" ca="1" si="401"/>
        <v>0</v>
      </c>
      <c r="AN353" s="10">
        <f t="shared" ca="1" si="402"/>
        <v>0</v>
      </c>
      <c r="AO353" s="10">
        <f t="shared" ca="1" si="403"/>
        <v>0</v>
      </c>
      <c r="AP353" s="10">
        <f t="shared" ca="1" si="404"/>
        <v>0</v>
      </c>
      <c r="AQ353" s="10">
        <f t="shared" ca="1" si="405"/>
        <v>0</v>
      </c>
      <c r="AR353" s="10">
        <f t="shared" ca="1" si="406"/>
        <v>0</v>
      </c>
      <c r="AS353" s="2"/>
      <c r="AT353" s="10">
        <f t="shared" ca="1" si="471"/>
        <v>0</v>
      </c>
      <c r="AU353" s="10">
        <f t="shared" ca="1" si="472"/>
        <v>0</v>
      </c>
      <c r="AV353" s="10">
        <f t="shared" ca="1" si="473"/>
        <v>0</v>
      </c>
      <c r="AW353" s="10">
        <f t="shared" ca="1" si="496"/>
        <v>0</v>
      </c>
      <c r="AX353" s="10">
        <f t="shared" ca="1" si="497"/>
        <v>0</v>
      </c>
      <c r="AY353" s="10">
        <f t="shared" ca="1" si="498"/>
        <v>0</v>
      </c>
      <c r="AZ353" s="10">
        <f t="shared" ca="1" si="499"/>
        <v>0</v>
      </c>
      <c r="BA353" s="10">
        <f t="shared" ca="1" si="500"/>
        <v>0</v>
      </c>
      <c r="BB353" s="10">
        <f t="shared" ca="1" si="501"/>
        <v>0</v>
      </c>
      <c r="BC353" s="10">
        <f t="shared" ca="1" si="502"/>
        <v>0</v>
      </c>
      <c r="BD353" s="10">
        <f t="shared" ca="1" si="503"/>
        <v>0</v>
      </c>
      <c r="BE353" s="10">
        <f t="shared" ca="1" si="504"/>
        <v>0</v>
      </c>
      <c r="BF353" s="10">
        <f t="shared" ca="1" si="505"/>
        <v>0</v>
      </c>
      <c r="BG353" s="10">
        <f t="shared" ca="1" si="506"/>
        <v>0</v>
      </c>
      <c r="BH353" s="10">
        <f t="shared" ca="1" si="507"/>
        <v>0</v>
      </c>
      <c r="BI353" s="10">
        <f t="shared" ca="1" si="508"/>
        <v>0</v>
      </c>
      <c r="BJ353" s="10">
        <f t="shared" ca="1" si="509"/>
        <v>0</v>
      </c>
      <c r="BK353" s="10">
        <f t="shared" ca="1" si="510"/>
        <v>0</v>
      </c>
      <c r="BL353" s="10">
        <f t="shared" ca="1" si="511"/>
        <v>0</v>
      </c>
      <c r="BM353" s="10">
        <f t="shared" ca="1" si="512"/>
        <v>0</v>
      </c>
      <c r="BN353" s="13">
        <f t="shared" ca="1" si="490"/>
        <v>0</v>
      </c>
      <c r="BO353" s="7"/>
      <c r="BP353" s="10">
        <f t="shared" ca="1" si="491"/>
        <v>0</v>
      </c>
      <c r="BQ353" s="10">
        <f t="shared" ca="1" si="492"/>
        <v>0</v>
      </c>
      <c r="BR353" s="10">
        <f t="shared" ca="1" si="493"/>
        <v>0</v>
      </c>
      <c r="BS353" s="10">
        <f t="shared" ca="1" si="494"/>
        <v>0</v>
      </c>
      <c r="BT353" s="10">
        <f t="shared" ca="1" si="495"/>
        <v>0</v>
      </c>
      <c r="BU353" s="10">
        <f t="shared" ca="1" si="407"/>
        <v>0</v>
      </c>
      <c r="BV353" s="10">
        <f t="shared" ca="1" si="408"/>
        <v>0</v>
      </c>
      <c r="BW353" s="10">
        <f t="shared" ca="1" si="409"/>
        <v>0</v>
      </c>
      <c r="BX353" s="10">
        <f t="shared" ca="1" si="410"/>
        <v>0</v>
      </c>
      <c r="BY353" s="10">
        <f t="shared" ca="1" si="411"/>
        <v>0</v>
      </c>
      <c r="BZ353" s="10">
        <f t="shared" ca="1" si="412"/>
        <v>0</v>
      </c>
      <c r="CA353" s="10">
        <f t="shared" ca="1" si="413"/>
        <v>0</v>
      </c>
      <c r="CB353" s="10">
        <f t="shared" ca="1" si="414"/>
        <v>0</v>
      </c>
      <c r="CC353" s="10">
        <f t="shared" ca="1" si="415"/>
        <v>0</v>
      </c>
      <c r="CD353" s="10">
        <f t="shared" ca="1" si="416"/>
        <v>0</v>
      </c>
      <c r="CE353" s="10">
        <f t="shared" ca="1" si="417"/>
        <v>0</v>
      </c>
      <c r="CF353" s="10">
        <f t="shared" ca="1" si="418"/>
        <v>0</v>
      </c>
      <c r="CG353" s="10">
        <f t="shared" ca="1" si="419"/>
        <v>0</v>
      </c>
      <c r="CH353" s="10">
        <f t="shared" ca="1" si="420"/>
        <v>0</v>
      </c>
      <c r="CI353" s="10">
        <f t="shared" ca="1" si="421"/>
        <v>0</v>
      </c>
      <c r="CJ353" s="13">
        <f t="shared" ca="1" si="474"/>
        <v>0</v>
      </c>
      <c r="CK353" s="13"/>
      <c r="CL353" s="33">
        <f t="shared" ca="1" si="488"/>
        <v>0</v>
      </c>
      <c r="CM353" s="10">
        <f ca="1">IF(NOT(snowball),0,IF(Z352=0,0,IF($C353&lt;=SUM($CL353:CL353),0,IF(BQ353+$C353-SUM($CL353:CL353)&gt;Z352+AU353,Z352+AU353-BQ353,$C353-SUM($CL353:CL353)))))</f>
        <v>0</v>
      </c>
      <c r="CN353" s="10">
        <f ca="1">IF(NOT(snowball),0,IF(AA352=0,0,IF($C353&lt;=SUM($CL353:CM353),0,IF(BR353+$C353-SUM($CL353:CM353)&gt;AA352+AV353,AA352+AV353-BR353,$C353-SUM($CL353:CM353)))))</f>
        <v>0</v>
      </c>
      <c r="CO353" s="10">
        <f ca="1">IF(NOT(snowball),0,IF(AB352=0,0,IF($C353&lt;=SUM($CL353:CN353),0,IF(BS353+$C353-SUM($CL353:CN353)&gt;AB352+AW353,AB352+AW353-BS353,$C353-SUM($CL353:CN353)))))</f>
        <v>0</v>
      </c>
      <c r="CP353" s="10">
        <f ca="1">IF(NOT(snowball),0,IF(AC352=0,0,IF($C353&lt;=SUM($CL353:CO353),0,IF(BT353+$C353-SUM($CL353:CO353)&gt;AC352+AX353,AC352+AX353-BT353,$C353-SUM($CL353:CO353)))))</f>
        <v>0</v>
      </c>
      <c r="CQ353" s="10">
        <f ca="1">IF(NOT(snowball),0,IF(AD352=0,0,IF($C353&lt;=SUM($CL353:CP353),0,IF(BU353+$C353-SUM($CL353:CP353)&gt;AD352+AY353,AD352+AY353-BU353,$C353-SUM($CL353:CP353)))))</f>
        <v>0</v>
      </c>
      <c r="CR353" s="10">
        <f ca="1">IF(NOT(snowball),0,IF(AE352=0,0,IF($C353&lt;=SUM($CL353:CQ353),0,IF(BV353+$C353-SUM($CL353:CQ353)&gt;AE352+AZ353,AE352+AZ353-BV353,$C353-SUM($CL353:CQ353)))))</f>
        <v>0</v>
      </c>
      <c r="CS353" s="10">
        <f ca="1">IF(NOT(snowball),0,IF(AF352=0,0,IF($C353&lt;=SUM($CL353:CR353),0,IF(BW353+$C353-SUM($CL353:CR353)&gt;AF352+BA353,AF352+BA353-BW353,$C353-SUM($CL353:CR353)))))</f>
        <v>0</v>
      </c>
      <c r="CT353" s="10">
        <f ca="1">IF(NOT(snowball),0,IF(AG352=0,0,IF($C353&lt;=SUM($CL353:CS353),0,IF(BX353+$C353-SUM($CL353:CS353)&gt;AG352+BB353,AG352+BB353-BX353,$C353-SUM($CL353:CS353)))))</f>
        <v>0</v>
      </c>
      <c r="CU353" s="10">
        <f ca="1">IF(NOT(snowball),0,IF(AH352=0,0,IF($C353&lt;=SUM($CL353:CT353),0,IF(BY353+$C353-SUM($CL353:CT353)&gt;AH352+BC353,AH352+BC353-BY353,$C353-SUM($CL353:CT353)))))</f>
        <v>0</v>
      </c>
      <c r="CV353" s="10">
        <f ca="1">IF(NOT(snowball),0,IF(AI352=0,0,IF($C353&lt;=SUM($CL353:CU353),0,IF(BZ353+$C353-SUM($CL353:CU353)&gt;AI352+BD353,AI352+BD353-BZ353,$C353-SUM($CL353:CU353)))))</f>
        <v>0</v>
      </c>
      <c r="CW353" s="10">
        <f ca="1">IF(NOT(snowball),0,IF(AJ352=0,0,IF($C353&lt;=SUM($CL353:CV353),0,IF(CA353+$C353-SUM($CL353:CV353)&gt;AJ352+BE353,AJ352+BE353-CA353,$C353-SUM($CL353:CV353)))))</f>
        <v>0</v>
      </c>
      <c r="CX353" s="10">
        <f ca="1">IF(NOT(snowball),0,IF(AK352=0,0,IF($C353&lt;=SUM($CL353:CW353),0,IF(CB353+$C353-SUM($CL353:CW353)&gt;AK352+BF353,AK352+BF353-CB353,$C353-SUM($CL353:CW353)))))</f>
        <v>0</v>
      </c>
      <c r="CY353" s="10">
        <f ca="1">IF(NOT(snowball),0,IF(AL352=0,0,IF($C353&lt;=SUM($CL353:CX353),0,IF(CC353+$C353-SUM($CL353:CX353)&gt;AL352+BG353,AL352+BG353-CC353,$C353-SUM($CL353:CX353)))))</f>
        <v>0</v>
      </c>
      <c r="CZ353" s="10">
        <f ca="1">IF(NOT(snowball),0,IF(AM352=0,0,IF($C353&lt;=SUM($CL353:CY353),0,IF(CD353+$C353-SUM($CL353:CY353)&gt;AM352+BH353,AM352+BH353-CD353,$C353-SUM($CL353:CY353)))))</f>
        <v>0</v>
      </c>
      <c r="DA353" s="10">
        <f ca="1">IF(NOT(snowball),0,IF(AN352=0,0,IF($C353&lt;=SUM($CL353:CZ353),0,IF(CE353+$C353-SUM($CL353:CZ353)&gt;AN352+BI353,AN352+BI353-CE353,$C353-SUM($CL353:CZ353)))))</f>
        <v>0</v>
      </c>
      <c r="DB353" s="10">
        <f ca="1">IF(NOT(snowball),0,IF(AO352=0,0,IF($C353&lt;=SUM($CL353:DA353),0,IF(CF353+$C353-SUM($CL353:DA353)&gt;AO352+BJ353,AO352+BJ353-CF353,$C353-SUM($CL353:DA353)))))</f>
        <v>0</v>
      </c>
      <c r="DC353" s="10">
        <f ca="1">IF(NOT(snowball),0,IF(AP352=0,0,IF($C353&lt;=SUM($CL353:DB353),0,IF(CG353+$C353-SUM($CL353:DB353)&gt;AP352+BK353,AP352+BK353-CG353,$C353-SUM($CL353:DB353)))))</f>
        <v>0</v>
      </c>
      <c r="DD353" s="10">
        <f ca="1">IF(NOT(snowball),0,IF(AQ352=0,0,IF($C353&lt;=SUM($CL353:DC353),0,IF(CH353+$C353-SUM($CL353:DC353)&gt;AQ352+BL353,AQ352+BL353-CH353,$C353-SUM($CL353:DC353)))))</f>
        <v>0</v>
      </c>
      <c r="DE353" s="10">
        <f ca="1">IF(NOT(snowball),0,IF(AR352=0,0,IF($C353&lt;=SUM($CL353:DD353),0,IF(CI353+$C353-SUM($CL353:DD353)&gt;AR352+BM353,AR352+BM353-CI353,$C353-SUM($CL353:DD353)))))</f>
        <v>0</v>
      </c>
    </row>
    <row r="354" spans="1:109" ht="11.1" customHeight="1">
      <c r="A354" s="11" t="str">
        <f t="shared" ca="1" si="458"/>
        <v/>
      </c>
      <c r="B354" s="5" t="e">
        <f t="shared" ca="1" si="489"/>
        <v>#N/A</v>
      </c>
      <c r="C354" s="34" t="str">
        <f t="shared" ca="1" si="475"/>
        <v/>
      </c>
      <c r="D354" s="10">
        <f t="shared" ca="1" si="459"/>
        <v>0</v>
      </c>
      <c r="E354" s="10">
        <f t="shared" ca="1" si="460"/>
        <v>0</v>
      </c>
      <c r="F354" s="10">
        <f t="shared" ca="1" si="461"/>
        <v>0</v>
      </c>
      <c r="G354" s="10">
        <f t="shared" ca="1" si="462"/>
        <v>0</v>
      </c>
      <c r="H354" s="10">
        <f t="shared" ca="1" si="463"/>
        <v>0</v>
      </c>
      <c r="I354" s="10">
        <f t="shared" ca="1" si="464"/>
        <v>0</v>
      </c>
      <c r="J354" s="10">
        <f t="shared" ca="1" si="439"/>
        <v>0</v>
      </c>
      <c r="K354" s="10">
        <f t="shared" ca="1" si="476"/>
        <v>0</v>
      </c>
      <c r="L354" s="10">
        <f t="shared" ca="1" si="477"/>
        <v>0</v>
      </c>
      <c r="M354" s="10">
        <f t="shared" ca="1" si="478"/>
        <v>0</v>
      </c>
      <c r="N354" s="10">
        <f t="shared" ca="1" si="479"/>
        <v>0</v>
      </c>
      <c r="O354" s="10">
        <f t="shared" ca="1" si="480"/>
        <v>0</v>
      </c>
      <c r="P354" s="10">
        <f t="shared" ca="1" si="481"/>
        <v>0</v>
      </c>
      <c r="Q354" s="10">
        <f t="shared" ca="1" si="482"/>
        <v>0</v>
      </c>
      <c r="R354" s="10">
        <f t="shared" ca="1" si="483"/>
        <v>0</v>
      </c>
      <c r="S354" s="10">
        <f t="shared" ca="1" si="484"/>
        <v>0</v>
      </c>
      <c r="T354" s="10">
        <f t="shared" ca="1" si="485"/>
        <v>0</v>
      </c>
      <c r="U354" s="10">
        <f t="shared" ca="1" si="486"/>
        <v>0</v>
      </c>
      <c r="V354" s="10">
        <f t="shared" ca="1" si="487"/>
        <v>0</v>
      </c>
      <c r="W354" s="10">
        <f t="shared" ca="1" si="487"/>
        <v>0</v>
      </c>
      <c r="X354" s="31"/>
      <c r="Y354" s="10">
        <f t="shared" ca="1" si="465"/>
        <v>0</v>
      </c>
      <c r="Z354" s="10">
        <f t="shared" ca="1" si="466"/>
        <v>0</v>
      </c>
      <c r="AA354" s="10">
        <f t="shared" ca="1" si="467"/>
        <v>0</v>
      </c>
      <c r="AB354" s="10">
        <f t="shared" ca="1" si="468"/>
        <v>0</v>
      </c>
      <c r="AC354" s="10">
        <f t="shared" ca="1" si="469"/>
        <v>0</v>
      </c>
      <c r="AD354" s="10">
        <f t="shared" ca="1" si="470"/>
        <v>0</v>
      </c>
      <c r="AE354" s="10">
        <f t="shared" ca="1" si="393"/>
        <v>0</v>
      </c>
      <c r="AF354" s="10">
        <f t="shared" ca="1" si="394"/>
        <v>0</v>
      </c>
      <c r="AG354" s="10">
        <f t="shared" ca="1" si="395"/>
        <v>0</v>
      </c>
      <c r="AH354" s="10">
        <f t="shared" ca="1" si="396"/>
        <v>0</v>
      </c>
      <c r="AI354" s="10">
        <f t="shared" ca="1" si="397"/>
        <v>0</v>
      </c>
      <c r="AJ354" s="10">
        <f t="shared" ca="1" si="398"/>
        <v>0</v>
      </c>
      <c r="AK354" s="10">
        <f t="shared" ca="1" si="399"/>
        <v>0</v>
      </c>
      <c r="AL354" s="10">
        <f t="shared" ca="1" si="400"/>
        <v>0</v>
      </c>
      <c r="AM354" s="10">
        <f t="shared" ca="1" si="401"/>
        <v>0</v>
      </c>
      <c r="AN354" s="10">
        <f t="shared" ca="1" si="402"/>
        <v>0</v>
      </c>
      <c r="AO354" s="10">
        <f t="shared" ca="1" si="403"/>
        <v>0</v>
      </c>
      <c r="AP354" s="10">
        <f t="shared" ca="1" si="404"/>
        <v>0</v>
      </c>
      <c r="AQ354" s="10">
        <f t="shared" ca="1" si="405"/>
        <v>0</v>
      </c>
      <c r="AR354" s="10">
        <f t="shared" ca="1" si="406"/>
        <v>0</v>
      </c>
      <c r="AS354" s="2"/>
      <c r="AT354" s="10">
        <f t="shared" ca="1" si="471"/>
        <v>0</v>
      </c>
      <c r="AU354" s="10">
        <f t="shared" ca="1" si="472"/>
        <v>0</v>
      </c>
      <c r="AV354" s="10">
        <f t="shared" ca="1" si="473"/>
        <v>0</v>
      </c>
      <c r="AW354" s="10">
        <f t="shared" ca="1" si="496"/>
        <v>0</v>
      </c>
      <c r="AX354" s="10">
        <f t="shared" ca="1" si="497"/>
        <v>0</v>
      </c>
      <c r="AY354" s="10">
        <f t="shared" ca="1" si="498"/>
        <v>0</v>
      </c>
      <c r="AZ354" s="10">
        <f t="shared" ca="1" si="499"/>
        <v>0</v>
      </c>
      <c r="BA354" s="10">
        <f t="shared" ca="1" si="500"/>
        <v>0</v>
      </c>
      <c r="BB354" s="10">
        <f t="shared" ca="1" si="501"/>
        <v>0</v>
      </c>
      <c r="BC354" s="10">
        <f t="shared" ca="1" si="502"/>
        <v>0</v>
      </c>
      <c r="BD354" s="10">
        <f t="shared" ca="1" si="503"/>
        <v>0</v>
      </c>
      <c r="BE354" s="10">
        <f t="shared" ca="1" si="504"/>
        <v>0</v>
      </c>
      <c r="BF354" s="10">
        <f t="shared" ca="1" si="505"/>
        <v>0</v>
      </c>
      <c r="BG354" s="10">
        <f t="shared" ca="1" si="506"/>
        <v>0</v>
      </c>
      <c r="BH354" s="10">
        <f t="shared" ca="1" si="507"/>
        <v>0</v>
      </c>
      <c r="BI354" s="10">
        <f t="shared" ca="1" si="508"/>
        <v>0</v>
      </c>
      <c r="BJ354" s="10">
        <f t="shared" ca="1" si="509"/>
        <v>0</v>
      </c>
      <c r="BK354" s="10">
        <f t="shared" ca="1" si="510"/>
        <v>0</v>
      </c>
      <c r="BL354" s="10">
        <f t="shared" ca="1" si="511"/>
        <v>0</v>
      </c>
      <c r="BM354" s="10">
        <f t="shared" ca="1" si="512"/>
        <v>0</v>
      </c>
      <c r="BN354" s="13">
        <f t="shared" ca="1" si="490"/>
        <v>0</v>
      </c>
      <c r="BO354" s="7"/>
      <c r="BP354" s="10">
        <f t="shared" ca="1" si="491"/>
        <v>0</v>
      </c>
      <c r="BQ354" s="10">
        <f t="shared" ca="1" si="492"/>
        <v>0</v>
      </c>
      <c r="BR354" s="10">
        <f t="shared" ca="1" si="493"/>
        <v>0</v>
      </c>
      <c r="BS354" s="10">
        <f t="shared" ca="1" si="494"/>
        <v>0</v>
      </c>
      <c r="BT354" s="10">
        <f t="shared" ca="1" si="495"/>
        <v>0</v>
      </c>
      <c r="BU354" s="10">
        <f t="shared" ca="1" si="407"/>
        <v>0</v>
      </c>
      <c r="BV354" s="10">
        <f t="shared" ca="1" si="408"/>
        <v>0</v>
      </c>
      <c r="BW354" s="10">
        <f t="shared" ca="1" si="409"/>
        <v>0</v>
      </c>
      <c r="BX354" s="10">
        <f t="shared" ca="1" si="410"/>
        <v>0</v>
      </c>
      <c r="BY354" s="10">
        <f t="shared" ca="1" si="411"/>
        <v>0</v>
      </c>
      <c r="BZ354" s="10">
        <f t="shared" ca="1" si="412"/>
        <v>0</v>
      </c>
      <c r="CA354" s="10">
        <f t="shared" ca="1" si="413"/>
        <v>0</v>
      </c>
      <c r="CB354" s="10">
        <f t="shared" ca="1" si="414"/>
        <v>0</v>
      </c>
      <c r="CC354" s="10">
        <f t="shared" ca="1" si="415"/>
        <v>0</v>
      </c>
      <c r="CD354" s="10">
        <f t="shared" ca="1" si="416"/>
        <v>0</v>
      </c>
      <c r="CE354" s="10">
        <f t="shared" ca="1" si="417"/>
        <v>0</v>
      </c>
      <c r="CF354" s="10">
        <f t="shared" ca="1" si="418"/>
        <v>0</v>
      </c>
      <c r="CG354" s="10">
        <f t="shared" ca="1" si="419"/>
        <v>0</v>
      </c>
      <c r="CH354" s="10">
        <f t="shared" ca="1" si="420"/>
        <v>0</v>
      </c>
      <c r="CI354" s="10">
        <f t="shared" ca="1" si="421"/>
        <v>0</v>
      </c>
      <c r="CJ354" s="13">
        <f t="shared" ca="1" si="474"/>
        <v>0</v>
      </c>
      <c r="CK354" s="13"/>
      <c r="CL354" s="33">
        <f t="shared" ca="1" si="488"/>
        <v>0</v>
      </c>
      <c r="CM354" s="10">
        <f ca="1">IF(NOT(snowball),0,IF(Z353=0,0,IF($C354&lt;=SUM($CL354:CL354),0,IF(BQ354+$C354-SUM($CL354:CL354)&gt;Z353+AU354,Z353+AU354-BQ354,$C354-SUM($CL354:CL354)))))</f>
        <v>0</v>
      </c>
      <c r="CN354" s="10">
        <f ca="1">IF(NOT(snowball),0,IF(AA353=0,0,IF($C354&lt;=SUM($CL354:CM354),0,IF(BR354+$C354-SUM($CL354:CM354)&gt;AA353+AV354,AA353+AV354-BR354,$C354-SUM($CL354:CM354)))))</f>
        <v>0</v>
      </c>
      <c r="CO354" s="10">
        <f ca="1">IF(NOT(snowball),0,IF(AB353=0,0,IF($C354&lt;=SUM($CL354:CN354),0,IF(BS354+$C354-SUM($CL354:CN354)&gt;AB353+AW354,AB353+AW354-BS354,$C354-SUM($CL354:CN354)))))</f>
        <v>0</v>
      </c>
      <c r="CP354" s="10">
        <f ca="1">IF(NOT(snowball),0,IF(AC353=0,0,IF($C354&lt;=SUM($CL354:CO354),0,IF(BT354+$C354-SUM($CL354:CO354)&gt;AC353+AX354,AC353+AX354-BT354,$C354-SUM($CL354:CO354)))))</f>
        <v>0</v>
      </c>
      <c r="CQ354" s="10">
        <f ca="1">IF(NOT(snowball),0,IF(AD353=0,0,IF($C354&lt;=SUM($CL354:CP354),0,IF(BU354+$C354-SUM($CL354:CP354)&gt;AD353+AY354,AD353+AY354-BU354,$C354-SUM($CL354:CP354)))))</f>
        <v>0</v>
      </c>
      <c r="CR354" s="10">
        <f ca="1">IF(NOT(snowball),0,IF(AE353=0,0,IF($C354&lt;=SUM($CL354:CQ354),0,IF(BV354+$C354-SUM($CL354:CQ354)&gt;AE353+AZ354,AE353+AZ354-BV354,$C354-SUM($CL354:CQ354)))))</f>
        <v>0</v>
      </c>
      <c r="CS354" s="10">
        <f ca="1">IF(NOT(snowball),0,IF(AF353=0,0,IF($C354&lt;=SUM($CL354:CR354),0,IF(BW354+$C354-SUM($CL354:CR354)&gt;AF353+BA354,AF353+BA354-BW354,$C354-SUM($CL354:CR354)))))</f>
        <v>0</v>
      </c>
      <c r="CT354" s="10">
        <f ca="1">IF(NOT(snowball),0,IF(AG353=0,0,IF($C354&lt;=SUM($CL354:CS354),0,IF(BX354+$C354-SUM($CL354:CS354)&gt;AG353+BB354,AG353+BB354-BX354,$C354-SUM($CL354:CS354)))))</f>
        <v>0</v>
      </c>
      <c r="CU354" s="10">
        <f ca="1">IF(NOT(snowball),0,IF(AH353=0,0,IF($C354&lt;=SUM($CL354:CT354),0,IF(BY354+$C354-SUM($CL354:CT354)&gt;AH353+BC354,AH353+BC354-BY354,$C354-SUM($CL354:CT354)))))</f>
        <v>0</v>
      </c>
      <c r="CV354" s="10">
        <f ca="1">IF(NOT(snowball),0,IF(AI353=0,0,IF($C354&lt;=SUM($CL354:CU354),0,IF(BZ354+$C354-SUM($CL354:CU354)&gt;AI353+BD354,AI353+BD354-BZ354,$C354-SUM($CL354:CU354)))))</f>
        <v>0</v>
      </c>
      <c r="CW354" s="10">
        <f ca="1">IF(NOT(snowball),0,IF(AJ353=0,0,IF($C354&lt;=SUM($CL354:CV354),0,IF(CA354+$C354-SUM($CL354:CV354)&gt;AJ353+BE354,AJ353+BE354-CA354,$C354-SUM($CL354:CV354)))))</f>
        <v>0</v>
      </c>
      <c r="CX354" s="10">
        <f ca="1">IF(NOT(snowball),0,IF(AK353=0,0,IF($C354&lt;=SUM($CL354:CW354),0,IF(CB354+$C354-SUM($CL354:CW354)&gt;AK353+BF354,AK353+BF354-CB354,$C354-SUM($CL354:CW354)))))</f>
        <v>0</v>
      </c>
      <c r="CY354" s="10">
        <f ca="1">IF(NOT(snowball),0,IF(AL353=0,0,IF($C354&lt;=SUM($CL354:CX354),0,IF(CC354+$C354-SUM($CL354:CX354)&gt;AL353+BG354,AL353+BG354-CC354,$C354-SUM($CL354:CX354)))))</f>
        <v>0</v>
      </c>
      <c r="CZ354" s="10">
        <f ca="1">IF(NOT(snowball),0,IF(AM353=0,0,IF($C354&lt;=SUM($CL354:CY354),0,IF(CD354+$C354-SUM($CL354:CY354)&gt;AM353+BH354,AM353+BH354-CD354,$C354-SUM($CL354:CY354)))))</f>
        <v>0</v>
      </c>
      <c r="DA354" s="10">
        <f ca="1">IF(NOT(snowball),0,IF(AN353=0,0,IF($C354&lt;=SUM($CL354:CZ354),0,IF(CE354+$C354-SUM($CL354:CZ354)&gt;AN353+BI354,AN353+BI354-CE354,$C354-SUM($CL354:CZ354)))))</f>
        <v>0</v>
      </c>
      <c r="DB354" s="10">
        <f ca="1">IF(NOT(snowball),0,IF(AO353=0,0,IF($C354&lt;=SUM($CL354:DA354),0,IF(CF354+$C354-SUM($CL354:DA354)&gt;AO353+BJ354,AO353+BJ354-CF354,$C354-SUM($CL354:DA354)))))</f>
        <v>0</v>
      </c>
      <c r="DC354" s="10">
        <f ca="1">IF(NOT(snowball),0,IF(AP353=0,0,IF($C354&lt;=SUM($CL354:DB354),0,IF(CG354+$C354-SUM($CL354:DB354)&gt;AP353+BK354,AP353+BK354-CG354,$C354-SUM($CL354:DB354)))))</f>
        <v>0</v>
      </c>
      <c r="DD354" s="10">
        <f ca="1">IF(NOT(snowball),0,IF(AQ353=0,0,IF($C354&lt;=SUM($CL354:DC354),0,IF(CH354+$C354-SUM($CL354:DC354)&gt;AQ353+BL354,AQ353+BL354-CH354,$C354-SUM($CL354:DC354)))))</f>
        <v>0</v>
      </c>
      <c r="DE354" s="10">
        <f ca="1">IF(NOT(snowball),0,IF(AR353=0,0,IF($C354&lt;=SUM($CL354:DD354),0,IF(CI354+$C354-SUM($CL354:DD354)&gt;AR353+BM354,AR353+BM354-CI354,$C354-SUM($CL354:DD354)))))</f>
        <v>0</v>
      </c>
    </row>
    <row r="355" spans="1:109" ht="11.1" customHeight="1">
      <c r="A355" s="11" t="str">
        <f t="shared" ca="1" si="458"/>
        <v/>
      </c>
      <c r="B355" s="5" t="e">
        <f t="shared" ca="1" si="489"/>
        <v>#N/A</v>
      </c>
      <c r="C355" s="34" t="str">
        <f t="shared" ca="1" si="475"/>
        <v/>
      </c>
      <c r="D355" s="10">
        <f t="shared" ca="1" si="459"/>
        <v>0</v>
      </c>
      <c r="E355" s="10">
        <f t="shared" ca="1" si="460"/>
        <v>0</v>
      </c>
      <c r="F355" s="10">
        <f t="shared" ca="1" si="461"/>
        <v>0</v>
      </c>
      <c r="G355" s="10">
        <f t="shared" ca="1" si="462"/>
        <v>0</v>
      </c>
      <c r="H355" s="10">
        <f t="shared" ca="1" si="463"/>
        <v>0</v>
      </c>
      <c r="I355" s="10">
        <f t="shared" ca="1" si="464"/>
        <v>0</v>
      </c>
      <c r="J355" s="10">
        <f t="shared" ca="1" si="439"/>
        <v>0</v>
      </c>
      <c r="K355" s="10">
        <f t="shared" ca="1" si="476"/>
        <v>0</v>
      </c>
      <c r="L355" s="10">
        <f t="shared" ca="1" si="477"/>
        <v>0</v>
      </c>
      <c r="M355" s="10">
        <f t="shared" ca="1" si="478"/>
        <v>0</v>
      </c>
      <c r="N355" s="10">
        <f t="shared" ca="1" si="479"/>
        <v>0</v>
      </c>
      <c r="O355" s="10">
        <f t="shared" ca="1" si="480"/>
        <v>0</v>
      </c>
      <c r="P355" s="10">
        <f t="shared" ca="1" si="481"/>
        <v>0</v>
      </c>
      <c r="Q355" s="10">
        <f t="shared" ca="1" si="482"/>
        <v>0</v>
      </c>
      <c r="R355" s="10">
        <f t="shared" ca="1" si="483"/>
        <v>0</v>
      </c>
      <c r="S355" s="10">
        <f t="shared" ca="1" si="484"/>
        <v>0</v>
      </c>
      <c r="T355" s="10">
        <f t="shared" ca="1" si="485"/>
        <v>0</v>
      </c>
      <c r="U355" s="10">
        <f t="shared" ca="1" si="486"/>
        <v>0</v>
      </c>
      <c r="V355" s="10">
        <f t="shared" ca="1" si="487"/>
        <v>0</v>
      </c>
      <c r="W355" s="10">
        <f t="shared" ca="1" si="487"/>
        <v>0</v>
      </c>
      <c r="X355" s="31"/>
      <c r="Y355" s="10">
        <f t="shared" ca="1" si="465"/>
        <v>0</v>
      </c>
      <c r="Z355" s="10">
        <f t="shared" ca="1" si="466"/>
        <v>0</v>
      </c>
      <c r="AA355" s="10">
        <f t="shared" ca="1" si="467"/>
        <v>0</v>
      </c>
      <c r="AB355" s="10">
        <f t="shared" ca="1" si="468"/>
        <v>0</v>
      </c>
      <c r="AC355" s="10">
        <f t="shared" ca="1" si="469"/>
        <v>0</v>
      </c>
      <c r="AD355" s="10">
        <f t="shared" ca="1" si="470"/>
        <v>0</v>
      </c>
      <c r="AE355" s="10">
        <f t="shared" ca="1" si="393"/>
        <v>0</v>
      </c>
      <c r="AF355" s="10">
        <f t="shared" ca="1" si="394"/>
        <v>0</v>
      </c>
      <c r="AG355" s="10">
        <f t="shared" ca="1" si="395"/>
        <v>0</v>
      </c>
      <c r="AH355" s="10">
        <f t="shared" ca="1" si="396"/>
        <v>0</v>
      </c>
      <c r="AI355" s="10">
        <f t="shared" ca="1" si="397"/>
        <v>0</v>
      </c>
      <c r="AJ355" s="10">
        <f t="shared" ca="1" si="398"/>
        <v>0</v>
      </c>
      <c r="AK355" s="10">
        <f t="shared" ca="1" si="399"/>
        <v>0</v>
      </c>
      <c r="AL355" s="10">
        <f t="shared" ca="1" si="400"/>
        <v>0</v>
      </c>
      <c r="AM355" s="10">
        <f t="shared" ca="1" si="401"/>
        <v>0</v>
      </c>
      <c r="AN355" s="10">
        <f t="shared" ca="1" si="402"/>
        <v>0</v>
      </c>
      <c r="AO355" s="10">
        <f t="shared" ca="1" si="403"/>
        <v>0</v>
      </c>
      <c r="AP355" s="10">
        <f t="shared" ca="1" si="404"/>
        <v>0</v>
      </c>
      <c r="AQ355" s="10">
        <f t="shared" ca="1" si="405"/>
        <v>0</v>
      </c>
      <c r="AR355" s="10">
        <f t="shared" ca="1" si="406"/>
        <v>0</v>
      </c>
      <c r="AS355" s="2"/>
      <c r="AT355" s="10">
        <f t="shared" ca="1" si="471"/>
        <v>0</v>
      </c>
      <c r="AU355" s="10">
        <f t="shared" ca="1" si="472"/>
        <v>0</v>
      </c>
      <c r="AV355" s="10">
        <f t="shared" ca="1" si="473"/>
        <v>0</v>
      </c>
      <c r="AW355" s="10">
        <f t="shared" ca="1" si="496"/>
        <v>0</v>
      </c>
      <c r="AX355" s="10">
        <f t="shared" ca="1" si="497"/>
        <v>0</v>
      </c>
      <c r="AY355" s="10">
        <f t="shared" ca="1" si="498"/>
        <v>0</v>
      </c>
      <c r="AZ355" s="10">
        <f t="shared" ca="1" si="499"/>
        <v>0</v>
      </c>
      <c r="BA355" s="10">
        <f t="shared" ca="1" si="500"/>
        <v>0</v>
      </c>
      <c r="BB355" s="10">
        <f t="shared" ca="1" si="501"/>
        <v>0</v>
      </c>
      <c r="BC355" s="10">
        <f t="shared" ca="1" si="502"/>
        <v>0</v>
      </c>
      <c r="BD355" s="10">
        <f t="shared" ca="1" si="503"/>
        <v>0</v>
      </c>
      <c r="BE355" s="10">
        <f t="shared" ca="1" si="504"/>
        <v>0</v>
      </c>
      <c r="BF355" s="10">
        <f t="shared" ca="1" si="505"/>
        <v>0</v>
      </c>
      <c r="BG355" s="10">
        <f t="shared" ca="1" si="506"/>
        <v>0</v>
      </c>
      <c r="BH355" s="10">
        <f t="shared" ca="1" si="507"/>
        <v>0</v>
      </c>
      <c r="BI355" s="10">
        <f t="shared" ca="1" si="508"/>
        <v>0</v>
      </c>
      <c r="BJ355" s="10">
        <f t="shared" ca="1" si="509"/>
        <v>0</v>
      </c>
      <c r="BK355" s="10">
        <f t="shared" ca="1" si="510"/>
        <v>0</v>
      </c>
      <c r="BL355" s="10">
        <f t="shared" ca="1" si="511"/>
        <v>0</v>
      </c>
      <c r="BM355" s="10">
        <f t="shared" ca="1" si="512"/>
        <v>0</v>
      </c>
      <c r="BN355" s="13">
        <f t="shared" ca="1" si="490"/>
        <v>0</v>
      </c>
      <c r="BO355" s="7"/>
      <c r="BP355" s="10">
        <f t="shared" ca="1" si="491"/>
        <v>0</v>
      </c>
      <c r="BQ355" s="10">
        <f t="shared" ca="1" si="492"/>
        <v>0</v>
      </c>
      <c r="BR355" s="10">
        <f t="shared" ca="1" si="493"/>
        <v>0</v>
      </c>
      <c r="BS355" s="10">
        <f t="shared" ca="1" si="494"/>
        <v>0</v>
      </c>
      <c r="BT355" s="10">
        <f t="shared" ca="1" si="495"/>
        <v>0</v>
      </c>
      <c r="BU355" s="10">
        <f t="shared" ca="1" si="407"/>
        <v>0</v>
      </c>
      <c r="BV355" s="10">
        <f t="shared" ca="1" si="408"/>
        <v>0</v>
      </c>
      <c r="BW355" s="10">
        <f t="shared" ca="1" si="409"/>
        <v>0</v>
      </c>
      <c r="BX355" s="10">
        <f t="shared" ca="1" si="410"/>
        <v>0</v>
      </c>
      <c r="BY355" s="10">
        <f t="shared" ca="1" si="411"/>
        <v>0</v>
      </c>
      <c r="BZ355" s="10">
        <f t="shared" ca="1" si="412"/>
        <v>0</v>
      </c>
      <c r="CA355" s="10">
        <f t="shared" ca="1" si="413"/>
        <v>0</v>
      </c>
      <c r="CB355" s="10">
        <f t="shared" ca="1" si="414"/>
        <v>0</v>
      </c>
      <c r="CC355" s="10">
        <f t="shared" ca="1" si="415"/>
        <v>0</v>
      </c>
      <c r="CD355" s="10">
        <f t="shared" ca="1" si="416"/>
        <v>0</v>
      </c>
      <c r="CE355" s="10">
        <f t="shared" ca="1" si="417"/>
        <v>0</v>
      </c>
      <c r="CF355" s="10">
        <f t="shared" ca="1" si="418"/>
        <v>0</v>
      </c>
      <c r="CG355" s="10">
        <f t="shared" ca="1" si="419"/>
        <v>0</v>
      </c>
      <c r="CH355" s="10">
        <f t="shared" ca="1" si="420"/>
        <v>0</v>
      </c>
      <c r="CI355" s="10">
        <f t="shared" ca="1" si="421"/>
        <v>0</v>
      </c>
      <c r="CJ355" s="13">
        <f t="shared" ca="1" si="474"/>
        <v>0</v>
      </c>
      <c r="CK355" s="13"/>
      <c r="CL355" s="33">
        <f t="shared" ca="1" si="488"/>
        <v>0</v>
      </c>
      <c r="CM355" s="10">
        <f ca="1">IF(NOT(snowball),0,IF(Z354=0,0,IF($C355&lt;=SUM($CL355:CL355),0,IF(BQ355+$C355-SUM($CL355:CL355)&gt;Z354+AU355,Z354+AU355-BQ355,$C355-SUM($CL355:CL355)))))</f>
        <v>0</v>
      </c>
      <c r="CN355" s="10">
        <f ca="1">IF(NOT(snowball),0,IF(AA354=0,0,IF($C355&lt;=SUM($CL355:CM355),0,IF(BR355+$C355-SUM($CL355:CM355)&gt;AA354+AV355,AA354+AV355-BR355,$C355-SUM($CL355:CM355)))))</f>
        <v>0</v>
      </c>
      <c r="CO355" s="10">
        <f ca="1">IF(NOT(snowball),0,IF(AB354=0,0,IF($C355&lt;=SUM($CL355:CN355),0,IF(BS355+$C355-SUM($CL355:CN355)&gt;AB354+AW355,AB354+AW355-BS355,$C355-SUM($CL355:CN355)))))</f>
        <v>0</v>
      </c>
      <c r="CP355" s="10">
        <f ca="1">IF(NOT(snowball),0,IF(AC354=0,0,IF($C355&lt;=SUM($CL355:CO355),0,IF(BT355+$C355-SUM($CL355:CO355)&gt;AC354+AX355,AC354+AX355-BT355,$C355-SUM($CL355:CO355)))))</f>
        <v>0</v>
      </c>
      <c r="CQ355" s="10">
        <f ca="1">IF(NOT(snowball),0,IF(AD354=0,0,IF($C355&lt;=SUM($CL355:CP355),0,IF(BU355+$C355-SUM($CL355:CP355)&gt;AD354+AY355,AD354+AY355-BU355,$C355-SUM($CL355:CP355)))))</f>
        <v>0</v>
      </c>
      <c r="CR355" s="10">
        <f ca="1">IF(NOT(snowball),0,IF(AE354=0,0,IF($C355&lt;=SUM($CL355:CQ355),0,IF(BV355+$C355-SUM($CL355:CQ355)&gt;AE354+AZ355,AE354+AZ355-BV355,$C355-SUM($CL355:CQ355)))))</f>
        <v>0</v>
      </c>
      <c r="CS355" s="10">
        <f ca="1">IF(NOT(snowball),0,IF(AF354=0,0,IF($C355&lt;=SUM($CL355:CR355),0,IF(BW355+$C355-SUM($CL355:CR355)&gt;AF354+BA355,AF354+BA355-BW355,$C355-SUM($CL355:CR355)))))</f>
        <v>0</v>
      </c>
      <c r="CT355" s="10">
        <f ca="1">IF(NOT(snowball),0,IF(AG354=0,0,IF($C355&lt;=SUM($CL355:CS355),0,IF(BX355+$C355-SUM($CL355:CS355)&gt;AG354+BB355,AG354+BB355-BX355,$C355-SUM($CL355:CS355)))))</f>
        <v>0</v>
      </c>
      <c r="CU355" s="10">
        <f ca="1">IF(NOT(snowball),0,IF(AH354=0,0,IF($C355&lt;=SUM($CL355:CT355),0,IF(BY355+$C355-SUM($CL355:CT355)&gt;AH354+BC355,AH354+BC355-BY355,$C355-SUM($CL355:CT355)))))</f>
        <v>0</v>
      </c>
      <c r="CV355" s="10">
        <f ca="1">IF(NOT(snowball),0,IF(AI354=0,0,IF($C355&lt;=SUM($CL355:CU355),0,IF(BZ355+$C355-SUM($CL355:CU355)&gt;AI354+BD355,AI354+BD355-BZ355,$C355-SUM($CL355:CU355)))))</f>
        <v>0</v>
      </c>
      <c r="CW355" s="10">
        <f ca="1">IF(NOT(snowball),0,IF(AJ354=0,0,IF($C355&lt;=SUM($CL355:CV355),0,IF(CA355+$C355-SUM($CL355:CV355)&gt;AJ354+BE355,AJ354+BE355-CA355,$C355-SUM($CL355:CV355)))))</f>
        <v>0</v>
      </c>
      <c r="CX355" s="10">
        <f ca="1">IF(NOT(snowball),0,IF(AK354=0,0,IF($C355&lt;=SUM($CL355:CW355),0,IF(CB355+$C355-SUM($CL355:CW355)&gt;AK354+BF355,AK354+BF355-CB355,$C355-SUM($CL355:CW355)))))</f>
        <v>0</v>
      </c>
      <c r="CY355" s="10">
        <f ca="1">IF(NOT(snowball),0,IF(AL354=0,0,IF($C355&lt;=SUM($CL355:CX355),0,IF(CC355+$C355-SUM($CL355:CX355)&gt;AL354+BG355,AL354+BG355-CC355,$C355-SUM($CL355:CX355)))))</f>
        <v>0</v>
      </c>
      <c r="CZ355" s="10">
        <f ca="1">IF(NOT(snowball),0,IF(AM354=0,0,IF($C355&lt;=SUM($CL355:CY355),0,IF(CD355+$C355-SUM($CL355:CY355)&gt;AM354+BH355,AM354+BH355-CD355,$C355-SUM($CL355:CY355)))))</f>
        <v>0</v>
      </c>
      <c r="DA355" s="10">
        <f ca="1">IF(NOT(snowball),0,IF(AN354=0,0,IF($C355&lt;=SUM($CL355:CZ355),0,IF(CE355+$C355-SUM($CL355:CZ355)&gt;AN354+BI355,AN354+BI355-CE355,$C355-SUM($CL355:CZ355)))))</f>
        <v>0</v>
      </c>
      <c r="DB355" s="10">
        <f ca="1">IF(NOT(snowball),0,IF(AO354=0,0,IF($C355&lt;=SUM($CL355:DA355),0,IF(CF355+$C355-SUM($CL355:DA355)&gt;AO354+BJ355,AO354+BJ355-CF355,$C355-SUM($CL355:DA355)))))</f>
        <v>0</v>
      </c>
      <c r="DC355" s="10">
        <f ca="1">IF(NOT(snowball),0,IF(AP354=0,0,IF($C355&lt;=SUM($CL355:DB355),0,IF(CG355+$C355-SUM($CL355:DB355)&gt;AP354+BK355,AP354+BK355-CG355,$C355-SUM($CL355:DB355)))))</f>
        <v>0</v>
      </c>
      <c r="DD355" s="10">
        <f ca="1">IF(NOT(snowball),0,IF(AQ354=0,0,IF($C355&lt;=SUM($CL355:DC355),0,IF(CH355+$C355-SUM($CL355:DC355)&gt;AQ354+BL355,AQ354+BL355-CH355,$C355-SUM($CL355:DC355)))))</f>
        <v>0</v>
      </c>
      <c r="DE355" s="10">
        <f ca="1">IF(NOT(snowball),0,IF(AR354=0,0,IF($C355&lt;=SUM($CL355:DD355),0,IF(CI355+$C355-SUM($CL355:DD355)&gt;AR354+BM355,AR354+BM355-CI355,$C355-SUM($CL355:DD355)))))</f>
        <v>0</v>
      </c>
    </row>
    <row r="356" spans="1:109" ht="11.1" customHeight="1">
      <c r="A356" s="11" t="str">
        <f t="shared" ca="1" si="458"/>
        <v/>
      </c>
      <c r="B356" s="5" t="e">
        <f t="shared" ca="1" si="489"/>
        <v>#N/A</v>
      </c>
      <c r="C356" s="34" t="str">
        <f t="shared" ca="1" si="475"/>
        <v/>
      </c>
      <c r="D356" s="10">
        <f t="shared" ca="1" si="459"/>
        <v>0</v>
      </c>
      <c r="E356" s="10">
        <f t="shared" ca="1" si="460"/>
        <v>0</v>
      </c>
      <c r="F356" s="10">
        <f t="shared" ca="1" si="461"/>
        <v>0</v>
      </c>
      <c r="G356" s="10">
        <f t="shared" ca="1" si="462"/>
        <v>0</v>
      </c>
      <c r="H356" s="10">
        <f t="shared" ca="1" si="463"/>
        <v>0</v>
      </c>
      <c r="I356" s="10">
        <f t="shared" ca="1" si="464"/>
        <v>0</v>
      </c>
      <c r="J356" s="10">
        <f t="shared" ca="1" si="439"/>
        <v>0</v>
      </c>
      <c r="K356" s="10">
        <f t="shared" ca="1" si="476"/>
        <v>0</v>
      </c>
      <c r="L356" s="10">
        <f t="shared" ca="1" si="477"/>
        <v>0</v>
      </c>
      <c r="M356" s="10">
        <f t="shared" ca="1" si="478"/>
        <v>0</v>
      </c>
      <c r="N356" s="10">
        <f t="shared" ca="1" si="479"/>
        <v>0</v>
      </c>
      <c r="O356" s="10">
        <f t="shared" ca="1" si="480"/>
        <v>0</v>
      </c>
      <c r="P356" s="10">
        <f t="shared" ca="1" si="481"/>
        <v>0</v>
      </c>
      <c r="Q356" s="10">
        <f t="shared" ca="1" si="482"/>
        <v>0</v>
      </c>
      <c r="R356" s="10">
        <f t="shared" ca="1" si="483"/>
        <v>0</v>
      </c>
      <c r="S356" s="10">
        <f t="shared" ca="1" si="484"/>
        <v>0</v>
      </c>
      <c r="T356" s="10">
        <f t="shared" ca="1" si="485"/>
        <v>0</v>
      </c>
      <c r="U356" s="10">
        <f t="shared" ca="1" si="486"/>
        <v>0</v>
      </c>
      <c r="V356" s="10">
        <f t="shared" ca="1" si="487"/>
        <v>0</v>
      </c>
      <c r="W356" s="10">
        <f t="shared" ca="1" si="487"/>
        <v>0</v>
      </c>
      <c r="X356" s="31"/>
      <c r="Y356" s="10">
        <f t="shared" ca="1" si="465"/>
        <v>0</v>
      </c>
      <c r="Z356" s="10">
        <f t="shared" ca="1" si="466"/>
        <v>0</v>
      </c>
      <c r="AA356" s="10">
        <f t="shared" ca="1" si="467"/>
        <v>0</v>
      </c>
      <c r="AB356" s="10">
        <f t="shared" ca="1" si="468"/>
        <v>0</v>
      </c>
      <c r="AC356" s="10">
        <f t="shared" ca="1" si="469"/>
        <v>0</v>
      </c>
      <c r="AD356" s="10">
        <f t="shared" ca="1" si="470"/>
        <v>0</v>
      </c>
      <c r="AE356" s="10">
        <f t="shared" ca="1" si="393"/>
        <v>0</v>
      </c>
      <c r="AF356" s="10">
        <f t="shared" ca="1" si="394"/>
        <v>0</v>
      </c>
      <c r="AG356" s="10">
        <f t="shared" ca="1" si="395"/>
        <v>0</v>
      </c>
      <c r="AH356" s="10">
        <f t="shared" ca="1" si="396"/>
        <v>0</v>
      </c>
      <c r="AI356" s="10">
        <f t="shared" ca="1" si="397"/>
        <v>0</v>
      </c>
      <c r="AJ356" s="10">
        <f t="shared" ca="1" si="398"/>
        <v>0</v>
      </c>
      <c r="AK356" s="10">
        <f t="shared" ca="1" si="399"/>
        <v>0</v>
      </c>
      <c r="AL356" s="10">
        <f t="shared" ca="1" si="400"/>
        <v>0</v>
      </c>
      <c r="AM356" s="10">
        <f t="shared" ca="1" si="401"/>
        <v>0</v>
      </c>
      <c r="AN356" s="10">
        <f t="shared" ca="1" si="402"/>
        <v>0</v>
      </c>
      <c r="AO356" s="10">
        <f t="shared" ca="1" si="403"/>
        <v>0</v>
      </c>
      <c r="AP356" s="10">
        <f t="shared" ca="1" si="404"/>
        <v>0</v>
      </c>
      <c r="AQ356" s="10">
        <f t="shared" ca="1" si="405"/>
        <v>0</v>
      </c>
      <c r="AR356" s="10">
        <f t="shared" ca="1" si="406"/>
        <v>0</v>
      </c>
      <c r="AS356" s="2"/>
      <c r="AT356" s="10">
        <f t="shared" ca="1" si="471"/>
        <v>0</v>
      </c>
      <c r="AU356" s="10">
        <f t="shared" ca="1" si="472"/>
        <v>0</v>
      </c>
      <c r="AV356" s="10">
        <f t="shared" ca="1" si="473"/>
        <v>0</v>
      </c>
      <c r="AW356" s="10">
        <f t="shared" ca="1" si="496"/>
        <v>0</v>
      </c>
      <c r="AX356" s="10">
        <f t="shared" ca="1" si="497"/>
        <v>0</v>
      </c>
      <c r="AY356" s="10">
        <f t="shared" ca="1" si="498"/>
        <v>0</v>
      </c>
      <c r="AZ356" s="10">
        <f t="shared" ca="1" si="499"/>
        <v>0</v>
      </c>
      <c r="BA356" s="10">
        <f t="shared" ca="1" si="500"/>
        <v>0</v>
      </c>
      <c r="BB356" s="10">
        <f t="shared" ca="1" si="501"/>
        <v>0</v>
      </c>
      <c r="BC356" s="10">
        <f t="shared" ca="1" si="502"/>
        <v>0</v>
      </c>
      <c r="BD356" s="10">
        <f t="shared" ca="1" si="503"/>
        <v>0</v>
      </c>
      <c r="BE356" s="10">
        <f t="shared" ca="1" si="504"/>
        <v>0</v>
      </c>
      <c r="BF356" s="10">
        <f t="shared" ca="1" si="505"/>
        <v>0</v>
      </c>
      <c r="BG356" s="10">
        <f t="shared" ca="1" si="506"/>
        <v>0</v>
      </c>
      <c r="BH356" s="10">
        <f t="shared" ca="1" si="507"/>
        <v>0</v>
      </c>
      <c r="BI356" s="10">
        <f t="shared" ca="1" si="508"/>
        <v>0</v>
      </c>
      <c r="BJ356" s="10">
        <f t="shared" ca="1" si="509"/>
        <v>0</v>
      </c>
      <c r="BK356" s="10">
        <f t="shared" ca="1" si="510"/>
        <v>0</v>
      </c>
      <c r="BL356" s="10">
        <f t="shared" ca="1" si="511"/>
        <v>0</v>
      </c>
      <c r="BM356" s="10">
        <f t="shared" ca="1" si="512"/>
        <v>0</v>
      </c>
      <c r="BN356" s="13">
        <f t="shared" ca="1" si="490"/>
        <v>0</v>
      </c>
      <c r="BO356" s="7"/>
      <c r="BP356" s="10">
        <f t="shared" ca="1" si="491"/>
        <v>0</v>
      </c>
      <c r="BQ356" s="10">
        <f t="shared" ca="1" si="492"/>
        <v>0</v>
      </c>
      <c r="BR356" s="10">
        <f t="shared" ca="1" si="493"/>
        <v>0</v>
      </c>
      <c r="BS356" s="10">
        <f t="shared" ca="1" si="494"/>
        <v>0</v>
      </c>
      <c r="BT356" s="10">
        <f t="shared" ca="1" si="495"/>
        <v>0</v>
      </c>
      <c r="BU356" s="10">
        <f t="shared" ca="1" si="407"/>
        <v>0</v>
      </c>
      <c r="BV356" s="10">
        <f t="shared" ca="1" si="408"/>
        <v>0</v>
      </c>
      <c r="BW356" s="10">
        <f t="shared" ca="1" si="409"/>
        <v>0</v>
      </c>
      <c r="BX356" s="10">
        <f t="shared" ca="1" si="410"/>
        <v>0</v>
      </c>
      <c r="BY356" s="10">
        <f t="shared" ca="1" si="411"/>
        <v>0</v>
      </c>
      <c r="BZ356" s="10">
        <f t="shared" ca="1" si="412"/>
        <v>0</v>
      </c>
      <c r="CA356" s="10">
        <f t="shared" ca="1" si="413"/>
        <v>0</v>
      </c>
      <c r="CB356" s="10">
        <f t="shared" ca="1" si="414"/>
        <v>0</v>
      </c>
      <c r="CC356" s="10">
        <f t="shared" ca="1" si="415"/>
        <v>0</v>
      </c>
      <c r="CD356" s="10">
        <f t="shared" ca="1" si="416"/>
        <v>0</v>
      </c>
      <c r="CE356" s="10">
        <f t="shared" ca="1" si="417"/>
        <v>0</v>
      </c>
      <c r="CF356" s="10">
        <f t="shared" ca="1" si="418"/>
        <v>0</v>
      </c>
      <c r="CG356" s="10">
        <f t="shared" ca="1" si="419"/>
        <v>0</v>
      </c>
      <c r="CH356" s="10">
        <f t="shared" ca="1" si="420"/>
        <v>0</v>
      </c>
      <c r="CI356" s="10">
        <f t="shared" ca="1" si="421"/>
        <v>0</v>
      </c>
      <c r="CJ356" s="13">
        <f t="shared" ca="1" si="474"/>
        <v>0</v>
      </c>
      <c r="CK356" s="13"/>
      <c r="CL356" s="33">
        <f t="shared" ca="1" si="488"/>
        <v>0</v>
      </c>
      <c r="CM356" s="10">
        <f ca="1">IF(NOT(snowball),0,IF(Z355=0,0,IF($C356&lt;=SUM($CL356:CL356),0,IF(BQ356+$C356-SUM($CL356:CL356)&gt;Z355+AU356,Z355+AU356-BQ356,$C356-SUM($CL356:CL356)))))</f>
        <v>0</v>
      </c>
      <c r="CN356" s="10">
        <f ca="1">IF(NOT(snowball),0,IF(AA355=0,0,IF($C356&lt;=SUM($CL356:CM356),0,IF(BR356+$C356-SUM($CL356:CM356)&gt;AA355+AV356,AA355+AV356-BR356,$C356-SUM($CL356:CM356)))))</f>
        <v>0</v>
      </c>
      <c r="CO356" s="10">
        <f ca="1">IF(NOT(snowball),0,IF(AB355=0,0,IF($C356&lt;=SUM($CL356:CN356),0,IF(BS356+$C356-SUM($CL356:CN356)&gt;AB355+AW356,AB355+AW356-BS356,$C356-SUM($CL356:CN356)))))</f>
        <v>0</v>
      </c>
      <c r="CP356" s="10">
        <f ca="1">IF(NOT(snowball),0,IF(AC355=0,0,IF($C356&lt;=SUM($CL356:CO356),0,IF(BT356+$C356-SUM($CL356:CO356)&gt;AC355+AX356,AC355+AX356-BT356,$C356-SUM($CL356:CO356)))))</f>
        <v>0</v>
      </c>
      <c r="CQ356" s="10">
        <f ca="1">IF(NOT(snowball),0,IF(AD355=0,0,IF($C356&lt;=SUM($CL356:CP356),0,IF(BU356+$C356-SUM($CL356:CP356)&gt;AD355+AY356,AD355+AY356-BU356,$C356-SUM($CL356:CP356)))))</f>
        <v>0</v>
      </c>
      <c r="CR356" s="10">
        <f ca="1">IF(NOT(snowball),0,IF(AE355=0,0,IF($C356&lt;=SUM($CL356:CQ356),0,IF(BV356+$C356-SUM($CL356:CQ356)&gt;AE355+AZ356,AE355+AZ356-BV356,$C356-SUM($CL356:CQ356)))))</f>
        <v>0</v>
      </c>
      <c r="CS356" s="10">
        <f ca="1">IF(NOT(snowball),0,IF(AF355=0,0,IF($C356&lt;=SUM($CL356:CR356),0,IF(BW356+$C356-SUM($CL356:CR356)&gt;AF355+BA356,AF355+BA356-BW356,$C356-SUM($CL356:CR356)))))</f>
        <v>0</v>
      </c>
      <c r="CT356" s="10">
        <f ca="1">IF(NOT(snowball),0,IF(AG355=0,0,IF($C356&lt;=SUM($CL356:CS356),0,IF(BX356+$C356-SUM($CL356:CS356)&gt;AG355+BB356,AG355+BB356-BX356,$C356-SUM($CL356:CS356)))))</f>
        <v>0</v>
      </c>
      <c r="CU356" s="10">
        <f ca="1">IF(NOT(snowball),0,IF(AH355=0,0,IF($C356&lt;=SUM($CL356:CT356),0,IF(BY356+$C356-SUM($CL356:CT356)&gt;AH355+BC356,AH355+BC356-BY356,$C356-SUM($CL356:CT356)))))</f>
        <v>0</v>
      </c>
      <c r="CV356" s="10">
        <f ca="1">IF(NOT(snowball),0,IF(AI355=0,0,IF($C356&lt;=SUM($CL356:CU356),0,IF(BZ356+$C356-SUM($CL356:CU356)&gt;AI355+BD356,AI355+BD356-BZ356,$C356-SUM($CL356:CU356)))))</f>
        <v>0</v>
      </c>
      <c r="CW356" s="10">
        <f ca="1">IF(NOT(snowball),0,IF(AJ355=0,0,IF($C356&lt;=SUM($CL356:CV356),0,IF(CA356+$C356-SUM($CL356:CV356)&gt;AJ355+BE356,AJ355+BE356-CA356,$C356-SUM($CL356:CV356)))))</f>
        <v>0</v>
      </c>
      <c r="CX356" s="10">
        <f ca="1">IF(NOT(snowball),0,IF(AK355=0,0,IF($C356&lt;=SUM($CL356:CW356),0,IF(CB356+$C356-SUM($CL356:CW356)&gt;AK355+BF356,AK355+BF356-CB356,$C356-SUM($CL356:CW356)))))</f>
        <v>0</v>
      </c>
      <c r="CY356" s="10">
        <f ca="1">IF(NOT(snowball),0,IF(AL355=0,0,IF($C356&lt;=SUM($CL356:CX356),0,IF(CC356+$C356-SUM($CL356:CX356)&gt;AL355+BG356,AL355+BG356-CC356,$C356-SUM($CL356:CX356)))))</f>
        <v>0</v>
      </c>
      <c r="CZ356" s="10">
        <f ca="1">IF(NOT(snowball),0,IF(AM355=0,0,IF($C356&lt;=SUM($CL356:CY356),0,IF(CD356+$C356-SUM($CL356:CY356)&gt;AM355+BH356,AM355+BH356-CD356,$C356-SUM($CL356:CY356)))))</f>
        <v>0</v>
      </c>
      <c r="DA356" s="10">
        <f ca="1">IF(NOT(snowball),0,IF(AN355=0,0,IF($C356&lt;=SUM($CL356:CZ356),0,IF(CE356+$C356-SUM($CL356:CZ356)&gt;AN355+BI356,AN355+BI356-CE356,$C356-SUM($CL356:CZ356)))))</f>
        <v>0</v>
      </c>
      <c r="DB356" s="10">
        <f ca="1">IF(NOT(snowball),0,IF(AO355=0,0,IF($C356&lt;=SUM($CL356:DA356),0,IF(CF356+$C356-SUM($CL356:DA356)&gt;AO355+BJ356,AO355+BJ356-CF356,$C356-SUM($CL356:DA356)))))</f>
        <v>0</v>
      </c>
      <c r="DC356" s="10">
        <f ca="1">IF(NOT(snowball),0,IF(AP355=0,0,IF($C356&lt;=SUM($CL356:DB356),0,IF(CG356+$C356-SUM($CL356:DB356)&gt;AP355+BK356,AP355+BK356-CG356,$C356-SUM($CL356:DB356)))))</f>
        <v>0</v>
      </c>
      <c r="DD356" s="10">
        <f ca="1">IF(NOT(snowball),0,IF(AQ355=0,0,IF($C356&lt;=SUM($CL356:DC356),0,IF(CH356+$C356-SUM($CL356:DC356)&gt;AQ355+BL356,AQ355+BL356-CH356,$C356-SUM($CL356:DC356)))))</f>
        <v>0</v>
      </c>
      <c r="DE356" s="10">
        <f ca="1">IF(NOT(snowball),0,IF(AR355=0,0,IF($C356&lt;=SUM($CL356:DD356),0,IF(CI356+$C356-SUM($CL356:DD356)&gt;AR355+BM356,AR355+BM356-CI356,$C356-SUM($CL356:DD356)))))</f>
        <v>0</v>
      </c>
    </row>
    <row r="357" spans="1:109" ht="11.1" customHeight="1">
      <c r="A357" s="11" t="str">
        <f t="shared" ca="1" si="458"/>
        <v/>
      </c>
      <c r="B357" s="5" t="e">
        <f t="shared" ca="1" si="489"/>
        <v>#N/A</v>
      </c>
      <c r="C357" s="34" t="str">
        <f t="shared" ca="1" si="475"/>
        <v/>
      </c>
      <c r="D357" s="10">
        <f t="shared" ca="1" si="459"/>
        <v>0</v>
      </c>
      <c r="E357" s="10">
        <f t="shared" ca="1" si="460"/>
        <v>0</v>
      </c>
      <c r="F357" s="10">
        <f t="shared" ca="1" si="461"/>
        <v>0</v>
      </c>
      <c r="G357" s="10">
        <f t="shared" ca="1" si="462"/>
        <v>0</v>
      </c>
      <c r="H357" s="10">
        <f t="shared" ca="1" si="463"/>
        <v>0</v>
      </c>
      <c r="I357" s="10">
        <f t="shared" ca="1" si="464"/>
        <v>0</v>
      </c>
      <c r="J357" s="10">
        <f t="shared" ca="1" si="439"/>
        <v>0</v>
      </c>
      <c r="K357" s="10">
        <f t="shared" ca="1" si="476"/>
        <v>0</v>
      </c>
      <c r="L357" s="10">
        <f t="shared" ca="1" si="477"/>
        <v>0</v>
      </c>
      <c r="M357" s="10">
        <f t="shared" ca="1" si="478"/>
        <v>0</v>
      </c>
      <c r="N357" s="10">
        <f t="shared" ca="1" si="479"/>
        <v>0</v>
      </c>
      <c r="O357" s="10">
        <f t="shared" ca="1" si="480"/>
        <v>0</v>
      </c>
      <c r="P357" s="10">
        <f t="shared" ca="1" si="481"/>
        <v>0</v>
      </c>
      <c r="Q357" s="10">
        <f t="shared" ca="1" si="482"/>
        <v>0</v>
      </c>
      <c r="R357" s="10">
        <f t="shared" ca="1" si="483"/>
        <v>0</v>
      </c>
      <c r="S357" s="10">
        <f t="shared" ca="1" si="484"/>
        <v>0</v>
      </c>
      <c r="T357" s="10">
        <f t="shared" ca="1" si="485"/>
        <v>0</v>
      </c>
      <c r="U357" s="10">
        <f t="shared" ca="1" si="486"/>
        <v>0</v>
      </c>
      <c r="V357" s="10">
        <f t="shared" ca="1" si="487"/>
        <v>0</v>
      </c>
      <c r="W357" s="10">
        <f t="shared" ca="1" si="487"/>
        <v>0</v>
      </c>
      <c r="X357" s="31"/>
      <c r="Y357" s="10">
        <f t="shared" ca="1" si="465"/>
        <v>0</v>
      </c>
      <c r="Z357" s="10">
        <f t="shared" ca="1" si="466"/>
        <v>0</v>
      </c>
      <c r="AA357" s="10">
        <f t="shared" ca="1" si="467"/>
        <v>0</v>
      </c>
      <c r="AB357" s="10">
        <f t="shared" ca="1" si="468"/>
        <v>0</v>
      </c>
      <c r="AC357" s="10">
        <f t="shared" ca="1" si="469"/>
        <v>0</v>
      </c>
      <c r="AD357" s="10">
        <f t="shared" ca="1" si="470"/>
        <v>0</v>
      </c>
      <c r="AE357" s="10">
        <f t="shared" ref="AE357:AE380" ca="1" si="513">IF(J$8=0,0,AE356-(J357-AZ357))</f>
        <v>0</v>
      </c>
      <c r="AF357" s="10">
        <f t="shared" ref="AF357:AF380" ca="1" si="514">IF(K$8=0,0,AF356-(K357-BA357))</f>
        <v>0</v>
      </c>
      <c r="AG357" s="10">
        <f t="shared" ref="AG357:AG380" ca="1" si="515">IF(L$8=0,0,AG356-(L357-BB357))</f>
        <v>0</v>
      </c>
      <c r="AH357" s="10">
        <f t="shared" ref="AH357:AH380" ca="1" si="516">IF(M$8=0,0,AH356-(M357-BC357))</f>
        <v>0</v>
      </c>
      <c r="AI357" s="10">
        <f t="shared" ref="AI357:AI380" ca="1" si="517">IF(N$8=0,0,AI356-(N357-BD357))</f>
        <v>0</v>
      </c>
      <c r="AJ357" s="10">
        <f t="shared" ref="AJ357:AJ380" ca="1" si="518">IF(O$8=0,0,AJ356-(O357-BE357))</f>
        <v>0</v>
      </c>
      <c r="AK357" s="10">
        <f t="shared" ref="AK357:AK380" ca="1" si="519">IF(P$8=0,0,AK356-(P357-BF357))</f>
        <v>0</v>
      </c>
      <c r="AL357" s="10">
        <f t="shared" ref="AL357:AL380" ca="1" si="520">IF(Q$8=0,0,AL356-(Q357-BG357))</f>
        <v>0</v>
      </c>
      <c r="AM357" s="10">
        <f t="shared" ref="AM357:AM380" ca="1" si="521">IF(R$8=0,0,AM356-(R357-BH357))</f>
        <v>0</v>
      </c>
      <c r="AN357" s="10">
        <f t="shared" ref="AN357:AN380" ca="1" si="522">IF(S$8=0,0,AN356-(S357-BI357))</f>
        <v>0</v>
      </c>
      <c r="AO357" s="10">
        <f t="shared" ref="AO357:AO380" ca="1" si="523">IF(T$8=0,0,AO356-(T357-BJ357))</f>
        <v>0</v>
      </c>
      <c r="AP357" s="10">
        <f t="shared" ref="AP357:AP380" ca="1" si="524">IF(U$8=0,0,AP356-(U357-BK357))</f>
        <v>0</v>
      </c>
      <c r="AQ357" s="10">
        <f t="shared" ref="AQ357:AQ380" ca="1" si="525">IF(V$8=0,0,AQ356-(V357-BL357))</f>
        <v>0</v>
      </c>
      <c r="AR357" s="10">
        <f t="shared" ref="AR357:AR380" ca="1" si="526">IF(W$8=0,0,AR356-(W357-BM357))</f>
        <v>0</v>
      </c>
      <c r="AS357" s="2"/>
      <c r="AT357" s="10">
        <f t="shared" ca="1" si="471"/>
        <v>0</v>
      </c>
      <c r="AU357" s="10">
        <f t="shared" ca="1" si="472"/>
        <v>0</v>
      </c>
      <c r="AV357" s="10">
        <f t="shared" ca="1" si="473"/>
        <v>0</v>
      </c>
      <c r="AW357" s="10">
        <f t="shared" ca="1" si="496"/>
        <v>0</v>
      </c>
      <c r="AX357" s="10">
        <f t="shared" ca="1" si="497"/>
        <v>0</v>
      </c>
      <c r="AY357" s="10">
        <f t="shared" ca="1" si="498"/>
        <v>0</v>
      </c>
      <c r="AZ357" s="10">
        <f t="shared" ca="1" si="499"/>
        <v>0</v>
      </c>
      <c r="BA357" s="10">
        <f t="shared" ca="1" si="500"/>
        <v>0</v>
      </c>
      <c r="BB357" s="10">
        <f t="shared" ca="1" si="501"/>
        <v>0</v>
      </c>
      <c r="BC357" s="10">
        <f t="shared" ca="1" si="502"/>
        <v>0</v>
      </c>
      <c r="BD357" s="10">
        <f t="shared" ca="1" si="503"/>
        <v>0</v>
      </c>
      <c r="BE357" s="10">
        <f t="shared" ca="1" si="504"/>
        <v>0</v>
      </c>
      <c r="BF357" s="10">
        <f t="shared" ca="1" si="505"/>
        <v>0</v>
      </c>
      <c r="BG357" s="10">
        <f t="shared" ca="1" si="506"/>
        <v>0</v>
      </c>
      <c r="BH357" s="10">
        <f t="shared" ca="1" si="507"/>
        <v>0</v>
      </c>
      <c r="BI357" s="10">
        <f t="shared" ca="1" si="508"/>
        <v>0</v>
      </c>
      <c r="BJ357" s="10">
        <f t="shared" ca="1" si="509"/>
        <v>0</v>
      </c>
      <c r="BK357" s="10">
        <f t="shared" ca="1" si="510"/>
        <v>0</v>
      </c>
      <c r="BL357" s="10">
        <f t="shared" ca="1" si="511"/>
        <v>0</v>
      </c>
      <c r="BM357" s="10">
        <f t="shared" ca="1" si="512"/>
        <v>0</v>
      </c>
      <c r="BN357" s="13">
        <f t="shared" ca="1" si="490"/>
        <v>0</v>
      </c>
      <c r="BO357" s="7"/>
      <c r="BP357" s="10">
        <f t="shared" ca="1" si="491"/>
        <v>0</v>
      </c>
      <c r="BQ357" s="10">
        <f t="shared" ca="1" si="492"/>
        <v>0</v>
      </c>
      <c r="BR357" s="10">
        <f t="shared" ca="1" si="493"/>
        <v>0</v>
      </c>
      <c r="BS357" s="10">
        <f t="shared" ca="1" si="494"/>
        <v>0</v>
      </c>
      <c r="BT357" s="10">
        <f t="shared" ca="1" si="495"/>
        <v>0</v>
      </c>
      <c r="BU357" s="10">
        <f t="shared" ref="BU357:BU380" ca="1" si="527">IF(AD356&gt;0,IF((AD356+AY357)&lt;I$10,AD356+AY357,I$10),0)</f>
        <v>0</v>
      </c>
      <c r="BV357" s="10">
        <f t="shared" ref="BV357:BV380" ca="1" si="528">IF(AE356&gt;0,IF((AE356+AZ357)&lt;J$10,AE356+AZ357,J$10),0)</f>
        <v>0</v>
      </c>
      <c r="BW357" s="10">
        <f t="shared" ref="BW357:BW380" ca="1" si="529">IF(AF356&gt;0,IF((AF356+BA357)&lt;K$10,AF356+BA357,K$10),0)</f>
        <v>0</v>
      </c>
      <c r="BX357" s="10">
        <f t="shared" ref="BX357:BX380" ca="1" si="530">IF(AG356&gt;0,IF((AG356+BB357)&lt;L$10,AG356+BB357,L$10),0)</f>
        <v>0</v>
      </c>
      <c r="BY357" s="10">
        <f t="shared" ref="BY357:BY380" ca="1" si="531">IF(AH356&gt;0,IF((AH356+BC357)&lt;M$10,AH356+BC357,M$10),0)</f>
        <v>0</v>
      </c>
      <c r="BZ357" s="10">
        <f t="shared" ref="BZ357:BZ380" ca="1" si="532">IF(AI356&gt;0,IF((AI356+BD357)&lt;N$10,AI356+BD357,N$10),0)</f>
        <v>0</v>
      </c>
      <c r="CA357" s="10">
        <f t="shared" ref="CA357:CA380" ca="1" si="533">IF(AJ356&gt;0,IF((AJ356+BE357)&lt;O$10,AJ356+BE357,O$10),0)</f>
        <v>0</v>
      </c>
      <c r="CB357" s="10">
        <f t="shared" ref="CB357:CB380" ca="1" si="534">IF(AK356&gt;0,IF((AK356+BF357)&lt;P$10,AK356+BF357,P$10),0)</f>
        <v>0</v>
      </c>
      <c r="CC357" s="10">
        <f t="shared" ref="CC357:CC380" ca="1" si="535">IF(AL356&gt;0,IF((AL356+BG357)&lt;Q$10,AL356+BG357,Q$10),0)</f>
        <v>0</v>
      </c>
      <c r="CD357" s="10">
        <f t="shared" ref="CD357:CD380" ca="1" si="536">IF(AM356&gt;0,IF((AM356+BH357)&lt;R$10,AM356+BH357,R$10),0)</f>
        <v>0</v>
      </c>
      <c r="CE357" s="10">
        <f t="shared" ref="CE357:CE380" ca="1" si="537">IF(AN356&gt;0,IF((AN356+BI357)&lt;S$10,AN356+BI357,S$10),0)</f>
        <v>0</v>
      </c>
      <c r="CF357" s="10">
        <f t="shared" ref="CF357:CF380" ca="1" si="538">IF(AO356&gt;0,IF((AO356+BJ357)&lt;T$10,AO356+BJ357,T$10),0)</f>
        <v>0</v>
      </c>
      <c r="CG357" s="10">
        <f t="shared" ref="CG357:CG380" ca="1" si="539">IF(AP356&gt;0,IF((AP356+BK357)&lt;U$10,AP356+BK357,U$10),0)</f>
        <v>0</v>
      </c>
      <c r="CH357" s="10">
        <f t="shared" ref="CH357:CH380" ca="1" si="540">IF(AQ356&gt;0,IF((AQ356+BL357)&lt;V$10,AQ356+BL357,V$10),0)</f>
        <v>0</v>
      </c>
      <c r="CI357" s="10">
        <f t="shared" ref="CI357:CI380" ca="1" si="541">IF(AR356&gt;0,IF((AR356+BM357)&lt;W$10,AR356+BM357,W$10),0)</f>
        <v>0</v>
      </c>
      <c r="CJ357" s="13">
        <f t="shared" ca="1" si="474"/>
        <v>0</v>
      </c>
      <c r="CK357" s="13"/>
      <c r="CL357" s="33">
        <f t="shared" ca="1" si="488"/>
        <v>0</v>
      </c>
      <c r="CM357" s="10">
        <f ca="1">IF(NOT(snowball),0,IF(Z356=0,0,IF($C357&lt;=SUM($CL357:CL357),0,IF(BQ357+$C357-SUM($CL357:CL357)&gt;Z356+AU357,Z356+AU357-BQ357,$C357-SUM($CL357:CL357)))))</f>
        <v>0</v>
      </c>
      <c r="CN357" s="10">
        <f ca="1">IF(NOT(snowball),0,IF(AA356=0,0,IF($C357&lt;=SUM($CL357:CM357),0,IF(BR357+$C357-SUM($CL357:CM357)&gt;AA356+AV357,AA356+AV357-BR357,$C357-SUM($CL357:CM357)))))</f>
        <v>0</v>
      </c>
      <c r="CO357" s="10">
        <f ca="1">IF(NOT(snowball),0,IF(AB356=0,0,IF($C357&lt;=SUM($CL357:CN357),0,IF(BS357+$C357-SUM($CL357:CN357)&gt;AB356+AW357,AB356+AW357-BS357,$C357-SUM($CL357:CN357)))))</f>
        <v>0</v>
      </c>
      <c r="CP357" s="10">
        <f ca="1">IF(NOT(snowball),0,IF(AC356=0,0,IF($C357&lt;=SUM($CL357:CO357),0,IF(BT357+$C357-SUM($CL357:CO357)&gt;AC356+AX357,AC356+AX357-BT357,$C357-SUM($CL357:CO357)))))</f>
        <v>0</v>
      </c>
      <c r="CQ357" s="10">
        <f ca="1">IF(NOT(snowball),0,IF(AD356=0,0,IF($C357&lt;=SUM($CL357:CP357),0,IF(BU357+$C357-SUM($CL357:CP357)&gt;AD356+AY357,AD356+AY357-BU357,$C357-SUM($CL357:CP357)))))</f>
        <v>0</v>
      </c>
      <c r="CR357" s="10">
        <f ca="1">IF(NOT(snowball),0,IF(AE356=0,0,IF($C357&lt;=SUM($CL357:CQ357),0,IF(BV357+$C357-SUM($CL357:CQ357)&gt;AE356+AZ357,AE356+AZ357-BV357,$C357-SUM($CL357:CQ357)))))</f>
        <v>0</v>
      </c>
      <c r="CS357" s="10">
        <f ca="1">IF(NOT(snowball),0,IF(AF356=0,0,IF($C357&lt;=SUM($CL357:CR357),0,IF(BW357+$C357-SUM($CL357:CR357)&gt;AF356+BA357,AF356+BA357-BW357,$C357-SUM($CL357:CR357)))))</f>
        <v>0</v>
      </c>
      <c r="CT357" s="10">
        <f ca="1">IF(NOT(snowball),0,IF(AG356=0,0,IF($C357&lt;=SUM($CL357:CS357),0,IF(BX357+$C357-SUM($CL357:CS357)&gt;AG356+BB357,AG356+BB357-BX357,$C357-SUM($CL357:CS357)))))</f>
        <v>0</v>
      </c>
      <c r="CU357" s="10">
        <f ca="1">IF(NOT(snowball),0,IF(AH356=0,0,IF($C357&lt;=SUM($CL357:CT357),0,IF(BY357+$C357-SUM($CL357:CT357)&gt;AH356+BC357,AH356+BC357-BY357,$C357-SUM($CL357:CT357)))))</f>
        <v>0</v>
      </c>
      <c r="CV357" s="10">
        <f ca="1">IF(NOT(snowball),0,IF(AI356=0,0,IF($C357&lt;=SUM($CL357:CU357),0,IF(BZ357+$C357-SUM($CL357:CU357)&gt;AI356+BD357,AI356+BD357-BZ357,$C357-SUM($CL357:CU357)))))</f>
        <v>0</v>
      </c>
      <c r="CW357" s="10">
        <f ca="1">IF(NOT(snowball),0,IF(AJ356=0,0,IF($C357&lt;=SUM($CL357:CV357),0,IF(CA357+$C357-SUM($CL357:CV357)&gt;AJ356+BE357,AJ356+BE357-CA357,$C357-SUM($CL357:CV357)))))</f>
        <v>0</v>
      </c>
      <c r="CX357" s="10">
        <f ca="1">IF(NOT(snowball),0,IF(AK356=0,0,IF($C357&lt;=SUM($CL357:CW357),0,IF(CB357+$C357-SUM($CL357:CW357)&gt;AK356+BF357,AK356+BF357-CB357,$C357-SUM($CL357:CW357)))))</f>
        <v>0</v>
      </c>
      <c r="CY357" s="10">
        <f ca="1">IF(NOT(snowball),0,IF(AL356=0,0,IF($C357&lt;=SUM($CL357:CX357),0,IF(CC357+$C357-SUM($CL357:CX357)&gt;AL356+BG357,AL356+BG357-CC357,$C357-SUM($CL357:CX357)))))</f>
        <v>0</v>
      </c>
      <c r="CZ357" s="10">
        <f ca="1">IF(NOT(snowball),0,IF(AM356=0,0,IF($C357&lt;=SUM($CL357:CY357),0,IF(CD357+$C357-SUM($CL357:CY357)&gt;AM356+BH357,AM356+BH357-CD357,$C357-SUM($CL357:CY357)))))</f>
        <v>0</v>
      </c>
      <c r="DA357" s="10">
        <f ca="1">IF(NOT(snowball),0,IF(AN356=0,0,IF($C357&lt;=SUM($CL357:CZ357),0,IF(CE357+$C357-SUM($CL357:CZ357)&gt;AN356+BI357,AN356+BI357-CE357,$C357-SUM($CL357:CZ357)))))</f>
        <v>0</v>
      </c>
      <c r="DB357" s="10">
        <f ca="1">IF(NOT(snowball),0,IF(AO356=0,0,IF($C357&lt;=SUM($CL357:DA357),0,IF(CF357+$C357-SUM($CL357:DA357)&gt;AO356+BJ357,AO356+BJ357-CF357,$C357-SUM($CL357:DA357)))))</f>
        <v>0</v>
      </c>
      <c r="DC357" s="10">
        <f ca="1">IF(NOT(snowball),0,IF(AP356=0,0,IF($C357&lt;=SUM($CL357:DB357),0,IF(CG357+$C357-SUM($CL357:DB357)&gt;AP356+BK357,AP356+BK357-CG357,$C357-SUM($CL357:DB357)))))</f>
        <v>0</v>
      </c>
      <c r="DD357" s="10">
        <f ca="1">IF(NOT(snowball),0,IF(AQ356=0,0,IF($C357&lt;=SUM($CL357:DC357),0,IF(CH357+$C357-SUM($CL357:DC357)&gt;AQ356+BL357,AQ356+BL357-CH357,$C357-SUM($CL357:DC357)))))</f>
        <v>0</v>
      </c>
      <c r="DE357" s="10">
        <f ca="1">IF(NOT(snowball),0,IF(AR356=0,0,IF($C357&lt;=SUM($CL357:DD357),0,IF(CI357+$C357-SUM($CL357:DD357)&gt;AR356+BM357,AR356+BM357-CI357,$C357-SUM($CL357:DD357)))))</f>
        <v>0</v>
      </c>
    </row>
    <row r="358" spans="1:109" ht="11.1" customHeight="1">
      <c r="A358" s="11" t="str">
        <f t="shared" ca="1" si="458"/>
        <v/>
      </c>
      <c r="B358" s="5" t="e">
        <f t="shared" ca="1" si="489"/>
        <v>#N/A</v>
      </c>
      <c r="C358" s="34" t="str">
        <f t="shared" ca="1" si="475"/>
        <v/>
      </c>
      <c r="D358" s="10">
        <f t="shared" ca="1" si="459"/>
        <v>0</v>
      </c>
      <c r="E358" s="10">
        <f t="shared" ca="1" si="460"/>
        <v>0</v>
      </c>
      <c r="F358" s="10">
        <f t="shared" ca="1" si="461"/>
        <v>0</v>
      </c>
      <c r="G358" s="10">
        <f t="shared" ca="1" si="462"/>
        <v>0</v>
      </c>
      <c r="H358" s="10">
        <f t="shared" ca="1" si="463"/>
        <v>0</v>
      </c>
      <c r="I358" s="10">
        <f t="shared" ca="1" si="464"/>
        <v>0</v>
      </c>
      <c r="J358" s="10">
        <f t="shared" ca="1" si="439"/>
        <v>0</v>
      </c>
      <c r="K358" s="10">
        <f t="shared" ca="1" si="476"/>
        <v>0</v>
      </c>
      <c r="L358" s="10">
        <f t="shared" ca="1" si="477"/>
        <v>0</v>
      </c>
      <c r="M358" s="10">
        <f t="shared" ca="1" si="478"/>
        <v>0</v>
      </c>
      <c r="N358" s="10">
        <f t="shared" ca="1" si="479"/>
        <v>0</v>
      </c>
      <c r="O358" s="10">
        <f t="shared" ca="1" si="480"/>
        <v>0</v>
      </c>
      <c r="P358" s="10">
        <f t="shared" ca="1" si="481"/>
        <v>0</v>
      </c>
      <c r="Q358" s="10">
        <f t="shared" ca="1" si="482"/>
        <v>0</v>
      </c>
      <c r="R358" s="10">
        <f t="shared" ca="1" si="483"/>
        <v>0</v>
      </c>
      <c r="S358" s="10">
        <f t="shared" ca="1" si="484"/>
        <v>0</v>
      </c>
      <c r="T358" s="10">
        <f t="shared" ca="1" si="485"/>
        <v>0</v>
      </c>
      <c r="U358" s="10">
        <f t="shared" ca="1" si="486"/>
        <v>0</v>
      </c>
      <c r="V358" s="10">
        <f t="shared" ca="1" si="487"/>
        <v>0</v>
      </c>
      <c r="W358" s="10">
        <f t="shared" ca="1" si="487"/>
        <v>0</v>
      </c>
      <c r="X358" s="31"/>
      <c r="Y358" s="10">
        <f t="shared" ca="1" si="465"/>
        <v>0</v>
      </c>
      <c r="Z358" s="10">
        <f t="shared" ca="1" si="466"/>
        <v>0</v>
      </c>
      <c r="AA358" s="10">
        <f t="shared" ca="1" si="467"/>
        <v>0</v>
      </c>
      <c r="AB358" s="10">
        <f t="shared" ca="1" si="468"/>
        <v>0</v>
      </c>
      <c r="AC358" s="10">
        <f t="shared" ca="1" si="469"/>
        <v>0</v>
      </c>
      <c r="AD358" s="10">
        <f t="shared" ca="1" si="470"/>
        <v>0</v>
      </c>
      <c r="AE358" s="10">
        <f t="shared" ca="1" si="513"/>
        <v>0</v>
      </c>
      <c r="AF358" s="10">
        <f t="shared" ca="1" si="514"/>
        <v>0</v>
      </c>
      <c r="AG358" s="10">
        <f t="shared" ca="1" si="515"/>
        <v>0</v>
      </c>
      <c r="AH358" s="10">
        <f t="shared" ca="1" si="516"/>
        <v>0</v>
      </c>
      <c r="AI358" s="10">
        <f t="shared" ca="1" si="517"/>
        <v>0</v>
      </c>
      <c r="AJ358" s="10">
        <f t="shared" ca="1" si="518"/>
        <v>0</v>
      </c>
      <c r="AK358" s="10">
        <f t="shared" ca="1" si="519"/>
        <v>0</v>
      </c>
      <c r="AL358" s="10">
        <f t="shared" ca="1" si="520"/>
        <v>0</v>
      </c>
      <c r="AM358" s="10">
        <f t="shared" ca="1" si="521"/>
        <v>0</v>
      </c>
      <c r="AN358" s="10">
        <f t="shared" ca="1" si="522"/>
        <v>0</v>
      </c>
      <c r="AO358" s="10">
        <f t="shared" ca="1" si="523"/>
        <v>0</v>
      </c>
      <c r="AP358" s="10">
        <f t="shared" ca="1" si="524"/>
        <v>0</v>
      </c>
      <c r="AQ358" s="10">
        <f t="shared" ca="1" si="525"/>
        <v>0</v>
      </c>
      <c r="AR358" s="10">
        <f t="shared" ca="1" si="526"/>
        <v>0</v>
      </c>
      <c r="AS358" s="2"/>
      <c r="AT358" s="10">
        <f t="shared" ca="1" si="471"/>
        <v>0</v>
      </c>
      <c r="AU358" s="10">
        <f t="shared" ca="1" si="472"/>
        <v>0</v>
      </c>
      <c r="AV358" s="10">
        <f t="shared" ca="1" si="473"/>
        <v>0</v>
      </c>
      <c r="AW358" s="10">
        <f t="shared" ca="1" si="496"/>
        <v>0</v>
      </c>
      <c r="AX358" s="10">
        <f t="shared" ca="1" si="497"/>
        <v>0</v>
      </c>
      <c r="AY358" s="10">
        <f t="shared" ca="1" si="498"/>
        <v>0</v>
      </c>
      <c r="AZ358" s="10">
        <f t="shared" ca="1" si="499"/>
        <v>0</v>
      </c>
      <c r="BA358" s="10">
        <f t="shared" ca="1" si="500"/>
        <v>0</v>
      </c>
      <c r="BB358" s="10">
        <f t="shared" ca="1" si="501"/>
        <v>0</v>
      </c>
      <c r="BC358" s="10">
        <f t="shared" ca="1" si="502"/>
        <v>0</v>
      </c>
      <c r="BD358" s="10">
        <f t="shared" ca="1" si="503"/>
        <v>0</v>
      </c>
      <c r="BE358" s="10">
        <f t="shared" ca="1" si="504"/>
        <v>0</v>
      </c>
      <c r="BF358" s="10">
        <f t="shared" ca="1" si="505"/>
        <v>0</v>
      </c>
      <c r="BG358" s="10">
        <f t="shared" ca="1" si="506"/>
        <v>0</v>
      </c>
      <c r="BH358" s="10">
        <f t="shared" ca="1" si="507"/>
        <v>0</v>
      </c>
      <c r="BI358" s="10">
        <f t="shared" ca="1" si="508"/>
        <v>0</v>
      </c>
      <c r="BJ358" s="10">
        <f t="shared" ca="1" si="509"/>
        <v>0</v>
      </c>
      <c r="BK358" s="10">
        <f t="shared" ca="1" si="510"/>
        <v>0</v>
      </c>
      <c r="BL358" s="10">
        <f t="shared" ca="1" si="511"/>
        <v>0</v>
      </c>
      <c r="BM358" s="10">
        <f t="shared" ca="1" si="512"/>
        <v>0</v>
      </c>
      <c r="BN358" s="13">
        <f t="shared" ca="1" si="490"/>
        <v>0</v>
      </c>
      <c r="BO358" s="7"/>
      <c r="BP358" s="10">
        <f t="shared" ca="1" si="491"/>
        <v>0</v>
      </c>
      <c r="BQ358" s="10">
        <f t="shared" ca="1" si="492"/>
        <v>0</v>
      </c>
      <c r="BR358" s="10">
        <f t="shared" ca="1" si="493"/>
        <v>0</v>
      </c>
      <c r="BS358" s="10">
        <f t="shared" ca="1" si="494"/>
        <v>0</v>
      </c>
      <c r="BT358" s="10">
        <f t="shared" ca="1" si="495"/>
        <v>0</v>
      </c>
      <c r="BU358" s="10">
        <f t="shared" ca="1" si="527"/>
        <v>0</v>
      </c>
      <c r="BV358" s="10">
        <f t="shared" ca="1" si="528"/>
        <v>0</v>
      </c>
      <c r="BW358" s="10">
        <f t="shared" ca="1" si="529"/>
        <v>0</v>
      </c>
      <c r="BX358" s="10">
        <f t="shared" ca="1" si="530"/>
        <v>0</v>
      </c>
      <c r="BY358" s="10">
        <f t="shared" ca="1" si="531"/>
        <v>0</v>
      </c>
      <c r="BZ358" s="10">
        <f t="shared" ca="1" si="532"/>
        <v>0</v>
      </c>
      <c r="CA358" s="10">
        <f t="shared" ca="1" si="533"/>
        <v>0</v>
      </c>
      <c r="CB358" s="10">
        <f t="shared" ca="1" si="534"/>
        <v>0</v>
      </c>
      <c r="CC358" s="10">
        <f t="shared" ca="1" si="535"/>
        <v>0</v>
      </c>
      <c r="CD358" s="10">
        <f t="shared" ca="1" si="536"/>
        <v>0</v>
      </c>
      <c r="CE358" s="10">
        <f t="shared" ca="1" si="537"/>
        <v>0</v>
      </c>
      <c r="CF358" s="10">
        <f t="shared" ca="1" si="538"/>
        <v>0</v>
      </c>
      <c r="CG358" s="10">
        <f t="shared" ca="1" si="539"/>
        <v>0</v>
      </c>
      <c r="CH358" s="10">
        <f t="shared" ca="1" si="540"/>
        <v>0</v>
      </c>
      <c r="CI358" s="10">
        <f t="shared" ca="1" si="541"/>
        <v>0</v>
      </c>
      <c r="CJ358" s="13">
        <f t="shared" ca="1" si="474"/>
        <v>0</v>
      </c>
      <c r="CK358" s="13"/>
      <c r="CL358" s="33">
        <f t="shared" ca="1" si="488"/>
        <v>0</v>
      </c>
      <c r="CM358" s="10">
        <f ca="1">IF(NOT(snowball),0,IF(Z357=0,0,IF($C358&lt;=SUM($CL358:CL358),0,IF(BQ358+$C358-SUM($CL358:CL358)&gt;Z357+AU358,Z357+AU358-BQ358,$C358-SUM($CL358:CL358)))))</f>
        <v>0</v>
      </c>
      <c r="CN358" s="10">
        <f ca="1">IF(NOT(snowball),0,IF(AA357=0,0,IF($C358&lt;=SUM($CL358:CM358),0,IF(BR358+$C358-SUM($CL358:CM358)&gt;AA357+AV358,AA357+AV358-BR358,$C358-SUM($CL358:CM358)))))</f>
        <v>0</v>
      </c>
      <c r="CO358" s="10">
        <f ca="1">IF(NOT(snowball),0,IF(AB357=0,0,IF($C358&lt;=SUM($CL358:CN358),0,IF(BS358+$C358-SUM($CL358:CN358)&gt;AB357+AW358,AB357+AW358-BS358,$C358-SUM($CL358:CN358)))))</f>
        <v>0</v>
      </c>
      <c r="CP358" s="10">
        <f ca="1">IF(NOT(snowball),0,IF(AC357=0,0,IF($C358&lt;=SUM($CL358:CO358),0,IF(BT358+$C358-SUM($CL358:CO358)&gt;AC357+AX358,AC357+AX358-BT358,$C358-SUM($CL358:CO358)))))</f>
        <v>0</v>
      </c>
      <c r="CQ358" s="10">
        <f ca="1">IF(NOT(snowball),0,IF(AD357=0,0,IF($C358&lt;=SUM($CL358:CP358),0,IF(BU358+$C358-SUM($CL358:CP358)&gt;AD357+AY358,AD357+AY358-BU358,$C358-SUM($CL358:CP358)))))</f>
        <v>0</v>
      </c>
      <c r="CR358" s="10">
        <f ca="1">IF(NOT(snowball),0,IF(AE357=0,0,IF($C358&lt;=SUM($CL358:CQ358),0,IF(BV358+$C358-SUM($CL358:CQ358)&gt;AE357+AZ358,AE357+AZ358-BV358,$C358-SUM($CL358:CQ358)))))</f>
        <v>0</v>
      </c>
      <c r="CS358" s="10">
        <f ca="1">IF(NOT(snowball),0,IF(AF357=0,0,IF($C358&lt;=SUM($CL358:CR358),0,IF(BW358+$C358-SUM($CL358:CR358)&gt;AF357+BA358,AF357+BA358-BW358,$C358-SUM($CL358:CR358)))))</f>
        <v>0</v>
      </c>
      <c r="CT358" s="10">
        <f ca="1">IF(NOT(snowball),0,IF(AG357=0,0,IF($C358&lt;=SUM($CL358:CS358),0,IF(BX358+$C358-SUM($CL358:CS358)&gt;AG357+BB358,AG357+BB358-BX358,$C358-SUM($CL358:CS358)))))</f>
        <v>0</v>
      </c>
      <c r="CU358" s="10">
        <f ca="1">IF(NOT(snowball),0,IF(AH357=0,0,IF($C358&lt;=SUM($CL358:CT358),0,IF(BY358+$C358-SUM($CL358:CT358)&gt;AH357+BC358,AH357+BC358-BY358,$C358-SUM($CL358:CT358)))))</f>
        <v>0</v>
      </c>
      <c r="CV358" s="10">
        <f ca="1">IF(NOT(snowball),0,IF(AI357=0,0,IF($C358&lt;=SUM($CL358:CU358),0,IF(BZ358+$C358-SUM($CL358:CU358)&gt;AI357+BD358,AI357+BD358-BZ358,$C358-SUM($CL358:CU358)))))</f>
        <v>0</v>
      </c>
      <c r="CW358" s="10">
        <f ca="1">IF(NOT(snowball),0,IF(AJ357=0,0,IF($C358&lt;=SUM($CL358:CV358),0,IF(CA358+$C358-SUM($CL358:CV358)&gt;AJ357+BE358,AJ357+BE358-CA358,$C358-SUM($CL358:CV358)))))</f>
        <v>0</v>
      </c>
      <c r="CX358" s="10">
        <f ca="1">IF(NOT(snowball),0,IF(AK357=0,0,IF($C358&lt;=SUM($CL358:CW358),0,IF(CB358+$C358-SUM($CL358:CW358)&gt;AK357+BF358,AK357+BF358-CB358,$C358-SUM($CL358:CW358)))))</f>
        <v>0</v>
      </c>
      <c r="CY358" s="10">
        <f ca="1">IF(NOT(snowball),0,IF(AL357=0,0,IF($C358&lt;=SUM($CL358:CX358),0,IF(CC358+$C358-SUM($CL358:CX358)&gt;AL357+BG358,AL357+BG358-CC358,$C358-SUM($CL358:CX358)))))</f>
        <v>0</v>
      </c>
      <c r="CZ358" s="10">
        <f ca="1">IF(NOT(snowball),0,IF(AM357=0,0,IF($C358&lt;=SUM($CL358:CY358),0,IF(CD358+$C358-SUM($CL358:CY358)&gt;AM357+BH358,AM357+BH358-CD358,$C358-SUM($CL358:CY358)))))</f>
        <v>0</v>
      </c>
      <c r="DA358" s="10">
        <f ca="1">IF(NOT(snowball),0,IF(AN357=0,0,IF($C358&lt;=SUM($CL358:CZ358),0,IF(CE358+$C358-SUM($CL358:CZ358)&gt;AN357+BI358,AN357+BI358-CE358,$C358-SUM($CL358:CZ358)))))</f>
        <v>0</v>
      </c>
      <c r="DB358" s="10">
        <f ca="1">IF(NOT(snowball),0,IF(AO357=0,0,IF($C358&lt;=SUM($CL358:DA358),0,IF(CF358+$C358-SUM($CL358:DA358)&gt;AO357+BJ358,AO357+BJ358-CF358,$C358-SUM($CL358:DA358)))))</f>
        <v>0</v>
      </c>
      <c r="DC358" s="10">
        <f ca="1">IF(NOT(snowball),0,IF(AP357=0,0,IF($C358&lt;=SUM($CL358:DB358),0,IF(CG358+$C358-SUM($CL358:DB358)&gt;AP357+BK358,AP357+BK358-CG358,$C358-SUM($CL358:DB358)))))</f>
        <v>0</v>
      </c>
      <c r="DD358" s="10">
        <f ca="1">IF(NOT(snowball),0,IF(AQ357=0,0,IF($C358&lt;=SUM($CL358:DC358),0,IF(CH358+$C358-SUM($CL358:DC358)&gt;AQ357+BL358,AQ357+BL358-CH358,$C358-SUM($CL358:DC358)))))</f>
        <v>0</v>
      </c>
      <c r="DE358" s="10">
        <f ca="1">IF(NOT(snowball),0,IF(AR357=0,0,IF($C358&lt;=SUM($CL358:DD358),0,IF(CI358+$C358-SUM($CL358:DD358)&gt;AR357+BM358,AR357+BM358-CI358,$C358-SUM($CL358:DD358)))))</f>
        <v>0</v>
      </c>
    </row>
    <row r="359" spans="1:109" ht="11.1" customHeight="1">
      <c r="A359" s="11" t="str">
        <f t="shared" ca="1" si="458"/>
        <v/>
      </c>
      <c r="B359" s="5" t="e">
        <f t="shared" ca="1" si="489"/>
        <v>#N/A</v>
      </c>
      <c r="C359" s="34" t="str">
        <f t="shared" ca="1" si="475"/>
        <v/>
      </c>
      <c r="D359" s="10">
        <f t="shared" ca="1" si="459"/>
        <v>0</v>
      </c>
      <c r="E359" s="10">
        <f t="shared" ca="1" si="460"/>
        <v>0</v>
      </c>
      <c r="F359" s="10">
        <f t="shared" ca="1" si="461"/>
        <v>0</v>
      </c>
      <c r="G359" s="10">
        <f t="shared" ca="1" si="462"/>
        <v>0</v>
      </c>
      <c r="H359" s="10">
        <f t="shared" ca="1" si="463"/>
        <v>0</v>
      </c>
      <c r="I359" s="10">
        <f t="shared" ca="1" si="464"/>
        <v>0</v>
      </c>
      <c r="J359" s="10">
        <f t="shared" ca="1" si="439"/>
        <v>0</v>
      </c>
      <c r="K359" s="10">
        <f t="shared" ca="1" si="476"/>
        <v>0</v>
      </c>
      <c r="L359" s="10">
        <f t="shared" ca="1" si="477"/>
        <v>0</v>
      </c>
      <c r="M359" s="10">
        <f t="shared" ca="1" si="478"/>
        <v>0</v>
      </c>
      <c r="N359" s="10">
        <f t="shared" ca="1" si="479"/>
        <v>0</v>
      </c>
      <c r="O359" s="10">
        <f t="shared" ca="1" si="480"/>
        <v>0</v>
      </c>
      <c r="P359" s="10">
        <f t="shared" ca="1" si="481"/>
        <v>0</v>
      </c>
      <c r="Q359" s="10">
        <f t="shared" ca="1" si="482"/>
        <v>0</v>
      </c>
      <c r="R359" s="10">
        <f t="shared" ca="1" si="483"/>
        <v>0</v>
      </c>
      <c r="S359" s="10">
        <f t="shared" ca="1" si="484"/>
        <v>0</v>
      </c>
      <c r="T359" s="10">
        <f t="shared" ca="1" si="485"/>
        <v>0</v>
      </c>
      <c r="U359" s="10">
        <f t="shared" ca="1" si="486"/>
        <v>0</v>
      </c>
      <c r="V359" s="10">
        <f t="shared" ca="1" si="487"/>
        <v>0</v>
      </c>
      <c r="W359" s="10">
        <f t="shared" ca="1" si="487"/>
        <v>0</v>
      </c>
      <c r="X359" s="31"/>
      <c r="Y359" s="10">
        <f t="shared" ca="1" si="465"/>
        <v>0</v>
      </c>
      <c r="Z359" s="10">
        <f t="shared" ca="1" si="466"/>
        <v>0</v>
      </c>
      <c r="AA359" s="10">
        <f t="shared" ca="1" si="467"/>
        <v>0</v>
      </c>
      <c r="AB359" s="10">
        <f t="shared" ca="1" si="468"/>
        <v>0</v>
      </c>
      <c r="AC359" s="10">
        <f t="shared" ca="1" si="469"/>
        <v>0</v>
      </c>
      <c r="AD359" s="10">
        <f t="shared" ca="1" si="470"/>
        <v>0</v>
      </c>
      <c r="AE359" s="10">
        <f t="shared" ca="1" si="513"/>
        <v>0</v>
      </c>
      <c r="AF359" s="10">
        <f t="shared" ca="1" si="514"/>
        <v>0</v>
      </c>
      <c r="AG359" s="10">
        <f t="shared" ca="1" si="515"/>
        <v>0</v>
      </c>
      <c r="AH359" s="10">
        <f t="shared" ca="1" si="516"/>
        <v>0</v>
      </c>
      <c r="AI359" s="10">
        <f t="shared" ca="1" si="517"/>
        <v>0</v>
      </c>
      <c r="AJ359" s="10">
        <f t="shared" ca="1" si="518"/>
        <v>0</v>
      </c>
      <c r="AK359" s="10">
        <f t="shared" ca="1" si="519"/>
        <v>0</v>
      </c>
      <c r="AL359" s="10">
        <f t="shared" ca="1" si="520"/>
        <v>0</v>
      </c>
      <c r="AM359" s="10">
        <f t="shared" ca="1" si="521"/>
        <v>0</v>
      </c>
      <c r="AN359" s="10">
        <f t="shared" ca="1" si="522"/>
        <v>0</v>
      </c>
      <c r="AO359" s="10">
        <f t="shared" ca="1" si="523"/>
        <v>0</v>
      </c>
      <c r="AP359" s="10">
        <f t="shared" ca="1" si="524"/>
        <v>0</v>
      </c>
      <c r="AQ359" s="10">
        <f t="shared" ca="1" si="525"/>
        <v>0</v>
      </c>
      <c r="AR359" s="10">
        <f t="shared" ca="1" si="526"/>
        <v>0</v>
      </c>
      <c r="AS359" s="2"/>
      <c r="AT359" s="10">
        <f t="shared" ca="1" si="471"/>
        <v>0</v>
      </c>
      <c r="AU359" s="10">
        <f t="shared" ca="1" si="472"/>
        <v>0</v>
      </c>
      <c r="AV359" s="10">
        <f t="shared" ca="1" si="473"/>
        <v>0</v>
      </c>
      <c r="AW359" s="10">
        <f t="shared" ca="1" si="496"/>
        <v>0</v>
      </c>
      <c r="AX359" s="10">
        <f t="shared" ca="1" si="497"/>
        <v>0</v>
      </c>
      <c r="AY359" s="10">
        <f t="shared" ca="1" si="498"/>
        <v>0</v>
      </c>
      <c r="AZ359" s="10">
        <f t="shared" ca="1" si="499"/>
        <v>0</v>
      </c>
      <c r="BA359" s="10">
        <f t="shared" ca="1" si="500"/>
        <v>0</v>
      </c>
      <c r="BB359" s="10">
        <f t="shared" ca="1" si="501"/>
        <v>0</v>
      </c>
      <c r="BC359" s="10">
        <f t="shared" ca="1" si="502"/>
        <v>0</v>
      </c>
      <c r="BD359" s="10">
        <f t="shared" ca="1" si="503"/>
        <v>0</v>
      </c>
      <c r="BE359" s="10">
        <f t="shared" ca="1" si="504"/>
        <v>0</v>
      </c>
      <c r="BF359" s="10">
        <f t="shared" ca="1" si="505"/>
        <v>0</v>
      </c>
      <c r="BG359" s="10">
        <f t="shared" ca="1" si="506"/>
        <v>0</v>
      </c>
      <c r="BH359" s="10">
        <f t="shared" ca="1" si="507"/>
        <v>0</v>
      </c>
      <c r="BI359" s="10">
        <f t="shared" ca="1" si="508"/>
        <v>0</v>
      </c>
      <c r="BJ359" s="10">
        <f t="shared" ca="1" si="509"/>
        <v>0</v>
      </c>
      <c r="BK359" s="10">
        <f t="shared" ca="1" si="510"/>
        <v>0</v>
      </c>
      <c r="BL359" s="10">
        <f t="shared" ca="1" si="511"/>
        <v>0</v>
      </c>
      <c r="BM359" s="10">
        <f t="shared" ca="1" si="512"/>
        <v>0</v>
      </c>
      <c r="BN359" s="13">
        <f t="shared" ca="1" si="490"/>
        <v>0</v>
      </c>
      <c r="BO359" s="7"/>
      <c r="BP359" s="10">
        <f t="shared" ca="1" si="491"/>
        <v>0</v>
      </c>
      <c r="BQ359" s="10">
        <f t="shared" ca="1" si="492"/>
        <v>0</v>
      </c>
      <c r="BR359" s="10">
        <f t="shared" ca="1" si="493"/>
        <v>0</v>
      </c>
      <c r="BS359" s="10">
        <f t="shared" ca="1" si="494"/>
        <v>0</v>
      </c>
      <c r="BT359" s="10">
        <f t="shared" ca="1" si="495"/>
        <v>0</v>
      </c>
      <c r="BU359" s="10">
        <f t="shared" ca="1" si="527"/>
        <v>0</v>
      </c>
      <c r="BV359" s="10">
        <f t="shared" ca="1" si="528"/>
        <v>0</v>
      </c>
      <c r="BW359" s="10">
        <f t="shared" ca="1" si="529"/>
        <v>0</v>
      </c>
      <c r="BX359" s="10">
        <f t="shared" ca="1" si="530"/>
        <v>0</v>
      </c>
      <c r="BY359" s="10">
        <f t="shared" ca="1" si="531"/>
        <v>0</v>
      </c>
      <c r="BZ359" s="10">
        <f t="shared" ca="1" si="532"/>
        <v>0</v>
      </c>
      <c r="CA359" s="10">
        <f t="shared" ca="1" si="533"/>
        <v>0</v>
      </c>
      <c r="CB359" s="10">
        <f t="shared" ca="1" si="534"/>
        <v>0</v>
      </c>
      <c r="CC359" s="10">
        <f t="shared" ca="1" si="535"/>
        <v>0</v>
      </c>
      <c r="CD359" s="10">
        <f t="shared" ca="1" si="536"/>
        <v>0</v>
      </c>
      <c r="CE359" s="10">
        <f t="shared" ca="1" si="537"/>
        <v>0</v>
      </c>
      <c r="CF359" s="10">
        <f t="shared" ca="1" si="538"/>
        <v>0</v>
      </c>
      <c r="CG359" s="10">
        <f t="shared" ca="1" si="539"/>
        <v>0</v>
      </c>
      <c r="CH359" s="10">
        <f t="shared" ca="1" si="540"/>
        <v>0</v>
      </c>
      <c r="CI359" s="10">
        <f t="shared" ca="1" si="541"/>
        <v>0</v>
      </c>
      <c r="CJ359" s="13">
        <f t="shared" ca="1" si="474"/>
        <v>0</v>
      </c>
      <c r="CK359" s="13"/>
      <c r="CL359" s="33">
        <f t="shared" ca="1" si="488"/>
        <v>0</v>
      </c>
      <c r="CM359" s="10">
        <f ca="1">IF(NOT(snowball),0,IF(Z358=0,0,IF($C359&lt;=SUM($CL359:CL359),0,IF(BQ359+$C359-SUM($CL359:CL359)&gt;Z358+AU359,Z358+AU359-BQ359,$C359-SUM($CL359:CL359)))))</f>
        <v>0</v>
      </c>
      <c r="CN359" s="10">
        <f ca="1">IF(NOT(snowball),0,IF(AA358=0,0,IF($C359&lt;=SUM($CL359:CM359),0,IF(BR359+$C359-SUM($CL359:CM359)&gt;AA358+AV359,AA358+AV359-BR359,$C359-SUM($CL359:CM359)))))</f>
        <v>0</v>
      </c>
      <c r="CO359" s="10">
        <f ca="1">IF(NOT(snowball),0,IF(AB358=0,0,IF($C359&lt;=SUM($CL359:CN359),0,IF(BS359+$C359-SUM($CL359:CN359)&gt;AB358+AW359,AB358+AW359-BS359,$C359-SUM($CL359:CN359)))))</f>
        <v>0</v>
      </c>
      <c r="CP359" s="10">
        <f ca="1">IF(NOT(snowball),0,IF(AC358=0,0,IF($C359&lt;=SUM($CL359:CO359),0,IF(BT359+$C359-SUM($CL359:CO359)&gt;AC358+AX359,AC358+AX359-BT359,$C359-SUM($CL359:CO359)))))</f>
        <v>0</v>
      </c>
      <c r="CQ359" s="10">
        <f ca="1">IF(NOT(snowball),0,IF(AD358=0,0,IF($C359&lt;=SUM($CL359:CP359),0,IF(BU359+$C359-SUM($CL359:CP359)&gt;AD358+AY359,AD358+AY359-BU359,$C359-SUM($CL359:CP359)))))</f>
        <v>0</v>
      </c>
      <c r="CR359" s="10">
        <f ca="1">IF(NOT(snowball),0,IF(AE358=0,0,IF($C359&lt;=SUM($CL359:CQ359),0,IF(BV359+$C359-SUM($CL359:CQ359)&gt;AE358+AZ359,AE358+AZ359-BV359,$C359-SUM($CL359:CQ359)))))</f>
        <v>0</v>
      </c>
      <c r="CS359" s="10">
        <f ca="1">IF(NOT(snowball),0,IF(AF358=0,0,IF($C359&lt;=SUM($CL359:CR359),0,IF(BW359+$C359-SUM($CL359:CR359)&gt;AF358+BA359,AF358+BA359-BW359,$C359-SUM($CL359:CR359)))))</f>
        <v>0</v>
      </c>
      <c r="CT359" s="10">
        <f ca="1">IF(NOT(snowball),0,IF(AG358=0,0,IF($C359&lt;=SUM($CL359:CS359),0,IF(BX359+$C359-SUM($CL359:CS359)&gt;AG358+BB359,AG358+BB359-BX359,$C359-SUM($CL359:CS359)))))</f>
        <v>0</v>
      </c>
      <c r="CU359" s="10">
        <f ca="1">IF(NOT(snowball),0,IF(AH358=0,0,IF($C359&lt;=SUM($CL359:CT359),0,IF(BY359+$C359-SUM($CL359:CT359)&gt;AH358+BC359,AH358+BC359-BY359,$C359-SUM($CL359:CT359)))))</f>
        <v>0</v>
      </c>
      <c r="CV359" s="10">
        <f ca="1">IF(NOT(snowball),0,IF(AI358=0,0,IF($C359&lt;=SUM($CL359:CU359),0,IF(BZ359+$C359-SUM($CL359:CU359)&gt;AI358+BD359,AI358+BD359-BZ359,$C359-SUM($CL359:CU359)))))</f>
        <v>0</v>
      </c>
      <c r="CW359" s="10">
        <f ca="1">IF(NOT(snowball),0,IF(AJ358=0,0,IF($C359&lt;=SUM($CL359:CV359),0,IF(CA359+$C359-SUM($CL359:CV359)&gt;AJ358+BE359,AJ358+BE359-CA359,$C359-SUM($CL359:CV359)))))</f>
        <v>0</v>
      </c>
      <c r="CX359" s="10">
        <f ca="1">IF(NOT(snowball),0,IF(AK358=0,0,IF($C359&lt;=SUM($CL359:CW359),0,IF(CB359+$C359-SUM($CL359:CW359)&gt;AK358+BF359,AK358+BF359-CB359,$C359-SUM($CL359:CW359)))))</f>
        <v>0</v>
      </c>
      <c r="CY359" s="10">
        <f ca="1">IF(NOT(snowball),0,IF(AL358=0,0,IF($C359&lt;=SUM($CL359:CX359),0,IF(CC359+$C359-SUM($CL359:CX359)&gt;AL358+BG359,AL358+BG359-CC359,$C359-SUM($CL359:CX359)))))</f>
        <v>0</v>
      </c>
      <c r="CZ359" s="10">
        <f ca="1">IF(NOT(snowball),0,IF(AM358=0,0,IF($C359&lt;=SUM($CL359:CY359),0,IF(CD359+$C359-SUM($CL359:CY359)&gt;AM358+BH359,AM358+BH359-CD359,$C359-SUM($CL359:CY359)))))</f>
        <v>0</v>
      </c>
      <c r="DA359" s="10">
        <f ca="1">IF(NOT(snowball),0,IF(AN358=0,0,IF($C359&lt;=SUM($CL359:CZ359),0,IF(CE359+$C359-SUM($CL359:CZ359)&gt;AN358+BI359,AN358+BI359-CE359,$C359-SUM($CL359:CZ359)))))</f>
        <v>0</v>
      </c>
      <c r="DB359" s="10">
        <f ca="1">IF(NOT(snowball),0,IF(AO358=0,0,IF($C359&lt;=SUM($CL359:DA359),0,IF(CF359+$C359-SUM($CL359:DA359)&gt;AO358+BJ359,AO358+BJ359-CF359,$C359-SUM($CL359:DA359)))))</f>
        <v>0</v>
      </c>
      <c r="DC359" s="10">
        <f ca="1">IF(NOT(snowball),0,IF(AP358=0,0,IF($C359&lt;=SUM($CL359:DB359),0,IF(CG359+$C359-SUM($CL359:DB359)&gt;AP358+BK359,AP358+BK359-CG359,$C359-SUM($CL359:DB359)))))</f>
        <v>0</v>
      </c>
      <c r="DD359" s="10">
        <f ca="1">IF(NOT(snowball),0,IF(AQ358=0,0,IF($C359&lt;=SUM($CL359:DC359),0,IF(CH359+$C359-SUM($CL359:DC359)&gt;AQ358+BL359,AQ358+BL359-CH359,$C359-SUM($CL359:DC359)))))</f>
        <v>0</v>
      </c>
      <c r="DE359" s="10">
        <f ca="1">IF(NOT(snowball),0,IF(AR358=0,0,IF($C359&lt;=SUM($CL359:DD359),0,IF(CI359+$C359-SUM($CL359:DD359)&gt;AR358+BM359,AR358+BM359-CI359,$C359-SUM($CL359:DD359)))))</f>
        <v>0</v>
      </c>
    </row>
    <row r="360" spans="1:109" ht="11.1" customHeight="1">
      <c r="A360" s="11" t="str">
        <f t="shared" ca="1" si="458"/>
        <v/>
      </c>
      <c r="B360" s="5" t="e">
        <f t="shared" ca="1" si="489"/>
        <v>#N/A</v>
      </c>
      <c r="C360" s="34" t="str">
        <f t="shared" ca="1" si="475"/>
        <v/>
      </c>
      <c r="D360" s="10">
        <f t="shared" ca="1" si="459"/>
        <v>0</v>
      </c>
      <c r="E360" s="10">
        <f t="shared" ca="1" si="460"/>
        <v>0</v>
      </c>
      <c r="F360" s="10">
        <f t="shared" ca="1" si="461"/>
        <v>0</v>
      </c>
      <c r="G360" s="10">
        <f t="shared" ca="1" si="462"/>
        <v>0</v>
      </c>
      <c r="H360" s="10">
        <f t="shared" ca="1" si="463"/>
        <v>0</v>
      </c>
      <c r="I360" s="10">
        <f t="shared" ca="1" si="464"/>
        <v>0</v>
      </c>
      <c r="J360" s="10">
        <f t="shared" ca="1" si="439"/>
        <v>0</v>
      </c>
      <c r="K360" s="10">
        <f t="shared" ca="1" si="476"/>
        <v>0</v>
      </c>
      <c r="L360" s="10">
        <f t="shared" ca="1" si="477"/>
        <v>0</v>
      </c>
      <c r="M360" s="10">
        <f t="shared" ca="1" si="478"/>
        <v>0</v>
      </c>
      <c r="N360" s="10">
        <f t="shared" ca="1" si="479"/>
        <v>0</v>
      </c>
      <c r="O360" s="10">
        <f t="shared" ca="1" si="480"/>
        <v>0</v>
      </c>
      <c r="P360" s="10">
        <f t="shared" ca="1" si="481"/>
        <v>0</v>
      </c>
      <c r="Q360" s="10">
        <f t="shared" ca="1" si="482"/>
        <v>0</v>
      </c>
      <c r="R360" s="10">
        <f t="shared" ca="1" si="483"/>
        <v>0</v>
      </c>
      <c r="S360" s="10">
        <f t="shared" ca="1" si="484"/>
        <v>0</v>
      </c>
      <c r="T360" s="10">
        <f t="shared" ca="1" si="485"/>
        <v>0</v>
      </c>
      <c r="U360" s="10">
        <f t="shared" ca="1" si="486"/>
        <v>0</v>
      </c>
      <c r="V360" s="10">
        <f t="shared" ca="1" si="487"/>
        <v>0</v>
      </c>
      <c r="W360" s="10">
        <f t="shared" ca="1" si="487"/>
        <v>0</v>
      </c>
      <c r="X360" s="31"/>
      <c r="Y360" s="10">
        <f t="shared" ca="1" si="465"/>
        <v>0</v>
      </c>
      <c r="Z360" s="10">
        <f t="shared" ca="1" si="466"/>
        <v>0</v>
      </c>
      <c r="AA360" s="10">
        <f t="shared" ca="1" si="467"/>
        <v>0</v>
      </c>
      <c r="AB360" s="10">
        <f t="shared" ca="1" si="468"/>
        <v>0</v>
      </c>
      <c r="AC360" s="10">
        <f t="shared" ca="1" si="469"/>
        <v>0</v>
      </c>
      <c r="AD360" s="10">
        <f t="shared" ca="1" si="470"/>
        <v>0</v>
      </c>
      <c r="AE360" s="10">
        <f t="shared" ca="1" si="513"/>
        <v>0</v>
      </c>
      <c r="AF360" s="10">
        <f t="shared" ca="1" si="514"/>
        <v>0</v>
      </c>
      <c r="AG360" s="10">
        <f t="shared" ca="1" si="515"/>
        <v>0</v>
      </c>
      <c r="AH360" s="10">
        <f t="shared" ca="1" si="516"/>
        <v>0</v>
      </c>
      <c r="AI360" s="10">
        <f t="shared" ca="1" si="517"/>
        <v>0</v>
      </c>
      <c r="AJ360" s="10">
        <f t="shared" ca="1" si="518"/>
        <v>0</v>
      </c>
      <c r="AK360" s="10">
        <f t="shared" ca="1" si="519"/>
        <v>0</v>
      </c>
      <c r="AL360" s="10">
        <f t="shared" ca="1" si="520"/>
        <v>0</v>
      </c>
      <c r="AM360" s="10">
        <f t="shared" ca="1" si="521"/>
        <v>0</v>
      </c>
      <c r="AN360" s="10">
        <f t="shared" ca="1" si="522"/>
        <v>0</v>
      </c>
      <c r="AO360" s="10">
        <f t="shared" ca="1" si="523"/>
        <v>0</v>
      </c>
      <c r="AP360" s="10">
        <f t="shared" ca="1" si="524"/>
        <v>0</v>
      </c>
      <c r="AQ360" s="10">
        <f t="shared" ca="1" si="525"/>
        <v>0</v>
      </c>
      <c r="AR360" s="10">
        <f t="shared" ca="1" si="526"/>
        <v>0</v>
      </c>
      <c r="AS360" s="2"/>
      <c r="AT360" s="10">
        <f t="shared" ca="1" si="471"/>
        <v>0</v>
      </c>
      <c r="AU360" s="10">
        <f t="shared" ca="1" si="472"/>
        <v>0</v>
      </c>
      <c r="AV360" s="10">
        <f t="shared" ca="1" si="473"/>
        <v>0</v>
      </c>
      <c r="AW360" s="10">
        <f t="shared" ca="1" si="496"/>
        <v>0</v>
      </c>
      <c r="AX360" s="10">
        <f t="shared" ca="1" si="497"/>
        <v>0</v>
      </c>
      <c r="AY360" s="10">
        <f t="shared" ca="1" si="498"/>
        <v>0</v>
      </c>
      <c r="AZ360" s="10">
        <f t="shared" ca="1" si="499"/>
        <v>0</v>
      </c>
      <c r="BA360" s="10">
        <f t="shared" ca="1" si="500"/>
        <v>0</v>
      </c>
      <c r="BB360" s="10">
        <f t="shared" ca="1" si="501"/>
        <v>0</v>
      </c>
      <c r="BC360" s="10">
        <f t="shared" ca="1" si="502"/>
        <v>0</v>
      </c>
      <c r="BD360" s="10">
        <f t="shared" ca="1" si="503"/>
        <v>0</v>
      </c>
      <c r="BE360" s="10">
        <f t="shared" ca="1" si="504"/>
        <v>0</v>
      </c>
      <c r="BF360" s="10">
        <f t="shared" ca="1" si="505"/>
        <v>0</v>
      </c>
      <c r="BG360" s="10">
        <f t="shared" ca="1" si="506"/>
        <v>0</v>
      </c>
      <c r="BH360" s="10">
        <f t="shared" ca="1" si="507"/>
        <v>0</v>
      </c>
      <c r="BI360" s="10">
        <f t="shared" ca="1" si="508"/>
        <v>0</v>
      </c>
      <c r="BJ360" s="10">
        <f t="shared" ca="1" si="509"/>
        <v>0</v>
      </c>
      <c r="BK360" s="10">
        <f t="shared" ca="1" si="510"/>
        <v>0</v>
      </c>
      <c r="BL360" s="10">
        <f t="shared" ca="1" si="511"/>
        <v>0</v>
      </c>
      <c r="BM360" s="10">
        <f t="shared" ca="1" si="512"/>
        <v>0</v>
      </c>
      <c r="BN360" s="13">
        <f t="shared" ca="1" si="490"/>
        <v>0</v>
      </c>
      <c r="BO360" s="7"/>
      <c r="BP360" s="10">
        <f t="shared" ca="1" si="491"/>
        <v>0</v>
      </c>
      <c r="BQ360" s="10">
        <f t="shared" ca="1" si="492"/>
        <v>0</v>
      </c>
      <c r="BR360" s="10">
        <f t="shared" ca="1" si="493"/>
        <v>0</v>
      </c>
      <c r="BS360" s="10">
        <f t="shared" ca="1" si="494"/>
        <v>0</v>
      </c>
      <c r="BT360" s="10">
        <f t="shared" ca="1" si="495"/>
        <v>0</v>
      </c>
      <c r="BU360" s="10">
        <f t="shared" ca="1" si="527"/>
        <v>0</v>
      </c>
      <c r="BV360" s="10">
        <f t="shared" ca="1" si="528"/>
        <v>0</v>
      </c>
      <c r="BW360" s="10">
        <f t="shared" ca="1" si="529"/>
        <v>0</v>
      </c>
      <c r="BX360" s="10">
        <f t="shared" ca="1" si="530"/>
        <v>0</v>
      </c>
      <c r="BY360" s="10">
        <f t="shared" ca="1" si="531"/>
        <v>0</v>
      </c>
      <c r="BZ360" s="10">
        <f t="shared" ca="1" si="532"/>
        <v>0</v>
      </c>
      <c r="CA360" s="10">
        <f t="shared" ca="1" si="533"/>
        <v>0</v>
      </c>
      <c r="CB360" s="10">
        <f t="shared" ca="1" si="534"/>
        <v>0</v>
      </c>
      <c r="CC360" s="10">
        <f t="shared" ca="1" si="535"/>
        <v>0</v>
      </c>
      <c r="CD360" s="10">
        <f t="shared" ca="1" si="536"/>
        <v>0</v>
      </c>
      <c r="CE360" s="10">
        <f t="shared" ca="1" si="537"/>
        <v>0</v>
      </c>
      <c r="CF360" s="10">
        <f t="shared" ca="1" si="538"/>
        <v>0</v>
      </c>
      <c r="CG360" s="10">
        <f t="shared" ca="1" si="539"/>
        <v>0</v>
      </c>
      <c r="CH360" s="10">
        <f t="shared" ca="1" si="540"/>
        <v>0</v>
      </c>
      <c r="CI360" s="10">
        <f t="shared" ca="1" si="541"/>
        <v>0</v>
      </c>
      <c r="CJ360" s="13">
        <f t="shared" ca="1" si="474"/>
        <v>0</v>
      </c>
      <c r="CK360" s="13"/>
      <c r="CL360" s="33">
        <f t="shared" ca="1" si="488"/>
        <v>0</v>
      </c>
      <c r="CM360" s="10">
        <f ca="1">IF(NOT(snowball),0,IF(Z359=0,0,IF($C360&lt;=SUM($CL360:CL360),0,IF(BQ360+$C360-SUM($CL360:CL360)&gt;Z359+AU360,Z359+AU360-BQ360,$C360-SUM($CL360:CL360)))))</f>
        <v>0</v>
      </c>
      <c r="CN360" s="10">
        <f ca="1">IF(NOT(snowball),0,IF(AA359=0,0,IF($C360&lt;=SUM($CL360:CM360),0,IF(BR360+$C360-SUM($CL360:CM360)&gt;AA359+AV360,AA359+AV360-BR360,$C360-SUM($CL360:CM360)))))</f>
        <v>0</v>
      </c>
      <c r="CO360" s="10">
        <f ca="1">IF(NOT(snowball),0,IF(AB359=0,0,IF($C360&lt;=SUM($CL360:CN360),0,IF(BS360+$C360-SUM($CL360:CN360)&gt;AB359+AW360,AB359+AW360-BS360,$C360-SUM($CL360:CN360)))))</f>
        <v>0</v>
      </c>
      <c r="CP360" s="10">
        <f ca="1">IF(NOT(snowball),0,IF(AC359=0,0,IF($C360&lt;=SUM($CL360:CO360),0,IF(BT360+$C360-SUM($CL360:CO360)&gt;AC359+AX360,AC359+AX360-BT360,$C360-SUM($CL360:CO360)))))</f>
        <v>0</v>
      </c>
      <c r="CQ360" s="10">
        <f ca="1">IF(NOT(snowball),0,IF(AD359=0,0,IF($C360&lt;=SUM($CL360:CP360),0,IF(BU360+$C360-SUM($CL360:CP360)&gt;AD359+AY360,AD359+AY360-BU360,$C360-SUM($CL360:CP360)))))</f>
        <v>0</v>
      </c>
      <c r="CR360" s="10">
        <f ca="1">IF(NOT(snowball),0,IF(AE359=0,0,IF($C360&lt;=SUM($CL360:CQ360),0,IF(BV360+$C360-SUM($CL360:CQ360)&gt;AE359+AZ360,AE359+AZ360-BV360,$C360-SUM($CL360:CQ360)))))</f>
        <v>0</v>
      </c>
      <c r="CS360" s="10">
        <f ca="1">IF(NOT(snowball),0,IF(AF359=0,0,IF($C360&lt;=SUM($CL360:CR360),0,IF(BW360+$C360-SUM($CL360:CR360)&gt;AF359+BA360,AF359+BA360-BW360,$C360-SUM($CL360:CR360)))))</f>
        <v>0</v>
      </c>
      <c r="CT360" s="10">
        <f ca="1">IF(NOT(snowball),0,IF(AG359=0,0,IF($C360&lt;=SUM($CL360:CS360),0,IF(BX360+$C360-SUM($CL360:CS360)&gt;AG359+BB360,AG359+BB360-BX360,$C360-SUM($CL360:CS360)))))</f>
        <v>0</v>
      </c>
      <c r="CU360" s="10">
        <f ca="1">IF(NOT(snowball),0,IF(AH359=0,0,IF($C360&lt;=SUM($CL360:CT360),0,IF(BY360+$C360-SUM($CL360:CT360)&gt;AH359+BC360,AH359+BC360-BY360,$C360-SUM($CL360:CT360)))))</f>
        <v>0</v>
      </c>
      <c r="CV360" s="10">
        <f ca="1">IF(NOT(snowball),0,IF(AI359=0,0,IF($C360&lt;=SUM($CL360:CU360),0,IF(BZ360+$C360-SUM($CL360:CU360)&gt;AI359+BD360,AI359+BD360-BZ360,$C360-SUM($CL360:CU360)))))</f>
        <v>0</v>
      </c>
      <c r="CW360" s="10">
        <f ca="1">IF(NOT(snowball),0,IF(AJ359=0,0,IF($C360&lt;=SUM($CL360:CV360),0,IF(CA360+$C360-SUM($CL360:CV360)&gt;AJ359+BE360,AJ359+BE360-CA360,$C360-SUM($CL360:CV360)))))</f>
        <v>0</v>
      </c>
      <c r="CX360" s="10">
        <f ca="1">IF(NOT(snowball),0,IF(AK359=0,0,IF($C360&lt;=SUM($CL360:CW360),0,IF(CB360+$C360-SUM($CL360:CW360)&gt;AK359+BF360,AK359+BF360-CB360,$C360-SUM($CL360:CW360)))))</f>
        <v>0</v>
      </c>
      <c r="CY360" s="10">
        <f ca="1">IF(NOT(snowball),0,IF(AL359=0,0,IF($C360&lt;=SUM($CL360:CX360),0,IF(CC360+$C360-SUM($CL360:CX360)&gt;AL359+BG360,AL359+BG360-CC360,$C360-SUM($CL360:CX360)))))</f>
        <v>0</v>
      </c>
      <c r="CZ360" s="10">
        <f ca="1">IF(NOT(snowball),0,IF(AM359=0,0,IF($C360&lt;=SUM($CL360:CY360),0,IF(CD360+$C360-SUM($CL360:CY360)&gt;AM359+BH360,AM359+BH360-CD360,$C360-SUM($CL360:CY360)))))</f>
        <v>0</v>
      </c>
      <c r="DA360" s="10">
        <f ca="1">IF(NOT(snowball),0,IF(AN359=0,0,IF($C360&lt;=SUM($CL360:CZ360),0,IF(CE360+$C360-SUM($CL360:CZ360)&gt;AN359+BI360,AN359+BI360-CE360,$C360-SUM($CL360:CZ360)))))</f>
        <v>0</v>
      </c>
      <c r="DB360" s="10">
        <f ca="1">IF(NOT(snowball),0,IF(AO359=0,0,IF($C360&lt;=SUM($CL360:DA360),0,IF(CF360+$C360-SUM($CL360:DA360)&gt;AO359+BJ360,AO359+BJ360-CF360,$C360-SUM($CL360:DA360)))))</f>
        <v>0</v>
      </c>
      <c r="DC360" s="10">
        <f ca="1">IF(NOT(snowball),0,IF(AP359=0,0,IF($C360&lt;=SUM($CL360:DB360),0,IF(CG360+$C360-SUM($CL360:DB360)&gt;AP359+BK360,AP359+BK360-CG360,$C360-SUM($CL360:DB360)))))</f>
        <v>0</v>
      </c>
      <c r="DD360" s="10">
        <f ca="1">IF(NOT(snowball),0,IF(AQ359=0,0,IF($C360&lt;=SUM($CL360:DC360),0,IF(CH360+$C360-SUM($CL360:DC360)&gt;AQ359+BL360,AQ359+BL360-CH360,$C360-SUM($CL360:DC360)))))</f>
        <v>0</v>
      </c>
      <c r="DE360" s="10">
        <f ca="1">IF(NOT(snowball),0,IF(AR359=0,0,IF($C360&lt;=SUM($CL360:DD360),0,IF(CI360+$C360-SUM($CL360:DD360)&gt;AR359+BM360,AR359+BM360-CI360,$C360-SUM($CL360:DD360)))))</f>
        <v>0</v>
      </c>
    </row>
    <row r="361" spans="1:109" ht="11.1" customHeight="1">
      <c r="A361" s="11" t="str">
        <f t="shared" ca="1" si="458"/>
        <v/>
      </c>
      <c r="B361" s="5" t="e">
        <f t="shared" ca="1" si="489"/>
        <v>#N/A</v>
      </c>
      <c r="C361" s="34" t="str">
        <f t="shared" ca="1" si="475"/>
        <v/>
      </c>
      <c r="D361" s="10">
        <f t="shared" ca="1" si="459"/>
        <v>0</v>
      </c>
      <c r="E361" s="10">
        <f t="shared" ca="1" si="460"/>
        <v>0</v>
      </c>
      <c r="F361" s="10">
        <f t="shared" ca="1" si="461"/>
        <v>0</v>
      </c>
      <c r="G361" s="10">
        <f t="shared" ca="1" si="462"/>
        <v>0</v>
      </c>
      <c r="H361" s="10">
        <f t="shared" ca="1" si="463"/>
        <v>0</v>
      </c>
      <c r="I361" s="10">
        <f t="shared" ca="1" si="464"/>
        <v>0</v>
      </c>
      <c r="J361" s="10">
        <f t="shared" ca="1" si="439"/>
        <v>0</v>
      </c>
      <c r="K361" s="10">
        <f t="shared" ca="1" si="476"/>
        <v>0</v>
      </c>
      <c r="L361" s="10">
        <f t="shared" ca="1" si="477"/>
        <v>0</v>
      </c>
      <c r="M361" s="10">
        <f t="shared" ca="1" si="478"/>
        <v>0</v>
      </c>
      <c r="N361" s="10">
        <f t="shared" ca="1" si="479"/>
        <v>0</v>
      </c>
      <c r="O361" s="10">
        <f t="shared" ca="1" si="480"/>
        <v>0</v>
      </c>
      <c r="P361" s="10">
        <f t="shared" ca="1" si="481"/>
        <v>0</v>
      </c>
      <c r="Q361" s="10">
        <f t="shared" ca="1" si="482"/>
        <v>0</v>
      </c>
      <c r="R361" s="10">
        <f t="shared" ca="1" si="483"/>
        <v>0</v>
      </c>
      <c r="S361" s="10">
        <f t="shared" ca="1" si="484"/>
        <v>0</v>
      </c>
      <c r="T361" s="10">
        <f t="shared" ca="1" si="485"/>
        <v>0</v>
      </c>
      <c r="U361" s="10">
        <f t="shared" ca="1" si="486"/>
        <v>0</v>
      </c>
      <c r="V361" s="10">
        <f t="shared" ca="1" si="487"/>
        <v>0</v>
      </c>
      <c r="W361" s="10">
        <f t="shared" ca="1" si="487"/>
        <v>0</v>
      </c>
      <c r="X361" s="31"/>
      <c r="Y361" s="10">
        <f t="shared" ca="1" si="465"/>
        <v>0</v>
      </c>
      <c r="Z361" s="10">
        <f t="shared" ca="1" si="466"/>
        <v>0</v>
      </c>
      <c r="AA361" s="10">
        <f t="shared" ca="1" si="467"/>
        <v>0</v>
      </c>
      <c r="AB361" s="10">
        <f t="shared" ca="1" si="468"/>
        <v>0</v>
      </c>
      <c r="AC361" s="10">
        <f t="shared" ca="1" si="469"/>
        <v>0</v>
      </c>
      <c r="AD361" s="10">
        <f t="shared" ca="1" si="470"/>
        <v>0</v>
      </c>
      <c r="AE361" s="10">
        <f t="shared" ca="1" si="513"/>
        <v>0</v>
      </c>
      <c r="AF361" s="10">
        <f t="shared" ca="1" si="514"/>
        <v>0</v>
      </c>
      <c r="AG361" s="10">
        <f t="shared" ca="1" si="515"/>
        <v>0</v>
      </c>
      <c r="AH361" s="10">
        <f t="shared" ca="1" si="516"/>
        <v>0</v>
      </c>
      <c r="AI361" s="10">
        <f t="shared" ca="1" si="517"/>
        <v>0</v>
      </c>
      <c r="AJ361" s="10">
        <f t="shared" ca="1" si="518"/>
        <v>0</v>
      </c>
      <c r="AK361" s="10">
        <f t="shared" ca="1" si="519"/>
        <v>0</v>
      </c>
      <c r="AL361" s="10">
        <f t="shared" ca="1" si="520"/>
        <v>0</v>
      </c>
      <c r="AM361" s="10">
        <f t="shared" ca="1" si="521"/>
        <v>0</v>
      </c>
      <c r="AN361" s="10">
        <f t="shared" ca="1" si="522"/>
        <v>0</v>
      </c>
      <c r="AO361" s="10">
        <f t="shared" ca="1" si="523"/>
        <v>0</v>
      </c>
      <c r="AP361" s="10">
        <f t="shared" ca="1" si="524"/>
        <v>0</v>
      </c>
      <c r="AQ361" s="10">
        <f t="shared" ca="1" si="525"/>
        <v>0</v>
      </c>
      <c r="AR361" s="10">
        <f t="shared" ca="1" si="526"/>
        <v>0</v>
      </c>
      <c r="AS361" s="2"/>
      <c r="AT361" s="10">
        <f t="shared" ca="1" si="471"/>
        <v>0</v>
      </c>
      <c r="AU361" s="10">
        <f t="shared" ca="1" si="472"/>
        <v>0</v>
      </c>
      <c r="AV361" s="10">
        <f t="shared" ca="1" si="473"/>
        <v>0</v>
      </c>
      <c r="AW361" s="10">
        <f t="shared" ca="1" si="496"/>
        <v>0</v>
      </c>
      <c r="AX361" s="10">
        <f t="shared" ca="1" si="497"/>
        <v>0</v>
      </c>
      <c r="AY361" s="10">
        <f t="shared" ca="1" si="498"/>
        <v>0</v>
      </c>
      <c r="AZ361" s="10">
        <f t="shared" ca="1" si="499"/>
        <v>0</v>
      </c>
      <c r="BA361" s="10">
        <f t="shared" ca="1" si="500"/>
        <v>0</v>
      </c>
      <c r="BB361" s="10">
        <f t="shared" ca="1" si="501"/>
        <v>0</v>
      </c>
      <c r="BC361" s="10">
        <f t="shared" ca="1" si="502"/>
        <v>0</v>
      </c>
      <c r="BD361" s="10">
        <f t="shared" ca="1" si="503"/>
        <v>0</v>
      </c>
      <c r="BE361" s="10">
        <f t="shared" ca="1" si="504"/>
        <v>0</v>
      </c>
      <c r="BF361" s="10">
        <f t="shared" ca="1" si="505"/>
        <v>0</v>
      </c>
      <c r="BG361" s="10">
        <f t="shared" ca="1" si="506"/>
        <v>0</v>
      </c>
      <c r="BH361" s="10">
        <f t="shared" ca="1" si="507"/>
        <v>0</v>
      </c>
      <c r="BI361" s="10">
        <f t="shared" ca="1" si="508"/>
        <v>0</v>
      </c>
      <c r="BJ361" s="10">
        <f t="shared" ca="1" si="509"/>
        <v>0</v>
      </c>
      <c r="BK361" s="10">
        <f t="shared" ca="1" si="510"/>
        <v>0</v>
      </c>
      <c r="BL361" s="10">
        <f t="shared" ca="1" si="511"/>
        <v>0</v>
      </c>
      <c r="BM361" s="10">
        <f t="shared" ca="1" si="512"/>
        <v>0</v>
      </c>
      <c r="BN361" s="13">
        <f t="shared" ca="1" si="490"/>
        <v>0</v>
      </c>
      <c r="BO361" s="7"/>
      <c r="BP361" s="10">
        <f t="shared" ca="1" si="491"/>
        <v>0</v>
      </c>
      <c r="BQ361" s="10">
        <f t="shared" ca="1" si="492"/>
        <v>0</v>
      </c>
      <c r="BR361" s="10">
        <f t="shared" ca="1" si="493"/>
        <v>0</v>
      </c>
      <c r="BS361" s="10">
        <f t="shared" ca="1" si="494"/>
        <v>0</v>
      </c>
      <c r="BT361" s="10">
        <f t="shared" ca="1" si="495"/>
        <v>0</v>
      </c>
      <c r="BU361" s="10">
        <f t="shared" ca="1" si="527"/>
        <v>0</v>
      </c>
      <c r="BV361" s="10">
        <f t="shared" ca="1" si="528"/>
        <v>0</v>
      </c>
      <c r="BW361" s="10">
        <f t="shared" ca="1" si="529"/>
        <v>0</v>
      </c>
      <c r="BX361" s="10">
        <f t="shared" ca="1" si="530"/>
        <v>0</v>
      </c>
      <c r="BY361" s="10">
        <f t="shared" ca="1" si="531"/>
        <v>0</v>
      </c>
      <c r="BZ361" s="10">
        <f t="shared" ca="1" si="532"/>
        <v>0</v>
      </c>
      <c r="CA361" s="10">
        <f t="shared" ca="1" si="533"/>
        <v>0</v>
      </c>
      <c r="CB361" s="10">
        <f t="shared" ca="1" si="534"/>
        <v>0</v>
      </c>
      <c r="CC361" s="10">
        <f t="shared" ca="1" si="535"/>
        <v>0</v>
      </c>
      <c r="CD361" s="10">
        <f t="shared" ca="1" si="536"/>
        <v>0</v>
      </c>
      <c r="CE361" s="10">
        <f t="shared" ca="1" si="537"/>
        <v>0</v>
      </c>
      <c r="CF361" s="10">
        <f t="shared" ca="1" si="538"/>
        <v>0</v>
      </c>
      <c r="CG361" s="10">
        <f t="shared" ca="1" si="539"/>
        <v>0</v>
      </c>
      <c r="CH361" s="10">
        <f t="shared" ca="1" si="540"/>
        <v>0</v>
      </c>
      <c r="CI361" s="10">
        <f t="shared" ca="1" si="541"/>
        <v>0</v>
      </c>
      <c r="CJ361" s="13">
        <f t="shared" ca="1" si="474"/>
        <v>0</v>
      </c>
      <c r="CK361" s="13"/>
      <c r="CL361" s="33">
        <f t="shared" ca="1" si="488"/>
        <v>0</v>
      </c>
      <c r="CM361" s="10">
        <f ca="1">IF(NOT(snowball),0,IF(Z360=0,0,IF($C361&lt;=SUM($CL361:CL361),0,IF(BQ361+$C361-SUM($CL361:CL361)&gt;Z360+AU361,Z360+AU361-BQ361,$C361-SUM($CL361:CL361)))))</f>
        <v>0</v>
      </c>
      <c r="CN361" s="10">
        <f ca="1">IF(NOT(snowball),0,IF(AA360=0,0,IF($C361&lt;=SUM($CL361:CM361),0,IF(BR361+$C361-SUM($CL361:CM361)&gt;AA360+AV361,AA360+AV361-BR361,$C361-SUM($CL361:CM361)))))</f>
        <v>0</v>
      </c>
      <c r="CO361" s="10">
        <f ca="1">IF(NOT(snowball),0,IF(AB360=0,0,IF($C361&lt;=SUM($CL361:CN361),0,IF(BS361+$C361-SUM($CL361:CN361)&gt;AB360+AW361,AB360+AW361-BS361,$C361-SUM($CL361:CN361)))))</f>
        <v>0</v>
      </c>
      <c r="CP361" s="10">
        <f ca="1">IF(NOT(snowball),0,IF(AC360=0,0,IF($C361&lt;=SUM($CL361:CO361),0,IF(BT361+$C361-SUM($CL361:CO361)&gt;AC360+AX361,AC360+AX361-BT361,$C361-SUM($CL361:CO361)))))</f>
        <v>0</v>
      </c>
      <c r="CQ361" s="10">
        <f ca="1">IF(NOT(snowball),0,IF(AD360=0,0,IF($C361&lt;=SUM($CL361:CP361),0,IF(BU361+$C361-SUM($CL361:CP361)&gt;AD360+AY361,AD360+AY361-BU361,$C361-SUM($CL361:CP361)))))</f>
        <v>0</v>
      </c>
      <c r="CR361" s="10">
        <f ca="1">IF(NOT(snowball),0,IF(AE360=0,0,IF($C361&lt;=SUM($CL361:CQ361),0,IF(BV361+$C361-SUM($CL361:CQ361)&gt;AE360+AZ361,AE360+AZ361-BV361,$C361-SUM($CL361:CQ361)))))</f>
        <v>0</v>
      </c>
      <c r="CS361" s="10">
        <f ca="1">IF(NOT(snowball),0,IF(AF360=0,0,IF($C361&lt;=SUM($CL361:CR361),0,IF(BW361+$C361-SUM($CL361:CR361)&gt;AF360+BA361,AF360+BA361-BW361,$C361-SUM($CL361:CR361)))))</f>
        <v>0</v>
      </c>
      <c r="CT361" s="10">
        <f ca="1">IF(NOT(snowball),0,IF(AG360=0,0,IF($C361&lt;=SUM($CL361:CS361),0,IF(BX361+$C361-SUM($CL361:CS361)&gt;AG360+BB361,AG360+BB361-BX361,$C361-SUM($CL361:CS361)))))</f>
        <v>0</v>
      </c>
      <c r="CU361" s="10">
        <f ca="1">IF(NOT(snowball),0,IF(AH360=0,0,IF($C361&lt;=SUM($CL361:CT361),0,IF(BY361+$C361-SUM($CL361:CT361)&gt;AH360+BC361,AH360+BC361-BY361,$C361-SUM($CL361:CT361)))))</f>
        <v>0</v>
      </c>
      <c r="CV361" s="10">
        <f ca="1">IF(NOT(snowball),0,IF(AI360=0,0,IF($C361&lt;=SUM($CL361:CU361),0,IF(BZ361+$C361-SUM($CL361:CU361)&gt;AI360+BD361,AI360+BD361-BZ361,$C361-SUM($CL361:CU361)))))</f>
        <v>0</v>
      </c>
      <c r="CW361" s="10">
        <f ca="1">IF(NOT(snowball),0,IF(AJ360=0,0,IF($C361&lt;=SUM($CL361:CV361),0,IF(CA361+$C361-SUM($CL361:CV361)&gt;AJ360+BE361,AJ360+BE361-CA361,$C361-SUM($CL361:CV361)))))</f>
        <v>0</v>
      </c>
      <c r="CX361" s="10">
        <f ca="1">IF(NOT(snowball),0,IF(AK360=0,0,IF($C361&lt;=SUM($CL361:CW361),0,IF(CB361+$C361-SUM($CL361:CW361)&gt;AK360+BF361,AK360+BF361-CB361,$C361-SUM($CL361:CW361)))))</f>
        <v>0</v>
      </c>
      <c r="CY361" s="10">
        <f ca="1">IF(NOT(snowball),0,IF(AL360=0,0,IF($C361&lt;=SUM($CL361:CX361),0,IF(CC361+$C361-SUM($CL361:CX361)&gt;AL360+BG361,AL360+BG361-CC361,$C361-SUM($CL361:CX361)))))</f>
        <v>0</v>
      </c>
      <c r="CZ361" s="10">
        <f ca="1">IF(NOT(snowball),0,IF(AM360=0,0,IF($C361&lt;=SUM($CL361:CY361),0,IF(CD361+$C361-SUM($CL361:CY361)&gt;AM360+BH361,AM360+BH361-CD361,$C361-SUM($CL361:CY361)))))</f>
        <v>0</v>
      </c>
      <c r="DA361" s="10">
        <f ca="1">IF(NOT(snowball),0,IF(AN360=0,0,IF($C361&lt;=SUM($CL361:CZ361),0,IF(CE361+$C361-SUM($CL361:CZ361)&gt;AN360+BI361,AN360+BI361-CE361,$C361-SUM($CL361:CZ361)))))</f>
        <v>0</v>
      </c>
      <c r="DB361" s="10">
        <f ca="1">IF(NOT(snowball),0,IF(AO360=0,0,IF($C361&lt;=SUM($CL361:DA361),0,IF(CF361+$C361-SUM($CL361:DA361)&gt;AO360+BJ361,AO360+BJ361-CF361,$C361-SUM($CL361:DA361)))))</f>
        <v>0</v>
      </c>
      <c r="DC361" s="10">
        <f ca="1">IF(NOT(snowball),0,IF(AP360=0,0,IF($C361&lt;=SUM($CL361:DB361),0,IF(CG361+$C361-SUM($CL361:DB361)&gt;AP360+BK361,AP360+BK361-CG361,$C361-SUM($CL361:DB361)))))</f>
        <v>0</v>
      </c>
      <c r="DD361" s="10">
        <f ca="1">IF(NOT(snowball),0,IF(AQ360=0,0,IF($C361&lt;=SUM($CL361:DC361),0,IF(CH361+$C361-SUM($CL361:DC361)&gt;AQ360+BL361,AQ360+BL361-CH361,$C361-SUM($CL361:DC361)))))</f>
        <v>0</v>
      </c>
      <c r="DE361" s="10">
        <f ca="1">IF(NOT(snowball),0,IF(AR360=0,0,IF($C361&lt;=SUM($CL361:DD361),0,IF(CI361+$C361-SUM($CL361:DD361)&gt;AR360+BM361,AR360+BM361-CI361,$C361-SUM($CL361:DD361)))))</f>
        <v>0</v>
      </c>
    </row>
    <row r="362" spans="1:109" ht="11.1" customHeight="1">
      <c r="A362" s="11" t="str">
        <f t="shared" ca="1" si="458"/>
        <v/>
      </c>
      <c r="B362" s="5" t="e">
        <f t="shared" ca="1" si="489"/>
        <v>#N/A</v>
      </c>
      <c r="C362" s="34" t="str">
        <f t="shared" ca="1" si="475"/>
        <v/>
      </c>
      <c r="D362" s="10">
        <f t="shared" ca="1" si="459"/>
        <v>0</v>
      </c>
      <c r="E362" s="10">
        <f t="shared" ca="1" si="460"/>
        <v>0</v>
      </c>
      <c r="F362" s="10">
        <f t="shared" ca="1" si="461"/>
        <v>0</v>
      </c>
      <c r="G362" s="10">
        <f t="shared" ca="1" si="462"/>
        <v>0</v>
      </c>
      <c r="H362" s="10">
        <f t="shared" ca="1" si="463"/>
        <v>0</v>
      </c>
      <c r="I362" s="10">
        <f t="shared" ca="1" si="464"/>
        <v>0</v>
      </c>
      <c r="J362" s="10">
        <f t="shared" ca="1" si="439"/>
        <v>0</v>
      </c>
      <c r="K362" s="10">
        <f t="shared" ca="1" si="476"/>
        <v>0</v>
      </c>
      <c r="L362" s="10">
        <f t="shared" ca="1" si="477"/>
        <v>0</v>
      </c>
      <c r="M362" s="10">
        <f t="shared" ca="1" si="478"/>
        <v>0</v>
      </c>
      <c r="N362" s="10">
        <f t="shared" ca="1" si="479"/>
        <v>0</v>
      </c>
      <c r="O362" s="10">
        <f t="shared" ca="1" si="480"/>
        <v>0</v>
      </c>
      <c r="P362" s="10">
        <f t="shared" ca="1" si="481"/>
        <v>0</v>
      </c>
      <c r="Q362" s="10">
        <f t="shared" ca="1" si="482"/>
        <v>0</v>
      </c>
      <c r="R362" s="10">
        <f t="shared" ca="1" si="483"/>
        <v>0</v>
      </c>
      <c r="S362" s="10">
        <f t="shared" ca="1" si="484"/>
        <v>0</v>
      </c>
      <c r="T362" s="10">
        <f t="shared" ca="1" si="485"/>
        <v>0</v>
      </c>
      <c r="U362" s="10">
        <f t="shared" ca="1" si="486"/>
        <v>0</v>
      </c>
      <c r="V362" s="10">
        <f t="shared" ca="1" si="487"/>
        <v>0</v>
      </c>
      <c r="W362" s="10">
        <f t="shared" ca="1" si="487"/>
        <v>0</v>
      </c>
      <c r="X362" s="31"/>
      <c r="Y362" s="10">
        <f t="shared" ca="1" si="465"/>
        <v>0</v>
      </c>
      <c r="Z362" s="10">
        <f t="shared" ca="1" si="466"/>
        <v>0</v>
      </c>
      <c r="AA362" s="10">
        <f t="shared" ca="1" si="467"/>
        <v>0</v>
      </c>
      <c r="AB362" s="10">
        <f t="shared" ca="1" si="468"/>
        <v>0</v>
      </c>
      <c r="AC362" s="10">
        <f t="shared" ca="1" si="469"/>
        <v>0</v>
      </c>
      <c r="AD362" s="10">
        <f t="shared" ca="1" si="470"/>
        <v>0</v>
      </c>
      <c r="AE362" s="10">
        <f t="shared" ca="1" si="513"/>
        <v>0</v>
      </c>
      <c r="AF362" s="10">
        <f t="shared" ca="1" si="514"/>
        <v>0</v>
      </c>
      <c r="AG362" s="10">
        <f t="shared" ca="1" si="515"/>
        <v>0</v>
      </c>
      <c r="AH362" s="10">
        <f t="shared" ca="1" si="516"/>
        <v>0</v>
      </c>
      <c r="AI362" s="10">
        <f t="shared" ca="1" si="517"/>
        <v>0</v>
      </c>
      <c r="AJ362" s="10">
        <f t="shared" ca="1" si="518"/>
        <v>0</v>
      </c>
      <c r="AK362" s="10">
        <f t="shared" ca="1" si="519"/>
        <v>0</v>
      </c>
      <c r="AL362" s="10">
        <f t="shared" ca="1" si="520"/>
        <v>0</v>
      </c>
      <c r="AM362" s="10">
        <f t="shared" ca="1" si="521"/>
        <v>0</v>
      </c>
      <c r="AN362" s="10">
        <f t="shared" ca="1" si="522"/>
        <v>0</v>
      </c>
      <c r="AO362" s="10">
        <f t="shared" ca="1" si="523"/>
        <v>0</v>
      </c>
      <c r="AP362" s="10">
        <f t="shared" ca="1" si="524"/>
        <v>0</v>
      </c>
      <c r="AQ362" s="10">
        <f t="shared" ca="1" si="525"/>
        <v>0</v>
      </c>
      <c r="AR362" s="10">
        <f t="shared" ca="1" si="526"/>
        <v>0</v>
      </c>
      <c r="AS362" s="2"/>
      <c r="AT362" s="10">
        <f t="shared" ca="1" si="471"/>
        <v>0</v>
      </c>
      <c r="AU362" s="10">
        <f t="shared" ca="1" si="472"/>
        <v>0</v>
      </c>
      <c r="AV362" s="10">
        <f t="shared" ca="1" si="473"/>
        <v>0</v>
      </c>
      <c r="AW362" s="10">
        <f t="shared" ca="1" si="496"/>
        <v>0</v>
      </c>
      <c r="AX362" s="10">
        <f t="shared" ca="1" si="497"/>
        <v>0</v>
      </c>
      <c r="AY362" s="10">
        <f t="shared" ca="1" si="498"/>
        <v>0</v>
      </c>
      <c r="AZ362" s="10">
        <f t="shared" ca="1" si="499"/>
        <v>0</v>
      </c>
      <c r="BA362" s="10">
        <f t="shared" ca="1" si="500"/>
        <v>0</v>
      </c>
      <c r="BB362" s="10">
        <f t="shared" ca="1" si="501"/>
        <v>0</v>
      </c>
      <c r="BC362" s="10">
        <f t="shared" ca="1" si="502"/>
        <v>0</v>
      </c>
      <c r="BD362" s="10">
        <f t="shared" ca="1" si="503"/>
        <v>0</v>
      </c>
      <c r="BE362" s="10">
        <f t="shared" ca="1" si="504"/>
        <v>0</v>
      </c>
      <c r="BF362" s="10">
        <f t="shared" ca="1" si="505"/>
        <v>0</v>
      </c>
      <c r="BG362" s="10">
        <f t="shared" ca="1" si="506"/>
        <v>0</v>
      </c>
      <c r="BH362" s="10">
        <f t="shared" ca="1" si="507"/>
        <v>0</v>
      </c>
      <c r="BI362" s="10">
        <f t="shared" ca="1" si="508"/>
        <v>0</v>
      </c>
      <c r="BJ362" s="10">
        <f t="shared" ca="1" si="509"/>
        <v>0</v>
      </c>
      <c r="BK362" s="10">
        <f t="shared" ca="1" si="510"/>
        <v>0</v>
      </c>
      <c r="BL362" s="10">
        <f t="shared" ca="1" si="511"/>
        <v>0</v>
      </c>
      <c r="BM362" s="10">
        <f t="shared" ca="1" si="512"/>
        <v>0</v>
      </c>
      <c r="BN362" s="13">
        <f t="shared" ca="1" si="490"/>
        <v>0</v>
      </c>
      <c r="BO362" s="7"/>
      <c r="BP362" s="10">
        <f t="shared" ca="1" si="491"/>
        <v>0</v>
      </c>
      <c r="BQ362" s="10">
        <f t="shared" ca="1" si="492"/>
        <v>0</v>
      </c>
      <c r="BR362" s="10">
        <f t="shared" ca="1" si="493"/>
        <v>0</v>
      </c>
      <c r="BS362" s="10">
        <f t="shared" ca="1" si="494"/>
        <v>0</v>
      </c>
      <c r="BT362" s="10">
        <f t="shared" ca="1" si="495"/>
        <v>0</v>
      </c>
      <c r="BU362" s="10">
        <f t="shared" ca="1" si="527"/>
        <v>0</v>
      </c>
      <c r="BV362" s="10">
        <f t="shared" ca="1" si="528"/>
        <v>0</v>
      </c>
      <c r="BW362" s="10">
        <f t="shared" ca="1" si="529"/>
        <v>0</v>
      </c>
      <c r="BX362" s="10">
        <f t="shared" ca="1" si="530"/>
        <v>0</v>
      </c>
      <c r="BY362" s="10">
        <f t="shared" ca="1" si="531"/>
        <v>0</v>
      </c>
      <c r="BZ362" s="10">
        <f t="shared" ca="1" si="532"/>
        <v>0</v>
      </c>
      <c r="CA362" s="10">
        <f t="shared" ca="1" si="533"/>
        <v>0</v>
      </c>
      <c r="CB362" s="10">
        <f t="shared" ca="1" si="534"/>
        <v>0</v>
      </c>
      <c r="CC362" s="10">
        <f t="shared" ca="1" si="535"/>
        <v>0</v>
      </c>
      <c r="CD362" s="10">
        <f t="shared" ca="1" si="536"/>
        <v>0</v>
      </c>
      <c r="CE362" s="10">
        <f t="shared" ca="1" si="537"/>
        <v>0</v>
      </c>
      <c r="CF362" s="10">
        <f t="shared" ca="1" si="538"/>
        <v>0</v>
      </c>
      <c r="CG362" s="10">
        <f t="shared" ca="1" si="539"/>
        <v>0</v>
      </c>
      <c r="CH362" s="10">
        <f t="shared" ca="1" si="540"/>
        <v>0</v>
      </c>
      <c r="CI362" s="10">
        <f t="shared" ca="1" si="541"/>
        <v>0</v>
      </c>
      <c r="CJ362" s="13">
        <f t="shared" ca="1" si="474"/>
        <v>0</v>
      </c>
      <c r="CK362" s="13"/>
      <c r="CL362" s="33">
        <f t="shared" ca="1" si="488"/>
        <v>0</v>
      </c>
      <c r="CM362" s="10">
        <f ca="1">IF(NOT(snowball),0,IF(Z361=0,0,IF($C362&lt;=SUM($CL362:CL362),0,IF(BQ362+$C362-SUM($CL362:CL362)&gt;Z361+AU362,Z361+AU362-BQ362,$C362-SUM($CL362:CL362)))))</f>
        <v>0</v>
      </c>
      <c r="CN362" s="10">
        <f ca="1">IF(NOT(snowball),0,IF(AA361=0,0,IF($C362&lt;=SUM($CL362:CM362),0,IF(BR362+$C362-SUM($CL362:CM362)&gt;AA361+AV362,AA361+AV362-BR362,$C362-SUM($CL362:CM362)))))</f>
        <v>0</v>
      </c>
      <c r="CO362" s="10">
        <f ca="1">IF(NOT(snowball),0,IF(AB361=0,0,IF($C362&lt;=SUM($CL362:CN362),0,IF(BS362+$C362-SUM($CL362:CN362)&gt;AB361+AW362,AB361+AW362-BS362,$C362-SUM($CL362:CN362)))))</f>
        <v>0</v>
      </c>
      <c r="CP362" s="10">
        <f ca="1">IF(NOT(snowball),0,IF(AC361=0,0,IF($C362&lt;=SUM($CL362:CO362),0,IF(BT362+$C362-SUM($CL362:CO362)&gt;AC361+AX362,AC361+AX362-BT362,$C362-SUM($CL362:CO362)))))</f>
        <v>0</v>
      </c>
      <c r="CQ362" s="10">
        <f ca="1">IF(NOT(snowball),0,IF(AD361=0,0,IF($C362&lt;=SUM($CL362:CP362),0,IF(BU362+$C362-SUM($CL362:CP362)&gt;AD361+AY362,AD361+AY362-BU362,$C362-SUM($CL362:CP362)))))</f>
        <v>0</v>
      </c>
      <c r="CR362" s="10">
        <f ca="1">IF(NOT(snowball),0,IF(AE361=0,0,IF($C362&lt;=SUM($CL362:CQ362),0,IF(BV362+$C362-SUM($CL362:CQ362)&gt;AE361+AZ362,AE361+AZ362-BV362,$C362-SUM($CL362:CQ362)))))</f>
        <v>0</v>
      </c>
      <c r="CS362" s="10">
        <f ca="1">IF(NOT(snowball),0,IF(AF361=0,0,IF($C362&lt;=SUM($CL362:CR362),0,IF(BW362+$C362-SUM($CL362:CR362)&gt;AF361+BA362,AF361+BA362-BW362,$C362-SUM($CL362:CR362)))))</f>
        <v>0</v>
      </c>
      <c r="CT362" s="10">
        <f ca="1">IF(NOT(snowball),0,IF(AG361=0,0,IF($C362&lt;=SUM($CL362:CS362),0,IF(BX362+$C362-SUM($CL362:CS362)&gt;AG361+BB362,AG361+BB362-BX362,$C362-SUM($CL362:CS362)))))</f>
        <v>0</v>
      </c>
      <c r="CU362" s="10">
        <f ca="1">IF(NOT(snowball),0,IF(AH361=0,0,IF($C362&lt;=SUM($CL362:CT362),0,IF(BY362+$C362-SUM($CL362:CT362)&gt;AH361+BC362,AH361+BC362-BY362,$C362-SUM($CL362:CT362)))))</f>
        <v>0</v>
      </c>
      <c r="CV362" s="10">
        <f ca="1">IF(NOT(snowball),0,IF(AI361=0,0,IF($C362&lt;=SUM($CL362:CU362),0,IF(BZ362+$C362-SUM($CL362:CU362)&gt;AI361+BD362,AI361+BD362-BZ362,$C362-SUM($CL362:CU362)))))</f>
        <v>0</v>
      </c>
      <c r="CW362" s="10">
        <f ca="1">IF(NOT(snowball),0,IF(AJ361=0,0,IF($C362&lt;=SUM($CL362:CV362),0,IF(CA362+$C362-SUM($CL362:CV362)&gt;AJ361+BE362,AJ361+BE362-CA362,$C362-SUM($CL362:CV362)))))</f>
        <v>0</v>
      </c>
      <c r="CX362" s="10">
        <f ca="1">IF(NOT(snowball),0,IF(AK361=0,0,IF($C362&lt;=SUM($CL362:CW362),0,IF(CB362+$C362-SUM($CL362:CW362)&gt;AK361+BF362,AK361+BF362-CB362,$C362-SUM($CL362:CW362)))))</f>
        <v>0</v>
      </c>
      <c r="CY362" s="10">
        <f ca="1">IF(NOT(snowball),0,IF(AL361=0,0,IF($C362&lt;=SUM($CL362:CX362),0,IF(CC362+$C362-SUM($CL362:CX362)&gt;AL361+BG362,AL361+BG362-CC362,$C362-SUM($CL362:CX362)))))</f>
        <v>0</v>
      </c>
      <c r="CZ362" s="10">
        <f ca="1">IF(NOT(snowball),0,IF(AM361=0,0,IF($C362&lt;=SUM($CL362:CY362),0,IF(CD362+$C362-SUM($CL362:CY362)&gt;AM361+BH362,AM361+BH362-CD362,$C362-SUM($CL362:CY362)))))</f>
        <v>0</v>
      </c>
      <c r="DA362" s="10">
        <f ca="1">IF(NOT(snowball),0,IF(AN361=0,0,IF($C362&lt;=SUM($CL362:CZ362),0,IF(CE362+$C362-SUM($CL362:CZ362)&gt;AN361+BI362,AN361+BI362-CE362,$C362-SUM($CL362:CZ362)))))</f>
        <v>0</v>
      </c>
      <c r="DB362" s="10">
        <f ca="1">IF(NOT(snowball),0,IF(AO361=0,0,IF($C362&lt;=SUM($CL362:DA362),0,IF(CF362+$C362-SUM($CL362:DA362)&gt;AO361+BJ362,AO361+BJ362-CF362,$C362-SUM($CL362:DA362)))))</f>
        <v>0</v>
      </c>
      <c r="DC362" s="10">
        <f ca="1">IF(NOT(snowball),0,IF(AP361=0,0,IF($C362&lt;=SUM($CL362:DB362),0,IF(CG362+$C362-SUM($CL362:DB362)&gt;AP361+BK362,AP361+BK362-CG362,$C362-SUM($CL362:DB362)))))</f>
        <v>0</v>
      </c>
      <c r="DD362" s="10">
        <f ca="1">IF(NOT(snowball),0,IF(AQ361=0,0,IF($C362&lt;=SUM($CL362:DC362),0,IF(CH362+$C362-SUM($CL362:DC362)&gt;AQ361+BL362,AQ361+BL362-CH362,$C362-SUM($CL362:DC362)))))</f>
        <v>0</v>
      </c>
      <c r="DE362" s="10">
        <f ca="1">IF(NOT(snowball),0,IF(AR361=0,0,IF($C362&lt;=SUM($CL362:DD362),0,IF(CI362+$C362-SUM($CL362:DD362)&gt;AR361+BM362,AR361+BM362-CI362,$C362-SUM($CL362:DD362)))))</f>
        <v>0</v>
      </c>
    </row>
    <row r="363" spans="1:109" ht="11.1" customHeight="1">
      <c r="A363" s="11" t="str">
        <f t="shared" ca="1" si="458"/>
        <v/>
      </c>
      <c r="B363" s="5" t="e">
        <f t="shared" ca="1" si="489"/>
        <v>#N/A</v>
      </c>
      <c r="C363" s="34" t="str">
        <f t="shared" ca="1" si="475"/>
        <v/>
      </c>
      <c r="D363" s="10">
        <f t="shared" ca="1" si="459"/>
        <v>0</v>
      </c>
      <c r="E363" s="10">
        <f t="shared" ca="1" si="460"/>
        <v>0</v>
      </c>
      <c r="F363" s="10">
        <f t="shared" ca="1" si="461"/>
        <v>0</v>
      </c>
      <c r="G363" s="10">
        <f t="shared" ca="1" si="462"/>
        <v>0</v>
      </c>
      <c r="H363" s="10">
        <f t="shared" ca="1" si="463"/>
        <v>0</v>
      </c>
      <c r="I363" s="10">
        <f t="shared" ca="1" si="464"/>
        <v>0</v>
      </c>
      <c r="J363" s="10">
        <f t="shared" ca="1" si="439"/>
        <v>0</v>
      </c>
      <c r="K363" s="10">
        <f t="shared" ca="1" si="476"/>
        <v>0</v>
      </c>
      <c r="L363" s="10">
        <f t="shared" ca="1" si="477"/>
        <v>0</v>
      </c>
      <c r="M363" s="10">
        <f t="shared" ca="1" si="478"/>
        <v>0</v>
      </c>
      <c r="N363" s="10">
        <f t="shared" ca="1" si="479"/>
        <v>0</v>
      </c>
      <c r="O363" s="10">
        <f t="shared" ca="1" si="480"/>
        <v>0</v>
      </c>
      <c r="P363" s="10">
        <f t="shared" ca="1" si="481"/>
        <v>0</v>
      </c>
      <c r="Q363" s="10">
        <f t="shared" ca="1" si="482"/>
        <v>0</v>
      </c>
      <c r="R363" s="10">
        <f t="shared" ca="1" si="483"/>
        <v>0</v>
      </c>
      <c r="S363" s="10">
        <f t="shared" ca="1" si="484"/>
        <v>0</v>
      </c>
      <c r="T363" s="10">
        <f t="shared" ca="1" si="485"/>
        <v>0</v>
      </c>
      <c r="U363" s="10">
        <f t="shared" ca="1" si="486"/>
        <v>0</v>
      </c>
      <c r="V363" s="10">
        <f t="shared" ca="1" si="487"/>
        <v>0</v>
      </c>
      <c r="W363" s="10">
        <f t="shared" ca="1" si="487"/>
        <v>0</v>
      </c>
      <c r="X363" s="31"/>
      <c r="Y363" s="10">
        <f t="shared" ca="1" si="465"/>
        <v>0</v>
      </c>
      <c r="Z363" s="10">
        <f t="shared" ca="1" si="466"/>
        <v>0</v>
      </c>
      <c r="AA363" s="10">
        <f t="shared" ca="1" si="467"/>
        <v>0</v>
      </c>
      <c r="AB363" s="10">
        <f t="shared" ca="1" si="468"/>
        <v>0</v>
      </c>
      <c r="AC363" s="10">
        <f t="shared" ca="1" si="469"/>
        <v>0</v>
      </c>
      <c r="AD363" s="10">
        <f t="shared" ca="1" si="470"/>
        <v>0</v>
      </c>
      <c r="AE363" s="10">
        <f t="shared" ca="1" si="513"/>
        <v>0</v>
      </c>
      <c r="AF363" s="10">
        <f t="shared" ca="1" si="514"/>
        <v>0</v>
      </c>
      <c r="AG363" s="10">
        <f t="shared" ca="1" si="515"/>
        <v>0</v>
      </c>
      <c r="AH363" s="10">
        <f t="shared" ca="1" si="516"/>
        <v>0</v>
      </c>
      <c r="AI363" s="10">
        <f t="shared" ca="1" si="517"/>
        <v>0</v>
      </c>
      <c r="AJ363" s="10">
        <f t="shared" ca="1" si="518"/>
        <v>0</v>
      </c>
      <c r="AK363" s="10">
        <f t="shared" ca="1" si="519"/>
        <v>0</v>
      </c>
      <c r="AL363" s="10">
        <f t="shared" ca="1" si="520"/>
        <v>0</v>
      </c>
      <c r="AM363" s="10">
        <f t="shared" ca="1" si="521"/>
        <v>0</v>
      </c>
      <c r="AN363" s="10">
        <f t="shared" ca="1" si="522"/>
        <v>0</v>
      </c>
      <c r="AO363" s="10">
        <f t="shared" ca="1" si="523"/>
        <v>0</v>
      </c>
      <c r="AP363" s="10">
        <f t="shared" ca="1" si="524"/>
        <v>0</v>
      </c>
      <c r="AQ363" s="10">
        <f t="shared" ca="1" si="525"/>
        <v>0</v>
      </c>
      <c r="AR363" s="10">
        <f t="shared" ca="1" si="526"/>
        <v>0</v>
      </c>
      <c r="AS363" s="2"/>
      <c r="AT363" s="10">
        <f t="shared" ca="1" si="471"/>
        <v>0</v>
      </c>
      <c r="AU363" s="10">
        <f t="shared" ca="1" si="472"/>
        <v>0</v>
      </c>
      <c r="AV363" s="10">
        <f t="shared" ca="1" si="473"/>
        <v>0</v>
      </c>
      <c r="AW363" s="10">
        <f t="shared" ca="1" si="496"/>
        <v>0</v>
      </c>
      <c r="AX363" s="10">
        <f t="shared" ca="1" si="497"/>
        <v>0</v>
      </c>
      <c r="AY363" s="10">
        <f t="shared" ca="1" si="498"/>
        <v>0</v>
      </c>
      <c r="AZ363" s="10">
        <f t="shared" ca="1" si="499"/>
        <v>0</v>
      </c>
      <c r="BA363" s="10">
        <f t="shared" ca="1" si="500"/>
        <v>0</v>
      </c>
      <c r="BB363" s="10">
        <f t="shared" ca="1" si="501"/>
        <v>0</v>
      </c>
      <c r="BC363" s="10">
        <f t="shared" ca="1" si="502"/>
        <v>0</v>
      </c>
      <c r="BD363" s="10">
        <f t="shared" ca="1" si="503"/>
        <v>0</v>
      </c>
      <c r="BE363" s="10">
        <f t="shared" ca="1" si="504"/>
        <v>0</v>
      </c>
      <c r="BF363" s="10">
        <f t="shared" ca="1" si="505"/>
        <v>0</v>
      </c>
      <c r="BG363" s="10">
        <f t="shared" ca="1" si="506"/>
        <v>0</v>
      </c>
      <c r="BH363" s="10">
        <f t="shared" ca="1" si="507"/>
        <v>0</v>
      </c>
      <c r="BI363" s="10">
        <f t="shared" ca="1" si="508"/>
        <v>0</v>
      </c>
      <c r="BJ363" s="10">
        <f t="shared" ca="1" si="509"/>
        <v>0</v>
      </c>
      <c r="BK363" s="10">
        <f t="shared" ca="1" si="510"/>
        <v>0</v>
      </c>
      <c r="BL363" s="10">
        <f t="shared" ca="1" si="511"/>
        <v>0</v>
      </c>
      <c r="BM363" s="10">
        <f t="shared" ca="1" si="512"/>
        <v>0</v>
      </c>
      <c r="BN363" s="13">
        <f t="shared" ca="1" si="490"/>
        <v>0</v>
      </c>
      <c r="BO363" s="7"/>
      <c r="BP363" s="10">
        <f t="shared" ca="1" si="491"/>
        <v>0</v>
      </c>
      <c r="BQ363" s="10">
        <f t="shared" ca="1" si="492"/>
        <v>0</v>
      </c>
      <c r="BR363" s="10">
        <f t="shared" ca="1" si="493"/>
        <v>0</v>
      </c>
      <c r="BS363" s="10">
        <f t="shared" ca="1" si="494"/>
        <v>0</v>
      </c>
      <c r="BT363" s="10">
        <f t="shared" ca="1" si="495"/>
        <v>0</v>
      </c>
      <c r="BU363" s="10">
        <f t="shared" ca="1" si="527"/>
        <v>0</v>
      </c>
      <c r="BV363" s="10">
        <f t="shared" ca="1" si="528"/>
        <v>0</v>
      </c>
      <c r="BW363" s="10">
        <f t="shared" ca="1" si="529"/>
        <v>0</v>
      </c>
      <c r="BX363" s="10">
        <f t="shared" ca="1" si="530"/>
        <v>0</v>
      </c>
      <c r="BY363" s="10">
        <f t="shared" ca="1" si="531"/>
        <v>0</v>
      </c>
      <c r="BZ363" s="10">
        <f t="shared" ca="1" si="532"/>
        <v>0</v>
      </c>
      <c r="CA363" s="10">
        <f t="shared" ca="1" si="533"/>
        <v>0</v>
      </c>
      <c r="CB363" s="10">
        <f t="shared" ca="1" si="534"/>
        <v>0</v>
      </c>
      <c r="CC363" s="10">
        <f t="shared" ca="1" si="535"/>
        <v>0</v>
      </c>
      <c r="CD363" s="10">
        <f t="shared" ca="1" si="536"/>
        <v>0</v>
      </c>
      <c r="CE363" s="10">
        <f t="shared" ca="1" si="537"/>
        <v>0</v>
      </c>
      <c r="CF363" s="10">
        <f t="shared" ca="1" si="538"/>
        <v>0</v>
      </c>
      <c r="CG363" s="10">
        <f t="shared" ca="1" si="539"/>
        <v>0</v>
      </c>
      <c r="CH363" s="10">
        <f t="shared" ca="1" si="540"/>
        <v>0</v>
      </c>
      <c r="CI363" s="10">
        <f t="shared" ca="1" si="541"/>
        <v>0</v>
      </c>
      <c r="CJ363" s="13">
        <f t="shared" ca="1" si="474"/>
        <v>0</v>
      </c>
      <c r="CK363" s="13"/>
      <c r="CL363" s="33">
        <f t="shared" ca="1" si="488"/>
        <v>0</v>
      </c>
      <c r="CM363" s="10">
        <f ca="1">IF(NOT(snowball),0,IF(Z362=0,0,IF($C363&lt;=SUM($CL363:CL363),0,IF(BQ363+$C363-SUM($CL363:CL363)&gt;Z362+AU363,Z362+AU363-BQ363,$C363-SUM($CL363:CL363)))))</f>
        <v>0</v>
      </c>
      <c r="CN363" s="10">
        <f ca="1">IF(NOT(snowball),0,IF(AA362=0,0,IF($C363&lt;=SUM($CL363:CM363),0,IF(BR363+$C363-SUM($CL363:CM363)&gt;AA362+AV363,AA362+AV363-BR363,$C363-SUM($CL363:CM363)))))</f>
        <v>0</v>
      </c>
      <c r="CO363" s="10">
        <f ca="1">IF(NOT(snowball),0,IF(AB362=0,0,IF($C363&lt;=SUM($CL363:CN363),0,IF(BS363+$C363-SUM($CL363:CN363)&gt;AB362+AW363,AB362+AW363-BS363,$C363-SUM($CL363:CN363)))))</f>
        <v>0</v>
      </c>
      <c r="CP363" s="10">
        <f ca="1">IF(NOT(snowball),0,IF(AC362=0,0,IF($C363&lt;=SUM($CL363:CO363),0,IF(BT363+$C363-SUM($CL363:CO363)&gt;AC362+AX363,AC362+AX363-BT363,$C363-SUM($CL363:CO363)))))</f>
        <v>0</v>
      </c>
      <c r="CQ363" s="10">
        <f ca="1">IF(NOT(snowball),0,IF(AD362=0,0,IF($C363&lt;=SUM($CL363:CP363),0,IF(BU363+$C363-SUM($CL363:CP363)&gt;AD362+AY363,AD362+AY363-BU363,$C363-SUM($CL363:CP363)))))</f>
        <v>0</v>
      </c>
      <c r="CR363" s="10">
        <f ca="1">IF(NOT(snowball),0,IF(AE362=0,0,IF($C363&lt;=SUM($CL363:CQ363),0,IF(BV363+$C363-SUM($CL363:CQ363)&gt;AE362+AZ363,AE362+AZ363-BV363,$C363-SUM($CL363:CQ363)))))</f>
        <v>0</v>
      </c>
      <c r="CS363" s="10">
        <f ca="1">IF(NOT(snowball),0,IF(AF362=0,0,IF($C363&lt;=SUM($CL363:CR363),0,IF(BW363+$C363-SUM($CL363:CR363)&gt;AF362+BA363,AF362+BA363-BW363,$C363-SUM($CL363:CR363)))))</f>
        <v>0</v>
      </c>
      <c r="CT363" s="10">
        <f ca="1">IF(NOT(snowball),0,IF(AG362=0,0,IF($C363&lt;=SUM($CL363:CS363),0,IF(BX363+$C363-SUM($CL363:CS363)&gt;AG362+BB363,AG362+BB363-BX363,$C363-SUM($CL363:CS363)))))</f>
        <v>0</v>
      </c>
      <c r="CU363" s="10">
        <f ca="1">IF(NOT(snowball),0,IF(AH362=0,0,IF($C363&lt;=SUM($CL363:CT363),0,IF(BY363+$C363-SUM($CL363:CT363)&gt;AH362+BC363,AH362+BC363-BY363,$C363-SUM($CL363:CT363)))))</f>
        <v>0</v>
      </c>
      <c r="CV363" s="10">
        <f ca="1">IF(NOT(snowball),0,IF(AI362=0,0,IF($C363&lt;=SUM($CL363:CU363),0,IF(BZ363+$C363-SUM($CL363:CU363)&gt;AI362+BD363,AI362+BD363-BZ363,$C363-SUM($CL363:CU363)))))</f>
        <v>0</v>
      </c>
      <c r="CW363" s="10">
        <f ca="1">IF(NOT(snowball),0,IF(AJ362=0,0,IF($C363&lt;=SUM($CL363:CV363),0,IF(CA363+$C363-SUM($CL363:CV363)&gt;AJ362+BE363,AJ362+BE363-CA363,$C363-SUM($CL363:CV363)))))</f>
        <v>0</v>
      </c>
      <c r="CX363" s="10">
        <f ca="1">IF(NOT(snowball),0,IF(AK362=0,0,IF($C363&lt;=SUM($CL363:CW363),0,IF(CB363+$C363-SUM($CL363:CW363)&gt;AK362+BF363,AK362+BF363-CB363,$C363-SUM($CL363:CW363)))))</f>
        <v>0</v>
      </c>
      <c r="CY363" s="10">
        <f ca="1">IF(NOT(snowball),0,IF(AL362=0,0,IF($C363&lt;=SUM($CL363:CX363),0,IF(CC363+$C363-SUM($CL363:CX363)&gt;AL362+BG363,AL362+BG363-CC363,$C363-SUM($CL363:CX363)))))</f>
        <v>0</v>
      </c>
      <c r="CZ363" s="10">
        <f ca="1">IF(NOT(snowball),0,IF(AM362=0,0,IF($C363&lt;=SUM($CL363:CY363),0,IF(CD363+$C363-SUM($CL363:CY363)&gt;AM362+BH363,AM362+BH363-CD363,$C363-SUM($CL363:CY363)))))</f>
        <v>0</v>
      </c>
      <c r="DA363" s="10">
        <f ca="1">IF(NOT(snowball),0,IF(AN362=0,0,IF($C363&lt;=SUM($CL363:CZ363),0,IF(CE363+$C363-SUM($CL363:CZ363)&gt;AN362+BI363,AN362+BI363-CE363,$C363-SUM($CL363:CZ363)))))</f>
        <v>0</v>
      </c>
      <c r="DB363" s="10">
        <f ca="1">IF(NOT(snowball),0,IF(AO362=0,0,IF($C363&lt;=SUM($CL363:DA363),0,IF(CF363+$C363-SUM($CL363:DA363)&gt;AO362+BJ363,AO362+BJ363-CF363,$C363-SUM($CL363:DA363)))))</f>
        <v>0</v>
      </c>
      <c r="DC363" s="10">
        <f ca="1">IF(NOT(snowball),0,IF(AP362=0,0,IF($C363&lt;=SUM($CL363:DB363),0,IF(CG363+$C363-SUM($CL363:DB363)&gt;AP362+BK363,AP362+BK363-CG363,$C363-SUM($CL363:DB363)))))</f>
        <v>0</v>
      </c>
      <c r="DD363" s="10">
        <f ca="1">IF(NOT(snowball),0,IF(AQ362=0,0,IF($C363&lt;=SUM($CL363:DC363),0,IF(CH363+$C363-SUM($CL363:DC363)&gt;AQ362+BL363,AQ362+BL363-CH363,$C363-SUM($CL363:DC363)))))</f>
        <v>0</v>
      </c>
      <c r="DE363" s="10">
        <f ca="1">IF(NOT(snowball),0,IF(AR362=0,0,IF($C363&lt;=SUM($CL363:DD363),0,IF(CI363+$C363-SUM($CL363:DD363)&gt;AR362+BM363,AR362+BM363-CI363,$C363-SUM($CL363:DD363)))))</f>
        <v>0</v>
      </c>
    </row>
    <row r="364" spans="1:109" ht="11.1" customHeight="1">
      <c r="A364" s="11" t="str">
        <f t="shared" ca="1" si="458"/>
        <v/>
      </c>
      <c r="B364" s="5" t="e">
        <f t="shared" ca="1" si="489"/>
        <v>#N/A</v>
      </c>
      <c r="C364" s="34" t="str">
        <f t="shared" ca="1" si="475"/>
        <v/>
      </c>
      <c r="D364" s="10">
        <f t="shared" ca="1" si="459"/>
        <v>0</v>
      </c>
      <c r="E364" s="10">
        <f t="shared" ca="1" si="460"/>
        <v>0</v>
      </c>
      <c r="F364" s="10">
        <f t="shared" ca="1" si="461"/>
        <v>0</v>
      </c>
      <c r="G364" s="10">
        <f t="shared" ca="1" si="462"/>
        <v>0</v>
      </c>
      <c r="H364" s="10">
        <f t="shared" ca="1" si="463"/>
        <v>0</v>
      </c>
      <c r="I364" s="10">
        <f t="shared" ca="1" si="464"/>
        <v>0</v>
      </c>
      <c r="J364" s="10">
        <f t="shared" ca="1" si="439"/>
        <v>0</v>
      </c>
      <c r="K364" s="10">
        <f t="shared" ca="1" si="476"/>
        <v>0</v>
      </c>
      <c r="L364" s="10">
        <f t="shared" ca="1" si="477"/>
        <v>0</v>
      </c>
      <c r="M364" s="10">
        <f t="shared" ca="1" si="478"/>
        <v>0</v>
      </c>
      <c r="N364" s="10">
        <f t="shared" ca="1" si="479"/>
        <v>0</v>
      </c>
      <c r="O364" s="10">
        <f t="shared" ca="1" si="480"/>
        <v>0</v>
      </c>
      <c r="P364" s="10">
        <f t="shared" ca="1" si="481"/>
        <v>0</v>
      </c>
      <c r="Q364" s="10">
        <f t="shared" ca="1" si="482"/>
        <v>0</v>
      </c>
      <c r="R364" s="10">
        <f t="shared" ca="1" si="483"/>
        <v>0</v>
      </c>
      <c r="S364" s="10">
        <f t="shared" ca="1" si="484"/>
        <v>0</v>
      </c>
      <c r="T364" s="10">
        <f t="shared" ca="1" si="485"/>
        <v>0</v>
      </c>
      <c r="U364" s="10">
        <f t="shared" ca="1" si="486"/>
        <v>0</v>
      </c>
      <c r="V364" s="10">
        <f t="shared" ca="1" si="487"/>
        <v>0</v>
      </c>
      <c r="W364" s="10">
        <f t="shared" ca="1" si="487"/>
        <v>0</v>
      </c>
      <c r="X364" s="31"/>
      <c r="Y364" s="10">
        <f t="shared" ca="1" si="465"/>
        <v>0</v>
      </c>
      <c r="Z364" s="10">
        <f t="shared" ca="1" si="466"/>
        <v>0</v>
      </c>
      <c r="AA364" s="10">
        <f t="shared" ca="1" si="467"/>
        <v>0</v>
      </c>
      <c r="AB364" s="10">
        <f t="shared" ca="1" si="468"/>
        <v>0</v>
      </c>
      <c r="AC364" s="10">
        <f t="shared" ca="1" si="469"/>
        <v>0</v>
      </c>
      <c r="AD364" s="10">
        <f t="shared" ca="1" si="470"/>
        <v>0</v>
      </c>
      <c r="AE364" s="10">
        <f t="shared" ca="1" si="513"/>
        <v>0</v>
      </c>
      <c r="AF364" s="10">
        <f t="shared" ca="1" si="514"/>
        <v>0</v>
      </c>
      <c r="AG364" s="10">
        <f t="shared" ca="1" si="515"/>
        <v>0</v>
      </c>
      <c r="AH364" s="10">
        <f t="shared" ca="1" si="516"/>
        <v>0</v>
      </c>
      <c r="AI364" s="10">
        <f t="shared" ca="1" si="517"/>
        <v>0</v>
      </c>
      <c r="AJ364" s="10">
        <f t="shared" ca="1" si="518"/>
        <v>0</v>
      </c>
      <c r="AK364" s="10">
        <f t="shared" ca="1" si="519"/>
        <v>0</v>
      </c>
      <c r="AL364" s="10">
        <f t="shared" ca="1" si="520"/>
        <v>0</v>
      </c>
      <c r="AM364" s="10">
        <f t="shared" ca="1" si="521"/>
        <v>0</v>
      </c>
      <c r="AN364" s="10">
        <f t="shared" ca="1" si="522"/>
        <v>0</v>
      </c>
      <c r="AO364" s="10">
        <f t="shared" ca="1" si="523"/>
        <v>0</v>
      </c>
      <c r="AP364" s="10">
        <f t="shared" ca="1" si="524"/>
        <v>0</v>
      </c>
      <c r="AQ364" s="10">
        <f t="shared" ca="1" si="525"/>
        <v>0</v>
      </c>
      <c r="AR364" s="10">
        <f t="shared" ca="1" si="526"/>
        <v>0</v>
      </c>
      <c r="AS364" s="2"/>
      <c r="AT364" s="10">
        <f t="shared" ca="1" si="471"/>
        <v>0</v>
      </c>
      <c r="AU364" s="10">
        <f t="shared" ca="1" si="472"/>
        <v>0</v>
      </c>
      <c r="AV364" s="10">
        <f t="shared" ca="1" si="473"/>
        <v>0</v>
      </c>
      <c r="AW364" s="10">
        <f t="shared" ca="1" si="496"/>
        <v>0</v>
      </c>
      <c r="AX364" s="10">
        <f t="shared" ca="1" si="497"/>
        <v>0</v>
      </c>
      <c r="AY364" s="10">
        <f t="shared" ca="1" si="498"/>
        <v>0</v>
      </c>
      <c r="AZ364" s="10">
        <f t="shared" ca="1" si="499"/>
        <v>0</v>
      </c>
      <c r="BA364" s="10">
        <f t="shared" ca="1" si="500"/>
        <v>0</v>
      </c>
      <c r="BB364" s="10">
        <f t="shared" ca="1" si="501"/>
        <v>0</v>
      </c>
      <c r="BC364" s="10">
        <f t="shared" ca="1" si="502"/>
        <v>0</v>
      </c>
      <c r="BD364" s="10">
        <f t="shared" ca="1" si="503"/>
        <v>0</v>
      </c>
      <c r="BE364" s="10">
        <f t="shared" ca="1" si="504"/>
        <v>0</v>
      </c>
      <c r="BF364" s="10">
        <f t="shared" ca="1" si="505"/>
        <v>0</v>
      </c>
      <c r="BG364" s="10">
        <f t="shared" ca="1" si="506"/>
        <v>0</v>
      </c>
      <c r="BH364" s="10">
        <f t="shared" ca="1" si="507"/>
        <v>0</v>
      </c>
      <c r="BI364" s="10">
        <f t="shared" ca="1" si="508"/>
        <v>0</v>
      </c>
      <c r="BJ364" s="10">
        <f t="shared" ca="1" si="509"/>
        <v>0</v>
      </c>
      <c r="BK364" s="10">
        <f t="shared" ca="1" si="510"/>
        <v>0</v>
      </c>
      <c r="BL364" s="10">
        <f t="shared" ca="1" si="511"/>
        <v>0</v>
      </c>
      <c r="BM364" s="10">
        <f t="shared" ca="1" si="512"/>
        <v>0</v>
      </c>
      <c r="BN364" s="13">
        <f t="shared" ca="1" si="490"/>
        <v>0</v>
      </c>
      <c r="BO364" s="7"/>
      <c r="BP364" s="10">
        <f t="shared" ca="1" si="491"/>
        <v>0</v>
      </c>
      <c r="BQ364" s="10">
        <f t="shared" ca="1" si="492"/>
        <v>0</v>
      </c>
      <c r="BR364" s="10">
        <f t="shared" ca="1" si="493"/>
        <v>0</v>
      </c>
      <c r="BS364" s="10">
        <f t="shared" ca="1" si="494"/>
        <v>0</v>
      </c>
      <c r="BT364" s="10">
        <f t="shared" ca="1" si="495"/>
        <v>0</v>
      </c>
      <c r="BU364" s="10">
        <f t="shared" ca="1" si="527"/>
        <v>0</v>
      </c>
      <c r="BV364" s="10">
        <f t="shared" ca="1" si="528"/>
        <v>0</v>
      </c>
      <c r="BW364" s="10">
        <f t="shared" ca="1" si="529"/>
        <v>0</v>
      </c>
      <c r="BX364" s="10">
        <f t="shared" ca="1" si="530"/>
        <v>0</v>
      </c>
      <c r="BY364" s="10">
        <f t="shared" ca="1" si="531"/>
        <v>0</v>
      </c>
      <c r="BZ364" s="10">
        <f t="shared" ca="1" si="532"/>
        <v>0</v>
      </c>
      <c r="CA364" s="10">
        <f t="shared" ca="1" si="533"/>
        <v>0</v>
      </c>
      <c r="CB364" s="10">
        <f t="shared" ca="1" si="534"/>
        <v>0</v>
      </c>
      <c r="CC364" s="10">
        <f t="shared" ca="1" si="535"/>
        <v>0</v>
      </c>
      <c r="CD364" s="10">
        <f t="shared" ca="1" si="536"/>
        <v>0</v>
      </c>
      <c r="CE364" s="10">
        <f t="shared" ca="1" si="537"/>
        <v>0</v>
      </c>
      <c r="CF364" s="10">
        <f t="shared" ca="1" si="538"/>
        <v>0</v>
      </c>
      <c r="CG364" s="10">
        <f t="shared" ca="1" si="539"/>
        <v>0</v>
      </c>
      <c r="CH364" s="10">
        <f t="shared" ca="1" si="540"/>
        <v>0</v>
      </c>
      <c r="CI364" s="10">
        <f t="shared" ca="1" si="541"/>
        <v>0</v>
      </c>
      <c r="CJ364" s="13">
        <f t="shared" ca="1" si="474"/>
        <v>0</v>
      </c>
      <c r="CK364" s="13"/>
      <c r="CL364" s="33">
        <f t="shared" ca="1" si="488"/>
        <v>0</v>
      </c>
      <c r="CM364" s="10">
        <f ca="1">IF(NOT(snowball),0,IF(Z363=0,0,IF($C364&lt;=SUM($CL364:CL364),0,IF(BQ364+$C364-SUM($CL364:CL364)&gt;Z363+AU364,Z363+AU364-BQ364,$C364-SUM($CL364:CL364)))))</f>
        <v>0</v>
      </c>
      <c r="CN364" s="10">
        <f ca="1">IF(NOT(snowball),0,IF(AA363=0,0,IF($C364&lt;=SUM($CL364:CM364),0,IF(BR364+$C364-SUM($CL364:CM364)&gt;AA363+AV364,AA363+AV364-BR364,$C364-SUM($CL364:CM364)))))</f>
        <v>0</v>
      </c>
      <c r="CO364" s="10">
        <f ca="1">IF(NOT(snowball),0,IF(AB363=0,0,IF($C364&lt;=SUM($CL364:CN364),0,IF(BS364+$C364-SUM($CL364:CN364)&gt;AB363+AW364,AB363+AW364-BS364,$C364-SUM($CL364:CN364)))))</f>
        <v>0</v>
      </c>
      <c r="CP364" s="10">
        <f ca="1">IF(NOT(snowball),0,IF(AC363=0,0,IF($C364&lt;=SUM($CL364:CO364),0,IF(BT364+$C364-SUM($CL364:CO364)&gt;AC363+AX364,AC363+AX364-BT364,$C364-SUM($CL364:CO364)))))</f>
        <v>0</v>
      </c>
      <c r="CQ364" s="10">
        <f ca="1">IF(NOT(snowball),0,IF(AD363=0,0,IF($C364&lt;=SUM($CL364:CP364),0,IF(BU364+$C364-SUM($CL364:CP364)&gt;AD363+AY364,AD363+AY364-BU364,$C364-SUM($CL364:CP364)))))</f>
        <v>0</v>
      </c>
      <c r="CR364" s="10">
        <f ca="1">IF(NOT(snowball),0,IF(AE363=0,0,IF($C364&lt;=SUM($CL364:CQ364),0,IF(BV364+$C364-SUM($CL364:CQ364)&gt;AE363+AZ364,AE363+AZ364-BV364,$C364-SUM($CL364:CQ364)))))</f>
        <v>0</v>
      </c>
      <c r="CS364" s="10">
        <f ca="1">IF(NOT(snowball),0,IF(AF363=0,0,IF($C364&lt;=SUM($CL364:CR364),0,IF(BW364+$C364-SUM($CL364:CR364)&gt;AF363+BA364,AF363+BA364-BW364,$C364-SUM($CL364:CR364)))))</f>
        <v>0</v>
      </c>
      <c r="CT364" s="10">
        <f ca="1">IF(NOT(snowball),0,IF(AG363=0,0,IF($C364&lt;=SUM($CL364:CS364),0,IF(BX364+$C364-SUM($CL364:CS364)&gt;AG363+BB364,AG363+BB364-BX364,$C364-SUM($CL364:CS364)))))</f>
        <v>0</v>
      </c>
      <c r="CU364" s="10">
        <f ca="1">IF(NOT(snowball),0,IF(AH363=0,0,IF($C364&lt;=SUM($CL364:CT364),0,IF(BY364+$C364-SUM($CL364:CT364)&gt;AH363+BC364,AH363+BC364-BY364,$C364-SUM($CL364:CT364)))))</f>
        <v>0</v>
      </c>
      <c r="CV364" s="10">
        <f ca="1">IF(NOT(snowball),0,IF(AI363=0,0,IF($C364&lt;=SUM($CL364:CU364),0,IF(BZ364+$C364-SUM($CL364:CU364)&gt;AI363+BD364,AI363+BD364-BZ364,$C364-SUM($CL364:CU364)))))</f>
        <v>0</v>
      </c>
      <c r="CW364" s="10">
        <f ca="1">IF(NOT(snowball),0,IF(AJ363=0,0,IF($C364&lt;=SUM($CL364:CV364),0,IF(CA364+$C364-SUM($CL364:CV364)&gt;AJ363+BE364,AJ363+BE364-CA364,$C364-SUM($CL364:CV364)))))</f>
        <v>0</v>
      </c>
      <c r="CX364" s="10">
        <f ca="1">IF(NOT(snowball),0,IF(AK363=0,0,IF($C364&lt;=SUM($CL364:CW364),0,IF(CB364+$C364-SUM($CL364:CW364)&gt;AK363+BF364,AK363+BF364-CB364,$C364-SUM($CL364:CW364)))))</f>
        <v>0</v>
      </c>
      <c r="CY364" s="10">
        <f ca="1">IF(NOT(snowball),0,IF(AL363=0,0,IF($C364&lt;=SUM($CL364:CX364),0,IF(CC364+$C364-SUM($CL364:CX364)&gt;AL363+BG364,AL363+BG364-CC364,$C364-SUM($CL364:CX364)))))</f>
        <v>0</v>
      </c>
      <c r="CZ364" s="10">
        <f ca="1">IF(NOT(snowball),0,IF(AM363=0,0,IF($C364&lt;=SUM($CL364:CY364),0,IF(CD364+$C364-SUM($CL364:CY364)&gt;AM363+BH364,AM363+BH364-CD364,$C364-SUM($CL364:CY364)))))</f>
        <v>0</v>
      </c>
      <c r="DA364" s="10">
        <f ca="1">IF(NOT(snowball),0,IF(AN363=0,0,IF($C364&lt;=SUM($CL364:CZ364),0,IF(CE364+$C364-SUM($CL364:CZ364)&gt;AN363+BI364,AN363+BI364-CE364,$C364-SUM($CL364:CZ364)))))</f>
        <v>0</v>
      </c>
      <c r="DB364" s="10">
        <f ca="1">IF(NOT(snowball),0,IF(AO363=0,0,IF($C364&lt;=SUM($CL364:DA364),0,IF(CF364+$C364-SUM($CL364:DA364)&gt;AO363+BJ364,AO363+BJ364-CF364,$C364-SUM($CL364:DA364)))))</f>
        <v>0</v>
      </c>
      <c r="DC364" s="10">
        <f ca="1">IF(NOT(snowball),0,IF(AP363=0,0,IF($C364&lt;=SUM($CL364:DB364),0,IF(CG364+$C364-SUM($CL364:DB364)&gt;AP363+BK364,AP363+BK364-CG364,$C364-SUM($CL364:DB364)))))</f>
        <v>0</v>
      </c>
      <c r="DD364" s="10">
        <f ca="1">IF(NOT(snowball),0,IF(AQ363=0,0,IF($C364&lt;=SUM($CL364:DC364),0,IF(CH364+$C364-SUM($CL364:DC364)&gt;AQ363+BL364,AQ363+BL364-CH364,$C364-SUM($CL364:DC364)))))</f>
        <v>0</v>
      </c>
      <c r="DE364" s="10">
        <f ca="1">IF(NOT(snowball),0,IF(AR363=0,0,IF($C364&lt;=SUM($CL364:DD364),0,IF(CI364+$C364-SUM($CL364:DD364)&gt;AR363+BM364,AR363+BM364-CI364,$C364-SUM($CL364:DD364)))))</f>
        <v>0</v>
      </c>
    </row>
    <row r="365" spans="1:109" ht="11.1" customHeight="1">
      <c r="A365" s="11" t="str">
        <f t="shared" ca="1" si="458"/>
        <v/>
      </c>
      <c r="B365" s="5" t="e">
        <f t="shared" ca="1" si="489"/>
        <v>#N/A</v>
      </c>
      <c r="C365" s="34" t="str">
        <f t="shared" ca="1" si="475"/>
        <v/>
      </c>
      <c r="D365" s="10">
        <f t="shared" ca="1" si="459"/>
        <v>0</v>
      </c>
      <c r="E365" s="10">
        <f t="shared" ca="1" si="460"/>
        <v>0</v>
      </c>
      <c r="F365" s="10">
        <f t="shared" ca="1" si="461"/>
        <v>0</v>
      </c>
      <c r="G365" s="10">
        <f t="shared" ca="1" si="462"/>
        <v>0</v>
      </c>
      <c r="H365" s="10">
        <f t="shared" ca="1" si="463"/>
        <v>0</v>
      </c>
      <c r="I365" s="10">
        <f t="shared" ca="1" si="464"/>
        <v>0</v>
      </c>
      <c r="J365" s="10">
        <f t="shared" ca="1" si="439"/>
        <v>0</v>
      </c>
      <c r="K365" s="10">
        <f t="shared" ca="1" si="476"/>
        <v>0</v>
      </c>
      <c r="L365" s="10">
        <f t="shared" ca="1" si="477"/>
        <v>0</v>
      </c>
      <c r="M365" s="10">
        <f t="shared" ca="1" si="478"/>
        <v>0</v>
      </c>
      <c r="N365" s="10">
        <f t="shared" ca="1" si="479"/>
        <v>0</v>
      </c>
      <c r="O365" s="10">
        <f t="shared" ca="1" si="480"/>
        <v>0</v>
      </c>
      <c r="P365" s="10">
        <f t="shared" ca="1" si="481"/>
        <v>0</v>
      </c>
      <c r="Q365" s="10">
        <f t="shared" ca="1" si="482"/>
        <v>0</v>
      </c>
      <c r="R365" s="10">
        <f t="shared" ca="1" si="483"/>
        <v>0</v>
      </c>
      <c r="S365" s="10">
        <f t="shared" ca="1" si="484"/>
        <v>0</v>
      </c>
      <c r="T365" s="10">
        <f t="shared" ca="1" si="485"/>
        <v>0</v>
      </c>
      <c r="U365" s="10">
        <f t="shared" ca="1" si="486"/>
        <v>0</v>
      </c>
      <c r="V365" s="10">
        <f t="shared" ca="1" si="487"/>
        <v>0</v>
      </c>
      <c r="W365" s="10">
        <f t="shared" ca="1" si="487"/>
        <v>0</v>
      </c>
      <c r="X365" s="31"/>
      <c r="Y365" s="10">
        <f t="shared" ca="1" si="465"/>
        <v>0</v>
      </c>
      <c r="Z365" s="10">
        <f t="shared" ca="1" si="466"/>
        <v>0</v>
      </c>
      <c r="AA365" s="10">
        <f t="shared" ca="1" si="467"/>
        <v>0</v>
      </c>
      <c r="AB365" s="10">
        <f t="shared" ca="1" si="468"/>
        <v>0</v>
      </c>
      <c r="AC365" s="10">
        <f t="shared" ca="1" si="469"/>
        <v>0</v>
      </c>
      <c r="AD365" s="10">
        <f t="shared" ca="1" si="470"/>
        <v>0</v>
      </c>
      <c r="AE365" s="10">
        <f t="shared" ca="1" si="513"/>
        <v>0</v>
      </c>
      <c r="AF365" s="10">
        <f t="shared" ca="1" si="514"/>
        <v>0</v>
      </c>
      <c r="AG365" s="10">
        <f t="shared" ca="1" si="515"/>
        <v>0</v>
      </c>
      <c r="AH365" s="10">
        <f t="shared" ca="1" si="516"/>
        <v>0</v>
      </c>
      <c r="AI365" s="10">
        <f t="shared" ca="1" si="517"/>
        <v>0</v>
      </c>
      <c r="AJ365" s="10">
        <f t="shared" ca="1" si="518"/>
        <v>0</v>
      </c>
      <c r="AK365" s="10">
        <f t="shared" ca="1" si="519"/>
        <v>0</v>
      </c>
      <c r="AL365" s="10">
        <f t="shared" ca="1" si="520"/>
        <v>0</v>
      </c>
      <c r="AM365" s="10">
        <f t="shared" ca="1" si="521"/>
        <v>0</v>
      </c>
      <c r="AN365" s="10">
        <f t="shared" ca="1" si="522"/>
        <v>0</v>
      </c>
      <c r="AO365" s="10">
        <f t="shared" ca="1" si="523"/>
        <v>0</v>
      </c>
      <c r="AP365" s="10">
        <f t="shared" ca="1" si="524"/>
        <v>0</v>
      </c>
      <c r="AQ365" s="10">
        <f t="shared" ca="1" si="525"/>
        <v>0</v>
      </c>
      <c r="AR365" s="10">
        <f t="shared" ca="1" si="526"/>
        <v>0</v>
      </c>
      <c r="AS365" s="2"/>
      <c r="AT365" s="10">
        <f t="shared" ca="1" si="471"/>
        <v>0</v>
      </c>
      <c r="AU365" s="10">
        <f t="shared" ca="1" si="472"/>
        <v>0</v>
      </c>
      <c r="AV365" s="10">
        <f t="shared" ca="1" si="473"/>
        <v>0</v>
      </c>
      <c r="AW365" s="10">
        <f t="shared" ca="1" si="496"/>
        <v>0</v>
      </c>
      <c r="AX365" s="10">
        <f t="shared" ca="1" si="497"/>
        <v>0</v>
      </c>
      <c r="AY365" s="10">
        <f t="shared" ca="1" si="498"/>
        <v>0</v>
      </c>
      <c r="AZ365" s="10">
        <f t="shared" ca="1" si="499"/>
        <v>0</v>
      </c>
      <c r="BA365" s="10">
        <f t="shared" ca="1" si="500"/>
        <v>0</v>
      </c>
      <c r="BB365" s="10">
        <f t="shared" ca="1" si="501"/>
        <v>0</v>
      </c>
      <c r="BC365" s="10">
        <f t="shared" ca="1" si="502"/>
        <v>0</v>
      </c>
      <c r="BD365" s="10">
        <f t="shared" ca="1" si="503"/>
        <v>0</v>
      </c>
      <c r="BE365" s="10">
        <f t="shared" ca="1" si="504"/>
        <v>0</v>
      </c>
      <c r="BF365" s="10">
        <f t="shared" ca="1" si="505"/>
        <v>0</v>
      </c>
      <c r="BG365" s="10">
        <f t="shared" ca="1" si="506"/>
        <v>0</v>
      </c>
      <c r="BH365" s="10">
        <f t="shared" ca="1" si="507"/>
        <v>0</v>
      </c>
      <c r="BI365" s="10">
        <f t="shared" ca="1" si="508"/>
        <v>0</v>
      </c>
      <c r="BJ365" s="10">
        <f t="shared" ca="1" si="509"/>
        <v>0</v>
      </c>
      <c r="BK365" s="10">
        <f t="shared" ca="1" si="510"/>
        <v>0</v>
      </c>
      <c r="BL365" s="10">
        <f t="shared" ca="1" si="511"/>
        <v>0</v>
      </c>
      <c r="BM365" s="10">
        <f t="shared" ca="1" si="512"/>
        <v>0</v>
      </c>
      <c r="BN365" s="13">
        <f t="shared" ca="1" si="490"/>
        <v>0</v>
      </c>
      <c r="BO365" s="7"/>
      <c r="BP365" s="10">
        <f t="shared" ca="1" si="491"/>
        <v>0</v>
      </c>
      <c r="BQ365" s="10">
        <f t="shared" ca="1" si="492"/>
        <v>0</v>
      </c>
      <c r="BR365" s="10">
        <f t="shared" ca="1" si="493"/>
        <v>0</v>
      </c>
      <c r="BS365" s="10">
        <f t="shared" ca="1" si="494"/>
        <v>0</v>
      </c>
      <c r="BT365" s="10">
        <f t="shared" ca="1" si="495"/>
        <v>0</v>
      </c>
      <c r="BU365" s="10">
        <f t="shared" ca="1" si="527"/>
        <v>0</v>
      </c>
      <c r="BV365" s="10">
        <f t="shared" ca="1" si="528"/>
        <v>0</v>
      </c>
      <c r="BW365" s="10">
        <f t="shared" ca="1" si="529"/>
        <v>0</v>
      </c>
      <c r="BX365" s="10">
        <f t="shared" ca="1" si="530"/>
        <v>0</v>
      </c>
      <c r="BY365" s="10">
        <f t="shared" ca="1" si="531"/>
        <v>0</v>
      </c>
      <c r="BZ365" s="10">
        <f t="shared" ca="1" si="532"/>
        <v>0</v>
      </c>
      <c r="CA365" s="10">
        <f t="shared" ca="1" si="533"/>
        <v>0</v>
      </c>
      <c r="CB365" s="10">
        <f t="shared" ca="1" si="534"/>
        <v>0</v>
      </c>
      <c r="CC365" s="10">
        <f t="shared" ca="1" si="535"/>
        <v>0</v>
      </c>
      <c r="CD365" s="10">
        <f t="shared" ca="1" si="536"/>
        <v>0</v>
      </c>
      <c r="CE365" s="10">
        <f t="shared" ca="1" si="537"/>
        <v>0</v>
      </c>
      <c r="CF365" s="10">
        <f t="shared" ca="1" si="538"/>
        <v>0</v>
      </c>
      <c r="CG365" s="10">
        <f t="shared" ca="1" si="539"/>
        <v>0</v>
      </c>
      <c r="CH365" s="10">
        <f t="shared" ca="1" si="540"/>
        <v>0</v>
      </c>
      <c r="CI365" s="10">
        <f t="shared" ca="1" si="541"/>
        <v>0</v>
      </c>
      <c r="CJ365" s="13">
        <f t="shared" ca="1" si="474"/>
        <v>0</v>
      </c>
      <c r="CK365" s="13"/>
      <c r="CL365" s="33">
        <f t="shared" ca="1" si="488"/>
        <v>0</v>
      </c>
      <c r="CM365" s="10">
        <f ca="1">IF(NOT(snowball),0,IF(Z364=0,0,IF($C365&lt;=SUM($CL365:CL365),0,IF(BQ365+$C365-SUM($CL365:CL365)&gt;Z364+AU365,Z364+AU365-BQ365,$C365-SUM($CL365:CL365)))))</f>
        <v>0</v>
      </c>
      <c r="CN365" s="10">
        <f ca="1">IF(NOT(snowball),0,IF(AA364=0,0,IF($C365&lt;=SUM($CL365:CM365),0,IF(BR365+$C365-SUM($CL365:CM365)&gt;AA364+AV365,AA364+AV365-BR365,$C365-SUM($CL365:CM365)))))</f>
        <v>0</v>
      </c>
      <c r="CO365" s="10">
        <f ca="1">IF(NOT(snowball),0,IF(AB364=0,0,IF($C365&lt;=SUM($CL365:CN365),0,IF(BS365+$C365-SUM($CL365:CN365)&gt;AB364+AW365,AB364+AW365-BS365,$C365-SUM($CL365:CN365)))))</f>
        <v>0</v>
      </c>
      <c r="CP365" s="10">
        <f ca="1">IF(NOT(snowball),0,IF(AC364=0,0,IF($C365&lt;=SUM($CL365:CO365),0,IF(BT365+$C365-SUM($CL365:CO365)&gt;AC364+AX365,AC364+AX365-BT365,$C365-SUM($CL365:CO365)))))</f>
        <v>0</v>
      </c>
      <c r="CQ365" s="10">
        <f ca="1">IF(NOT(snowball),0,IF(AD364=0,0,IF($C365&lt;=SUM($CL365:CP365),0,IF(BU365+$C365-SUM($CL365:CP365)&gt;AD364+AY365,AD364+AY365-BU365,$C365-SUM($CL365:CP365)))))</f>
        <v>0</v>
      </c>
      <c r="CR365" s="10">
        <f ca="1">IF(NOT(snowball),0,IF(AE364=0,0,IF($C365&lt;=SUM($CL365:CQ365),0,IF(BV365+$C365-SUM($CL365:CQ365)&gt;AE364+AZ365,AE364+AZ365-BV365,$C365-SUM($CL365:CQ365)))))</f>
        <v>0</v>
      </c>
      <c r="CS365" s="10">
        <f ca="1">IF(NOT(snowball),0,IF(AF364=0,0,IF($C365&lt;=SUM($CL365:CR365),0,IF(BW365+$C365-SUM($CL365:CR365)&gt;AF364+BA365,AF364+BA365-BW365,$C365-SUM($CL365:CR365)))))</f>
        <v>0</v>
      </c>
      <c r="CT365" s="10">
        <f ca="1">IF(NOT(snowball),0,IF(AG364=0,0,IF($C365&lt;=SUM($CL365:CS365),0,IF(BX365+$C365-SUM($CL365:CS365)&gt;AG364+BB365,AG364+BB365-BX365,$C365-SUM($CL365:CS365)))))</f>
        <v>0</v>
      </c>
      <c r="CU365" s="10">
        <f ca="1">IF(NOT(snowball),0,IF(AH364=0,0,IF($C365&lt;=SUM($CL365:CT365),0,IF(BY365+$C365-SUM($CL365:CT365)&gt;AH364+BC365,AH364+BC365-BY365,$C365-SUM($CL365:CT365)))))</f>
        <v>0</v>
      </c>
      <c r="CV365" s="10">
        <f ca="1">IF(NOT(snowball),0,IF(AI364=0,0,IF($C365&lt;=SUM($CL365:CU365),0,IF(BZ365+$C365-SUM($CL365:CU365)&gt;AI364+BD365,AI364+BD365-BZ365,$C365-SUM($CL365:CU365)))))</f>
        <v>0</v>
      </c>
      <c r="CW365" s="10">
        <f ca="1">IF(NOT(snowball),0,IF(AJ364=0,0,IF($C365&lt;=SUM($CL365:CV365),0,IF(CA365+$C365-SUM($CL365:CV365)&gt;AJ364+BE365,AJ364+BE365-CA365,$C365-SUM($CL365:CV365)))))</f>
        <v>0</v>
      </c>
      <c r="CX365" s="10">
        <f ca="1">IF(NOT(snowball),0,IF(AK364=0,0,IF($C365&lt;=SUM($CL365:CW365),0,IF(CB365+$C365-SUM($CL365:CW365)&gt;AK364+BF365,AK364+BF365-CB365,$C365-SUM($CL365:CW365)))))</f>
        <v>0</v>
      </c>
      <c r="CY365" s="10">
        <f ca="1">IF(NOT(snowball),0,IF(AL364=0,0,IF($C365&lt;=SUM($CL365:CX365),0,IF(CC365+$C365-SUM($CL365:CX365)&gt;AL364+BG365,AL364+BG365-CC365,$C365-SUM($CL365:CX365)))))</f>
        <v>0</v>
      </c>
      <c r="CZ365" s="10">
        <f ca="1">IF(NOT(snowball),0,IF(AM364=0,0,IF($C365&lt;=SUM($CL365:CY365),0,IF(CD365+$C365-SUM($CL365:CY365)&gt;AM364+BH365,AM364+BH365-CD365,$C365-SUM($CL365:CY365)))))</f>
        <v>0</v>
      </c>
      <c r="DA365" s="10">
        <f ca="1">IF(NOT(snowball),0,IF(AN364=0,0,IF($C365&lt;=SUM($CL365:CZ365),0,IF(CE365+$C365-SUM($CL365:CZ365)&gt;AN364+BI365,AN364+BI365-CE365,$C365-SUM($CL365:CZ365)))))</f>
        <v>0</v>
      </c>
      <c r="DB365" s="10">
        <f ca="1">IF(NOT(snowball),0,IF(AO364=0,0,IF($C365&lt;=SUM($CL365:DA365),0,IF(CF365+$C365-SUM($CL365:DA365)&gt;AO364+BJ365,AO364+BJ365-CF365,$C365-SUM($CL365:DA365)))))</f>
        <v>0</v>
      </c>
      <c r="DC365" s="10">
        <f ca="1">IF(NOT(snowball),0,IF(AP364=0,0,IF($C365&lt;=SUM($CL365:DB365),0,IF(CG365+$C365-SUM($CL365:DB365)&gt;AP364+BK365,AP364+BK365-CG365,$C365-SUM($CL365:DB365)))))</f>
        <v>0</v>
      </c>
      <c r="DD365" s="10">
        <f ca="1">IF(NOT(snowball),0,IF(AQ364=0,0,IF($C365&lt;=SUM($CL365:DC365),0,IF(CH365+$C365-SUM($CL365:DC365)&gt;AQ364+BL365,AQ364+BL365-CH365,$C365-SUM($CL365:DC365)))))</f>
        <v>0</v>
      </c>
      <c r="DE365" s="10">
        <f ca="1">IF(NOT(snowball),0,IF(AR364=0,0,IF($C365&lt;=SUM($CL365:DD365),0,IF(CI365+$C365-SUM($CL365:DD365)&gt;AR364+BM365,AR364+BM365-CI365,$C365-SUM($CL365:DD365)))))</f>
        <v>0</v>
      </c>
    </row>
    <row r="366" spans="1:109" ht="11.1" customHeight="1">
      <c r="A366" s="11" t="str">
        <f t="shared" ca="1" si="458"/>
        <v/>
      </c>
      <c r="B366" s="5" t="e">
        <f t="shared" ca="1" si="489"/>
        <v>#N/A</v>
      </c>
      <c r="C366" s="34" t="str">
        <f t="shared" ca="1" si="475"/>
        <v/>
      </c>
      <c r="D366" s="10">
        <f t="shared" ca="1" si="459"/>
        <v>0</v>
      </c>
      <c r="E366" s="10">
        <f t="shared" ca="1" si="460"/>
        <v>0</v>
      </c>
      <c r="F366" s="10">
        <f t="shared" ca="1" si="461"/>
        <v>0</v>
      </c>
      <c r="G366" s="10">
        <f t="shared" ca="1" si="462"/>
        <v>0</v>
      </c>
      <c r="H366" s="10">
        <f t="shared" ca="1" si="463"/>
        <v>0</v>
      </c>
      <c r="I366" s="10">
        <f t="shared" ca="1" si="464"/>
        <v>0</v>
      </c>
      <c r="J366" s="10">
        <f t="shared" ca="1" si="439"/>
        <v>0</v>
      </c>
      <c r="K366" s="10">
        <f t="shared" ca="1" si="476"/>
        <v>0</v>
      </c>
      <c r="L366" s="10">
        <f t="shared" ca="1" si="477"/>
        <v>0</v>
      </c>
      <c r="M366" s="10">
        <f t="shared" ca="1" si="478"/>
        <v>0</v>
      </c>
      <c r="N366" s="10">
        <f t="shared" ca="1" si="479"/>
        <v>0</v>
      </c>
      <c r="O366" s="10">
        <f t="shared" ca="1" si="480"/>
        <v>0</v>
      </c>
      <c r="P366" s="10">
        <f t="shared" ca="1" si="481"/>
        <v>0</v>
      </c>
      <c r="Q366" s="10">
        <f t="shared" ca="1" si="482"/>
        <v>0</v>
      </c>
      <c r="R366" s="10">
        <f t="shared" ca="1" si="483"/>
        <v>0</v>
      </c>
      <c r="S366" s="10">
        <f t="shared" ca="1" si="484"/>
        <v>0</v>
      </c>
      <c r="T366" s="10">
        <f t="shared" ca="1" si="485"/>
        <v>0</v>
      </c>
      <c r="U366" s="10">
        <f t="shared" ca="1" si="486"/>
        <v>0</v>
      </c>
      <c r="V366" s="10">
        <f t="shared" ca="1" si="487"/>
        <v>0</v>
      </c>
      <c r="W366" s="10">
        <f t="shared" ca="1" si="487"/>
        <v>0</v>
      </c>
      <c r="X366" s="31"/>
      <c r="Y366" s="10">
        <f t="shared" ca="1" si="465"/>
        <v>0</v>
      </c>
      <c r="Z366" s="10">
        <f t="shared" ca="1" si="466"/>
        <v>0</v>
      </c>
      <c r="AA366" s="10">
        <f t="shared" ca="1" si="467"/>
        <v>0</v>
      </c>
      <c r="AB366" s="10">
        <f t="shared" ca="1" si="468"/>
        <v>0</v>
      </c>
      <c r="AC366" s="10">
        <f t="shared" ca="1" si="469"/>
        <v>0</v>
      </c>
      <c r="AD366" s="10">
        <f t="shared" ca="1" si="470"/>
        <v>0</v>
      </c>
      <c r="AE366" s="10">
        <f t="shared" ca="1" si="513"/>
        <v>0</v>
      </c>
      <c r="AF366" s="10">
        <f t="shared" ca="1" si="514"/>
        <v>0</v>
      </c>
      <c r="AG366" s="10">
        <f t="shared" ca="1" si="515"/>
        <v>0</v>
      </c>
      <c r="AH366" s="10">
        <f t="shared" ca="1" si="516"/>
        <v>0</v>
      </c>
      <c r="AI366" s="10">
        <f t="shared" ca="1" si="517"/>
        <v>0</v>
      </c>
      <c r="AJ366" s="10">
        <f t="shared" ca="1" si="518"/>
        <v>0</v>
      </c>
      <c r="AK366" s="10">
        <f t="shared" ca="1" si="519"/>
        <v>0</v>
      </c>
      <c r="AL366" s="10">
        <f t="shared" ca="1" si="520"/>
        <v>0</v>
      </c>
      <c r="AM366" s="10">
        <f t="shared" ca="1" si="521"/>
        <v>0</v>
      </c>
      <c r="AN366" s="10">
        <f t="shared" ca="1" si="522"/>
        <v>0</v>
      </c>
      <c r="AO366" s="10">
        <f t="shared" ca="1" si="523"/>
        <v>0</v>
      </c>
      <c r="AP366" s="10">
        <f t="shared" ca="1" si="524"/>
        <v>0</v>
      </c>
      <c r="AQ366" s="10">
        <f t="shared" ca="1" si="525"/>
        <v>0</v>
      </c>
      <c r="AR366" s="10">
        <f t="shared" ca="1" si="526"/>
        <v>0</v>
      </c>
      <c r="AS366" s="2"/>
      <c r="AT366" s="10">
        <f t="shared" ca="1" si="471"/>
        <v>0</v>
      </c>
      <c r="AU366" s="10">
        <f t="shared" ca="1" si="472"/>
        <v>0</v>
      </c>
      <c r="AV366" s="10">
        <f t="shared" ca="1" si="473"/>
        <v>0</v>
      </c>
      <c r="AW366" s="10">
        <f t="shared" ca="1" si="496"/>
        <v>0</v>
      </c>
      <c r="AX366" s="10">
        <f t="shared" ca="1" si="497"/>
        <v>0</v>
      </c>
      <c r="AY366" s="10">
        <f t="shared" ca="1" si="498"/>
        <v>0</v>
      </c>
      <c r="AZ366" s="10">
        <f t="shared" ca="1" si="499"/>
        <v>0</v>
      </c>
      <c r="BA366" s="10">
        <f t="shared" ca="1" si="500"/>
        <v>0</v>
      </c>
      <c r="BB366" s="10">
        <f t="shared" ca="1" si="501"/>
        <v>0</v>
      </c>
      <c r="BC366" s="10">
        <f t="shared" ca="1" si="502"/>
        <v>0</v>
      </c>
      <c r="BD366" s="10">
        <f t="shared" ca="1" si="503"/>
        <v>0</v>
      </c>
      <c r="BE366" s="10">
        <f t="shared" ca="1" si="504"/>
        <v>0</v>
      </c>
      <c r="BF366" s="10">
        <f t="shared" ca="1" si="505"/>
        <v>0</v>
      </c>
      <c r="BG366" s="10">
        <f t="shared" ca="1" si="506"/>
        <v>0</v>
      </c>
      <c r="BH366" s="10">
        <f t="shared" ca="1" si="507"/>
        <v>0</v>
      </c>
      <c r="BI366" s="10">
        <f t="shared" ca="1" si="508"/>
        <v>0</v>
      </c>
      <c r="BJ366" s="10">
        <f t="shared" ca="1" si="509"/>
        <v>0</v>
      </c>
      <c r="BK366" s="10">
        <f t="shared" ca="1" si="510"/>
        <v>0</v>
      </c>
      <c r="BL366" s="10">
        <f t="shared" ca="1" si="511"/>
        <v>0</v>
      </c>
      <c r="BM366" s="10">
        <f t="shared" ca="1" si="512"/>
        <v>0</v>
      </c>
      <c r="BN366" s="13">
        <f t="shared" ca="1" si="490"/>
        <v>0</v>
      </c>
      <c r="BO366" s="7"/>
      <c r="BP366" s="10">
        <f t="shared" ca="1" si="491"/>
        <v>0</v>
      </c>
      <c r="BQ366" s="10">
        <f t="shared" ca="1" si="492"/>
        <v>0</v>
      </c>
      <c r="BR366" s="10">
        <f t="shared" ca="1" si="493"/>
        <v>0</v>
      </c>
      <c r="BS366" s="10">
        <f t="shared" ca="1" si="494"/>
        <v>0</v>
      </c>
      <c r="BT366" s="10">
        <f t="shared" ca="1" si="495"/>
        <v>0</v>
      </c>
      <c r="BU366" s="10">
        <f t="shared" ca="1" si="527"/>
        <v>0</v>
      </c>
      <c r="BV366" s="10">
        <f t="shared" ca="1" si="528"/>
        <v>0</v>
      </c>
      <c r="BW366" s="10">
        <f t="shared" ca="1" si="529"/>
        <v>0</v>
      </c>
      <c r="BX366" s="10">
        <f t="shared" ca="1" si="530"/>
        <v>0</v>
      </c>
      <c r="BY366" s="10">
        <f t="shared" ca="1" si="531"/>
        <v>0</v>
      </c>
      <c r="BZ366" s="10">
        <f t="shared" ca="1" si="532"/>
        <v>0</v>
      </c>
      <c r="CA366" s="10">
        <f t="shared" ca="1" si="533"/>
        <v>0</v>
      </c>
      <c r="CB366" s="10">
        <f t="shared" ca="1" si="534"/>
        <v>0</v>
      </c>
      <c r="CC366" s="10">
        <f t="shared" ca="1" si="535"/>
        <v>0</v>
      </c>
      <c r="CD366" s="10">
        <f t="shared" ca="1" si="536"/>
        <v>0</v>
      </c>
      <c r="CE366" s="10">
        <f t="shared" ca="1" si="537"/>
        <v>0</v>
      </c>
      <c r="CF366" s="10">
        <f t="shared" ca="1" si="538"/>
        <v>0</v>
      </c>
      <c r="CG366" s="10">
        <f t="shared" ca="1" si="539"/>
        <v>0</v>
      </c>
      <c r="CH366" s="10">
        <f t="shared" ca="1" si="540"/>
        <v>0</v>
      </c>
      <c r="CI366" s="10">
        <f t="shared" ca="1" si="541"/>
        <v>0</v>
      </c>
      <c r="CJ366" s="13">
        <f t="shared" ca="1" si="474"/>
        <v>0</v>
      </c>
      <c r="CK366" s="13"/>
      <c r="CL366" s="33">
        <f t="shared" ca="1" si="488"/>
        <v>0</v>
      </c>
      <c r="CM366" s="10">
        <f ca="1">IF(NOT(snowball),0,IF(Z365=0,0,IF($C366&lt;=SUM($CL366:CL366),0,IF(BQ366+$C366-SUM($CL366:CL366)&gt;Z365+AU366,Z365+AU366-BQ366,$C366-SUM($CL366:CL366)))))</f>
        <v>0</v>
      </c>
      <c r="CN366" s="10">
        <f ca="1">IF(NOT(snowball),0,IF(AA365=0,0,IF($C366&lt;=SUM($CL366:CM366),0,IF(BR366+$C366-SUM($CL366:CM366)&gt;AA365+AV366,AA365+AV366-BR366,$C366-SUM($CL366:CM366)))))</f>
        <v>0</v>
      </c>
      <c r="CO366" s="10">
        <f ca="1">IF(NOT(snowball),0,IF(AB365=0,0,IF($C366&lt;=SUM($CL366:CN366),0,IF(BS366+$C366-SUM($CL366:CN366)&gt;AB365+AW366,AB365+AW366-BS366,$C366-SUM($CL366:CN366)))))</f>
        <v>0</v>
      </c>
      <c r="CP366" s="10">
        <f ca="1">IF(NOT(snowball),0,IF(AC365=0,0,IF($C366&lt;=SUM($CL366:CO366),0,IF(BT366+$C366-SUM($CL366:CO366)&gt;AC365+AX366,AC365+AX366-BT366,$C366-SUM($CL366:CO366)))))</f>
        <v>0</v>
      </c>
      <c r="CQ366" s="10">
        <f ca="1">IF(NOT(snowball),0,IF(AD365=0,0,IF($C366&lt;=SUM($CL366:CP366),0,IF(BU366+$C366-SUM($CL366:CP366)&gt;AD365+AY366,AD365+AY366-BU366,$C366-SUM($CL366:CP366)))))</f>
        <v>0</v>
      </c>
      <c r="CR366" s="10">
        <f ca="1">IF(NOT(snowball),0,IF(AE365=0,0,IF($C366&lt;=SUM($CL366:CQ366),0,IF(BV366+$C366-SUM($CL366:CQ366)&gt;AE365+AZ366,AE365+AZ366-BV366,$C366-SUM($CL366:CQ366)))))</f>
        <v>0</v>
      </c>
      <c r="CS366" s="10">
        <f ca="1">IF(NOT(snowball),0,IF(AF365=0,0,IF($C366&lt;=SUM($CL366:CR366),0,IF(BW366+$C366-SUM($CL366:CR366)&gt;AF365+BA366,AF365+BA366-BW366,$C366-SUM($CL366:CR366)))))</f>
        <v>0</v>
      </c>
      <c r="CT366" s="10">
        <f ca="1">IF(NOT(snowball),0,IF(AG365=0,0,IF($C366&lt;=SUM($CL366:CS366),0,IF(BX366+$C366-SUM($CL366:CS366)&gt;AG365+BB366,AG365+BB366-BX366,$C366-SUM($CL366:CS366)))))</f>
        <v>0</v>
      </c>
      <c r="CU366" s="10">
        <f ca="1">IF(NOT(snowball),0,IF(AH365=0,0,IF($C366&lt;=SUM($CL366:CT366),0,IF(BY366+$C366-SUM($CL366:CT366)&gt;AH365+BC366,AH365+BC366-BY366,$C366-SUM($CL366:CT366)))))</f>
        <v>0</v>
      </c>
      <c r="CV366" s="10">
        <f ca="1">IF(NOT(snowball),0,IF(AI365=0,0,IF($C366&lt;=SUM($CL366:CU366),0,IF(BZ366+$C366-SUM($CL366:CU366)&gt;AI365+BD366,AI365+BD366-BZ366,$C366-SUM($CL366:CU366)))))</f>
        <v>0</v>
      </c>
      <c r="CW366" s="10">
        <f ca="1">IF(NOT(snowball),0,IF(AJ365=0,0,IF($C366&lt;=SUM($CL366:CV366),0,IF(CA366+$C366-SUM($CL366:CV366)&gt;AJ365+BE366,AJ365+BE366-CA366,$C366-SUM($CL366:CV366)))))</f>
        <v>0</v>
      </c>
      <c r="CX366" s="10">
        <f ca="1">IF(NOT(snowball),0,IF(AK365=0,0,IF($C366&lt;=SUM($CL366:CW366),0,IF(CB366+$C366-SUM($CL366:CW366)&gt;AK365+BF366,AK365+BF366-CB366,$C366-SUM($CL366:CW366)))))</f>
        <v>0</v>
      </c>
      <c r="CY366" s="10">
        <f ca="1">IF(NOT(snowball),0,IF(AL365=0,0,IF($C366&lt;=SUM($CL366:CX366),0,IF(CC366+$C366-SUM($CL366:CX366)&gt;AL365+BG366,AL365+BG366-CC366,$C366-SUM($CL366:CX366)))))</f>
        <v>0</v>
      </c>
      <c r="CZ366" s="10">
        <f ca="1">IF(NOT(snowball),0,IF(AM365=0,0,IF($C366&lt;=SUM($CL366:CY366),0,IF(CD366+$C366-SUM($CL366:CY366)&gt;AM365+BH366,AM365+BH366-CD366,$C366-SUM($CL366:CY366)))))</f>
        <v>0</v>
      </c>
      <c r="DA366" s="10">
        <f ca="1">IF(NOT(snowball),0,IF(AN365=0,0,IF($C366&lt;=SUM($CL366:CZ366),0,IF(CE366+$C366-SUM($CL366:CZ366)&gt;AN365+BI366,AN365+BI366-CE366,$C366-SUM($CL366:CZ366)))))</f>
        <v>0</v>
      </c>
      <c r="DB366" s="10">
        <f ca="1">IF(NOT(snowball),0,IF(AO365=0,0,IF($C366&lt;=SUM($CL366:DA366),0,IF(CF366+$C366-SUM($CL366:DA366)&gt;AO365+BJ366,AO365+BJ366-CF366,$C366-SUM($CL366:DA366)))))</f>
        <v>0</v>
      </c>
      <c r="DC366" s="10">
        <f ca="1">IF(NOT(snowball),0,IF(AP365=0,0,IF($C366&lt;=SUM($CL366:DB366),0,IF(CG366+$C366-SUM($CL366:DB366)&gt;AP365+BK366,AP365+BK366-CG366,$C366-SUM($CL366:DB366)))))</f>
        <v>0</v>
      </c>
      <c r="DD366" s="10">
        <f ca="1">IF(NOT(snowball),0,IF(AQ365=0,0,IF($C366&lt;=SUM($CL366:DC366),0,IF(CH366+$C366-SUM($CL366:DC366)&gt;AQ365+BL366,AQ365+BL366-CH366,$C366-SUM($CL366:DC366)))))</f>
        <v>0</v>
      </c>
      <c r="DE366" s="10">
        <f ca="1">IF(NOT(snowball),0,IF(AR365=0,0,IF($C366&lt;=SUM($CL366:DD366),0,IF(CI366+$C366-SUM($CL366:DD366)&gt;AR365+BM366,AR365+BM366-CI366,$C366-SUM($CL366:DD366)))))</f>
        <v>0</v>
      </c>
    </row>
    <row r="367" spans="1:109" ht="11.1" customHeight="1">
      <c r="A367" s="11" t="str">
        <f t="shared" ca="1" si="458"/>
        <v/>
      </c>
      <c r="B367" s="5" t="e">
        <f t="shared" ca="1" si="489"/>
        <v>#N/A</v>
      </c>
      <c r="C367" s="34" t="str">
        <f t="shared" ca="1" si="475"/>
        <v/>
      </c>
      <c r="D367" s="10">
        <f t="shared" ca="1" si="459"/>
        <v>0</v>
      </c>
      <c r="E367" s="10">
        <f t="shared" ca="1" si="460"/>
        <v>0</v>
      </c>
      <c r="F367" s="10">
        <f t="shared" ca="1" si="461"/>
        <v>0</v>
      </c>
      <c r="G367" s="10">
        <f t="shared" ca="1" si="462"/>
        <v>0</v>
      </c>
      <c r="H367" s="10">
        <f t="shared" ca="1" si="463"/>
        <v>0</v>
      </c>
      <c r="I367" s="10">
        <f t="shared" ca="1" si="464"/>
        <v>0</v>
      </c>
      <c r="J367" s="10">
        <f t="shared" ca="1" si="439"/>
        <v>0</v>
      </c>
      <c r="K367" s="10">
        <f t="shared" ca="1" si="476"/>
        <v>0</v>
      </c>
      <c r="L367" s="10">
        <f t="shared" ca="1" si="477"/>
        <v>0</v>
      </c>
      <c r="M367" s="10">
        <f t="shared" ca="1" si="478"/>
        <v>0</v>
      </c>
      <c r="N367" s="10">
        <f t="shared" ca="1" si="479"/>
        <v>0</v>
      </c>
      <c r="O367" s="10">
        <f t="shared" ca="1" si="480"/>
        <v>0</v>
      </c>
      <c r="P367" s="10">
        <f t="shared" ca="1" si="481"/>
        <v>0</v>
      </c>
      <c r="Q367" s="10">
        <f t="shared" ca="1" si="482"/>
        <v>0</v>
      </c>
      <c r="R367" s="10">
        <f t="shared" ca="1" si="483"/>
        <v>0</v>
      </c>
      <c r="S367" s="10">
        <f t="shared" ca="1" si="484"/>
        <v>0</v>
      </c>
      <c r="T367" s="10">
        <f t="shared" ca="1" si="485"/>
        <v>0</v>
      </c>
      <c r="U367" s="10">
        <f t="shared" ca="1" si="486"/>
        <v>0</v>
      </c>
      <c r="V367" s="10">
        <f t="shared" ca="1" si="487"/>
        <v>0</v>
      </c>
      <c r="W367" s="10">
        <f t="shared" ca="1" si="487"/>
        <v>0</v>
      </c>
      <c r="X367" s="31"/>
      <c r="Y367" s="10">
        <f t="shared" ca="1" si="465"/>
        <v>0</v>
      </c>
      <c r="Z367" s="10">
        <f t="shared" ca="1" si="466"/>
        <v>0</v>
      </c>
      <c r="AA367" s="10">
        <f t="shared" ca="1" si="467"/>
        <v>0</v>
      </c>
      <c r="AB367" s="10">
        <f t="shared" ca="1" si="468"/>
        <v>0</v>
      </c>
      <c r="AC367" s="10">
        <f t="shared" ca="1" si="469"/>
        <v>0</v>
      </c>
      <c r="AD367" s="10">
        <f t="shared" ca="1" si="470"/>
        <v>0</v>
      </c>
      <c r="AE367" s="10">
        <f t="shared" ca="1" si="513"/>
        <v>0</v>
      </c>
      <c r="AF367" s="10">
        <f t="shared" ca="1" si="514"/>
        <v>0</v>
      </c>
      <c r="AG367" s="10">
        <f t="shared" ca="1" si="515"/>
        <v>0</v>
      </c>
      <c r="AH367" s="10">
        <f t="shared" ca="1" si="516"/>
        <v>0</v>
      </c>
      <c r="AI367" s="10">
        <f t="shared" ca="1" si="517"/>
        <v>0</v>
      </c>
      <c r="AJ367" s="10">
        <f t="shared" ca="1" si="518"/>
        <v>0</v>
      </c>
      <c r="AK367" s="10">
        <f t="shared" ca="1" si="519"/>
        <v>0</v>
      </c>
      <c r="AL367" s="10">
        <f t="shared" ca="1" si="520"/>
        <v>0</v>
      </c>
      <c r="AM367" s="10">
        <f t="shared" ca="1" si="521"/>
        <v>0</v>
      </c>
      <c r="AN367" s="10">
        <f t="shared" ca="1" si="522"/>
        <v>0</v>
      </c>
      <c r="AO367" s="10">
        <f t="shared" ca="1" si="523"/>
        <v>0</v>
      </c>
      <c r="AP367" s="10">
        <f t="shared" ca="1" si="524"/>
        <v>0</v>
      </c>
      <c r="AQ367" s="10">
        <f t="shared" ca="1" si="525"/>
        <v>0</v>
      </c>
      <c r="AR367" s="10">
        <f t="shared" ca="1" si="526"/>
        <v>0</v>
      </c>
      <c r="AS367" s="2"/>
      <c r="AT367" s="10">
        <f t="shared" ca="1" si="471"/>
        <v>0</v>
      </c>
      <c r="AU367" s="10">
        <f t="shared" ca="1" si="472"/>
        <v>0</v>
      </c>
      <c r="AV367" s="10">
        <f t="shared" ca="1" si="473"/>
        <v>0</v>
      </c>
      <c r="AW367" s="10">
        <f t="shared" ca="1" si="496"/>
        <v>0</v>
      </c>
      <c r="AX367" s="10">
        <f t="shared" ca="1" si="497"/>
        <v>0</v>
      </c>
      <c r="AY367" s="10">
        <f t="shared" ca="1" si="498"/>
        <v>0</v>
      </c>
      <c r="AZ367" s="10">
        <f t="shared" ca="1" si="499"/>
        <v>0</v>
      </c>
      <c r="BA367" s="10">
        <f t="shared" ca="1" si="500"/>
        <v>0</v>
      </c>
      <c r="BB367" s="10">
        <f t="shared" ca="1" si="501"/>
        <v>0</v>
      </c>
      <c r="BC367" s="10">
        <f t="shared" ca="1" si="502"/>
        <v>0</v>
      </c>
      <c r="BD367" s="10">
        <f t="shared" ca="1" si="503"/>
        <v>0</v>
      </c>
      <c r="BE367" s="10">
        <f t="shared" ca="1" si="504"/>
        <v>0</v>
      </c>
      <c r="BF367" s="10">
        <f t="shared" ca="1" si="505"/>
        <v>0</v>
      </c>
      <c r="BG367" s="10">
        <f t="shared" ca="1" si="506"/>
        <v>0</v>
      </c>
      <c r="BH367" s="10">
        <f t="shared" ca="1" si="507"/>
        <v>0</v>
      </c>
      <c r="BI367" s="10">
        <f t="shared" ca="1" si="508"/>
        <v>0</v>
      </c>
      <c r="BJ367" s="10">
        <f t="shared" ca="1" si="509"/>
        <v>0</v>
      </c>
      <c r="BK367" s="10">
        <f t="shared" ca="1" si="510"/>
        <v>0</v>
      </c>
      <c r="BL367" s="10">
        <f t="shared" ca="1" si="511"/>
        <v>0</v>
      </c>
      <c r="BM367" s="10">
        <f t="shared" ca="1" si="512"/>
        <v>0</v>
      </c>
      <c r="BN367" s="13">
        <f t="shared" ca="1" si="490"/>
        <v>0</v>
      </c>
      <c r="BO367" s="7"/>
      <c r="BP367" s="10">
        <f t="shared" ca="1" si="491"/>
        <v>0</v>
      </c>
      <c r="BQ367" s="10">
        <f t="shared" ca="1" si="492"/>
        <v>0</v>
      </c>
      <c r="BR367" s="10">
        <f t="shared" ca="1" si="493"/>
        <v>0</v>
      </c>
      <c r="BS367" s="10">
        <f t="shared" ca="1" si="494"/>
        <v>0</v>
      </c>
      <c r="BT367" s="10">
        <f t="shared" ca="1" si="495"/>
        <v>0</v>
      </c>
      <c r="BU367" s="10">
        <f t="shared" ca="1" si="527"/>
        <v>0</v>
      </c>
      <c r="BV367" s="10">
        <f t="shared" ca="1" si="528"/>
        <v>0</v>
      </c>
      <c r="BW367" s="10">
        <f t="shared" ca="1" si="529"/>
        <v>0</v>
      </c>
      <c r="BX367" s="10">
        <f t="shared" ca="1" si="530"/>
        <v>0</v>
      </c>
      <c r="BY367" s="10">
        <f t="shared" ca="1" si="531"/>
        <v>0</v>
      </c>
      <c r="BZ367" s="10">
        <f t="shared" ca="1" si="532"/>
        <v>0</v>
      </c>
      <c r="CA367" s="10">
        <f t="shared" ca="1" si="533"/>
        <v>0</v>
      </c>
      <c r="CB367" s="10">
        <f t="shared" ca="1" si="534"/>
        <v>0</v>
      </c>
      <c r="CC367" s="10">
        <f t="shared" ca="1" si="535"/>
        <v>0</v>
      </c>
      <c r="CD367" s="10">
        <f t="shared" ca="1" si="536"/>
        <v>0</v>
      </c>
      <c r="CE367" s="10">
        <f t="shared" ca="1" si="537"/>
        <v>0</v>
      </c>
      <c r="CF367" s="10">
        <f t="shared" ca="1" si="538"/>
        <v>0</v>
      </c>
      <c r="CG367" s="10">
        <f t="shared" ca="1" si="539"/>
        <v>0</v>
      </c>
      <c r="CH367" s="10">
        <f t="shared" ca="1" si="540"/>
        <v>0</v>
      </c>
      <c r="CI367" s="10">
        <f t="shared" ca="1" si="541"/>
        <v>0</v>
      </c>
      <c r="CJ367" s="13">
        <f t="shared" ca="1" si="474"/>
        <v>0</v>
      </c>
      <c r="CK367" s="13"/>
      <c r="CL367" s="33">
        <f t="shared" ca="1" si="488"/>
        <v>0</v>
      </c>
      <c r="CM367" s="10">
        <f ca="1">IF(NOT(snowball),0,IF(Z366=0,0,IF($C367&lt;=SUM($CL367:CL367),0,IF(BQ367+$C367-SUM($CL367:CL367)&gt;Z366+AU367,Z366+AU367-BQ367,$C367-SUM($CL367:CL367)))))</f>
        <v>0</v>
      </c>
      <c r="CN367" s="10">
        <f ca="1">IF(NOT(snowball),0,IF(AA366=0,0,IF($C367&lt;=SUM($CL367:CM367),0,IF(BR367+$C367-SUM($CL367:CM367)&gt;AA366+AV367,AA366+AV367-BR367,$C367-SUM($CL367:CM367)))))</f>
        <v>0</v>
      </c>
      <c r="CO367" s="10">
        <f ca="1">IF(NOT(snowball),0,IF(AB366=0,0,IF($C367&lt;=SUM($CL367:CN367),0,IF(BS367+$C367-SUM($CL367:CN367)&gt;AB366+AW367,AB366+AW367-BS367,$C367-SUM($CL367:CN367)))))</f>
        <v>0</v>
      </c>
      <c r="CP367" s="10">
        <f ca="1">IF(NOT(snowball),0,IF(AC366=0,0,IF($C367&lt;=SUM($CL367:CO367),0,IF(BT367+$C367-SUM($CL367:CO367)&gt;AC366+AX367,AC366+AX367-BT367,$C367-SUM($CL367:CO367)))))</f>
        <v>0</v>
      </c>
      <c r="CQ367" s="10">
        <f ca="1">IF(NOT(snowball),0,IF(AD366=0,0,IF($C367&lt;=SUM($CL367:CP367),0,IF(BU367+$C367-SUM($CL367:CP367)&gt;AD366+AY367,AD366+AY367-BU367,$C367-SUM($CL367:CP367)))))</f>
        <v>0</v>
      </c>
      <c r="CR367" s="10">
        <f ca="1">IF(NOT(snowball),0,IF(AE366=0,0,IF($C367&lt;=SUM($CL367:CQ367),0,IF(BV367+$C367-SUM($CL367:CQ367)&gt;AE366+AZ367,AE366+AZ367-BV367,$C367-SUM($CL367:CQ367)))))</f>
        <v>0</v>
      </c>
      <c r="CS367" s="10">
        <f ca="1">IF(NOT(snowball),0,IF(AF366=0,0,IF($C367&lt;=SUM($CL367:CR367),0,IF(BW367+$C367-SUM($CL367:CR367)&gt;AF366+BA367,AF366+BA367-BW367,$C367-SUM($CL367:CR367)))))</f>
        <v>0</v>
      </c>
      <c r="CT367" s="10">
        <f ca="1">IF(NOT(snowball),0,IF(AG366=0,0,IF($C367&lt;=SUM($CL367:CS367),0,IF(BX367+$C367-SUM($CL367:CS367)&gt;AG366+BB367,AG366+BB367-BX367,$C367-SUM($CL367:CS367)))))</f>
        <v>0</v>
      </c>
      <c r="CU367" s="10">
        <f ca="1">IF(NOT(snowball),0,IF(AH366=0,0,IF($C367&lt;=SUM($CL367:CT367),0,IF(BY367+$C367-SUM($CL367:CT367)&gt;AH366+BC367,AH366+BC367-BY367,$C367-SUM($CL367:CT367)))))</f>
        <v>0</v>
      </c>
      <c r="CV367" s="10">
        <f ca="1">IF(NOT(snowball),0,IF(AI366=0,0,IF($C367&lt;=SUM($CL367:CU367),0,IF(BZ367+$C367-SUM($CL367:CU367)&gt;AI366+BD367,AI366+BD367-BZ367,$C367-SUM($CL367:CU367)))))</f>
        <v>0</v>
      </c>
      <c r="CW367" s="10">
        <f ca="1">IF(NOT(snowball),0,IF(AJ366=0,0,IF($C367&lt;=SUM($CL367:CV367),0,IF(CA367+$C367-SUM($CL367:CV367)&gt;AJ366+BE367,AJ366+BE367-CA367,$C367-SUM($CL367:CV367)))))</f>
        <v>0</v>
      </c>
      <c r="CX367" s="10">
        <f ca="1">IF(NOT(snowball),0,IF(AK366=0,0,IF($C367&lt;=SUM($CL367:CW367),0,IF(CB367+$C367-SUM($CL367:CW367)&gt;AK366+BF367,AK366+BF367-CB367,$C367-SUM($CL367:CW367)))))</f>
        <v>0</v>
      </c>
      <c r="CY367" s="10">
        <f ca="1">IF(NOT(snowball),0,IF(AL366=0,0,IF($C367&lt;=SUM($CL367:CX367),0,IF(CC367+$C367-SUM($CL367:CX367)&gt;AL366+BG367,AL366+BG367-CC367,$C367-SUM($CL367:CX367)))))</f>
        <v>0</v>
      </c>
      <c r="CZ367" s="10">
        <f ca="1">IF(NOT(snowball),0,IF(AM366=0,0,IF($C367&lt;=SUM($CL367:CY367),0,IF(CD367+$C367-SUM($CL367:CY367)&gt;AM366+BH367,AM366+BH367-CD367,$C367-SUM($CL367:CY367)))))</f>
        <v>0</v>
      </c>
      <c r="DA367" s="10">
        <f ca="1">IF(NOT(snowball),0,IF(AN366=0,0,IF($C367&lt;=SUM($CL367:CZ367),0,IF(CE367+$C367-SUM($CL367:CZ367)&gt;AN366+BI367,AN366+BI367-CE367,$C367-SUM($CL367:CZ367)))))</f>
        <v>0</v>
      </c>
      <c r="DB367" s="10">
        <f ca="1">IF(NOT(snowball),0,IF(AO366=0,0,IF($C367&lt;=SUM($CL367:DA367),0,IF(CF367+$C367-SUM($CL367:DA367)&gt;AO366+BJ367,AO366+BJ367-CF367,$C367-SUM($CL367:DA367)))))</f>
        <v>0</v>
      </c>
      <c r="DC367" s="10">
        <f ca="1">IF(NOT(snowball),0,IF(AP366=0,0,IF($C367&lt;=SUM($CL367:DB367),0,IF(CG367+$C367-SUM($CL367:DB367)&gt;AP366+BK367,AP366+BK367-CG367,$C367-SUM($CL367:DB367)))))</f>
        <v>0</v>
      </c>
      <c r="DD367" s="10">
        <f ca="1">IF(NOT(snowball),0,IF(AQ366=0,0,IF($C367&lt;=SUM($CL367:DC367),0,IF(CH367+$C367-SUM($CL367:DC367)&gt;AQ366+BL367,AQ366+BL367-CH367,$C367-SUM($CL367:DC367)))))</f>
        <v>0</v>
      </c>
      <c r="DE367" s="10">
        <f ca="1">IF(NOT(snowball),0,IF(AR366=0,0,IF($C367&lt;=SUM($CL367:DD367),0,IF(CI367+$C367-SUM($CL367:DD367)&gt;AR366+BM367,AR366+BM367-CI367,$C367-SUM($CL367:DD367)))))</f>
        <v>0</v>
      </c>
    </row>
    <row r="368" spans="1:109" ht="11.1" customHeight="1">
      <c r="A368" s="11" t="str">
        <f t="shared" ca="1" si="458"/>
        <v/>
      </c>
      <c r="B368" s="5" t="e">
        <f t="shared" ca="1" si="489"/>
        <v>#N/A</v>
      </c>
      <c r="C368" s="34" t="str">
        <f t="shared" ca="1" si="475"/>
        <v/>
      </c>
      <c r="D368" s="10">
        <f t="shared" ca="1" si="459"/>
        <v>0</v>
      </c>
      <c r="E368" s="10">
        <f t="shared" ca="1" si="460"/>
        <v>0</v>
      </c>
      <c r="F368" s="10">
        <f t="shared" ca="1" si="461"/>
        <v>0</v>
      </c>
      <c r="G368" s="10">
        <f t="shared" ca="1" si="462"/>
        <v>0</v>
      </c>
      <c r="H368" s="10">
        <f t="shared" ca="1" si="463"/>
        <v>0</v>
      </c>
      <c r="I368" s="10">
        <f t="shared" ca="1" si="464"/>
        <v>0</v>
      </c>
      <c r="J368" s="10">
        <f t="shared" ca="1" si="439"/>
        <v>0</v>
      </c>
      <c r="K368" s="10">
        <f t="shared" ca="1" si="476"/>
        <v>0</v>
      </c>
      <c r="L368" s="10">
        <f t="shared" ca="1" si="477"/>
        <v>0</v>
      </c>
      <c r="M368" s="10">
        <f t="shared" ca="1" si="478"/>
        <v>0</v>
      </c>
      <c r="N368" s="10">
        <f t="shared" ca="1" si="479"/>
        <v>0</v>
      </c>
      <c r="O368" s="10">
        <f t="shared" ca="1" si="480"/>
        <v>0</v>
      </c>
      <c r="P368" s="10">
        <f t="shared" ca="1" si="481"/>
        <v>0</v>
      </c>
      <c r="Q368" s="10">
        <f t="shared" ca="1" si="482"/>
        <v>0</v>
      </c>
      <c r="R368" s="10">
        <f t="shared" ca="1" si="483"/>
        <v>0</v>
      </c>
      <c r="S368" s="10">
        <f t="shared" ca="1" si="484"/>
        <v>0</v>
      </c>
      <c r="T368" s="10">
        <f t="shared" ca="1" si="485"/>
        <v>0</v>
      </c>
      <c r="U368" s="10">
        <f t="shared" ca="1" si="486"/>
        <v>0</v>
      </c>
      <c r="V368" s="10">
        <f t="shared" ca="1" si="487"/>
        <v>0</v>
      </c>
      <c r="W368" s="10">
        <f t="shared" ca="1" si="487"/>
        <v>0</v>
      </c>
      <c r="X368" s="31"/>
      <c r="Y368" s="10">
        <f t="shared" ca="1" si="465"/>
        <v>0</v>
      </c>
      <c r="Z368" s="10">
        <f t="shared" ca="1" si="466"/>
        <v>0</v>
      </c>
      <c r="AA368" s="10">
        <f t="shared" ca="1" si="467"/>
        <v>0</v>
      </c>
      <c r="AB368" s="10">
        <f t="shared" ca="1" si="468"/>
        <v>0</v>
      </c>
      <c r="AC368" s="10">
        <f t="shared" ca="1" si="469"/>
        <v>0</v>
      </c>
      <c r="AD368" s="10">
        <f t="shared" ca="1" si="470"/>
        <v>0</v>
      </c>
      <c r="AE368" s="10">
        <f t="shared" ca="1" si="513"/>
        <v>0</v>
      </c>
      <c r="AF368" s="10">
        <f t="shared" ca="1" si="514"/>
        <v>0</v>
      </c>
      <c r="AG368" s="10">
        <f t="shared" ca="1" si="515"/>
        <v>0</v>
      </c>
      <c r="AH368" s="10">
        <f t="shared" ca="1" si="516"/>
        <v>0</v>
      </c>
      <c r="AI368" s="10">
        <f t="shared" ca="1" si="517"/>
        <v>0</v>
      </c>
      <c r="AJ368" s="10">
        <f t="shared" ca="1" si="518"/>
        <v>0</v>
      </c>
      <c r="AK368" s="10">
        <f t="shared" ca="1" si="519"/>
        <v>0</v>
      </c>
      <c r="AL368" s="10">
        <f t="shared" ca="1" si="520"/>
        <v>0</v>
      </c>
      <c r="AM368" s="10">
        <f t="shared" ca="1" si="521"/>
        <v>0</v>
      </c>
      <c r="AN368" s="10">
        <f t="shared" ca="1" si="522"/>
        <v>0</v>
      </c>
      <c r="AO368" s="10">
        <f t="shared" ca="1" si="523"/>
        <v>0</v>
      </c>
      <c r="AP368" s="10">
        <f t="shared" ca="1" si="524"/>
        <v>0</v>
      </c>
      <c r="AQ368" s="10">
        <f t="shared" ca="1" si="525"/>
        <v>0</v>
      </c>
      <c r="AR368" s="10">
        <f t="shared" ca="1" si="526"/>
        <v>0</v>
      </c>
      <c r="AS368" s="2"/>
      <c r="AT368" s="10">
        <f t="shared" ca="1" si="471"/>
        <v>0</v>
      </c>
      <c r="AU368" s="10">
        <f t="shared" ca="1" si="472"/>
        <v>0</v>
      </c>
      <c r="AV368" s="10">
        <f t="shared" ca="1" si="473"/>
        <v>0</v>
      </c>
      <c r="AW368" s="10">
        <f t="shared" ca="1" si="496"/>
        <v>0</v>
      </c>
      <c r="AX368" s="10">
        <f t="shared" ca="1" si="497"/>
        <v>0</v>
      </c>
      <c r="AY368" s="10">
        <f t="shared" ca="1" si="498"/>
        <v>0</v>
      </c>
      <c r="AZ368" s="10">
        <f t="shared" ca="1" si="499"/>
        <v>0</v>
      </c>
      <c r="BA368" s="10">
        <f t="shared" ca="1" si="500"/>
        <v>0</v>
      </c>
      <c r="BB368" s="10">
        <f t="shared" ca="1" si="501"/>
        <v>0</v>
      </c>
      <c r="BC368" s="10">
        <f t="shared" ca="1" si="502"/>
        <v>0</v>
      </c>
      <c r="BD368" s="10">
        <f t="shared" ca="1" si="503"/>
        <v>0</v>
      </c>
      <c r="BE368" s="10">
        <f t="shared" ca="1" si="504"/>
        <v>0</v>
      </c>
      <c r="BF368" s="10">
        <f t="shared" ca="1" si="505"/>
        <v>0</v>
      </c>
      <c r="BG368" s="10">
        <f t="shared" ca="1" si="506"/>
        <v>0</v>
      </c>
      <c r="BH368" s="10">
        <f t="shared" ca="1" si="507"/>
        <v>0</v>
      </c>
      <c r="BI368" s="10">
        <f t="shared" ca="1" si="508"/>
        <v>0</v>
      </c>
      <c r="BJ368" s="10">
        <f t="shared" ca="1" si="509"/>
        <v>0</v>
      </c>
      <c r="BK368" s="10">
        <f t="shared" ca="1" si="510"/>
        <v>0</v>
      </c>
      <c r="BL368" s="10">
        <f t="shared" ca="1" si="511"/>
        <v>0</v>
      </c>
      <c r="BM368" s="10">
        <f t="shared" ca="1" si="512"/>
        <v>0</v>
      </c>
      <c r="BN368" s="13">
        <f t="shared" ca="1" si="490"/>
        <v>0</v>
      </c>
      <c r="BO368" s="7"/>
      <c r="BP368" s="10">
        <f t="shared" ca="1" si="491"/>
        <v>0</v>
      </c>
      <c r="BQ368" s="10">
        <f t="shared" ca="1" si="492"/>
        <v>0</v>
      </c>
      <c r="BR368" s="10">
        <f t="shared" ca="1" si="493"/>
        <v>0</v>
      </c>
      <c r="BS368" s="10">
        <f t="shared" ca="1" si="494"/>
        <v>0</v>
      </c>
      <c r="BT368" s="10">
        <f t="shared" ca="1" si="495"/>
        <v>0</v>
      </c>
      <c r="BU368" s="10">
        <f t="shared" ca="1" si="527"/>
        <v>0</v>
      </c>
      <c r="BV368" s="10">
        <f t="shared" ca="1" si="528"/>
        <v>0</v>
      </c>
      <c r="BW368" s="10">
        <f t="shared" ca="1" si="529"/>
        <v>0</v>
      </c>
      <c r="BX368" s="10">
        <f t="shared" ca="1" si="530"/>
        <v>0</v>
      </c>
      <c r="BY368" s="10">
        <f t="shared" ca="1" si="531"/>
        <v>0</v>
      </c>
      <c r="BZ368" s="10">
        <f t="shared" ca="1" si="532"/>
        <v>0</v>
      </c>
      <c r="CA368" s="10">
        <f t="shared" ca="1" si="533"/>
        <v>0</v>
      </c>
      <c r="CB368" s="10">
        <f t="shared" ca="1" si="534"/>
        <v>0</v>
      </c>
      <c r="CC368" s="10">
        <f t="shared" ca="1" si="535"/>
        <v>0</v>
      </c>
      <c r="CD368" s="10">
        <f t="shared" ca="1" si="536"/>
        <v>0</v>
      </c>
      <c r="CE368" s="10">
        <f t="shared" ca="1" si="537"/>
        <v>0</v>
      </c>
      <c r="CF368" s="10">
        <f t="shared" ca="1" si="538"/>
        <v>0</v>
      </c>
      <c r="CG368" s="10">
        <f t="shared" ca="1" si="539"/>
        <v>0</v>
      </c>
      <c r="CH368" s="10">
        <f t="shared" ca="1" si="540"/>
        <v>0</v>
      </c>
      <c r="CI368" s="10">
        <f t="shared" ca="1" si="541"/>
        <v>0</v>
      </c>
      <c r="CJ368" s="13">
        <f t="shared" ca="1" si="474"/>
        <v>0</v>
      </c>
      <c r="CK368" s="13"/>
      <c r="CL368" s="33">
        <f t="shared" ca="1" si="488"/>
        <v>0</v>
      </c>
      <c r="CM368" s="10">
        <f ca="1">IF(NOT(snowball),0,IF(Z367=0,0,IF($C368&lt;=SUM($CL368:CL368),0,IF(BQ368+$C368-SUM($CL368:CL368)&gt;Z367+AU368,Z367+AU368-BQ368,$C368-SUM($CL368:CL368)))))</f>
        <v>0</v>
      </c>
      <c r="CN368" s="10">
        <f ca="1">IF(NOT(snowball),0,IF(AA367=0,0,IF($C368&lt;=SUM($CL368:CM368),0,IF(BR368+$C368-SUM($CL368:CM368)&gt;AA367+AV368,AA367+AV368-BR368,$C368-SUM($CL368:CM368)))))</f>
        <v>0</v>
      </c>
      <c r="CO368" s="10">
        <f ca="1">IF(NOT(snowball),0,IF(AB367=0,0,IF($C368&lt;=SUM($CL368:CN368),0,IF(BS368+$C368-SUM($CL368:CN368)&gt;AB367+AW368,AB367+AW368-BS368,$C368-SUM($CL368:CN368)))))</f>
        <v>0</v>
      </c>
      <c r="CP368" s="10">
        <f ca="1">IF(NOT(snowball),0,IF(AC367=0,0,IF($C368&lt;=SUM($CL368:CO368),0,IF(BT368+$C368-SUM($CL368:CO368)&gt;AC367+AX368,AC367+AX368-BT368,$C368-SUM($CL368:CO368)))))</f>
        <v>0</v>
      </c>
      <c r="CQ368" s="10">
        <f ca="1">IF(NOT(snowball),0,IF(AD367=0,0,IF($C368&lt;=SUM($CL368:CP368),0,IF(BU368+$C368-SUM($CL368:CP368)&gt;AD367+AY368,AD367+AY368-BU368,$C368-SUM($CL368:CP368)))))</f>
        <v>0</v>
      </c>
      <c r="CR368" s="10">
        <f ca="1">IF(NOT(snowball),0,IF(AE367=0,0,IF($C368&lt;=SUM($CL368:CQ368),0,IF(BV368+$C368-SUM($CL368:CQ368)&gt;AE367+AZ368,AE367+AZ368-BV368,$C368-SUM($CL368:CQ368)))))</f>
        <v>0</v>
      </c>
      <c r="CS368" s="10">
        <f ca="1">IF(NOT(snowball),0,IF(AF367=0,0,IF($C368&lt;=SUM($CL368:CR368),0,IF(BW368+$C368-SUM($CL368:CR368)&gt;AF367+BA368,AF367+BA368-BW368,$C368-SUM($CL368:CR368)))))</f>
        <v>0</v>
      </c>
      <c r="CT368" s="10">
        <f ca="1">IF(NOT(snowball),0,IF(AG367=0,0,IF($C368&lt;=SUM($CL368:CS368),0,IF(BX368+$C368-SUM($CL368:CS368)&gt;AG367+BB368,AG367+BB368-BX368,$C368-SUM($CL368:CS368)))))</f>
        <v>0</v>
      </c>
      <c r="CU368" s="10">
        <f ca="1">IF(NOT(snowball),0,IF(AH367=0,0,IF($C368&lt;=SUM($CL368:CT368),0,IF(BY368+$C368-SUM($CL368:CT368)&gt;AH367+BC368,AH367+BC368-BY368,$C368-SUM($CL368:CT368)))))</f>
        <v>0</v>
      </c>
      <c r="CV368" s="10">
        <f ca="1">IF(NOT(snowball),0,IF(AI367=0,0,IF($C368&lt;=SUM($CL368:CU368),0,IF(BZ368+$C368-SUM($CL368:CU368)&gt;AI367+BD368,AI367+BD368-BZ368,$C368-SUM($CL368:CU368)))))</f>
        <v>0</v>
      </c>
      <c r="CW368" s="10">
        <f ca="1">IF(NOT(snowball),0,IF(AJ367=0,0,IF($C368&lt;=SUM($CL368:CV368),0,IF(CA368+$C368-SUM($CL368:CV368)&gt;AJ367+BE368,AJ367+BE368-CA368,$C368-SUM($CL368:CV368)))))</f>
        <v>0</v>
      </c>
      <c r="CX368" s="10">
        <f ca="1">IF(NOT(snowball),0,IF(AK367=0,0,IF($C368&lt;=SUM($CL368:CW368),0,IF(CB368+$C368-SUM($CL368:CW368)&gt;AK367+BF368,AK367+BF368-CB368,$C368-SUM($CL368:CW368)))))</f>
        <v>0</v>
      </c>
      <c r="CY368" s="10">
        <f ca="1">IF(NOT(snowball),0,IF(AL367=0,0,IF($C368&lt;=SUM($CL368:CX368),0,IF(CC368+$C368-SUM($CL368:CX368)&gt;AL367+BG368,AL367+BG368-CC368,$C368-SUM($CL368:CX368)))))</f>
        <v>0</v>
      </c>
      <c r="CZ368" s="10">
        <f ca="1">IF(NOT(snowball),0,IF(AM367=0,0,IF($C368&lt;=SUM($CL368:CY368),0,IF(CD368+$C368-SUM($CL368:CY368)&gt;AM367+BH368,AM367+BH368-CD368,$C368-SUM($CL368:CY368)))))</f>
        <v>0</v>
      </c>
      <c r="DA368" s="10">
        <f ca="1">IF(NOT(snowball),0,IF(AN367=0,0,IF($C368&lt;=SUM($CL368:CZ368),0,IF(CE368+$C368-SUM($CL368:CZ368)&gt;AN367+BI368,AN367+BI368-CE368,$C368-SUM($CL368:CZ368)))))</f>
        <v>0</v>
      </c>
      <c r="DB368" s="10">
        <f ca="1">IF(NOT(snowball),0,IF(AO367=0,0,IF($C368&lt;=SUM($CL368:DA368),0,IF(CF368+$C368-SUM($CL368:DA368)&gt;AO367+BJ368,AO367+BJ368-CF368,$C368-SUM($CL368:DA368)))))</f>
        <v>0</v>
      </c>
      <c r="DC368" s="10">
        <f ca="1">IF(NOT(snowball),0,IF(AP367=0,0,IF($C368&lt;=SUM($CL368:DB368),0,IF(CG368+$C368-SUM($CL368:DB368)&gt;AP367+BK368,AP367+BK368-CG368,$C368-SUM($CL368:DB368)))))</f>
        <v>0</v>
      </c>
      <c r="DD368" s="10">
        <f ca="1">IF(NOT(snowball),0,IF(AQ367=0,0,IF($C368&lt;=SUM($CL368:DC368),0,IF(CH368+$C368-SUM($CL368:DC368)&gt;AQ367+BL368,AQ367+BL368-CH368,$C368-SUM($CL368:DC368)))))</f>
        <v>0</v>
      </c>
      <c r="DE368" s="10">
        <f ca="1">IF(NOT(snowball),0,IF(AR367=0,0,IF($C368&lt;=SUM($CL368:DD368),0,IF(CI368+$C368-SUM($CL368:DD368)&gt;AR367+BM368,AR367+BM368-CI368,$C368-SUM($CL368:DD368)))))</f>
        <v>0</v>
      </c>
    </row>
    <row r="369" spans="1:109" ht="11.1" customHeight="1">
      <c r="A369" s="11" t="str">
        <f t="shared" ca="1" si="458"/>
        <v/>
      </c>
      <c r="B369" s="5" t="e">
        <f t="shared" ca="1" si="489"/>
        <v>#N/A</v>
      </c>
      <c r="C369" s="34" t="str">
        <f t="shared" ca="1" si="475"/>
        <v/>
      </c>
      <c r="D369" s="10">
        <f t="shared" ca="1" si="459"/>
        <v>0</v>
      </c>
      <c r="E369" s="10">
        <f t="shared" ca="1" si="460"/>
        <v>0</v>
      </c>
      <c r="F369" s="10">
        <f t="shared" ca="1" si="461"/>
        <v>0</v>
      </c>
      <c r="G369" s="10">
        <f t="shared" ca="1" si="462"/>
        <v>0</v>
      </c>
      <c r="H369" s="10">
        <f t="shared" ca="1" si="463"/>
        <v>0</v>
      </c>
      <c r="I369" s="10">
        <f t="shared" ca="1" si="464"/>
        <v>0</v>
      </c>
      <c r="J369" s="10">
        <f t="shared" ca="1" si="439"/>
        <v>0</v>
      </c>
      <c r="K369" s="10">
        <f t="shared" ca="1" si="476"/>
        <v>0</v>
      </c>
      <c r="L369" s="10">
        <f t="shared" ca="1" si="477"/>
        <v>0</v>
      </c>
      <c r="M369" s="10">
        <f t="shared" ca="1" si="478"/>
        <v>0</v>
      </c>
      <c r="N369" s="10">
        <f t="shared" ca="1" si="479"/>
        <v>0</v>
      </c>
      <c r="O369" s="10">
        <f t="shared" ca="1" si="480"/>
        <v>0</v>
      </c>
      <c r="P369" s="10">
        <f t="shared" ca="1" si="481"/>
        <v>0</v>
      </c>
      <c r="Q369" s="10">
        <f t="shared" ca="1" si="482"/>
        <v>0</v>
      </c>
      <c r="R369" s="10">
        <f t="shared" ca="1" si="483"/>
        <v>0</v>
      </c>
      <c r="S369" s="10">
        <f t="shared" ca="1" si="484"/>
        <v>0</v>
      </c>
      <c r="T369" s="10">
        <f t="shared" ca="1" si="485"/>
        <v>0</v>
      </c>
      <c r="U369" s="10">
        <f t="shared" ca="1" si="486"/>
        <v>0</v>
      </c>
      <c r="V369" s="10">
        <f t="shared" ca="1" si="487"/>
        <v>0</v>
      </c>
      <c r="W369" s="10">
        <f t="shared" ca="1" si="487"/>
        <v>0</v>
      </c>
      <c r="X369" s="31"/>
      <c r="Y369" s="10">
        <f t="shared" ca="1" si="465"/>
        <v>0</v>
      </c>
      <c r="Z369" s="10">
        <f t="shared" ca="1" si="466"/>
        <v>0</v>
      </c>
      <c r="AA369" s="10">
        <f t="shared" ca="1" si="467"/>
        <v>0</v>
      </c>
      <c r="AB369" s="10">
        <f t="shared" ca="1" si="468"/>
        <v>0</v>
      </c>
      <c r="AC369" s="10">
        <f t="shared" ca="1" si="469"/>
        <v>0</v>
      </c>
      <c r="AD369" s="10">
        <f t="shared" ca="1" si="470"/>
        <v>0</v>
      </c>
      <c r="AE369" s="10">
        <f t="shared" ca="1" si="513"/>
        <v>0</v>
      </c>
      <c r="AF369" s="10">
        <f t="shared" ca="1" si="514"/>
        <v>0</v>
      </c>
      <c r="AG369" s="10">
        <f t="shared" ca="1" si="515"/>
        <v>0</v>
      </c>
      <c r="AH369" s="10">
        <f t="shared" ca="1" si="516"/>
        <v>0</v>
      </c>
      <c r="AI369" s="10">
        <f t="shared" ca="1" si="517"/>
        <v>0</v>
      </c>
      <c r="AJ369" s="10">
        <f t="shared" ca="1" si="518"/>
        <v>0</v>
      </c>
      <c r="AK369" s="10">
        <f t="shared" ca="1" si="519"/>
        <v>0</v>
      </c>
      <c r="AL369" s="10">
        <f t="shared" ca="1" si="520"/>
        <v>0</v>
      </c>
      <c r="AM369" s="10">
        <f t="shared" ca="1" si="521"/>
        <v>0</v>
      </c>
      <c r="AN369" s="10">
        <f t="shared" ca="1" si="522"/>
        <v>0</v>
      </c>
      <c r="AO369" s="10">
        <f t="shared" ca="1" si="523"/>
        <v>0</v>
      </c>
      <c r="AP369" s="10">
        <f t="shared" ca="1" si="524"/>
        <v>0</v>
      </c>
      <c r="AQ369" s="10">
        <f t="shared" ca="1" si="525"/>
        <v>0</v>
      </c>
      <c r="AR369" s="10">
        <f t="shared" ca="1" si="526"/>
        <v>0</v>
      </c>
      <c r="AS369" s="2"/>
      <c r="AT369" s="10">
        <f t="shared" ca="1" si="471"/>
        <v>0</v>
      </c>
      <c r="AU369" s="10">
        <f t="shared" ca="1" si="472"/>
        <v>0</v>
      </c>
      <c r="AV369" s="10">
        <f t="shared" ca="1" si="473"/>
        <v>0</v>
      </c>
      <c r="AW369" s="10">
        <f t="shared" ca="1" si="496"/>
        <v>0</v>
      </c>
      <c r="AX369" s="10">
        <f t="shared" ca="1" si="497"/>
        <v>0</v>
      </c>
      <c r="AY369" s="10">
        <f t="shared" ca="1" si="498"/>
        <v>0</v>
      </c>
      <c r="AZ369" s="10">
        <f t="shared" ca="1" si="499"/>
        <v>0</v>
      </c>
      <c r="BA369" s="10">
        <f t="shared" ca="1" si="500"/>
        <v>0</v>
      </c>
      <c r="BB369" s="10">
        <f t="shared" ca="1" si="501"/>
        <v>0</v>
      </c>
      <c r="BC369" s="10">
        <f t="shared" ca="1" si="502"/>
        <v>0</v>
      </c>
      <c r="BD369" s="10">
        <f t="shared" ca="1" si="503"/>
        <v>0</v>
      </c>
      <c r="BE369" s="10">
        <f t="shared" ca="1" si="504"/>
        <v>0</v>
      </c>
      <c r="BF369" s="10">
        <f t="shared" ca="1" si="505"/>
        <v>0</v>
      </c>
      <c r="BG369" s="10">
        <f t="shared" ca="1" si="506"/>
        <v>0</v>
      </c>
      <c r="BH369" s="10">
        <f t="shared" ca="1" si="507"/>
        <v>0</v>
      </c>
      <c r="BI369" s="10">
        <f t="shared" ca="1" si="508"/>
        <v>0</v>
      </c>
      <c r="BJ369" s="10">
        <f t="shared" ca="1" si="509"/>
        <v>0</v>
      </c>
      <c r="BK369" s="10">
        <f t="shared" ca="1" si="510"/>
        <v>0</v>
      </c>
      <c r="BL369" s="10">
        <f t="shared" ca="1" si="511"/>
        <v>0</v>
      </c>
      <c r="BM369" s="10">
        <f t="shared" ca="1" si="512"/>
        <v>0</v>
      </c>
      <c r="BN369" s="13">
        <f t="shared" ca="1" si="490"/>
        <v>0</v>
      </c>
      <c r="BO369" s="7"/>
      <c r="BP369" s="10">
        <f t="shared" ca="1" si="491"/>
        <v>0</v>
      </c>
      <c r="BQ369" s="10">
        <f t="shared" ca="1" si="492"/>
        <v>0</v>
      </c>
      <c r="BR369" s="10">
        <f t="shared" ca="1" si="493"/>
        <v>0</v>
      </c>
      <c r="BS369" s="10">
        <f t="shared" ca="1" si="494"/>
        <v>0</v>
      </c>
      <c r="BT369" s="10">
        <f t="shared" ca="1" si="495"/>
        <v>0</v>
      </c>
      <c r="BU369" s="10">
        <f t="shared" ca="1" si="527"/>
        <v>0</v>
      </c>
      <c r="BV369" s="10">
        <f t="shared" ca="1" si="528"/>
        <v>0</v>
      </c>
      <c r="BW369" s="10">
        <f t="shared" ca="1" si="529"/>
        <v>0</v>
      </c>
      <c r="BX369" s="10">
        <f t="shared" ca="1" si="530"/>
        <v>0</v>
      </c>
      <c r="BY369" s="10">
        <f t="shared" ca="1" si="531"/>
        <v>0</v>
      </c>
      <c r="BZ369" s="10">
        <f t="shared" ca="1" si="532"/>
        <v>0</v>
      </c>
      <c r="CA369" s="10">
        <f t="shared" ca="1" si="533"/>
        <v>0</v>
      </c>
      <c r="CB369" s="10">
        <f t="shared" ca="1" si="534"/>
        <v>0</v>
      </c>
      <c r="CC369" s="10">
        <f t="shared" ca="1" si="535"/>
        <v>0</v>
      </c>
      <c r="CD369" s="10">
        <f t="shared" ca="1" si="536"/>
        <v>0</v>
      </c>
      <c r="CE369" s="10">
        <f t="shared" ca="1" si="537"/>
        <v>0</v>
      </c>
      <c r="CF369" s="10">
        <f t="shared" ca="1" si="538"/>
        <v>0</v>
      </c>
      <c r="CG369" s="10">
        <f t="shared" ca="1" si="539"/>
        <v>0</v>
      </c>
      <c r="CH369" s="10">
        <f t="shared" ca="1" si="540"/>
        <v>0</v>
      </c>
      <c r="CI369" s="10">
        <f t="shared" ca="1" si="541"/>
        <v>0</v>
      </c>
      <c r="CJ369" s="13">
        <f t="shared" ca="1" si="474"/>
        <v>0</v>
      </c>
      <c r="CK369" s="13"/>
      <c r="CL369" s="33">
        <f t="shared" ca="1" si="488"/>
        <v>0</v>
      </c>
      <c r="CM369" s="10">
        <f ca="1">IF(NOT(snowball),0,IF(Z368=0,0,IF($C369&lt;=SUM($CL369:CL369),0,IF(BQ369+$C369-SUM($CL369:CL369)&gt;Z368+AU369,Z368+AU369-BQ369,$C369-SUM($CL369:CL369)))))</f>
        <v>0</v>
      </c>
      <c r="CN369" s="10">
        <f ca="1">IF(NOT(snowball),0,IF(AA368=0,0,IF($C369&lt;=SUM($CL369:CM369),0,IF(BR369+$C369-SUM($CL369:CM369)&gt;AA368+AV369,AA368+AV369-BR369,$C369-SUM($CL369:CM369)))))</f>
        <v>0</v>
      </c>
      <c r="CO369" s="10">
        <f ca="1">IF(NOT(snowball),0,IF(AB368=0,0,IF($C369&lt;=SUM($CL369:CN369),0,IF(BS369+$C369-SUM($CL369:CN369)&gt;AB368+AW369,AB368+AW369-BS369,$C369-SUM($CL369:CN369)))))</f>
        <v>0</v>
      </c>
      <c r="CP369" s="10">
        <f ca="1">IF(NOT(snowball),0,IF(AC368=0,0,IF($C369&lt;=SUM($CL369:CO369),0,IF(BT369+$C369-SUM($CL369:CO369)&gt;AC368+AX369,AC368+AX369-BT369,$C369-SUM($CL369:CO369)))))</f>
        <v>0</v>
      </c>
      <c r="CQ369" s="10">
        <f ca="1">IF(NOT(snowball),0,IF(AD368=0,0,IF($C369&lt;=SUM($CL369:CP369),0,IF(BU369+$C369-SUM($CL369:CP369)&gt;AD368+AY369,AD368+AY369-BU369,$C369-SUM($CL369:CP369)))))</f>
        <v>0</v>
      </c>
      <c r="CR369" s="10">
        <f ca="1">IF(NOT(snowball),0,IF(AE368=0,0,IF($C369&lt;=SUM($CL369:CQ369),0,IF(BV369+$C369-SUM($CL369:CQ369)&gt;AE368+AZ369,AE368+AZ369-BV369,$C369-SUM($CL369:CQ369)))))</f>
        <v>0</v>
      </c>
      <c r="CS369" s="10">
        <f ca="1">IF(NOT(snowball),0,IF(AF368=0,0,IF($C369&lt;=SUM($CL369:CR369),0,IF(BW369+$C369-SUM($CL369:CR369)&gt;AF368+BA369,AF368+BA369-BW369,$C369-SUM($CL369:CR369)))))</f>
        <v>0</v>
      </c>
      <c r="CT369" s="10">
        <f ca="1">IF(NOT(snowball),0,IF(AG368=0,0,IF($C369&lt;=SUM($CL369:CS369),0,IF(BX369+$C369-SUM($CL369:CS369)&gt;AG368+BB369,AG368+BB369-BX369,$C369-SUM($CL369:CS369)))))</f>
        <v>0</v>
      </c>
      <c r="CU369" s="10">
        <f ca="1">IF(NOT(snowball),0,IF(AH368=0,0,IF($C369&lt;=SUM($CL369:CT369),0,IF(BY369+$C369-SUM($CL369:CT369)&gt;AH368+BC369,AH368+BC369-BY369,$C369-SUM($CL369:CT369)))))</f>
        <v>0</v>
      </c>
      <c r="CV369" s="10">
        <f ca="1">IF(NOT(snowball),0,IF(AI368=0,0,IF($C369&lt;=SUM($CL369:CU369),0,IF(BZ369+$C369-SUM($CL369:CU369)&gt;AI368+BD369,AI368+BD369-BZ369,$C369-SUM($CL369:CU369)))))</f>
        <v>0</v>
      </c>
      <c r="CW369" s="10">
        <f ca="1">IF(NOT(snowball),0,IF(AJ368=0,0,IF($C369&lt;=SUM($CL369:CV369),0,IF(CA369+$C369-SUM($CL369:CV369)&gt;AJ368+BE369,AJ368+BE369-CA369,$C369-SUM($CL369:CV369)))))</f>
        <v>0</v>
      </c>
      <c r="CX369" s="10">
        <f ca="1">IF(NOT(snowball),0,IF(AK368=0,0,IF($C369&lt;=SUM($CL369:CW369),0,IF(CB369+$C369-SUM($CL369:CW369)&gt;AK368+BF369,AK368+BF369-CB369,$C369-SUM($CL369:CW369)))))</f>
        <v>0</v>
      </c>
      <c r="CY369" s="10">
        <f ca="1">IF(NOT(snowball),0,IF(AL368=0,0,IF($C369&lt;=SUM($CL369:CX369),0,IF(CC369+$C369-SUM($CL369:CX369)&gt;AL368+BG369,AL368+BG369-CC369,$C369-SUM($CL369:CX369)))))</f>
        <v>0</v>
      </c>
      <c r="CZ369" s="10">
        <f ca="1">IF(NOT(snowball),0,IF(AM368=0,0,IF($C369&lt;=SUM($CL369:CY369),0,IF(CD369+$C369-SUM($CL369:CY369)&gt;AM368+BH369,AM368+BH369-CD369,$C369-SUM($CL369:CY369)))))</f>
        <v>0</v>
      </c>
      <c r="DA369" s="10">
        <f ca="1">IF(NOT(snowball),0,IF(AN368=0,0,IF($C369&lt;=SUM($CL369:CZ369),0,IF(CE369+$C369-SUM($CL369:CZ369)&gt;AN368+BI369,AN368+BI369-CE369,$C369-SUM($CL369:CZ369)))))</f>
        <v>0</v>
      </c>
      <c r="DB369" s="10">
        <f ca="1">IF(NOT(snowball),0,IF(AO368=0,0,IF($C369&lt;=SUM($CL369:DA369),0,IF(CF369+$C369-SUM($CL369:DA369)&gt;AO368+BJ369,AO368+BJ369-CF369,$C369-SUM($CL369:DA369)))))</f>
        <v>0</v>
      </c>
      <c r="DC369" s="10">
        <f ca="1">IF(NOT(snowball),0,IF(AP368=0,0,IF($C369&lt;=SUM($CL369:DB369),0,IF(CG369+$C369-SUM($CL369:DB369)&gt;AP368+BK369,AP368+BK369-CG369,$C369-SUM($CL369:DB369)))))</f>
        <v>0</v>
      </c>
      <c r="DD369" s="10">
        <f ca="1">IF(NOT(snowball),0,IF(AQ368=0,0,IF($C369&lt;=SUM($CL369:DC369),0,IF(CH369+$C369-SUM($CL369:DC369)&gt;AQ368+BL369,AQ368+BL369-CH369,$C369-SUM($CL369:DC369)))))</f>
        <v>0</v>
      </c>
      <c r="DE369" s="10">
        <f ca="1">IF(NOT(snowball),0,IF(AR368=0,0,IF($C369&lt;=SUM($CL369:DD369),0,IF(CI369+$C369-SUM($CL369:DD369)&gt;AR368+BM369,AR368+BM369-CI369,$C369-SUM($CL369:DD369)))))</f>
        <v>0</v>
      </c>
    </row>
    <row r="370" spans="1:109" ht="11.1" customHeight="1">
      <c r="A370" s="11" t="str">
        <f t="shared" ca="1" si="458"/>
        <v/>
      </c>
      <c r="B370" s="5" t="e">
        <f t="shared" ca="1" si="489"/>
        <v>#N/A</v>
      </c>
      <c r="C370" s="34" t="str">
        <f t="shared" ca="1" si="475"/>
        <v/>
      </c>
      <c r="D370" s="10">
        <f t="shared" ca="1" si="459"/>
        <v>0</v>
      </c>
      <c r="E370" s="10">
        <f t="shared" ca="1" si="460"/>
        <v>0</v>
      </c>
      <c r="F370" s="10">
        <f t="shared" ca="1" si="461"/>
        <v>0</v>
      </c>
      <c r="G370" s="10">
        <f t="shared" ca="1" si="462"/>
        <v>0</v>
      </c>
      <c r="H370" s="10">
        <f t="shared" ca="1" si="463"/>
        <v>0</v>
      </c>
      <c r="I370" s="10">
        <f t="shared" ca="1" si="464"/>
        <v>0</v>
      </c>
      <c r="J370" s="10">
        <f t="shared" ca="1" si="439"/>
        <v>0</v>
      </c>
      <c r="K370" s="10">
        <f t="shared" ca="1" si="476"/>
        <v>0</v>
      </c>
      <c r="L370" s="10">
        <f t="shared" ca="1" si="477"/>
        <v>0</v>
      </c>
      <c r="M370" s="10">
        <f t="shared" ca="1" si="478"/>
        <v>0</v>
      </c>
      <c r="N370" s="10">
        <f t="shared" ca="1" si="479"/>
        <v>0</v>
      </c>
      <c r="O370" s="10">
        <f t="shared" ca="1" si="480"/>
        <v>0</v>
      </c>
      <c r="P370" s="10">
        <f t="shared" ca="1" si="481"/>
        <v>0</v>
      </c>
      <c r="Q370" s="10">
        <f t="shared" ca="1" si="482"/>
        <v>0</v>
      </c>
      <c r="R370" s="10">
        <f t="shared" ca="1" si="483"/>
        <v>0</v>
      </c>
      <c r="S370" s="10">
        <f t="shared" ca="1" si="484"/>
        <v>0</v>
      </c>
      <c r="T370" s="10">
        <f t="shared" ca="1" si="485"/>
        <v>0</v>
      </c>
      <c r="U370" s="10">
        <f t="shared" ca="1" si="486"/>
        <v>0</v>
      </c>
      <c r="V370" s="10">
        <f t="shared" ca="1" si="487"/>
        <v>0</v>
      </c>
      <c r="W370" s="10">
        <f t="shared" ca="1" si="487"/>
        <v>0</v>
      </c>
      <c r="X370" s="31"/>
      <c r="Y370" s="10">
        <f t="shared" ca="1" si="465"/>
        <v>0</v>
      </c>
      <c r="Z370" s="10">
        <f t="shared" ca="1" si="466"/>
        <v>0</v>
      </c>
      <c r="AA370" s="10">
        <f t="shared" ca="1" si="467"/>
        <v>0</v>
      </c>
      <c r="AB370" s="10">
        <f t="shared" ca="1" si="468"/>
        <v>0</v>
      </c>
      <c r="AC370" s="10">
        <f t="shared" ca="1" si="469"/>
        <v>0</v>
      </c>
      <c r="AD370" s="10">
        <f t="shared" ca="1" si="470"/>
        <v>0</v>
      </c>
      <c r="AE370" s="10">
        <f t="shared" ca="1" si="513"/>
        <v>0</v>
      </c>
      <c r="AF370" s="10">
        <f t="shared" ca="1" si="514"/>
        <v>0</v>
      </c>
      <c r="AG370" s="10">
        <f t="shared" ca="1" si="515"/>
        <v>0</v>
      </c>
      <c r="AH370" s="10">
        <f t="shared" ca="1" si="516"/>
        <v>0</v>
      </c>
      <c r="AI370" s="10">
        <f t="shared" ca="1" si="517"/>
        <v>0</v>
      </c>
      <c r="AJ370" s="10">
        <f t="shared" ca="1" si="518"/>
        <v>0</v>
      </c>
      <c r="AK370" s="10">
        <f t="shared" ca="1" si="519"/>
        <v>0</v>
      </c>
      <c r="AL370" s="10">
        <f t="shared" ca="1" si="520"/>
        <v>0</v>
      </c>
      <c r="AM370" s="10">
        <f t="shared" ca="1" si="521"/>
        <v>0</v>
      </c>
      <c r="AN370" s="10">
        <f t="shared" ca="1" si="522"/>
        <v>0</v>
      </c>
      <c r="AO370" s="10">
        <f t="shared" ca="1" si="523"/>
        <v>0</v>
      </c>
      <c r="AP370" s="10">
        <f t="shared" ca="1" si="524"/>
        <v>0</v>
      </c>
      <c r="AQ370" s="10">
        <f t="shared" ca="1" si="525"/>
        <v>0</v>
      </c>
      <c r="AR370" s="10">
        <f t="shared" ca="1" si="526"/>
        <v>0</v>
      </c>
      <c r="AS370" s="2"/>
      <c r="AT370" s="10">
        <f t="shared" ca="1" si="471"/>
        <v>0</v>
      </c>
      <c r="AU370" s="10">
        <f t="shared" ca="1" si="472"/>
        <v>0</v>
      </c>
      <c r="AV370" s="10">
        <f t="shared" ca="1" si="473"/>
        <v>0</v>
      </c>
      <c r="AW370" s="10">
        <f t="shared" ca="1" si="496"/>
        <v>0</v>
      </c>
      <c r="AX370" s="10">
        <f t="shared" ca="1" si="497"/>
        <v>0</v>
      </c>
      <c r="AY370" s="10">
        <f t="shared" ca="1" si="498"/>
        <v>0</v>
      </c>
      <c r="AZ370" s="10">
        <f t="shared" ca="1" si="499"/>
        <v>0</v>
      </c>
      <c r="BA370" s="10">
        <f t="shared" ca="1" si="500"/>
        <v>0</v>
      </c>
      <c r="BB370" s="10">
        <f t="shared" ca="1" si="501"/>
        <v>0</v>
      </c>
      <c r="BC370" s="10">
        <f t="shared" ca="1" si="502"/>
        <v>0</v>
      </c>
      <c r="BD370" s="10">
        <f t="shared" ca="1" si="503"/>
        <v>0</v>
      </c>
      <c r="BE370" s="10">
        <f t="shared" ca="1" si="504"/>
        <v>0</v>
      </c>
      <c r="BF370" s="10">
        <f t="shared" ca="1" si="505"/>
        <v>0</v>
      </c>
      <c r="BG370" s="10">
        <f t="shared" ca="1" si="506"/>
        <v>0</v>
      </c>
      <c r="BH370" s="10">
        <f t="shared" ca="1" si="507"/>
        <v>0</v>
      </c>
      <c r="BI370" s="10">
        <f t="shared" ca="1" si="508"/>
        <v>0</v>
      </c>
      <c r="BJ370" s="10">
        <f t="shared" ca="1" si="509"/>
        <v>0</v>
      </c>
      <c r="BK370" s="10">
        <f t="shared" ca="1" si="510"/>
        <v>0</v>
      </c>
      <c r="BL370" s="10">
        <f t="shared" ca="1" si="511"/>
        <v>0</v>
      </c>
      <c r="BM370" s="10">
        <f t="shared" ca="1" si="512"/>
        <v>0</v>
      </c>
      <c r="BN370" s="13">
        <f t="shared" ca="1" si="490"/>
        <v>0</v>
      </c>
      <c r="BO370" s="7"/>
      <c r="BP370" s="10">
        <f t="shared" ca="1" si="491"/>
        <v>0</v>
      </c>
      <c r="BQ370" s="10">
        <f t="shared" ca="1" si="492"/>
        <v>0</v>
      </c>
      <c r="BR370" s="10">
        <f t="shared" ca="1" si="493"/>
        <v>0</v>
      </c>
      <c r="BS370" s="10">
        <f t="shared" ca="1" si="494"/>
        <v>0</v>
      </c>
      <c r="BT370" s="10">
        <f t="shared" ca="1" si="495"/>
        <v>0</v>
      </c>
      <c r="BU370" s="10">
        <f t="shared" ca="1" si="527"/>
        <v>0</v>
      </c>
      <c r="BV370" s="10">
        <f t="shared" ca="1" si="528"/>
        <v>0</v>
      </c>
      <c r="BW370" s="10">
        <f t="shared" ca="1" si="529"/>
        <v>0</v>
      </c>
      <c r="BX370" s="10">
        <f t="shared" ca="1" si="530"/>
        <v>0</v>
      </c>
      <c r="BY370" s="10">
        <f t="shared" ca="1" si="531"/>
        <v>0</v>
      </c>
      <c r="BZ370" s="10">
        <f t="shared" ca="1" si="532"/>
        <v>0</v>
      </c>
      <c r="CA370" s="10">
        <f t="shared" ca="1" si="533"/>
        <v>0</v>
      </c>
      <c r="CB370" s="10">
        <f t="shared" ca="1" si="534"/>
        <v>0</v>
      </c>
      <c r="CC370" s="10">
        <f t="shared" ca="1" si="535"/>
        <v>0</v>
      </c>
      <c r="CD370" s="10">
        <f t="shared" ca="1" si="536"/>
        <v>0</v>
      </c>
      <c r="CE370" s="10">
        <f t="shared" ca="1" si="537"/>
        <v>0</v>
      </c>
      <c r="CF370" s="10">
        <f t="shared" ca="1" si="538"/>
        <v>0</v>
      </c>
      <c r="CG370" s="10">
        <f t="shared" ca="1" si="539"/>
        <v>0</v>
      </c>
      <c r="CH370" s="10">
        <f t="shared" ca="1" si="540"/>
        <v>0</v>
      </c>
      <c r="CI370" s="10">
        <f t="shared" ca="1" si="541"/>
        <v>0</v>
      </c>
      <c r="CJ370" s="13">
        <f t="shared" ca="1" si="474"/>
        <v>0</v>
      </c>
      <c r="CK370" s="13"/>
      <c r="CL370" s="33">
        <f t="shared" ca="1" si="488"/>
        <v>0</v>
      </c>
      <c r="CM370" s="10">
        <f ca="1">IF(NOT(snowball),0,IF(Z369=0,0,IF($C370&lt;=SUM($CL370:CL370),0,IF(BQ370+$C370-SUM($CL370:CL370)&gt;Z369+AU370,Z369+AU370-BQ370,$C370-SUM($CL370:CL370)))))</f>
        <v>0</v>
      </c>
      <c r="CN370" s="10">
        <f ca="1">IF(NOT(snowball),0,IF(AA369=0,0,IF($C370&lt;=SUM($CL370:CM370),0,IF(BR370+$C370-SUM($CL370:CM370)&gt;AA369+AV370,AA369+AV370-BR370,$C370-SUM($CL370:CM370)))))</f>
        <v>0</v>
      </c>
      <c r="CO370" s="10">
        <f ca="1">IF(NOT(snowball),0,IF(AB369=0,0,IF($C370&lt;=SUM($CL370:CN370),0,IF(BS370+$C370-SUM($CL370:CN370)&gt;AB369+AW370,AB369+AW370-BS370,$C370-SUM($CL370:CN370)))))</f>
        <v>0</v>
      </c>
      <c r="CP370" s="10">
        <f ca="1">IF(NOT(snowball),0,IF(AC369=0,0,IF($C370&lt;=SUM($CL370:CO370),0,IF(BT370+$C370-SUM($CL370:CO370)&gt;AC369+AX370,AC369+AX370-BT370,$C370-SUM($CL370:CO370)))))</f>
        <v>0</v>
      </c>
      <c r="CQ370" s="10">
        <f ca="1">IF(NOT(snowball),0,IF(AD369=0,0,IF($C370&lt;=SUM($CL370:CP370),0,IF(BU370+$C370-SUM($CL370:CP370)&gt;AD369+AY370,AD369+AY370-BU370,$C370-SUM($CL370:CP370)))))</f>
        <v>0</v>
      </c>
      <c r="CR370" s="10">
        <f ca="1">IF(NOT(snowball),0,IF(AE369=0,0,IF($C370&lt;=SUM($CL370:CQ370),0,IF(BV370+$C370-SUM($CL370:CQ370)&gt;AE369+AZ370,AE369+AZ370-BV370,$C370-SUM($CL370:CQ370)))))</f>
        <v>0</v>
      </c>
      <c r="CS370" s="10">
        <f ca="1">IF(NOT(snowball),0,IF(AF369=0,0,IF($C370&lt;=SUM($CL370:CR370),0,IF(BW370+$C370-SUM($CL370:CR370)&gt;AF369+BA370,AF369+BA370-BW370,$C370-SUM($CL370:CR370)))))</f>
        <v>0</v>
      </c>
      <c r="CT370" s="10">
        <f ca="1">IF(NOT(snowball),0,IF(AG369=0,0,IF($C370&lt;=SUM($CL370:CS370),0,IF(BX370+$C370-SUM($CL370:CS370)&gt;AG369+BB370,AG369+BB370-BX370,$C370-SUM($CL370:CS370)))))</f>
        <v>0</v>
      </c>
      <c r="CU370" s="10">
        <f ca="1">IF(NOT(snowball),0,IF(AH369=0,0,IF($C370&lt;=SUM($CL370:CT370),0,IF(BY370+$C370-SUM($CL370:CT370)&gt;AH369+BC370,AH369+BC370-BY370,$C370-SUM($CL370:CT370)))))</f>
        <v>0</v>
      </c>
      <c r="CV370" s="10">
        <f ca="1">IF(NOT(snowball),0,IF(AI369=0,0,IF($C370&lt;=SUM($CL370:CU370),0,IF(BZ370+$C370-SUM($CL370:CU370)&gt;AI369+BD370,AI369+BD370-BZ370,$C370-SUM($CL370:CU370)))))</f>
        <v>0</v>
      </c>
      <c r="CW370" s="10">
        <f ca="1">IF(NOT(snowball),0,IF(AJ369=0,0,IF($C370&lt;=SUM($CL370:CV370),0,IF(CA370+$C370-SUM($CL370:CV370)&gt;AJ369+BE370,AJ369+BE370-CA370,$C370-SUM($CL370:CV370)))))</f>
        <v>0</v>
      </c>
      <c r="CX370" s="10">
        <f ca="1">IF(NOT(snowball),0,IF(AK369=0,0,IF($C370&lt;=SUM($CL370:CW370),0,IF(CB370+$C370-SUM($CL370:CW370)&gt;AK369+BF370,AK369+BF370-CB370,$C370-SUM($CL370:CW370)))))</f>
        <v>0</v>
      </c>
      <c r="CY370" s="10">
        <f ca="1">IF(NOT(snowball),0,IF(AL369=0,0,IF($C370&lt;=SUM($CL370:CX370),0,IF(CC370+$C370-SUM($CL370:CX370)&gt;AL369+BG370,AL369+BG370-CC370,$C370-SUM($CL370:CX370)))))</f>
        <v>0</v>
      </c>
      <c r="CZ370" s="10">
        <f ca="1">IF(NOT(snowball),0,IF(AM369=0,0,IF($C370&lt;=SUM($CL370:CY370),0,IF(CD370+$C370-SUM($CL370:CY370)&gt;AM369+BH370,AM369+BH370-CD370,$C370-SUM($CL370:CY370)))))</f>
        <v>0</v>
      </c>
      <c r="DA370" s="10">
        <f ca="1">IF(NOT(snowball),0,IF(AN369=0,0,IF($C370&lt;=SUM($CL370:CZ370),0,IF(CE370+$C370-SUM($CL370:CZ370)&gt;AN369+BI370,AN369+BI370-CE370,$C370-SUM($CL370:CZ370)))))</f>
        <v>0</v>
      </c>
      <c r="DB370" s="10">
        <f ca="1">IF(NOT(snowball),0,IF(AO369=0,0,IF($C370&lt;=SUM($CL370:DA370),0,IF(CF370+$C370-SUM($CL370:DA370)&gt;AO369+BJ370,AO369+BJ370-CF370,$C370-SUM($CL370:DA370)))))</f>
        <v>0</v>
      </c>
      <c r="DC370" s="10">
        <f ca="1">IF(NOT(snowball),0,IF(AP369=0,0,IF($C370&lt;=SUM($CL370:DB370),0,IF(CG370+$C370-SUM($CL370:DB370)&gt;AP369+BK370,AP369+BK370-CG370,$C370-SUM($CL370:DB370)))))</f>
        <v>0</v>
      </c>
      <c r="DD370" s="10">
        <f ca="1">IF(NOT(snowball),0,IF(AQ369=0,0,IF($C370&lt;=SUM($CL370:DC370),0,IF(CH370+$C370-SUM($CL370:DC370)&gt;AQ369+BL370,AQ369+BL370-CH370,$C370-SUM($CL370:DC370)))))</f>
        <v>0</v>
      </c>
      <c r="DE370" s="10">
        <f ca="1">IF(NOT(snowball),0,IF(AR369=0,0,IF($C370&lt;=SUM($CL370:DD370),0,IF(CI370+$C370-SUM($CL370:DD370)&gt;AR369+BM370,AR369+BM370-CI370,$C370-SUM($CL370:DD370)))))</f>
        <v>0</v>
      </c>
    </row>
    <row r="371" spans="1:109" ht="11.1" customHeight="1">
      <c r="A371" s="11" t="str">
        <f t="shared" ca="1" si="458"/>
        <v/>
      </c>
      <c r="B371" s="5" t="e">
        <f t="shared" ca="1" si="489"/>
        <v>#N/A</v>
      </c>
      <c r="C371" s="34" t="str">
        <f t="shared" ca="1" si="475"/>
        <v/>
      </c>
      <c r="D371" s="10">
        <f t="shared" ca="1" si="459"/>
        <v>0</v>
      </c>
      <c r="E371" s="10">
        <f t="shared" ca="1" si="460"/>
        <v>0</v>
      </c>
      <c r="F371" s="10">
        <f t="shared" ca="1" si="461"/>
        <v>0</v>
      </c>
      <c r="G371" s="10">
        <f t="shared" ca="1" si="462"/>
        <v>0</v>
      </c>
      <c r="H371" s="10">
        <f t="shared" ca="1" si="463"/>
        <v>0</v>
      </c>
      <c r="I371" s="10">
        <f t="shared" ca="1" si="464"/>
        <v>0</v>
      </c>
      <c r="J371" s="10">
        <f t="shared" ca="1" si="439"/>
        <v>0</v>
      </c>
      <c r="K371" s="10">
        <f t="shared" ca="1" si="476"/>
        <v>0</v>
      </c>
      <c r="L371" s="10">
        <f t="shared" ca="1" si="477"/>
        <v>0</v>
      </c>
      <c r="M371" s="10">
        <f t="shared" ca="1" si="478"/>
        <v>0</v>
      </c>
      <c r="N371" s="10">
        <f t="shared" ca="1" si="479"/>
        <v>0</v>
      </c>
      <c r="O371" s="10">
        <f t="shared" ca="1" si="480"/>
        <v>0</v>
      </c>
      <c r="P371" s="10">
        <f t="shared" ca="1" si="481"/>
        <v>0</v>
      </c>
      <c r="Q371" s="10">
        <f t="shared" ca="1" si="482"/>
        <v>0</v>
      </c>
      <c r="R371" s="10">
        <f t="shared" ca="1" si="483"/>
        <v>0</v>
      </c>
      <c r="S371" s="10">
        <f t="shared" ca="1" si="484"/>
        <v>0</v>
      </c>
      <c r="T371" s="10">
        <f t="shared" ca="1" si="485"/>
        <v>0</v>
      </c>
      <c r="U371" s="10">
        <f t="shared" ca="1" si="486"/>
        <v>0</v>
      </c>
      <c r="V371" s="10">
        <f t="shared" ca="1" si="487"/>
        <v>0</v>
      </c>
      <c r="W371" s="10">
        <f t="shared" ca="1" si="487"/>
        <v>0</v>
      </c>
      <c r="X371" s="31"/>
      <c r="Y371" s="10">
        <f t="shared" ca="1" si="465"/>
        <v>0</v>
      </c>
      <c r="Z371" s="10">
        <f t="shared" ca="1" si="466"/>
        <v>0</v>
      </c>
      <c r="AA371" s="10">
        <f t="shared" ca="1" si="467"/>
        <v>0</v>
      </c>
      <c r="AB371" s="10">
        <f t="shared" ca="1" si="468"/>
        <v>0</v>
      </c>
      <c r="AC371" s="10">
        <f t="shared" ca="1" si="469"/>
        <v>0</v>
      </c>
      <c r="AD371" s="10">
        <f t="shared" ca="1" si="470"/>
        <v>0</v>
      </c>
      <c r="AE371" s="10">
        <f t="shared" ca="1" si="513"/>
        <v>0</v>
      </c>
      <c r="AF371" s="10">
        <f t="shared" ca="1" si="514"/>
        <v>0</v>
      </c>
      <c r="AG371" s="10">
        <f t="shared" ca="1" si="515"/>
        <v>0</v>
      </c>
      <c r="AH371" s="10">
        <f t="shared" ca="1" si="516"/>
        <v>0</v>
      </c>
      <c r="AI371" s="10">
        <f t="shared" ca="1" si="517"/>
        <v>0</v>
      </c>
      <c r="AJ371" s="10">
        <f t="shared" ca="1" si="518"/>
        <v>0</v>
      </c>
      <c r="AK371" s="10">
        <f t="shared" ca="1" si="519"/>
        <v>0</v>
      </c>
      <c r="AL371" s="10">
        <f t="shared" ca="1" si="520"/>
        <v>0</v>
      </c>
      <c r="AM371" s="10">
        <f t="shared" ca="1" si="521"/>
        <v>0</v>
      </c>
      <c r="AN371" s="10">
        <f t="shared" ca="1" si="522"/>
        <v>0</v>
      </c>
      <c r="AO371" s="10">
        <f t="shared" ca="1" si="523"/>
        <v>0</v>
      </c>
      <c r="AP371" s="10">
        <f t="shared" ca="1" si="524"/>
        <v>0</v>
      </c>
      <c r="AQ371" s="10">
        <f t="shared" ca="1" si="525"/>
        <v>0</v>
      </c>
      <c r="AR371" s="10">
        <f t="shared" ca="1" si="526"/>
        <v>0</v>
      </c>
      <c r="AS371" s="2"/>
      <c r="AT371" s="10">
        <f t="shared" ca="1" si="471"/>
        <v>0</v>
      </c>
      <c r="AU371" s="10">
        <f t="shared" ca="1" si="472"/>
        <v>0</v>
      </c>
      <c r="AV371" s="10">
        <f t="shared" ca="1" si="473"/>
        <v>0</v>
      </c>
      <c r="AW371" s="10">
        <f t="shared" ca="1" si="496"/>
        <v>0</v>
      </c>
      <c r="AX371" s="10">
        <f t="shared" ca="1" si="497"/>
        <v>0</v>
      </c>
      <c r="AY371" s="10">
        <f t="shared" ca="1" si="498"/>
        <v>0</v>
      </c>
      <c r="AZ371" s="10">
        <f t="shared" ca="1" si="499"/>
        <v>0</v>
      </c>
      <c r="BA371" s="10">
        <f t="shared" ca="1" si="500"/>
        <v>0</v>
      </c>
      <c r="BB371" s="10">
        <f t="shared" ca="1" si="501"/>
        <v>0</v>
      </c>
      <c r="BC371" s="10">
        <f t="shared" ca="1" si="502"/>
        <v>0</v>
      </c>
      <c r="BD371" s="10">
        <f t="shared" ca="1" si="503"/>
        <v>0</v>
      </c>
      <c r="BE371" s="10">
        <f t="shared" ca="1" si="504"/>
        <v>0</v>
      </c>
      <c r="BF371" s="10">
        <f t="shared" ca="1" si="505"/>
        <v>0</v>
      </c>
      <c r="BG371" s="10">
        <f t="shared" ca="1" si="506"/>
        <v>0</v>
      </c>
      <c r="BH371" s="10">
        <f t="shared" ca="1" si="507"/>
        <v>0</v>
      </c>
      <c r="BI371" s="10">
        <f t="shared" ca="1" si="508"/>
        <v>0</v>
      </c>
      <c r="BJ371" s="10">
        <f t="shared" ca="1" si="509"/>
        <v>0</v>
      </c>
      <c r="BK371" s="10">
        <f t="shared" ca="1" si="510"/>
        <v>0</v>
      </c>
      <c r="BL371" s="10">
        <f t="shared" ca="1" si="511"/>
        <v>0</v>
      </c>
      <c r="BM371" s="10">
        <f t="shared" ca="1" si="512"/>
        <v>0</v>
      </c>
      <c r="BN371" s="13">
        <f t="shared" ca="1" si="490"/>
        <v>0</v>
      </c>
      <c r="BO371" s="7"/>
      <c r="BP371" s="10">
        <f t="shared" ca="1" si="491"/>
        <v>0</v>
      </c>
      <c r="BQ371" s="10">
        <f t="shared" ca="1" si="492"/>
        <v>0</v>
      </c>
      <c r="BR371" s="10">
        <f t="shared" ca="1" si="493"/>
        <v>0</v>
      </c>
      <c r="BS371" s="10">
        <f t="shared" ca="1" si="494"/>
        <v>0</v>
      </c>
      <c r="BT371" s="10">
        <f t="shared" ca="1" si="495"/>
        <v>0</v>
      </c>
      <c r="BU371" s="10">
        <f t="shared" ca="1" si="527"/>
        <v>0</v>
      </c>
      <c r="BV371" s="10">
        <f t="shared" ca="1" si="528"/>
        <v>0</v>
      </c>
      <c r="BW371" s="10">
        <f t="shared" ca="1" si="529"/>
        <v>0</v>
      </c>
      <c r="BX371" s="10">
        <f t="shared" ca="1" si="530"/>
        <v>0</v>
      </c>
      <c r="BY371" s="10">
        <f t="shared" ca="1" si="531"/>
        <v>0</v>
      </c>
      <c r="BZ371" s="10">
        <f t="shared" ca="1" si="532"/>
        <v>0</v>
      </c>
      <c r="CA371" s="10">
        <f t="shared" ca="1" si="533"/>
        <v>0</v>
      </c>
      <c r="CB371" s="10">
        <f t="shared" ca="1" si="534"/>
        <v>0</v>
      </c>
      <c r="CC371" s="10">
        <f t="shared" ca="1" si="535"/>
        <v>0</v>
      </c>
      <c r="CD371" s="10">
        <f t="shared" ca="1" si="536"/>
        <v>0</v>
      </c>
      <c r="CE371" s="10">
        <f t="shared" ca="1" si="537"/>
        <v>0</v>
      </c>
      <c r="CF371" s="10">
        <f t="shared" ca="1" si="538"/>
        <v>0</v>
      </c>
      <c r="CG371" s="10">
        <f t="shared" ca="1" si="539"/>
        <v>0</v>
      </c>
      <c r="CH371" s="10">
        <f t="shared" ca="1" si="540"/>
        <v>0</v>
      </c>
      <c r="CI371" s="10">
        <f t="shared" ca="1" si="541"/>
        <v>0</v>
      </c>
      <c r="CJ371" s="13">
        <f t="shared" ca="1" si="474"/>
        <v>0</v>
      </c>
      <c r="CK371" s="13"/>
      <c r="CL371" s="33">
        <f t="shared" ca="1" si="488"/>
        <v>0</v>
      </c>
      <c r="CM371" s="10">
        <f ca="1">IF(NOT(snowball),0,IF(Z370=0,0,IF($C371&lt;=SUM($CL371:CL371),0,IF(BQ371+$C371-SUM($CL371:CL371)&gt;Z370+AU371,Z370+AU371-BQ371,$C371-SUM($CL371:CL371)))))</f>
        <v>0</v>
      </c>
      <c r="CN371" s="10">
        <f ca="1">IF(NOT(snowball),0,IF(AA370=0,0,IF($C371&lt;=SUM($CL371:CM371),0,IF(BR371+$C371-SUM($CL371:CM371)&gt;AA370+AV371,AA370+AV371-BR371,$C371-SUM($CL371:CM371)))))</f>
        <v>0</v>
      </c>
      <c r="CO371" s="10">
        <f ca="1">IF(NOT(snowball),0,IF(AB370=0,0,IF($C371&lt;=SUM($CL371:CN371),0,IF(BS371+$C371-SUM($CL371:CN371)&gt;AB370+AW371,AB370+AW371-BS371,$C371-SUM($CL371:CN371)))))</f>
        <v>0</v>
      </c>
      <c r="CP371" s="10">
        <f ca="1">IF(NOT(snowball),0,IF(AC370=0,0,IF($C371&lt;=SUM($CL371:CO371),0,IF(BT371+$C371-SUM($CL371:CO371)&gt;AC370+AX371,AC370+AX371-BT371,$C371-SUM($CL371:CO371)))))</f>
        <v>0</v>
      </c>
      <c r="CQ371" s="10">
        <f ca="1">IF(NOT(snowball),0,IF(AD370=0,0,IF($C371&lt;=SUM($CL371:CP371),0,IF(BU371+$C371-SUM($CL371:CP371)&gt;AD370+AY371,AD370+AY371-BU371,$C371-SUM($CL371:CP371)))))</f>
        <v>0</v>
      </c>
      <c r="CR371" s="10">
        <f ca="1">IF(NOT(snowball),0,IF(AE370=0,0,IF($C371&lt;=SUM($CL371:CQ371),0,IF(BV371+$C371-SUM($CL371:CQ371)&gt;AE370+AZ371,AE370+AZ371-BV371,$C371-SUM($CL371:CQ371)))))</f>
        <v>0</v>
      </c>
      <c r="CS371" s="10">
        <f ca="1">IF(NOT(snowball),0,IF(AF370=0,0,IF($C371&lt;=SUM($CL371:CR371),0,IF(BW371+$C371-SUM($CL371:CR371)&gt;AF370+BA371,AF370+BA371-BW371,$C371-SUM($CL371:CR371)))))</f>
        <v>0</v>
      </c>
      <c r="CT371" s="10">
        <f ca="1">IF(NOT(snowball),0,IF(AG370=0,0,IF($C371&lt;=SUM($CL371:CS371),0,IF(BX371+$C371-SUM($CL371:CS371)&gt;AG370+BB371,AG370+BB371-BX371,$C371-SUM($CL371:CS371)))))</f>
        <v>0</v>
      </c>
      <c r="CU371" s="10">
        <f ca="1">IF(NOT(snowball),0,IF(AH370=0,0,IF($C371&lt;=SUM($CL371:CT371),0,IF(BY371+$C371-SUM($CL371:CT371)&gt;AH370+BC371,AH370+BC371-BY371,$C371-SUM($CL371:CT371)))))</f>
        <v>0</v>
      </c>
      <c r="CV371" s="10">
        <f ca="1">IF(NOT(snowball),0,IF(AI370=0,0,IF($C371&lt;=SUM($CL371:CU371),0,IF(BZ371+$C371-SUM($CL371:CU371)&gt;AI370+BD371,AI370+BD371-BZ371,$C371-SUM($CL371:CU371)))))</f>
        <v>0</v>
      </c>
      <c r="CW371" s="10">
        <f ca="1">IF(NOT(snowball),0,IF(AJ370=0,0,IF($C371&lt;=SUM($CL371:CV371),0,IF(CA371+$C371-SUM($CL371:CV371)&gt;AJ370+BE371,AJ370+BE371-CA371,$C371-SUM($CL371:CV371)))))</f>
        <v>0</v>
      </c>
      <c r="CX371" s="10">
        <f ca="1">IF(NOT(snowball),0,IF(AK370=0,0,IF($C371&lt;=SUM($CL371:CW371),0,IF(CB371+$C371-SUM($CL371:CW371)&gt;AK370+BF371,AK370+BF371-CB371,$C371-SUM($CL371:CW371)))))</f>
        <v>0</v>
      </c>
      <c r="CY371" s="10">
        <f ca="1">IF(NOT(snowball),0,IF(AL370=0,0,IF($C371&lt;=SUM($CL371:CX371),0,IF(CC371+$C371-SUM($CL371:CX371)&gt;AL370+BG371,AL370+BG371-CC371,$C371-SUM($CL371:CX371)))))</f>
        <v>0</v>
      </c>
      <c r="CZ371" s="10">
        <f ca="1">IF(NOT(snowball),0,IF(AM370=0,0,IF($C371&lt;=SUM($CL371:CY371),0,IF(CD371+$C371-SUM($CL371:CY371)&gt;AM370+BH371,AM370+BH371-CD371,$C371-SUM($CL371:CY371)))))</f>
        <v>0</v>
      </c>
      <c r="DA371" s="10">
        <f ca="1">IF(NOT(snowball),0,IF(AN370=0,0,IF($C371&lt;=SUM($CL371:CZ371),0,IF(CE371+$C371-SUM($CL371:CZ371)&gt;AN370+BI371,AN370+BI371-CE371,$C371-SUM($CL371:CZ371)))))</f>
        <v>0</v>
      </c>
      <c r="DB371" s="10">
        <f ca="1">IF(NOT(snowball),0,IF(AO370=0,0,IF($C371&lt;=SUM($CL371:DA371),0,IF(CF371+$C371-SUM($CL371:DA371)&gt;AO370+BJ371,AO370+BJ371-CF371,$C371-SUM($CL371:DA371)))))</f>
        <v>0</v>
      </c>
      <c r="DC371" s="10">
        <f ca="1">IF(NOT(snowball),0,IF(AP370=0,0,IF($C371&lt;=SUM($CL371:DB371),0,IF(CG371+$C371-SUM($CL371:DB371)&gt;AP370+BK371,AP370+BK371-CG371,$C371-SUM($CL371:DB371)))))</f>
        <v>0</v>
      </c>
      <c r="DD371" s="10">
        <f ca="1">IF(NOT(snowball),0,IF(AQ370=0,0,IF($C371&lt;=SUM($CL371:DC371),0,IF(CH371+$C371-SUM($CL371:DC371)&gt;AQ370+BL371,AQ370+BL371-CH371,$C371-SUM($CL371:DC371)))))</f>
        <v>0</v>
      </c>
      <c r="DE371" s="10">
        <f ca="1">IF(NOT(snowball),0,IF(AR370=0,0,IF($C371&lt;=SUM($CL371:DD371),0,IF(CI371+$C371-SUM($CL371:DD371)&gt;AR370+BM371,AR370+BM371-CI371,$C371-SUM($CL371:DD371)))))</f>
        <v>0</v>
      </c>
    </row>
    <row r="372" spans="1:109" ht="11.1" customHeight="1">
      <c r="A372" s="11" t="str">
        <f t="shared" ca="1" si="458"/>
        <v/>
      </c>
      <c r="B372" s="5" t="e">
        <f t="shared" ca="1" si="489"/>
        <v>#N/A</v>
      </c>
      <c r="C372" s="34" t="str">
        <f t="shared" ca="1" si="475"/>
        <v/>
      </c>
      <c r="D372" s="10">
        <f t="shared" ca="1" si="459"/>
        <v>0</v>
      </c>
      <c r="E372" s="10">
        <f t="shared" ca="1" si="460"/>
        <v>0</v>
      </c>
      <c r="F372" s="10">
        <f t="shared" ca="1" si="461"/>
        <v>0</v>
      </c>
      <c r="G372" s="10">
        <f t="shared" ca="1" si="462"/>
        <v>0</v>
      </c>
      <c r="H372" s="10">
        <f t="shared" ca="1" si="463"/>
        <v>0</v>
      </c>
      <c r="I372" s="10">
        <f t="shared" ca="1" si="464"/>
        <v>0</v>
      </c>
      <c r="J372" s="10">
        <f t="shared" ca="1" si="439"/>
        <v>0</v>
      </c>
      <c r="K372" s="10">
        <f t="shared" ca="1" si="476"/>
        <v>0</v>
      </c>
      <c r="L372" s="10">
        <f t="shared" ca="1" si="477"/>
        <v>0</v>
      </c>
      <c r="M372" s="10">
        <f t="shared" ca="1" si="478"/>
        <v>0</v>
      </c>
      <c r="N372" s="10">
        <f t="shared" ca="1" si="479"/>
        <v>0</v>
      </c>
      <c r="O372" s="10">
        <f t="shared" ca="1" si="480"/>
        <v>0</v>
      </c>
      <c r="P372" s="10">
        <f t="shared" ca="1" si="481"/>
        <v>0</v>
      </c>
      <c r="Q372" s="10">
        <f t="shared" ca="1" si="482"/>
        <v>0</v>
      </c>
      <c r="R372" s="10">
        <f t="shared" ca="1" si="483"/>
        <v>0</v>
      </c>
      <c r="S372" s="10">
        <f t="shared" ca="1" si="484"/>
        <v>0</v>
      </c>
      <c r="T372" s="10">
        <f t="shared" ca="1" si="485"/>
        <v>0</v>
      </c>
      <c r="U372" s="10">
        <f t="shared" ca="1" si="486"/>
        <v>0</v>
      </c>
      <c r="V372" s="10">
        <f t="shared" ca="1" si="487"/>
        <v>0</v>
      </c>
      <c r="W372" s="10">
        <f t="shared" ca="1" si="487"/>
        <v>0</v>
      </c>
      <c r="X372" s="31"/>
      <c r="Y372" s="10">
        <f t="shared" ca="1" si="465"/>
        <v>0</v>
      </c>
      <c r="Z372" s="10">
        <f t="shared" ca="1" si="466"/>
        <v>0</v>
      </c>
      <c r="AA372" s="10">
        <f t="shared" ca="1" si="467"/>
        <v>0</v>
      </c>
      <c r="AB372" s="10">
        <f t="shared" ca="1" si="468"/>
        <v>0</v>
      </c>
      <c r="AC372" s="10">
        <f t="shared" ca="1" si="469"/>
        <v>0</v>
      </c>
      <c r="AD372" s="10">
        <f t="shared" ca="1" si="470"/>
        <v>0</v>
      </c>
      <c r="AE372" s="10">
        <f t="shared" ca="1" si="513"/>
        <v>0</v>
      </c>
      <c r="AF372" s="10">
        <f t="shared" ca="1" si="514"/>
        <v>0</v>
      </c>
      <c r="AG372" s="10">
        <f t="shared" ca="1" si="515"/>
        <v>0</v>
      </c>
      <c r="AH372" s="10">
        <f t="shared" ca="1" si="516"/>
        <v>0</v>
      </c>
      <c r="AI372" s="10">
        <f t="shared" ca="1" si="517"/>
        <v>0</v>
      </c>
      <c r="AJ372" s="10">
        <f t="shared" ca="1" si="518"/>
        <v>0</v>
      </c>
      <c r="AK372" s="10">
        <f t="shared" ca="1" si="519"/>
        <v>0</v>
      </c>
      <c r="AL372" s="10">
        <f t="shared" ca="1" si="520"/>
        <v>0</v>
      </c>
      <c r="AM372" s="10">
        <f t="shared" ca="1" si="521"/>
        <v>0</v>
      </c>
      <c r="AN372" s="10">
        <f t="shared" ca="1" si="522"/>
        <v>0</v>
      </c>
      <c r="AO372" s="10">
        <f t="shared" ca="1" si="523"/>
        <v>0</v>
      </c>
      <c r="AP372" s="10">
        <f t="shared" ca="1" si="524"/>
        <v>0</v>
      </c>
      <c r="AQ372" s="10">
        <f t="shared" ca="1" si="525"/>
        <v>0</v>
      </c>
      <c r="AR372" s="10">
        <f t="shared" ca="1" si="526"/>
        <v>0</v>
      </c>
      <c r="AS372" s="2"/>
      <c r="AT372" s="10">
        <f t="shared" ca="1" si="471"/>
        <v>0</v>
      </c>
      <c r="AU372" s="10">
        <f t="shared" ca="1" si="472"/>
        <v>0</v>
      </c>
      <c r="AV372" s="10">
        <f t="shared" ca="1" si="473"/>
        <v>0</v>
      </c>
      <c r="AW372" s="10">
        <f t="shared" ca="1" si="496"/>
        <v>0</v>
      </c>
      <c r="AX372" s="10">
        <f t="shared" ca="1" si="497"/>
        <v>0</v>
      </c>
      <c r="AY372" s="10">
        <f t="shared" ca="1" si="498"/>
        <v>0</v>
      </c>
      <c r="AZ372" s="10">
        <f t="shared" ca="1" si="499"/>
        <v>0</v>
      </c>
      <c r="BA372" s="10">
        <f t="shared" ca="1" si="500"/>
        <v>0</v>
      </c>
      <c r="BB372" s="10">
        <f t="shared" ca="1" si="501"/>
        <v>0</v>
      </c>
      <c r="BC372" s="10">
        <f t="shared" ca="1" si="502"/>
        <v>0</v>
      </c>
      <c r="BD372" s="10">
        <f t="shared" ca="1" si="503"/>
        <v>0</v>
      </c>
      <c r="BE372" s="10">
        <f t="shared" ca="1" si="504"/>
        <v>0</v>
      </c>
      <c r="BF372" s="10">
        <f t="shared" ca="1" si="505"/>
        <v>0</v>
      </c>
      <c r="BG372" s="10">
        <f t="shared" ca="1" si="506"/>
        <v>0</v>
      </c>
      <c r="BH372" s="10">
        <f t="shared" ca="1" si="507"/>
        <v>0</v>
      </c>
      <c r="BI372" s="10">
        <f t="shared" ca="1" si="508"/>
        <v>0</v>
      </c>
      <c r="BJ372" s="10">
        <f t="shared" ca="1" si="509"/>
        <v>0</v>
      </c>
      <c r="BK372" s="10">
        <f t="shared" ca="1" si="510"/>
        <v>0</v>
      </c>
      <c r="BL372" s="10">
        <f t="shared" ca="1" si="511"/>
        <v>0</v>
      </c>
      <c r="BM372" s="10">
        <f t="shared" ca="1" si="512"/>
        <v>0</v>
      </c>
      <c r="BN372" s="13">
        <f t="shared" ca="1" si="490"/>
        <v>0</v>
      </c>
      <c r="BO372" s="7"/>
      <c r="BP372" s="10">
        <f t="shared" ca="1" si="491"/>
        <v>0</v>
      </c>
      <c r="BQ372" s="10">
        <f t="shared" ca="1" si="492"/>
        <v>0</v>
      </c>
      <c r="BR372" s="10">
        <f t="shared" ca="1" si="493"/>
        <v>0</v>
      </c>
      <c r="BS372" s="10">
        <f t="shared" ca="1" si="494"/>
        <v>0</v>
      </c>
      <c r="BT372" s="10">
        <f t="shared" ca="1" si="495"/>
        <v>0</v>
      </c>
      <c r="BU372" s="10">
        <f t="shared" ca="1" si="527"/>
        <v>0</v>
      </c>
      <c r="BV372" s="10">
        <f t="shared" ca="1" si="528"/>
        <v>0</v>
      </c>
      <c r="BW372" s="10">
        <f t="shared" ca="1" si="529"/>
        <v>0</v>
      </c>
      <c r="BX372" s="10">
        <f t="shared" ca="1" si="530"/>
        <v>0</v>
      </c>
      <c r="BY372" s="10">
        <f t="shared" ca="1" si="531"/>
        <v>0</v>
      </c>
      <c r="BZ372" s="10">
        <f t="shared" ca="1" si="532"/>
        <v>0</v>
      </c>
      <c r="CA372" s="10">
        <f t="shared" ca="1" si="533"/>
        <v>0</v>
      </c>
      <c r="CB372" s="10">
        <f t="shared" ca="1" si="534"/>
        <v>0</v>
      </c>
      <c r="CC372" s="10">
        <f t="shared" ca="1" si="535"/>
        <v>0</v>
      </c>
      <c r="CD372" s="10">
        <f t="shared" ca="1" si="536"/>
        <v>0</v>
      </c>
      <c r="CE372" s="10">
        <f t="shared" ca="1" si="537"/>
        <v>0</v>
      </c>
      <c r="CF372" s="10">
        <f t="shared" ca="1" si="538"/>
        <v>0</v>
      </c>
      <c r="CG372" s="10">
        <f t="shared" ca="1" si="539"/>
        <v>0</v>
      </c>
      <c r="CH372" s="10">
        <f t="shared" ca="1" si="540"/>
        <v>0</v>
      </c>
      <c r="CI372" s="10">
        <f t="shared" ca="1" si="541"/>
        <v>0</v>
      </c>
      <c r="CJ372" s="13">
        <f t="shared" ca="1" si="474"/>
        <v>0</v>
      </c>
      <c r="CK372" s="13"/>
      <c r="CL372" s="33">
        <f t="shared" ca="1" si="488"/>
        <v>0</v>
      </c>
      <c r="CM372" s="10">
        <f ca="1">IF(NOT(snowball),0,IF(Z371=0,0,IF($C372&lt;=SUM($CL372:CL372),0,IF(BQ372+$C372-SUM($CL372:CL372)&gt;Z371+AU372,Z371+AU372-BQ372,$C372-SUM($CL372:CL372)))))</f>
        <v>0</v>
      </c>
      <c r="CN372" s="10">
        <f ca="1">IF(NOT(snowball),0,IF(AA371=0,0,IF($C372&lt;=SUM($CL372:CM372),0,IF(BR372+$C372-SUM($CL372:CM372)&gt;AA371+AV372,AA371+AV372-BR372,$C372-SUM($CL372:CM372)))))</f>
        <v>0</v>
      </c>
      <c r="CO372" s="10">
        <f ca="1">IF(NOT(snowball),0,IF(AB371=0,0,IF($C372&lt;=SUM($CL372:CN372),0,IF(BS372+$C372-SUM($CL372:CN372)&gt;AB371+AW372,AB371+AW372-BS372,$C372-SUM($CL372:CN372)))))</f>
        <v>0</v>
      </c>
      <c r="CP372" s="10">
        <f ca="1">IF(NOT(snowball),0,IF(AC371=0,0,IF($C372&lt;=SUM($CL372:CO372),0,IF(BT372+$C372-SUM($CL372:CO372)&gt;AC371+AX372,AC371+AX372-BT372,$C372-SUM($CL372:CO372)))))</f>
        <v>0</v>
      </c>
      <c r="CQ372" s="10">
        <f ca="1">IF(NOT(snowball),0,IF(AD371=0,0,IF($C372&lt;=SUM($CL372:CP372),0,IF(BU372+$C372-SUM($CL372:CP372)&gt;AD371+AY372,AD371+AY372-BU372,$C372-SUM($CL372:CP372)))))</f>
        <v>0</v>
      </c>
      <c r="CR372" s="10">
        <f ca="1">IF(NOT(snowball),0,IF(AE371=0,0,IF($C372&lt;=SUM($CL372:CQ372),0,IF(BV372+$C372-SUM($CL372:CQ372)&gt;AE371+AZ372,AE371+AZ372-BV372,$C372-SUM($CL372:CQ372)))))</f>
        <v>0</v>
      </c>
      <c r="CS372" s="10">
        <f ca="1">IF(NOT(snowball),0,IF(AF371=0,0,IF($C372&lt;=SUM($CL372:CR372),0,IF(BW372+$C372-SUM($CL372:CR372)&gt;AF371+BA372,AF371+BA372-BW372,$C372-SUM($CL372:CR372)))))</f>
        <v>0</v>
      </c>
      <c r="CT372" s="10">
        <f ca="1">IF(NOT(snowball),0,IF(AG371=0,0,IF($C372&lt;=SUM($CL372:CS372),0,IF(BX372+$C372-SUM($CL372:CS372)&gt;AG371+BB372,AG371+BB372-BX372,$C372-SUM($CL372:CS372)))))</f>
        <v>0</v>
      </c>
      <c r="CU372" s="10">
        <f ca="1">IF(NOT(snowball),0,IF(AH371=0,0,IF($C372&lt;=SUM($CL372:CT372),0,IF(BY372+$C372-SUM($CL372:CT372)&gt;AH371+BC372,AH371+BC372-BY372,$C372-SUM($CL372:CT372)))))</f>
        <v>0</v>
      </c>
      <c r="CV372" s="10">
        <f ca="1">IF(NOT(snowball),0,IF(AI371=0,0,IF($C372&lt;=SUM($CL372:CU372),0,IF(BZ372+$C372-SUM($CL372:CU372)&gt;AI371+BD372,AI371+BD372-BZ372,$C372-SUM($CL372:CU372)))))</f>
        <v>0</v>
      </c>
      <c r="CW372" s="10">
        <f ca="1">IF(NOT(snowball),0,IF(AJ371=0,0,IF($C372&lt;=SUM($CL372:CV372),0,IF(CA372+$C372-SUM($CL372:CV372)&gt;AJ371+BE372,AJ371+BE372-CA372,$C372-SUM($CL372:CV372)))))</f>
        <v>0</v>
      </c>
      <c r="CX372" s="10">
        <f ca="1">IF(NOT(snowball),0,IF(AK371=0,0,IF($C372&lt;=SUM($CL372:CW372),0,IF(CB372+$C372-SUM($CL372:CW372)&gt;AK371+BF372,AK371+BF372-CB372,$C372-SUM($CL372:CW372)))))</f>
        <v>0</v>
      </c>
      <c r="CY372" s="10">
        <f ca="1">IF(NOT(snowball),0,IF(AL371=0,0,IF($C372&lt;=SUM($CL372:CX372),0,IF(CC372+$C372-SUM($CL372:CX372)&gt;AL371+BG372,AL371+BG372-CC372,$C372-SUM($CL372:CX372)))))</f>
        <v>0</v>
      </c>
      <c r="CZ372" s="10">
        <f ca="1">IF(NOT(snowball),0,IF(AM371=0,0,IF($C372&lt;=SUM($CL372:CY372),0,IF(CD372+$C372-SUM($CL372:CY372)&gt;AM371+BH372,AM371+BH372-CD372,$C372-SUM($CL372:CY372)))))</f>
        <v>0</v>
      </c>
      <c r="DA372" s="10">
        <f ca="1">IF(NOT(snowball),0,IF(AN371=0,0,IF($C372&lt;=SUM($CL372:CZ372),0,IF(CE372+$C372-SUM($CL372:CZ372)&gt;AN371+BI372,AN371+BI372-CE372,$C372-SUM($CL372:CZ372)))))</f>
        <v>0</v>
      </c>
      <c r="DB372" s="10">
        <f ca="1">IF(NOT(snowball),0,IF(AO371=0,0,IF($C372&lt;=SUM($CL372:DA372),0,IF(CF372+$C372-SUM($CL372:DA372)&gt;AO371+BJ372,AO371+BJ372-CF372,$C372-SUM($CL372:DA372)))))</f>
        <v>0</v>
      </c>
      <c r="DC372" s="10">
        <f ca="1">IF(NOT(snowball),0,IF(AP371=0,0,IF($C372&lt;=SUM($CL372:DB372),0,IF(CG372+$C372-SUM($CL372:DB372)&gt;AP371+BK372,AP371+BK372-CG372,$C372-SUM($CL372:DB372)))))</f>
        <v>0</v>
      </c>
      <c r="DD372" s="10">
        <f ca="1">IF(NOT(snowball),0,IF(AQ371=0,0,IF($C372&lt;=SUM($CL372:DC372),0,IF(CH372+$C372-SUM($CL372:DC372)&gt;AQ371+BL372,AQ371+BL372-CH372,$C372-SUM($CL372:DC372)))))</f>
        <v>0</v>
      </c>
      <c r="DE372" s="10">
        <f ca="1">IF(NOT(snowball),0,IF(AR371=0,0,IF($C372&lt;=SUM($CL372:DD372),0,IF(CI372+$C372-SUM($CL372:DD372)&gt;AR371+BM372,AR371+BM372-CI372,$C372-SUM($CL372:DD372)))))</f>
        <v>0</v>
      </c>
    </row>
    <row r="373" spans="1:109" ht="11.1" customHeight="1">
      <c r="A373" s="11" t="str">
        <f t="shared" ref="A373:A380" ca="1" si="542">IF(SUM(Y372:AR372)&lt;=0,"",A372+1)</f>
        <v/>
      </c>
      <c r="B373" s="5" t="e">
        <f t="shared" ca="1" si="489"/>
        <v>#N/A</v>
      </c>
      <c r="C373" s="34" t="str">
        <f t="shared" ca="1" si="475"/>
        <v/>
      </c>
      <c r="D373" s="10">
        <f t="shared" ref="D373:J380" ca="1" si="543">BP373+CL373</f>
        <v>0</v>
      </c>
      <c r="E373" s="10">
        <f t="shared" ca="1" si="543"/>
        <v>0</v>
      </c>
      <c r="F373" s="10">
        <f t="shared" ca="1" si="543"/>
        <v>0</v>
      </c>
      <c r="G373" s="10">
        <f t="shared" ca="1" si="543"/>
        <v>0</v>
      </c>
      <c r="H373" s="10">
        <f t="shared" ca="1" si="543"/>
        <v>0</v>
      </c>
      <c r="I373" s="10">
        <f t="shared" ca="1" si="543"/>
        <v>0</v>
      </c>
      <c r="J373" s="10">
        <f t="shared" ca="1" si="543"/>
        <v>0</v>
      </c>
      <c r="K373" s="10">
        <f t="shared" ca="1" si="476"/>
        <v>0</v>
      </c>
      <c r="L373" s="10">
        <f t="shared" ca="1" si="477"/>
        <v>0</v>
      </c>
      <c r="M373" s="10">
        <f t="shared" ca="1" si="478"/>
        <v>0</v>
      </c>
      <c r="N373" s="10">
        <f t="shared" ca="1" si="479"/>
        <v>0</v>
      </c>
      <c r="O373" s="10">
        <f t="shared" ca="1" si="480"/>
        <v>0</v>
      </c>
      <c r="P373" s="10">
        <f t="shared" ca="1" si="481"/>
        <v>0</v>
      </c>
      <c r="Q373" s="10">
        <f t="shared" ca="1" si="482"/>
        <v>0</v>
      </c>
      <c r="R373" s="10">
        <f t="shared" ca="1" si="483"/>
        <v>0</v>
      </c>
      <c r="S373" s="10">
        <f t="shared" ca="1" si="484"/>
        <v>0</v>
      </c>
      <c r="T373" s="10">
        <f t="shared" ca="1" si="485"/>
        <v>0</v>
      </c>
      <c r="U373" s="10">
        <f t="shared" ca="1" si="486"/>
        <v>0</v>
      </c>
      <c r="V373" s="10">
        <f t="shared" ca="1" si="487"/>
        <v>0</v>
      </c>
      <c r="W373" s="10">
        <f t="shared" ca="1" si="487"/>
        <v>0</v>
      </c>
      <c r="X373" s="31"/>
      <c r="Y373" s="10">
        <f t="shared" ref="Y373:AD380" ca="1" si="544">IF(D$8=0,0,Y372-(D373-AT373))</f>
        <v>0</v>
      </c>
      <c r="Z373" s="10">
        <f t="shared" ca="1" si="544"/>
        <v>0</v>
      </c>
      <c r="AA373" s="10">
        <f t="shared" ca="1" si="544"/>
        <v>0</v>
      </c>
      <c r="AB373" s="10">
        <f t="shared" ca="1" si="544"/>
        <v>0</v>
      </c>
      <c r="AC373" s="10">
        <f t="shared" ca="1" si="544"/>
        <v>0</v>
      </c>
      <c r="AD373" s="10">
        <f t="shared" ca="1" si="544"/>
        <v>0</v>
      </c>
      <c r="AE373" s="10">
        <f t="shared" ca="1" si="513"/>
        <v>0</v>
      </c>
      <c r="AF373" s="10">
        <f t="shared" ca="1" si="514"/>
        <v>0</v>
      </c>
      <c r="AG373" s="10">
        <f t="shared" ca="1" si="515"/>
        <v>0</v>
      </c>
      <c r="AH373" s="10">
        <f t="shared" ca="1" si="516"/>
        <v>0</v>
      </c>
      <c r="AI373" s="10">
        <f t="shared" ca="1" si="517"/>
        <v>0</v>
      </c>
      <c r="AJ373" s="10">
        <f t="shared" ca="1" si="518"/>
        <v>0</v>
      </c>
      <c r="AK373" s="10">
        <f t="shared" ca="1" si="519"/>
        <v>0</v>
      </c>
      <c r="AL373" s="10">
        <f t="shared" ca="1" si="520"/>
        <v>0</v>
      </c>
      <c r="AM373" s="10">
        <f t="shared" ca="1" si="521"/>
        <v>0</v>
      </c>
      <c r="AN373" s="10">
        <f t="shared" ca="1" si="522"/>
        <v>0</v>
      </c>
      <c r="AO373" s="10">
        <f t="shared" ca="1" si="523"/>
        <v>0</v>
      </c>
      <c r="AP373" s="10">
        <f t="shared" ca="1" si="524"/>
        <v>0</v>
      </c>
      <c r="AQ373" s="10">
        <f t="shared" ca="1" si="525"/>
        <v>0</v>
      </c>
      <c r="AR373" s="10">
        <f t="shared" ca="1" si="526"/>
        <v>0</v>
      </c>
      <c r="AS373" s="2"/>
      <c r="AT373" s="10">
        <f t="shared" ref="AT373:AV380" ca="1" si="545">ROUND(Y372*D$9/12,2)</f>
        <v>0</v>
      </c>
      <c r="AU373" s="10">
        <f t="shared" ca="1" si="545"/>
        <v>0</v>
      </c>
      <c r="AV373" s="10">
        <f t="shared" ca="1" si="545"/>
        <v>0</v>
      </c>
      <c r="AW373" s="10">
        <f t="shared" ca="1" si="496"/>
        <v>0</v>
      </c>
      <c r="AX373" s="10">
        <f t="shared" ca="1" si="497"/>
        <v>0</v>
      </c>
      <c r="AY373" s="10">
        <f t="shared" ca="1" si="498"/>
        <v>0</v>
      </c>
      <c r="AZ373" s="10">
        <f t="shared" ca="1" si="499"/>
        <v>0</v>
      </c>
      <c r="BA373" s="10">
        <f t="shared" ca="1" si="500"/>
        <v>0</v>
      </c>
      <c r="BB373" s="10">
        <f t="shared" ca="1" si="501"/>
        <v>0</v>
      </c>
      <c r="BC373" s="10">
        <f t="shared" ca="1" si="502"/>
        <v>0</v>
      </c>
      <c r="BD373" s="10">
        <f t="shared" ca="1" si="503"/>
        <v>0</v>
      </c>
      <c r="BE373" s="10">
        <f t="shared" ca="1" si="504"/>
        <v>0</v>
      </c>
      <c r="BF373" s="10">
        <f t="shared" ca="1" si="505"/>
        <v>0</v>
      </c>
      <c r="BG373" s="10">
        <f t="shared" ca="1" si="506"/>
        <v>0</v>
      </c>
      <c r="BH373" s="10">
        <f t="shared" ca="1" si="507"/>
        <v>0</v>
      </c>
      <c r="BI373" s="10">
        <f t="shared" ca="1" si="508"/>
        <v>0</v>
      </c>
      <c r="BJ373" s="10">
        <f t="shared" ca="1" si="509"/>
        <v>0</v>
      </c>
      <c r="BK373" s="10">
        <f t="shared" ca="1" si="510"/>
        <v>0</v>
      </c>
      <c r="BL373" s="10">
        <f t="shared" ca="1" si="511"/>
        <v>0</v>
      </c>
      <c r="BM373" s="10">
        <f t="shared" ca="1" si="512"/>
        <v>0</v>
      </c>
      <c r="BN373" s="13">
        <f t="shared" ca="1" si="490"/>
        <v>0</v>
      </c>
      <c r="BO373" s="7"/>
      <c r="BP373" s="10">
        <f t="shared" ca="1" si="491"/>
        <v>0</v>
      </c>
      <c r="BQ373" s="10">
        <f t="shared" ca="1" si="492"/>
        <v>0</v>
      </c>
      <c r="BR373" s="10">
        <f t="shared" ca="1" si="493"/>
        <v>0</v>
      </c>
      <c r="BS373" s="10">
        <f t="shared" ca="1" si="494"/>
        <v>0</v>
      </c>
      <c r="BT373" s="10">
        <f t="shared" ca="1" si="495"/>
        <v>0</v>
      </c>
      <c r="BU373" s="10">
        <f t="shared" ca="1" si="527"/>
        <v>0</v>
      </c>
      <c r="BV373" s="10">
        <f t="shared" ca="1" si="528"/>
        <v>0</v>
      </c>
      <c r="BW373" s="10">
        <f t="shared" ca="1" si="529"/>
        <v>0</v>
      </c>
      <c r="BX373" s="10">
        <f t="shared" ca="1" si="530"/>
        <v>0</v>
      </c>
      <c r="BY373" s="10">
        <f t="shared" ca="1" si="531"/>
        <v>0</v>
      </c>
      <c r="BZ373" s="10">
        <f t="shared" ca="1" si="532"/>
        <v>0</v>
      </c>
      <c r="CA373" s="10">
        <f t="shared" ca="1" si="533"/>
        <v>0</v>
      </c>
      <c r="CB373" s="10">
        <f t="shared" ca="1" si="534"/>
        <v>0</v>
      </c>
      <c r="CC373" s="10">
        <f t="shared" ca="1" si="535"/>
        <v>0</v>
      </c>
      <c r="CD373" s="10">
        <f t="shared" ca="1" si="536"/>
        <v>0</v>
      </c>
      <c r="CE373" s="10">
        <f t="shared" ca="1" si="537"/>
        <v>0</v>
      </c>
      <c r="CF373" s="10">
        <f t="shared" ca="1" si="538"/>
        <v>0</v>
      </c>
      <c r="CG373" s="10">
        <f t="shared" ca="1" si="539"/>
        <v>0</v>
      </c>
      <c r="CH373" s="10">
        <f t="shared" ca="1" si="540"/>
        <v>0</v>
      </c>
      <c r="CI373" s="10">
        <f t="shared" ca="1" si="541"/>
        <v>0</v>
      </c>
      <c r="CJ373" s="13">
        <f t="shared" ref="CJ373:CJ380" ca="1" si="546">SUM(BP373:CI373)</f>
        <v>0</v>
      </c>
      <c r="CK373" s="13"/>
      <c r="CL373" s="33">
        <f t="shared" ca="1" si="488"/>
        <v>0</v>
      </c>
      <c r="CM373" s="10">
        <f ca="1">IF(NOT(snowball),0,IF(Z372=0,0,IF($C373&lt;=SUM($CL373:CL373),0,IF(BQ373+$C373-SUM($CL373:CL373)&gt;Z372+AU373,Z372+AU373-BQ373,$C373-SUM($CL373:CL373)))))</f>
        <v>0</v>
      </c>
      <c r="CN373" s="10">
        <f ca="1">IF(NOT(snowball),0,IF(AA372=0,0,IF($C373&lt;=SUM($CL373:CM373),0,IF(BR373+$C373-SUM($CL373:CM373)&gt;AA372+AV373,AA372+AV373-BR373,$C373-SUM($CL373:CM373)))))</f>
        <v>0</v>
      </c>
      <c r="CO373" s="10">
        <f ca="1">IF(NOT(snowball),0,IF(AB372=0,0,IF($C373&lt;=SUM($CL373:CN373),0,IF(BS373+$C373-SUM($CL373:CN373)&gt;AB372+AW373,AB372+AW373-BS373,$C373-SUM($CL373:CN373)))))</f>
        <v>0</v>
      </c>
      <c r="CP373" s="10">
        <f ca="1">IF(NOT(snowball),0,IF(AC372=0,0,IF($C373&lt;=SUM($CL373:CO373),0,IF(BT373+$C373-SUM($CL373:CO373)&gt;AC372+AX373,AC372+AX373-BT373,$C373-SUM($CL373:CO373)))))</f>
        <v>0</v>
      </c>
      <c r="CQ373" s="10">
        <f ca="1">IF(NOT(snowball),0,IF(AD372=0,0,IF($C373&lt;=SUM($CL373:CP373),0,IF(BU373+$C373-SUM($CL373:CP373)&gt;AD372+AY373,AD372+AY373-BU373,$C373-SUM($CL373:CP373)))))</f>
        <v>0</v>
      </c>
      <c r="CR373" s="10">
        <f ca="1">IF(NOT(snowball),0,IF(AE372=0,0,IF($C373&lt;=SUM($CL373:CQ373),0,IF(BV373+$C373-SUM($CL373:CQ373)&gt;AE372+AZ373,AE372+AZ373-BV373,$C373-SUM($CL373:CQ373)))))</f>
        <v>0</v>
      </c>
      <c r="CS373" s="10">
        <f ca="1">IF(NOT(snowball),0,IF(AF372=0,0,IF($C373&lt;=SUM($CL373:CR373),0,IF(BW373+$C373-SUM($CL373:CR373)&gt;AF372+BA373,AF372+BA373-BW373,$C373-SUM($CL373:CR373)))))</f>
        <v>0</v>
      </c>
      <c r="CT373" s="10">
        <f ca="1">IF(NOT(snowball),0,IF(AG372=0,0,IF($C373&lt;=SUM($CL373:CS373),0,IF(BX373+$C373-SUM($CL373:CS373)&gt;AG372+BB373,AG372+BB373-BX373,$C373-SUM($CL373:CS373)))))</f>
        <v>0</v>
      </c>
      <c r="CU373" s="10">
        <f ca="1">IF(NOT(snowball),0,IF(AH372=0,0,IF($C373&lt;=SUM($CL373:CT373),0,IF(BY373+$C373-SUM($CL373:CT373)&gt;AH372+BC373,AH372+BC373-BY373,$C373-SUM($CL373:CT373)))))</f>
        <v>0</v>
      </c>
      <c r="CV373" s="10">
        <f ca="1">IF(NOT(snowball),0,IF(AI372=0,0,IF($C373&lt;=SUM($CL373:CU373),0,IF(BZ373+$C373-SUM($CL373:CU373)&gt;AI372+BD373,AI372+BD373-BZ373,$C373-SUM($CL373:CU373)))))</f>
        <v>0</v>
      </c>
      <c r="CW373" s="10">
        <f ca="1">IF(NOT(snowball),0,IF(AJ372=0,0,IF($C373&lt;=SUM($CL373:CV373),0,IF(CA373+$C373-SUM($CL373:CV373)&gt;AJ372+BE373,AJ372+BE373-CA373,$C373-SUM($CL373:CV373)))))</f>
        <v>0</v>
      </c>
      <c r="CX373" s="10">
        <f ca="1">IF(NOT(snowball),0,IF(AK372=0,0,IF($C373&lt;=SUM($CL373:CW373),0,IF(CB373+$C373-SUM($CL373:CW373)&gt;AK372+BF373,AK372+BF373-CB373,$C373-SUM($CL373:CW373)))))</f>
        <v>0</v>
      </c>
      <c r="CY373" s="10">
        <f ca="1">IF(NOT(snowball),0,IF(AL372=0,0,IF($C373&lt;=SUM($CL373:CX373),0,IF(CC373+$C373-SUM($CL373:CX373)&gt;AL372+BG373,AL372+BG373-CC373,$C373-SUM($CL373:CX373)))))</f>
        <v>0</v>
      </c>
      <c r="CZ373" s="10">
        <f ca="1">IF(NOT(snowball),0,IF(AM372=0,0,IF($C373&lt;=SUM($CL373:CY373),0,IF(CD373+$C373-SUM($CL373:CY373)&gt;AM372+BH373,AM372+BH373-CD373,$C373-SUM($CL373:CY373)))))</f>
        <v>0</v>
      </c>
      <c r="DA373" s="10">
        <f ca="1">IF(NOT(snowball),0,IF(AN372=0,0,IF($C373&lt;=SUM($CL373:CZ373),0,IF(CE373+$C373-SUM($CL373:CZ373)&gt;AN372+BI373,AN372+BI373-CE373,$C373-SUM($CL373:CZ373)))))</f>
        <v>0</v>
      </c>
      <c r="DB373" s="10">
        <f ca="1">IF(NOT(snowball),0,IF(AO372=0,0,IF($C373&lt;=SUM($CL373:DA373),0,IF(CF373+$C373-SUM($CL373:DA373)&gt;AO372+BJ373,AO372+BJ373-CF373,$C373-SUM($CL373:DA373)))))</f>
        <v>0</v>
      </c>
      <c r="DC373" s="10">
        <f ca="1">IF(NOT(snowball),0,IF(AP372=0,0,IF($C373&lt;=SUM($CL373:DB373),0,IF(CG373+$C373-SUM($CL373:DB373)&gt;AP372+BK373,AP372+BK373-CG373,$C373-SUM($CL373:DB373)))))</f>
        <v>0</v>
      </c>
      <c r="DD373" s="10">
        <f ca="1">IF(NOT(snowball),0,IF(AQ372=0,0,IF($C373&lt;=SUM($CL373:DC373),0,IF(CH373+$C373-SUM($CL373:DC373)&gt;AQ372+BL373,AQ372+BL373-CH373,$C373-SUM($CL373:DC373)))))</f>
        <v>0</v>
      </c>
      <c r="DE373" s="10">
        <f ca="1">IF(NOT(snowball),0,IF(AR372=0,0,IF($C373&lt;=SUM($CL373:DD373),0,IF(CI373+$C373-SUM($CL373:DD373)&gt;AR372+BM373,AR372+BM373-CI373,$C373-SUM($CL373:DD373)))))</f>
        <v>0</v>
      </c>
    </row>
    <row r="374" spans="1:109" ht="11.1" customHeight="1">
      <c r="A374" s="11" t="str">
        <f t="shared" ca="1" si="542"/>
        <v/>
      </c>
      <c r="B374" s="5" t="e">
        <f t="shared" ca="1" si="489"/>
        <v>#N/A</v>
      </c>
      <c r="C374" s="34" t="str">
        <f t="shared" ca="1" si="475"/>
        <v/>
      </c>
      <c r="D374" s="10">
        <f t="shared" ca="1" si="543"/>
        <v>0</v>
      </c>
      <c r="E374" s="10">
        <f t="shared" ca="1" si="543"/>
        <v>0</v>
      </c>
      <c r="F374" s="10">
        <f t="shared" ca="1" si="543"/>
        <v>0</v>
      </c>
      <c r="G374" s="10">
        <f t="shared" ca="1" si="543"/>
        <v>0</v>
      </c>
      <c r="H374" s="10">
        <f t="shared" ca="1" si="543"/>
        <v>0</v>
      </c>
      <c r="I374" s="10">
        <f t="shared" ca="1" si="543"/>
        <v>0</v>
      </c>
      <c r="J374" s="10">
        <f t="shared" ca="1" si="543"/>
        <v>0</v>
      </c>
      <c r="K374" s="10">
        <f t="shared" ca="1" si="476"/>
        <v>0</v>
      </c>
      <c r="L374" s="10">
        <f t="shared" ca="1" si="477"/>
        <v>0</v>
      </c>
      <c r="M374" s="10">
        <f t="shared" ca="1" si="478"/>
        <v>0</v>
      </c>
      <c r="N374" s="10">
        <f t="shared" ca="1" si="479"/>
        <v>0</v>
      </c>
      <c r="O374" s="10">
        <f t="shared" ca="1" si="480"/>
        <v>0</v>
      </c>
      <c r="P374" s="10">
        <f t="shared" ca="1" si="481"/>
        <v>0</v>
      </c>
      <c r="Q374" s="10">
        <f t="shared" ca="1" si="482"/>
        <v>0</v>
      </c>
      <c r="R374" s="10">
        <f t="shared" ca="1" si="483"/>
        <v>0</v>
      </c>
      <c r="S374" s="10">
        <f t="shared" ca="1" si="484"/>
        <v>0</v>
      </c>
      <c r="T374" s="10">
        <f t="shared" ca="1" si="485"/>
        <v>0</v>
      </c>
      <c r="U374" s="10">
        <f t="shared" ca="1" si="486"/>
        <v>0</v>
      </c>
      <c r="V374" s="10">
        <f t="shared" ca="1" si="487"/>
        <v>0</v>
      </c>
      <c r="W374" s="10">
        <f t="shared" ca="1" si="487"/>
        <v>0</v>
      </c>
      <c r="X374" s="31"/>
      <c r="Y374" s="10">
        <f t="shared" ca="1" si="544"/>
        <v>0</v>
      </c>
      <c r="Z374" s="10">
        <f t="shared" ca="1" si="544"/>
        <v>0</v>
      </c>
      <c r="AA374" s="10">
        <f t="shared" ca="1" si="544"/>
        <v>0</v>
      </c>
      <c r="AB374" s="10">
        <f t="shared" ca="1" si="544"/>
        <v>0</v>
      </c>
      <c r="AC374" s="10">
        <f t="shared" ca="1" si="544"/>
        <v>0</v>
      </c>
      <c r="AD374" s="10">
        <f t="shared" ca="1" si="544"/>
        <v>0</v>
      </c>
      <c r="AE374" s="10">
        <f t="shared" ca="1" si="513"/>
        <v>0</v>
      </c>
      <c r="AF374" s="10">
        <f t="shared" ca="1" si="514"/>
        <v>0</v>
      </c>
      <c r="AG374" s="10">
        <f t="shared" ca="1" si="515"/>
        <v>0</v>
      </c>
      <c r="AH374" s="10">
        <f t="shared" ca="1" si="516"/>
        <v>0</v>
      </c>
      <c r="AI374" s="10">
        <f t="shared" ca="1" si="517"/>
        <v>0</v>
      </c>
      <c r="AJ374" s="10">
        <f t="shared" ca="1" si="518"/>
        <v>0</v>
      </c>
      <c r="AK374" s="10">
        <f t="shared" ca="1" si="519"/>
        <v>0</v>
      </c>
      <c r="AL374" s="10">
        <f t="shared" ca="1" si="520"/>
        <v>0</v>
      </c>
      <c r="AM374" s="10">
        <f t="shared" ca="1" si="521"/>
        <v>0</v>
      </c>
      <c r="AN374" s="10">
        <f t="shared" ca="1" si="522"/>
        <v>0</v>
      </c>
      <c r="AO374" s="10">
        <f t="shared" ca="1" si="523"/>
        <v>0</v>
      </c>
      <c r="AP374" s="10">
        <f t="shared" ca="1" si="524"/>
        <v>0</v>
      </c>
      <c r="AQ374" s="10">
        <f t="shared" ca="1" si="525"/>
        <v>0</v>
      </c>
      <c r="AR374" s="10">
        <f t="shared" ca="1" si="526"/>
        <v>0</v>
      </c>
      <c r="AS374" s="2"/>
      <c r="AT374" s="10">
        <f t="shared" ca="1" si="545"/>
        <v>0</v>
      </c>
      <c r="AU374" s="10">
        <f t="shared" ca="1" si="545"/>
        <v>0</v>
      </c>
      <c r="AV374" s="10">
        <f t="shared" ca="1" si="545"/>
        <v>0</v>
      </c>
      <c r="AW374" s="10">
        <f t="shared" ca="1" si="496"/>
        <v>0</v>
      </c>
      <c r="AX374" s="10">
        <f t="shared" ca="1" si="497"/>
        <v>0</v>
      </c>
      <c r="AY374" s="10">
        <f t="shared" ca="1" si="498"/>
        <v>0</v>
      </c>
      <c r="AZ374" s="10">
        <f t="shared" ca="1" si="499"/>
        <v>0</v>
      </c>
      <c r="BA374" s="10">
        <f t="shared" ca="1" si="500"/>
        <v>0</v>
      </c>
      <c r="BB374" s="10">
        <f t="shared" ca="1" si="501"/>
        <v>0</v>
      </c>
      <c r="BC374" s="10">
        <f t="shared" ca="1" si="502"/>
        <v>0</v>
      </c>
      <c r="BD374" s="10">
        <f t="shared" ca="1" si="503"/>
        <v>0</v>
      </c>
      <c r="BE374" s="10">
        <f t="shared" ca="1" si="504"/>
        <v>0</v>
      </c>
      <c r="BF374" s="10">
        <f t="shared" ca="1" si="505"/>
        <v>0</v>
      </c>
      <c r="BG374" s="10">
        <f t="shared" ca="1" si="506"/>
        <v>0</v>
      </c>
      <c r="BH374" s="10">
        <f t="shared" ca="1" si="507"/>
        <v>0</v>
      </c>
      <c r="BI374" s="10">
        <f t="shared" ca="1" si="508"/>
        <v>0</v>
      </c>
      <c r="BJ374" s="10">
        <f t="shared" ca="1" si="509"/>
        <v>0</v>
      </c>
      <c r="BK374" s="10">
        <f t="shared" ca="1" si="510"/>
        <v>0</v>
      </c>
      <c r="BL374" s="10">
        <f t="shared" ca="1" si="511"/>
        <v>0</v>
      </c>
      <c r="BM374" s="10">
        <f t="shared" ca="1" si="512"/>
        <v>0</v>
      </c>
      <c r="BN374" s="13">
        <f t="shared" ca="1" si="490"/>
        <v>0</v>
      </c>
      <c r="BO374" s="7"/>
      <c r="BP374" s="10">
        <f t="shared" ca="1" si="491"/>
        <v>0</v>
      </c>
      <c r="BQ374" s="10">
        <f t="shared" ca="1" si="492"/>
        <v>0</v>
      </c>
      <c r="BR374" s="10">
        <f t="shared" ca="1" si="493"/>
        <v>0</v>
      </c>
      <c r="BS374" s="10">
        <f t="shared" ca="1" si="494"/>
        <v>0</v>
      </c>
      <c r="BT374" s="10">
        <f t="shared" ca="1" si="495"/>
        <v>0</v>
      </c>
      <c r="BU374" s="10">
        <f t="shared" ca="1" si="527"/>
        <v>0</v>
      </c>
      <c r="BV374" s="10">
        <f t="shared" ca="1" si="528"/>
        <v>0</v>
      </c>
      <c r="BW374" s="10">
        <f t="shared" ca="1" si="529"/>
        <v>0</v>
      </c>
      <c r="BX374" s="10">
        <f t="shared" ca="1" si="530"/>
        <v>0</v>
      </c>
      <c r="BY374" s="10">
        <f t="shared" ca="1" si="531"/>
        <v>0</v>
      </c>
      <c r="BZ374" s="10">
        <f t="shared" ca="1" si="532"/>
        <v>0</v>
      </c>
      <c r="CA374" s="10">
        <f t="shared" ca="1" si="533"/>
        <v>0</v>
      </c>
      <c r="CB374" s="10">
        <f t="shared" ca="1" si="534"/>
        <v>0</v>
      </c>
      <c r="CC374" s="10">
        <f t="shared" ca="1" si="535"/>
        <v>0</v>
      </c>
      <c r="CD374" s="10">
        <f t="shared" ca="1" si="536"/>
        <v>0</v>
      </c>
      <c r="CE374" s="10">
        <f t="shared" ca="1" si="537"/>
        <v>0</v>
      </c>
      <c r="CF374" s="10">
        <f t="shared" ca="1" si="538"/>
        <v>0</v>
      </c>
      <c r="CG374" s="10">
        <f t="shared" ca="1" si="539"/>
        <v>0</v>
      </c>
      <c r="CH374" s="10">
        <f t="shared" ca="1" si="540"/>
        <v>0</v>
      </c>
      <c r="CI374" s="10">
        <f t="shared" ca="1" si="541"/>
        <v>0</v>
      </c>
      <c r="CJ374" s="13">
        <f t="shared" ca="1" si="546"/>
        <v>0</v>
      </c>
      <c r="CK374" s="13"/>
      <c r="CL374" s="33">
        <f t="shared" ca="1" si="488"/>
        <v>0</v>
      </c>
      <c r="CM374" s="10">
        <f ca="1">IF(NOT(snowball),0,IF(Z373=0,0,IF($C374&lt;=SUM($CL374:CL374),0,IF(BQ374+$C374-SUM($CL374:CL374)&gt;Z373+AU374,Z373+AU374-BQ374,$C374-SUM($CL374:CL374)))))</f>
        <v>0</v>
      </c>
      <c r="CN374" s="10">
        <f ca="1">IF(NOT(snowball),0,IF(AA373=0,0,IF($C374&lt;=SUM($CL374:CM374),0,IF(BR374+$C374-SUM($CL374:CM374)&gt;AA373+AV374,AA373+AV374-BR374,$C374-SUM($CL374:CM374)))))</f>
        <v>0</v>
      </c>
      <c r="CO374" s="10">
        <f ca="1">IF(NOT(snowball),0,IF(AB373=0,0,IF($C374&lt;=SUM($CL374:CN374),0,IF(BS374+$C374-SUM($CL374:CN374)&gt;AB373+AW374,AB373+AW374-BS374,$C374-SUM($CL374:CN374)))))</f>
        <v>0</v>
      </c>
      <c r="CP374" s="10">
        <f ca="1">IF(NOT(snowball),0,IF(AC373=0,0,IF($C374&lt;=SUM($CL374:CO374),0,IF(BT374+$C374-SUM($CL374:CO374)&gt;AC373+AX374,AC373+AX374-BT374,$C374-SUM($CL374:CO374)))))</f>
        <v>0</v>
      </c>
      <c r="CQ374" s="10">
        <f ca="1">IF(NOT(snowball),0,IF(AD373=0,0,IF($C374&lt;=SUM($CL374:CP374),0,IF(BU374+$C374-SUM($CL374:CP374)&gt;AD373+AY374,AD373+AY374-BU374,$C374-SUM($CL374:CP374)))))</f>
        <v>0</v>
      </c>
      <c r="CR374" s="10">
        <f ca="1">IF(NOT(snowball),0,IF(AE373=0,0,IF($C374&lt;=SUM($CL374:CQ374),0,IF(BV374+$C374-SUM($CL374:CQ374)&gt;AE373+AZ374,AE373+AZ374-BV374,$C374-SUM($CL374:CQ374)))))</f>
        <v>0</v>
      </c>
      <c r="CS374" s="10">
        <f ca="1">IF(NOT(snowball),0,IF(AF373=0,0,IF($C374&lt;=SUM($CL374:CR374),0,IF(BW374+$C374-SUM($CL374:CR374)&gt;AF373+BA374,AF373+BA374-BW374,$C374-SUM($CL374:CR374)))))</f>
        <v>0</v>
      </c>
      <c r="CT374" s="10">
        <f ca="1">IF(NOT(snowball),0,IF(AG373=0,0,IF($C374&lt;=SUM($CL374:CS374),0,IF(BX374+$C374-SUM($CL374:CS374)&gt;AG373+BB374,AG373+BB374-BX374,$C374-SUM($CL374:CS374)))))</f>
        <v>0</v>
      </c>
      <c r="CU374" s="10">
        <f ca="1">IF(NOT(snowball),0,IF(AH373=0,0,IF($C374&lt;=SUM($CL374:CT374),0,IF(BY374+$C374-SUM($CL374:CT374)&gt;AH373+BC374,AH373+BC374-BY374,$C374-SUM($CL374:CT374)))))</f>
        <v>0</v>
      </c>
      <c r="CV374" s="10">
        <f ca="1">IF(NOT(snowball),0,IF(AI373=0,0,IF($C374&lt;=SUM($CL374:CU374),0,IF(BZ374+$C374-SUM($CL374:CU374)&gt;AI373+BD374,AI373+BD374-BZ374,$C374-SUM($CL374:CU374)))))</f>
        <v>0</v>
      </c>
      <c r="CW374" s="10">
        <f ca="1">IF(NOT(snowball),0,IF(AJ373=0,0,IF($C374&lt;=SUM($CL374:CV374),0,IF(CA374+$C374-SUM($CL374:CV374)&gt;AJ373+BE374,AJ373+BE374-CA374,$C374-SUM($CL374:CV374)))))</f>
        <v>0</v>
      </c>
      <c r="CX374" s="10">
        <f ca="1">IF(NOT(snowball),0,IF(AK373=0,0,IF($C374&lt;=SUM($CL374:CW374),0,IF(CB374+$C374-SUM($CL374:CW374)&gt;AK373+BF374,AK373+BF374-CB374,$C374-SUM($CL374:CW374)))))</f>
        <v>0</v>
      </c>
      <c r="CY374" s="10">
        <f ca="1">IF(NOT(snowball),0,IF(AL373=0,0,IF($C374&lt;=SUM($CL374:CX374),0,IF(CC374+$C374-SUM($CL374:CX374)&gt;AL373+BG374,AL373+BG374-CC374,$C374-SUM($CL374:CX374)))))</f>
        <v>0</v>
      </c>
      <c r="CZ374" s="10">
        <f ca="1">IF(NOT(snowball),0,IF(AM373=0,0,IF($C374&lt;=SUM($CL374:CY374),0,IF(CD374+$C374-SUM($CL374:CY374)&gt;AM373+BH374,AM373+BH374-CD374,$C374-SUM($CL374:CY374)))))</f>
        <v>0</v>
      </c>
      <c r="DA374" s="10">
        <f ca="1">IF(NOT(snowball),0,IF(AN373=0,0,IF($C374&lt;=SUM($CL374:CZ374),0,IF(CE374+$C374-SUM($CL374:CZ374)&gt;AN373+BI374,AN373+BI374-CE374,$C374-SUM($CL374:CZ374)))))</f>
        <v>0</v>
      </c>
      <c r="DB374" s="10">
        <f ca="1">IF(NOT(snowball),0,IF(AO373=0,0,IF($C374&lt;=SUM($CL374:DA374),0,IF(CF374+$C374-SUM($CL374:DA374)&gt;AO373+BJ374,AO373+BJ374-CF374,$C374-SUM($CL374:DA374)))))</f>
        <v>0</v>
      </c>
      <c r="DC374" s="10">
        <f ca="1">IF(NOT(snowball),0,IF(AP373=0,0,IF($C374&lt;=SUM($CL374:DB374),0,IF(CG374+$C374-SUM($CL374:DB374)&gt;AP373+BK374,AP373+BK374-CG374,$C374-SUM($CL374:DB374)))))</f>
        <v>0</v>
      </c>
      <c r="DD374" s="10">
        <f ca="1">IF(NOT(snowball),0,IF(AQ373=0,0,IF($C374&lt;=SUM($CL374:DC374),0,IF(CH374+$C374-SUM($CL374:DC374)&gt;AQ373+BL374,AQ373+BL374-CH374,$C374-SUM($CL374:DC374)))))</f>
        <v>0</v>
      </c>
      <c r="DE374" s="10">
        <f ca="1">IF(NOT(snowball),0,IF(AR373=0,0,IF($C374&lt;=SUM($CL374:DD374),0,IF(CI374+$C374-SUM($CL374:DD374)&gt;AR373+BM374,AR373+BM374-CI374,$C374-SUM($CL374:DD374)))))</f>
        <v>0</v>
      </c>
    </row>
    <row r="375" spans="1:109" ht="11.1" customHeight="1">
      <c r="A375" s="11" t="str">
        <f t="shared" ca="1" si="542"/>
        <v/>
      </c>
      <c r="B375" s="5" t="e">
        <f t="shared" ca="1" si="489"/>
        <v>#N/A</v>
      </c>
      <c r="C375" s="34" t="str">
        <f t="shared" ca="1" si="475"/>
        <v/>
      </c>
      <c r="D375" s="10">
        <f t="shared" ca="1" si="543"/>
        <v>0</v>
      </c>
      <c r="E375" s="10">
        <f t="shared" ca="1" si="543"/>
        <v>0</v>
      </c>
      <c r="F375" s="10">
        <f t="shared" ca="1" si="543"/>
        <v>0</v>
      </c>
      <c r="G375" s="10">
        <f t="shared" ca="1" si="543"/>
        <v>0</v>
      </c>
      <c r="H375" s="10">
        <f t="shared" ca="1" si="543"/>
        <v>0</v>
      </c>
      <c r="I375" s="10">
        <f t="shared" ca="1" si="543"/>
        <v>0</v>
      </c>
      <c r="J375" s="10">
        <f t="shared" ca="1" si="543"/>
        <v>0</v>
      </c>
      <c r="K375" s="10">
        <f t="shared" ca="1" si="476"/>
        <v>0</v>
      </c>
      <c r="L375" s="10">
        <f t="shared" ca="1" si="477"/>
        <v>0</v>
      </c>
      <c r="M375" s="10">
        <f t="shared" ca="1" si="478"/>
        <v>0</v>
      </c>
      <c r="N375" s="10">
        <f t="shared" ca="1" si="479"/>
        <v>0</v>
      </c>
      <c r="O375" s="10">
        <f t="shared" ca="1" si="480"/>
        <v>0</v>
      </c>
      <c r="P375" s="10">
        <f t="shared" ca="1" si="481"/>
        <v>0</v>
      </c>
      <c r="Q375" s="10">
        <f t="shared" ca="1" si="482"/>
        <v>0</v>
      </c>
      <c r="R375" s="10">
        <f t="shared" ca="1" si="483"/>
        <v>0</v>
      </c>
      <c r="S375" s="10">
        <f t="shared" ca="1" si="484"/>
        <v>0</v>
      </c>
      <c r="T375" s="10">
        <f t="shared" ca="1" si="485"/>
        <v>0</v>
      </c>
      <c r="U375" s="10">
        <f t="shared" ca="1" si="486"/>
        <v>0</v>
      </c>
      <c r="V375" s="10">
        <f t="shared" ca="1" si="487"/>
        <v>0</v>
      </c>
      <c r="W375" s="10">
        <f t="shared" ca="1" si="487"/>
        <v>0</v>
      </c>
      <c r="X375" s="31"/>
      <c r="Y375" s="10">
        <f t="shared" ca="1" si="544"/>
        <v>0</v>
      </c>
      <c r="Z375" s="10">
        <f t="shared" ca="1" si="544"/>
        <v>0</v>
      </c>
      <c r="AA375" s="10">
        <f t="shared" ca="1" si="544"/>
        <v>0</v>
      </c>
      <c r="AB375" s="10">
        <f t="shared" ca="1" si="544"/>
        <v>0</v>
      </c>
      <c r="AC375" s="10">
        <f t="shared" ca="1" si="544"/>
        <v>0</v>
      </c>
      <c r="AD375" s="10">
        <f t="shared" ca="1" si="544"/>
        <v>0</v>
      </c>
      <c r="AE375" s="10">
        <f t="shared" ca="1" si="513"/>
        <v>0</v>
      </c>
      <c r="AF375" s="10">
        <f t="shared" ca="1" si="514"/>
        <v>0</v>
      </c>
      <c r="AG375" s="10">
        <f t="shared" ca="1" si="515"/>
        <v>0</v>
      </c>
      <c r="AH375" s="10">
        <f t="shared" ca="1" si="516"/>
        <v>0</v>
      </c>
      <c r="AI375" s="10">
        <f t="shared" ca="1" si="517"/>
        <v>0</v>
      </c>
      <c r="AJ375" s="10">
        <f t="shared" ca="1" si="518"/>
        <v>0</v>
      </c>
      <c r="AK375" s="10">
        <f t="shared" ca="1" si="519"/>
        <v>0</v>
      </c>
      <c r="AL375" s="10">
        <f t="shared" ca="1" si="520"/>
        <v>0</v>
      </c>
      <c r="AM375" s="10">
        <f t="shared" ca="1" si="521"/>
        <v>0</v>
      </c>
      <c r="AN375" s="10">
        <f t="shared" ca="1" si="522"/>
        <v>0</v>
      </c>
      <c r="AO375" s="10">
        <f t="shared" ca="1" si="523"/>
        <v>0</v>
      </c>
      <c r="AP375" s="10">
        <f t="shared" ca="1" si="524"/>
        <v>0</v>
      </c>
      <c r="AQ375" s="10">
        <f t="shared" ca="1" si="525"/>
        <v>0</v>
      </c>
      <c r="AR375" s="10">
        <f t="shared" ca="1" si="526"/>
        <v>0</v>
      </c>
      <c r="AS375" s="2"/>
      <c r="AT375" s="10">
        <f t="shared" ca="1" si="545"/>
        <v>0</v>
      </c>
      <c r="AU375" s="10">
        <f t="shared" ca="1" si="545"/>
        <v>0</v>
      </c>
      <c r="AV375" s="10">
        <f t="shared" ca="1" si="545"/>
        <v>0</v>
      </c>
      <c r="AW375" s="10">
        <f t="shared" ca="1" si="496"/>
        <v>0</v>
      </c>
      <c r="AX375" s="10">
        <f t="shared" ca="1" si="497"/>
        <v>0</v>
      </c>
      <c r="AY375" s="10">
        <f t="shared" ca="1" si="498"/>
        <v>0</v>
      </c>
      <c r="AZ375" s="10">
        <f t="shared" ca="1" si="499"/>
        <v>0</v>
      </c>
      <c r="BA375" s="10">
        <f t="shared" ca="1" si="500"/>
        <v>0</v>
      </c>
      <c r="BB375" s="10">
        <f t="shared" ca="1" si="501"/>
        <v>0</v>
      </c>
      <c r="BC375" s="10">
        <f t="shared" ca="1" si="502"/>
        <v>0</v>
      </c>
      <c r="BD375" s="10">
        <f t="shared" ca="1" si="503"/>
        <v>0</v>
      </c>
      <c r="BE375" s="10">
        <f t="shared" ca="1" si="504"/>
        <v>0</v>
      </c>
      <c r="BF375" s="10">
        <f t="shared" ca="1" si="505"/>
        <v>0</v>
      </c>
      <c r="BG375" s="10">
        <f t="shared" ca="1" si="506"/>
        <v>0</v>
      </c>
      <c r="BH375" s="10">
        <f t="shared" ca="1" si="507"/>
        <v>0</v>
      </c>
      <c r="BI375" s="10">
        <f t="shared" ca="1" si="508"/>
        <v>0</v>
      </c>
      <c r="BJ375" s="10">
        <f t="shared" ca="1" si="509"/>
        <v>0</v>
      </c>
      <c r="BK375" s="10">
        <f t="shared" ca="1" si="510"/>
        <v>0</v>
      </c>
      <c r="BL375" s="10">
        <f t="shared" ca="1" si="511"/>
        <v>0</v>
      </c>
      <c r="BM375" s="10">
        <f t="shared" ca="1" si="512"/>
        <v>0</v>
      </c>
      <c r="BN375" s="13">
        <f t="shared" ca="1" si="490"/>
        <v>0</v>
      </c>
      <c r="BO375" s="7"/>
      <c r="BP375" s="10">
        <f t="shared" ca="1" si="491"/>
        <v>0</v>
      </c>
      <c r="BQ375" s="10">
        <f t="shared" ca="1" si="492"/>
        <v>0</v>
      </c>
      <c r="BR375" s="10">
        <f t="shared" ca="1" si="493"/>
        <v>0</v>
      </c>
      <c r="BS375" s="10">
        <f t="shared" ca="1" si="494"/>
        <v>0</v>
      </c>
      <c r="BT375" s="10">
        <f t="shared" ca="1" si="495"/>
        <v>0</v>
      </c>
      <c r="BU375" s="10">
        <f t="shared" ca="1" si="527"/>
        <v>0</v>
      </c>
      <c r="BV375" s="10">
        <f t="shared" ca="1" si="528"/>
        <v>0</v>
      </c>
      <c r="BW375" s="10">
        <f t="shared" ca="1" si="529"/>
        <v>0</v>
      </c>
      <c r="BX375" s="10">
        <f t="shared" ca="1" si="530"/>
        <v>0</v>
      </c>
      <c r="BY375" s="10">
        <f t="shared" ca="1" si="531"/>
        <v>0</v>
      </c>
      <c r="BZ375" s="10">
        <f t="shared" ca="1" si="532"/>
        <v>0</v>
      </c>
      <c r="CA375" s="10">
        <f t="shared" ca="1" si="533"/>
        <v>0</v>
      </c>
      <c r="CB375" s="10">
        <f t="shared" ca="1" si="534"/>
        <v>0</v>
      </c>
      <c r="CC375" s="10">
        <f t="shared" ca="1" si="535"/>
        <v>0</v>
      </c>
      <c r="CD375" s="10">
        <f t="shared" ca="1" si="536"/>
        <v>0</v>
      </c>
      <c r="CE375" s="10">
        <f t="shared" ca="1" si="537"/>
        <v>0</v>
      </c>
      <c r="CF375" s="10">
        <f t="shared" ca="1" si="538"/>
        <v>0</v>
      </c>
      <c r="CG375" s="10">
        <f t="shared" ca="1" si="539"/>
        <v>0</v>
      </c>
      <c r="CH375" s="10">
        <f t="shared" ca="1" si="540"/>
        <v>0</v>
      </c>
      <c r="CI375" s="10">
        <f t="shared" ca="1" si="541"/>
        <v>0</v>
      </c>
      <c r="CJ375" s="13">
        <f t="shared" ca="1" si="546"/>
        <v>0</v>
      </c>
      <c r="CK375" s="13"/>
      <c r="CL375" s="33">
        <f t="shared" ca="1" si="488"/>
        <v>0</v>
      </c>
      <c r="CM375" s="10">
        <f ca="1">IF(NOT(snowball),0,IF(Z374=0,0,IF($C375&lt;=SUM($CL375:CL375),0,IF(BQ375+$C375-SUM($CL375:CL375)&gt;Z374+AU375,Z374+AU375-BQ375,$C375-SUM($CL375:CL375)))))</f>
        <v>0</v>
      </c>
      <c r="CN375" s="10">
        <f ca="1">IF(NOT(snowball),0,IF(AA374=0,0,IF($C375&lt;=SUM($CL375:CM375),0,IF(BR375+$C375-SUM($CL375:CM375)&gt;AA374+AV375,AA374+AV375-BR375,$C375-SUM($CL375:CM375)))))</f>
        <v>0</v>
      </c>
      <c r="CO375" s="10">
        <f ca="1">IF(NOT(snowball),0,IF(AB374=0,0,IF($C375&lt;=SUM($CL375:CN375),0,IF(BS375+$C375-SUM($CL375:CN375)&gt;AB374+AW375,AB374+AW375-BS375,$C375-SUM($CL375:CN375)))))</f>
        <v>0</v>
      </c>
      <c r="CP375" s="10">
        <f ca="1">IF(NOT(snowball),0,IF(AC374=0,0,IF($C375&lt;=SUM($CL375:CO375),0,IF(BT375+$C375-SUM($CL375:CO375)&gt;AC374+AX375,AC374+AX375-BT375,$C375-SUM($CL375:CO375)))))</f>
        <v>0</v>
      </c>
      <c r="CQ375" s="10">
        <f ca="1">IF(NOT(snowball),0,IF(AD374=0,0,IF($C375&lt;=SUM($CL375:CP375),0,IF(BU375+$C375-SUM($CL375:CP375)&gt;AD374+AY375,AD374+AY375-BU375,$C375-SUM($CL375:CP375)))))</f>
        <v>0</v>
      </c>
      <c r="CR375" s="10">
        <f ca="1">IF(NOT(snowball),0,IF(AE374=0,0,IF($C375&lt;=SUM($CL375:CQ375),0,IF(BV375+$C375-SUM($CL375:CQ375)&gt;AE374+AZ375,AE374+AZ375-BV375,$C375-SUM($CL375:CQ375)))))</f>
        <v>0</v>
      </c>
      <c r="CS375" s="10">
        <f ca="1">IF(NOT(snowball),0,IF(AF374=0,0,IF($C375&lt;=SUM($CL375:CR375),0,IF(BW375+$C375-SUM($CL375:CR375)&gt;AF374+BA375,AF374+BA375-BW375,$C375-SUM($CL375:CR375)))))</f>
        <v>0</v>
      </c>
      <c r="CT375" s="10">
        <f ca="1">IF(NOT(snowball),0,IF(AG374=0,0,IF($C375&lt;=SUM($CL375:CS375),0,IF(BX375+$C375-SUM($CL375:CS375)&gt;AG374+BB375,AG374+BB375-BX375,$C375-SUM($CL375:CS375)))))</f>
        <v>0</v>
      </c>
      <c r="CU375" s="10">
        <f ca="1">IF(NOT(snowball),0,IF(AH374=0,0,IF($C375&lt;=SUM($CL375:CT375),0,IF(BY375+$C375-SUM($CL375:CT375)&gt;AH374+BC375,AH374+BC375-BY375,$C375-SUM($CL375:CT375)))))</f>
        <v>0</v>
      </c>
      <c r="CV375" s="10">
        <f ca="1">IF(NOT(snowball),0,IF(AI374=0,0,IF($C375&lt;=SUM($CL375:CU375),0,IF(BZ375+$C375-SUM($CL375:CU375)&gt;AI374+BD375,AI374+BD375-BZ375,$C375-SUM($CL375:CU375)))))</f>
        <v>0</v>
      </c>
      <c r="CW375" s="10">
        <f ca="1">IF(NOT(snowball),0,IF(AJ374=0,0,IF($C375&lt;=SUM($CL375:CV375),0,IF(CA375+$C375-SUM($CL375:CV375)&gt;AJ374+BE375,AJ374+BE375-CA375,$C375-SUM($CL375:CV375)))))</f>
        <v>0</v>
      </c>
      <c r="CX375" s="10">
        <f ca="1">IF(NOT(snowball),0,IF(AK374=0,0,IF($C375&lt;=SUM($CL375:CW375),0,IF(CB375+$C375-SUM($CL375:CW375)&gt;AK374+BF375,AK374+BF375-CB375,$C375-SUM($CL375:CW375)))))</f>
        <v>0</v>
      </c>
      <c r="CY375" s="10">
        <f ca="1">IF(NOT(snowball),0,IF(AL374=0,0,IF($C375&lt;=SUM($CL375:CX375),0,IF(CC375+$C375-SUM($CL375:CX375)&gt;AL374+BG375,AL374+BG375-CC375,$C375-SUM($CL375:CX375)))))</f>
        <v>0</v>
      </c>
      <c r="CZ375" s="10">
        <f ca="1">IF(NOT(snowball),0,IF(AM374=0,0,IF($C375&lt;=SUM($CL375:CY375),0,IF(CD375+$C375-SUM($CL375:CY375)&gt;AM374+BH375,AM374+BH375-CD375,$C375-SUM($CL375:CY375)))))</f>
        <v>0</v>
      </c>
      <c r="DA375" s="10">
        <f ca="1">IF(NOT(snowball),0,IF(AN374=0,0,IF($C375&lt;=SUM($CL375:CZ375),0,IF(CE375+$C375-SUM($CL375:CZ375)&gt;AN374+BI375,AN374+BI375-CE375,$C375-SUM($CL375:CZ375)))))</f>
        <v>0</v>
      </c>
      <c r="DB375" s="10">
        <f ca="1">IF(NOT(snowball),0,IF(AO374=0,0,IF($C375&lt;=SUM($CL375:DA375),0,IF(CF375+$C375-SUM($CL375:DA375)&gt;AO374+BJ375,AO374+BJ375-CF375,$C375-SUM($CL375:DA375)))))</f>
        <v>0</v>
      </c>
      <c r="DC375" s="10">
        <f ca="1">IF(NOT(snowball),0,IF(AP374=0,0,IF($C375&lt;=SUM($CL375:DB375),0,IF(CG375+$C375-SUM($CL375:DB375)&gt;AP374+BK375,AP374+BK375-CG375,$C375-SUM($CL375:DB375)))))</f>
        <v>0</v>
      </c>
      <c r="DD375" s="10">
        <f ca="1">IF(NOT(snowball),0,IF(AQ374=0,0,IF($C375&lt;=SUM($CL375:DC375),0,IF(CH375+$C375-SUM($CL375:DC375)&gt;AQ374+BL375,AQ374+BL375-CH375,$C375-SUM($CL375:DC375)))))</f>
        <v>0</v>
      </c>
      <c r="DE375" s="10">
        <f ca="1">IF(NOT(snowball),0,IF(AR374=0,0,IF($C375&lt;=SUM($CL375:DD375),0,IF(CI375+$C375-SUM($CL375:DD375)&gt;AR374+BM375,AR374+BM375-CI375,$C375-SUM($CL375:DD375)))))</f>
        <v>0</v>
      </c>
    </row>
    <row r="376" spans="1:109" ht="11.1" customHeight="1">
      <c r="A376" s="11" t="str">
        <f t="shared" ca="1" si="542"/>
        <v/>
      </c>
      <c r="B376" s="5" t="e">
        <f t="shared" ca="1" si="489"/>
        <v>#N/A</v>
      </c>
      <c r="C376" s="34" t="str">
        <f t="shared" ca="1" si="475"/>
        <v/>
      </c>
      <c r="D376" s="10">
        <f t="shared" ca="1" si="543"/>
        <v>0</v>
      </c>
      <c r="E376" s="10">
        <f t="shared" ca="1" si="543"/>
        <v>0</v>
      </c>
      <c r="F376" s="10">
        <f t="shared" ca="1" si="543"/>
        <v>0</v>
      </c>
      <c r="G376" s="10">
        <f t="shared" ca="1" si="543"/>
        <v>0</v>
      </c>
      <c r="H376" s="10">
        <f t="shared" ca="1" si="543"/>
        <v>0</v>
      </c>
      <c r="I376" s="10">
        <f t="shared" ca="1" si="543"/>
        <v>0</v>
      </c>
      <c r="J376" s="10">
        <f t="shared" ca="1" si="543"/>
        <v>0</v>
      </c>
      <c r="K376" s="10">
        <f t="shared" ca="1" si="476"/>
        <v>0</v>
      </c>
      <c r="L376" s="10">
        <f t="shared" ca="1" si="477"/>
        <v>0</v>
      </c>
      <c r="M376" s="10">
        <f t="shared" ca="1" si="478"/>
        <v>0</v>
      </c>
      <c r="N376" s="10">
        <f t="shared" ca="1" si="479"/>
        <v>0</v>
      </c>
      <c r="O376" s="10">
        <f t="shared" ca="1" si="480"/>
        <v>0</v>
      </c>
      <c r="P376" s="10">
        <f t="shared" ca="1" si="481"/>
        <v>0</v>
      </c>
      <c r="Q376" s="10">
        <f t="shared" ca="1" si="482"/>
        <v>0</v>
      </c>
      <c r="R376" s="10">
        <f t="shared" ca="1" si="483"/>
        <v>0</v>
      </c>
      <c r="S376" s="10">
        <f t="shared" ca="1" si="484"/>
        <v>0</v>
      </c>
      <c r="T376" s="10">
        <f t="shared" ca="1" si="485"/>
        <v>0</v>
      </c>
      <c r="U376" s="10">
        <f t="shared" ca="1" si="486"/>
        <v>0</v>
      </c>
      <c r="V376" s="10">
        <f t="shared" ca="1" si="487"/>
        <v>0</v>
      </c>
      <c r="W376" s="10">
        <f t="shared" ca="1" si="487"/>
        <v>0</v>
      </c>
      <c r="X376" s="31"/>
      <c r="Y376" s="10">
        <f t="shared" ca="1" si="544"/>
        <v>0</v>
      </c>
      <c r="Z376" s="10">
        <f t="shared" ca="1" si="544"/>
        <v>0</v>
      </c>
      <c r="AA376" s="10">
        <f t="shared" ca="1" si="544"/>
        <v>0</v>
      </c>
      <c r="AB376" s="10">
        <f t="shared" ca="1" si="544"/>
        <v>0</v>
      </c>
      <c r="AC376" s="10">
        <f t="shared" ca="1" si="544"/>
        <v>0</v>
      </c>
      <c r="AD376" s="10">
        <f t="shared" ca="1" si="544"/>
        <v>0</v>
      </c>
      <c r="AE376" s="10">
        <f t="shared" ca="1" si="513"/>
        <v>0</v>
      </c>
      <c r="AF376" s="10">
        <f t="shared" ca="1" si="514"/>
        <v>0</v>
      </c>
      <c r="AG376" s="10">
        <f t="shared" ca="1" si="515"/>
        <v>0</v>
      </c>
      <c r="AH376" s="10">
        <f t="shared" ca="1" si="516"/>
        <v>0</v>
      </c>
      <c r="AI376" s="10">
        <f t="shared" ca="1" si="517"/>
        <v>0</v>
      </c>
      <c r="AJ376" s="10">
        <f t="shared" ca="1" si="518"/>
        <v>0</v>
      </c>
      <c r="AK376" s="10">
        <f t="shared" ca="1" si="519"/>
        <v>0</v>
      </c>
      <c r="AL376" s="10">
        <f t="shared" ca="1" si="520"/>
        <v>0</v>
      </c>
      <c r="AM376" s="10">
        <f t="shared" ca="1" si="521"/>
        <v>0</v>
      </c>
      <c r="AN376" s="10">
        <f t="shared" ca="1" si="522"/>
        <v>0</v>
      </c>
      <c r="AO376" s="10">
        <f t="shared" ca="1" si="523"/>
        <v>0</v>
      </c>
      <c r="AP376" s="10">
        <f t="shared" ca="1" si="524"/>
        <v>0</v>
      </c>
      <c r="AQ376" s="10">
        <f t="shared" ca="1" si="525"/>
        <v>0</v>
      </c>
      <c r="AR376" s="10">
        <f t="shared" ca="1" si="526"/>
        <v>0</v>
      </c>
      <c r="AS376" s="2"/>
      <c r="AT376" s="10">
        <f t="shared" ca="1" si="545"/>
        <v>0</v>
      </c>
      <c r="AU376" s="10">
        <f t="shared" ca="1" si="545"/>
        <v>0</v>
      </c>
      <c r="AV376" s="10">
        <f t="shared" ca="1" si="545"/>
        <v>0</v>
      </c>
      <c r="AW376" s="10">
        <f t="shared" ca="1" si="496"/>
        <v>0</v>
      </c>
      <c r="AX376" s="10">
        <f t="shared" ca="1" si="497"/>
        <v>0</v>
      </c>
      <c r="AY376" s="10">
        <f t="shared" ca="1" si="498"/>
        <v>0</v>
      </c>
      <c r="AZ376" s="10">
        <f t="shared" ca="1" si="499"/>
        <v>0</v>
      </c>
      <c r="BA376" s="10">
        <f t="shared" ca="1" si="500"/>
        <v>0</v>
      </c>
      <c r="BB376" s="10">
        <f t="shared" ca="1" si="501"/>
        <v>0</v>
      </c>
      <c r="BC376" s="10">
        <f t="shared" ca="1" si="502"/>
        <v>0</v>
      </c>
      <c r="BD376" s="10">
        <f t="shared" ca="1" si="503"/>
        <v>0</v>
      </c>
      <c r="BE376" s="10">
        <f t="shared" ca="1" si="504"/>
        <v>0</v>
      </c>
      <c r="BF376" s="10">
        <f t="shared" ca="1" si="505"/>
        <v>0</v>
      </c>
      <c r="BG376" s="10">
        <f t="shared" ca="1" si="506"/>
        <v>0</v>
      </c>
      <c r="BH376" s="10">
        <f t="shared" ca="1" si="507"/>
        <v>0</v>
      </c>
      <c r="BI376" s="10">
        <f t="shared" ca="1" si="508"/>
        <v>0</v>
      </c>
      <c r="BJ376" s="10">
        <f t="shared" ca="1" si="509"/>
        <v>0</v>
      </c>
      <c r="BK376" s="10">
        <f t="shared" ca="1" si="510"/>
        <v>0</v>
      </c>
      <c r="BL376" s="10">
        <f t="shared" ca="1" si="511"/>
        <v>0</v>
      </c>
      <c r="BM376" s="10">
        <f t="shared" ca="1" si="512"/>
        <v>0</v>
      </c>
      <c r="BN376" s="13">
        <f t="shared" ca="1" si="490"/>
        <v>0</v>
      </c>
      <c r="BO376" s="7"/>
      <c r="BP376" s="10">
        <f t="shared" ca="1" si="491"/>
        <v>0</v>
      </c>
      <c r="BQ376" s="10">
        <f t="shared" ca="1" si="492"/>
        <v>0</v>
      </c>
      <c r="BR376" s="10">
        <f t="shared" ca="1" si="493"/>
        <v>0</v>
      </c>
      <c r="BS376" s="10">
        <f t="shared" ca="1" si="494"/>
        <v>0</v>
      </c>
      <c r="BT376" s="10">
        <f t="shared" ca="1" si="495"/>
        <v>0</v>
      </c>
      <c r="BU376" s="10">
        <f t="shared" ca="1" si="527"/>
        <v>0</v>
      </c>
      <c r="BV376" s="10">
        <f t="shared" ca="1" si="528"/>
        <v>0</v>
      </c>
      <c r="BW376" s="10">
        <f t="shared" ca="1" si="529"/>
        <v>0</v>
      </c>
      <c r="BX376" s="10">
        <f t="shared" ca="1" si="530"/>
        <v>0</v>
      </c>
      <c r="BY376" s="10">
        <f t="shared" ca="1" si="531"/>
        <v>0</v>
      </c>
      <c r="BZ376" s="10">
        <f t="shared" ca="1" si="532"/>
        <v>0</v>
      </c>
      <c r="CA376" s="10">
        <f t="shared" ca="1" si="533"/>
        <v>0</v>
      </c>
      <c r="CB376" s="10">
        <f t="shared" ca="1" si="534"/>
        <v>0</v>
      </c>
      <c r="CC376" s="10">
        <f t="shared" ca="1" si="535"/>
        <v>0</v>
      </c>
      <c r="CD376" s="10">
        <f t="shared" ca="1" si="536"/>
        <v>0</v>
      </c>
      <c r="CE376" s="10">
        <f t="shared" ca="1" si="537"/>
        <v>0</v>
      </c>
      <c r="CF376" s="10">
        <f t="shared" ca="1" si="538"/>
        <v>0</v>
      </c>
      <c r="CG376" s="10">
        <f t="shared" ca="1" si="539"/>
        <v>0</v>
      </c>
      <c r="CH376" s="10">
        <f t="shared" ca="1" si="540"/>
        <v>0</v>
      </c>
      <c r="CI376" s="10">
        <f t="shared" ca="1" si="541"/>
        <v>0</v>
      </c>
      <c r="CJ376" s="13">
        <f t="shared" ca="1" si="546"/>
        <v>0</v>
      </c>
      <c r="CK376" s="13"/>
      <c r="CL376" s="33">
        <f t="shared" ca="1" si="488"/>
        <v>0</v>
      </c>
      <c r="CM376" s="10">
        <f ca="1">IF(NOT(snowball),0,IF(Z375=0,0,IF($C376&lt;=SUM($CL376:CL376),0,IF(BQ376+$C376-SUM($CL376:CL376)&gt;Z375+AU376,Z375+AU376-BQ376,$C376-SUM($CL376:CL376)))))</f>
        <v>0</v>
      </c>
      <c r="CN376" s="10">
        <f ca="1">IF(NOT(snowball),0,IF(AA375=0,0,IF($C376&lt;=SUM($CL376:CM376),0,IF(BR376+$C376-SUM($CL376:CM376)&gt;AA375+AV376,AA375+AV376-BR376,$C376-SUM($CL376:CM376)))))</f>
        <v>0</v>
      </c>
      <c r="CO376" s="10">
        <f ca="1">IF(NOT(snowball),0,IF(AB375=0,0,IF($C376&lt;=SUM($CL376:CN376),0,IF(BS376+$C376-SUM($CL376:CN376)&gt;AB375+AW376,AB375+AW376-BS376,$C376-SUM($CL376:CN376)))))</f>
        <v>0</v>
      </c>
      <c r="CP376" s="10">
        <f ca="1">IF(NOT(snowball),0,IF(AC375=0,0,IF($C376&lt;=SUM($CL376:CO376),0,IF(BT376+$C376-SUM($CL376:CO376)&gt;AC375+AX376,AC375+AX376-BT376,$C376-SUM($CL376:CO376)))))</f>
        <v>0</v>
      </c>
      <c r="CQ376" s="10">
        <f ca="1">IF(NOT(snowball),0,IF(AD375=0,0,IF($C376&lt;=SUM($CL376:CP376),0,IF(BU376+$C376-SUM($CL376:CP376)&gt;AD375+AY376,AD375+AY376-BU376,$C376-SUM($CL376:CP376)))))</f>
        <v>0</v>
      </c>
      <c r="CR376" s="10">
        <f ca="1">IF(NOT(snowball),0,IF(AE375=0,0,IF($C376&lt;=SUM($CL376:CQ376),0,IF(BV376+$C376-SUM($CL376:CQ376)&gt;AE375+AZ376,AE375+AZ376-BV376,$C376-SUM($CL376:CQ376)))))</f>
        <v>0</v>
      </c>
      <c r="CS376" s="10">
        <f ca="1">IF(NOT(snowball),0,IF(AF375=0,0,IF($C376&lt;=SUM($CL376:CR376),0,IF(BW376+$C376-SUM($CL376:CR376)&gt;AF375+BA376,AF375+BA376-BW376,$C376-SUM($CL376:CR376)))))</f>
        <v>0</v>
      </c>
      <c r="CT376" s="10">
        <f ca="1">IF(NOT(snowball),0,IF(AG375=0,0,IF($C376&lt;=SUM($CL376:CS376),0,IF(BX376+$C376-SUM($CL376:CS376)&gt;AG375+BB376,AG375+BB376-BX376,$C376-SUM($CL376:CS376)))))</f>
        <v>0</v>
      </c>
      <c r="CU376" s="10">
        <f ca="1">IF(NOT(snowball),0,IF(AH375=0,0,IF($C376&lt;=SUM($CL376:CT376),0,IF(BY376+$C376-SUM($CL376:CT376)&gt;AH375+BC376,AH375+BC376-BY376,$C376-SUM($CL376:CT376)))))</f>
        <v>0</v>
      </c>
      <c r="CV376" s="10">
        <f ca="1">IF(NOT(snowball),0,IF(AI375=0,0,IF($C376&lt;=SUM($CL376:CU376),0,IF(BZ376+$C376-SUM($CL376:CU376)&gt;AI375+BD376,AI375+BD376-BZ376,$C376-SUM($CL376:CU376)))))</f>
        <v>0</v>
      </c>
      <c r="CW376" s="10">
        <f ca="1">IF(NOT(snowball),0,IF(AJ375=0,0,IF($C376&lt;=SUM($CL376:CV376),0,IF(CA376+$C376-SUM($CL376:CV376)&gt;AJ375+BE376,AJ375+BE376-CA376,$C376-SUM($CL376:CV376)))))</f>
        <v>0</v>
      </c>
      <c r="CX376" s="10">
        <f ca="1">IF(NOT(snowball),0,IF(AK375=0,0,IF($C376&lt;=SUM($CL376:CW376),0,IF(CB376+$C376-SUM($CL376:CW376)&gt;AK375+BF376,AK375+BF376-CB376,$C376-SUM($CL376:CW376)))))</f>
        <v>0</v>
      </c>
      <c r="CY376" s="10">
        <f ca="1">IF(NOT(snowball),0,IF(AL375=0,0,IF($C376&lt;=SUM($CL376:CX376),0,IF(CC376+$C376-SUM($CL376:CX376)&gt;AL375+BG376,AL375+BG376-CC376,$C376-SUM($CL376:CX376)))))</f>
        <v>0</v>
      </c>
      <c r="CZ376" s="10">
        <f ca="1">IF(NOT(snowball),0,IF(AM375=0,0,IF($C376&lt;=SUM($CL376:CY376),0,IF(CD376+$C376-SUM($CL376:CY376)&gt;AM375+BH376,AM375+BH376-CD376,$C376-SUM($CL376:CY376)))))</f>
        <v>0</v>
      </c>
      <c r="DA376" s="10">
        <f ca="1">IF(NOT(snowball),0,IF(AN375=0,0,IF($C376&lt;=SUM($CL376:CZ376),0,IF(CE376+$C376-SUM($CL376:CZ376)&gt;AN375+BI376,AN375+BI376-CE376,$C376-SUM($CL376:CZ376)))))</f>
        <v>0</v>
      </c>
      <c r="DB376" s="10">
        <f ca="1">IF(NOT(snowball),0,IF(AO375=0,0,IF($C376&lt;=SUM($CL376:DA376),0,IF(CF376+$C376-SUM($CL376:DA376)&gt;AO375+BJ376,AO375+BJ376-CF376,$C376-SUM($CL376:DA376)))))</f>
        <v>0</v>
      </c>
      <c r="DC376" s="10">
        <f ca="1">IF(NOT(snowball),0,IF(AP375=0,0,IF($C376&lt;=SUM($CL376:DB376),0,IF(CG376+$C376-SUM($CL376:DB376)&gt;AP375+BK376,AP375+BK376-CG376,$C376-SUM($CL376:DB376)))))</f>
        <v>0</v>
      </c>
      <c r="DD376" s="10">
        <f ca="1">IF(NOT(snowball),0,IF(AQ375=0,0,IF($C376&lt;=SUM($CL376:DC376),0,IF(CH376+$C376-SUM($CL376:DC376)&gt;AQ375+BL376,AQ375+BL376-CH376,$C376-SUM($CL376:DC376)))))</f>
        <v>0</v>
      </c>
      <c r="DE376" s="10">
        <f ca="1">IF(NOT(snowball),0,IF(AR375=0,0,IF($C376&lt;=SUM($CL376:DD376),0,IF(CI376+$C376-SUM($CL376:DD376)&gt;AR375+BM376,AR375+BM376-CI376,$C376-SUM($CL376:DD376)))))</f>
        <v>0</v>
      </c>
    </row>
    <row r="377" spans="1:109" ht="11.1" customHeight="1">
      <c r="A377" s="11" t="str">
        <f t="shared" ca="1" si="542"/>
        <v/>
      </c>
      <c r="B377" s="5" t="e">
        <f t="shared" ca="1" si="489"/>
        <v>#N/A</v>
      </c>
      <c r="C377" s="34" t="str">
        <f t="shared" ca="1" si="475"/>
        <v/>
      </c>
      <c r="D377" s="10">
        <f t="shared" ca="1" si="543"/>
        <v>0</v>
      </c>
      <c r="E377" s="10">
        <f t="shared" ca="1" si="543"/>
        <v>0</v>
      </c>
      <c r="F377" s="10">
        <f t="shared" ca="1" si="543"/>
        <v>0</v>
      </c>
      <c r="G377" s="10">
        <f t="shared" ca="1" si="543"/>
        <v>0</v>
      </c>
      <c r="H377" s="10">
        <f t="shared" ca="1" si="543"/>
        <v>0</v>
      </c>
      <c r="I377" s="10">
        <f t="shared" ca="1" si="543"/>
        <v>0</v>
      </c>
      <c r="J377" s="10">
        <f t="shared" ca="1" si="543"/>
        <v>0</v>
      </c>
      <c r="K377" s="10">
        <f t="shared" ca="1" si="476"/>
        <v>0</v>
      </c>
      <c r="L377" s="10">
        <f t="shared" ca="1" si="477"/>
        <v>0</v>
      </c>
      <c r="M377" s="10">
        <f t="shared" ca="1" si="478"/>
        <v>0</v>
      </c>
      <c r="N377" s="10">
        <f t="shared" ca="1" si="479"/>
        <v>0</v>
      </c>
      <c r="O377" s="10">
        <f t="shared" ca="1" si="480"/>
        <v>0</v>
      </c>
      <c r="P377" s="10">
        <f t="shared" ca="1" si="481"/>
        <v>0</v>
      </c>
      <c r="Q377" s="10">
        <f t="shared" ca="1" si="482"/>
        <v>0</v>
      </c>
      <c r="R377" s="10">
        <f t="shared" ca="1" si="483"/>
        <v>0</v>
      </c>
      <c r="S377" s="10">
        <f t="shared" ca="1" si="484"/>
        <v>0</v>
      </c>
      <c r="T377" s="10">
        <f t="shared" ca="1" si="485"/>
        <v>0</v>
      </c>
      <c r="U377" s="10">
        <f t="shared" ca="1" si="486"/>
        <v>0</v>
      </c>
      <c r="V377" s="10">
        <f t="shared" ca="1" si="487"/>
        <v>0</v>
      </c>
      <c r="W377" s="10">
        <f t="shared" ca="1" si="487"/>
        <v>0</v>
      </c>
      <c r="X377" s="31"/>
      <c r="Y377" s="10">
        <f t="shared" ca="1" si="544"/>
        <v>0</v>
      </c>
      <c r="Z377" s="10">
        <f t="shared" ca="1" si="544"/>
        <v>0</v>
      </c>
      <c r="AA377" s="10">
        <f t="shared" ca="1" si="544"/>
        <v>0</v>
      </c>
      <c r="AB377" s="10">
        <f t="shared" ca="1" si="544"/>
        <v>0</v>
      </c>
      <c r="AC377" s="10">
        <f t="shared" ca="1" si="544"/>
        <v>0</v>
      </c>
      <c r="AD377" s="10">
        <f t="shared" ca="1" si="544"/>
        <v>0</v>
      </c>
      <c r="AE377" s="10">
        <f t="shared" ca="1" si="513"/>
        <v>0</v>
      </c>
      <c r="AF377" s="10">
        <f t="shared" ca="1" si="514"/>
        <v>0</v>
      </c>
      <c r="AG377" s="10">
        <f t="shared" ca="1" si="515"/>
        <v>0</v>
      </c>
      <c r="AH377" s="10">
        <f t="shared" ca="1" si="516"/>
        <v>0</v>
      </c>
      <c r="AI377" s="10">
        <f t="shared" ca="1" si="517"/>
        <v>0</v>
      </c>
      <c r="AJ377" s="10">
        <f t="shared" ca="1" si="518"/>
        <v>0</v>
      </c>
      <c r="AK377" s="10">
        <f t="shared" ca="1" si="519"/>
        <v>0</v>
      </c>
      <c r="AL377" s="10">
        <f t="shared" ca="1" si="520"/>
        <v>0</v>
      </c>
      <c r="AM377" s="10">
        <f t="shared" ca="1" si="521"/>
        <v>0</v>
      </c>
      <c r="AN377" s="10">
        <f t="shared" ca="1" si="522"/>
        <v>0</v>
      </c>
      <c r="AO377" s="10">
        <f t="shared" ca="1" si="523"/>
        <v>0</v>
      </c>
      <c r="AP377" s="10">
        <f t="shared" ca="1" si="524"/>
        <v>0</v>
      </c>
      <c r="AQ377" s="10">
        <f t="shared" ca="1" si="525"/>
        <v>0</v>
      </c>
      <c r="AR377" s="10">
        <f t="shared" ca="1" si="526"/>
        <v>0</v>
      </c>
      <c r="AS377" s="2"/>
      <c r="AT377" s="10">
        <f t="shared" ca="1" si="545"/>
        <v>0</v>
      </c>
      <c r="AU377" s="10">
        <f t="shared" ca="1" si="545"/>
        <v>0</v>
      </c>
      <c r="AV377" s="10">
        <f t="shared" ca="1" si="545"/>
        <v>0</v>
      </c>
      <c r="AW377" s="10">
        <f t="shared" ca="1" si="496"/>
        <v>0</v>
      </c>
      <c r="AX377" s="10">
        <f t="shared" ca="1" si="497"/>
        <v>0</v>
      </c>
      <c r="AY377" s="10">
        <f t="shared" ca="1" si="498"/>
        <v>0</v>
      </c>
      <c r="AZ377" s="10">
        <f t="shared" ca="1" si="499"/>
        <v>0</v>
      </c>
      <c r="BA377" s="10">
        <f t="shared" ca="1" si="500"/>
        <v>0</v>
      </c>
      <c r="BB377" s="10">
        <f t="shared" ca="1" si="501"/>
        <v>0</v>
      </c>
      <c r="BC377" s="10">
        <f t="shared" ca="1" si="502"/>
        <v>0</v>
      </c>
      <c r="BD377" s="10">
        <f t="shared" ca="1" si="503"/>
        <v>0</v>
      </c>
      <c r="BE377" s="10">
        <f t="shared" ca="1" si="504"/>
        <v>0</v>
      </c>
      <c r="BF377" s="10">
        <f t="shared" ca="1" si="505"/>
        <v>0</v>
      </c>
      <c r="BG377" s="10">
        <f t="shared" ca="1" si="506"/>
        <v>0</v>
      </c>
      <c r="BH377" s="10">
        <f t="shared" ca="1" si="507"/>
        <v>0</v>
      </c>
      <c r="BI377" s="10">
        <f t="shared" ca="1" si="508"/>
        <v>0</v>
      </c>
      <c r="BJ377" s="10">
        <f t="shared" ca="1" si="509"/>
        <v>0</v>
      </c>
      <c r="BK377" s="10">
        <f t="shared" ca="1" si="510"/>
        <v>0</v>
      </c>
      <c r="BL377" s="10">
        <f t="shared" ca="1" si="511"/>
        <v>0</v>
      </c>
      <c r="BM377" s="10">
        <f t="shared" ca="1" si="512"/>
        <v>0</v>
      </c>
      <c r="BN377" s="13">
        <f t="shared" ca="1" si="490"/>
        <v>0</v>
      </c>
      <c r="BO377" s="7"/>
      <c r="BP377" s="10">
        <f t="shared" ca="1" si="491"/>
        <v>0</v>
      </c>
      <c r="BQ377" s="10">
        <f t="shared" ca="1" si="492"/>
        <v>0</v>
      </c>
      <c r="BR377" s="10">
        <f t="shared" ca="1" si="493"/>
        <v>0</v>
      </c>
      <c r="BS377" s="10">
        <f t="shared" ca="1" si="494"/>
        <v>0</v>
      </c>
      <c r="BT377" s="10">
        <f t="shared" ca="1" si="495"/>
        <v>0</v>
      </c>
      <c r="BU377" s="10">
        <f t="shared" ca="1" si="527"/>
        <v>0</v>
      </c>
      <c r="BV377" s="10">
        <f t="shared" ca="1" si="528"/>
        <v>0</v>
      </c>
      <c r="BW377" s="10">
        <f t="shared" ca="1" si="529"/>
        <v>0</v>
      </c>
      <c r="BX377" s="10">
        <f t="shared" ca="1" si="530"/>
        <v>0</v>
      </c>
      <c r="BY377" s="10">
        <f t="shared" ca="1" si="531"/>
        <v>0</v>
      </c>
      <c r="BZ377" s="10">
        <f t="shared" ca="1" si="532"/>
        <v>0</v>
      </c>
      <c r="CA377" s="10">
        <f t="shared" ca="1" si="533"/>
        <v>0</v>
      </c>
      <c r="CB377" s="10">
        <f t="shared" ca="1" si="534"/>
        <v>0</v>
      </c>
      <c r="CC377" s="10">
        <f t="shared" ca="1" si="535"/>
        <v>0</v>
      </c>
      <c r="CD377" s="10">
        <f t="shared" ca="1" si="536"/>
        <v>0</v>
      </c>
      <c r="CE377" s="10">
        <f t="shared" ca="1" si="537"/>
        <v>0</v>
      </c>
      <c r="CF377" s="10">
        <f t="shared" ca="1" si="538"/>
        <v>0</v>
      </c>
      <c r="CG377" s="10">
        <f t="shared" ca="1" si="539"/>
        <v>0</v>
      </c>
      <c r="CH377" s="10">
        <f t="shared" ca="1" si="540"/>
        <v>0</v>
      </c>
      <c r="CI377" s="10">
        <f t="shared" ca="1" si="541"/>
        <v>0</v>
      </c>
      <c r="CJ377" s="13">
        <f t="shared" ca="1" si="546"/>
        <v>0</v>
      </c>
      <c r="CK377" s="13"/>
      <c r="CL377" s="33">
        <f t="shared" ca="1" si="488"/>
        <v>0</v>
      </c>
      <c r="CM377" s="10">
        <f ca="1">IF(NOT(snowball),0,IF(Z376=0,0,IF($C377&lt;=SUM($CL377:CL377),0,IF(BQ377+$C377-SUM($CL377:CL377)&gt;Z376+AU377,Z376+AU377-BQ377,$C377-SUM($CL377:CL377)))))</f>
        <v>0</v>
      </c>
      <c r="CN377" s="10">
        <f ca="1">IF(NOT(snowball),0,IF(AA376=0,0,IF($C377&lt;=SUM($CL377:CM377),0,IF(BR377+$C377-SUM($CL377:CM377)&gt;AA376+AV377,AA376+AV377-BR377,$C377-SUM($CL377:CM377)))))</f>
        <v>0</v>
      </c>
      <c r="CO377" s="10">
        <f ca="1">IF(NOT(snowball),0,IF(AB376=0,0,IF($C377&lt;=SUM($CL377:CN377),0,IF(BS377+$C377-SUM($CL377:CN377)&gt;AB376+AW377,AB376+AW377-BS377,$C377-SUM($CL377:CN377)))))</f>
        <v>0</v>
      </c>
      <c r="CP377" s="10">
        <f ca="1">IF(NOT(snowball),0,IF(AC376=0,0,IF($C377&lt;=SUM($CL377:CO377),0,IF(BT377+$C377-SUM($CL377:CO377)&gt;AC376+AX377,AC376+AX377-BT377,$C377-SUM($CL377:CO377)))))</f>
        <v>0</v>
      </c>
      <c r="CQ377" s="10">
        <f ca="1">IF(NOT(snowball),0,IF(AD376=0,0,IF($C377&lt;=SUM($CL377:CP377),0,IF(BU377+$C377-SUM($CL377:CP377)&gt;AD376+AY377,AD376+AY377-BU377,$C377-SUM($CL377:CP377)))))</f>
        <v>0</v>
      </c>
      <c r="CR377" s="10">
        <f ca="1">IF(NOT(snowball),0,IF(AE376=0,0,IF($C377&lt;=SUM($CL377:CQ377),0,IF(BV377+$C377-SUM($CL377:CQ377)&gt;AE376+AZ377,AE376+AZ377-BV377,$C377-SUM($CL377:CQ377)))))</f>
        <v>0</v>
      </c>
      <c r="CS377" s="10">
        <f ca="1">IF(NOT(snowball),0,IF(AF376=0,0,IF($C377&lt;=SUM($CL377:CR377),0,IF(BW377+$C377-SUM($CL377:CR377)&gt;AF376+BA377,AF376+BA377-BW377,$C377-SUM($CL377:CR377)))))</f>
        <v>0</v>
      </c>
      <c r="CT377" s="10">
        <f ca="1">IF(NOT(snowball),0,IF(AG376=0,0,IF($C377&lt;=SUM($CL377:CS377),0,IF(BX377+$C377-SUM($CL377:CS377)&gt;AG376+BB377,AG376+BB377-BX377,$C377-SUM($CL377:CS377)))))</f>
        <v>0</v>
      </c>
      <c r="CU377" s="10">
        <f ca="1">IF(NOT(snowball),0,IF(AH376=0,0,IF($C377&lt;=SUM($CL377:CT377),0,IF(BY377+$C377-SUM($CL377:CT377)&gt;AH376+BC377,AH376+BC377-BY377,$C377-SUM($CL377:CT377)))))</f>
        <v>0</v>
      </c>
      <c r="CV377" s="10">
        <f ca="1">IF(NOT(snowball),0,IF(AI376=0,0,IF($C377&lt;=SUM($CL377:CU377),0,IF(BZ377+$C377-SUM($CL377:CU377)&gt;AI376+BD377,AI376+BD377-BZ377,$C377-SUM($CL377:CU377)))))</f>
        <v>0</v>
      </c>
      <c r="CW377" s="10">
        <f ca="1">IF(NOT(snowball),0,IF(AJ376=0,0,IF($C377&lt;=SUM($CL377:CV377),0,IF(CA377+$C377-SUM($CL377:CV377)&gt;AJ376+BE377,AJ376+BE377-CA377,$C377-SUM($CL377:CV377)))))</f>
        <v>0</v>
      </c>
      <c r="CX377" s="10">
        <f ca="1">IF(NOT(snowball),0,IF(AK376=0,0,IF($C377&lt;=SUM($CL377:CW377),0,IF(CB377+$C377-SUM($CL377:CW377)&gt;AK376+BF377,AK376+BF377-CB377,$C377-SUM($CL377:CW377)))))</f>
        <v>0</v>
      </c>
      <c r="CY377" s="10">
        <f ca="1">IF(NOT(snowball),0,IF(AL376=0,0,IF($C377&lt;=SUM($CL377:CX377),0,IF(CC377+$C377-SUM($CL377:CX377)&gt;AL376+BG377,AL376+BG377-CC377,$C377-SUM($CL377:CX377)))))</f>
        <v>0</v>
      </c>
      <c r="CZ377" s="10">
        <f ca="1">IF(NOT(snowball),0,IF(AM376=0,0,IF($C377&lt;=SUM($CL377:CY377),0,IF(CD377+$C377-SUM($CL377:CY377)&gt;AM376+BH377,AM376+BH377-CD377,$C377-SUM($CL377:CY377)))))</f>
        <v>0</v>
      </c>
      <c r="DA377" s="10">
        <f ca="1">IF(NOT(snowball),0,IF(AN376=0,0,IF($C377&lt;=SUM($CL377:CZ377),0,IF(CE377+$C377-SUM($CL377:CZ377)&gt;AN376+BI377,AN376+BI377-CE377,$C377-SUM($CL377:CZ377)))))</f>
        <v>0</v>
      </c>
      <c r="DB377" s="10">
        <f ca="1">IF(NOT(snowball),0,IF(AO376=0,0,IF($C377&lt;=SUM($CL377:DA377),0,IF(CF377+$C377-SUM($CL377:DA377)&gt;AO376+BJ377,AO376+BJ377-CF377,$C377-SUM($CL377:DA377)))))</f>
        <v>0</v>
      </c>
      <c r="DC377" s="10">
        <f ca="1">IF(NOT(snowball),0,IF(AP376=0,0,IF($C377&lt;=SUM($CL377:DB377),0,IF(CG377+$C377-SUM($CL377:DB377)&gt;AP376+BK377,AP376+BK377-CG377,$C377-SUM($CL377:DB377)))))</f>
        <v>0</v>
      </c>
      <c r="DD377" s="10">
        <f ca="1">IF(NOT(snowball),0,IF(AQ376=0,0,IF($C377&lt;=SUM($CL377:DC377),0,IF(CH377+$C377-SUM($CL377:DC377)&gt;AQ376+BL377,AQ376+BL377-CH377,$C377-SUM($CL377:DC377)))))</f>
        <v>0</v>
      </c>
      <c r="DE377" s="10">
        <f ca="1">IF(NOT(snowball),0,IF(AR376=0,0,IF($C377&lt;=SUM($CL377:DD377),0,IF(CI377+$C377-SUM($CL377:DD377)&gt;AR376+BM377,AR376+BM377-CI377,$C377-SUM($CL377:DD377)))))</f>
        <v>0</v>
      </c>
    </row>
    <row r="378" spans="1:109" ht="11.1" customHeight="1">
      <c r="A378" s="11" t="str">
        <f t="shared" ca="1" si="542"/>
        <v/>
      </c>
      <c r="B378" s="5" t="e">
        <f t="shared" ca="1" si="489"/>
        <v>#N/A</v>
      </c>
      <c r="C378" s="34" t="str">
        <f t="shared" ca="1" si="475"/>
        <v/>
      </c>
      <c r="D378" s="10">
        <f t="shared" ca="1" si="543"/>
        <v>0</v>
      </c>
      <c r="E378" s="10">
        <f t="shared" ca="1" si="543"/>
        <v>0</v>
      </c>
      <c r="F378" s="10">
        <f t="shared" ca="1" si="543"/>
        <v>0</v>
      </c>
      <c r="G378" s="10">
        <f t="shared" ca="1" si="543"/>
        <v>0</v>
      </c>
      <c r="H378" s="10">
        <f t="shared" ca="1" si="543"/>
        <v>0</v>
      </c>
      <c r="I378" s="10">
        <f t="shared" ca="1" si="543"/>
        <v>0</v>
      </c>
      <c r="J378" s="10">
        <f t="shared" ca="1" si="543"/>
        <v>0</v>
      </c>
      <c r="K378" s="10">
        <f t="shared" ca="1" si="476"/>
        <v>0</v>
      </c>
      <c r="L378" s="10">
        <f t="shared" ca="1" si="477"/>
        <v>0</v>
      </c>
      <c r="M378" s="10">
        <f t="shared" ca="1" si="478"/>
        <v>0</v>
      </c>
      <c r="N378" s="10">
        <f t="shared" ca="1" si="479"/>
        <v>0</v>
      </c>
      <c r="O378" s="10">
        <f t="shared" ca="1" si="480"/>
        <v>0</v>
      </c>
      <c r="P378" s="10">
        <f t="shared" ca="1" si="481"/>
        <v>0</v>
      </c>
      <c r="Q378" s="10">
        <f t="shared" ca="1" si="482"/>
        <v>0</v>
      </c>
      <c r="R378" s="10">
        <f t="shared" ca="1" si="483"/>
        <v>0</v>
      </c>
      <c r="S378" s="10">
        <f t="shared" ca="1" si="484"/>
        <v>0</v>
      </c>
      <c r="T378" s="10">
        <f t="shared" ca="1" si="485"/>
        <v>0</v>
      </c>
      <c r="U378" s="10">
        <f t="shared" ca="1" si="486"/>
        <v>0</v>
      </c>
      <c r="V378" s="10">
        <f t="shared" ca="1" si="487"/>
        <v>0</v>
      </c>
      <c r="W378" s="10">
        <f t="shared" ca="1" si="487"/>
        <v>0</v>
      </c>
      <c r="X378" s="31"/>
      <c r="Y378" s="10">
        <f t="shared" ca="1" si="544"/>
        <v>0</v>
      </c>
      <c r="Z378" s="10">
        <f t="shared" ca="1" si="544"/>
        <v>0</v>
      </c>
      <c r="AA378" s="10">
        <f t="shared" ca="1" si="544"/>
        <v>0</v>
      </c>
      <c r="AB378" s="10">
        <f t="shared" ca="1" si="544"/>
        <v>0</v>
      </c>
      <c r="AC378" s="10">
        <f t="shared" ca="1" si="544"/>
        <v>0</v>
      </c>
      <c r="AD378" s="10">
        <f t="shared" ca="1" si="544"/>
        <v>0</v>
      </c>
      <c r="AE378" s="10">
        <f t="shared" ca="1" si="513"/>
        <v>0</v>
      </c>
      <c r="AF378" s="10">
        <f t="shared" ca="1" si="514"/>
        <v>0</v>
      </c>
      <c r="AG378" s="10">
        <f t="shared" ca="1" si="515"/>
        <v>0</v>
      </c>
      <c r="AH378" s="10">
        <f t="shared" ca="1" si="516"/>
        <v>0</v>
      </c>
      <c r="AI378" s="10">
        <f t="shared" ca="1" si="517"/>
        <v>0</v>
      </c>
      <c r="AJ378" s="10">
        <f t="shared" ca="1" si="518"/>
        <v>0</v>
      </c>
      <c r="AK378" s="10">
        <f t="shared" ca="1" si="519"/>
        <v>0</v>
      </c>
      <c r="AL378" s="10">
        <f t="shared" ca="1" si="520"/>
        <v>0</v>
      </c>
      <c r="AM378" s="10">
        <f t="shared" ca="1" si="521"/>
        <v>0</v>
      </c>
      <c r="AN378" s="10">
        <f t="shared" ca="1" si="522"/>
        <v>0</v>
      </c>
      <c r="AO378" s="10">
        <f t="shared" ca="1" si="523"/>
        <v>0</v>
      </c>
      <c r="AP378" s="10">
        <f t="shared" ca="1" si="524"/>
        <v>0</v>
      </c>
      <c r="AQ378" s="10">
        <f t="shared" ca="1" si="525"/>
        <v>0</v>
      </c>
      <c r="AR378" s="10">
        <f t="shared" ca="1" si="526"/>
        <v>0</v>
      </c>
      <c r="AS378" s="2"/>
      <c r="AT378" s="10">
        <f t="shared" ca="1" si="545"/>
        <v>0</v>
      </c>
      <c r="AU378" s="10">
        <f t="shared" ca="1" si="545"/>
        <v>0</v>
      </c>
      <c r="AV378" s="10">
        <f t="shared" ca="1" si="545"/>
        <v>0</v>
      </c>
      <c r="AW378" s="10">
        <f t="shared" ca="1" si="496"/>
        <v>0</v>
      </c>
      <c r="AX378" s="10">
        <f t="shared" ca="1" si="497"/>
        <v>0</v>
      </c>
      <c r="AY378" s="10">
        <f t="shared" ca="1" si="498"/>
        <v>0</v>
      </c>
      <c r="AZ378" s="10">
        <f t="shared" ca="1" si="499"/>
        <v>0</v>
      </c>
      <c r="BA378" s="10">
        <f t="shared" ca="1" si="500"/>
        <v>0</v>
      </c>
      <c r="BB378" s="10">
        <f t="shared" ca="1" si="501"/>
        <v>0</v>
      </c>
      <c r="BC378" s="10">
        <f t="shared" ca="1" si="502"/>
        <v>0</v>
      </c>
      <c r="BD378" s="10">
        <f t="shared" ca="1" si="503"/>
        <v>0</v>
      </c>
      <c r="BE378" s="10">
        <f t="shared" ca="1" si="504"/>
        <v>0</v>
      </c>
      <c r="BF378" s="10">
        <f t="shared" ca="1" si="505"/>
        <v>0</v>
      </c>
      <c r="BG378" s="10">
        <f t="shared" ca="1" si="506"/>
        <v>0</v>
      </c>
      <c r="BH378" s="10">
        <f t="shared" ca="1" si="507"/>
        <v>0</v>
      </c>
      <c r="BI378" s="10">
        <f t="shared" ca="1" si="508"/>
        <v>0</v>
      </c>
      <c r="BJ378" s="10">
        <f t="shared" ca="1" si="509"/>
        <v>0</v>
      </c>
      <c r="BK378" s="10">
        <f t="shared" ca="1" si="510"/>
        <v>0</v>
      </c>
      <c r="BL378" s="10">
        <f t="shared" ca="1" si="511"/>
        <v>0</v>
      </c>
      <c r="BM378" s="10">
        <f t="shared" ca="1" si="512"/>
        <v>0</v>
      </c>
      <c r="BN378" s="13">
        <f t="shared" ca="1" si="490"/>
        <v>0</v>
      </c>
      <c r="BO378" s="7"/>
      <c r="BP378" s="10">
        <f t="shared" ca="1" si="491"/>
        <v>0</v>
      </c>
      <c r="BQ378" s="10">
        <f t="shared" ca="1" si="492"/>
        <v>0</v>
      </c>
      <c r="BR378" s="10">
        <f t="shared" ca="1" si="493"/>
        <v>0</v>
      </c>
      <c r="BS378" s="10">
        <f t="shared" ca="1" si="494"/>
        <v>0</v>
      </c>
      <c r="BT378" s="10">
        <f t="shared" ca="1" si="495"/>
        <v>0</v>
      </c>
      <c r="BU378" s="10">
        <f t="shared" ca="1" si="527"/>
        <v>0</v>
      </c>
      <c r="BV378" s="10">
        <f t="shared" ca="1" si="528"/>
        <v>0</v>
      </c>
      <c r="BW378" s="10">
        <f t="shared" ca="1" si="529"/>
        <v>0</v>
      </c>
      <c r="BX378" s="10">
        <f t="shared" ca="1" si="530"/>
        <v>0</v>
      </c>
      <c r="BY378" s="10">
        <f t="shared" ca="1" si="531"/>
        <v>0</v>
      </c>
      <c r="BZ378" s="10">
        <f t="shared" ca="1" si="532"/>
        <v>0</v>
      </c>
      <c r="CA378" s="10">
        <f t="shared" ca="1" si="533"/>
        <v>0</v>
      </c>
      <c r="CB378" s="10">
        <f t="shared" ca="1" si="534"/>
        <v>0</v>
      </c>
      <c r="CC378" s="10">
        <f t="shared" ca="1" si="535"/>
        <v>0</v>
      </c>
      <c r="CD378" s="10">
        <f t="shared" ca="1" si="536"/>
        <v>0</v>
      </c>
      <c r="CE378" s="10">
        <f t="shared" ca="1" si="537"/>
        <v>0</v>
      </c>
      <c r="CF378" s="10">
        <f t="shared" ca="1" si="538"/>
        <v>0</v>
      </c>
      <c r="CG378" s="10">
        <f t="shared" ca="1" si="539"/>
        <v>0</v>
      </c>
      <c r="CH378" s="10">
        <f t="shared" ca="1" si="540"/>
        <v>0</v>
      </c>
      <c r="CI378" s="10">
        <f t="shared" ca="1" si="541"/>
        <v>0</v>
      </c>
      <c r="CJ378" s="13">
        <f t="shared" ca="1" si="546"/>
        <v>0</v>
      </c>
      <c r="CK378" s="13"/>
      <c r="CL378" s="33">
        <f t="shared" ca="1" si="488"/>
        <v>0</v>
      </c>
      <c r="CM378" s="10">
        <f ca="1">IF(NOT(snowball),0,IF(Z377=0,0,IF($C378&lt;=SUM($CL378:CL378),0,IF(BQ378+$C378-SUM($CL378:CL378)&gt;Z377+AU378,Z377+AU378-BQ378,$C378-SUM($CL378:CL378)))))</f>
        <v>0</v>
      </c>
      <c r="CN378" s="10">
        <f ca="1">IF(NOT(snowball),0,IF(AA377=0,0,IF($C378&lt;=SUM($CL378:CM378),0,IF(BR378+$C378-SUM($CL378:CM378)&gt;AA377+AV378,AA377+AV378-BR378,$C378-SUM($CL378:CM378)))))</f>
        <v>0</v>
      </c>
      <c r="CO378" s="10">
        <f ca="1">IF(NOT(snowball),0,IF(AB377=0,0,IF($C378&lt;=SUM($CL378:CN378),0,IF(BS378+$C378-SUM($CL378:CN378)&gt;AB377+AW378,AB377+AW378-BS378,$C378-SUM($CL378:CN378)))))</f>
        <v>0</v>
      </c>
      <c r="CP378" s="10">
        <f ca="1">IF(NOT(snowball),0,IF(AC377=0,0,IF($C378&lt;=SUM($CL378:CO378),0,IF(BT378+$C378-SUM($CL378:CO378)&gt;AC377+AX378,AC377+AX378-BT378,$C378-SUM($CL378:CO378)))))</f>
        <v>0</v>
      </c>
      <c r="CQ378" s="10">
        <f ca="1">IF(NOT(snowball),0,IF(AD377=0,0,IF($C378&lt;=SUM($CL378:CP378),0,IF(BU378+$C378-SUM($CL378:CP378)&gt;AD377+AY378,AD377+AY378-BU378,$C378-SUM($CL378:CP378)))))</f>
        <v>0</v>
      </c>
      <c r="CR378" s="10">
        <f ca="1">IF(NOT(snowball),0,IF(AE377=0,0,IF($C378&lt;=SUM($CL378:CQ378),0,IF(BV378+$C378-SUM($CL378:CQ378)&gt;AE377+AZ378,AE377+AZ378-BV378,$C378-SUM($CL378:CQ378)))))</f>
        <v>0</v>
      </c>
      <c r="CS378" s="10">
        <f ca="1">IF(NOT(snowball),0,IF(AF377=0,0,IF($C378&lt;=SUM($CL378:CR378),0,IF(BW378+$C378-SUM($CL378:CR378)&gt;AF377+BA378,AF377+BA378-BW378,$C378-SUM($CL378:CR378)))))</f>
        <v>0</v>
      </c>
      <c r="CT378" s="10">
        <f ca="1">IF(NOT(snowball),0,IF(AG377=0,0,IF($C378&lt;=SUM($CL378:CS378),0,IF(BX378+$C378-SUM($CL378:CS378)&gt;AG377+BB378,AG377+BB378-BX378,$C378-SUM($CL378:CS378)))))</f>
        <v>0</v>
      </c>
      <c r="CU378" s="10">
        <f ca="1">IF(NOT(snowball),0,IF(AH377=0,0,IF($C378&lt;=SUM($CL378:CT378),0,IF(BY378+$C378-SUM($CL378:CT378)&gt;AH377+BC378,AH377+BC378-BY378,$C378-SUM($CL378:CT378)))))</f>
        <v>0</v>
      </c>
      <c r="CV378" s="10">
        <f ca="1">IF(NOT(snowball),0,IF(AI377=0,0,IF($C378&lt;=SUM($CL378:CU378),0,IF(BZ378+$C378-SUM($CL378:CU378)&gt;AI377+BD378,AI377+BD378-BZ378,$C378-SUM($CL378:CU378)))))</f>
        <v>0</v>
      </c>
      <c r="CW378" s="10">
        <f ca="1">IF(NOT(snowball),0,IF(AJ377=0,0,IF($C378&lt;=SUM($CL378:CV378),0,IF(CA378+$C378-SUM($CL378:CV378)&gt;AJ377+BE378,AJ377+BE378-CA378,$C378-SUM($CL378:CV378)))))</f>
        <v>0</v>
      </c>
      <c r="CX378" s="10">
        <f ca="1">IF(NOT(snowball),0,IF(AK377=0,0,IF($C378&lt;=SUM($CL378:CW378),0,IF(CB378+$C378-SUM($CL378:CW378)&gt;AK377+BF378,AK377+BF378-CB378,$C378-SUM($CL378:CW378)))))</f>
        <v>0</v>
      </c>
      <c r="CY378" s="10">
        <f ca="1">IF(NOT(snowball),0,IF(AL377=0,0,IF($C378&lt;=SUM($CL378:CX378),0,IF(CC378+$C378-SUM($CL378:CX378)&gt;AL377+BG378,AL377+BG378-CC378,$C378-SUM($CL378:CX378)))))</f>
        <v>0</v>
      </c>
      <c r="CZ378" s="10">
        <f ca="1">IF(NOT(snowball),0,IF(AM377=0,0,IF($C378&lt;=SUM($CL378:CY378),0,IF(CD378+$C378-SUM($CL378:CY378)&gt;AM377+BH378,AM377+BH378-CD378,$C378-SUM($CL378:CY378)))))</f>
        <v>0</v>
      </c>
      <c r="DA378" s="10">
        <f ca="1">IF(NOT(snowball),0,IF(AN377=0,0,IF($C378&lt;=SUM($CL378:CZ378),0,IF(CE378+$C378-SUM($CL378:CZ378)&gt;AN377+BI378,AN377+BI378-CE378,$C378-SUM($CL378:CZ378)))))</f>
        <v>0</v>
      </c>
      <c r="DB378" s="10">
        <f ca="1">IF(NOT(snowball),0,IF(AO377=0,0,IF($C378&lt;=SUM($CL378:DA378),0,IF(CF378+$C378-SUM($CL378:DA378)&gt;AO377+BJ378,AO377+BJ378-CF378,$C378-SUM($CL378:DA378)))))</f>
        <v>0</v>
      </c>
      <c r="DC378" s="10">
        <f ca="1">IF(NOT(snowball),0,IF(AP377=0,0,IF($C378&lt;=SUM($CL378:DB378),0,IF(CG378+$C378-SUM($CL378:DB378)&gt;AP377+BK378,AP377+BK378-CG378,$C378-SUM($CL378:DB378)))))</f>
        <v>0</v>
      </c>
      <c r="DD378" s="10">
        <f ca="1">IF(NOT(snowball),0,IF(AQ377=0,0,IF($C378&lt;=SUM($CL378:DC378),0,IF(CH378+$C378-SUM($CL378:DC378)&gt;AQ377+BL378,AQ377+BL378-CH378,$C378-SUM($CL378:DC378)))))</f>
        <v>0</v>
      </c>
      <c r="DE378" s="10">
        <f ca="1">IF(NOT(snowball),0,IF(AR377=0,0,IF($C378&lt;=SUM($CL378:DD378),0,IF(CI378+$C378-SUM($CL378:DD378)&gt;AR377+BM378,AR377+BM378-CI378,$C378-SUM($CL378:DD378)))))</f>
        <v>0</v>
      </c>
    </row>
    <row r="379" spans="1:109" ht="11.1" customHeight="1">
      <c r="A379" s="11" t="str">
        <f t="shared" ca="1" si="542"/>
        <v/>
      </c>
      <c r="B379" s="5" t="e">
        <f t="shared" ca="1" si="489"/>
        <v>#N/A</v>
      </c>
      <c r="C379" s="34" t="str">
        <f t="shared" ca="1" si="475"/>
        <v/>
      </c>
      <c r="D379" s="10">
        <f t="shared" ca="1" si="543"/>
        <v>0</v>
      </c>
      <c r="E379" s="10">
        <f t="shared" ca="1" si="543"/>
        <v>0</v>
      </c>
      <c r="F379" s="10">
        <f t="shared" ca="1" si="543"/>
        <v>0</v>
      </c>
      <c r="G379" s="10">
        <f t="shared" ca="1" si="543"/>
        <v>0</v>
      </c>
      <c r="H379" s="10">
        <f t="shared" ca="1" si="543"/>
        <v>0</v>
      </c>
      <c r="I379" s="10">
        <f t="shared" ca="1" si="543"/>
        <v>0</v>
      </c>
      <c r="J379" s="10">
        <f t="shared" ca="1" si="543"/>
        <v>0</v>
      </c>
      <c r="K379" s="10">
        <f t="shared" ca="1" si="476"/>
        <v>0</v>
      </c>
      <c r="L379" s="10">
        <f t="shared" ca="1" si="477"/>
        <v>0</v>
      </c>
      <c r="M379" s="10">
        <f t="shared" ca="1" si="478"/>
        <v>0</v>
      </c>
      <c r="N379" s="10">
        <f t="shared" ca="1" si="479"/>
        <v>0</v>
      </c>
      <c r="O379" s="10">
        <f t="shared" ca="1" si="480"/>
        <v>0</v>
      </c>
      <c r="P379" s="10">
        <f t="shared" ca="1" si="481"/>
        <v>0</v>
      </c>
      <c r="Q379" s="10">
        <f t="shared" ca="1" si="482"/>
        <v>0</v>
      </c>
      <c r="R379" s="10">
        <f t="shared" ca="1" si="483"/>
        <v>0</v>
      </c>
      <c r="S379" s="10">
        <f t="shared" ca="1" si="484"/>
        <v>0</v>
      </c>
      <c r="T379" s="10">
        <f t="shared" ca="1" si="485"/>
        <v>0</v>
      </c>
      <c r="U379" s="10">
        <f t="shared" ca="1" si="486"/>
        <v>0</v>
      </c>
      <c r="V379" s="10">
        <f t="shared" ca="1" si="487"/>
        <v>0</v>
      </c>
      <c r="W379" s="10">
        <f t="shared" ca="1" si="487"/>
        <v>0</v>
      </c>
      <c r="X379" s="31"/>
      <c r="Y379" s="10">
        <f t="shared" ca="1" si="544"/>
        <v>0</v>
      </c>
      <c r="Z379" s="10">
        <f t="shared" ca="1" si="544"/>
        <v>0</v>
      </c>
      <c r="AA379" s="10">
        <f t="shared" ca="1" si="544"/>
        <v>0</v>
      </c>
      <c r="AB379" s="10">
        <f t="shared" ca="1" si="544"/>
        <v>0</v>
      </c>
      <c r="AC379" s="10">
        <f t="shared" ca="1" si="544"/>
        <v>0</v>
      </c>
      <c r="AD379" s="10">
        <f t="shared" ca="1" si="544"/>
        <v>0</v>
      </c>
      <c r="AE379" s="10">
        <f t="shared" ca="1" si="513"/>
        <v>0</v>
      </c>
      <c r="AF379" s="10">
        <f t="shared" ca="1" si="514"/>
        <v>0</v>
      </c>
      <c r="AG379" s="10">
        <f t="shared" ca="1" si="515"/>
        <v>0</v>
      </c>
      <c r="AH379" s="10">
        <f t="shared" ca="1" si="516"/>
        <v>0</v>
      </c>
      <c r="AI379" s="10">
        <f t="shared" ca="1" si="517"/>
        <v>0</v>
      </c>
      <c r="AJ379" s="10">
        <f t="shared" ca="1" si="518"/>
        <v>0</v>
      </c>
      <c r="AK379" s="10">
        <f t="shared" ca="1" si="519"/>
        <v>0</v>
      </c>
      <c r="AL379" s="10">
        <f t="shared" ca="1" si="520"/>
        <v>0</v>
      </c>
      <c r="AM379" s="10">
        <f t="shared" ca="1" si="521"/>
        <v>0</v>
      </c>
      <c r="AN379" s="10">
        <f t="shared" ca="1" si="522"/>
        <v>0</v>
      </c>
      <c r="AO379" s="10">
        <f t="shared" ca="1" si="523"/>
        <v>0</v>
      </c>
      <c r="AP379" s="10">
        <f t="shared" ca="1" si="524"/>
        <v>0</v>
      </c>
      <c r="AQ379" s="10">
        <f t="shared" ca="1" si="525"/>
        <v>0</v>
      </c>
      <c r="AR379" s="10">
        <f t="shared" ca="1" si="526"/>
        <v>0</v>
      </c>
      <c r="AS379" s="2"/>
      <c r="AT379" s="10">
        <f t="shared" ca="1" si="545"/>
        <v>0</v>
      </c>
      <c r="AU379" s="10">
        <f t="shared" ca="1" si="545"/>
        <v>0</v>
      </c>
      <c r="AV379" s="10">
        <f t="shared" ca="1" si="545"/>
        <v>0</v>
      </c>
      <c r="AW379" s="10">
        <f t="shared" ca="1" si="496"/>
        <v>0</v>
      </c>
      <c r="AX379" s="10">
        <f t="shared" ca="1" si="497"/>
        <v>0</v>
      </c>
      <c r="AY379" s="10">
        <f t="shared" ca="1" si="498"/>
        <v>0</v>
      </c>
      <c r="AZ379" s="10">
        <f t="shared" ca="1" si="499"/>
        <v>0</v>
      </c>
      <c r="BA379" s="10">
        <f t="shared" ca="1" si="500"/>
        <v>0</v>
      </c>
      <c r="BB379" s="10">
        <f t="shared" ca="1" si="501"/>
        <v>0</v>
      </c>
      <c r="BC379" s="10">
        <f t="shared" ca="1" si="502"/>
        <v>0</v>
      </c>
      <c r="BD379" s="10">
        <f t="shared" ca="1" si="503"/>
        <v>0</v>
      </c>
      <c r="BE379" s="10">
        <f t="shared" ca="1" si="504"/>
        <v>0</v>
      </c>
      <c r="BF379" s="10">
        <f t="shared" ca="1" si="505"/>
        <v>0</v>
      </c>
      <c r="BG379" s="10">
        <f t="shared" ca="1" si="506"/>
        <v>0</v>
      </c>
      <c r="BH379" s="10">
        <f t="shared" ca="1" si="507"/>
        <v>0</v>
      </c>
      <c r="BI379" s="10">
        <f t="shared" ca="1" si="508"/>
        <v>0</v>
      </c>
      <c r="BJ379" s="10">
        <f t="shared" ca="1" si="509"/>
        <v>0</v>
      </c>
      <c r="BK379" s="10">
        <f t="shared" ca="1" si="510"/>
        <v>0</v>
      </c>
      <c r="BL379" s="10">
        <f t="shared" ca="1" si="511"/>
        <v>0</v>
      </c>
      <c r="BM379" s="10">
        <f t="shared" ca="1" si="512"/>
        <v>0</v>
      </c>
      <c r="BN379" s="13">
        <f t="shared" ca="1" si="490"/>
        <v>0</v>
      </c>
      <c r="BO379" s="7"/>
      <c r="BP379" s="10">
        <f t="shared" ca="1" si="491"/>
        <v>0</v>
      </c>
      <c r="BQ379" s="10">
        <f t="shared" ca="1" si="492"/>
        <v>0</v>
      </c>
      <c r="BR379" s="10">
        <f t="shared" ca="1" si="493"/>
        <v>0</v>
      </c>
      <c r="BS379" s="10">
        <f t="shared" ca="1" si="494"/>
        <v>0</v>
      </c>
      <c r="BT379" s="10">
        <f t="shared" ca="1" si="495"/>
        <v>0</v>
      </c>
      <c r="BU379" s="10">
        <f t="shared" ca="1" si="527"/>
        <v>0</v>
      </c>
      <c r="BV379" s="10">
        <f t="shared" ca="1" si="528"/>
        <v>0</v>
      </c>
      <c r="BW379" s="10">
        <f t="shared" ca="1" si="529"/>
        <v>0</v>
      </c>
      <c r="BX379" s="10">
        <f t="shared" ca="1" si="530"/>
        <v>0</v>
      </c>
      <c r="BY379" s="10">
        <f t="shared" ca="1" si="531"/>
        <v>0</v>
      </c>
      <c r="BZ379" s="10">
        <f t="shared" ca="1" si="532"/>
        <v>0</v>
      </c>
      <c r="CA379" s="10">
        <f t="shared" ca="1" si="533"/>
        <v>0</v>
      </c>
      <c r="CB379" s="10">
        <f t="shared" ca="1" si="534"/>
        <v>0</v>
      </c>
      <c r="CC379" s="10">
        <f t="shared" ca="1" si="535"/>
        <v>0</v>
      </c>
      <c r="CD379" s="10">
        <f t="shared" ca="1" si="536"/>
        <v>0</v>
      </c>
      <c r="CE379" s="10">
        <f t="shared" ca="1" si="537"/>
        <v>0</v>
      </c>
      <c r="CF379" s="10">
        <f t="shared" ca="1" si="538"/>
        <v>0</v>
      </c>
      <c r="CG379" s="10">
        <f t="shared" ca="1" si="539"/>
        <v>0</v>
      </c>
      <c r="CH379" s="10">
        <f t="shared" ca="1" si="540"/>
        <v>0</v>
      </c>
      <c r="CI379" s="10">
        <f t="shared" ca="1" si="541"/>
        <v>0</v>
      </c>
      <c r="CJ379" s="13">
        <f t="shared" ca="1" si="546"/>
        <v>0</v>
      </c>
      <c r="CK379" s="13"/>
      <c r="CL379" s="33">
        <f t="shared" ca="1" si="488"/>
        <v>0</v>
      </c>
      <c r="CM379" s="10">
        <f ca="1">IF(NOT(snowball),0,IF(Z378=0,0,IF($C379&lt;=SUM($CL379:CL379),0,IF(BQ379+$C379-SUM($CL379:CL379)&gt;Z378+AU379,Z378+AU379-BQ379,$C379-SUM($CL379:CL379)))))</f>
        <v>0</v>
      </c>
      <c r="CN379" s="10">
        <f ca="1">IF(NOT(snowball),0,IF(AA378=0,0,IF($C379&lt;=SUM($CL379:CM379),0,IF(BR379+$C379-SUM($CL379:CM379)&gt;AA378+AV379,AA378+AV379-BR379,$C379-SUM($CL379:CM379)))))</f>
        <v>0</v>
      </c>
      <c r="CO379" s="10">
        <f ca="1">IF(NOT(snowball),0,IF(AB378=0,0,IF($C379&lt;=SUM($CL379:CN379),0,IF(BS379+$C379-SUM($CL379:CN379)&gt;AB378+AW379,AB378+AW379-BS379,$C379-SUM($CL379:CN379)))))</f>
        <v>0</v>
      </c>
      <c r="CP379" s="10">
        <f ca="1">IF(NOT(snowball),0,IF(AC378=0,0,IF($C379&lt;=SUM($CL379:CO379),0,IF(BT379+$C379-SUM($CL379:CO379)&gt;AC378+AX379,AC378+AX379-BT379,$C379-SUM($CL379:CO379)))))</f>
        <v>0</v>
      </c>
      <c r="CQ379" s="10">
        <f ca="1">IF(NOT(snowball),0,IF(AD378=0,0,IF($C379&lt;=SUM($CL379:CP379),0,IF(BU379+$C379-SUM($CL379:CP379)&gt;AD378+AY379,AD378+AY379-BU379,$C379-SUM($CL379:CP379)))))</f>
        <v>0</v>
      </c>
      <c r="CR379" s="10">
        <f ca="1">IF(NOT(snowball),0,IF(AE378=0,0,IF($C379&lt;=SUM($CL379:CQ379),0,IF(BV379+$C379-SUM($CL379:CQ379)&gt;AE378+AZ379,AE378+AZ379-BV379,$C379-SUM($CL379:CQ379)))))</f>
        <v>0</v>
      </c>
      <c r="CS379" s="10">
        <f ca="1">IF(NOT(snowball),0,IF(AF378=0,0,IF($C379&lt;=SUM($CL379:CR379),0,IF(BW379+$C379-SUM($CL379:CR379)&gt;AF378+BA379,AF378+BA379-BW379,$C379-SUM($CL379:CR379)))))</f>
        <v>0</v>
      </c>
      <c r="CT379" s="10">
        <f ca="1">IF(NOT(snowball),0,IF(AG378=0,0,IF($C379&lt;=SUM($CL379:CS379),0,IF(BX379+$C379-SUM($CL379:CS379)&gt;AG378+BB379,AG378+BB379-BX379,$C379-SUM($CL379:CS379)))))</f>
        <v>0</v>
      </c>
      <c r="CU379" s="10">
        <f ca="1">IF(NOT(snowball),0,IF(AH378=0,0,IF($C379&lt;=SUM($CL379:CT379),0,IF(BY379+$C379-SUM($CL379:CT379)&gt;AH378+BC379,AH378+BC379-BY379,$C379-SUM($CL379:CT379)))))</f>
        <v>0</v>
      </c>
      <c r="CV379" s="10">
        <f ca="1">IF(NOT(snowball),0,IF(AI378=0,0,IF($C379&lt;=SUM($CL379:CU379),0,IF(BZ379+$C379-SUM($CL379:CU379)&gt;AI378+BD379,AI378+BD379-BZ379,$C379-SUM($CL379:CU379)))))</f>
        <v>0</v>
      </c>
      <c r="CW379" s="10">
        <f ca="1">IF(NOT(snowball),0,IF(AJ378=0,0,IF($C379&lt;=SUM($CL379:CV379),0,IF(CA379+$C379-SUM($CL379:CV379)&gt;AJ378+BE379,AJ378+BE379-CA379,$C379-SUM($CL379:CV379)))))</f>
        <v>0</v>
      </c>
      <c r="CX379" s="10">
        <f ca="1">IF(NOT(snowball),0,IF(AK378=0,0,IF($C379&lt;=SUM($CL379:CW379),0,IF(CB379+$C379-SUM($CL379:CW379)&gt;AK378+BF379,AK378+BF379-CB379,$C379-SUM($CL379:CW379)))))</f>
        <v>0</v>
      </c>
      <c r="CY379" s="10">
        <f ca="1">IF(NOT(snowball),0,IF(AL378=0,0,IF($C379&lt;=SUM($CL379:CX379),0,IF(CC379+$C379-SUM($CL379:CX379)&gt;AL378+BG379,AL378+BG379-CC379,$C379-SUM($CL379:CX379)))))</f>
        <v>0</v>
      </c>
      <c r="CZ379" s="10">
        <f ca="1">IF(NOT(snowball),0,IF(AM378=0,0,IF($C379&lt;=SUM($CL379:CY379),0,IF(CD379+$C379-SUM($CL379:CY379)&gt;AM378+BH379,AM378+BH379-CD379,$C379-SUM($CL379:CY379)))))</f>
        <v>0</v>
      </c>
      <c r="DA379" s="10">
        <f ca="1">IF(NOT(snowball),0,IF(AN378=0,0,IF($C379&lt;=SUM($CL379:CZ379),0,IF(CE379+$C379-SUM($CL379:CZ379)&gt;AN378+BI379,AN378+BI379-CE379,$C379-SUM($CL379:CZ379)))))</f>
        <v>0</v>
      </c>
      <c r="DB379" s="10">
        <f ca="1">IF(NOT(snowball),0,IF(AO378=0,0,IF($C379&lt;=SUM($CL379:DA379),0,IF(CF379+$C379-SUM($CL379:DA379)&gt;AO378+BJ379,AO378+BJ379-CF379,$C379-SUM($CL379:DA379)))))</f>
        <v>0</v>
      </c>
      <c r="DC379" s="10">
        <f ca="1">IF(NOT(snowball),0,IF(AP378=0,0,IF($C379&lt;=SUM($CL379:DB379),0,IF(CG379+$C379-SUM($CL379:DB379)&gt;AP378+BK379,AP378+BK379-CG379,$C379-SUM($CL379:DB379)))))</f>
        <v>0</v>
      </c>
      <c r="DD379" s="10">
        <f ca="1">IF(NOT(snowball),0,IF(AQ378=0,0,IF($C379&lt;=SUM($CL379:DC379),0,IF(CH379+$C379-SUM($CL379:DC379)&gt;AQ378+BL379,AQ378+BL379-CH379,$C379-SUM($CL379:DC379)))))</f>
        <v>0</v>
      </c>
      <c r="DE379" s="10">
        <f ca="1">IF(NOT(snowball),0,IF(AR378=0,0,IF($C379&lt;=SUM($CL379:DD379),0,IF(CI379+$C379-SUM($CL379:DD379)&gt;AR378+BM379,AR378+BM379-CI379,$C379-SUM($CL379:DD379)))))</f>
        <v>0</v>
      </c>
    </row>
    <row r="380" spans="1:109" ht="11.1" customHeight="1">
      <c r="A380" s="11" t="str">
        <f t="shared" ca="1" si="542"/>
        <v/>
      </c>
      <c r="B380" s="5" t="e">
        <f t="shared" ca="1" si="489"/>
        <v>#N/A</v>
      </c>
      <c r="C380" s="34" t="str">
        <f t="shared" ca="1" si="475"/>
        <v/>
      </c>
      <c r="D380" s="10">
        <f t="shared" ca="1" si="543"/>
        <v>0</v>
      </c>
      <c r="E380" s="10">
        <f t="shared" ca="1" si="543"/>
        <v>0</v>
      </c>
      <c r="F380" s="10">
        <f t="shared" ca="1" si="543"/>
        <v>0</v>
      </c>
      <c r="G380" s="10">
        <f t="shared" ca="1" si="543"/>
        <v>0</v>
      </c>
      <c r="H380" s="10">
        <f t="shared" ca="1" si="543"/>
        <v>0</v>
      </c>
      <c r="I380" s="10">
        <f t="shared" ca="1" si="543"/>
        <v>0</v>
      </c>
      <c r="J380" s="10">
        <f t="shared" ca="1" si="543"/>
        <v>0</v>
      </c>
      <c r="K380" s="10">
        <f t="shared" ca="1" si="476"/>
        <v>0</v>
      </c>
      <c r="L380" s="10">
        <f t="shared" ca="1" si="477"/>
        <v>0</v>
      </c>
      <c r="M380" s="10">
        <f t="shared" ca="1" si="478"/>
        <v>0</v>
      </c>
      <c r="N380" s="10">
        <f t="shared" ca="1" si="479"/>
        <v>0</v>
      </c>
      <c r="O380" s="10">
        <f t="shared" ca="1" si="480"/>
        <v>0</v>
      </c>
      <c r="P380" s="10">
        <f t="shared" ca="1" si="481"/>
        <v>0</v>
      </c>
      <c r="Q380" s="10">
        <f t="shared" ca="1" si="482"/>
        <v>0</v>
      </c>
      <c r="R380" s="10">
        <f t="shared" ca="1" si="483"/>
        <v>0</v>
      </c>
      <c r="S380" s="10">
        <f t="shared" ca="1" si="484"/>
        <v>0</v>
      </c>
      <c r="T380" s="10">
        <f t="shared" ca="1" si="485"/>
        <v>0</v>
      </c>
      <c r="U380" s="10">
        <f t="shared" ca="1" si="486"/>
        <v>0</v>
      </c>
      <c r="V380" s="10">
        <f t="shared" ca="1" si="487"/>
        <v>0</v>
      </c>
      <c r="W380" s="10">
        <f t="shared" ca="1" si="487"/>
        <v>0</v>
      </c>
      <c r="X380" s="31"/>
      <c r="Y380" s="10">
        <f t="shared" ca="1" si="544"/>
        <v>0</v>
      </c>
      <c r="Z380" s="10">
        <f t="shared" ca="1" si="544"/>
        <v>0</v>
      </c>
      <c r="AA380" s="10">
        <f t="shared" ca="1" si="544"/>
        <v>0</v>
      </c>
      <c r="AB380" s="10">
        <f t="shared" ca="1" si="544"/>
        <v>0</v>
      </c>
      <c r="AC380" s="10">
        <f t="shared" ca="1" si="544"/>
        <v>0</v>
      </c>
      <c r="AD380" s="10">
        <f t="shared" ca="1" si="544"/>
        <v>0</v>
      </c>
      <c r="AE380" s="10">
        <f t="shared" ca="1" si="513"/>
        <v>0</v>
      </c>
      <c r="AF380" s="10">
        <f t="shared" ca="1" si="514"/>
        <v>0</v>
      </c>
      <c r="AG380" s="10">
        <f t="shared" ca="1" si="515"/>
        <v>0</v>
      </c>
      <c r="AH380" s="10">
        <f t="shared" ca="1" si="516"/>
        <v>0</v>
      </c>
      <c r="AI380" s="10">
        <f t="shared" ca="1" si="517"/>
        <v>0</v>
      </c>
      <c r="AJ380" s="10">
        <f t="shared" ca="1" si="518"/>
        <v>0</v>
      </c>
      <c r="AK380" s="10">
        <f t="shared" ca="1" si="519"/>
        <v>0</v>
      </c>
      <c r="AL380" s="10">
        <f t="shared" ca="1" si="520"/>
        <v>0</v>
      </c>
      <c r="AM380" s="10">
        <f t="shared" ca="1" si="521"/>
        <v>0</v>
      </c>
      <c r="AN380" s="10">
        <f t="shared" ca="1" si="522"/>
        <v>0</v>
      </c>
      <c r="AO380" s="10">
        <f t="shared" ca="1" si="523"/>
        <v>0</v>
      </c>
      <c r="AP380" s="10">
        <f t="shared" ca="1" si="524"/>
        <v>0</v>
      </c>
      <c r="AQ380" s="10">
        <f t="shared" ca="1" si="525"/>
        <v>0</v>
      </c>
      <c r="AR380" s="10">
        <f t="shared" ca="1" si="526"/>
        <v>0</v>
      </c>
      <c r="AS380" s="2"/>
      <c r="AT380" s="10">
        <f t="shared" ca="1" si="545"/>
        <v>0</v>
      </c>
      <c r="AU380" s="10">
        <f t="shared" ca="1" si="545"/>
        <v>0</v>
      </c>
      <c r="AV380" s="10">
        <f t="shared" ca="1" si="545"/>
        <v>0</v>
      </c>
      <c r="AW380" s="10">
        <f t="shared" ca="1" si="496"/>
        <v>0</v>
      </c>
      <c r="AX380" s="10">
        <f t="shared" ca="1" si="497"/>
        <v>0</v>
      </c>
      <c r="AY380" s="10">
        <f t="shared" ca="1" si="498"/>
        <v>0</v>
      </c>
      <c r="AZ380" s="10">
        <f t="shared" ca="1" si="499"/>
        <v>0</v>
      </c>
      <c r="BA380" s="10">
        <f t="shared" ca="1" si="500"/>
        <v>0</v>
      </c>
      <c r="BB380" s="10">
        <f t="shared" ca="1" si="501"/>
        <v>0</v>
      </c>
      <c r="BC380" s="10">
        <f t="shared" ca="1" si="502"/>
        <v>0</v>
      </c>
      <c r="BD380" s="10">
        <f t="shared" ca="1" si="503"/>
        <v>0</v>
      </c>
      <c r="BE380" s="10">
        <f t="shared" ca="1" si="504"/>
        <v>0</v>
      </c>
      <c r="BF380" s="10">
        <f t="shared" ca="1" si="505"/>
        <v>0</v>
      </c>
      <c r="BG380" s="10">
        <f t="shared" ca="1" si="506"/>
        <v>0</v>
      </c>
      <c r="BH380" s="10">
        <f t="shared" ca="1" si="507"/>
        <v>0</v>
      </c>
      <c r="BI380" s="10">
        <f t="shared" ca="1" si="508"/>
        <v>0</v>
      </c>
      <c r="BJ380" s="10">
        <f t="shared" ca="1" si="509"/>
        <v>0</v>
      </c>
      <c r="BK380" s="10">
        <f t="shared" ca="1" si="510"/>
        <v>0</v>
      </c>
      <c r="BL380" s="10">
        <f t="shared" ca="1" si="511"/>
        <v>0</v>
      </c>
      <c r="BM380" s="10">
        <f t="shared" ca="1" si="512"/>
        <v>0</v>
      </c>
      <c r="BN380" s="13">
        <f t="shared" ca="1" si="490"/>
        <v>0</v>
      </c>
      <c r="BO380" s="7"/>
      <c r="BP380" s="10">
        <f t="shared" ca="1" si="491"/>
        <v>0</v>
      </c>
      <c r="BQ380" s="10">
        <f t="shared" ca="1" si="492"/>
        <v>0</v>
      </c>
      <c r="BR380" s="10">
        <f t="shared" ca="1" si="493"/>
        <v>0</v>
      </c>
      <c r="BS380" s="10">
        <f t="shared" ca="1" si="494"/>
        <v>0</v>
      </c>
      <c r="BT380" s="10">
        <f t="shared" ca="1" si="495"/>
        <v>0</v>
      </c>
      <c r="BU380" s="10">
        <f t="shared" ca="1" si="527"/>
        <v>0</v>
      </c>
      <c r="BV380" s="10">
        <f t="shared" ca="1" si="528"/>
        <v>0</v>
      </c>
      <c r="BW380" s="10">
        <f t="shared" ca="1" si="529"/>
        <v>0</v>
      </c>
      <c r="BX380" s="10">
        <f t="shared" ca="1" si="530"/>
        <v>0</v>
      </c>
      <c r="BY380" s="10">
        <f t="shared" ca="1" si="531"/>
        <v>0</v>
      </c>
      <c r="BZ380" s="10">
        <f t="shared" ca="1" si="532"/>
        <v>0</v>
      </c>
      <c r="CA380" s="10">
        <f t="shared" ca="1" si="533"/>
        <v>0</v>
      </c>
      <c r="CB380" s="10">
        <f t="shared" ca="1" si="534"/>
        <v>0</v>
      </c>
      <c r="CC380" s="10">
        <f t="shared" ca="1" si="535"/>
        <v>0</v>
      </c>
      <c r="CD380" s="10">
        <f t="shared" ca="1" si="536"/>
        <v>0</v>
      </c>
      <c r="CE380" s="10">
        <f t="shared" ca="1" si="537"/>
        <v>0</v>
      </c>
      <c r="CF380" s="10">
        <f t="shared" ca="1" si="538"/>
        <v>0</v>
      </c>
      <c r="CG380" s="10">
        <f t="shared" ca="1" si="539"/>
        <v>0</v>
      </c>
      <c r="CH380" s="10">
        <f t="shared" ca="1" si="540"/>
        <v>0</v>
      </c>
      <c r="CI380" s="10">
        <f t="shared" ca="1" si="541"/>
        <v>0</v>
      </c>
      <c r="CJ380" s="13">
        <f t="shared" ca="1" si="546"/>
        <v>0</v>
      </c>
      <c r="CK380" s="13"/>
      <c r="CL380" s="33">
        <f t="shared" ca="1" si="488"/>
        <v>0</v>
      </c>
      <c r="CM380" s="10">
        <f ca="1">IF(NOT(snowball),0,IF(Z379=0,0,IF($C380&lt;=SUM($CL380:CL380),0,IF(BQ380+$C380-SUM($CL380:CL380)&gt;Z379+AU380,Z379+AU380-BQ380,$C380-SUM($CL380:CL380)))))</f>
        <v>0</v>
      </c>
      <c r="CN380" s="10">
        <f ca="1">IF(NOT(snowball),0,IF(AA379=0,0,IF($C380&lt;=SUM($CL380:CM380),0,IF(BR380+$C380-SUM($CL380:CM380)&gt;AA379+AV380,AA379+AV380-BR380,$C380-SUM($CL380:CM380)))))</f>
        <v>0</v>
      </c>
      <c r="CO380" s="10">
        <f ca="1">IF(NOT(snowball),0,IF(AB379=0,0,IF($C380&lt;=SUM($CL380:CN380),0,IF(BS380+$C380-SUM($CL380:CN380)&gt;AB379+AW380,AB379+AW380-BS380,$C380-SUM($CL380:CN380)))))</f>
        <v>0</v>
      </c>
      <c r="CP380" s="10">
        <f ca="1">IF(NOT(snowball),0,IF(AC379=0,0,IF($C380&lt;=SUM($CL380:CO380),0,IF(BT380+$C380-SUM($CL380:CO380)&gt;AC379+AX380,AC379+AX380-BT380,$C380-SUM($CL380:CO380)))))</f>
        <v>0</v>
      </c>
      <c r="CQ380" s="10">
        <f ca="1">IF(NOT(snowball),0,IF(AD379=0,0,IF($C380&lt;=SUM($CL380:CP380),0,IF(BU380+$C380-SUM($CL380:CP380)&gt;AD379+AY380,AD379+AY380-BU380,$C380-SUM($CL380:CP380)))))</f>
        <v>0</v>
      </c>
      <c r="CR380" s="10">
        <f ca="1">IF(NOT(snowball),0,IF(AE379=0,0,IF($C380&lt;=SUM($CL380:CQ380),0,IF(BV380+$C380-SUM($CL380:CQ380)&gt;AE379+AZ380,AE379+AZ380-BV380,$C380-SUM($CL380:CQ380)))))</f>
        <v>0</v>
      </c>
      <c r="CS380" s="10">
        <f ca="1">IF(NOT(snowball),0,IF(AF379=0,0,IF($C380&lt;=SUM($CL380:CR380),0,IF(BW380+$C380-SUM($CL380:CR380)&gt;AF379+BA380,AF379+BA380-BW380,$C380-SUM($CL380:CR380)))))</f>
        <v>0</v>
      </c>
      <c r="CT380" s="10">
        <f ca="1">IF(NOT(snowball),0,IF(AG379=0,0,IF($C380&lt;=SUM($CL380:CS380),0,IF(BX380+$C380-SUM($CL380:CS380)&gt;AG379+BB380,AG379+BB380-BX380,$C380-SUM($CL380:CS380)))))</f>
        <v>0</v>
      </c>
      <c r="CU380" s="10">
        <f ca="1">IF(NOT(snowball),0,IF(AH379=0,0,IF($C380&lt;=SUM($CL380:CT380),0,IF(BY380+$C380-SUM($CL380:CT380)&gt;AH379+BC380,AH379+BC380-BY380,$C380-SUM($CL380:CT380)))))</f>
        <v>0</v>
      </c>
      <c r="CV380" s="10">
        <f ca="1">IF(NOT(snowball),0,IF(AI379=0,0,IF($C380&lt;=SUM($CL380:CU380),0,IF(BZ380+$C380-SUM($CL380:CU380)&gt;AI379+BD380,AI379+BD380-BZ380,$C380-SUM($CL380:CU380)))))</f>
        <v>0</v>
      </c>
      <c r="CW380" s="10">
        <f ca="1">IF(NOT(snowball),0,IF(AJ379=0,0,IF($C380&lt;=SUM($CL380:CV380),0,IF(CA380+$C380-SUM($CL380:CV380)&gt;AJ379+BE380,AJ379+BE380-CA380,$C380-SUM($CL380:CV380)))))</f>
        <v>0</v>
      </c>
      <c r="CX380" s="10">
        <f ca="1">IF(NOT(snowball),0,IF(AK379=0,0,IF($C380&lt;=SUM($CL380:CW380),0,IF(CB380+$C380-SUM($CL380:CW380)&gt;AK379+BF380,AK379+BF380-CB380,$C380-SUM($CL380:CW380)))))</f>
        <v>0</v>
      </c>
      <c r="CY380" s="10">
        <f ca="1">IF(NOT(snowball),0,IF(AL379=0,0,IF($C380&lt;=SUM($CL380:CX380),0,IF(CC380+$C380-SUM($CL380:CX380)&gt;AL379+BG380,AL379+BG380-CC380,$C380-SUM($CL380:CX380)))))</f>
        <v>0</v>
      </c>
      <c r="CZ380" s="10">
        <f ca="1">IF(NOT(snowball),0,IF(AM379=0,0,IF($C380&lt;=SUM($CL380:CY380),0,IF(CD380+$C380-SUM($CL380:CY380)&gt;AM379+BH380,AM379+BH380-CD380,$C380-SUM($CL380:CY380)))))</f>
        <v>0</v>
      </c>
      <c r="DA380" s="10">
        <f ca="1">IF(NOT(snowball),0,IF(AN379=0,0,IF($C380&lt;=SUM($CL380:CZ380),0,IF(CE380+$C380-SUM($CL380:CZ380)&gt;AN379+BI380,AN379+BI380-CE380,$C380-SUM($CL380:CZ380)))))</f>
        <v>0</v>
      </c>
      <c r="DB380" s="10">
        <f ca="1">IF(NOT(snowball),0,IF(AO379=0,0,IF($C380&lt;=SUM($CL380:DA380),0,IF(CF380+$C380-SUM($CL380:DA380)&gt;AO379+BJ380,AO379+BJ380-CF380,$C380-SUM($CL380:DA380)))))</f>
        <v>0</v>
      </c>
      <c r="DC380" s="10">
        <f ca="1">IF(NOT(snowball),0,IF(AP379=0,0,IF($C380&lt;=SUM($CL380:DB380),0,IF(CG380+$C380-SUM($CL380:DB380)&gt;AP379+BK380,AP379+BK380-CG380,$C380-SUM($CL380:DB380)))))</f>
        <v>0</v>
      </c>
      <c r="DD380" s="10">
        <f ca="1">IF(NOT(snowball),0,IF(AQ379=0,0,IF($C380&lt;=SUM($CL380:DC380),0,IF(CH380+$C380-SUM($CL380:DC380)&gt;AQ379+BL380,AQ379+BL380-CH380,$C380-SUM($CL380:DC380)))))</f>
        <v>0</v>
      </c>
      <c r="DE380" s="10">
        <f ca="1">IF(NOT(snowball),0,IF(AR379=0,0,IF($C380&lt;=SUM($CL380:DD380),0,IF(CI380+$C380-SUM($CL380:DD380)&gt;AR379+BM380,AR379+BM380-CI380,$C380-SUM($CL380:DD380)))))</f>
        <v>0</v>
      </c>
    </row>
    <row r="381" spans="1:109" s="728" customFormat="1">
      <c r="CL381" s="729">
        <f t="shared" ca="1" si="488"/>
        <v>0</v>
      </c>
      <c r="CM381" s="729">
        <f ca="1">IF(NOT(snowball),0,IF(Z380=0,0,IF($C381&lt;=SUM($CL381:CL381),0,IF(BQ381+$C381-SUM($CL381:CL381)&gt;Z380+AU381,Z380+AU381-BQ381,$C381-SUM($CL381:CL381)))))</f>
        <v>0</v>
      </c>
      <c r="CN381" s="729">
        <f ca="1">IF(NOT(snowball),0,IF(AA380=0,0,IF($C381&lt;=SUM($CL381:CM381),0,IF(BR381+$C381-SUM($CL381:CM381)&gt;AA380+AV381,AA380+AV381-BR381,$C381-SUM($CL381:CM381)))))</f>
        <v>0</v>
      </c>
      <c r="CO381" s="729">
        <f ca="1">IF(NOT(snowball),0,IF(AB380=0,0,IF($C381&lt;=SUM($CL381:CN381),0,IF(BS381+$C381-SUM($CL381:CN381)&gt;AB380+AW381,AB380+AW381-BS381,$C381-SUM($CL381:CN381)))))</f>
        <v>0</v>
      </c>
      <c r="CP381" s="729">
        <f ca="1">IF(NOT(snowball),0,IF(AC380=0,0,IF($C381&lt;=SUM($CL381:CO381),0,IF(BT381+$C381-SUM($CL381:CO381)&gt;AC380+AX381,AC380+AX381-BT381,$C381-SUM($CL381:CO381)))))</f>
        <v>0</v>
      </c>
      <c r="CQ381" s="729">
        <f ca="1">IF(NOT(snowball),0,IF(AD380=0,0,IF($C381&lt;=SUM($CL381:CP381),0,IF(BU381+$C381-SUM($CL381:CP381)&gt;AD380+AY381,AD380+AY381-BU381,$C381-SUM($CL381:CP381)))))</f>
        <v>0</v>
      </c>
      <c r="CR381" s="729">
        <f ca="1">IF(NOT(snowball),0,IF(AE380=0,0,IF($C381&lt;=SUM($CL381:CQ381),0,IF(BV381+$C381-SUM($CL381:CQ381)&gt;AE380+AZ381,AE380+AZ381-BV381,$C381-SUM($CL381:CQ381)))))</f>
        <v>0</v>
      </c>
      <c r="CS381" s="729">
        <f ca="1">IF(NOT(snowball),0,IF(AF380=0,0,IF($C381&lt;=SUM($CL381:CR381),0,IF(BW381+$C381-SUM($CL381:CR381)&gt;AF380+BA381,AF380+BA381-BW381,$C381-SUM($CL381:CR381)))))</f>
        <v>0</v>
      </c>
      <c r="CT381" s="729">
        <f ca="1">IF(NOT(snowball),0,IF(AG380=0,0,IF($C381&lt;=SUM($CL381:CS381),0,IF(BX381+$C381-SUM($CL381:CS381)&gt;AG380+BB381,AG380+BB381-BX381,$C381-SUM($CL381:CS381)))))</f>
        <v>0</v>
      </c>
      <c r="CU381" s="729">
        <f ca="1">IF(NOT(snowball),0,IF(AH380=0,0,IF($C381&lt;=SUM($CL381:CT381),0,IF(BY381+$C381-SUM($CL381:CT381)&gt;AH380+BC381,AH380+BC381-BY381,$C381-SUM($CL381:CT381)))))</f>
        <v>0</v>
      </c>
      <c r="CV381" s="729">
        <f ca="1">IF(NOT(snowball),0,IF(AI380=0,0,IF($C381&lt;=SUM($CL381:CU381),0,IF(BZ381+$C381-SUM($CL381:CU381)&gt;AI380+BD381,AI380+BD381-BZ381,$C381-SUM($CL381:CU381)))))</f>
        <v>0</v>
      </c>
      <c r="CW381" s="729">
        <f ca="1">IF(NOT(snowball),0,IF(AJ380=0,0,IF($C381&lt;=SUM($CL381:CV381),0,IF(CA381+$C381-SUM($CL381:CV381)&gt;AJ380+BE381,AJ380+BE381-CA381,$C381-SUM($CL381:CV381)))))</f>
        <v>0</v>
      </c>
      <c r="CX381" s="729">
        <f ca="1">IF(NOT(snowball),0,IF(AK380=0,0,IF($C381&lt;=SUM($CL381:CW381),0,IF(CB381+$C381-SUM($CL381:CW381)&gt;AK380+BF381,AK380+BF381-CB381,$C381-SUM($CL381:CW381)))))</f>
        <v>0</v>
      </c>
      <c r="CY381" s="729">
        <f ca="1">IF(NOT(snowball),0,IF(AL380=0,0,IF($C381&lt;=SUM($CL381:CX381),0,IF(CC381+$C381-SUM($CL381:CX381)&gt;AL380+BG381,AL380+BG381-CC381,$C381-SUM($CL381:CX381)))))</f>
        <v>0</v>
      </c>
      <c r="CZ381" s="729">
        <f ca="1">IF(NOT(snowball),0,IF(AM380=0,0,IF($C381&lt;=SUM($CL381:CY381),0,IF(CD381+$C381-SUM($CL381:CY381)&gt;AM380+BH381,AM380+BH381-CD381,$C381-SUM($CL381:CY381)))))</f>
        <v>0</v>
      </c>
      <c r="DA381" s="729">
        <f ca="1">IF(NOT(snowball),0,IF(AN380=0,0,IF($C381&lt;=SUM($CL381:CZ381),0,IF(CE381+$C381-SUM($CL381:CZ381)&gt;AN380+BI381,AN380+BI381-CE381,$C381-SUM($CL381:CZ381)))))</f>
        <v>0</v>
      </c>
      <c r="DB381" s="729">
        <f ca="1">IF(NOT(snowball),0,IF(AO380=0,0,IF($C381&lt;=SUM($CL381:DA381),0,IF(CF381+$C381-SUM($CL381:DA381)&gt;AO380+BJ381,AO380+BJ381-CF381,$C381-SUM($CL381:DA381)))))</f>
        <v>0</v>
      </c>
      <c r="DC381" s="729">
        <f ca="1">IF(NOT(snowball),0,IF(AP380=0,0,IF($C381&lt;=SUM($CL381:DB381),0,IF(CG381+$C381-SUM($CL381:DB381)&gt;AP380+BK381,AP380+BK381-CG381,$C381-SUM($CL381:DB381)))))</f>
        <v>0</v>
      </c>
      <c r="DD381" s="729">
        <f ca="1">IF(NOT(snowball),0,IF(AQ380=0,0,IF($C381&lt;=SUM($CL381:DC381),0,IF(CH381+$C381-SUM($CL381:DC381)&gt;AQ380+BL381,AQ380+BL381-CH381,$C381-SUM($CL381:DC381)))))</f>
        <v>0</v>
      </c>
      <c r="DE381" s="729">
        <f ca="1">IF(NOT(snowball),0,IF(AR380=0,0,IF($C381&lt;=SUM($CL381:DD381),0,IF(CI381+$C381-SUM($CL381:DD381)&gt;AR380+BM381,AR380+BM381-CI381,$C381-SUM($CL381:DD381)))))</f>
        <v>0</v>
      </c>
    </row>
  </sheetData>
  <mergeCells count="2">
    <mergeCell ref="D16:E16"/>
    <mergeCell ref="D5:E5"/>
  </mergeCells>
  <phoneticPr fontId="4" type="noConversion"/>
  <conditionalFormatting sqref="D13:W13">
    <cfRule type="expression" dxfId="4" priority="1" stopIfTrue="1">
      <formula>AND(paymenttype=2,OR(#REF!&gt;0,D16&gt;0))</formula>
    </cfRule>
  </conditionalFormatting>
  <conditionalFormatting sqref="D10:W10">
    <cfRule type="expression" dxfId="3" priority="2" stopIfTrue="1">
      <formula>AND(paymenttype=2,OR(#REF!&gt;0,#REF!&gt;0))</formula>
    </cfRule>
  </conditionalFormatting>
  <conditionalFormatting sqref="B21:B380">
    <cfRule type="expression" dxfId="2" priority="3" stopIfTrue="1">
      <formula>ISERROR(B21)</formula>
    </cfRule>
  </conditionalFormatting>
  <hyperlinks>
    <hyperlink ref="A2" r:id="rId1"/>
  </hyperlinks>
  <pageMargins left="0.25" right="0.25" top="0.25" bottom="0.5" header="0.5" footer="0.5"/>
  <pageSetup scale="61" fitToHeight="0" orientation="landscape"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sheetPr>
    <tabColor rgb="FFC00000"/>
  </sheetPr>
  <dimension ref="A1:K798"/>
  <sheetViews>
    <sheetView workbookViewId="0">
      <selection activeCell="D8" sqref="D8"/>
    </sheetView>
  </sheetViews>
  <sheetFormatPr defaultRowHeight="12.75"/>
  <cols>
    <col min="1" max="1" width="5.7109375" style="640" customWidth="1"/>
    <col min="2" max="2" width="11.7109375" style="640" customWidth="1"/>
    <col min="3" max="3" width="12.140625" style="640" customWidth="1"/>
    <col min="4" max="4" width="16.42578125" style="640" customWidth="1"/>
    <col min="5" max="5" width="3.7109375" style="640" customWidth="1"/>
    <col min="6" max="6" width="10.7109375" style="640" customWidth="1"/>
    <col min="7" max="7" width="11.85546875" style="640" customWidth="1"/>
    <col min="8" max="8" width="15.7109375" style="640" customWidth="1"/>
    <col min="9" max="9" width="2.42578125" style="640" customWidth="1"/>
    <col min="10" max="10" width="15.140625" style="640" customWidth="1"/>
    <col min="11" max="11" width="16.42578125" style="640" customWidth="1"/>
    <col min="12" max="13" width="11.85546875" style="640" customWidth="1"/>
    <col min="14" max="256" width="9.140625" style="640"/>
    <col min="257" max="257" width="5.7109375" style="640" customWidth="1"/>
    <col min="258" max="258" width="11.7109375" style="640" customWidth="1"/>
    <col min="259" max="259" width="12.140625" style="640" customWidth="1"/>
    <col min="260" max="260" width="16.42578125" style="640" customWidth="1"/>
    <col min="261" max="261" width="3.7109375" style="640" customWidth="1"/>
    <col min="262" max="262" width="10.7109375" style="640" customWidth="1"/>
    <col min="263" max="263" width="11.85546875" style="640" customWidth="1"/>
    <col min="264" max="264" width="15.7109375" style="640" customWidth="1"/>
    <col min="265" max="265" width="2.42578125" style="640" customWidth="1"/>
    <col min="266" max="266" width="15.140625" style="640" customWidth="1"/>
    <col min="267" max="267" width="16.42578125" style="640" customWidth="1"/>
    <col min="268" max="269" width="11.85546875" style="640" customWidth="1"/>
    <col min="270" max="512" width="9.140625" style="640"/>
    <col min="513" max="513" width="5.7109375" style="640" customWidth="1"/>
    <col min="514" max="514" width="11.7109375" style="640" customWidth="1"/>
    <col min="515" max="515" width="12.140625" style="640" customWidth="1"/>
    <col min="516" max="516" width="16.42578125" style="640" customWidth="1"/>
    <col min="517" max="517" width="3.7109375" style="640" customWidth="1"/>
    <col min="518" max="518" width="10.7109375" style="640" customWidth="1"/>
    <col min="519" max="519" width="11.85546875" style="640" customWidth="1"/>
    <col min="520" max="520" width="15.7109375" style="640" customWidth="1"/>
    <col min="521" max="521" width="2.42578125" style="640" customWidth="1"/>
    <col min="522" max="522" width="15.140625" style="640" customWidth="1"/>
    <col min="523" max="523" width="16.42578125" style="640" customWidth="1"/>
    <col min="524" max="525" width="11.85546875" style="640" customWidth="1"/>
    <col min="526" max="768" width="9.140625" style="640"/>
    <col min="769" max="769" width="5.7109375" style="640" customWidth="1"/>
    <col min="770" max="770" width="11.7109375" style="640" customWidth="1"/>
    <col min="771" max="771" width="12.140625" style="640" customWidth="1"/>
    <col min="772" max="772" width="16.42578125" style="640" customWidth="1"/>
    <col min="773" max="773" width="3.7109375" style="640" customWidth="1"/>
    <col min="774" max="774" width="10.7109375" style="640" customWidth="1"/>
    <col min="775" max="775" width="11.85546875" style="640" customWidth="1"/>
    <col min="776" max="776" width="15.7109375" style="640" customWidth="1"/>
    <col min="777" max="777" width="2.42578125" style="640" customWidth="1"/>
    <col min="778" max="778" width="15.140625" style="640" customWidth="1"/>
    <col min="779" max="779" width="16.42578125" style="640" customWidth="1"/>
    <col min="780" max="781" width="11.85546875" style="640" customWidth="1"/>
    <col min="782" max="1024" width="9.140625" style="640"/>
    <col min="1025" max="1025" width="5.7109375" style="640" customWidth="1"/>
    <col min="1026" max="1026" width="11.7109375" style="640" customWidth="1"/>
    <col min="1027" max="1027" width="12.140625" style="640" customWidth="1"/>
    <col min="1028" max="1028" width="16.42578125" style="640" customWidth="1"/>
    <col min="1029" max="1029" width="3.7109375" style="640" customWidth="1"/>
    <col min="1030" max="1030" width="10.7109375" style="640" customWidth="1"/>
    <col min="1031" max="1031" width="11.85546875" style="640" customWidth="1"/>
    <col min="1032" max="1032" width="15.7109375" style="640" customWidth="1"/>
    <col min="1033" max="1033" width="2.42578125" style="640" customWidth="1"/>
    <col min="1034" max="1034" width="15.140625" style="640" customWidth="1"/>
    <col min="1035" max="1035" width="16.42578125" style="640" customWidth="1"/>
    <col min="1036" max="1037" width="11.85546875" style="640" customWidth="1"/>
    <col min="1038" max="1280" width="9.140625" style="640"/>
    <col min="1281" max="1281" width="5.7109375" style="640" customWidth="1"/>
    <col min="1282" max="1282" width="11.7109375" style="640" customWidth="1"/>
    <col min="1283" max="1283" width="12.140625" style="640" customWidth="1"/>
    <col min="1284" max="1284" width="16.42578125" style="640" customWidth="1"/>
    <col min="1285" max="1285" width="3.7109375" style="640" customWidth="1"/>
    <col min="1286" max="1286" width="10.7109375" style="640" customWidth="1"/>
    <col min="1287" max="1287" width="11.85546875" style="640" customWidth="1"/>
    <col min="1288" max="1288" width="15.7109375" style="640" customWidth="1"/>
    <col min="1289" max="1289" width="2.42578125" style="640" customWidth="1"/>
    <col min="1290" max="1290" width="15.140625" style="640" customWidth="1"/>
    <col min="1291" max="1291" width="16.42578125" style="640" customWidth="1"/>
    <col min="1292" max="1293" width="11.85546875" style="640" customWidth="1"/>
    <col min="1294" max="1536" width="9.140625" style="640"/>
    <col min="1537" max="1537" width="5.7109375" style="640" customWidth="1"/>
    <col min="1538" max="1538" width="11.7109375" style="640" customWidth="1"/>
    <col min="1539" max="1539" width="12.140625" style="640" customWidth="1"/>
    <col min="1540" max="1540" width="16.42578125" style="640" customWidth="1"/>
    <col min="1541" max="1541" width="3.7109375" style="640" customWidth="1"/>
    <col min="1542" max="1542" width="10.7109375" style="640" customWidth="1"/>
    <col min="1543" max="1543" width="11.85546875" style="640" customWidth="1"/>
    <col min="1544" max="1544" width="15.7109375" style="640" customWidth="1"/>
    <col min="1545" max="1545" width="2.42578125" style="640" customWidth="1"/>
    <col min="1546" max="1546" width="15.140625" style="640" customWidth="1"/>
    <col min="1547" max="1547" width="16.42578125" style="640" customWidth="1"/>
    <col min="1548" max="1549" width="11.85546875" style="640" customWidth="1"/>
    <col min="1550" max="1792" width="9.140625" style="640"/>
    <col min="1793" max="1793" width="5.7109375" style="640" customWidth="1"/>
    <col min="1794" max="1794" width="11.7109375" style="640" customWidth="1"/>
    <col min="1795" max="1795" width="12.140625" style="640" customWidth="1"/>
    <col min="1796" max="1796" width="16.42578125" style="640" customWidth="1"/>
    <col min="1797" max="1797" width="3.7109375" style="640" customWidth="1"/>
    <col min="1798" max="1798" width="10.7109375" style="640" customWidth="1"/>
    <col min="1799" max="1799" width="11.85546875" style="640" customWidth="1"/>
    <col min="1800" max="1800" width="15.7109375" style="640" customWidth="1"/>
    <col min="1801" max="1801" width="2.42578125" style="640" customWidth="1"/>
    <col min="1802" max="1802" width="15.140625" style="640" customWidth="1"/>
    <col min="1803" max="1803" width="16.42578125" style="640" customWidth="1"/>
    <col min="1804" max="1805" width="11.85546875" style="640" customWidth="1"/>
    <col min="1806" max="2048" width="9.140625" style="640"/>
    <col min="2049" max="2049" width="5.7109375" style="640" customWidth="1"/>
    <col min="2050" max="2050" width="11.7109375" style="640" customWidth="1"/>
    <col min="2051" max="2051" width="12.140625" style="640" customWidth="1"/>
    <col min="2052" max="2052" width="16.42578125" style="640" customWidth="1"/>
    <col min="2053" max="2053" width="3.7109375" style="640" customWidth="1"/>
    <col min="2054" max="2054" width="10.7109375" style="640" customWidth="1"/>
    <col min="2055" max="2055" width="11.85546875" style="640" customWidth="1"/>
    <col min="2056" max="2056" width="15.7109375" style="640" customWidth="1"/>
    <col min="2057" max="2057" width="2.42578125" style="640" customWidth="1"/>
    <col min="2058" max="2058" width="15.140625" style="640" customWidth="1"/>
    <col min="2059" max="2059" width="16.42578125" style="640" customWidth="1"/>
    <col min="2060" max="2061" width="11.85546875" style="640" customWidth="1"/>
    <col min="2062" max="2304" width="9.140625" style="640"/>
    <col min="2305" max="2305" width="5.7109375" style="640" customWidth="1"/>
    <col min="2306" max="2306" width="11.7109375" style="640" customWidth="1"/>
    <col min="2307" max="2307" width="12.140625" style="640" customWidth="1"/>
    <col min="2308" max="2308" width="16.42578125" style="640" customWidth="1"/>
    <col min="2309" max="2309" width="3.7109375" style="640" customWidth="1"/>
    <col min="2310" max="2310" width="10.7109375" style="640" customWidth="1"/>
    <col min="2311" max="2311" width="11.85546875" style="640" customWidth="1"/>
    <col min="2312" max="2312" width="15.7109375" style="640" customWidth="1"/>
    <col min="2313" max="2313" width="2.42578125" style="640" customWidth="1"/>
    <col min="2314" max="2314" width="15.140625" style="640" customWidth="1"/>
    <col min="2315" max="2315" width="16.42578125" style="640" customWidth="1"/>
    <col min="2316" max="2317" width="11.85546875" style="640" customWidth="1"/>
    <col min="2318" max="2560" width="9.140625" style="640"/>
    <col min="2561" max="2561" width="5.7109375" style="640" customWidth="1"/>
    <col min="2562" max="2562" width="11.7109375" style="640" customWidth="1"/>
    <col min="2563" max="2563" width="12.140625" style="640" customWidth="1"/>
    <col min="2564" max="2564" width="16.42578125" style="640" customWidth="1"/>
    <col min="2565" max="2565" width="3.7109375" style="640" customWidth="1"/>
    <col min="2566" max="2566" width="10.7109375" style="640" customWidth="1"/>
    <col min="2567" max="2567" width="11.85546875" style="640" customWidth="1"/>
    <col min="2568" max="2568" width="15.7109375" style="640" customWidth="1"/>
    <col min="2569" max="2569" width="2.42578125" style="640" customWidth="1"/>
    <col min="2570" max="2570" width="15.140625" style="640" customWidth="1"/>
    <col min="2571" max="2571" width="16.42578125" style="640" customWidth="1"/>
    <col min="2572" max="2573" width="11.85546875" style="640" customWidth="1"/>
    <col min="2574" max="2816" width="9.140625" style="640"/>
    <col min="2817" max="2817" width="5.7109375" style="640" customWidth="1"/>
    <col min="2818" max="2818" width="11.7109375" style="640" customWidth="1"/>
    <col min="2819" max="2819" width="12.140625" style="640" customWidth="1"/>
    <col min="2820" max="2820" width="16.42578125" style="640" customWidth="1"/>
    <col min="2821" max="2821" width="3.7109375" style="640" customWidth="1"/>
    <col min="2822" max="2822" width="10.7109375" style="640" customWidth="1"/>
    <col min="2823" max="2823" width="11.85546875" style="640" customWidth="1"/>
    <col min="2824" max="2824" width="15.7109375" style="640" customWidth="1"/>
    <col min="2825" max="2825" width="2.42578125" style="640" customWidth="1"/>
    <col min="2826" max="2826" width="15.140625" style="640" customWidth="1"/>
    <col min="2827" max="2827" width="16.42578125" style="640" customWidth="1"/>
    <col min="2828" max="2829" width="11.85546875" style="640" customWidth="1"/>
    <col min="2830" max="3072" width="9.140625" style="640"/>
    <col min="3073" max="3073" width="5.7109375" style="640" customWidth="1"/>
    <col min="3074" max="3074" width="11.7109375" style="640" customWidth="1"/>
    <col min="3075" max="3075" width="12.140625" style="640" customWidth="1"/>
    <col min="3076" max="3076" width="16.42578125" style="640" customWidth="1"/>
    <col min="3077" max="3077" width="3.7109375" style="640" customWidth="1"/>
    <col min="3078" max="3078" width="10.7109375" style="640" customWidth="1"/>
    <col min="3079" max="3079" width="11.85546875" style="640" customWidth="1"/>
    <col min="3080" max="3080" width="15.7109375" style="640" customWidth="1"/>
    <col min="3081" max="3081" width="2.42578125" style="640" customWidth="1"/>
    <col min="3082" max="3082" width="15.140625" style="640" customWidth="1"/>
    <col min="3083" max="3083" width="16.42578125" style="640" customWidth="1"/>
    <col min="3084" max="3085" width="11.85546875" style="640" customWidth="1"/>
    <col min="3086" max="3328" width="9.140625" style="640"/>
    <col min="3329" max="3329" width="5.7109375" style="640" customWidth="1"/>
    <col min="3330" max="3330" width="11.7109375" style="640" customWidth="1"/>
    <col min="3331" max="3331" width="12.140625" style="640" customWidth="1"/>
    <col min="3332" max="3332" width="16.42578125" style="640" customWidth="1"/>
    <col min="3333" max="3333" width="3.7109375" style="640" customWidth="1"/>
    <col min="3334" max="3334" width="10.7109375" style="640" customWidth="1"/>
    <col min="3335" max="3335" width="11.85546875" style="640" customWidth="1"/>
    <col min="3336" max="3336" width="15.7109375" style="640" customWidth="1"/>
    <col min="3337" max="3337" width="2.42578125" style="640" customWidth="1"/>
    <col min="3338" max="3338" width="15.140625" style="640" customWidth="1"/>
    <col min="3339" max="3339" width="16.42578125" style="640" customWidth="1"/>
    <col min="3340" max="3341" width="11.85546875" style="640" customWidth="1"/>
    <col min="3342" max="3584" width="9.140625" style="640"/>
    <col min="3585" max="3585" width="5.7109375" style="640" customWidth="1"/>
    <col min="3586" max="3586" width="11.7109375" style="640" customWidth="1"/>
    <col min="3587" max="3587" width="12.140625" style="640" customWidth="1"/>
    <col min="3588" max="3588" width="16.42578125" style="640" customWidth="1"/>
    <col min="3589" max="3589" width="3.7109375" style="640" customWidth="1"/>
    <col min="3590" max="3590" width="10.7109375" style="640" customWidth="1"/>
    <col min="3591" max="3591" width="11.85546875" style="640" customWidth="1"/>
    <col min="3592" max="3592" width="15.7109375" style="640" customWidth="1"/>
    <col min="3593" max="3593" width="2.42578125" style="640" customWidth="1"/>
    <col min="3594" max="3594" width="15.140625" style="640" customWidth="1"/>
    <col min="3595" max="3595" width="16.42578125" style="640" customWidth="1"/>
    <col min="3596" max="3597" width="11.85546875" style="640" customWidth="1"/>
    <col min="3598" max="3840" width="9.140625" style="640"/>
    <col min="3841" max="3841" width="5.7109375" style="640" customWidth="1"/>
    <col min="3842" max="3842" width="11.7109375" style="640" customWidth="1"/>
    <col min="3843" max="3843" width="12.140625" style="640" customWidth="1"/>
    <col min="3844" max="3844" width="16.42578125" style="640" customWidth="1"/>
    <col min="3845" max="3845" width="3.7109375" style="640" customWidth="1"/>
    <col min="3846" max="3846" width="10.7109375" style="640" customWidth="1"/>
    <col min="3847" max="3847" width="11.85546875" style="640" customWidth="1"/>
    <col min="3848" max="3848" width="15.7109375" style="640" customWidth="1"/>
    <col min="3849" max="3849" width="2.42578125" style="640" customWidth="1"/>
    <col min="3850" max="3850" width="15.140625" style="640" customWidth="1"/>
    <col min="3851" max="3851" width="16.42578125" style="640" customWidth="1"/>
    <col min="3852" max="3853" width="11.85546875" style="640" customWidth="1"/>
    <col min="3854" max="4096" width="9.140625" style="640"/>
    <col min="4097" max="4097" width="5.7109375" style="640" customWidth="1"/>
    <col min="4098" max="4098" width="11.7109375" style="640" customWidth="1"/>
    <col min="4099" max="4099" width="12.140625" style="640" customWidth="1"/>
    <col min="4100" max="4100" width="16.42578125" style="640" customWidth="1"/>
    <col min="4101" max="4101" width="3.7109375" style="640" customWidth="1"/>
    <col min="4102" max="4102" width="10.7109375" style="640" customWidth="1"/>
    <col min="4103" max="4103" width="11.85546875" style="640" customWidth="1"/>
    <col min="4104" max="4104" width="15.7109375" style="640" customWidth="1"/>
    <col min="4105" max="4105" width="2.42578125" style="640" customWidth="1"/>
    <col min="4106" max="4106" width="15.140625" style="640" customWidth="1"/>
    <col min="4107" max="4107" width="16.42578125" style="640" customWidth="1"/>
    <col min="4108" max="4109" width="11.85546875" style="640" customWidth="1"/>
    <col min="4110" max="4352" width="9.140625" style="640"/>
    <col min="4353" max="4353" width="5.7109375" style="640" customWidth="1"/>
    <col min="4354" max="4354" width="11.7109375" style="640" customWidth="1"/>
    <col min="4355" max="4355" width="12.140625" style="640" customWidth="1"/>
    <col min="4356" max="4356" width="16.42578125" style="640" customWidth="1"/>
    <col min="4357" max="4357" width="3.7109375" style="640" customWidth="1"/>
    <col min="4358" max="4358" width="10.7109375" style="640" customWidth="1"/>
    <col min="4359" max="4359" width="11.85546875" style="640" customWidth="1"/>
    <col min="4360" max="4360" width="15.7109375" style="640" customWidth="1"/>
    <col min="4361" max="4361" width="2.42578125" style="640" customWidth="1"/>
    <col min="4362" max="4362" width="15.140625" style="640" customWidth="1"/>
    <col min="4363" max="4363" width="16.42578125" style="640" customWidth="1"/>
    <col min="4364" max="4365" width="11.85546875" style="640" customWidth="1"/>
    <col min="4366" max="4608" width="9.140625" style="640"/>
    <col min="4609" max="4609" width="5.7109375" style="640" customWidth="1"/>
    <col min="4610" max="4610" width="11.7109375" style="640" customWidth="1"/>
    <col min="4611" max="4611" width="12.140625" style="640" customWidth="1"/>
    <col min="4612" max="4612" width="16.42578125" style="640" customWidth="1"/>
    <col min="4613" max="4613" width="3.7109375" style="640" customWidth="1"/>
    <col min="4614" max="4614" width="10.7109375" style="640" customWidth="1"/>
    <col min="4615" max="4615" width="11.85546875" style="640" customWidth="1"/>
    <col min="4616" max="4616" width="15.7109375" style="640" customWidth="1"/>
    <col min="4617" max="4617" width="2.42578125" style="640" customWidth="1"/>
    <col min="4618" max="4618" width="15.140625" style="640" customWidth="1"/>
    <col min="4619" max="4619" width="16.42578125" style="640" customWidth="1"/>
    <col min="4620" max="4621" width="11.85546875" style="640" customWidth="1"/>
    <col min="4622" max="4864" width="9.140625" style="640"/>
    <col min="4865" max="4865" width="5.7109375" style="640" customWidth="1"/>
    <col min="4866" max="4866" width="11.7109375" style="640" customWidth="1"/>
    <col min="4867" max="4867" width="12.140625" style="640" customWidth="1"/>
    <col min="4868" max="4868" width="16.42578125" style="640" customWidth="1"/>
    <col min="4869" max="4869" width="3.7109375" style="640" customWidth="1"/>
    <col min="4870" max="4870" width="10.7109375" style="640" customWidth="1"/>
    <col min="4871" max="4871" width="11.85546875" style="640" customWidth="1"/>
    <col min="4872" max="4872" width="15.7109375" style="640" customWidth="1"/>
    <col min="4873" max="4873" width="2.42578125" style="640" customWidth="1"/>
    <col min="4874" max="4874" width="15.140625" style="640" customWidth="1"/>
    <col min="4875" max="4875" width="16.42578125" style="640" customWidth="1"/>
    <col min="4876" max="4877" width="11.85546875" style="640" customWidth="1"/>
    <col min="4878" max="5120" width="9.140625" style="640"/>
    <col min="5121" max="5121" width="5.7109375" style="640" customWidth="1"/>
    <col min="5122" max="5122" width="11.7109375" style="640" customWidth="1"/>
    <col min="5123" max="5123" width="12.140625" style="640" customWidth="1"/>
    <col min="5124" max="5124" width="16.42578125" style="640" customWidth="1"/>
    <col min="5125" max="5125" width="3.7109375" style="640" customWidth="1"/>
    <col min="5126" max="5126" width="10.7109375" style="640" customWidth="1"/>
    <col min="5127" max="5127" width="11.85546875" style="640" customWidth="1"/>
    <col min="5128" max="5128" width="15.7109375" style="640" customWidth="1"/>
    <col min="5129" max="5129" width="2.42578125" style="640" customWidth="1"/>
    <col min="5130" max="5130" width="15.140625" style="640" customWidth="1"/>
    <col min="5131" max="5131" width="16.42578125" style="640" customWidth="1"/>
    <col min="5132" max="5133" width="11.85546875" style="640" customWidth="1"/>
    <col min="5134" max="5376" width="9.140625" style="640"/>
    <col min="5377" max="5377" width="5.7109375" style="640" customWidth="1"/>
    <col min="5378" max="5378" width="11.7109375" style="640" customWidth="1"/>
    <col min="5379" max="5379" width="12.140625" style="640" customWidth="1"/>
    <col min="5380" max="5380" width="16.42578125" style="640" customWidth="1"/>
    <col min="5381" max="5381" width="3.7109375" style="640" customWidth="1"/>
    <col min="5382" max="5382" width="10.7109375" style="640" customWidth="1"/>
    <col min="5383" max="5383" width="11.85546875" style="640" customWidth="1"/>
    <col min="5384" max="5384" width="15.7109375" style="640" customWidth="1"/>
    <col min="5385" max="5385" width="2.42578125" style="640" customWidth="1"/>
    <col min="5386" max="5386" width="15.140625" style="640" customWidth="1"/>
    <col min="5387" max="5387" width="16.42578125" style="640" customWidth="1"/>
    <col min="5388" max="5389" width="11.85546875" style="640" customWidth="1"/>
    <col min="5390" max="5632" width="9.140625" style="640"/>
    <col min="5633" max="5633" width="5.7109375" style="640" customWidth="1"/>
    <col min="5634" max="5634" width="11.7109375" style="640" customWidth="1"/>
    <col min="5635" max="5635" width="12.140625" style="640" customWidth="1"/>
    <col min="5636" max="5636" width="16.42578125" style="640" customWidth="1"/>
    <col min="5637" max="5637" width="3.7109375" style="640" customWidth="1"/>
    <col min="5638" max="5638" width="10.7109375" style="640" customWidth="1"/>
    <col min="5639" max="5639" width="11.85546875" style="640" customWidth="1"/>
    <col min="5640" max="5640" width="15.7109375" style="640" customWidth="1"/>
    <col min="5641" max="5641" width="2.42578125" style="640" customWidth="1"/>
    <col min="5642" max="5642" width="15.140625" style="640" customWidth="1"/>
    <col min="5643" max="5643" width="16.42578125" style="640" customWidth="1"/>
    <col min="5644" max="5645" width="11.85546875" style="640" customWidth="1"/>
    <col min="5646" max="5888" width="9.140625" style="640"/>
    <col min="5889" max="5889" width="5.7109375" style="640" customWidth="1"/>
    <col min="5890" max="5890" width="11.7109375" style="640" customWidth="1"/>
    <col min="5891" max="5891" width="12.140625" style="640" customWidth="1"/>
    <col min="5892" max="5892" width="16.42578125" style="640" customWidth="1"/>
    <col min="5893" max="5893" width="3.7109375" style="640" customWidth="1"/>
    <col min="5894" max="5894" width="10.7109375" style="640" customWidth="1"/>
    <col min="5895" max="5895" width="11.85546875" style="640" customWidth="1"/>
    <col min="5896" max="5896" width="15.7109375" style="640" customWidth="1"/>
    <col min="5897" max="5897" width="2.42578125" style="640" customWidth="1"/>
    <col min="5898" max="5898" width="15.140625" style="640" customWidth="1"/>
    <col min="5899" max="5899" width="16.42578125" style="640" customWidth="1"/>
    <col min="5900" max="5901" width="11.85546875" style="640" customWidth="1"/>
    <col min="5902" max="6144" width="9.140625" style="640"/>
    <col min="6145" max="6145" width="5.7109375" style="640" customWidth="1"/>
    <col min="6146" max="6146" width="11.7109375" style="640" customWidth="1"/>
    <col min="6147" max="6147" width="12.140625" style="640" customWidth="1"/>
    <col min="6148" max="6148" width="16.42578125" style="640" customWidth="1"/>
    <col min="6149" max="6149" width="3.7109375" style="640" customWidth="1"/>
    <col min="6150" max="6150" width="10.7109375" style="640" customWidth="1"/>
    <col min="6151" max="6151" width="11.85546875" style="640" customWidth="1"/>
    <col min="6152" max="6152" width="15.7109375" style="640" customWidth="1"/>
    <col min="6153" max="6153" width="2.42578125" style="640" customWidth="1"/>
    <col min="6154" max="6154" width="15.140625" style="640" customWidth="1"/>
    <col min="6155" max="6155" width="16.42578125" style="640" customWidth="1"/>
    <col min="6156" max="6157" width="11.85546875" style="640" customWidth="1"/>
    <col min="6158" max="6400" width="9.140625" style="640"/>
    <col min="6401" max="6401" width="5.7109375" style="640" customWidth="1"/>
    <col min="6402" max="6402" width="11.7109375" style="640" customWidth="1"/>
    <col min="6403" max="6403" width="12.140625" style="640" customWidth="1"/>
    <col min="6404" max="6404" width="16.42578125" style="640" customWidth="1"/>
    <col min="6405" max="6405" width="3.7109375" style="640" customWidth="1"/>
    <col min="6406" max="6406" width="10.7109375" style="640" customWidth="1"/>
    <col min="6407" max="6407" width="11.85546875" style="640" customWidth="1"/>
    <col min="6408" max="6408" width="15.7109375" style="640" customWidth="1"/>
    <col min="6409" max="6409" width="2.42578125" style="640" customWidth="1"/>
    <col min="6410" max="6410" width="15.140625" style="640" customWidth="1"/>
    <col min="6411" max="6411" width="16.42578125" style="640" customWidth="1"/>
    <col min="6412" max="6413" width="11.85546875" style="640" customWidth="1"/>
    <col min="6414" max="6656" width="9.140625" style="640"/>
    <col min="6657" max="6657" width="5.7109375" style="640" customWidth="1"/>
    <col min="6658" max="6658" width="11.7109375" style="640" customWidth="1"/>
    <col min="6659" max="6659" width="12.140625" style="640" customWidth="1"/>
    <col min="6660" max="6660" width="16.42578125" style="640" customWidth="1"/>
    <col min="6661" max="6661" width="3.7109375" style="640" customWidth="1"/>
    <col min="6662" max="6662" width="10.7109375" style="640" customWidth="1"/>
    <col min="6663" max="6663" width="11.85546875" style="640" customWidth="1"/>
    <col min="6664" max="6664" width="15.7109375" style="640" customWidth="1"/>
    <col min="6665" max="6665" width="2.42578125" style="640" customWidth="1"/>
    <col min="6666" max="6666" width="15.140625" style="640" customWidth="1"/>
    <col min="6667" max="6667" width="16.42578125" style="640" customWidth="1"/>
    <col min="6668" max="6669" width="11.85546875" style="640" customWidth="1"/>
    <col min="6670" max="6912" width="9.140625" style="640"/>
    <col min="6913" max="6913" width="5.7109375" style="640" customWidth="1"/>
    <col min="6914" max="6914" width="11.7109375" style="640" customWidth="1"/>
    <col min="6915" max="6915" width="12.140625" style="640" customWidth="1"/>
    <col min="6916" max="6916" width="16.42578125" style="640" customWidth="1"/>
    <col min="6917" max="6917" width="3.7109375" style="640" customWidth="1"/>
    <col min="6918" max="6918" width="10.7109375" style="640" customWidth="1"/>
    <col min="6919" max="6919" width="11.85546875" style="640" customWidth="1"/>
    <col min="6920" max="6920" width="15.7109375" style="640" customWidth="1"/>
    <col min="6921" max="6921" width="2.42578125" style="640" customWidth="1"/>
    <col min="6922" max="6922" width="15.140625" style="640" customWidth="1"/>
    <col min="6923" max="6923" width="16.42578125" style="640" customWidth="1"/>
    <col min="6924" max="6925" width="11.85546875" style="640" customWidth="1"/>
    <col min="6926" max="7168" width="9.140625" style="640"/>
    <col min="7169" max="7169" width="5.7109375" style="640" customWidth="1"/>
    <col min="7170" max="7170" width="11.7109375" style="640" customWidth="1"/>
    <col min="7171" max="7171" width="12.140625" style="640" customWidth="1"/>
    <col min="7172" max="7172" width="16.42578125" style="640" customWidth="1"/>
    <col min="7173" max="7173" width="3.7109375" style="640" customWidth="1"/>
    <col min="7174" max="7174" width="10.7109375" style="640" customWidth="1"/>
    <col min="7175" max="7175" width="11.85546875" style="640" customWidth="1"/>
    <col min="7176" max="7176" width="15.7109375" style="640" customWidth="1"/>
    <col min="7177" max="7177" width="2.42578125" style="640" customWidth="1"/>
    <col min="7178" max="7178" width="15.140625" style="640" customWidth="1"/>
    <col min="7179" max="7179" width="16.42578125" style="640" customWidth="1"/>
    <col min="7180" max="7181" width="11.85546875" style="640" customWidth="1"/>
    <col min="7182" max="7424" width="9.140625" style="640"/>
    <col min="7425" max="7425" width="5.7109375" style="640" customWidth="1"/>
    <col min="7426" max="7426" width="11.7109375" style="640" customWidth="1"/>
    <col min="7427" max="7427" width="12.140625" style="640" customWidth="1"/>
    <col min="7428" max="7428" width="16.42578125" style="640" customWidth="1"/>
    <col min="7429" max="7429" width="3.7109375" style="640" customWidth="1"/>
    <col min="7430" max="7430" width="10.7109375" style="640" customWidth="1"/>
    <col min="7431" max="7431" width="11.85546875" style="640" customWidth="1"/>
    <col min="7432" max="7432" width="15.7109375" style="640" customWidth="1"/>
    <col min="7433" max="7433" width="2.42578125" style="640" customWidth="1"/>
    <col min="7434" max="7434" width="15.140625" style="640" customWidth="1"/>
    <col min="7435" max="7435" width="16.42578125" style="640" customWidth="1"/>
    <col min="7436" max="7437" width="11.85546875" style="640" customWidth="1"/>
    <col min="7438" max="7680" width="9.140625" style="640"/>
    <col min="7681" max="7681" width="5.7109375" style="640" customWidth="1"/>
    <col min="7682" max="7682" width="11.7109375" style="640" customWidth="1"/>
    <col min="7683" max="7683" width="12.140625" style="640" customWidth="1"/>
    <col min="7684" max="7684" width="16.42578125" style="640" customWidth="1"/>
    <col min="7685" max="7685" width="3.7109375" style="640" customWidth="1"/>
    <col min="7686" max="7686" width="10.7109375" style="640" customWidth="1"/>
    <col min="7687" max="7687" width="11.85546875" style="640" customWidth="1"/>
    <col min="7688" max="7688" width="15.7109375" style="640" customWidth="1"/>
    <col min="7689" max="7689" width="2.42578125" style="640" customWidth="1"/>
    <col min="7690" max="7690" width="15.140625" style="640" customWidth="1"/>
    <col min="7691" max="7691" width="16.42578125" style="640" customWidth="1"/>
    <col min="7692" max="7693" width="11.85546875" style="640" customWidth="1"/>
    <col min="7694" max="7936" width="9.140625" style="640"/>
    <col min="7937" max="7937" width="5.7109375" style="640" customWidth="1"/>
    <col min="7938" max="7938" width="11.7109375" style="640" customWidth="1"/>
    <col min="7939" max="7939" width="12.140625" style="640" customWidth="1"/>
    <col min="7940" max="7940" width="16.42578125" style="640" customWidth="1"/>
    <col min="7941" max="7941" width="3.7109375" style="640" customWidth="1"/>
    <col min="7942" max="7942" width="10.7109375" style="640" customWidth="1"/>
    <col min="7943" max="7943" width="11.85546875" style="640" customWidth="1"/>
    <col min="7944" max="7944" width="15.7109375" style="640" customWidth="1"/>
    <col min="7945" max="7945" width="2.42578125" style="640" customWidth="1"/>
    <col min="7946" max="7946" width="15.140625" style="640" customWidth="1"/>
    <col min="7947" max="7947" width="16.42578125" style="640" customWidth="1"/>
    <col min="7948" max="7949" width="11.85546875" style="640" customWidth="1"/>
    <col min="7950" max="8192" width="9.140625" style="640"/>
    <col min="8193" max="8193" width="5.7109375" style="640" customWidth="1"/>
    <col min="8194" max="8194" width="11.7109375" style="640" customWidth="1"/>
    <col min="8195" max="8195" width="12.140625" style="640" customWidth="1"/>
    <col min="8196" max="8196" width="16.42578125" style="640" customWidth="1"/>
    <col min="8197" max="8197" width="3.7109375" style="640" customWidth="1"/>
    <col min="8198" max="8198" width="10.7109375" style="640" customWidth="1"/>
    <col min="8199" max="8199" width="11.85546875" style="640" customWidth="1"/>
    <col min="8200" max="8200" width="15.7109375" style="640" customWidth="1"/>
    <col min="8201" max="8201" width="2.42578125" style="640" customWidth="1"/>
    <col min="8202" max="8202" width="15.140625" style="640" customWidth="1"/>
    <col min="8203" max="8203" width="16.42578125" style="640" customWidth="1"/>
    <col min="8204" max="8205" width="11.85546875" style="640" customWidth="1"/>
    <col min="8206" max="8448" width="9.140625" style="640"/>
    <col min="8449" max="8449" width="5.7109375" style="640" customWidth="1"/>
    <col min="8450" max="8450" width="11.7109375" style="640" customWidth="1"/>
    <col min="8451" max="8451" width="12.140625" style="640" customWidth="1"/>
    <col min="8452" max="8452" width="16.42578125" style="640" customWidth="1"/>
    <col min="8453" max="8453" width="3.7109375" style="640" customWidth="1"/>
    <col min="8454" max="8454" width="10.7109375" style="640" customWidth="1"/>
    <col min="8455" max="8455" width="11.85546875" style="640" customWidth="1"/>
    <col min="8456" max="8456" width="15.7109375" style="640" customWidth="1"/>
    <col min="8457" max="8457" width="2.42578125" style="640" customWidth="1"/>
    <col min="8458" max="8458" width="15.140625" style="640" customWidth="1"/>
    <col min="8459" max="8459" width="16.42578125" style="640" customWidth="1"/>
    <col min="8460" max="8461" width="11.85546875" style="640" customWidth="1"/>
    <col min="8462" max="8704" width="9.140625" style="640"/>
    <col min="8705" max="8705" width="5.7109375" style="640" customWidth="1"/>
    <col min="8706" max="8706" width="11.7109375" style="640" customWidth="1"/>
    <col min="8707" max="8707" width="12.140625" style="640" customWidth="1"/>
    <col min="8708" max="8708" width="16.42578125" style="640" customWidth="1"/>
    <col min="8709" max="8709" width="3.7109375" style="640" customWidth="1"/>
    <col min="8710" max="8710" width="10.7109375" style="640" customWidth="1"/>
    <col min="8711" max="8711" width="11.85546875" style="640" customWidth="1"/>
    <col min="8712" max="8712" width="15.7109375" style="640" customWidth="1"/>
    <col min="8713" max="8713" width="2.42578125" style="640" customWidth="1"/>
    <col min="8714" max="8714" width="15.140625" style="640" customWidth="1"/>
    <col min="8715" max="8715" width="16.42578125" style="640" customWidth="1"/>
    <col min="8716" max="8717" width="11.85546875" style="640" customWidth="1"/>
    <col min="8718" max="8960" width="9.140625" style="640"/>
    <col min="8961" max="8961" width="5.7109375" style="640" customWidth="1"/>
    <col min="8962" max="8962" width="11.7109375" style="640" customWidth="1"/>
    <col min="8963" max="8963" width="12.140625" style="640" customWidth="1"/>
    <col min="8964" max="8964" width="16.42578125" style="640" customWidth="1"/>
    <col min="8965" max="8965" width="3.7109375" style="640" customWidth="1"/>
    <col min="8966" max="8966" width="10.7109375" style="640" customWidth="1"/>
    <col min="8967" max="8967" width="11.85546875" style="640" customWidth="1"/>
    <col min="8968" max="8968" width="15.7109375" style="640" customWidth="1"/>
    <col min="8969" max="8969" width="2.42578125" style="640" customWidth="1"/>
    <col min="8970" max="8970" width="15.140625" style="640" customWidth="1"/>
    <col min="8971" max="8971" width="16.42578125" style="640" customWidth="1"/>
    <col min="8972" max="8973" width="11.85546875" style="640" customWidth="1"/>
    <col min="8974" max="9216" width="9.140625" style="640"/>
    <col min="9217" max="9217" width="5.7109375" style="640" customWidth="1"/>
    <col min="9218" max="9218" width="11.7109375" style="640" customWidth="1"/>
    <col min="9219" max="9219" width="12.140625" style="640" customWidth="1"/>
    <col min="9220" max="9220" width="16.42578125" style="640" customWidth="1"/>
    <col min="9221" max="9221" width="3.7109375" style="640" customWidth="1"/>
    <col min="9222" max="9222" width="10.7109375" style="640" customWidth="1"/>
    <col min="9223" max="9223" width="11.85546875" style="640" customWidth="1"/>
    <col min="9224" max="9224" width="15.7109375" style="640" customWidth="1"/>
    <col min="9225" max="9225" width="2.42578125" style="640" customWidth="1"/>
    <col min="9226" max="9226" width="15.140625" style="640" customWidth="1"/>
    <col min="9227" max="9227" width="16.42578125" style="640" customWidth="1"/>
    <col min="9228" max="9229" width="11.85546875" style="640" customWidth="1"/>
    <col min="9230" max="9472" width="9.140625" style="640"/>
    <col min="9473" max="9473" width="5.7109375" style="640" customWidth="1"/>
    <col min="9474" max="9474" width="11.7109375" style="640" customWidth="1"/>
    <col min="9475" max="9475" width="12.140625" style="640" customWidth="1"/>
    <col min="9476" max="9476" width="16.42578125" style="640" customWidth="1"/>
    <col min="9477" max="9477" width="3.7109375" style="640" customWidth="1"/>
    <col min="9478" max="9478" width="10.7109375" style="640" customWidth="1"/>
    <col min="9479" max="9479" width="11.85546875" style="640" customWidth="1"/>
    <col min="9480" max="9480" width="15.7109375" style="640" customWidth="1"/>
    <col min="9481" max="9481" width="2.42578125" style="640" customWidth="1"/>
    <col min="9482" max="9482" width="15.140625" style="640" customWidth="1"/>
    <col min="9483" max="9483" width="16.42578125" style="640" customWidth="1"/>
    <col min="9484" max="9485" width="11.85546875" style="640" customWidth="1"/>
    <col min="9486" max="9728" width="9.140625" style="640"/>
    <col min="9729" max="9729" width="5.7109375" style="640" customWidth="1"/>
    <col min="9730" max="9730" width="11.7109375" style="640" customWidth="1"/>
    <col min="9731" max="9731" width="12.140625" style="640" customWidth="1"/>
    <col min="9732" max="9732" width="16.42578125" style="640" customWidth="1"/>
    <col min="9733" max="9733" width="3.7109375" style="640" customWidth="1"/>
    <col min="9734" max="9734" width="10.7109375" style="640" customWidth="1"/>
    <col min="9735" max="9735" width="11.85546875" style="640" customWidth="1"/>
    <col min="9736" max="9736" width="15.7109375" style="640" customWidth="1"/>
    <col min="9737" max="9737" width="2.42578125" style="640" customWidth="1"/>
    <col min="9738" max="9738" width="15.140625" style="640" customWidth="1"/>
    <col min="9739" max="9739" width="16.42578125" style="640" customWidth="1"/>
    <col min="9740" max="9741" width="11.85546875" style="640" customWidth="1"/>
    <col min="9742" max="9984" width="9.140625" style="640"/>
    <col min="9985" max="9985" width="5.7109375" style="640" customWidth="1"/>
    <col min="9986" max="9986" width="11.7109375" style="640" customWidth="1"/>
    <col min="9987" max="9987" width="12.140625" style="640" customWidth="1"/>
    <col min="9988" max="9988" width="16.42578125" style="640" customWidth="1"/>
    <col min="9989" max="9989" width="3.7109375" style="640" customWidth="1"/>
    <col min="9990" max="9990" width="10.7109375" style="640" customWidth="1"/>
    <col min="9991" max="9991" width="11.85546875" style="640" customWidth="1"/>
    <col min="9992" max="9992" width="15.7109375" style="640" customWidth="1"/>
    <col min="9993" max="9993" width="2.42578125" style="640" customWidth="1"/>
    <col min="9994" max="9994" width="15.140625" style="640" customWidth="1"/>
    <col min="9995" max="9995" width="16.42578125" style="640" customWidth="1"/>
    <col min="9996" max="9997" width="11.85546875" style="640" customWidth="1"/>
    <col min="9998" max="10240" width="9.140625" style="640"/>
    <col min="10241" max="10241" width="5.7109375" style="640" customWidth="1"/>
    <col min="10242" max="10242" width="11.7109375" style="640" customWidth="1"/>
    <col min="10243" max="10243" width="12.140625" style="640" customWidth="1"/>
    <col min="10244" max="10244" width="16.42578125" style="640" customWidth="1"/>
    <col min="10245" max="10245" width="3.7109375" style="640" customWidth="1"/>
    <col min="10246" max="10246" width="10.7109375" style="640" customWidth="1"/>
    <col min="10247" max="10247" width="11.85546875" style="640" customWidth="1"/>
    <col min="10248" max="10248" width="15.7109375" style="640" customWidth="1"/>
    <col min="10249" max="10249" width="2.42578125" style="640" customWidth="1"/>
    <col min="10250" max="10250" width="15.140625" style="640" customWidth="1"/>
    <col min="10251" max="10251" width="16.42578125" style="640" customWidth="1"/>
    <col min="10252" max="10253" width="11.85546875" style="640" customWidth="1"/>
    <col min="10254" max="10496" width="9.140625" style="640"/>
    <col min="10497" max="10497" width="5.7109375" style="640" customWidth="1"/>
    <col min="10498" max="10498" width="11.7109375" style="640" customWidth="1"/>
    <col min="10499" max="10499" width="12.140625" style="640" customWidth="1"/>
    <col min="10500" max="10500" width="16.42578125" style="640" customWidth="1"/>
    <col min="10501" max="10501" width="3.7109375" style="640" customWidth="1"/>
    <col min="10502" max="10502" width="10.7109375" style="640" customWidth="1"/>
    <col min="10503" max="10503" width="11.85546875" style="640" customWidth="1"/>
    <col min="10504" max="10504" width="15.7109375" style="640" customWidth="1"/>
    <col min="10505" max="10505" width="2.42578125" style="640" customWidth="1"/>
    <col min="10506" max="10506" width="15.140625" style="640" customWidth="1"/>
    <col min="10507" max="10507" width="16.42578125" style="640" customWidth="1"/>
    <col min="10508" max="10509" width="11.85546875" style="640" customWidth="1"/>
    <col min="10510" max="10752" width="9.140625" style="640"/>
    <col min="10753" max="10753" width="5.7109375" style="640" customWidth="1"/>
    <col min="10754" max="10754" width="11.7109375" style="640" customWidth="1"/>
    <col min="10755" max="10755" width="12.140625" style="640" customWidth="1"/>
    <col min="10756" max="10756" width="16.42578125" style="640" customWidth="1"/>
    <col min="10757" max="10757" width="3.7109375" style="640" customWidth="1"/>
    <col min="10758" max="10758" width="10.7109375" style="640" customWidth="1"/>
    <col min="10759" max="10759" width="11.85546875" style="640" customWidth="1"/>
    <col min="10760" max="10760" width="15.7109375" style="640" customWidth="1"/>
    <col min="10761" max="10761" width="2.42578125" style="640" customWidth="1"/>
    <col min="10762" max="10762" width="15.140625" style="640" customWidth="1"/>
    <col min="10763" max="10763" width="16.42578125" style="640" customWidth="1"/>
    <col min="10764" max="10765" width="11.85546875" style="640" customWidth="1"/>
    <col min="10766" max="11008" width="9.140625" style="640"/>
    <col min="11009" max="11009" width="5.7109375" style="640" customWidth="1"/>
    <col min="11010" max="11010" width="11.7109375" style="640" customWidth="1"/>
    <col min="11011" max="11011" width="12.140625" style="640" customWidth="1"/>
    <col min="11012" max="11012" width="16.42578125" style="640" customWidth="1"/>
    <col min="11013" max="11013" width="3.7109375" style="640" customWidth="1"/>
    <col min="11014" max="11014" width="10.7109375" style="640" customWidth="1"/>
    <col min="11015" max="11015" width="11.85546875" style="640" customWidth="1"/>
    <col min="11016" max="11016" width="15.7109375" style="640" customWidth="1"/>
    <col min="11017" max="11017" width="2.42578125" style="640" customWidth="1"/>
    <col min="11018" max="11018" width="15.140625" style="640" customWidth="1"/>
    <col min="11019" max="11019" width="16.42578125" style="640" customWidth="1"/>
    <col min="11020" max="11021" width="11.85546875" style="640" customWidth="1"/>
    <col min="11022" max="11264" width="9.140625" style="640"/>
    <col min="11265" max="11265" width="5.7109375" style="640" customWidth="1"/>
    <col min="11266" max="11266" width="11.7109375" style="640" customWidth="1"/>
    <col min="11267" max="11267" width="12.140625" style="640" customWidth="1"/>
    <col min="11268" max="11268" width="16.42578125" style="640" customWidth="1"/>
    <col min="11269" max="11269" width="3.7109375" style="640" customWidth="1"/>
    <col min="11270" max="11270" width="10.7109375" style="640" customWidth="1"/>
    <col min="11271" max="11271" width="11.85546875" style="640" customWidth="1"/>
    <col min="11272" max="11272" width="15.7109375" style="640" customWidth="1"/>
    <col min="11273" max="11273" width="2.42578125" style="640" customWidth="1"/>
    <col min="11274" max="11274" width="15.140625" style="640" customWidth="1"/>
    <col min="11275" max="11275" width="16.42578125" style="640" customWidth="1"/>
    <col min="11276" max="11277" width="11.85546875" style="640" customWidth="1"/>
    <col min="11278" max="11520" width="9.140625" style="640"/>
    <col min="11521" max="11521" width="5.7109375" style="640" customWidth="1"/>
    <col min="11522" max="11522" width="11.7109375" style="640" customWidth="1"/>
    <col min="11523" max="11523" width="12.140625" style="640" customWidth="1"/>
    <col min="11524" max="11524" width="16.42578125" style="640" customWidth="1"/>
    <col min="11525" max="11525" width="3.7109375" style="640" customWidth="1"/>
    <col min="11526" max="11526" width="10.7109375" style="640" customWidth="1"/>
    <col min="11527" max="11527" width="11.85546875" style="640" customWidth="1"/>
    <col min="11528" max="11528" width="15.7109375" style="640" customWidth="1"/>
    <col min="11529" max="11529" width="2.42578125" style="640" customWidth="1"/>
    <col min="11530" max="11530" width="15.140625" style="640" customWidth="1"/>
    <col min="11531" max="11531" width="16.42578125" style="640" customWidth="1"/>
    <col min="11532" max="11533" width="11.85546875" style="640" customWidth="1"/>
    <col min="11534" max="11776" width="9.140625" style="640"/>
    <col min="11777" max="11777" width="5.7109375" style="640" customWidth="1"/>
    <col min="11778" max="11778" width="11.7109375" style="640" customWidth="1"/>
    <col min="11779" max="11779" width="12.140625" style="640" customWidth="1"/>
    <col min="11780" max="11780" width="16.42578125" style="640" customWidth="1"/>
    <col min="11781" max="11781" width="3.7109375" style="640" customWidth="1"/>
    <col min="11782" max="11782" width="10.7109375" style="640" customWidth="1"/>
    <col min="11783" max="11783" width="11.85546875" style="640" customWidth="1"/>
    <col min="11784" max="11784" width="15.7109375" style="640" customWidth="1"/>
    <col min="11785" max="11785" width="2.42578125" style="640" customWidth="1"/>
    <col min="11786" max="11786" width="15.140625" style="640" customWidth="1"/>
    <col min="11787" max="11787" width="16.42578125" style="640" customWidth="1"/>
    <col min="11788" max="11789" width="11.85546875" style="640" customWidth="1"/>
    <col min="11790" max="12032" width="9.140625" style="640"/>
    <col min="12033" max="12033" width="5.7109375" style="640" customWidth="1"/>
    <col min="12034" max="12034" width="11.7109375" style="640" customWidth="1"/>
    <col min="12035" max="12035" width="12.140625" style="640" customWidth="1"/>
    <col min="12036" max="12036" width="16.42578125" style="640" customWidth="1"/>
    <col min="12037" max="12037" width="3.7109375" style="640" customWidth="1"/>
    <col min="12038" max="12038" width="10.7109375" style="640" customWidth="1"/>
    <col min="12039" max="12039" width="11.85546875" style="640" customWidth="1"/>
    <col min="12040" max="12040" width="15.7109375" style="640" customWidth="1"/>
    <col min="12041" max="12041" width="2.42578125" style="640" customWidth="1"/>
    <col min="12042" max="12042" width="15.140625" style="640" customWidth="1"/>
    <col min="12043" max="12043" width="16.42578125" style="640" customWidth="1"/>
    <col min="12044" max="12045" width="11.85546875" style="640" customWidth="1"/>
    <col min="12046" max="12288" width="9.140625" style="640"/>
    <col min="12289" max="12289" width="5.7109375" style="640" customWidth="1"/>
    <col min="12290" max="12290" width="11.7109375" style="640" customWidth="1"/>
    <col min="12291" max="12291" width="12.140625" style="640" customWidth="1"/>
    <col min="12292" max="12292" width="16.42578125" style="640" customWidth="1"/>
    <col min="12293" max="12293" width="3.7109375" style="640" customWidth="1"/>
    <col min="12294" max="12294" width="10.7109375" style="640" customWidth="1"/>
    <col min="12295" max="12295" width="11.85546875" style="640" customWidth="1"/>
    <col min="12296" max="12296" width="15.7109375" style="640" customWidth="1"/>
    <col min="12297" max="12297" width="2.42578125" style="640" customWidth="1"/>
    <col min="12298" max="12298" width="15.140625" style="640" customWidth="1"/>
    <col min="12299" max="12299" width="16.42578125" style="640" customWidth="1"/>
    <col min="12300" max="12301" width="11.85546875" style="640" customWidth="1"/>
    <col min="12302" max="12544" width="9.140625" style="640"/>
    <col min="12545" max="12545" width="5.7109375" style="640" customWidth="1"/>
    <col min="12546" max="12546" width="11.7109375" style="640" customWidth="1"/>
    <col min="12547" max="12547" width="12.140625" style="640" customWidth="1"/>
    <col min="12548" max="12548" width="16.42578125" style="640" customWidth="1"/>
    <col min="12549" max="12549" width="3.7109375" style="640" customWidth="1"/>
    <col min="12550" max="12550" width="10.7109375" style="640" customWidth="1"/>
    <col min="12551" max="12551" width="11.85546875" style="640" customWidth="1"/>
    <col min="12552" max="12552" width="15.7109375" style="640" customWidth="1"/>
    <col min="12553" max="12553" width="2.42578125" style="640" customWidth="1"/>
    <col min="12554" max="12554" width="15.140625" style="640" customWidth="1"/>
    <col min="12555" max="12555" width="16.42578125" style="640" customWidth="1"/>
    <col min="12556" max="12557" width="11.85546875" style="640" customWidth="1"/>
    <col min="12558" max="12800" width="9.140625" style="640"/>
    <col min="12801" max="12801" width="5.7109375" style="640" customWidth="1"/>
    <col min="12802" max="12802" width="11.7109375" style="640" customWidth="1"/>
    <col min="12803" max="12803" width="12.140625" style="640" customWidth="1"/>
    <col min="12804" max="12804" width="16.42578125" style="640" customWidth="1"/>
    <col min="12805" max="12805" width="3.7109375" style="640" customWidth="1"/>
    <col min="12806" max="12806" width="10.7109375" style="640" customWidth="1"/>
    <col min="12807" max="12807" width="11.85546875" style="640" customWidth="1"/>
    <col min="12808" max="12808" width="15.7109375" style="640" customWidth="1"/>
    <col min="12809" max="12809" width="2.42578125" style="640" customWidth="1"/>
    <col min="12810" max="12810" width="15.140625" style="640" customWidth="1"/>
    <col min="12811" max="12811" width="16.42578125" style="640" customWidth="1"/>
    <col min="12812" max="12813" width="11.85546875" style="640" customWidth="1"/>
    <col min="12814" max="13056" width="9.140625" style="640"/>
    <col min="13057" max="13057" width="5.7109375" style="640" customWidth="1"/>
    <col min="13058" max="13058" width="11.7109375" style="640" customWidth="1"/>
    <col min="13059" max="13059" width="12.140625" style="640" customWidth="1"/>
    <col min="13060" max="13060" width="16.42578125" style="640" customWidth="1"/>
    <col min="13061" max="13061" width="3.7109375" style="640" customWidth="1"/>
    <col min="13062" max="13062" width="10.7109375" style="640" customWidth="1"/>
    <col min="13063" max="13063" width="11.85546875" style="640" customWidth="1"/>
    <col min="13064" max="13064" width="15.7109375" style="640" customWidth="1"/>
    <col min="13065" max="13065" width="2.42578125" style="640" customWidth="1"/>
    <col min="13066" max="13066" width="15.140625" style="640" customWidth="1"/>
    <col min="13067" max="13067" width="16.42578125" style="640" customWidth="1"/>
    <col min="13068" max="13069" width="11.85546875" style="640" customWidth="1"/>
    <col min="13070" max="13312" width="9.140625" style="640"/>
    <col min="13313" max="13313" width="5.7109375" style="640" customWidth="1"/>
    <col min="13314" max="13314" width="11.7109375" style="640" customWidth="1"/>
    <col min="13315" max="13315" width="12.140625" style="640" customWidth="1"/>
    <col min="13316" max="13316" width="16.42578125" style="640" customWidth="1"/>
    <col min="13317" max="13317" width="3.7109375" style="640" customWidth="1"/>
    <col min="13318" max="13318" width="10.7109375" style="640" customWidth="1"/>
    <col min="13319" max="13319" width="11.85546875" style="640" customWidth="1"/>
    <col min="13320" max="13320" width="15.7109375" style="640" customWidth="1"/>
    <col min="13321" max="13321" width="2.42578125" style="640" customWidth="1"/>
    <col min="13322" max="13322" width="15.140625" style="640" customWidth="1"/>
    <col min="13323" max="13323" width="16.42578125" style="640" customWidth="1"/>
    <col min="13324" max="13325" width="11.85546875" style="640" customWidth="1"/>
    <col min="13326" max="13568" width="9.140625" style="640"/>
    <col min="13569" max="13569" width="5.7109375" style="640" customWidth="1"/>
    <col min="13570" max="13570" width="11.7109375" style="640" customWidth="1"/>
    <col min="13571" max="13571" width="12.140625" style="640" customWidth="1"/>
    <col min="13572" max="13572" width="16.42578125" style="640" customWidth="1"/>
    <col min="13573" max="13573" width="3.7109375" style="640" customWidth="1"/>
    <col min="13574" max="13574" width="10.7109375" style="640" customWidth="1"/>
    <col min="13575" max="13575" width="11.85546875" style="640" customWidth="1"/>
    <col min="13576" max="13576" width="15.7109375" style="640" customWidth="1"/>
    <col min="13577" max="13577" width="2.42578125" style="640" customWidth="1"/>
    <col min="13578" max="13578" width="15.140625" style="640" customWidth="1"/>
    <col min="13579" max="13579" width="16.42578125" style="640" customWidth="1"/>
    <col min="13580" max="13581" width="11.85546875" style="640" customWidth="1"/>
    <col min="13582" max="13824" width="9.140625" style="640"/>
    <col min="13825" max="13825" width="5.7109375" style="640" customWidth="1"/>
    <col min="13826" max="13826" width="11.7109375" style="640" customWidth="1"/>
    <col min="13827" max="13827" width="12.140625" style="640" customWidth="1"/>
    <col min="13828" max="13828" width="16.42578125" style="640" customWidth="1"/>
    <col min="13829" max="13829" width="3.7109375" style="640" customWidth="1"/>
    <col min="13830" max="13830" width="10.7109375" style="640" customWidth="1"/>
    <col min="13831" max="13831" width="11.85546875" style="640" customWidth="1"/>
    <col min="13832" max="13832" width="15.7109375" style="640" customWidth="1"/>
    <col min="13833" max="13833" width="2.42578125" style="640" customWidth="1"/>
    <col min="13834" max="13834" width="15.140625" style="640" customWidth="1"/>
    <col min="13835" max="13835" width="16.42578125" style="640" customWidth="1"/>
    <col min="13836" max="13837" width="11.85546875" style="640" customWidth="1"/>
    <col min="13838" max="14080" width="9.140625" style="640"/>
    <col min="14081" max="14081" width="5.7109375" style="640" customWidth="1"/>
    <col min="14082" max="14082" width="11.7109375" style="640" customWidth="1"/>
    <col min="14083" max="14083" width="12.140625" style="640" customWidth="1"/>
    <col min="14084" max="14084" width="16.42578125" style="640" customWidth="1"/>
    <col min="14085" max="14085" width="3.7109375" style="640" customWidth="1"/>
    <col min="14086" max="14086" width="10.7109375" style="640" customWidth="1"/>
    <col min="14087" max="14087" width="11.85546875" style="640" customWidth="1"/>
    <col min="14088" max="14088" width="15.7109375" style="640" customWidth="1"/>
    <col min="14089" max="14089" width="2.42578125" style="640" customWidth="1"/>
    <col min="14090" max="14090" width="15.140625" style="640" customWidth="1"/>
    <col min="14091" max="14091" width="16.42578125" style="640" customWidth="1"/>
    <col min="14092" max="14093" width="11.85546875" style="640" customWidth="1"/>
    <col min="14094" max="14336" width="9.140625" style="640"/>
    <col min="14337" max="14337" width="5.7109375" style="640" customWidth="1"/>
    <col min="14338" max="14338" width="11.7109375" style="640" customWidth="1"/>
    <col min="14339" max="14339" width="12.140625" style="640" customWidth="1"/>
    <col min="14340" max="14340" width="16.42578125" style="640" customWidth="1"/>
    <col min="14341" max="14341" width="3.7109375" style="640" customWidth="1"/>
    <col min="14342" max="14342" width="10.7109375" style="640" customWidth="1"/>
    <col min="14343" max="14343" width="11.85546875" style="640" customWidth="1"/>
    <col min="14344" max="14344" width="15.7109375" style="640" customWidth="1"/>
    <col min="14345" max="14345" width="2.42578125" style="640" customWidth="1"/>
    <col min="14346" max="14346" width="15.140625" style="640" customWidth="1"/>
    <col min="14347" max="14347" width="16.42578125" style="640" customWidth="1"/>
    <col min="14348" max="14349" width="11.85546875" style="640" customWidth="1"/>
    <col min="14350" max="14592" width="9.140625" style="640"/>
    <col min="14593" max="14593" width="5.7109375" style="640" customWidth="1"/>
    <col min="14594" max="14594" width="11.7109375" style="640" customWidth="1"/>
    <col min="14595" max="14595" width="12.140625" style="640" customWidth="1"/>
    <col min="14596" max="14596" width="16.42578125" style="640" customWidth="1"/>
    <col min="14597" max="14597" width="3.7109375" style="640" customWidth="1"/>
    <col min="14598" max="14598" width="10.7109375" style="640" customWidth="1"/>
    <col min="14599" max="14599" width="11.85546875" style="640" customWidth="1"/>
    <col min="14600" max="14600" width="15.7109375" style="640" customWidth="1"/>
    <col min="14601" max="14601" width="2.42578125" style="640" customWidth="1"/>
    <col min="14602" max="14602" width="15.140625" style="640" customWidth="1"/>
    <col min="14603" max="14603" width="16.42578125" style="640" customWidth="1"/>
    <col min="14604" max="14605" width="11.85546875" style="640" customWidth="1"/>
    <col min="14606" max="14848" width="9.140625" style="640"/>
    <col min="14849" max="14849" width="5.7109375" style="640" customWidth="1"/>
    <col min="14850" max="14850" width="11.7109375" style="640" customWidth="1"/>
    <col min="14851" max="14851" width="12.140625" style="640" customWidth="1"/>
    <col min="14852" max="14852" width="16.42578125" style="640" customWidth="1"/>
    <col min="14853" max="14853" width="3.7109375" style="640" customWidth="1"/>
    <col min="14854" max="14854" width="10.7109375" style="640" customWidth="1"/>
    <col min="14855" max="14855" width="11.85546875" style="640" customWidth="1"/>
    <col min="14856" max="14856" width="15.7109375" style="640" customWidth="1"/>
    <col min="14857" max="14857" width="2.42578125" style="640" customWidth="1"/>
    <col min="14858" max="14858" width="15.140625" style="640" customWidth="1"/>
    <col min="14859" max="14859" width="16.42578125" style="640" customWidth="1"/>
    <col min="14860" max="14861" width="11.85546875" style="640" customWidth="1"/>
    <col min="14862" max="15104" width="9.140625" style="640"/>
    <col min="15105" max="15105" width="5.7109375" style="640" customWidth="1"/>
    <col min="15106" max="15106" width="11.7109375" style="640" customWidth="1"/>
    <col min="15107" max="15107" width="12.140625" style="640" customWidth="1"/>
    <col min="15108" max="15108" width="16.42578125" style="640" customWidth="1"/>
    <col min="15109" max="15109" width="3.7109375" style="640" customWidth="1"/>
    <col min="15110" max="15110" width="10.7109375" style="640" customWidth="1"/>
    <col min="15111" max="15111" width="11.85546875" style="640" customWidth="1"/>
    <col min="15112" max="15112" width="15.7109375" style="640" customWidth="1"/>
    <col min="15113" max="15113" width="2.42578125" style="640" customWidth="1"/>
    <col min="15114" max="15114" width="15.140625" style="640" customWidth="1"/>
    <col min="15115" max="15115" width="16.42578125" style="640" customWidth="1"/>
    <col min="15116" max="15117" width="11.85546875" style="640" customWidth="1"/>
    <col min="15118" max="15360" width="9.140625" style="640"/>
    <col min="15361" max="15361" width="5.7109375" style="640" customWidth="1"/>
    <col min="15362" max="15362" width="11.7109375" style="640" customWidth="1"/>
    <col min="15363" max="15363" width="12.140625" style="640" customWidth="1"/>
    <col min="15364" max="15364" width="16.42578125" style="640" customWidth="1"/>
    <col min="15365" max="15365" width="3.7109375" style="640" customWidth="1"/>
    <col min="15366" max="15366" width="10.7109375" style="640" customWidth="1"/>
    <col min="15367" max="15367" width="11.85546875" style="640" customWidth="1"/>
    <col min="15368" max="15368" width="15.7109375" style="640" customWidth="1"/>
    <col min="15369" max="15369" width="2.42578125" style="640" customWidth="1"/>
    <col min="15370" max="15370" width="15.140625" style="640" customWidth="1"/>
    <col min="15371" max="15371" width="16.42578125" style="640" customWidth="1"/>
    <col min="15372" max="15373" width="11.85546875" style="640" customWidth="1"/>
    <col min="15374" max="15616" width="9.140625" style="640"/>
    <col min="15617" max="15617" width="5.7109375" style="640" customWidth="1"/>
    <col min="15618" max="15618" width="11.7109375" style="640" customWidth="1"/>
    <col min="15619" max="15619" width="12.140625" style="640" customWidth="1"/>
    <col min="15620" max="15620" width="16.42578125" style="640" customWidth="1"/>
    <col min="15621" max="15621" width="3.7109375" style="640" customWidth="1"/>
    <col min="15622" max="15622" width="10.7109375" style="640" customWidth="1"/>
    <col min="15623" max="15623" width="11.85546875" style="640" customWidth="1"/>
    <col min="15624" max="15624" width="15.7109375" style="640" customWidth="1"/>
    <col min="15625" max="15625" width="2.42578125" style="640" customWidth="1"/>
    <col min="15626" max="15626" width="15.140625" style="640" customWidth="1"/>
    <col min="15627" max="15627" width="16.42578125" style="640" customWidth="1"/>
    <col min="15628" max="15629" width="11.85546875" style="640" customWidth="1"/>
    <col min="15630" max="15872" width="9.140625" style="640"/>
    <col min="15873" max="15873" width="5.7109375" style="640" customWidth="1"/>
    <col min="15874" max="15874" width="11.7109375" style="640" customWidth="1"/>
    <col min="15875" max="15875" width="12.140625" style="640" customWidth="1"/>
    <col min="15876" max="15876" width="16.42578125" style="640" customWidth="1"/>
    <col min="15877" max="15877" width="3.7109375" style="640" customWidth="1"/>
    <col min="15878" max="15878" width="10.7109375" style="640" customWidth="1"/>
    <col min="15879" max="15879" width="11.85546875" style="640" customWidth="1"/>
    <col min="15880" max="15880" width="15.7109375" style="640" customWidth="1"/>
    <col min="15881" max="15881" width="2.42578125" style="640" customWidth="1"/>
    <col min="15882" max="15882" width="15.140625" style="640" customWidth="1"/>
    <col min="15883" max="15883" width="16.42578125" style="640" customWidth="1"/>
    <col min="15884" max="15885" width="11.85546875" style="640" customWidth="1"/>
    <col min="15886" max="16128" width="9.140625" style="640"/>
    <col min="16129" max="16129" width="5.7109375" style="640" customWidth="1"/>
    <col min="16130" max="16130" width="11.7109375" style="640" customWidth="1"/>
    <col min="16131" max="16131" width="12.140625" style="640" customWidth="1"/>
    <col min="16132" max="16132" width="16.42578125" style="640" customWidth="1"/>
    <col min="16133" max="16133" width="3.7109375" style="640" customWidth="1"/>
    <col min="16134" max="16134" width="10.7109375" style="640" customWidth="1"/>
    <col min="16135" max="16135" width="11.85546875" style="640" customWidth="1"/>
    <col min="16136" max="16136" width="15.7109375" style="640" customWidth="1"/>
    <col min="16137" max="16137" width="2.42578125" style="640" customWidth="1"/>
    <col min="16138" max="16138" width="15.140625" style="640" customWidth="1"/>
    <col min="16139" max="16139" width="16.42578125" style="640" customWidth="1"/>
    <col min="16140" max="16141" width="11.85546875" style="640" customWidth="1"/>
    <col min="16142" max="16384" width="9.140625" style="640"/>
  </cols>
  <sheetData>
    <row r="1" spans="1:11" ht="24" customHeight="1">
      <c r="A1" s="636" t="s">
        <v>622</v>
      </c>
      <c r="B1" s="637"/>
      <c r="C1" s="637"/>
      <c r="D1" s="637"/>
      <c r="E1" s="637"/>
      <c r="F1" s="637"/>
      <c r="G1" s="638"/>
      <c r="H1" s="639"/>
    </row>
    <row r="2" spans="1:11">
      <c r="A2" s="641" t="s">
        <v>623</v>
      </c>
      <c r="B2" s="642"/>
      <c r="C2" s="642"/>
      <c r="D2" s="642"/>
      <c r="E2" s="642"/>
      <c r="F2" s="642"/>
      <c r="G2" s="642"/>
      <c r="H2" s="643" t="s">
        <v>624</v>
      </c>
    </row>
    <row r="3" spans="1:11">
      <c r="A3" s="644"/>
      <c r="B3" s="642"/>
      <c r="C3" s="642"/>
      <c r="D3" s="642"/>
      <c r="E3" s="642"/>
      <c r="F3" s="642"/>
      <c r="G3" s="642"/>
      <c r="H3" s="645"/>
    </row>
    <row r="4" spans="1:11" ht="15">
      <c r="A4" s="646" t="s">
        <v>625</v>
      </c>
      <c r="B4" s="647"/>
      <c r="C4" s="647"/>
      <c r="D4" s="647"/>
      <c r="E4" s="648"/>
      <c r="F4" s="649" t="s">
        <v>392</v>
      </c>
      <c r="G4" s="650"/>
      <c r="H4" s="651"/>
      <c r="K4" s="652" t="s">
        <v>626</v>
      </c>
    </row>
    <row r="5" spans="1:11" ht="15" customHeight="1">
      <c r="A5" s="644"/>
      <c r="B5" s="642"/>
      <c r="C5" s="654" t="s">
        <v>627</v>
      </c>
      <c r="D5" s="653">
        <v>100000</v>
      </c>
      <c r="E5" s="642"/>
      <c r="F5" s="642"/>
      <c r="G5" s="654" t="s">
        <v>628</v>
      </c>
      <c r="H5" s="655">
        <f>((1+D6/compound_period)^(compound_period/periods_per_year))-1</f>
        <v>5.833333333333357E-3</v>
      </c>
      <c r="K5" s="640" t="s">
        <v>629</v>
      </c>
    </row>
    <row r="6" spans="1:11" ht="15" customHeight="1">
      <c r="A6" s="644"/>
      <c r="B6" s="642"/>
      <c r="C6" s="654" t="s">
        <v>630</v>
      </c>
      <c r="D6" s="656">
        <v>7.0000000000000007E-2</v>
      </c>
      <c r="E6" s="642"/>
      <c r="F6" s="648"/>
      <c r="G6" s="654" t="s">
        <v>631</v>
      </c>
      <c r="H6" s="657">
        <f>MAX(A16:A797)</f>
        <v>180</v>
      </c>
      <c r="K6" s="640" t="s">
        <v>632</v>
      </c>
    </row>
    <row r="7" spans="1:11" ht="15" customHeight="1">
      <c r="A7" s="644"/>
      <c r="B7" s="642"/>
      <c r="C7" s="654" t="s">
        <v>633</v>
      </c>
      <c r="D7" s="658">
        <v>15</v>
      </c>
      <c r="E7" s="642"/>
      <c r="F7" s="642"/>
      <c r="G7" s="654" t="s">
        <v>634</v>
      </c>
      <c r="H7" s="659">
        <f>SUM(F18:F797)+SUM(G18:G797)</f>
        <v>161788.72999999998</v>
      </c>
      <c r="K7" s="640" t="s">
        <v>635</v>
      </c>
    </row>
    <row r="8" spans="1:11" ht="15" customHeight="1">
      <c r="A8" s="644"/>
      <c r="B8" s="642"/>
      <c r="C8" s="654" t="s">
        <v>636</v>
      </c>
      <c r="D8" s="660">
        <v>39814</v>
      </c>
      <c r="E8" s="642"/>
      <c r="F8" s="642"/>
      <c r="G8" s="654" t="s">
        <v>47</v>
      </c>
      <c r="H8" s="659">
        <f>SUM(F17:F797)</f>
        <v>61788.72999999996</v>
      </c>
      <c r="K8" s="640" t="s">
        <v>637</v>
      </c>
    </row>
    <row r="9" spans="1:11" ht="15" customHeight="1">
      <c r="A9" s="644"/>
      <c r="B9" s="642"/>
      <c r="C9" s="654" t="s">
        <v>519</v>
      </c>
      <c r="D9" s="660" t="s">
        <v>638</v>
      </c>
      <c r="E9" s="642"/>
      <c r="F9" s="642"/>
      <c r="G9" s="654" t="s">
        <v>639</v>
      </c>
      <c r="H9" s="659">
        <f>(nper*(-PMT(rate,nper,loan_amount,,pmtType))-loan_amount)-H8</f>
        <v>0.35875343722727848</v>
      </c>
      <c r="J9" s="661"/>
      <c r="K9" s="640" t="s">
        <v>638</v>
      </c>
    </row>
    <row r="10" spans="1:11" ht="15" customHeight="1">
      <c r="A10" s="644"/>
      <c r="B10" s="642"/>
      <c r="C10" s="654" t="s">
        <v>640</v>
      </c>
      <c r="D10" s="662" t="str">
        <f>D9</f>
        <v>Monthly</v>
      </c>
      <c r="E10" s="642"/>
      <c r="F10" s="642"/>
      <c r="G10" s="642"/>
      <c r="H10" s="663" t="str">
        <f ca="1">IF(AND(NOT(H797=""),H797&gt;0.004),"ERROR: Limit is "&amp;OFFSET(A798,-1,0,1,1)&amp;" payments",".")</f>
        <v>.</v>
      </c>
      <c r="K10" s="640" t="s">
        <v>641</v>
      </c>
    </row>
    <row r="11" spans="1:11" ht="15" customHeight="1">
      <c r="A11" s="644"/>
      <c r="B11" s="642"/>
      <c r="C11" s="654" t="s">
        <v>642</v>
      </c>
      <c r="D11" s="662" t="s">
        <v>643</v>
      </c>
      <c r="E11" s="642"/>
      <c r="F11" s="642"/>
      <c r="G11" s="642"/>
      <c r="H11" s="664" t="str">
        <f>IF(compound_period&gt;periods_per_year,"Warning: negative amortization",".")</f>
        <v>.</v>
      </c>
      <c r="K11" s="640" t="s">
        <v>644</v>
      </c>
    </row>
    <row r="12" spans="1:11" ht="15" customHeight="1">
      <c r="A12" s="644"/>
      <c r="B12" s="642"/>
      <c r="C12" s="665"/>
      <c r="D12" s="642"/>
      <c r="E12" s="642"/>
      <c r="F12" s="642"/>
      <c r="G12" s="642"/>
      <c r="H12" s="645"/>
      <c r="K12" s="640" t="s">
        <v>645</v>
      </c>
    </row>
    <row r="13" spans="1:11" ht="15.75">
      <c r="A13" s="644"/>
      <c r="B13" s="642"/>
      <c r="C13" s="666" t="str">
        <f>D9&amp;" Payment"</f>
        <v>Monthly Payment</v>
      </c>
      <c r="D13" s="667">
        <f>IF(roundOpt,ROUND(-PMT(rate,nper,loan_amount,,pmtType),2),-PMT(rate,nper,loan_amount,,pmtType))</f>
        <v>898.83</v>
      </c>
      <c r="E13" s="668"/>
      <c r="F13" s="642"/>
      <c r="G13" s="642"/>
      <c r="H13" s="105"/>
    </row>
    <row r="14" spans="1:11">
      <c r="A14" s="644"/>
      <c r="B14" s="642"/>
      <c r="C14" s="642"/>
      <c r="D14" s="642"/>
      <c r="E14" s="642"/>
      <c r="F14" s="642"/>
      <c r="G14" s="642"/>
      <c r="H14" s="669" t="s">
        <v>110</v>
      </c>
    </row>
    <row r="15" spans="1:11" ht="15">
      <c r="A15" s="274" t="s">
        <v>646</v>
      </c>
      <c r="B15" s="670"/>
      <c r="C15" s="670"/>
      <c r="D15" s="670"/>
      <c r="E15" s="670"/>
      <c r="F15" s="670"/>
      <c r="G15" s="670"/>
      <c r="H15" s="671" t="b">
        <v>1</v>
      </c>
      <c r="J15" s="672"/>
    </row>
    <row r="16" spans="1:11" ht="30.75" thickBot="1">
      <c r="A16" s="673" t="s">
        <v>1</v>
      </c>
      <c r="B16" s="674" t="s">
        <v>647</v>
      </c>
      <c r="C16" s="674" t="s">
        <v>0</v>
      </c>
      <c r="D16" s="674" t="s">
        <v>648</v>
      </c>
      <c r="E16" s="674"/>
      <c r="F16" s="674" t="s">
        <v>3</v>
      </c>
      <c r="G16" s="674" t="s">
        <v>649</v>
      </c>
      <c r="H16" s="675" t="s">
        <v>2</v>
      </c>
    </row>
    <row r="17" spans="1:11" ht="13.5" thickBot="1">
      <c r="A17" s="676"/>
      <c r="B17" s="677"/>
      <c r="C17" s="678"/>
      <c r="D17" s="678"/>
      <c r="E17" s="678"/>
      <c r="F17" s="678"/>
      <c r="G17" s="678"/>
      <c r="H17" s="679">
        <f>loan_amount</f>
        <v>100000</v>
      </c>
      <c r="J17" s="680"/>
    </row>
    <row r="18" spans="1:11">
      <c r="A18" s="676">
        <f t="shared" ref="A18:A81" si="0">IF(H17="","",IF(roundOpt,IF(OR(A17&gt;=nper,ROUND(H17,2)&lt;=0),"",A17+1),IF(OR(A17&gt;=nper,H17&lt;=0),"",A17+1)))</f>
        <v>1</v>
      </c>
      <c r="B18" s="681">
        <f t="shared" ref="B18:B81" si="1">IF(A18="","",IF(OR(periods_per_year=26,periods_per_year=52),IF(periods_per_year=26,IF(A18=1,fpdate,B17+14),IF(periods_per_year=52,IF(A18=1,fpdate,B17+7),"n/a")),IF(periods_per_year=24,DATE(YEAR(fpdate),MONTH(fpdate)+(A18-1)/2+IF(AND(DAY(fpdate)&gt;=15,MOD(A18,2)=0),1,0),IF(MOD(A18,2)=0,IF(DAY(fpdate)&gt;=15,DAY(fpdate)-14,DAY(fpdate)+14),DAY(fpdate))),IF(DAY(DATE(YEAR(fpdate),MONTH(fpdate)+(A18-1)*months_per_period,DAY(fpdate)))&lt;&gt;DAY(fpdate),DATE(YEAR(fpdate),MONTH(fpdate)+(A18-1)*months_per_period+1,0),DATE(YEAR(fpdate),MONTH(fpdate)+(A18-1)*months_per_period,DAY(fpdate))))))</f>
        <v>39814</v>
      </c>
      <c r="C18" s="682">
        <f t="shared" ref="C18:C81" si="2">IF(A18="","",IF(roundOpt,IF(OR(A18=nper,payment&gt;ROUND((1+rate)*H17,2)),ROUND((1+rate)*H17,2),payment),IF(OR(A18=nper,payment&gt;(1+rate)*H17),(1+rate)*H17,payment)))</f>
        <v>898.83</v>
      </c>
      <c r="D18" s="683"/>
      <c r="E18" s="682"/>
      <c r="F18" s="682">
        <f t="shared" ref="F18:F81" si="3">IF(A18="","",IF(AND(A18=1,pmtType=1),0,IF(roundOpt,ROUND(rate*H17,2),rate*H17)))</f>
        <v>583.33000000000004</v>
      </c>
      <c r="G18" s="682">
        <f t="shared" ref="G18:G81" si="4">IF(A18="","",C18-F18+D18)</f>
        <v>315.5</v>
      </c>
      <c r="H18" s="684">
        <f t="shared" ref="H18:H81" si="5">IF(A18="","",H17-G18)</f>
        <v>99684.5</v>
      </c>
    </row>
    <row r="19" spans="1:11">
      <c r="A19" s="676">
        <f t="shared" si="0"/>
        <v>2</v>
      </c>
      <c r="B19" s="681">
        <f t="shared" si="1"/>
        <v>39845</v>
      </c>
      <c r="C19" s="682">
        <f t="shared" si="2"/>
        <v>898.83</v>
      </c>
      <c r="D19" s="685"/>
      <c r="E19" s="682"/>
      <c r="F19" s="682">
        <f t="shared" si="3"/>
        <v>581.49</v>
      </c>
      <c r="G19" s="682">
        <f t="shared" si="4"/>
        <v>317.34000000000003</v>
      </c>
      <c r="H19" s="684">
        <f t="shared" si="5"/>
        <v>99367.16</v>
      </c>
    </row>
    <row r="20" spans="1:11">
      <c r="A20" s="676">
        <f t="shared" si="0"/>
        <v>3</v>
      </c>
      <c r="B20" s="681">
        <f t="shared" si="1"/>
        <v>39873</v>
      </c>
      <c r="C20" s="682">
        <f t="shared" si="2"/>
        <v>898.83</v>
      </c>
      <c r="D20" s="685"/>
      <c r="E20" s="682"/>
      <c r="F20" s="682">
        <f t="shared" si="3"/>
        <v>579.64</v>
      </c>
      <c r="G20" s="682">
        <f t="shared" si="4"/>
        <v>319.19000000000005</v>
      </c>
      <c r="H20" s="684">
        <f t="shared" si="5"/>
        <v>99047.97</v>
      </c>
    </row>
    <row r="21" spans="1:11">
      <c r="A21" s="676">
        <f t="shared" si="0"/>
        <v>4</v>
      </c>
      <c r="B21" s="681">
        <f t="shared" si="1"/>
        <v>39904</v>
      </c>
      <c r="C21" s="682">
        <f t="shared" si="2"/>
        <v>898.83</v>
      </c>
      <c r="D21" s="685"/>
      <c r="E21" s="682"/>
      <c r="F21" s="682">
        <f t="shared" si="3"/>
        <v>577.78</v>
      </c>
      <c r="G21" s="682">
        <f t="shared" si="4"/>
        <v>321.05000000000007</v>
      </c>
      <c r="H21" s="684">
        <f t="shared" si="5"/>
        <v>98726.92</v>
      </c>
    </row>
    <row r="22" spans="1:11">
      <c r="A22" s="676">
        <f t="shared" si="0"/>
        <v>5</v>
      </c>
      <c r="B22" s="681">
        <f t="shared" si="1"/>
        <v>39934</v>
      </c>
      <c r="C22" s="682">
        <f t="shared" si="2"/>
        <v>898.83</v>
      </c>
      <c r="D22" s="685"/>
      <c r="E22" s="682"/>
      <c r="F22" s="682">
        <f t="shared" si="3"/>
        <v>575.91</v>
      </c>
      <c r="G22" s="682">
        <f t="shared" si="4"/>
        <v>322.92000000000007</v>
      </c>
      <c r="H22" s="684">
        <f t="shared" si="5"/>
        <v>98404</v>
      </c>
    </row>
    <row r="23" spans="1:11">
      <c r="A23" s="676">
        <f t="shared" si="0"/>
        <v>6</v>
      </c>
      <c r="B23" s="681">
        <f t="shared" si="1"/>
        <v>39965</v>
      </c>
      <c r="C23" s="682">
        <f t="shared" si="2"/>
        <v>898.83</v>
      </c>
      <c r="D23" s="685"/>
      <c r="E23" s="682"/>
      <c r="F23" s="682">
        <f t="shared" si="3"/>
        <v>574.02</v>
      </c>
      <c r="G23" s="682">
        <f t="shared" si="4"/>
        <v>324.81000000000006</v>
      </c>
      <c r="H23" s="684">
        <f t="shared" si="5"/>
        <v>98079.19</v>
      </c>
      <c r="J23" s="686"/>
      <c r="K23" s="687"/>
    </row>
    <row r="24" spans="1:11">
      <c r="A24" s="676">
        <f t="shared" si="0"/>
        <v>7</v>
      </c>
      <c r="B24" s="681">
        <f t="shared" si="1"/>
        <v>39995</v>
      </c>
      <c r="C24" s="682">
        <f t="shared" si="2"/>
        <v>898.83</v>
      </c>
      <c r="D24" s="685"/>
      <c r="E24" s="682"/>
      <c r="F24" s="682">
        <f t="shared" si="3"/>
        <v>572.13</v>
      </c>
      <c r="G24" s="682">
        <f t="shared" si="4"/>
        <v>326.70000000000005</v>
      </c>
      <c r="H24" s="684">
        <f t="shared" si="5"/>
        <v>97752.49</v>
      </c>
      <c r="J24" s="686"/>
      <c r="K24" s="687"/>
    </row>
    <row r="25" spans="1:11">
      <c r="A25" s="676">
        <f t="shared" si="0"/>
        <v>8</v>
      </c>
      <c r="B25" s="681">
        <f t="shared" si="1"/>
        <v>40026</v>
      </c>
      <c r="C25" s="682">
        <f t="shared" si="2"/>
        <v>898.83</v>
      </c>
      <c r="D25" s="685"/>
      <c r="E25" s="682"/>
      <c r="F25" s="682">
        <f t="shared" si="3"/>
        <v>570.22</v>
      </c>
      <c r="G25" s="682">
        <f t="shared" si="4"/>
        <v>328.61</v>
      </c>
      <c r="H25" s="684">
        <f t="shared" si="5"/>
        <v>97423.88</v>
      </c>
      <c r="J25" s="686"/>
      <c r="K25" s="688"/>
    </row>
    <row r="26" spans="1:11">
      <c r="A26" s="676">
        <f t="shared" si="0"/>
        <v>9</v>
      </c>
      <c r="B26" s="681">
        <f t="shared" si="1"/>
        <v>40057</v>
      </c>
      <c r="C26" s="682">
        <f t="shared" si="2"/>
        <v>898.83</v>
      </c>
      <c r="D26" s="685"/>
      <c r="E26" s="682"/>
      <c r="F26" s="682">
        <f t="shared" si="3"/>
        <v>568.30999999999995</v>
      </c>
      <c r="G26" s="682">
        <f t="shared" si="4"/>
        <v>330.5200000000001</v>
      </c>
      <c r="H26" s="684">
        <f t="shared" si="5"/>
        <v>97093.36</v>
      </c>
    </row>
    <row r="27" spans="1:11">
      <c r="A27" s="676">
        <f t="shared" si="0"/>
        <v>10</v>
      </c>
      <c r="B27" s="681">
        <f t="shared" si="1"/>
        <v>40087</v>
      </c>
      <c r="C27" s="682">
        <f t="shared" si="2"/>
        <v>898.83</v>
      </c>
      <c r="D27" s="685"/>
      <c r="E27" s="682"/>
      <c r="F27" s="682">
        <f t="shared" si="3"/>
        <v>566.38</v>
      </c>
      <c r="G27" s="682">
        <f t="shared" si="4"/>
        <v>332.45000000000005</v>
      </c>
      <c r="H27" s="684">
        <f t="shared" si="5"/>
        <v>96760.91</v>
      </c>
    </row>
    <row r="28" spans="1:11">
      <c r="A28" s="676">
        <f t="shared" si="0"/>
        <v>11</v>
      </c>
      <c r="B28" s="681">
        <f t="shared" si="1"/>
        <v>40118</v>
      </c>
      <c r="C28" s="682">
        <f t="shared" si="2"/>
        <v>898.83</v>
      </c>
      <c r="D28" s="685"/>
      <c r="E28" s="682"/>
      <c r="F28" s="682">
        <f t="shared" si="3"/>
        <v>564.44000000000005</v>
      </c>
      <c r="G28" s="682">
        <f t="shared" si="4"/>
        <v>334.39</v>
      </c>
      <c r="H28" s="684">
        <f t="shared" si="5"/>
        <v>96426.52</v>
      </c>
    </row>
    <row r="29" spans="1:11">
      <c r="A29" s="676">
        <f t="shared" si="0"/>
        <v>12</v>
      </c>
      <c r="B29" s="681">
        <f t="shared" si="1"/>
        <v>40148</v>
      </c>
      <c r="C29" s="682">
        <f t="shared" si="2"/>
        <v>898.83</v>
      </c>
      <c r="D29" s="685"/>
      <c r="E29" s="682"/>
      <c r="F29" s="682">
        <f t="shared" si="3"/>
        <v>562.49</v>
      </c>
      <c r="G29" s="682">
        <f t="shared" si="4"/>
        <v>336.34000000000003</v>
      </c>
      <c r="H29" s="684">
        <f t="shared" si="5"/>
        <v>96090.180000000008</v>
      </c>
    </row>
    <row r="30" spans="1:11">
      <c r="A30" s="676">
        <f t="shared" si="0"/>
        <v>13</v>
      </c>
      <c r="B30" s="681">
        <f t="shared" si="1"/>
        <v>40179</v>
      </c>
      <c r="C30" s="682">
        <f t="shared" si="2"/>
        <v>898.83</v>
      </c>
      <c r="D30" s="685"/>
      <c r="E30" s="682"/>
      <c r="F30" s="682">
        <f t="shared" si="3"/>
        <v>560.53</v>
      </c>
      <c r="G30" s="682">
        <f t="shared" si="4"/>
        <v>338.30000000000007</v>
      </c>
      <c r="H30" s="684">
        <f t="shared" si="5"/>
        <v>95751.88</v>
      </c>
    </row>
    <row r="31" spans="1:11">
      <c r="A31" s="676">
        <f t="shared" si="0"/>
        <v>14</v>
      </c>
      <c r="B31" s="681">
        <f t="shared" si="1"/>
        <v>40210</v>
      </c>
      <c r="C31" s="682">
        <f t="shared" si="2"/>
        <v>898.83</v>
      </c>
      <c r="D31" s="685"/>
      <c r="E31" s="682"/>
      <c r="F31" s="682">
        <f t="shared" si="3"/>
        <v>558.54999999999995</v>
      </c>
      <c r="G31" s="682">
        <f t="shared" si="4"/>
        <v>340.28000000000009</v>
      </c>
      <c r="H31" s="684">
        <f t="shared" si="5"/>
        <v>95411.6</v>
      </c>
    </row>
    <row r="32" spans="1:11">
      <c r="A32" s="676">
        <f t="shared" si="0"/>
        <v>15</v>
      </c>
      <c r="B32" s="681">
        <f t="shared" si="1"/>
        <v>40238</v>
      </c>
      <c r="C32" s="682">
        <f t="shared" si="2"/>
        <v>898.83</v>
      </c>
      <c r="D32" s="685"/>
      <c r="E32" s="682"/>
      <c r="F32" s="682">
        <f t="shared" si="3"/>
        <v>556.57000000000005</v>
      </c>
      <c r="G32" s="682">
        <f t="shared" si="4"/>
        <v>342.26</v>
      </c>
      <c r="H32" s="684">
        <f t="shared" si="5"/>
        <v>95069.340000000011</v>
      </c>
    </row>
    <row r="33" spans="1:8">
      <c r="A33" s="676">
        <f t="shared" si="0"/>
        <v>16</v>
      </c>
      <c r="B33" s="681">
        <f t="shared" si="1"/>
        <v>40269</v>
      </c>
      <c r="C33" s="682">
        <f t="shared" si="2"/>
        <v>898.83</v>
      </c>
      <c r="D33" s="685"/>
      <c r="E33" s="682"/>
      <c r="F33" s="682">
        <f t="shared" si="3"/>
        <v>554.57000000000005</v>
      </c>
      <c r="G33" s="682">
        <f t="shared" si="4"/>
        <v>344.26</v>
      </c>
      <c r="H33" s="684">
        <f t="shared" si="5"/>
        <v>94725.080000000016</v>
      </c>
    </row>
    <row r="34" spans="1:8">
      <c r="A34" s="676">
        <f t="shared" si="0"/>
        <v>17</v>
      </c>
      <c r="B34" s="681">
        <f t="shared" si="1"/>
        <v>40299</v>
      </c>
      <c r="C34" s="682">
        <f t="shared" si="2"/>
        <v>898.83</v>
      </c>
      <c r="D34" s="685"/>
      <c r="E34" s="682"/>
      <c r="F34" s="682">
        <f t="shared" si="3"/>
        <v>552.55999999999995</v>
      </c>
      <c r="G34" s="682">
        <f t="shared" si="4"/>
        <v>346.2700000000001</v>
      </c>
      <c r="H34" s="684">
        <f t="shared" si="5"/>
        <v>94378.810000000012</v>
      </c>
    </row>
    <row r="35" spans="1:8">
      <c r="A35" s="676">
        <f t="shared" si="0"/>
        <v>18</v>
      </c>
      <c r="B35" s="681">
        <f t="shared" si="1"/>
        <v>40330</v>
      </c>
      <c r="C35" s="682">
        <f t="shared" si="2"/>
        <v>898.83</v>
      </c>
      <c r="D35" s="685"/>
      <c r="E35" s="682"/>
      <c r="F35" s="682">
        <f t="shared" si="3"/>
        <v>550.54</v>
      </c>
      <c r="G35" s="682">
        <f t="shared" si="4"/>
        <v>348.29000000000008</v>
      </c>
      <c r="H35" s="684">
        <f t="shared" si="5"/>
        <v>94030.520000000019</v>
      </c>
    </row>
    <row r="36" spans="1:8">
      <c r="A36" s="676">
        <f t="shared" si="0"/>
        <v>19</v>
      </c>
      <c r="B36" s="681">
        <f t="shared" si="1"/>
        <v>40360</v>
      </c>
      <c r="C36" s="682">
        <f t="shared" si="2"/>
        <v>898.83</v>
      </c>
      <c r="D36" s="685"/>
      <c r="E36" s="682"/>
      <c r="F36" s="682">
        <f t="shared" si="3"/>
        <v>548.51</v>
      </c>
      <c r="G36" s="682">
        <f t="shared" si="4"/>
        <v>350.32000000000005</v>
      </c>
      <c r="H36" s="684">
        <f t="shared" si="5"/>
        <v>93680.200000000012</v>
      </c>
    </row>
    <row r="37" spans="1:8">
      <c r="A37" s="676">
        <f t="shared" si="0"/>
        <v>20</v>
      </c>
      <c r="B37" s="681">
        <f t="shared" si="1"/>
        <v>40391</v>
      </c>
      <c r="C37" s="682">
        <f t="shared" si="2"/>
        <v>898.83</v>
      </c>
      <c r="D37" s="685"/>
      <c r="E37" s="682"/>
      <c r="F37" s="682">
        <f t="shared" si="3"/>
        <v>546.47</v>
      </c>
      <c r="G37" s="682">
        <f t="shared" si="4"/>
        <v>352.36</v>
      </c>
      <c r="H37" s="684">
        <f t="shared" si="5"/>
        <v>93327.840000000011</v>
      </c>
    </row>
    <row r="38" spans="1:8">
      <c r="A38" s="676">
        <f t="shared" si="0"/>
        <v>21</v>
      </c>
      <c r="B38" s="681">
        <f t="shared" si="1"/>
        <v>40422</v>
      </c>
      <c r="C38" s="682">
        <f t="shared" si="2"/>
        <v>898.83</v>
      </c>
      <c r="D38" s="685"/>
      <c r="E38" s="682"/>
      <c r="F38" s="682">
        <f t="shared" si="3"/>
        <v>544.41</v>
      </c>
      <c r="G38" s="682">
        <f t="shared" si="4"/>
        <v>354.42000000000007</v>
      </c>
      <c r="H38" s="684">
        <f t="shared" si="5"/>
        <v>92973.420000000013</v>
      </c>
    </row>
    <row r="39" spans="1:8">
      <c r="A39" s="676">
        <f t="shared" si="0"/>
        <v>22</v>
      </c>
      <c r="B39" s="681">
        <f t="shared" si="1"/>
        <v>40452</v>
      </c>
      <c r="C39" s="682">
        <f t="shared" si="2"/>
        <v>898.83</v>
      </c>
      <c r="D39" s="685"/>
      <c r="E39" s="682"/>
      <c r="F39" s="682">
        <f t="shared" si="3"/>
        <v>542.34</v>
      </c>
      <c r="G39" s="682">
        <f t="shared" si="4"/>
        <v>356.49</v>
      </c>
      <c r="H39" s="684">
        <f t="shared" si="5"/>
        <v>92616.930000000008</v>
      </c>
    </row>
    <row r="40" spans="1:8">
      <c r="A40" s="676">
        <f t="shared" si="0"/>
        <v>23</v>
      </c>
      <c r="B40" s="681">
        <f t="shared" si="1"/>
        <v>40483</v>
      </c>
      <c r="C40" s="682">
        <f t="shared" si="2"/>
        <v>898.83</v>
      </c>
      <c r="D40" s="685"/>
      <c r="E40" s="682"/>
      <c r="F40" s="682">
        <f t="shared" si="3"/>
        <v>540.27</v>
      </c>
      <c r="G40" s="682">
        <f t="shared" si="4"/>
        <v>358.56000000000006</v>
      </c>
      <c r="H40" s="684">
        <f t="shared" si="5"/>
        <v>92258.37000000001</v>
      </c>
    </row>
    <row r="41" spans="1:8">
      <c r="A41" s="676">
        <f t="shared" si="0"/>
        <v>24</v>
      </c>
      <c r="B41" s="681">
        <f t="shared" si="1"/>
        <v>40513</v>
      </c>
      <c r="C41" s="682">
        <f t="shared" si="2"/>
        <v>898.83</v>
      </c>
      <c r="D41" s="685"/>
      <c r="E41" s="682"/>
      <c r="F41" s="682">
        <f t="shared" si="3"/>
        <v>538.16999999999996</v>
      </c>
      <c r="G41" s="682">
        <f t="shared" si="4"/>
        <v>360.66000000000008</v>
      </c>
      <c r="H41" s="684">
        <f t="shared" si="5"/>
        <v>91897.71</v>
      </c>
    </row>
    <row r="42" spans="1:8">
      <c r="A42" s="676">
        <f t="shared" si="0"/>
        <v>25</v>
      </c>
      <c r="B42" s="681">
        <f t="shared" si="1"/>
        <v>40544</v>
      </c>
      <c r="C42" s="682">
        <f t="shared" si="2"/>
        <v>898.83</v>
      </c>
      <c r="D42" s="685"/>
      <c r="E42" s="682"/>
      <c r="F42" s="682">
        <f t="shared" si="3"/>
        <v>536.07000000000005</v>
      </c>
      <c r="G42" s="682">
        <f t="shared" si="4"/>
        <v>362.76</v>
      </c>
      <c r="H42" s="684">
        <f t="shared" si="5"/>
        <v>91534.950000000012</v>
      </c>
    </row>
    <row r="43" spans="1:8">
      <c r="A43" s="676">
        <f t="shared" si="0"/>
        <v>26</v>
      </c>
      <c r="B43" s="681">
        <f t="shared" si="1"/>
        <v>40575</v>
      </c>
      <c r="C43" s="682">
        <f t="shared" si="2"/>
        <v>898.83</v>
      </c>
      <c r="D43" s="685"/>
      <c r="E43" s="682"/>
      <c r="F43" s="682">
        <f t="shared" si="3"/>
        <v>533.95000000000005</v>
      </c>
      <c r="G43" s="682">
        <f t="shared" si="4"/>
        <v>364.88</v>
      </c>
      <c r="H43" s="684">
        <f t="shared" si="5"/>
        <v>91170.07</v>
      </c>
    </row>
    <row r="44" spans="1:8">
      <c r="A44" s="676">
        <f t="shared" si="0"/>
        <v>27</v>
      </c>
      <c r="B44" s="681">
        <f t="shared" si="1"/>
        <v>40603</v>
      </c>
      <c r="C44" s="682">
        <f t="shared" si="2"/>
        <v>898.83</v>
      </c>
      <c r="D44" s="685"/>
      <c r="E44" s="682"/>
      <c r="F44" s="682">
        <f t="shared" si="3"/>
        <v>531.83000000000004</v>
      </c>
      <c r="G44" s="682">
        <f t="shared" si="4"/>
        <v>367</v>
      </c>
      <c r="H44" s="684">
        <f t="shared" si="5"/>
        <v>90803.07</v>
      </c>
    </row>
    <row r="45" spans="1:8">
      <c r="A45" s="676">
        <f t="shared" si="0"/>
        <v>28</v>
      </c>
      <c r="B45" s="681">
        <f t="shared" si="1"/>
        <v>40634</v>
      </c>
      <c r="C45" s="682">
        <f t="shared" si="2"/>
        <v>898.83</v>
      </c>
      <c r="D45" s="685"/>
      <c r="E45" s="682"/>
      <c r="F45" s="682">
        <f t="shared" si="3"/>
        <v>529.67999999999995</v>
      </c>
      <c r="G45" s="682">
        <f t="shared" si="4"/>
        <v>369.15000000000009</v>
      </c>
      <c r="H45" s="684">
        <f t="shared" si="5"/>
        <v>90433.920000000013</v>
      </c>
    </row>
    <row r="46" spans="1:8">
      <c r="A46" s="676">
        <f t="shared" si="0"/>
        <v>29</v>
      </c>
      <c r="B46" s="681">
        <f t="shared" si="1"/>
        <v>40664</v>
      </c>
      <c r="C46" s="682">
        <f t="shared" si="2"/>
        <v>898.83</v>
      </c>
      <c r="D46" s="685"/>
      <c r="E46" s="682"/>
      <c r="F46" s="682">
        <f t="shared" si="3"/>
        <v>527.53</v>
      </c>
      <c r="G46" s="682">
        <f t="shared" si="4"/>
        <v>371.30000000000007</v>
      </c>
      <c r="H46" s="684">
        <f t="shared" si="5"/>
        <v>90062.62000000001</v>
      </c>
    </row>
    <row r="47" spans="1:8">
      <c r="A47" s="676">
        <f t="shared" si="0"/>
        <v>30</v>
      </c>
      <c r="B47" s="681">
        <f t="shared" si="1"/>
        <v>40695</v>
      </c>
      <c r="C47" s="682">
        <f t="shared" si="2"/>
        <v>898.83</v>
      </c>
      <c r="D47" s="685"/>
      <c r="E47" s="682"/>
      <c r="F47" s="682">
        <f t="shared" si="3"/>
        <v>525.37</v>
      </c>
      <c r="G47" s="682">
        <f t="shared" si="4"/>
        <v>373.46000000000004</v>
      </c>
      <c r="H47" s="684">
        <f t="shared" si="5"/>
        <v>89689.16</v>
      </c>
    </row>
    <row r="48" spans="1:8">
      <c r="A48" s="676">
        <f t="shared" si="0"/>
        <v>31</v>
      </c>
      <c r="B48" s="681">
        <f t="shared" si="1"/>
        <v>40725</v>
      </c>
      <c r="C48" s="682">
        <f t="shared" si="2"/>
        <v>898.83</v>
      </c>
      <c r="D48" s="685"/>
      <c r="E48" s="682"/>
      <c r="F48" s="682">
        <f t="shared" si="3"/>
        <v>523.19000000000005</v>
      </c>
      <c r="G48" s="682">
        <f t="shared" si="4"/>
        <v>375.64</v>
      </c>
      <c r="H48" s="684">
        <f t="shared" si="5"/>
        <v>89313.52</v>
      </c>
    </row>
    <row r="49" spans="1:8">
      <c r="A49" s="676">
        <f t="shared" si="0"/>
        <v>32</v>
      </c>
      <c r="B49" s="681">
        <f t="shared" si="1"/>
        <v>40756</v>
      </c>
      <c r="C49" s="682">
        <f t="shared" si="2"/>
        <v>898.83</v>
      </c>
      <c r="D49" s="685"/>
      <c r="E49" s="682"/>
      <c r="F49" s="682">
        <f t="shared" si="3"/>
        <v>521</v>
      </c>
      <c r="G49" s="682">
        <f t="shared" si="4"/>
        <v>377.83000000000004</v>
      </c>
      <c r="H49" s="684">
        <f t="shared" si="5"/>
        <v>88935.69</v>
      </c>
    </row>
    <row r="50" spans="1:8">
      <c r="A50" s="676">
        <f t="shared" si="0"/>
        <v>33</v>
      </c>
      <c r="B50" s="681">
        <f t="shared" si="1"/>
        <v>40787</v>
      </c>
      <c r="C50" s="682">
        <f t="shared" si="2"/>
        <v>898.83</v>
      </c>
      <c r="D50" s="685"/>
      <c r="E50" s="682"/>
      <c r="F50" s="682">
        <f t="shared" si="3"/>
        <v>518.79</v>
      </c>
      <c r="G50" s="682">
        <f t="shared" si="4"/>
        <v>380.04000000000008</v>
      </c>
      <c r="H50" s="684">
        <f t="shared" si="5"/>
        <v>88555.650000000009</v>
      </c>
    </row>
    <row r="51" spans="1:8">
      <c r="A51" s="676">
        <f t="shared" si="0"/>
        <v>34</v>
      </c>
      <c r="B51" s="681">
        <f t="shared" si="1"/>
        <v>40817</v>
      </c>
      <c r="C51" s="682">
        <f t="shared" si="2"/>
        <v>898.83</v>
      </c>
      <c r="D51" s="685"/>
      <c r="E51" s="682"/>
      <c r="F51" s="682">
        <f t="shared" si="3"/>
        <v>516.57000000000005</v>
      </c>
      <c r="G51" s="682">
        <f t="shared" si="4"/>
        <v>382.26</v>
      </c>
      <c r="H51" s="684">
        <f t="shared" si="5"/>
        <v>88173.390000000014</v>
      </c>
    </row>
    <row r="52" spans="1:8">
      <c r="A52" s="676">
        <f t="shared" si="0"/>
        <v>35</v>
      </c>
      <c r="B52" s="681">
        <f t="shared" si="1"/>
        <v>40848</v>
      </c>
      <c r="C52" s="682">
        <f t="shared" si="2"/>
        <v>898.83</v>
      </c>
      <c r="D52" s="685"/>
      <c r="E52" s="682"/>
      <c r="F52" s="682">
        <f t="shared" si="3"/>
        <v>514.34</v>
      </c>
      <c r="G52" s="682">
        <f t="shared" si="4"/>
        <v>384.49</v>
      </c>
      <c r="H52" s="684">
        <f t="shared" si="5"/>
        <v>87788.900000000009</v>
      </c>
    </row>
    <row r="53" spans="1:8">
      <c r="A53" s="676">
        <f t="shared" si="0"/>
        <v>36</v>
      </c>
      <c r="B53" s="681">
        <f t="shared" si="1"/>
        <v>40878</v>
      </c>
      <c r="C53" s="682">
        <f t="shared" si="2"/>
        <v>898.83</v>
      </c>
      <c r="D53" s="685"/>
      <c r="E53" s="682"/>
      <c r="F53" s="682">
        <f t="shared" si="3"/>
        <v>512.1</v>
      </c>
      <c r="G53" s="682">
        <f t="shared" si="4"/>
        <v>386.73</v>
      </c>
      <c r="H53" s="684">
        <f t="shared" si="5"/>
        <v>87402.170000000013</v>
      </c>
    </row>
    <row r="54" spans="1:8">
      <c r="A54" s="676">
        <f t="shared" si="0"/>
        <v>37</v>
      </c>
      <c r="B54" s="681">
        <f t="shared" si="1"/>
        <v>40909</v>
      </c>
      <c r="C54" s="682">
        <f t="shared" si="2"/>
        <v>898.83</v>
      </c>
      <c r="D54" s="685"/>
      <c r="E54" s="682"/>
      <c r="F54" s="682">
        <f t="shared" si="3"/>
        <v>509.85</v>
      </c>
      <c r="G54" s="682">
        <f t="shared" si="4"/>
        <v>388.98</v>
      </c>
      <c r="H54" s="684">
        <f t="shared" si="5"/>
        <v>87013.190000000017</v>
      </c>
    </row>
    <row r="55" spans="1:8">
      <c r="A55" s="676">
        <f t="shared" si="0"/>
        <v>38</v>
      </c>
      <c r="B55" s="681">
        <f t="shared" si="1"/>
        <v>40940</v>
      </c>
      <c r="C55" s="682">
        <f t="shared" si="2"/>
        <v>898.83</v>
      </c>
      <c r="D55" s="685"/>
      <c r="E55" s="682"/>
      <c r="F55" s="682">
        <f t="shared" si="3"/>
        <v>507.58</v>
      </c>
      <c r="G55" s="682">
        <f t="shared" si="4"/>
        <v>391.25000000000006</v>
      </c>
      <c r="H55" s="684">
        <f t="shared" si="5"/>
        <v>86621.940000000017</v>
      </c>
    </row>
    <row r="56" spans="1:8">
      <c r="A56" s="676">
        <f t="shared" si="0"/>
        <v>39</v>
      </c>
      <c r="B56" s="681">
        <f t="shared" si="1"/>
        <v>40969</v>
      </c>
      <c r="C56" s="682">
        <f t="shared" si="2"/>
        <v>898.83</v>
      </c>
      <c r="D56" s="685"/>
      <c r="E56" s="682"/>
      <c r="F56" s="682">
        <f t="shared" si="3"/>
        <v>505.29</v>
      </c>
      <c r="G56" s="682">
        <f t="shared" si="4"/>
        <v>393.54</v>
      </c>
      <c r="H56" s="684">
        <f t="shared" si="5"/>
        <v>86228.400000000023</v>
      </c>
    </row>
    <row r="57" spans="1:8">
      <c r="A57" s="676">
        <f t="shared" si="0"/>
        <v>40</v>
      </c>
      <c r="B57" s="681">
        <f t="shared" si="1"/>
        <v>41000</v>
      </c>
      <c r="C57" s="682">
        <f t="shared" si="2"/>
        <v>898.83</v>
      </c>
      <c r="D57" s="685"/>
      <c r="E57" s="682"/>
      <c r="F57" s="682">
        <f t="shared" si="3"/>
        <v>503</v>
      </c>
      <c r="G57" s="682">
        <f t="shared" si="4"/>
        <v>395.83000000000004</v>
      </c>
      <c r="H57" s="684">
        <f t="shared" si="5"/>
        <v>85832.570000000022</v>
      </c>
    </row>
    <row r="58" spans="1:8">
      <c r="A58" s="676">
        <f t="shared" si="0"/>
        <v>41</v>
      </c>
      <c r="B58" s="681">
        <f t="shared" si="1"/>
        <v>41030</v>
      </c>
      <c r="C58" s="682">
        <f t="shared" si="2"/>
        <v>898.83</v>
      </c>
      <c r="D58" s="685"/>
      <c r="E58" s="682"/>
      <c r="F58" s="682">
        <f t="shared" si="3"/>
        <v>500.69</v>
      </c>
      <c r="G58" s="682">
        <f t="shared" si="4"/>
        <v>398.14000000000004</v>
      </c>
      <c r="H58" s="684">
        <f t="shared" si="5"/>
        <v>85434.430000000022</v>
      </c>
    </row>
    <row r="59" spans="1:8">
      <c r="A59" s="676">
        <f t="shared" si="0"/>
        <v>42</v>
      </c>
      <c r="B59" s="681">
        <f t="shared" si="1"/>
        <v>41061</v>
      </c>
      <c r="C59" s="682">
        <f t="shared" si="2"/>
        <v>898.83</v>
      </c>
      <c r="D59" s="685"/>
      <c r="E59" s="682"/>
      <c r="F59" s="682">
        <f t="shared" si="3"/>
        <v>498.37</v>
      </c>
      <c r="G59" s="682">
        <f t="shared" si="4"/>
        <v>400.46000000000004</v>
      </c>
      <c r="H59" s="684">
        <f t="shared" si="5"/>
        <v>85033.970000000016</v>
      </c>
    </row>
    <row r="60" spans="1:8">
      <c r="A60" s="676">
        <f t="shared" si="0"/>
        <v>43</v>
      </c>
      <c r="B60" s="681">
        <f t="shared" si="1"/>
        <v>41091</v>
      </c>
      <c r="C60" s="682">
        <f t="shared" si="2"/>
        <v>898.83</v>
      </c>
      <c r="D60" s="685"/>
      <c r="E60" s="682"/>
      <c r="F60" s="682">
        <f t="shared" si="3"/>
        <v>496.03</v>
      </c>
      <c r="G60" s="682">
        <f t="shared" si="4"/>
        <v>402.80000000000007</v>
      </c>
      <c r="H60" s="684">
        <f t="shared" si="5"/>
        <v>84631.170000000013</v>
      </c>
    </row>
    <row r="61" spans="1:8">
      <c r="A61" s="676">
        <f t="shared" si="0"/>
        <v>44</v>
      </c>
      <c r="B61" s="681">
        <f t="shared" si="1"/>
        <v>41122</v>
      </c>
      <c r="C61" s="682">
        <f t="shared" si="2"/>
        <v>898.83</v>
      </c>
      <c r="D61" s="685"/>
      <c r="E61" s="682"/>
      <c r="F61" s="682">
        <f t="shared" si="3"/>
        <v>493.68</v>
      </c>
      <c r="G61" s="682">
        <f t="shared" si="4"/>
        <v>405.15000000000003</v>
      </c>
      <c r="H61" s="684">
        <f t="shared" si="5"/>
        <v>84226.020000000019</v>
      </c>
    </row>
    <row r="62" spans="1:8">
      <c r="A62" s="676">
        <f t="shared" si="0"/>
        <v>45</v>
      </c>
      <c r="B62" s="681">
        <f t="shared" si="1"/>
        <v>41153</v>
      </c>
      <c r="C62" s="682">
        <f t="shared" si="2"/>
        <v>898.83</v>
      </c>
      <c r="D62" s="685"/>
      <c r="E62" s="682"/>
      <c r="F62" s="682">
        <f t="shared" si="3"/>
        <v>491.32</v>
      </c>
      <c r="G62" s="682">
        <f t="shared" si="4"/>
        <v>407.51000000000005</v>
      </c>
      <c r="H62" s="684">
        <f t="shared" si="5"/>
        <v>83818.510000000024</v>
      </c>
    </row>
    <row r="63" spans="1:8">
      <c r="A63" s="676">
        <f t="shared" si="0"/>
        <v>46</v>
      </c>
      <c r="B63" s="681">
        <f t="shared" si="1"/>
        <v>41183</v>
      </c>
      <c r="C63" s="682">
        <f t="shared" si="2"/>
        <v>898.83</v>
      </c>
      <c r="D63" s="685"/>
      <c r="E63" s="682"/>
      <c r="F63" s="682">
        <f t="shared" si="3"/>
        <v>488.94</v>
      </c>
      <c r="G63" s="682">
        <f t="shared" si="4"/>
        <v>409.89000000000004</v>
      </c>
      <c r="H63" s="684">
        <f t="shared" si="5"/>
        <v>83408.620000000024</v>
      </c>
    </row>
    <row r="64" spans="1:8">
      <c r="A64" s="676">
        <f t="shared" si="0"/>
        <v>47</v>
      </c>
      <c r="B64" s="681">
        <f t="shared" si="1"/>
        <v>41214</v>
      </c>
      <c r="C64" s="682">
        <f t="shared" si="2"/>
        <v>898.83</v>
      </c>
      <c r="D64" s="685"/>
      <c r="E64" s="682"/>
      <c r="F64" s="682">
        <f t="shared" si="3"/>
        <v>486.55</v>
      </c>
      <c r="G64" s="682">
        <f t="shared" si="4"/>
        <v>412.28000000000003</v>
      </c>
      <c r="H64" s="684">
        <f t="shared" si="5"/>
        <v>82996.340000000026</v>
      </c>
    </row>
    <row r="65" spans="1:8">
      <c r="A65" s="676">
        <f t="shared" si="0"/>
        <v>48</v>
      </c>
      <c r="B65" s="681">
        <f t="shared" si="1"/>
        <v>41244</v>
      </c>
      <c r="C65" s="682">
        <f t="shared" si="2"/>
        <v>898.83</v>
      </c>
      <c r="D65" s="685"/>
      <c r="E65" s="682"/>
      <c r="F65" s="682">
        <f t="shared" si="3"/>
        <v>484.15</v>
      </c>
      <c r="G65" s="682">
        <f t="shared" si="4"/>
        <v>414.68000000000006</v>
      </c>
      <c r="H65" s="684">
        <f t="shared" si="5"/>
        <v>82581.660000000033</v>
      </c>
    </row>
    <row r="66" spans="1:8">
      <c r="A66" s="676">
        <f t="shared" si="0"/>
        <v>49</v>
      </c>
      <c r="B66" s="681">
        <f t="shared" si="1"/>
        <v>41275</v>
      </c>
      <c r="C66" s="682">
        <f t="shared" si="2"/>
        <v>898.83</v>
      </c>
      <c r="D66" s="685"/>
      <c r="E66" s="682"/>
      <c r="F66" s="682">
        <f t="shared" si="3"/>
        <v>481.73</v>
      </c>
      <c r="G66" s="682">
        <f t="shared" si="4"/>
        <v>417.1</v>
      </c>
      <c r="H66" s="684">
        <f t="shared" si="5"/>
        <v>82164.560000000027</v>
      </c>
    </row>
    <row r="67" spans="1:8">
      <c r="A67" s="676">
        <f t="shared" si="0"/>
        <v>50</v>
      </c>
      <c r="B67" s="681">
        <f t="shared" si="1"/>
        <v>41306</v>
      </c>
      <c r="C67" s="682">
        <f t="shared" si="2"/>
        <v>898.83</v>
      </c>
      <c r="D67" s="685"/>
      <c r="E67" s="682"/>
      <c r="F67" s="682">
        <f t="shared" si="3"/>
        <v>479.29</v>
      </c>
      <c r="G67" s="682">
        <f t="shared" si="4"/>
        <v>419.54</v>
      </c>
      <c r="H67" s="684">
        <f t="shared" si="5"/>
        <v>81745.020000000033</v>
      </c>
    </row>
    <row r="68" spans="1:8">
      <c r="A68" s="676">
        <f t="shared" si="0"/>
        <v>51</v>
      </c>
      <c r="B68" s="681">
        <f t="shared" si="1"/>
        <v>41334</v>
      </c>
      <c r="C68" s="682">
        <f t="shared" si="2"/>
        <v>898.83</v>
      </c>
      <c r="D68" s="685"/>
      <c r="E68" s="682"/>
      <c r="F68" s="682">
        <f t="shared" si="3"/>
        <v>476.85</v>
      </c>
      <c r="G68" s="682">
        <f t="shared" si="4"/>
        <v>421.98</v>
      </c>
      <c r="H68" s="684">
        <f t="shared" si="5"/>
        <v>81323.040000000037</v>
      </c>
    </row>
    <row r="69" spans="1:8">
      <c r="A69" s="676">
        <f t="shared" si="0"/>
        <v>52</v>
      </c>
      <c r="B69" s="681">
        <f t="shared" si="1"/>
        <v>41365</v>
      </c>
      <c r="C69" s="682">
        <f t="shared" si="2"/>
        <v>898.83</v>
      </c>
      <c r="D69" s="685"/>
      <c r="E69" s="682"/>
      <c r="F69" s="682">
        <f t="shared" si="3"/>
        <v>474.38</v>
      </c>
      <c r="G69" s="682">
        <f t="shared" si="4"/>
        <v>424.45000000000005</v>
      </c>
      <c r="H69" s="684">
        <f t="shared" si="5"/>
        <v>80898.59000000004</v>
      </c>
    </row>
    <row r="70" spans="1:8">
      <c r="A70" s="676">
        <f t="shared" si="0"/>
        <v>53</v>
      </c>
      <c r="B70" s="681">
        <f t="shared" si="1"/>
        <v>41395</v>
      </c>
      <c r="C70" s="682">
        <f t="shared" si="2"/>
        <v>898.83</v>
      </c>
      <c r="D70" s="685"/>
      <c r="E70" s="682"/>
      <c r="F70" s="682">
        <f t="shared" si="3"/>
        <v>471.91</v>
      </c>
      <c r="G70" s="682">
        <f t="shared" si="4"/>
        <v>426.92</v>
      </c>
      <c r="H70" s="684">
        <f t="shared" si="5"/>
        <v>80471.670000000042</v>
      </c>
    </row>
    <row r="71" spans="1:8">
      <c r="A71" s="676">
        <f t="shared" si="0"/>
        <v>54</v>
      </c>
      <c r="B71" s="681">
        <f t="shared" si="1"/>
        <v>41426</v>
      </c>
      <c r="C71" s="682">
        <f t="shared" si="2"/>
        <v>898.83</v>
      </c>
      <c r="D71" s="685"/>
      <c r="E71" s="682"/>
      <c r="F71" s="682">
        <f t="shared" si="3"/>
        <v>469.42</v>
      </c>
      <c r="G71" s="682">
        <f t="shared" si="4"/>
        <v>429.41</v>
      </c>
      <c r="H71" s="684">
        <f t="shared" si="5"/>
        <v>80042.260000000038</v>
      </c>
    </row>
    <row r="72" spans="1:8">
      <c r="A72" s="676">
        <f t="shared" si="0"/>
        <v>55</v>
      </c>
      <c r="B72" s="681">
        <f t="shared" si="1"/>
        <v>41456</v>
      </c>
      <c r="C72" s="682">
        <f t="shared" si="2"/>
        <v>898.83</v>
      </c>
      <c r="D72" s="685"/>
      <c r="E72" s="682"/>
      <c r="F72" s="682">
        <f t="shared" si="3"/>
        <v>466.91</v>
      </c>
      <c r="G72" s="682">
        <f t="shared" si="4"/>
        <v>431.92</v>
      </c>
      <c r="H72" s="684">
        <f t="shared" si="5"/>
        <v>79610.34000000004</v>
      </c>
    </row>
    <row r="73" spans="1:8">
      <c r="A73" s="676">
        <f t="shared" si="0"/>
        <v>56</v>
      </c>
      <c r="B73" s="681">
        <f t="shared" si="1"/>
        <v>41487</v>
      </c>
      <c r="C73" s="682">
        <f t="shared" si="2"/>
        <v>898.83</v>
      </c>
      <c r="D73" s="685"/>
      <c r="E73" s="682"/>
      <c r="F73" s="682">
        <f t="shared" si="3"/>
        <v>464.39</v>
      </c>
      <c r="G73" s="682">
        <f t="shared" si="4"/>
        <v>434.44000000000005</v>
      </c>
      <c r="H73" s="684">
        <f t="shared" si="5"/>
        <v>79175.900000000038</v>
      </c>
    </row>
    <row r="74" spans="1:8">
      <c r="A74" s="676">
        <f t="shared" si="0"/>
        <v>57</v>
      </c>
      <c r="B74" s="681">
        <f t="shared" si="1"/>
        <v>41518</v>
      </c>
      <c r="C74" s="682">
        <f t="shared" si="2"/>
        <v>898.83</v>
      </c>
      <c r="D74" s="685"/>
      <c r="E74" s="682"/>
      <c r="F74" s="682">
        <f t="shared" si="3"/>
        <v>461.86</v>
      </c>
      <c r="G74" s="682">
        <f t="shared" si="4"/>
        <v>436.97</v>
      </c>
      <c r="H74" s="684">
        <f t="shared" si="5"/>
        <v>78738.930000000037</v>
      </c>
    </row>
    <row r="75" spans="1:8">
      <c r="A75" s="676">
        <f t="shared" si="0"/>
        <v>58</v>
      </c>
      <c r="B75" s="681">
        <f t="shared" si="1"/>
        <v>41548</v>
      </c>
      <c r="C75" s="682">
        <f t="shared" si="2"/>
        <v>898.83</v>
      </c>
      <c r="D75" s="685"/>
      <c r="E75" s="682"/>
      <c r="F75" s="682">
        <f t="shared" si="3"/>
        <v>459.31</v>
      </c>
      <c r="G75" s="682">
        <f t="shared" si="4"/>
        <v>439.52000000000004</v>
      </c>
      <c r="H75" s="684">
        <f t="shared" si="5"/>
        <v>78299.410000000033</v>
      </c>
    </row>
    <row r="76" spans="1:8">
      <c r="A76" s="676">
        <f t="shared" si="0"/>
        <v>59</v>
      </c>
      <c r="B76" s="681">
        <f t="shared" si="1"/>
        <v>41579</v>
      </c>
      <c r="C76" s="682">
        <f t="shared" si="2"/>
        <v>898.83</v>
      </c>
      <c r="D76" s="685"/>
      <c r="E76" s="682"/>
      <c r="F76" s="682">
        <f t="shared" si="3"/>
        <v>456.75</v>
      </c>
      <c r="G76" s="682">
        <f t="shared" si="4"/>
        <v>442.08000000000004</v>
      </c>
      <c r="H76" s="684">
        <f t="shared" si="5"/>
        <v>77857.330000000031</v>
      </c>
    </row>
    <row r="77" spans="1:8">
      <c r="A77" s="676">
        <f t="shared" si="0"/>
        <v>60</v>
      </c>
      <c r="B77" s="681">
        <f t="shared" si="1"/>
        <v>41609</v>
      </c>
      <c r="C77" s="682">
        <f t="shared" si="2"/>
        <v>898.83</v>
      </c>
      <c r="D77" s="685"/>
      <c r="E77" s="682"/>
      <c r="F77" s="682">
        <f t="shared" si="3"/>
        <v>454.17</v>
      </c>
      <c r="G77" s="682">
        <f t="shared" si="4"/>
        <v>444.66</v>
      </c>
      <c r="H77" s="684">
        <f t="shared" si="5"/>
        <v>77412.670000000027</v>
      </c>
    </row>
    <row r="78" spans="1:8">
      <c r="A78" s="676">
        <f t="shared" si="0"/>
        <v>61</v>
      </c>
      <c r="B78" s="681">
        <f t="shared" si="1"/>
        <v>41640</v>
      </c>
      <c r="C78" s="682">
        <f t="shared" si="2"/>
        <v>898.83</v>
      </c>
      <c r="D78" s="685"/>
      <c r="E78" s="682"/>
      <c r="F78" s="682">
        <f t="shared" si="3"/>
        <v>451.57</v>
      </c>
      <c r="G78" s="682">
        <f t="shared" si="4"/>
        <v>447.26000000000005</v>
      </c>
      <c r="H78" s="684">
        <f t="shared" si="5"/>
        <v>76965.410000000033</v>
      </c>
    </row>
    <row r="79" spans="1:8">
      <c r="A79" s="676">
        <f t="shared" si="0"/>
        <v>62</v>
      </c>
      <c r="B79" s="681">
        <f t="shared" si="1"/>
        <v>41671</v>
      </c>
      <c r="C79" s="682">
        <f t="shared" si="2"/>
        <v>898.83</v>
      </c>
      <c r="D79" s="685"/>
      <c r="E79" s="682"/>
      <c r="F79" s="682">
        <f t="shared" si="3"/>
        <v>448.96</v>
      </c>
      <c r="G79" s="682">
        <f t="shared" si="4"/>
        <v>449.87000000000006</v>
      </c>
      <c r="H79" s="684">
        <f t="shared" si="5"/>
        <v>76515.540000000037</v>
      </c>
    </row>
    <row r="80" spans="1:8">
      <c r="A80" s="676">
        <f t="shared" si="0"/>
        <v>63</v>
      </c>
      <c r="B80" s="681">
        <f t="shared" si="1"/>
        <v>41699</v>
      </c>
      <c r="C80" s="682">
        <f t="shared" si="2"/>
        <v>898.83</v>
      </c>
      <c r="D80" s="685"/>
      <c r="E80" s="682"/>
      <c r="F80" s="682">
        <f t="shared" si="3"/>
        <v>446.34</v>
      </c>
      <c r="G80" s="682">
        <f t="shared" si="4"/>
        <v>452.49000000000007</v>
      </c>
      <c r="H80" s="684">
        <f t="shared" si="5"/>
        <v>76063.050000000032</v>
      </c>
    </row>
    <row r="81" spans="1:8">
      <c r="A81" s="676">
        <f t="shared" si="0"/>
        <v>64</v>
      </c>
      <c r="B81" s="681">
        <f t="shared" si="1"/>
        <v>41730</v>
      </c>
      <c r="C81" s="682">
        <f t="shared" si="2"/>
        <v>898.83</v>
      </c>
      <c r="D81" s="685"/>
      <c r="E81" s="682"/>
      <c r="F81" s="682">
        <f t="shared" si="3"/>
        <v>443.7</v>
      </c>
      <c r="G81" s="682">
        <f t="shared" si="4"/>
        <v>455.13000000000005</v>
      </c>
      <c r="H81" s="684">
        <f t="shared" si="5"/>
        <v>75607.920000000027</v>
      </c>
    </row>
    <row r="82" spans="1:8">
      <c r="A82" s="676">
        <f t="shared" ref="A82:A145" si="6">IF(H81="","",IF(roundOpt,IF(OR(A81&gt;=nper,ROUND(H81,2)&lt;=0),"",A81+1),IF(OR(A81&gt;=nper,H81&lt;=0),"",A81+1)))</f>
        <v>65</v>
      </c>
      <c r="B82" s="681">
        <f t="shared" ref="B82:B145" si="7">IF(A82="","",IF(OR(periods_per_year=26,periods_per_year=52),IF(periods_per_year=26,IF(A82=1,fpdate,B81+14),IF(periods_per_year=52,IF(A82=1,fpdate,B81+7),"n/a")),IF(periods_per_year=24,DATE(YEAR(fpdate),MONTH(fpdate)+(A82-1)/2+IF(AND(DAY(fpdate)&gt;=15,MOD(A82,2)=0),1,0),IF(MOD(A82,2)=0,IF(DAY(fpdate)&gt;=15,DAY(fpdate)-14,DAY(fpdate)+14),DAY(fpdate))),IF(DAY(DATE(YEAR(fpdate),MONTH(fpdate)+(A82-1)*months_per_period,DAY(fpdate)))&lt;&gt;DAY(fpdate),DATE(YEAR(fpdate),MONTH(fpdate)+(A82-1)*months_per_period+1,0),DATE(YEAR(fpdate),MONTH(fpdate)+(A82-1)*months_per_period,DAY(fpdate))))))</f>
        <v>41760</v>
      </c>
      <c r="C82" s="682">
        <f t="shared" ref="C82:C145" si="8">IF(A82="","",IF(roundOpt,IF(OR(A82=nper,payment&gt;ROUND((1+rate)*H81,2)),ROUND((1+rate)*H81,2),payment),IF(OR(A82=nper,payment&gt;(1+rate)*H81),(1+rate)*H81,payment)))</f>
        <v>898.83</v>
      </c>
      <c r="D82" s="685"/>
      <c r="E82" s="682"/>
      <c r="F82" s="682">
        <f t="shared" ref="F82:F145" si="9">IF(A82="","",IF(AND(A82=1,pmtType=1),0,IF(roundOpt,ROUND(rate*H81,2),rate*H81)))</f>
        <v>441.05</v>
      </c>
      <c r="G82" s="682">
        <f t="shared" ref="G82:G145" si="10">IF(A82="","",C82-F82+D82)</f>
        <v>457.78000000000003</v>
      </c>
      <c r="H82" s="684">
        <f t="shared" ref="H82:H145" si="11">IF(A82="","",H81-G82)</f>
        <v>75150.140000000029</v>
      </c>
    </row>
    <row r="83" spans="1:8">
      <c r="A83" s="676">
        <f t="shared" si="6"/>
        <v>66</v>
      </c>
      <c r="B83" s="681">
        <f t="shared" si="7"/>
        <v>41791</v>
      </c>
      <c r="C83" s="682">
        <f t="shared" si="8"/>
        <v>898.83</v>
      </c>
      <c r="D83" s="685"/>
      <c r="E83" s="682"/>
      <c r="F83" s="682">
        <f t="shared" si="9"/>
        <v>438.38</v>
      </c>
      <c r="G83" s="682">
        <f t="shared" si="10"/>
        <v>460.45000000000005</v>
      </c>
      <c r="H83" s="684">
        <f t="shared" si="11"/>
        <v>74689.690000000031</v>
      </c>
    </row>
    <row r="84" spans="1:8">
      <c r="A84" s="676">
        <f t="shared" si="6"/>
        <v>67</v>
      </c>
      <c r="B84" s="681">
        <f t="shared" si="7"/>
        <v>41821</v>
      </c>
      <c r="C84" s="682">
        <f t="shared" si="8"/>
        <v>898.83</v>
      </c>
      <c r="D84" s="685"/>
      <c r="E84" s="682"/>
      <c r="F84" s="682">
        <f t="shared" si="9"/>
        <v>435.69</v>
      </c>
      <c r="G84" s="682">
        <f t="shared" si="10"/>
        <v>463.14000000000004</v>
      </c>
      <c r="H84" s="684">
        <f t="shared" si="11"/>
        <v>74226.550000000032</v>
      </c>
    </row>
    <row r="85" spans="1:8">
      <c r="A85" s="676">
        <f t="shared" si="6"/>
        <v>68</v>
      </c>
      <c r="B85" s="681">
        <f t="shared" si="7"/>
        <v>41852</v>
      </c>
      <c r="C85" s="682">
        <f t="shared" si="8"/>
        <v>898.83</v>
      </c>
      <c r="D85" s="685"/>
      <c r="E85" s="682"/>
      <c r="F85" s="682">
        <f t="shared" si="9"/>
        <v>432.99</v>
      </c>
      <c r="G85" s="682">
        <f t="shared" si="10"/>
        <v>465.84000000000003</v>
      </c>
      <c r="H85" s="684">
        <f t="shared" si="11"/>
        <v>73760.710000000036</v>
      </c>
    </row>
    <row r="86" spans="1:8">
      <c r="A86" s="676">
        <f t="shared" si="6"/>
        <v>69</v>
      </c>
      <c r="B86" s="681">
        <f t="shared" si="7"/>
        <v>41883</v>
      </c>
      <c r="C86" s="682">
        <f t="shared" si="8"/>
        <v>898.83</v>
      </c>
      <c r="D86" s="685"/>
      <c r="E86" s="682"/>
      <c r="F86" s="682">
        <f t="shared" si="9"/>
        <v>430.27</v>
      </c>
      <c r="G86" s="682">
        <f t="shared" si="10"/>
        <v>468.56000000000006</v>
      </c>
      <c r="H86" s="684">
        <f t="shared" si="11"/>
        <v>73292.150000000038</v>
      </c>
    </row>
    <row r="87" spans="1:8">
      <c r="A87" s="676">
        <f t="shared" si="6"/>
        <v>70</v>
      </c>
      <c r="B87" s="681">
        <f t="shared" si="7"/>
        <v>41913</v>
      </c>
      <c r="C87" s="682">
        <f t="shared" si="8"/>
        <v>898.83</v>
      </c>
      <c r="D87" s="685"/>
      <c r="E87" s="682"/>
      <c r="F87" s="682">
        <f t="shared" si="9"/>
        <v>427.54</v>
      </c>
      <c r="G87" s="682">
        <f t="shared" si="10"/>
        <v>471.29</v>
      </c>
      <c r="H87" s="684">
        <f t="shared" si="11"/>
        <v>72820.860000000044</v>
      </c>
    </row>
    <row r="88" spans="1:8">
      <c r="A88" s="676">
        <f t="shared" si="6"/>
        <v>71</v>
      </c>
      <c r="B88" s="681">
        <f t="shared" si="7"/>
        <v>41944</v>
      </c>
      <c r="C88" s="682">
        <f t="shared" si="8"/>
        <v>898.83</v>
      </c>
      <c r="D88" s="685"/>
      <c r="E88" s="682"/>
      <c r="F88" s="682">
        <f t="shared" si="9"/>
        <v>424.79</v>
      </c>
      <c r="G88" s="682">
        <f t="shared" si="10"/>
        <v>474.04</v>
      </c>
      <c r="H88" s="684">
        <f t="shared" si="11"/>
        <v>72346.820000000051</v>
      </c>
    </row>
    <row r="89" spans="1:8">
      <c r="A89" s="676">
        <f t="shared" si="6"/>
        <v>72</v>
      </c>
      <c r="B89" s="681">
        <f t="shared" si="7"/>
        <v>41974</v>
      </c>
      <c r="C89" s="682">
        <f t="shared" si="8"/>
        <v>898.83</v>
      </c>
      <c r="D89" s="685"/>
      <c r="E89" s="682"/>
      <c r="F89" s="682">
        <f t="shared" si="9"/>
        <v>422.02</v>
      </c>
      <c r="G89" s="682">
        <f t="shared" si="10"/>
        <v>476.81000000000006</v>
      </c>
      <c r="H89" s="684">
        <f t="shared" si="11"/>
        <v>71870.010000000053</v>
      </c>
    </row>
    <row r="90" spans="1:8">
      <c r="A90" s="676">
        <f t="shared" si="6"/>
        <v>73</v>
      </c>
      <c r="B90" s="681">
        <f t="shared" si="7"/>
        <v>42005</v>
      </c>
      <c r="C90" s="682">
        <f t="shared" si="8"/>
        <v>898.83</v>
      </c>
      <c r="D90" s="685"/>
      <c r="E90" s="682"/>
      <c r="F90" s="682">
        <f t="shared" si="9"/>
        <v>419.24</v>
      </c>
      <c r="G90" s="682">
        <f t="shared" si="10"/>
        <v>479.59000000000003</v>
      </c>
      <c r="H90" s="684">
        <f t="shared" si="11"/>
        <v>71390.420000000056</v>
      </c>
    </row>
    <row r="91" spans="1:8">
      <c r="A91" s="676">
        <f t="shared" si="6"/>
        <v>74</v>
      </c>
      <c r="B91" s="681">
        <f t="shared" si="7"/>
        <v>42036</v>
      </c>
      <c r="C91" s="682">
        <f t="shared" si="8"/>
        <v>898.83</v>
      </c>
      <c r="D91" s="685"/>
      <c r="E91" s="682"/>
      <c r="F91" s="682">
        <f t="shared" si="9"/>
        <v>416.44</v>
      </c>
      <c r="G91" s="682">
        <f t="shared" si="10"/>
        <v>482.39000000000004</v>
      </c>
      <c r="H91" s="684">
        <f t="shared" si="11"/>
        <v>70908.030000000057</v>
      </c>
    </row>
    <row r="92" spans="1:8">
      <c r="A92" s="676">
        <f t="shared" si="6"/>
        <v>75</v>
      </c>
      <c r="B92" s="681">
        <f t="shared" si="7"/>
        <v>42064</v>
      </c>
      <c r="C92" s="682">
        <f t="shared" si="8"/>
        <v>898.83</v>
      </c>
      <c r="D92" s="685"/>
      <c r="E92" s="682"/>
      <c r="F92" s="682">
        <f t="shared" si="9"/>
        <v>413.63</v>
      </c>
      <c r="G92" s="682">
        <f t="shared" si="10"/>
        <v>485.20000000000005</v>
      </c>
      <c r="H92" s="684">
        <f t="shared" si="11"/>
        <v>70422.83000000006</v>
      </c>
    </row>
    <row r="93" spans="1:8">
      <c r="A93" s="676">
        <f t="shared" si="6"/>
        <v>76</v>
      </c>
      <c r="B93" s="681">
        <f t="shared" si="7"/>
        <v>42095</v>
      </c>
      <c r="C93" s="682">
        <f t="shared" si="8"/>
        <v>898.83</v>
      </c>
      <c r="D93" s="685"/>
      <c r="E93" s="682"/>
      <c r="F93" s="682">
        <f t="shared" si="9"/>
        <v>410.8</v>
      </c>
      <c r="G93" s="682">
        <f t="shared" si="10"/>
        <v>488.03000000000003</v>
      </c>
      <c r="H93" s="684">
        <f t="shared" si="11"/>
        <v>69934.800000000061</v>
      </c>
    </row>
    <row r="94" spans="1:8">
      <c r="A94" s="676">
        <f t="shared" si="6"/>
        <v>77</v>
      </c>
      <c r="B94" s="681">
        <f t="shared" si="7"/>
        <v>42125</v>
      </c>
      <c r="C94" s="682">
        <f t="shared" si="8"/>
        <v>898.83</v>
      </c>
      <c r="D94" s="685"/>
      <c r="E94" s="682"/>
      <c r="F94" s="682">
        <f t="shared" si="9"/>
        <v>407.95</v>
      </c>
      <c r="G94" s="682">
        <f t="shared" si="10"/>
        <v>490.88000000000005</v>
      </c>
      <c r="H94" s="684">
        <f t="shared" si="11"/>
        <v>69443.920000000056</v>
      </c>
    </row>
    <row r="95" spans="1:8">
      <c r="A95" s="676">
        <f t="shared" si="6"/>
        <v>78</v>
      </c>
      <c r="B95" s="681">
        <f t="shared" si="7"/>
        <v>42156</v>
      </c>
      <c r="C95" s="682">
        <f t="shared" si="8"/>
        <v>898.83</v>
      </c>
      <c r="D95" s="685"/>
      <c r="E95" s="682"/>
      <c r="F95" s="682">
        <f t="shared" si="9"/>
        <v>405.09</v>
      </c>
      <c r="G95" s="682">
        <f t="shared" si="10"/>
        <v>493.74000000000007</v>
      </c>
      <c r="H95" s="684">
        <f t="shared" si="11"/>
        <v>68950.180000000051</v>
      </c>
    </row>
    <row r="96" spans="1:8">
      <c r="A96" s="676">
        <f t="shared" si="6"/>
        <v>79</v>
      </c>
      <c r="B96" s="681">
        <f t="shared" si="7"/>
        <v>42186</v>
      </c>
      <c r="C96" s="682">
        <f t="shared" si="8"/>
        <v>898.83</v>
      </c>
      <c r="D96" s="685"/>
      <c r="E96" s="682"/>
      <c r="F96" s="682">
        <f t="shared" si="9"/>
        <v>402.21</v>
      </c>
      <c r="G96" s="682">
        <f t="shared" si="10"/>
        <v>496.62000000000006</v>
      </c>
      <c r="H96" s="684">
        <f t="shared" si="11"/>
        <v>68453.560000000056</v>
      </c>
    </row>
    <row r="97" spans="1:8">
      <c r="A97" s="676">
        <f t="shared" si="6"/>
        <v>80</v>
      </c>
      <c r="B97" s="681">
        <f t="shared" si="7"/>
        <v>42217</v>
      </c>
      <c r="C97" s="682">
        <f t="shared" si="8"/>
        <v>898.83</v>
      </c>
      <c r="D97" s="685"/>
      <c r="E97" s="682"/>
      <c r="F97" s="682">
        <f t="shared" si="9"/>
        <v>399.31</v>
      </c>
      <c r="G97" s="682">
        <f t="shared" si="10"/>
        <v>499.52000000000004</v>
      </c>
      <c r="H97" s="684">
        <f t="shared" si="11"/>
        <v>67954.040000000052</v>
      </c>
    </row>
    <row r="98" spans="1:8">
      <c r="A98" s="676">
        <f t="shared" si="6"/>
        <v>81</v>
      </c>
      <c r="B98" s="681">
        <f t="shared" si="7"/>
        <v>42248</v>
      </c>
      <c r="C98" s="682">
        <f t="shared" si="8"/>
        <v>898.83</v>
      </c>
      <c r="D98" s="685"/>
      <c r="E98" s="682"/>
      <c r="F98" s="682">
        <f t="shared" si="9"/>
        <v>396.4</v>
      </c>
      <c r="G98" s="682">
        <f t="shared" si="10"/>
        <v>502.43000000000006</v>
      </c>
      <c r="H98" s="684">
        <f t="shared" si="11"/>
        <v>67451.610000000059</v>
      </c>
    </row>
    <row r="99" spans="1:8">
      <c r="A99" s="676">
        <f t="shared" si="6"/>
        <v>82</v>
      </c>
      <c r="B99" s="681">
        <f t="shared" si="7"/>
        <v>42278</v>
      </c>
      <c r="C99" s="682">
        <f t="shared" si="8"/>
        <v>898.83</v>
      </c>
      <c r="D99" s="685"/>
      <c r="E99" s="682"/>
      <c r="F99" s="682">
        <f t="shared" si="9"/>
        <v>393.47</v>
      </c>
      <c r="G99" s="682">
        <f t="shared" si="10"/>
        <v>505.36</v>
      </c>
      <c r="H99" s="684">
        <f t="shared" si="11"/>
        <v>66946.250000000058</v>
      </c>
    </row>
    <row r="100" spans="1:8">
      <c r="A100" s="676">
        <f t="shared" si="6"/>
        <v>83</v>
      </c>
      <c r="B100" s="681">
        <f t="shared" si="7"/>
        <v>42309</v>
      </c>
      <c r="C100" s="682">
        <f t="shared" si="8"/>
        <v>898.83</v>
      </c>
      <c r="D100" s="685"/>
      <c r="E100" s="682"/>
      <c r="F100" s="682">
        <f t="shared" si="9"/>
        <v>390.52</v>
      </c>
      <c r="G100" s="682">
        <f t="shared" si="10"/>
        <v>508.31000000000006</v>
      </c>
      <c r="H100" s="684">
        <f t="shared" si="11"/>
        <v>66437.940000000061</v>
      </c>
    </row>
    <row r="101" spans="1:8">
      <c r="A101" s="676">
        <f t="shared" si="6"/>
        <v>84</v>
      </c>
      <c r="B101" s="681">
        <f t="shared" si="7"/>
        <v>42339</v>
      </c>
      <c r="C101" s="682">
        <f t="shared" si="8"/>
        <v>898.83</v>
      </c>
      <c r="D101" s="685"/>
      <c r="E101" s="682"/>
      <c r="F101" s="682">
        <f t="shared" si="9"/>
        <v>387.55</v>
      </c>
      <c r="G101" s="682">
        <f t="shared" si="10"/>
        <v>511.28000000000003</v>
      </c>
      <c r="H101" s="684">
        <f t="shared" si="11"/>
        <v>65926.660000000062</v>
      </c>
    </row>
    <row r="102" spans="1:8">
      <c r="A102" s="676">
        <f t="shared" si="6"/>
        <v>85</v>
      </c>
      <c r="B102" s="681">
        <f t="shared" si="7"/>
        <v>42370</v>
      </c>
      <c r="C102" s="682">
        <f t="shared" si="8"/>
        <v>898.83</v>
      </c>
      <c r="D102" s="685"/>
      <c r="E102" s="682"/>
      <c r="F102" s="682">
        <f t="shared" si="9"/>
        <v>384.57</v>
      </c>
      <c r="G102" s="682">
        <f t="shared" si="10"/>
        <v>514.26</v>
      </c>
      <c r="H102" s="684">
        <f t="shared" si="11"/>
        <v>65412.40000000006</v>
      </c>
    </row>
    <row r="103" spans="1:8">
      <c r="A103" s="676">
        <f t="shared" si="6"/>
        <v>86</v>
      </c>
      <c r="B103" s="681">
        <f t="shared" si="7"/>
        <v>42401</v>
      </c>
      <c r="C103" s="682">
        <f t="shared" si="8"/>
        <v>898.83</v>
      </c>
      <c r="D103" s="685"/>
      <c r="E103" s="682"/>
      <c r="F103" s="682">
        <f t="shared" si="9"/>
        <v>381.57</v>
      </c>
      <c r="G103" s="682">
        <f t="shared" si="10"/>
        <v>517.26</v>
      </c>
      <c r="H103" s="684">
        <f t="shared" si="11"/>
        <v>64895.140000000058</v>
      </c>
    </row>
    <row r="104" spans="1:8">
      <c r="A104" s="676">
        <f t="shared" si="6"/>
        <v>87</v>
      </c>
      <c r="B104" s="681">
        <f t="shared" si="7"/>
        <v>42430</v>
      </c>
      <c r="C104" s="682">
        <f t="shared" si="8"/>
        <v>898.83</v>
      </c>
      <c r="D104" s="685"/>
      <c r="E104" s="682"/>
      <c r="F104" s="682">
        <f t="shared" si="9"/>
        <v>378.55</v>
      </c>
      <c r="G104" s="682">
        <f t="shared" si="10"/>
        <v>520.28</v>
      </c>
      <c r="H104" s="684">
        <f t="shared" si="11"/>
        <v>64374.860000000059</v>
      </c>
    </row>
    <row r="105" spans="1:8">
      <c r="A105" s="676">
        <f t="shared" si="6"/>
        <v>88</v>
      </c>
      <c r="B105" s="681">
        <f t="shared" si="7"/>
        <v>42461</v>
      </c>
      <c r="C105" s="682">
        <f t="shared" si="8"/>
        <v>898.83</v>
      </c>
      <c r="D105" s="685"/>
      <c r="E105" s="682"/>
      <c r="F105" s="682">
        <f t="shared" si="9"/>
        <v>375.52</v>
      </c>
      <c r="G105" s="682">
        <f t="shared" si="10"/>
        <v>523.31000000000006</v>
      </c>
      <c r="H105" s="684">
        <f t="shared" si="11"/>
        <v>63851.550000000061</v>
      </c>
    </row>
    <row r="106" spans="1:8">
      <c r="A106" s="676">
        <f t="shared" si="6"/>
        <v>89</v>
      </c>
      <c r="B106" s="681">
        <f t="shared" si="7"/>
        <v>42491</v>
      </c>
      <c r="C106" s="682">
        <f t="shared" si="8"/>
        <v>898.83</v>
      </c>
      <c r="D106" s="685"/>
      <c r="E106" s="682"/>
      <c r="F106" s="682">
        <f t="shared" si="9"/>
        <v>372.47</v>
      </c>
      <c r="G106" s="682">
        <f t="shared" si="10"/>
        <v>526.36</v>
      </c>
      <c r="H106" s="684">
        <f t="shared" si="11"/>
        <v>63325.190000000061</v>
      </c>
    </row>
    <row r="107" spans="1:8">
      <c r="A107" s="676">
        <f t="shared" si="6"/>
        <v>90</v>
      </c>
      <c r="B107" s="681">
        <f t="shared" si="7"/>
        <v>42522</v>
      </c>
      <c r="C107" s="682">
        <f t="shared" si="8"/>
        <v>898.83</v>
      </c>
      <c r="D107" s="685"/>
      <c r="E107" s="682"/>
      <c r="F107" s="682">
        <f t="shared" si="9"/>
        <v>369.4</v>
      </c>
      <c r="G107" s="682">
        <f t="shared" si="10"/>
        <v>529.43000000000006</v>
      </c>
      <c r="H107" s="684">
        <f t="shared" si="11"/>
        <v>62795.76000000006</v>
      </c>
    </row>
    <row r="108" spans="1:8">
      <c r="A108" s="676">
        <f t="shared" si="6"/>
        <v>91</v>
      </c>
      <c r="B108" s="681">
        <f t="shared" si="7"/>
        <v>42552</v>
      </c>
      <c r="C108" s="682">
        <f t="shared" si="8"/>
        <v>898.83</v>
      </c>
      <c r="D108" s="685"/>
      <c r="E108" s="682"/>
      <c r="F108" s="682">
        <f t="shared" si="9"/>
        <v>366.31</v>
      </c>
      <c r="G108" s="682">
        <f t="shared" si="10"/>
        <v>532.52</v>
      </c>
      <c r="H108" s="684">
        <f t="shared" si="11"/>
        <v>62263.240000000063</v>
      </c>
    </row>
    <row r="109" spans="1:8">
      <c r="A109" s="676">
        <f t="shared" si="6"/>
        <v>92</v>
      </c>
      <c r="B109" s="681">
        <f t="shared" si="7"/>
        <v>42583</v>
      </c>
      <c r="C109" s="682">
        <f t="shared" si="8"/>
        <v>898.83</v>
      </c>
      <c r="D109" s="685"/>
      <c r="E109" s="682"/>
      <c r="F109" s="682">
        <f t="shared" si="9"/>
        <v>363.2</v>
      </c>
      <c r="G109" s="682">
        <f t="shared" si="10"/>
        <v>535.63000000000011</v>
      </c>
      <c r="H109" s="684">
        <f t="shared" si="11"/>
        <v>61727.610000000066</v>
      </c>
    </row>
    <row r="110" spans="1:8">
      <c r="A110" s="676">
        <f t="shared" si="6"/>
        <v>93</v>
      </c>
      <c r="B110" s="681">
        <f t="shared" si="7"/>
        <v>42614</v>
      </c>
      <c r="C110" s="682">
        <f t="shared" si="8"/>
        <v>898.83</v>
      </c>
      <c r="D110" s="685"/>
      <c r="E110" s="682"/>
      <c r="F110" s="682">
        <f t="shared" si="9"/>
        <v>360.08</v>
      </c>
      <c r="G110" s="682">
        <f t="shared" si="10"/>
        <v>538.75</v>
      </c>
      <c r="H110" s="684">
        <f t="shared" si="11"/>
        <v>61188.860000000066</v>
      </c>
    </row>
    <row r="111" spans="1:8">
      <c r="A111" s="676">
        <f t="shared" si="6"/>
        <v>94</v>
      </c>
      <c r="B111" s="681">
        <f t="shared" si="7"/>
        <v>42644</v>
      </c>
      <c r="C111" s="682">
        <f t="shared" si="8"/>
        <v>898.83</v>
      </c>
      <c r="D111" s="685"/>
      <c r="E111" s="682"/>
      <c r="F111" s="682">
        <f t="shared" si="9"/>
        <v>356.94</v>
      </c>
      <c r="G111" s="682">
        <f t="shared" si="10"/>
        <v>541.8900000000001</v>
      </c>
      <c r="H111" s="684">
        <f t="shared" si="11"/>
        <v>60646.970000000067</v>
      </c>
    </row>
    <row r="112" spans="1:8">
      <c r="A112" s="676">
        <f t="shared" si="6"/>
        <v>95</v>
      </c>
      <c r="B112" s="681">
        <f t="shared" si="7"/>
        <v>42675</v>
      </c>
      <c r="C112" s="682">
        <f t="shared" si="8"/>
        <v>898.83</v>
      </c>
      <c r="D112" s="685"/>
      <c r="E112" s="682"/>
      <c r="F112" s="682">
        <f t="shared" si="9"/>
        <v>353.77</v>
      </c>
      <c r="G112" s="682">
        <f t="shared" si="10"/>
        <v>545.06000000000006</v>
      </c>
      <c r="H112" s="684">
        <f t="shared" si="11"/>
        <v>60101.910000000069</v>
      </c>
    </row>
    <row r="113" spans="1:8">
      <c r="A113" s="676">
        <f t="shared" si="6"/>
        <v>96</v>
      </c>
      <c r="B113" s="681">
        <f t="shared" si="7"/>
        <v>42705</v>
      </c>
      <c r="C113" s="682">
        <f t="shared" si="8"/>
        <v>898.83</v>
      </c>
      <c r="D113" s="685"/>
      <c r="E113" s="682"/>
      <c r="F113" s="682">
        <f t="shared" si="9"/>
        <v>350.59</v>
      </c>
      <c r="G113" s="682">
        <f t="shared" si="10"/>
        <v>548.24</v>
      </c>
      <c r="H113" s="684">
        <f t="shared" si="11"/>
        <v>59553.670000000071</v>
      </c>
    </row>
    <row r="114" spans="1:8">
      <c r="A114" s="676">
        <f t="shared" si="6"/>
        <v>97</v>
      </c>
      <c r="B114" s="681">
        <f t="shared" si="7"/>
        <v>42736</v>
      </c>
      <c r="C114" s="682">
        <f t="shared" si="8"/>
        <v>898.83</v>
      </c>
      <c r="D114" s="685"/>
      <c r="E114" s="682"/>
      <c r="F114" s="682">
        <f t="shared" si="9"/>
        <v>347.4</v>
      </c>
      <c r="G114" s="682">
        <f t="shared" si="10"/>
        <v>551.43000000000006</v>
      </c>
      <c r="H114" s="684">
        <f t="shared" si="11"/>
        <v>59002.240000000071</v>
      </c>
    </row>
    <row r="115" spans="1:8">
      <c r="A115" s="676">
        <f t="shared" si="6"/>
        <v>98</v>
      </c>
      <c r="B115" s="681">
        <f t="shared" si="7"/>
        <v>42767</v>
      </c>
      <c r="C115" s="682">
        <f t="shared" si="8"/>
        <v>898.83</v>
      </c>
      <c r="D115" s="685"/>
      <c r="E115" s="682"/>
      <c r="F115" s="682">
        <f t="shared" si="9"/>
        <v>344.18</v>
      </c>
      <c r="G115" s="682">
        <f t="shared" si="10"/>
        <v>554.65000000000009</v>
      </c>
      <c r="H115" s="684">
        <f t="shared" si="11"/>
        <v>58447.590000000069</v>
      </c>
    </row>
    <row r="116" spans="1:8">
      <c r="A116" s="676">
        <f t="shared" si="6"/>
        <v>99</v>
      </c>
      <c r="B116" s="681">
        <f t="shared" si="7"/>
        <v>42795</v>
      </c>
      <c r="C116" s="682">
        <f t="shared" si="8"/>
        <v>898.83</v>
      </c>
      <c r="D116" s="685"/>
      <c r="E116" s="682"/>
      <c r="F116" s="682">
        <f t="shared" si="9"/>
        <v>340.94</v>
      </c>
      <c r="G116" s="682">
        <f t="shared" si="10"/>
        <v>557.8900000000001</v>
      </c>
      <c r="H116" s="684">
        <f t="shared" si="11"/>
        <v>57889.70000000007</v>
      </c>
    </row>
    <row r="117" spans="1:8">
      <c r="A117" s="676">
        <f t="shared" si="6"/>
        <v>100</v>
      </c>
      <c r="B117" s="681">
        <f t="shared" si="7"/>
        <v>42826</v>
      </c>
      <c r="C117" s="682">
        <f t="shared" si="8"/>
        <v>898.83</v>
      </c>
      <c r="D117" s="685"/>
      <c r="E117" s="682"/>
      <c r="F117" s="682">
        <f t="shared" si="9"/>
        <v>337.69</v>
      </c>
      <c r="G117" s="682">
        <f t="shared" si="10"/>
        <v>561.1400000000001</v>
      </c>
      <c r="H117" s="684">
        <f t="shared" si="11"/>
        <v>57328.56000000007</v>
      </c>
    </row>
    <row r="118" spans="1:8">
      <c r="A118" s="676">
        <f t="shared" si="6"/>
        <v>101</v>
      </c>
      <c r="B118" s="681">
        <f t="shared" si="7"/>
        <v>42856</v>
      </c>
      <c r="C118" s="682">
        <f t="shared" si="8"/>
        <v>898.83</v>
      </c>
      <c r="D118" s="685"/>
      <c r="E118" s="682"/>
      <c r="F118" s="682">
        <f t="shared" si="9"/>
        <v>334.42</v>
      </c>
      <c r="G118" s="682">
        <f t="shared" si="10"/>
        <v>564.41000000000008</v>
      </c>
      <c r="H118" s="684">
        <f t="shared" si="11"/>
        <v>56764.150000000067</v>
      </c>
    </row>
    <row r="119" spans="1:8">
      <c r="A119" s="676">
        <f t="shared" si="6"/>
        <v>102</v>
      </c>
      <c r="B119" s="681">
        <f t="shared" si="7"/>
        <v>42887</v>
      </c>
      <c r="C119" s="682">
        <f t="shared" si="8"/>
        <v>898.83</v>
      </c>
      <c r="D119" s="685"/>
      <c r="E119" s="682"/>
      <c r="F119" s="682">
        <f t="shared" si="9"/>
        <v>331.12</v>
      </c>
      <c r="G119" s="682">
        <f t="shared" si="10"/>
        <v>567.71</v>
      </c>
      <c r="H119" s="684">
        <f t="shared" si="11"/>
        <v>56196.440000000068</v>
      </c>
    </row>
    <row r="120" spans="1:8">
      <c r="A120" s="676">
        <f t="shared" si="6"/>
        <v>103</v>
      </c>
      <c r="B120" s="681">
        <f t="shared" si="7"/>
        <v>42917</v>
      </c>
      <c r="C120" s="682">
        <f t="shared" si="8"/>
        <v>898.83</v>
      </c>
      <c r="D120" s="685"/>
      <c r="E120" s="682"/>
      <c r="F120" s="682">
        <f t="shared" si="9"/>
        <v>327.81</v>
      </c>
      <c r="G120" s="682">
        <f t="shared" si="10"/>
        <v>571.02</v>
      </c>
      <c r="H120" s="684">
        <f t="shared" si="11"/>
        <v>55625.420000000071</v>
      </c>
    </row>
    <row r="121" spans="1:8">
      <c r="A121" s="676">
        <f t="shared" si="6"/>
        <v>104</v>
      </c>
      <c r="B121" s="681">
        <f t="shared" si="7"/>
        <v>42948</v>
      </c>
      <c r="C121" s="682">
        <f t="shared" si="8"/>
        <v>898.83</v>
      </c>
      <c r="D121" s="685"/>
      <c r="E121" s="682"/>
      <c r="F121" s="682">
        <f t="shared" si="9"/>
        <v>324.48</v>
      </c>
      <c r="G121" s="682">
        <f t="shared" si="10"/>
        <v>574.35</v>
      </c>
      <c r="H121" s="684">
        <f t="shared" si="11"/>
        <v>55051.070000000072</v>
      </c>
    </row>
    <row r="122" spans="1:8">
      <c r="A122" s="676">
        <f t="shared" si="6"/>
        <v>105</v>
      </c>
      <c r="B122" s="681">
        <f t="shared" si="7"/>
        <v>42979</v>
      </c>
      <c r="C122" s="682">
        <f t="shared" si="8"/>
        <v>898.83</v>
      </c>
      <c r="D122" s="685"/>
      <c r="E122" s="682"/>
      <c r="F122" s="682">
        <f t="shared" si="9"/>
        <v>321.13</v>
      </c>
      <c r="G122" s="682">
        <f t="shared" si="10"/>
        <v>577.70000000000005</v>
      </c>
      <c r="H122" s="684">
        <f t="shared" si="11"/>
        <v>54473.370000000075</v>
      </c>
    </row>
    <row r="123" spans="1:8">
      <c r="A123" s="676">
        <f t="shared" si="6"/>
        <v>106</v>
      </c>
      <c r="B123" s="681">
        <f t="shared" si="7"/>
        <v>43009</v>
      </c>
      <c r="C123" s="682">
        <f t="shared" si="8"/>
        <v>898.83</v>
      </c>
      <c r="D123" s="685"/>
      <c r="E123" s="682"/>
      <c r="F123" s="682">
        <f t="shared" si="9"/>
        <v>317.76</v>
      </c>
      <c r="G123" s="682">
        <f t="shared" si="10"/>
        <v>581.07000000000005</v>
      </c>
      <c r="H123" s="684">
        <f t="shared" si="11"/>
        <v>53892.300000000076</v>
      </c>
    </row>
    <row r="124" spans="1:8">
      <c r="A124" s="676">
        <f t="shared" si="6"/>
        <v>107</v>
      </c>
      <c r="B124" s="681">
        <f t="shared" si="7"/>
        <v>43040</v>
      </c>
      <c r="C124" s="682">
        <f t="shared" si="8"/>
        <v>898.83</v>
      </c>
      <c r="D124" s="685"/>
      <c r="E124" s="682"/>
      <c r="F124" s="682">
        <f t="shared" si="9"/>
        <v>314.37</v>
      </c>
      <c r="G124" s="682">
        <f t="shared" si="10"/>
        <v>584.46</v>
      </c>
      <c r="H124" s="684">
        <f t="shared" si="11"/>
        <v>53307.840000000077</v>
      </c>
    </row>
    <row r="125" spans="1:8">
      <c r="A125" s="676">
        <f t="shared" si="6"/>
        <v>108</v>
      </c>
      <c r="B125" s="681">
        <f t="shared" si="7"/>
        <v>43070</v>
      </c>
      <c r="C125" s="682">
        <f t="shared" si="8"/>
        <v>898.83</v>
      </c>
      <c r="D125" s="685"/>
      <c r="E125" s="682"/>
      <c r="F125" s="682">
        <f t="shared" si="9"/>
        <v>310.95999999999998</v>
      </c>
      <c r="G125" s="682">
        <f t="shared" si="10"/>
        <v>587.87000000000012</v>
      </c>
      <c r="H125" s="684">
        <f t="shared" si="11"/>
        <v>52719.970000000074</v>
      </c>
    </row>
    <row r="126" spans="1:8">
      <c r="A126" s="676">
        <f t="shared" si="6"/>
        <v>109</v>
      </c>
      <c r="B126" s="681">
        <f t="shared" si="7"/>
        <v>43101</v>
      </c>
      <c r="C126" s="682">
        <f t="shared" si="8"/>
        <v>898.83</v>
      </c>
      <c r="D126" s="685"/>
      <c r="E126" s="682"/>
      <c r="F126" s="682">
        <f t="shared" si="9"/>
        <v>307.52999999999997</v>
      </c>
      <c r="G126" s="682">
        <f t="shared" si="10"/>
        <v>591.30000000000007</v>
      </c>
      <c r="H126" s="684">
        <f t="shared" si="11"/>
        <v>52128.670000000071</v>
      </c>
    </row>
    <row r="127" spans="1:8">
      <c r="A127" s="676">
        <f t="shared" si="6"/>
        <v>110</v>
      </c>
      <c r="B127" s="681">
        <f t="shared" si="7"/>
        <v>43132</v>
      </c>
      <c r="C127" s="682">
        <f t="shared" si="8"/>
        <v>898.83</v>
      </c>
      <c r="D127" s="685"/>
      <c r="E127" s="682"/>
      <c r="F127" s="682">
        <f t="shared" si="9"/>
        <v>304.08</v>
      </c>
      <c r="G127" s="682">
        <f t="shared" si="10"/>
        <v>594.75</v>
      </c>
      <c r="H127" s="684">
        <f t="shared" si="11"/>
        <v>51533.920000000071</v>
      </c>
    </row>
    <row r="128" spans="1:8">
      <c r="A128" s="676">
        <f t="shared" si="6"/>
        <v>111</v>
      </c>
      <c r="B128" s="681">
        <f t="shared" si="7"/>
        <v>43160</v>
      </c>
      <c r="C128" s="682">
        <f t="shared" si="8"/>
        <v>898.83</v>
      </c>
      <c r="D128" s="685"/>
      <c r="E128" s="682"/>
      <c r="F128" s="682">
        <f t="shared" si="9"/>
        <v>300.61</v>
      </c>
      <c r="G128" s="682">
        <f t="shared" si="10"/>
        <v>598.22</v>
      </c>
      <c r="H128" s="684">
        <f t="shared" si="11"/>
        <v>50935.70000000007</v>
      </c>
    </row>
    <row r="129" spans="1:8">
      <c r="A129" s="676">
        <f t="shared" si="6"/>
        <v>112</v>
      </c>
      <c r="B129" s="681">
        <f t="shared" si="7"/>
        <v>43191</v>
      </c>
      <c r="C129" s="682">
        <f t="shared" si="8"/>
        <v>898.83</v>
      </c>
      <c r="D129" s="685"/>
      <c r="E129" s="682"/>
      <c r="F129" s="682">
        <f t="shared" si="9"/>
        <v>297.12</v>
      </c>
      <c r="G129" s="682">
        <f t="shared" si="10"/>
        <v>601.71</v>
      </c>
      <c r="H129" s="684">
        <f t="shared" si="11"/>
        <v>50333.990000000071</v>
      </c>
    </row>
    <row r="130" spans="1:8">
      <c r="A130" s="676">
        <f t="shared" si="6"/>
        <v>113</v>
      </c>
      <c r="B130" s="681">
        <f t="shared" si="7"/>
        <v>43221</v>
      </c>
      <c r="C130" s="682">
        <f t="shared" si="8"/>
        <v>898.83</v>
      </c>
      <c r="D130" s="685"/>
      <c r="E130" s="682"/>
      <c r="F130" s="682">
        <f t="shared" si="9"/>
        <v>293.61</v>
      </c>
      <c r="G130" s="682">
        <f t="shared" si="10"/>
        <v>605.22</v>
      </c>
      <c r="H130" s="684">
        <f t="shared" si="11"/>
        <v>49728.77000000007</v>
      </c>
    </row>
    <row r="131" spans="1:8">
      <c r="A131" s="676">
        <f t="shared" si="6"/>
        <v>114</v>
      </c>
      <c r="B131" s="681">
        <f t="shared" si="7"/>
        <v>43252</v>
      </c>
      <c r="C131" s="682">
        <f t="shared" si="8"/>
        <v>898.83</v>
      </c>
      <c r="D131" s="685"/>
      <c r="E131" s="682"/>
      <c r="F131" s="682">
        <f t="shared" si="9"/>
        <v>290.08</v>
      </c>
      <c r="G131" s="682">
        <f t="shared" si="10"/>
        <v>608.75</v>
      </c>
      <c r="H131" s="684">
        <f t="shared" si="11"/>
        <v>49120.02000000007</v>
      </c>
    </row>
    <row r="132" spans="1:8">
      <c r="A132" s="676">
        <f t="shared" si="6"/>
        <v>115</v>
      </c>
      <c r="B132" s="681">
        <f t="shared" si="7"/>
        <v>43282</v>
      </c>
      <c r="C132" s="682">
        <f t="shared" si="8"/>
        <v>898.83</v>
      </c>
      <c r="D132" s="685"/>
      <c r="E132" s="682"/>
      <c r="F132" s="682">
        <f t="shared" si="9"/>
        <v>286.52999999999997</v>
      </c>
      <c r="G132" s="682">
        <f t="shared" si="10"/>
        <v>612.30000000000007</v>
      </c>
      <c r="H132" s="684">
        <f t="shared" si="11"/>
        <v>48507.720000000067</v>
      </c>
    </row>
    <row r="133" spans="1:8">
      <c r="A133" s="676">
        <f t="shared" si="6"/>
        <v>116</v>
      </c>
      <c r="B133" s="681">
        <f t="shared" si="7"/>
        <v>43313</v>
      </c>
      <c r="C133" s="682">
        <f t="shared" si="8"/>
        <v>898.83</v>
      </c>
      <c r="D133" s="685"/>
      <c r="E133" s="682"/>
      <c r="F133" s="682">
        <f t="shared" si="9"/>
        <v>282.95999999999998</v>
      </c>
      <c r="G133" s="682">
        <f t="shared" si="10"/>
        <v>615.87000000000012</v>
      </c>
      <c r="H133" s="684">
        <f t="shared" si="11"/>
        <v>47891.850000000064</v>
      </c>
    </row>
    <row r="134" spans="1:8">
      <c r="A134" s="676">
        <f t="shared" si="6"/>
        <v>117</v>
      </c>
      <c r="B134" s="681">
        <f t="shared" si="7"/>
        <v>43344</v>
      </c>
      <c r="C134" s="682">
        <f t="shared" si="8"/>
        <v>898.83</v>
      </c>
      <c r="D134" s="685"/>
      <c r="E134" s="682"/>
      <c r="F134" s="682">
        <f t="shared" si="9"/>
        <v>279.37</v>
      </c>
      <c r="G134" s="682">
        <f t="shared" si="10"/>
        <v>619.46</v>
      </c>
      <c r="H134" s="684">
        <f t="shared" si="11"/>
        <v>47272.390000000065</v>
      </c>
    </row>
    <row r="135" spans="1:8">
      <c r="A135" s="676">
        <f t="shared" si="6"/>
        <v>118</v>
      </c>
      <c r="B135" s="681">
        <f t="shared" si="7"/>
        <v>43374</v>
      </c>
      <c r="C135" s="682">
        <f t="shared" si="8"/>
        <v>898.83</v>
      </c>
      <c r="D135" s="685"/>
      <c r="E135" s="682"/>
      <c r="F135" s="682">
        <f t="shared" si="9"/>
        <v>275.76</v>
      </c>
      <c r="G135" s="682">
        <f t="shared" si="10"/>
        <v>623.07000000000005</v>
      </c>
      <c r="H135" s="684">
        <f t="shared" si="11"/>
        <v>46649.320000000065</v>
      </c>
    </row>
    <row r="136" spans="1:8">
      <c r="A136" s="676">
        <f t="shared" si="6"/>
        <v>119</v>
      </c>
      <c r="B136" s="681">
        <f t="shared" si="7"/>
        <v>43405</v>
      </c>
      <c r="C136" s="682">
        <f t="shared" si="8"/>
        <v>898.83</v>
      </c>
      <c r="D136" s="685"/>
      <c r="E136" s="682"/>
      <c r="F136" s="682">
        <f t="shared" si="9"/>
        <v>272.12</v>
      </c>
      <c r="G136" s="682">
        <f t="shared" si="10"/>
        <v>626.71</v>
      </c>
      <c r="H136" s="684">
        <f t="shared" si="11"/>
        <v>46022.610000000066</v>
      </c>
    </row>
    <row r="137" spans="1:8">
      <c r="A137" s="676">
        <f t="shared" si="6"/>
        <v>120</v>
      </c>
      <c r="B137" s="681">
        <f t="shared" si="7"/>
        <v>43435</v>
      </c>
      <c r="C137" s="682">
        <f t="shared" si="8"/>
        <v>898.83</v>
      </c>
      <c r="D137" s="685"/>
      <c r="E137" s="682"/>
      <c r="F137" s="682">
        <f t="shared" si="9"/>
        <v>268.47000000000003</v>
      </c>
      <c r="G137" s="682">
        <f t="shared" si="10"/>
        <v>630.36</v>
      </c>
      <c r="H137" s="684">
        <f t="shared" si="11"/>
        <v>45392.250000000065</v>
      </c>
    </row>
    <row r="138" spans="1:8">
      <c r="A138" s="676">
        <f t="shared" si="6"/>
        <v>121</v>
      </c>
      <c r="B138" s="681">
        <f t="shared" si="7"/>
        <v>43466</v>
      </c>
      <c r="C138" s="682">
        <f t="shared" si="8"/>
        <v>898.83</v>
      </c>
      <c r="D138" s="685"/>
      <c r="E138" s="682"/>
      <c r="F138" s="682">
        <f t="shared" si="9"/>
        <v>264.79000000000002</v>
      </c>
      <c r="G138" s="682">
        <f t="shared" si="10"/>
        <v>634.04</v>
      </c>
      <c r="H138" s="684">
        <f t="shared" si="11"/>
        <v>44758.210000000065</v>
      </c>
    </row>
    <row r="139" spans="1:8">
      <c r="A139" s="676">
        <f t="shared" si="6"/>
        <v>122</v>
      </c>
      <c r="B139" s="681">
        <f t="shared" si="7"/>
        <v>43497</v>
      </c>
      <c r="C139" s="682">
        <f t="shared" si="8"/>
        <v>898.83</v>
      </c>
      <c r="D139" s="685"/>
      <c r="E139" s="682"/>
      <c r="F139" s="682">
        <f t="shared" si="9"/>
        <v>261.08999999999997</v>
      </c>
      <c r="G139" s="682">
        <f t="shared" si="10"/>
        <v>637.74</v>
      </c>
      <c r="H139" s="684">
        <f t="shared" si="11"/>
        <v>44120.470000000067</v>
      </c>
    </row>
    <row r="140" spans="1:8">
      <c r="A140" s="676">
        <f t="shared" si="6"/>
        <v>123</v>
      </c>
      <c r="B140" s="681">
        <f t="shared" si="7"/>
        <v>43525</v>
      </c>
      <c r="C140" s="682">
        <f t="shared" si="8"/>
        <v>898.83</v>
      </c>
      <c r="D140" s="685"/>
      <c r="E140" s="682"/>
      <c r="F140" s="682">
        <f t="shared" si="9"/>
        <v>257.37</v>
      </c>
      <c r="G140" s="682">
        <f t="shared" si="10"/>
        <v>641.46</v>
      </c>
      <c r="H140" s="684">
        <f t="shared" si="11"/>
        <v>43479.010000000068</v>
      </c>
    </row>
    <row r="141" spans="1:8">
      <c r="A141" s="676">
        <f t="shared" si="6"/>
        <v>124</v>
      </c>
      <c r="B141" s="681">
        <f t="shared" si="7"/>
        <v>43556</v>
      </c>
      <c r="C141" s="682">
        <f t="shared" si="8"/>
        <v>898.83</v>
      </c>
      <c r="D141" s="685"/>
      <c r="E141" s="682"/>
      <c r="F141" s="682">
        <f t="shared" si="9"/>
        <v>253.63</v>
      </c>
      <c r="G141" s="682">
        <f t="shared" si="10"/>
        <v>645.20000000000005</v>
      </c>
      <c r="H141" s="684">
        <f t="shared" si="11"/>
        <v>42833.81000000007</v>
      </c>
    </row>
    <row r="142" spans="1:8">
      <c r="A142" s="676">
        <f t="shared" si="6"/>
        <v>125</v>
      </c>
      <c r="B142" s="681">
        <f t="shared" si="7"/>
        <v>43586</v>
      </c>
      <c r="C142" s="682">
        <f t="shared" si="8"/>
        <v>898.83</v>
      </c>
      <c r="D142" s="685"/>
      <c r="E142" s="682"/>
      <c r="F142" s="682">
        <f t="shared" si="9"/>
        <v>249.86</v>
      </c>
      <c r="G142" s="682">
        <f t="shared" si="10"/>
        <v>648.97</v>
      </c>
      <c r="H142" s="684">
        <f t="shared" si="11"/>
        <v>42184.840000000069</v>
      </c>
    </row>
    <row r="143" spans="1:8">
      <c r="A143" s="676">
        <f t="shared" si="6"/>
        <v>126</v>
      </c>
      <c r="B143" s="681">
        <f t="shared" si="7"/>
        <v>43617</v>
      </c>
      <c r="C143" s="682">
        <f t="shared" si="8"/>
        <v>898.83</v>
      </c>
      <c r="D143" s="685"/>
      <c r="E143" s="682"/>
      <c r="F143" s="682">
        <f t="shared" si="9"/>
        <v>246.08</v>
      </c>
      <c r="G143" s="682">
        <f t="shared" si="10"/>
        <v>652.75</v>
      </c>
      <c r="H143" s="684">
        <f t="shared" si="11"/>
        <v>41532.090000000069</v>
      </c>
    </row>
    <row r="144" spans="1:8">
      <c r="A144" s="676">
        <f t="shared" si="6"/>
        <v>127</v>
      </c>
      <c r="B144" s="681">
        <f t="shared" si="7"/>
        <v>43647</v>
      </c>
      <c r="C144" s="682">
        <f t="shared" si="8"/>
        <v>898.83</v>
      </c>
      <c r="D144" s="685"/>
      <c r="E144" s="682"/>
      <c r="F144" s="682">
        <f t="shared" si="9"/>
        <v>242.27</v>
      </c>
      <c r="G144" s="682">
        <f t="shared" si="10"/>
        <v>656.56000000000006</v>
      </c>
      <c r="H144" s="684">
        <f t="shared" si="11"/>
        <v>40875.530000000072</v>
      </c>
    </row>
    <row r="145" spans="1:8">
      <c r="A145" s="676">
        <f t="shared" si="6"/>
        <v>128</v>
      </c>
      <c r="B145" s="681">
        <f t="shared" si="7"/>
        <v>43678</v>
      </c>
      <c r="C145" s="682">
        <f t="shared" si="8"/>
        <v>898.83</v>
      </c>
      <c r="D145" s="685"/>
      <c r="E145" s="682"/>
      <c r="F145" s="682">
        <f t="shared" si="9"/>
        <v>238.44</v>
      </c>
      <c r="G145" s="682">
        <f t="shared" si="10"/>
        <v>660.3900000000001</v>
      </c>
      <c r="H145" s="684">
        <f t="shared" si="11"/>
        <v>40215.140000000072</v>
      </c>
    </row>
    <row r="146" spans="1:8">
      <c r="A146" s="676">
        <f t="shared" ref="A146:A209" si="12">IF(H145="","",IF(roundOpt,IF(OR(A145&gt;=nper,ROUND(H145,2)&lt;=0),"",A145+1),IF(OR(A145&gt;=nper,H145&lt;=0),"",A145+1)))</f>
        <v>129</v>
      </c>
      <c r="B146" s="681">
        <f t="shared" ref="B146:B209" si="13">IF(A146="","",IF(OR(periods_per_year=26,periods_per_year=52),IF(periods_per_year=26,IF(A146=1,fpdate,B145+14),IF(periods_per_year=52,IF(A146=1,fpdate,B145+7),"n/a")),IF(periods_per_year=24,DATE(YEAR(fpdate),MONTH(fpdate)+(A146-1)/2+IF(AND(DAY(fpdate)&gt;=15,MOD(A146,2)=0),1,0),IF(MOD(A146,2)=0,IF(DAY(fpdate)&gt;=15,DAY(fpdate)-14,DAY(fpdate)+14),DAY(fpdate))),IF(DAY(DATE(YEAR(fpdate),MONTH(fpdate)+(A146-1)*months_per_period,DAY(fpdate)))&lt;&gt;DAY(fpdate),DATE(YEAR(fpdate),MONTH(fpdate)+(A146-1)*months_per_period+1,0),DATE(YEAR(fpdate),MONTH(fpdate)+(A146-1)*months_per_period,DAY(fpdate))))))</f>
        <v>43709</v>
      </c>
      <c r="C146" s="682">
        <f t="shared" ref="C146:C209" si="14">IF(A146="","",IF(roundOpt,IF(OR(A146=nper,payment&gt;ROUND((1+rate)*H145,2)),ROUND((1+rate)*H145,2),payment),IF(OR(A146=nper,payment&gt;(1+rate)*H145),(1+rate)*H145,payment)))</f>
        <v>898.83</v>
      </c>
      <c r="D146" s="685"/>
      <c r="E146" s="682"/>
      <c r="F146" s="682">
        <f t="shared" ref="F146:F209" si="15">IF(A146="","",IF(AND(A146=1,pmtType=1),0,IF(roundOpt,ROUND(rate*H145,2),rate*H145)))</f>
        <v>234.59</v>
      </c>
      <c r="G146" s="682">
        <f t="shared" ref="G146:G209" si="16">IF(A146="","",C146-F146+D146)</f>
        <v>664.24</v>
      </c>
      <c r="H146" s="684">
        <f t="shared" ref="H146:H209" si="17">IF(A146="","",H145-G146)</f>
        <v>39550.900000000074</v>
      </c>
    </row>
    <row r="147" spans="1:8">
      <c r="A147" s="676">
        <f t="shared" si="12"/>
        <v>130</v>
      </c>
      <c r="B147" s="681">
        <f t="shared" si="13"/>
        <v>43739</v>
      </c>
      <c r="C147" s="682">
        <f t="shared" si="14"/>
        <v>898.83</v>
      </c>
      <c r="D147" s="685"/>
      <c r="E147" s="682"/>
      <c r="F147" s="682">
        <f t="shared" si="15"/>
        <v>230.71</v>
      </c>
      <c r="G147" s="682">
        <f t="shared" si="16"/>
        <v>668.12</v>
      </c>
      <c r="H147" s="684">
        <f t="shared" si="17"/>
        <v>38882.780000000072</v>
      </c>
    </row>
    <row r="148" spans="1:8">
      <c r="A148" s="676">
        <f t="shared" si="12"/>
        <v>131</v>
      </c>
      <c r="B148" s="681">
        <f t="shared" si="13"/>
        <v>43770</v>
      </c>
      <c r="C148" s="682">
        <f t="shared" si="14"/>
        <v>898.83</v>
      </c>
      <c r="D148" s="685"/>
      <c r="E148" s="682"/>
      <c r="F148" s="682">
        <f t="shared" si="15"/>
        <v>226.82</v>
      </c>
      <c r="G148" s="682">
        <f t="shared" si="16"/>
        <v>672.01</v>
      </c>
      <c r="H148" s="684">
        <f t="shared" si="17"/>
        <v>38210.77000000007</v>
      </c>
    </row>
    <row r="149" spans="1:8">
      <c r="A149" s="676">
        <f t="shared" si="12"/>
        <v>132</v>
      </c>
      <c r="B149" s="681">
        <f t="shared" si="13"/>
        <v>43800</v>
      </c>
      <c r="C149" s="682">
        <f t="shared" si="14"/>
        <v>898.83</v>
      </c>
      <c r="D149" s="685"/>
      <c r="E149" s="682"/>
      <c r="F149" s="682">
        <f t="shared" si="15"/>
        <v>222.9</v>
      </c>
      <c r="G149" s="682">
        <f t="shared" si="16"/>
        <v>675.93000000000006</v>
      </c>
      <c r="H149" s="684">
        <f t="shared" si="17"/>
        <v>37534.840000000069</v>
      </c>
    </row>
    <row r="150" spans="1:8">
      <c r="A150" s="676">
        <f t="shared" si="12"/>
        <v>133</v>
      </c>
      <c r="B150" s="681">
        <f t="shared" si="13"/>
        <v>43831</v>
      </c>
      <c r="C150" s="682">
        <f t="shared" si="14"/>
        <v>898.83</v>
      </c>
      <c r="D150" s="685"/>
      <c r="E150" s="682"/>
      <c r="F150" s="682">
        <f t="shared" si="15"/>
        <v>218.95</v>
      </c>
      <c r="G150" s="682">
        <f t="shared" si="16"/>
        <v>679.88000000000011</v>
      </c>
      <c r="H150" s="684">
        <f t="shared" si="17"/>
        <v>36854.960000000072</v>
      </c>
    </row>
    <row r="151" spans="1:8">
      <c r="A151" s="676">
        <f t="shared" si="12"/>
        <v>134</v>
      </c>
      <c r="B151" s="681">
        <f t="shared" si="13"/>
        <v>43862</v>
      </c>
      <c r="C151" s="682">
        <f t="shared" si="14"/>
        <v>898.83</v>
      </c>
      <c r="D151" s="685"/>
      <c r="E151" s="682"/>
      <c r="F151" s="682">
        <f t="shared" si="15"/>
        <v>214.99</v>
      </c>
      <c r="G151" s="682">
        <f t="shared" si="16"/>
        <v>683.84</v>
      </c>
      <c r="H151" s="684">
        <f t="shared" si="17"/>
        <v>36171.120000000075</v>
      </c>
    </row>
    <row r="152" spans="1:8">
      <c r="A152" s="676">
        <f t="shared" si="12"/>
        <v>135</v>
      </c>
      <c r="B152" s="681">
        <f t="shared" si="13"/>
        <v>43891</v>
      </c>
      <c r="C152" s="682">
        <f t="shared" si="14"/>
        <v>898.83</v>
      </c>
      <c r="D152" s="685"/>
      <c r="E152" s="682"/>
      <c r="F152" s="682">
        <f t="shared" si="15"/>
        <v>211</v>
      </c>
      <c r="G152" s="682">
        <f t="shared" si="16"/>
        <v>687.83</v>
      </c>
      <c r="H152" s="684">
        <f t="shared" si="17"/>
        <v>35483.290000000074</v>
      </c>
    </row>
    <row r="153" spans="1:8">
      <c r="A153" s="676">
        <f t="shared" si="12"/>
        <v>136</v>
      </c>
      <c r="B153" s="681">
        <f t="shared" si="13"/>
        <v>43922</v>
      </c>
      <c r="C153" s="682">
        <f t="shared" si="14"/>
        <v>898.83</v>
      </c>
      <c r="D153" s="685"/>
      <c r="E153" s="682"/>
      <c r="F153" s="682">
        <f t="shared" si="15"/>
        <v>206.99</v>
      </c>
      <c r="G153" s="682">
        <f t="shared" si="16"/>
        <v>691.84</v>
      </c>
      <c r="H153" s="684">
        <f t="shared" si="17"/>
        <v>34791.450000000077</v>
      </c>
    </row>
    <row r="154" spans="1:8">
      <c r="A154" s="676">
        <f t="shared" si="12"/>
        <v>137</v>
      </c>
      <c r="B154" s="681">
        <f t="shared" si="13"/>
        <v>43952</v>
      </c>
      <c r="C154" s="682">
        <f t="shared" si="14"/>
        <v>898.83</v>
      </c>
      <c r="D154" s="685"/>
      <c r="E154" s="682"/>
      <c r="F154" s="682">
        <f t="shared" si="15"/>
        <v>202.95</v>
      </c>
      <c r="G154" s="682">
        <f t="shared" si="16"/>
        <v>695.88000000000011</v>
      </c>
      <c r="H154" s="684">
        <f t="shared" si="17"/>
        <v>34095.57000000008</v>
      </c>
    </row>
    <row r="155" spans="1:8">
      <c r="A155" s="676">
        <f t="shared" si="12"/>
        <v>138</v>
      </c>
      <c r="B155" s="681">
        <f t="shared" si="13"/>
        <v>43983</v>
      </c>
      <c r="C155" s="682">
        <f t="shared" si="14"/>
        <v>898.83</v>
      </c>
      <c r="D155" s="685"/>
      <c r="E155" s="682"/>
      <c r="F155" s="682">
        <f t="shared" si="15"/>
        <v>198.89</v>
      </c>
      <c r="G155" s="682">
        <f t="shared" si="16"/>
        <v>699.94</v>
      </c>
      <c r="H155" s="684">
        <f t="shared" si="17"/>
        <v>33395.630000000077</v>
      </c>
    </row>
    <row r="156" spans="1:8">
      <c r="A156" s="676">
        <f t="shared" si="12"/>
        <v>139</v>
      </c>
      <c r="B156" s="681">
        <f t="shared" si="13"/>
        <v>44013</v>
      </c>
      <c r="C156" s="682">
        <f t="shared" si="14"/>
        <v>898.83</v>
      </c>
      <c r="D156" s="685"/>
      <c r="E156" s="682"/>
      <c r="F156" s="682">
        <f t="shared" si="15"/>
        <v>194.81</v>
      </c>
      <c r="G156" s="682">
        <f t="shared" si="16"/>
        <v>704.02</v>
      </c>
      <c r="H156" s="684">
        <f t="shared" si="17"/>
        <v>32691.610000000077</v>
      </c>
    </row>
    <row r="157" spans="1:8">
      <c r="A157" s="676">
        <f t="shared" si="12"/>
        <v>140</v>
      </c>
      <c r="B157" s="681">
        <f t="shared" si="13"/>
        <v>44044</v>
      </c>
      <c r="C157" s="682">
        <f t="shared" si="14"/>
        <v>898.83</v>
      </c>
      <c r="D157" s="685"/>
      <c r="E157" s="682"/>
      <c r="F157" s="682">
        <f t="shared" si="15"/>
        <v>190.7</v>
      </c>
      <c r="G157" s="682">
        <f t="shared" si="16"/>
        <v>708.13000000000011</v>
      </c>
      <c r="H157" s="684">
        <f t="shared" si="17"/>
        <v>31983.480000000076</v>
      </c>
    </row>
    <row r="158" spans="1:8">
      <c r="A158" s="676">
        <f t="shared" si="12"/>
        <v>141</v>
      </c>
      <c r="B158" s="681">
        <f t="shared" si="13"/>
        <v>44075</v>
      </c>
      <c r="C158" s="682">
        <f t="shared" si="14"/>
        <v>898.83</v>
      </c>
      <c r="D158" s="685"/>
      <c r="E158" s="682"/>
      <c r="F158" s="682">
        <f t="shared" si="15"/>
        <v>186.57</v>
      </c>
      <c r="G158" s="682">
        <f t="shared" si="16"/>
        <v>712.26</v>
      </c>
      <c r="H158" s="684">
        <f t="shared" si="17"/>
        <v>31271.220000000078</v>
      </c>
    </row>
    <row r="159" spans="1:8">
      <c r="A159" s="676">
        <f t="shared" si="12"/>
        <v>142</v>
      </c>
      <c r="B159" s="681">
        <f t="shared" si="13"/>
        <v>44105</v>
      </c>
      <c r="C159" s="682">
        <f t="shared" si="14"/>
        <v>898.83</v>
      </c>
      <c r="D159" s="685"/>
      <c r="E159" s="682"/>
      <c r="F159" s="682">
        <f t="shared" si="15"/>
        <v>182.42</v>
      </c>
      <c r="G159" s="682">
        <f t="shared" si="16"/>
        <v>716.41000000000008</v>
      </c>
      <c r="H159" s="684">
        <f t="shared" si="17"/>
        <v>30554.810000000078</v>
      </c>
    </row>
    <row r="160" spans="1:8">
      <c r="A160" s="676">
        <f t="shared" si="12"/>
        <v>143</v>
      </c>
      <c r="B160" s="681">
        <f t="shared" si="13"/>
        <v>44136</v>
      </c>
      <c r="C160" s="682">
        <f t="shared" si="14"/>
        <v>898.83</v>
      </c>
      <c r="D160" s="685"/>
      <c r="E160" s="682"/>
      <c r="F160" s="682">
        <f t="shared" si="15"/>
        <v>178.24</v>
      </c>
      <c r="G160" s="682">
        <f t="shared" si="16"/>
        <v>720.59</v>
      </c>
      <c r="H160" s="684">
        <f t="shared" si="17"/>
        <v>29834.220000000078</v>
      </c>
    </row>
    <row r="161" spans="1:8">
      <c r="A161" s="676">
        <f t="shared" si="12"/>
        <v>144</v>
      </c>
      <c r="B161" s="681">
        <f t="shared" si="13"/>
        <v>44166</v>
      </c>
      <c r="C161" s="682">
        <f t="shared" si="14"/>
        <v>898.83</v>
      </c>
      <c r="D161" s="685"/>
      <c r="E161" s="682"/>
      <c r="F161" s="682">
        <f t="shared" si="15"/>
        <v>174.03</v>
      </c>
      <c r="G161" s="682">
        <f t="shared" si="16"/>
        <v>724.80000000000007</v>
      </c>
      <c r="H161" s="684">
        <f t="shared" si="17"/>
        <v>29109.420000000078</v>
      </c>
    </row>
    <row r="162" spans="1:8">
      <c r="A162" s="676">
        <f t="shared" si="12"/>
        <v>145</v>
      </c>
      <c r="B162" s="681">
        <f t="shared" si="13"/>
        <v>44197</v>
      </c>
      <c r="C162" s="682">
        <f t="shared" si="14"/>
        <v>898.83</v>
      </c>
      <c r="D162" s="685"/>
      <c r="E162" s="682"/>
      <c r="F162" s="682">
        <f t="shared" si="15"/>
        <v>169.8</v>
      </c>
      <c r="G162" s="682">
        <f t="shared" si="16"/>
        <v>729.03</v>
      </c>
      <c r="H162" s="684">
        <f t="shared" si="17"/>
        <v>28380.390000000079</v>
      </c>
    </row>
    <row r="163" spans="1:8">
      <c r="A163" s="676">
        <f t="shared" si="12"/>
        <v>146</v>
      </c>
      <c r="B163" s="681">
        <f t="shared" si="13"/>
        <v>44228</v>
      </c>
      <c r="C163" s="682">
        <f t="shared" si="14"/>
        <v>898.83</v>
      </c>
      <c r="D163" s="685"/>
      <c r="E163" s="682"/>
      <c r="F163" s="682">
        <f t="shared" si="15"/>
        <v>165.55</v>
      </c>
      <c r="G163" s="682">
        <f t="shared" si="16"/>
        <v>733.28</v>
      </c>
      <c r="H163" s="684">
        <f t="shared" si="17"/>
        <v>27647.110000000081</v>
      </c>
    </row>
    <row r="164" spans="1:8">
      <c r="A164" s="676">
        <f t="shared" si="12"/>
        <v>147</v>
      </c>
      <c r="B164" s="681">
        <f t="shared" si="13"/>
        <v>44256</v>
      </c>
      <c r="C164" s="682">
        <f t="shared" si="14"/>
        <v>898.83</v>
      </c>
      <c r="D164" s="685"/>
      <c r="E164" s="682"/>
      <c r="F164" s="682">
        <f t="shared" si="15"/>
        <v>161.27000000000001</v>
      </c>
      <c r="G164" s="682">
        <f t="shared" si="16"/>
        <v>737.56000000000006</v>
      </c>
      <c r="H164" s="684">
        <f t="shared" si="17"/>
        <v>26909.550000000079</v>
      </c>
    </row>
    <row r="165" spans="1:8">
      <c r="A165" s="676">
        <f t="shared" si="12"/>
        <v>148</v>
      </c>
      <c r="B165" s="681">
        <f t="shared" si="13"/>
        <v>44287</v>
      </c>
      <c r="C165" s="682">
        <f t="shared" si="14"/>
        <v>898.83</v>
      </c>
      <c r="D165" s="685"/>
      <c r="E165" s="682"/>
      <c r="F165" s="682">
        <f t="shared" si="15"/>
        <v>156.97</v>
      </c>
      <c r="G165" s="682">
        <f t="shared" si="16"/>
        <v>741.86</v>
      </c>
      <c r="H165" s="684">
        <f t="shared" si="17"/>
        <v>26167.690000000079</v>
      </c>
    </row>
    <row r="166" spans="1:8">
      <c r="A166" s="676">
        <f t="shared" si="12"/>
        <v>149</v>
      </c>
      <c r="B166" s="681">
        <f t="shared" si="13"/>
        <v>44317</v>
      </c>
      <c r="C166" s="682">
        <f t="shared" si="14"/>
        <v>898.83</v>
      </c>
      <c r="D166" s="685"/>
      <c r="E166" s="682"/>
      <c r="F166" s="682">
        <f t="shared" si="15"/>
        <v>152.63999999999999</v>
      </c>
      <c r="G166" s="682">
        <f t="shared" si="16"/>
        <v>746.19</v>
      </c>
      <c r="H166" s="684">
        <f t="shared" si="17"/>
        <v>25421.50000000008</v>
      </c>
    </row>
    <row r="167" spans="1:8">
      <c r="A167" s="676">
        <f t="shared" si="12"/>
        <v>150</v>
      </c>
      <c r="B167" s="681">
        <f t="shared" si="13"/>
        <v>44348</v>
      </c>
      <c r="C167" s="682">
        <f t="shared" si="14"/>
        <v>898.83</v>
      </c>
      <c r="D167" s="685"/>
      <c r="E167" s="682"/>
      <c r="F167" s="682">
        <f t="shared" si="15"/>
        <v>148.29</v>
      </c>
      <c r="G167" s="682">
        <f t="shared" si="16"/>
        <v>750.54000000000008</v>
      </c>
      <c r="H167" s="684">
        <f t="shared" si="17"/>
        <v>24670.960000000079</v>
      </c>
    </row>
    <row r="168" spans="1:8">
      <c r="A168" s="676">
        <f t="shared" si="12"/>
        <v>151</v>
      </c>
      <c r="B168" s="681">
        <f t="shared" si="13"/>
        <v>44378</v>
      </c>
      <c r="C168" s="682">
        <f t="shared" si="14"/>
        <v>898.83</v>
      </c>
      <c r="D168" s="685"/>
      <c r="E168" s="682"/>
      <c r="F168" s="682">
        <f t="shared" si="15"/>
        <v>143.91</v>
      </c>
      <c r="G168" s="682">
        <f t="shared" si="16"/>
        <v>754.92000000000007</v>
      </c>
      <c r="H168" s="684">
        <f t="shared" si="17"/>
        <v>23916.040000000081</v>
      </c>
    </row>
    <row r="169" spans="1:8">
      <c r="A169" s="676">
        <f t="shared" si="12"/>
        <v>152</v>
      </c>
      <c r="B169" s="681">
        <f t="shared" si="13"/>
        <v>44409</v>
      </c>
      <c r="C169" s="682">
        <f t="shared" si="14"/>
        <v>898.83</v>
      </c>
      <c r="D169" s="685"/>
      <c r="E169" s="682"/>
      <c r="F169" s="682">
        <f t="shared" si="15"/>
        <v>139.51</v>
      </c>
      <c r="G169" s="682">
        <f t="shared" si="16"/>
        <v>759.32</v>
      </c>
      <c r="H169" s="684">
        <f t="shared" si="17"/>
        <v>23156.720000000081</v>
      </c>
    </row>
    <row r="170" spans="1:8">
      <c r="A170" s="676">
        <f t="shared" si="12"/>
        <v>153</v>
      </c>
      <c r="B170" s="681">
        <f t="shared" si="13"/>
        <v>44440</v>
      </c>
      <c r="C170" s="682">
        <f t="shared" si="14"/>
        <v>898.83</v>
      </c>
      <c r="D170" s="685"/>
      <c r="E170" s="682"/>
      <c r="F170" s="682">
        <f t="shared" si="15"/>
        <v>135.08000000000001</v>
      </c>
      <c r="G170" s="682">
        <f t="shared" si="16"/>
        <v>763.75</v>
      </c>
      <c r="H170" s="684">
        <f t="shared" si="17"/>
        <v>22392.970000000081</v>
      </c>
    </row>
    <row r="171" spans="1:8">
      <c r="A171" s="676">
        <f t="shared" si="12"/>
        <v>154</v>
      </c>
      <c r="B171" s="681">
        <f t="shared" si="13"/>
        <v>44470</v>
      </c>
      <c r="C171" s="682">
        <f t="shared" si="14"/>
        <v>898.83</v>
      </c>
      <c r="D171" s="685"/>
      <c r="E171" s="682"/>
      <c r="F171" s="682">
        <f t="shared" si="15"/>
        <v>130.63</v>
      </c>
      <c r="G171" s="682">
        <f t="shared" si="16"/>
        <v>768.2</v>
      </c>
      <c r="H171" s="684">
        <f t="shared" si="17"/>
        <v>21624.77000000008</v>
      </c>
    </row>
    <row r="172" spans="1:8">
      <c r="A172" s="676">
        <f t="shared" si="12"/>
        <v>155</v>
      </c>
      <c r="B172" s="681">
        <f t="shared" si="13"/>
        <v>44501</v>
      </c>
      <c r="C172" s="682">
        <f t="shared" si="14"/>
        <v>898.83</v>
      </c>
      <c r="D172" s="685"/>
      <c r="E172" s="682"/>
      <c r="F172" s="682">
        <f t="shared" si="15"/>
        <v>126.14</v>
      </c>
      <c r="G172" s="682">
        <f t="shared" si="16"/>
        <v>772.69</v>
      </c>
      <c r="H172" s="684">
        <f t="shared" si="17"/>
        <v>20852.080000000082</v>
      </c>
    </row>
    <row r="173" spans="1:8">
      <c r="A173" s="676">
        <f t="shared" si="12"/>
        <v>156</v>
      </c>
      <c r="B173" s="681">
        <f t="shared" si="13"/>
        <v>44531</v>
      </c>
      <c r="C173" s="682">
        <f t="shared" si="14"/>
        <v>898.83</v>
      </c>
      <c r="D173" s="685"/>
      <c r="E173" s="682"/>
      <c r="F173" s="682">
        <f t="shared" si="15"/>
        <v>121.64</v>
      </c>
      <c r="G173" s="682">
        <f t="shared" si="16"/>
        <v>777.19</v>
      </c>
      <c r="H173" s="684">
        <f t="shared" si="17"/>
        <v>20074.890000000083</v>
      </c>
    </row>
    <row r="174" spans="1:8">
      <c r="A174" s="676">
        <f t="shared" si="12"/>
        <v>157</v>
      </c>
      <c r="B174" s="681">
        <f t="shared" si="13"/>
        <v>44562</v>
      </c>
      <c r="C174" s="682">
        <f t="shared" si="14"/>
        <v>898.83</v>
      </c>
      <c r="D174" s="685"/>
      <c r="E174" s="682"/>
      <c r="F174" s="682">
        <f t="shared" si="15"/>
        <v>117.1</v>
      </c>
      <c r="G174" s="682">
        <f t="shared" si="16"/>
        <v>781.73</v>
      </c>
      <c r="H174" s="684">
        <f t="shared" si="17"/>
        <v>19293.160000000084</v>
      </c>
    </row>
    <row r="175" spans="1:8">
      <c r="A175" s="676">
        <f t="shared" si="12"/>
        <v>158</v>
      </c>
      <c r="B175" s="681">
        <f t="shared" si="13"/>
        <v>44593</v>
      </c>
      <c r="C175" s="682">
        <f t="shared" si="14"/>
        <v>898.83</v>
      </c>
      <c r="D175" s="685"/>
      <c r="E175" s="682"/>
      <c r="F175" s="682">
        <f t="shared" si="15"/>
        <v>112.54</v>
      </c>
      <c r="G175" s="682">
        <f t="shared" si="16"/>
        <v>786.29000000000008</v>
      </c>
      <c r="H175" s="684">
        <f t="shared" si="17"/>
        <v>18506.870000000083</v>
      </c>
    </row>
    <row r="176" spans="1:8">
      <c r="A176" s="676">
        <f t="shared" si="12"/>
        <v>159</v>
      </c>
      <c r="B176" s="681">
        <f t="shared" si="13"/>
        <v>44621</v>
      </c>
      <c r="C176" s="682">
        <f t="shared" si="14"/>
        <v>898.83</v>
      </c>
      <c r="D176" s="685"/>
      <c r="E176" s="682"/>
      <c r="F176" s="682">
        <f t="shared" si="15"/>
        <v>107.96</v>
      </c>
      <c r="G176" s="682">
        <f t="shared" si="16"/>
        <v>790.87</v>
      </c>
      <c r="H176" s="684">
        <f t="shared" si="17"/>
        <v>17716.000000000084</v>
      </c>
    </row>
    <row r="177" spans="1:8">
      <c r="A177" s="676">
        <f t="shared" si="12"/>
        <v>160</v>
      </c>
      <c r="B177" s="681">
        <f t="shared" si="13"/>
        <v>44652</v>
      </c>
      <c r="C177" s="682">
        <f t="shared" si="14"/>
        <v>898.83</v>
      </c>
      <c r="D177" s="685"/>
      <c r="E177" s="682"/>
      <c r="F177" s="682">
        <f t="shared" si="15"/>
        <v>103.34</v>
      </c>
      <c r="G177" s="682">
        <f t="shared" si="16"/>
        <v>795.49</v>
      </c>
      <c r="H177" s="684">
        <f t="shared" si="17"/>
        <v>16920.510000000082</v>
      </c>
    </row>
    <row r="178" spans="1:8">
      <c r="A178" s="676">
        <f t="shared" si="12"/>
        <v>161</v>
      </c>
      <c r="B178" s="681">
        <f t="shared" si="13"/>
        <v>44682</v>
      </c>
      <c r="C178" s="682">
        <f t="shared" si="14"/>
        <v>898.83</v>
      </c>
      <c r="D178" s="685"/>
      <c r="E178" s="682"/>
      <c r="F178" s="682">
        <f t="shared" si="15"/>
        <v>98.7</v>
      </c>
      <c r="G178" s="682">
        <f t="shared" si="16"/>
        <v>800.13</v>
      </c>
      <c r="H178" s="684">
        <f t="shared" si="17"/>
        <v>16120.380000000083</v>
      </c>
    </row>
    <row r="179" spans="1:8">
      <c r="A179" s="676">
        <f t="shared" si="12"/>
        <v>162</v>
      </c>
      <c r="B179" s="681">
        <f t="shared" si="13"/>
        <v>44713</v>
      </c>
      <c r="C179" s="682">
        <f t="shared" si="14"/>
        <v>898.83</v>
      </c>
      <c r="D179" s="685"/>
      <c r="E179" s="682"/>
      <c r="F179" s="682">
        <f t="shared" si="15"/>
        <v>94.04</v>
      </c>
      <c r="G179" s="682">
        <f t="shared" si="16"/>
        <v>804.79000000000008</v>
      </c>
      <c r="H179" s="684">
        <f t="shared" si="17"/>
        <v>15315.590000000082</v>
      </c>
    </row>
    <row r="180" spans="1:8">
      <c r="A180" s="676">
        <f t="shared" si="12"/>
        <v>163</v>
      </c>
      <c r="B180" s="681">
        <f t="shared" si="13"/>
        <v>44743</v>
      </c>
      <c r="C180" s="682">
        <f t="shared" si="14"/>
        <v>898.83</v>
      </c>
      <c r="D180" s="685"/>
      <c r="E180" s="682"/>
      <c r="F180" s="682">
        <f t="shared" si="15"/>
        <v>89.34</v>
      </c>
      <c r="G180" s="682">
        <f t="shared" si="16"/>
        <v>809.49</v>
      </c>
      <c r="H180" s="684">
        <f t="shared" si="17"/>
        <v>14506.100000000082</v>
      </c>
    </row>
    <row r="181" spans="1:8">
      <c r="A181" s="676">
        <f t="shared" si="12"/>
        <v>164</v>
      </c>
      <c r="B181" s="681">
        <f t="shared" si="13"/>
        <v>44774</v>
      </c>
      <c r="C181" s="682">
        <f t="shared" si="14"/>
        <v>898.83</v>
      </c>
      <c r="D181" s="685"/>
      <c r="E181" s="682"/>
      <c r="F181" s="682">
        <f t="shared" si="15"/>
        <v>84.62</v>
      </c>
      <c r="G181" s="682">
        <f t="shared" si="16"/>
        <v>814.21</v>
      </c>
      <c r="H181" s="684">
        <f t="shared" si="17"/>
        <v>13691.890000000083</v>
      </c>
    </row>
    <row r="182" spans="1:8">
      <c r="A182" s="676">
        <f t="shared" si="12"/>
        <v>165</v>
      </c>
      <c r="B182" s="681">
        <f t="shared" si="13"/>
        <v>44805</v>
      </c>
      <c r="C182" s="682">
        <f t="shared" si="14"/>
        <v>898.83</v>
      </c>
      <c r="D182" s="685"/>
      <c r="E182" s="682"/>
      <c r="F182" s="682">
        <f t="shared" si="15"/>
        <v>79.87</v>
      </c>
      <c r="G182" s="682">
        <f t="shared" si="16"/>
        <v>818.96</v>
      </c>
      <c r="H182" s="684">
        <f t="shared" si="17"/>
        <v>12872.930000000084</v>
      </c>
    </row>
    <row r="183" spans="1:8">
      <c r="A183" s="676">
        <f t="shared" si="12"/>
        <v>166</v>
      </c>
      <c r="B183" s="681">
        <f t="shared" si="13"/>
        <v>44835</v>
      </c>
      <c r="C183" s="682">
        <f t="shared" si="14"/>
        <v>898.83</v>
      </c>
      <c r="D183" s="685"/>
      <c r="E183" s="682"/>
      <c r="F183" s="682">
        <f t="shared" si="15"/>
        <v>75.09</v>
      </c>
      <c r="G183" s="682">
        <f t="shared" si="16"/>
        <v>823.74</v>
      </c>
      <c r="H183" s="684">
        <f t="shared" si="17"/>
        <v>12049.190000000084</v>
      </c>
    </row>
    <row r="184" spans="1:8">
      <c r="A184" s="676">
        <f t="shared" si="12"/>
        <v>167</v>
      </c>
      <c r="B184" s="681">
        <f t="shared" si="13"/>
        <v>44866</v>
      </c>
      <c r="C184" s="682">
        <f t="shared" si="14"/>
        <v>898.83</v>
      </c>
      <c r="D184" s="685"/>
      <c r="E184" s="682"/>
      <c r="F184" s="682">
        <f t="shared" si="15"/>
        <v>70.290000000000006</v>
      </c>
      <c r="G184" s="682">
        <f t="shared" si="16"/>
        <v>828.54000000000008</v>
      </c>
      <c r="H184" s="684">
        <f t="shared" si="17"/>
        <v>11220.650000000083</v>
      </c>
    </row>
    <row r="185" spans="1:8">
      <c r="A185" s="676">
        <f t="shared" si="12"/>
        <v>168</v>
      </c>
      <c r="B185" s="681">
        <f t="shared" si="13"/>
        <v>44896</v>
      </c>
      <c r="C185" s="682">
        <f t="shared" si="14"/>
        <v>898.83</v>
      </c>
      <c r="D185" s="685"/>
      <c r="E185" s="682"/>
      <c r="F185" s="682">
        <f t="shared" si="15"/>
        <v>65.45</v>
      </c>
      <c r="G185" s="682">
        <f t="shared" si="16"/>
        <v>833.38</v>
      </c>
      <c r="H185" s="684">
        <f t="shared" si="17"/>
        <v>10387.270000000084</v>
      </c>
    </row>
    <row r="186" spans="1:8">
      <c r="A186" s="676">
        <f t="shared" si="12"/>
        <v>169</v>
      </c>
      <c r="B186" s="681">
        <f t="shared" si="13"/>
        <v>44927</v>
      </c>
      <c r="C186" s="682">
        <f t="shared" si="14"/>
        <v>898.83</v>
      </c>
      <c r="D186" s="685"/>
      <c r="E186" s="682"/>
      <c r="F186" s="682">
        <f t="shared" si="15"/>
        <v>60.59</v>
      </c>
      <c r="G186" s="682">
        <f t="shared" si="16"/>
        <v>838.24</v>
      </c>
      <c r="H186" s="684">
        <f t="shared" si="17"/>
        <v>9549.0300000000843</v>
      </c>
    </row>
    <row r="187" spans="1:8">
      <c r="A187" s="676">
        <f t="shared" si="12"/>
        <v>170</v>
      </c>
      <c r="B187" s="681">
        <f t="shared" si="13"/>
        <v>44958</v>
      </c>
      <c r="C187" s="682">
        <f t="shared" si="14"/>
        <v>898.83</v>
      </c>
      <c r="D187" s="685"/>
      <c r="E187" s="682"/>
      <c r="F187" s="682">
        <f t="shared" si="15"/>
        <v>55.7</v>
      </c>
      <c r="G187" s="682">
        <f t="shared" si="16"/>
        <v>843.13</v>
      </c>
      <c r="H187" s="684">
        <f t="shared" si="17"/>
        <v>8705.9000000000851</v>
      </c>
    </row>
    <row r="188" spans="1:8">
      <c r="A188" s="676">
        <f t="shared" si="12"/>
        <v>171</v>
      </c>
      <c r="B188" s="681">
        <f t="shared" si="13"/>
        <v>44986</v>
      </c>
      <c r="C188" s="682">
        <f t="shared" si="14"/>
        <v>898.83</v>
      </c>
      <c r="D188" s="685"/>
      <c r="E188" s="682"/>
      <c r="F188" s="682">
        <f t="shared" si="15"/>
        <v>50.78</v>
      </c>
      <c r="G188" s="682">
        <f t="shared" si="16"/>
        <v>848.05000000000007</v>
      </c>
      <c r="H188" s="684">
        <f t="shared" si="17"/>
        <v>7857.8500000000849</v>
      </c>
    </row>
    <row r="189" spans="1:8">
      <c r="A189" s="676">
        <f t="shared" si="12"/>
        <v>172</v>
      </c>
      <c r="B189" s="681">
        <f t="shared" si="13"/>
        <v>45017</v>
      </c>
      <c r="C189" s="682">
        <f t="shared" si="14"/>
        <v>898.83</v>
      </c>
      <c r="D189" s="685"/>
      <c r="E189" s="682"/>
      <c r="F189" s="682">
        <f t="shared" si="15"/>
        <v>45.84</v>
      </c>
      <c r="G189" s="682">
        <f t="shared" si="16"/>
        <v>852.99</v>
      </c>
      <c r="H189" s="684">
        <f t="shared" si="17"/>
        <v>7004.8600000000852</v>
      </c>
    </row>
    <row r="190" spans="1:8">
      <c r="A190" s="676">
        <f t="shared" si="12"/>
        <v>173</v>
      </c>
      <c r="B190" s="681">
        <f t="shared" si="13"/>
        <v>45047</v>
      </c>
      <c r="C190" s="682">
        <f t="shared" si="14"/>
        <v>898.83</v>
      </c>
      <c r="D190" s="685"/>
      <c r="E190" s="682"/>
      <c r="F190" s="682">
        <f t="shared" si="15"/>
        <v>40.86</v>
      </c>
      <c r="G190" s="682">
        <f t="shared" si="16"/>
        <v>857.97</v>
      </c>
      <c r="H190" s="684">
        <f t="shared" si="17"/>
        <v>6146.8900000000849</v>
      </c>
    </row>
    <row r="191" spans="1:8">
      <c r="A191" s="676">
        <f t="shared" si="12"/>
        <v>174</v>
      </c>
      <c r="B191" s="681">
        <f t="shared" si="13"/>
        <v>45078</v>
      </c>
      <c r="C191" s="682">
        <f t="shared" si="14"/>
        <v>898.83</v>
      </c>
      <c r="D191" s="685"/>
      <c r="E191" s="682"/>
      <c r="F191" s="682">
        <f t="shared" si="15"/>
        <v>35.86</v>
      </c>
      <c r="G191" s="682">
        <f t="shared" si="16"/>
        <v>862.97</v>
      </c>
      <c r="H191" s="684">
        <f t="shared" si="17"/>
        <v>5283.9200000000847</v>
      </c>
    </row>
    <row r="192" spans="1:8">
      <c r="A192" s="676">
        <f t="shared" si="12"/>
        <v>175</v>
      </c>
      <c r="B192" s="681">
        <f t="shared" si="13"/>
        <v>45108</v>
      </c>
      <c r="C192" s="682">
        <f t="shared" si="14"/>
        <v>898.83</v>
      </c>
      <c r="D192" s="685"/>
      <c r="E192" s="682"/>
      <c r="F192" s="682">
        <f t="shared" si="15"/>
        <v>30.82</v>
      </c>
      <c r="G192" s="682">
        <f t="shared" si="16"/>
        <v>868.01</v>
      </c>
      <c r="H192" s="684">
        <f t="shared" si="17"/>
        <v>4415.9100000000844</v>
      </c>
    </row>
    <row r="193" spans="1:8">
      <c r="A193" s="676">
        <f t="shared" si="12"/>
        <v>176</v>
      </c>
      <c r="B193" s="681">
        <f t="shared" si="13"/>
        <v>45139</v>
      </c>
      <c r="C193" s="682">
        <f t="shared" si="14"/>
        <v>898.83</v>
      </c>
      <c r="D193" s="685"/>
      <c r="E193" s="682"/>
      <c r="F193" s="682">
        <f t="shared" si="15"/>
        <v>25.76</v>
      </c>
      <c r="G193" s="682">
        <f t="shared" si="16"/>
        <v>873.07</v>
      </c>
      <c r="H193" s="684">
        <f t="shared" si="17"/>
        <v>3542.8400000000843</v>
      </c>
    </row>
    <row r="194" spans="1:8">
      <c r="A194" s="676">
        <f t="shared" si="12"/>
        <v>177</v>
      </c>
      <c r="B194" s="681">
        <f t="shared" si="13"/>
        <v>45170</v>
      </c>
      <c r="C194" s="682">
        <f t="shared" si="14"/>
        <v>898.83</v>
      </c>
      <c r="D194" s="685"/>
      <c r="E194" s="682"/>
      <c r="F194" s="682">
        <f t="shared" si="15"/>
        <v>20.67</v>
      </c>
      <c r="G194" s="682">
        <f t="shared" si="16"/>
        <v>878.16000000000008</v>
      </c>
      <c r="H194" s="684">
        <f t="shared" si="17"/>
        <v>2664.680000000084</v>
      </c>
    </row>
    <row r="195" spans="1:8">
      <c r="A195" s="676">
        <f t="shared" si="12"/>
        <v>178</v>
      </c>
      <c r="B195" s="681">
        <f t="shared" si="13"/>
        <v>45200</v>
      </c>
      <c r="C195" s="682">
        <f t="shared" si="14"/>
        <v>898.83</v>
      </c>
      <c r="D195" s="685"/>
      <c r="E195" s="682"/>
      <c r="F195" s="682">
        <f t="shared" si="15"/>
        <v>15.54</v>
      </c>
      <c r="G195" s="682">
        <f t="shared" si="16"/>
        <v>883.29000000000008</v>
      </c>
      <c r="H195" s="684">
        <f t="shared" si="17"/>
        <v>1781.390000000084</v>
      </c>
    </row>
    <row r="196" spans="1:8">
      <c r="A196" s="676">
        <f t="shared" si="12"/>
        <v>179</v>
      </c>
      <c r="B196" s="681">
        <f t="shared" si="13"/>
        <v>45231</v>
      </c>
      <c r="C196" s="682">
        <f t="shared" si="14"/>
        <v>898.83</v>
      </c>
      <c r="D196" s="685"/>
      <c r="E196" s="682"/>
      <c r="F196" s="682">
        <f t="shared" si="15"/>
        <v>10.39</v>
      </c>
      <c r="G196" s="682">
        <f t="shared" si="16"/>
        <v>888.44</v>
      </c>
      <c r="H196" s="684">
        <f t="shared" si="17"/>
        <v>892.95000000008395</v>
      </c>
    </row>
    <row r="197" spans="1:8" ht="13.5" thickBot="1">
      <c r="A197" s="689">
        <f t="shared" si="12"/>
        <v>180</v>
      </c>
      <c r="B197" s="690">
        <f t="shared" si="13"/>
        <v>45261</v>
      </c>
      <c r="C197" s="691">
        <f t="shared" si="14"/>
        <v>898.16</v>
      </c>
      <c r="D197" s="692"/>
      <c r="E197" s="691"/>
      <c r="F197" s="691">
        <f t="shared" si="15"/>
        <v>5.21</v>
      </c>
      <c r="G197" s="691">
        <f t="shared" si="16"/>
        <v>892.94999999999993</v>
      </c>
      <c r="H197" s="693">
        <f t="shared" si="17"/>
        <v>8.4014573076274246E-11</v>
      </c>
    </row>
    <row r="198" spans="1:8">
      <c r="A198" s="694" t="str">
        <f t="shared" si="12"/>
        <v/>
      </c>
      <c r="B198" s="695" t="str">
        <f t="shared" si="13"/>
        <v/>
      </c>
      <c r="C198" s="696" t="str">
        <f t="shared" si="14"/>
        <v/>
      </c>
      <c r="D198" s="697"/>
      <c r="E198" s="696"/>
      <c r="F198" s="696" t="str">
        <f t="shared" si="15"/>
        <v/>
      </c>
      <c r="G198" s="696" t="str">
        <f t="shared" si="16"/>
        <v/>
      </c>
      <c r="H198" s="696" t="str">
        <f t="shared" si="17"/>
        <v/>
      </c>
    </row>
    <row r="199" spans="1:8">
      <c r="A199" s="694" t="str">
        <f t="shared" si="12"/>
        <v/>
      </c>
      <c r="B199" s="695" t="str">
        <f t="shared" si="13"/>
        <v/>
      </c>
      <c r="C199" s="696" t="str">
        <f t="shared" si="14"/>
        <v/>
      </c>
      <c r="D199" s="697"/>
      <c r="E199" s="696"/>
      <c r="F199" s="696" t="str">
        <f t="shared" si="15"/>
        <v/>
      </c>
      <c r="G199" s="696" t="str">
        <f t="shared" si="16"/>
        <v/>
      </c>
      <c r="H199" s="696" t="str">
        <f t="shared" si="17"/>
        <v/>
      </c>
    </row>
    <row r="200" spans="1:8">
      <c r="A200" s="694" t="str">
        <f t="shared" si="12"/>
        <v/>
      </c>
      <c r="B200" s="695" t="str">
        <f t="shared" si="13"/>
        <v/>
      </c>
      <c r="C200" s="696" t="str">
        <f t="shared" si="14"/>
        <v/>
      </c>
      <c r="D200" s="697"/>
      <c r="E200" s="696"/>
      <c r="F200" s="696" t="str">
        <f t="shared" si="15"/>
        <v/>
      </c>
      <c r="G200" s="696" t="str">
        <f t="shared" si="16"/>
        <v/>
      </c>
      <c r="H200" s="696" t="str">
        <f t="shared" si="17"/>
        <v/>
      </c>
    </row>
    <row r="201" spans="1:8">
      <c r="A201" s="694" t="str">
        <f t="shared" si="12"/>
        <v/>
      </c>
      <c r="B201" s="695" t="str">
        <f t="shared" si="13"/>
        <v/>
      </c>
      <c r="C201" s="696" t="str">
        <f t="shared" si="14"/>
        <v/>
      </c>
      <c r="D201" s="697"/>
      <c r="E201" s="696"/>
      <c r="F201" s="696" t="str">
        <f t="shared" si="15"/>
        <v/>
      </c>
      <c r="G201" s="696" t="str">
        <f t="shared" si="16"/>
        <v/>
      </c>
      <c r="H201" s="696" t="str">
        <f t="shared" si="17"/>
        <v/>
      </c>
    </row>
    <row r="202" spans="1:8">
      <c r="A202" s="694" t="str">
        <f t="shared" si="12"/>
        <v/>
      </c>
      <c r="B202" s="695" t="str">
        <f t="shared" si="13"/>
        <v/>
      </c>
      <c r="C202" s="696" t="str">
        <f t="shared" si="14"/>
        <v/>
      </c>
      <c r="D202" s="697"/>
      <c r="E202" s="696"/>
      <c r="F202" s="696" t="str">
        <f t="shared" si="15"/>
        <v/>
      </c>
      <c r="G202" s="696" t="str">
        <f t="shared" si="16"/>
        <v/>
      </c>
      <c r="H202" s="696" t="str">
        <f t="shared" si="17"/>
        <v/>
      </c>
    </row>
    <row r="203" spans="1:8">
      <c r="A203" s="694" t="str">
        <f t="shared" si="12"/>
        <v/>
      </c>
      <c r="B203" s="695" t="str">
        <f t="shared" si="13"/>
        <v/>
      </c>
      <c r="C203" s="696" t="str">
        <f t="shared" si="14"/>
        <v/>
      </c>
      <c r="D203" s="697"/>
      <c r="E203" s="696"/>
      <c r="F203" s="696" t="str">
        <f t="shared" si="15"/>
        <v/>
      </c>
      <c r="G203" s="696" t="str">
        <f t="shared" si="16"/>
        <v/>
      </c>
      <c r="H203" s="696" t="str">
        <f t="shared" si="17"/>
        <v/>
      </c>
    </row>
    <row r="204" spans="1:8">
      <c r="A204" s="694" t="str">
        <f t="shared" si="12"/>
        <v/>
      </c>
      <c r="B204" s="695" t="str">
        <f t="shared" si="13"/>
        <v/>
      </c>
      <c r="C204" s="696" t="str">
        <f t="shared" si="14"/>
        <v/>
      </c>
      <c r="D204" s="697"/>
      <c r="E204" s="696"/>
      <c r="F204" s="696" t="str">
        <f t="shared" si="15"/>
        <v/>
      </c>
      <c r="G204" s="696" t="str">
        <f t="shared" si="16"/>
        <v/>
      </c>
      <c r="H204" s="696" t="str">
        <f t="shared" si="17"/>
        <v/>
      </c>
    </row>
    <row r="205" spans="1:8">
      <c r="A205" s="694" t="str">
        <f t="shared" si="12"/>
        <v/>
      </c>
      <c r="B205" s="695" t="str">
        <f t="shared" si="13"/>
        <v/>
      </c>
      <c r="C205" s="696" t="str">
        <f t="shared" si="14"/>
        <v/>
      </c>
      <c r="D205" s="697"/>
      <c r="E205" s="696"/>
      <c r="F205" s="696" t="str">
        <f t="shared" si="15"/>
        <v/>
      </c>
      <c r="G205" s="696" t="str">
        <f t="shared" si="16"/>
        <v/>
      </c>
      <c r="H205" s="696" t="str">
        <f t="shared" si="17"/>
        <v/>
      </c>
    </row>
    <row r="206" spans="1:8">
      <c r="A206" s="694" t="str">
        <f t="shared" si="12"/>
        <v/>
      </c>
      <c r="B206" s="695" t="str">
        <f t="shared" si="13"/>
        <v/>
      </c>
      <c r="C206" s="696" t="str">
        <f t="shared" si="14"/>
        <v/>
      </c>
      <c r="D206" s="697"/>
      <c r="E206" s="696"/>
      <c r="F206" s="696" t="str">
        <f t="shared" si="15"/>
        <v/>
      </c>
      <c r="G206" s="696" t="str">
        <f t="shared" si="16"/>
        <v/>
      </c>
      <c r="H206" s="696" t="str">
        <f t="shared" si="17"/>
        <v/>
      </c>
    </row>
    <row r="207" spans="1:8">
      <c r="A207" s="694" t="str">
        <f t="shared" si="12"/>
        <v/>
      </c>
      <c r="B207" s="695" t="str">
        <f t="shared" si="13"/>
        <v/>
      </c>
      <c r="C207" s="696" t="str">
        <f t="shared" si="14"/>
        <v/>
      </c>
      <c r="D207" s="697"/>
      <c r="E207" s="696"/>
      <c r="F207" s="696" t="str">
        <f t="shared" si="15"/>
        <v/>
      </c>
      <c r="G207" s="696" t="str">
        <f t="shared" si="16"/>
        <v/>
      </c>
      <c r="H207" s="696" t="str">
        <f t="shared" si="17"/>
        <v/>
      </c>
    </row>
    <row r="208" spans="1:8">
      <c r="A208" s="694" t="str">
        <f t="shared" si="12"/>
        <v/>
      </c>
      <c r="B208" s="695" t="str">
        <f t="shared" si="13"/>
        <v/>
      </c>
      <c r="C208" s="696" t="str">
        <f t="shared" si="14"/>
        <v/>
      </c>
      <c r="D208" s="697"/>
      <c r="E208" s="696"/>
      <c r="F208" s="696" t="str">
        <f t="shared" si="15"/>
        <v/>
      </c>
      <c r="G208" s="696" t="str">
        <f t="shared" si="16"/>
        <v/>
      </c>
      <c r="H208" s="696" t="str">
        <f t="shared" si="17"/>
        <v/>
      </c>
    </row>
    <row r="209" spans="1:8">
      <c r="A209" s="694" t="str">
        <f t="shared" si="12"/>
        <v/>
      </c>
      <c r="B209" s="695" t="str">
        <f t="shared" si="13"/>
        <v/>
      </c>
      <c r="C209" s="696" t="str">
        <f t="shared" si="14"/>
        <v/>
      </c>
      <c r="D209" s="697"/>
      <c r="E209" s="696"/>
      <c r="F209" s="696" t="str">
        <f t="shared" si="15"/>
        <v/>
      </c>
      <c r="G209" s="696" t="str">
        <f t="shared" si="16"/>
        <v/>
      </c>
      <c r="H209" s="696" t="str">
        <f t="shared" si="17"/>
        <v/>
      </c>
    </row>
    <row r="210" spans="1:8">
      <c r="A210" s="694" t="str">
        <f t="shared" ref="A210:A273" si="18">IF(H209="","",IF(roundOpt,IF(OR(A209&gt;=nper,ROUND(H209,2)&lt;=0),"",A209+1),IF(OR(A209&gt;=nper,H209&lt;=0),"",A209+1)))</f>
        <v/>
      </c>
      <c r="B210" s="695" t="str">
        <f t="shared" ref="B210:B273" si="19">IF(A210="","",IF(OR(periods_per_year=26,periods_per_year=52),IF(periods_per_year=26,IF(A210=1,fpdate,B209+14),IF(periods_per_year=52,IF(A210=1,fpdate,B209+7),"n/a")),IF(periods_per_year=24,DATE(YEAR(fpdate),MONTH(fpdate)+(A210-1)/2+IF(AND(DAY(fpdate)&gt;=15,MOD(A210,2)=0),1,0),IF(MOD(A210,2)=0,IF(DAY(fpdate)&gt;=15,DAY(fpdate)-14,DAY(fpdate)+14),DAY(fpdate))),IF(DAY(DATE(YEAR(fpdate),MONTH(fpdate)+(A210-1)*months_per_period,DAY(fpdate)))&lt;&gt;DAY(fpdate),DATE(YEAR(fpdate),MONTH(fpdate)+(A210-1)*months_per_period+1,0),DATE(YEAR(fpdate),MONTH(fpdate)+(A210-1)*months_per_period,DAY(fpdate))))))</f>
        <v/>
      </c>
      <c r="C210" s="696" t="str">
        <f t="shared" ref="C210:C273" si="20">IF(A210="","",IF(roundOpt,IF(OR(A210=nper,payment&gt;ROUND((1+rate)*H209,2)),ROUND((1+rate)*H209,2),payment),IF(OR(A210=nper,payment&gt;(1+rate)*H209),(1+rate)*H209,payment)))</f>
        <v/>
      </c>
      <c r="D210" s="697"/>
      <c r="E210" s="696"/>
      <c r="F210" s="696" t="str">
        <f t="shared" ref="F210:F273" si="21">IF(A210="","",IF(AND(A210=1,pmtType=1),0,IF(roundOpt,ROUND(rate*H209,2),rate*H209)))</f>
        <v/>
      </c>
      <c r="G210" s="696" t="str">
        <f t="shared" ref="G210:G273" si="22">IF(A210="","",C210-F210+D210)</f>
        <v/>
      </c>
      <c r="H210" s="696" t="str">
        <f t="shared" ref="H210:H273" si="23">IF(A210="","",H209-G210)</f>
        <v/>
      </c>
    </row>
    <row r="211" spans="1:8">
      <c r="A211" s="694" t="str">
        <f t="shared" si="18"/>
        <v/>
      </c>
      <c r="B211" s="695" t="str">
        <f t="shared" si="19"/>
        <v/>
      </c>
      <c r="C211" s="696" t="str">
        <f t="shared" si="20"/>
        <v/>
      </c>
      <c r="D211" s="697"/>
      <c r="E211" s="696"/>
      <c r="F211" s="696" t="str">
        <f t="shared" si="21"/>
        <v/>
      </c>
      <c r="G211" s="696" t="str">
        <f t="shared" si="22"/>
        <v/>
      </c>
      <c r="H211" s="696" t="str">
        <f t="shared" si="23"/>
        <v/>
      </c>
    </row>
    <row r="212" spans="1:8">
      <c r="A212" s="694" t="str">
        <f t="shared" si="18"/>
        <v/>
      </c>
      <c r="B212" s="695" t="str">
        <f t="shared" si="19"/>
        <v/>
      </c>
      <c r="C212" s="696" t="str">
        <f t="shared" si="20"/>
        <v/>
      </c>
      <c r="D212" s="697"/>
      <c r="E212" s="696"/>
      <c r="F212" s="696" t="str">
        <f t="shared" si="21"/>
        <v/>
      </c>
      <c r="G212" s="696" t="str">
        <f t="shared" si="22"/>
        <v/>
      </c>
      <c r="H212" s="696" t="str">
        <f t="shared" si="23"/>
        <v/>
      </c>
    </row>
    <row r="213" spans="1:8">
      <c r="A213" s="694" t="str">
        <f t="shared" si="18"/>
        <v/>
      </c>
      <c r="B213" s="695" t="str">
        <f t="shared" si="19"/>
        <v/>
      </c>
      <c r="C213" s="696" t="str">
        <f t="shared" si="20"/>
        <v/>
      </c>
      <c r="D213" s="697"/>
      <c r="E213" s="696"/>
      <c r="F213" s="696" t="str">
        <f t="shared" si="21"/>
        <v/>
      </c>
      <c r="G213" s="696" t="str">
        <f t="shared" si="22"/>
        <v/>
      </c>
      <c r="H213" s="696" t="str">
        <f t="shared" si="23"/>
        <v/>
      </c>
    </row>
    <row r="214" spans="1:8">
      <c r="A214" s="694" t="str">
        <f t="shared" si="18"/>
        <v/>
      </c>
      <c r="B214" s="695" t="str">
        <f t="shared" si="19"/>
        <v/>
      </c>
      <c r="C214" s="696" t="str">
        <f t="shared" si="20"/>
        <v/>
      </c>
      <c r="D214" s="697"/>
      <c r="E214" s="696"/>
      <c r="F214" s="696" t="str">
        <f t="shared" si="21"/>
        <v/>
      </c>
      <c r="G214" s="696" t="str">
        <f t="shared" si="22"/>
        <v/>
      </c>
      <c r="H214" s="696" t="str">
        <f t="shared" si="23"/>
        <v/>
      </c>
    </row>
    <row r="215" spans="1:8">
      <c r="A215" s="694" t="str">
        <f t="shared" si="18"/>
        <v/>
      </c>
      <c r="B215" s="695" t="str">
        <f t="shared" si="19"/>
        <v/>
      </c>
      <c r="C215" s="696" t="str">
        <f t="shared" si="20"/>
        <v/>
      </c>
      <c r="D215" s="697"/>
      <c r="E215" s="696"/>
      <c r="F215" s="696" t="str">
        <f t="shared" si="21"/>
        <v/>
      </c>
      <c r="G215" s="696" t="str">
        <f t="shared" si="22"/>
        <v/>
      </c>
      <c r="H215" s="696" t="str">
        <f t="shared" si="23"/>
        <v/>
      </c>
    </row>
    <row r="216" spans="1:8">
      <c r="A216" s="694" t="str">
        <f t="shared" si="18"/>
        <v/>
      </c>
      <c r="B216" s="695" t="str">
        <f t="shared" si="19"/>
        <v/>
      </c>
      <c r="C216" s="696" t="str">
        <f t="shared" si="20"/>
        <v/>
      </c>
      <c r="D216" s="697"/>
      <c r="E216" s="696"/>
      <c r="F216" s="696" t="str">
        <f t="shared" si="21"/>
        <v/>
      </c>
      <c r="G216" s="696" t="str">
        <f t="shared" si="22"/>
        <v/>
      </c>
      <c r="H216" s="696" t="str">
        <f t="shared" si="23"/>
        <v/>
      </c>
    </row>
    <row r="217" spans="1:8">
      <c r="A217" s="694" t="str">
        <f t="shared" si="18"/>
        <v/>
      </c>
      <c r="B217" s="695" t="str">
        <f t="shared" si="19"/>
        <v/>
      </c>
      <c r="C217" s="696" t="str">
        <f t="shared" si="20"/>
        <v/>
      </c>
      <c r="D217" s="697"/>
      <c r="E217" s="696"/>
      <c r="F217" s="696" t="str">
        <f t="shared" si="21"/>
        <v/>
      </c>
      <c r="G217" s="696" t="str">
        <f t="shared" si="22"/>
        <v/>
      </c>
      <c r="H217" s="696" t="str">
        <f t="shared" si="23"/>
        <v/>
      </c>
    </row>
    <row r="218" spans="1:8">
      <c r="A218" s="694" t="str">
        <f t="shared" si="18"/>
        <v/>
      </c>
      <c r="B218" s="695" t="str">
        <f t="shared" si="19"/>
        <v/>
      </c>
      <c r="C218" s="696" t="str">
        <f t="shared" si="20"/>
        <v/>
      </c>
      <c r="D218" s="697"/>
      <c r="E218" s="696"/>
      <c r="F218" s="696" t="str">
        <f t="shared" si="21"/>
        <v/>
      </c>
      <c r="G218" s="696" t="str">
        <f t="shared" si="22"/>
        <v/>
      </c>
      <c r="H218" s="696" t="str">
        <f t="shared" si="23"/>
        <v/>
      </c>
    </row>
    <row r="219" spans="1:8">
      <c r="A219" s="694" t="str">
        <f t="shared" si="18"/>
        <v/>
      </c>
      <c r="B219" s="695" t="str">
        <f t="shared" si="19"/>
        <v/>
      </c>
      <c r="C219" s="696" t="str">
        <f t="shared" si="20"/>
        <v/>
      </c>
      <c r="D219" s="697"/>
      <c r="E219" s="696"/>
      <c r="F219" s="696" t="str">
        <f t="shared" si="21"/>
        <v/>
      </c>
      <c r="G219" s="696" t="str">
        <f t="shared" si="22"/>
        <v/>
      </c>
      <c r="H219" s="696" t="str">
        <f t="shared" si="23"/>
        <v/>
      </c>
    </row>
    <row r="220" spans="1:8">
      <c r="A220" s="694" t="str">
        <f t="shared" si="18"/>
        <v/>
      </c>
      <c r="B220" s="695" t="str">
        <f t="shared" si="19"/>
        <v/>
      </c>
      <c r="C220" s="696" t="str">
        <f t="shared" si="20"/>
        <v/>
      </c>
      <c r="D220" s="697"/>
      <c r="E220" s="696"/>
      <c r="F220" s="696" t="str">
        <f t="shared" si="21"/>
        <v/>
      </c>
      <c r="G220" s="696" t="str">
        <f t="shared" si="22"/>
        <v/>
      </c>
      <c r="H220" s="696" t="str">
        <f t="shared" si="23"/>
        <v/>
      </c>
    </row>
    <row r="221" spans="1:8">
      <c r="A221" s="694" t="str">
        <f t="shared" si="18"/>
        <v/>
      </c>
      <c r="B221" s="695" t="str">
        <f t="shared" si="19"/>
        <v/>
      </c>
      <c r="C221" s="696" t="str">
        <f t="shared" si="20"/>
        <v/>
      </c>
      <c r="D221" s="697"/>
      <c r="E221" s="696"/>
      <c r="F221" s="696" t="str">
        <f t="shared" si="21"/>
        <v/>
      </c>
      <c r="G221" s="696" t="str">
        <f t="shared" si="22"/>
        <v/>
      </c>
      <c r="H221" s="696" t="str">
        <f t="shared" si="23"/>
        <v/>
      </c>
    </row>
    <row r="222" spans="1:8">
      <c r="A222" s="694" t="str">
        <f t="shared" si="18"/>
        <v/>
      </c>
      <c r="B222" s="695" t="str">
        <f t="shared" si="19"/>
        <v/>
      </c>
      <c r="C222" s="696" t="str">
        <f t="shared" si="20"/>
        <v/>
      </c>
      <c r="D222" s="697"/>
      <c r="E222" s="696"/>
      <c r="F222" s="696" t="str">
        <f t="shared" si="21"/>
        <v/>
      </c>
      <c r="G222" s="696" t="str">
        <f t="shared" si="22"/>
        <v/>
      </c>
      <c r="H222" s="696" t="str">
        <f t="shared" si="23"/>
        <v/>
      </c>
    </row>
    <row r="223" spans="1:8">
      <c r="A223" s="694" t="str">
        <f t="shared" si="18"/>
        <v/>
      </c>
      <c r="B223" s="695" t="str">
        <f t="shared" si="19"/>
        <v/>
      </c>
      <c r="C223" s="696" t="str">
        <f t="shared" si="20"/>
        <v/>
      </c>
      <c r="D223" s="697"/>
      <c r="E223" s="696"/>
      <c r="F223" s="696" t="str">
        <f t="shared" si="21"/>
        <v/>
      </c>
      <c r="G223" s="696" t="str">
        <f t="shared" si="22"/>
        <v/>
      </c>
      <c r="H223" s="696" t="str">
        <f t="shared" si="23"/>
        <v/>
      </c>
    </row>
    <row r="224" spans="1:8">
      <c r="A224" s="694" t="str">
        <f t="shared" si="18"/>
        <v/>
      </c>
      <c r="B224" s="695" t="str">
        <f t="shared" si="19"/>
        <v/>
      </c>
      <c r="C224" s="696" t="str">
        <f t="shared" si="20"/>
        <v/>
      </c>
      <c r="D224" s="697"/>
      <c r="E224" s="696"/>
      <c r="F224" s="696" t="str">
        <f t="shared" si="21"/>
        <v/>
      </c>
      <c r="G224" s="696" t="str">
        <f t="shared" si="22"/>
        <v/>
      </c>
      <c r="H224" s="696" t="str">
        <f t="shared" si="23"/>
        <v/>
      </c>
    </row>
    <row r="225" spans="1:8">
      <c r="A225" s="694" t="str">
        <f t="shared" si="18"/>
        <v/>
      </c>
      <c r="B225" s="695" t="str">
        <f t="shared" si="19"/>
        <v/>
      </c>
      <c r="C225" s="696" t="str">
        <f t="shared" si="20"/>
        <v/>
      </c>
      <c r="D225" s="697"/>
      <c r="E225" s="696"/>
      <c r="F225" s="696" t="str">
        <f t="shared" si="21"/>
        <v/>
      </c>
      <c r="G225" s="696" t="str">
        <f t="shared" si="22"/>
        <v/>
      </c>
      <c r="H225" s="696" t="str">
        <f t="shared" si="23"/>
        <v/>
      </c>
    </row>
    <row r="226" spans="1:8">
      <c r="A226" s="694" t="str">
        <f t="shared" si="18"/>
        <v/>
      </c>
      <c r="B226" s="695" t="str">
        <f t="shared" si="19"/>
        <v/>
      </c>
      <c r="C226" s="696" t="str">
        <f t="shared" si="20"/>
        <v/>
      </c>
      <c r="D226" s="697"/>
      <c r="E226" s="696"/>
      <c r="F226" s="696" t="str">
        <f t="shared" si="21"/>
        <v/>
      </c>
      <c r="G226" s="696" t="str">
        <f t="shared" si="22"/>
        <v/>
      </c>
      <c r="H226" s="696" t="str">
        <f t="shared" si="23"/>
        <v/>
      </c>
    </row>
    <row r="227" spans="1:8">
      <c r="A227" s="694" t="str">
        <f t="shared" si="18"/>
        <v/>
      </c>
      <c r="B227" s="695" t="str">
        <f t="shared" si="19"/>
        <v/>
      </c>
      <c r="C227" s="696" t="str">
        <f t="shared" si="20"/>
        <v/>
      </c>
      <c r="D227" s="697"/>
      <c r="E227" s="696"/>
      <c r="F227" s="696" t="str">
        <f t="shared" si="21"/>
        <v/>
      </c>
      <c r="G227" s="696" t="str">
        <f t="shared" si="22"/>
        <v/>
      </c>
      <c r="H227" s="696" t="str">
        <f t="shared" si="23"/>
        <v/>
      </c>
    </row>
    <row r="228" spans="1:8">
      <c r="A228" s="694" t="str">
        <f t="shared" si="18"/>
        <v/>
      </c>
      <c r="B228" s="695" t="str">
        <f t="shared" si="19"/>
        <v/>
      </c>
      <c r="C228" s="696" t="str">
        <f t="shared" si="20"/>
        <v/>
      </c>
      <c r="D228" s="697"/>
      <c r="E228" s="696"/>
      <c r="F228" s="696" t="str">
        <f t="shared" si="21"/>
        <v/>
      </c>
      <c r="G228" s="696" t="str">
        <f t="shared" si="22"/>
        <v/>
      </c>
      <c r="H228" s="696" t="str">
        <f t="shared" si="23"/>
        <v/>
      </c>
    </row>
    <row r="229" spans="1:8">
      <c r="A229" s="694" t="str">
        <f t="shared" si="18"/>
        <v/>
      </c>
      <c r="B229" s="695" t="str">
        <f t="shared" si="19"/>
        <v/>
      </c>
      <c r="C229" s="696" t="str">
        <f t="shared" si="20"/>
        <v/>
      </c>
      <c r="D229" s="697"/>
      <c r="E229" s="696"/>
      <c r="F229" s="696" t="str">
        <f t="shared" si="21"/>
        <v/>
      </c>
      <c r="G229" s="696" t="str">
        <f t="shared" si="22"/>
        <v/>
      </c>
      <c r="H229" s="696" t="str">
        <f t="shared" si="23"/>
        <v/>
      </c>
    </row>
    <row r="230" spans="1:8">
      <c r="A230" s="694" t="str">
        <f t="shared" si="18"/>
        <v/>
      </c>
      <c r="B230" s="695" t="str">
        <f t="shared" si="19"/>
        <v/>
      </c>
      <c r="C230" s="696" t="str">
        <f t="shared" si="20"/>
        <v/>
      </c>
      <c r="D230" s="697"/>
      <c r="E230" s="696"/>
      <c r="F230" s="696" t="str">
        <f t="shared" si="21"/>
        <v/>
      </c>
      <c r="G230" s="696" t="str">
        <f t="shared" si="22"/>
        <v/>
      </c>
      <c r="H230" s="696" t="str">
        <f t="shared" si="23"/>
        <v/>
      </c>
    </row>
    <row r="231" spans="1:8">
      <c r="A231" s="694" t="str">
        <f t="shared" si="18"/>
        <v/>
      </c>
      <c r="B231" s="695" t="str">
        <f t="shared" si="19"/>
        <v/>
      </c>
      <c r="C231" s="696" t="str">
        <f t="shared" si="20"/>
        <v/>
      </c>
      <c r="D231" s="697"/>
      <c r="E231" s="696"/>
      <c r="F231" s="696" t="str">
        <f t="shared" si="21"/>
        <v/>
      </c>
      <c r="G231" s="696" t="str">
        <f t="shared" si="22"/>
        <v/>
      </c>
      <c r="H231" s="696" t="str">
        <f t="shared" si="23"/>
        <v/>
      </c>
    </row>
    <row r="232" spans="1:8">
      <c r="A232" s="694" t="str">
        <f t="shared" si="18"/>
        <v/>
      </c>
      <c r="B232" s="695" t="str">
        <f t="shared" si="19"/>
        <v/>
      </c>
      <c r="C232" s="696" t="str">
        <f t="shared" si="20"/>
        <v/>
      </c>
      <c r="D232" s="697"/>
      <c r="E232" s="696"/>
      <c r="F232" s="696" t="str">
        <f t="shared" si="21"/>
        <v/>
      </c>
      <c r="G232" s="696" t="str">
        <f t="shared" si="22"/>
        <v/>
      </c>
      <c r="H232" s="696" t="str">
        <f t="shared" si="23"/>
        <v/>
      </c>
    </row>
    <row r="233" spans="1:8">
      <c r="A233" s="694" t="str">
        <f t="shared" si="18"/>
        <v/>
      </c>
      <c r="B233" s="695" t="str">
        <f t="shared" si="19"/>
        <v/>
      </c>
      <c r="C233" s="696" t="str">
        <f t="shared" si="20"/>
        <v/>
      </c>
      <c r="D233" s="697"/>
      <c r="E233" s="696"/>
      <c r="F233" s="696" t="str">
        <f t="shared" si="21"/>
        <v/>
      </c>
      <c r="G233" s="696" t="str">
        <f t="shared" si="22"/>
        <v/>
      </c>
      <c r="H233" s="696" t="str">
        <f t="shared" si="23"/>
        <v/>
      </c>
    </row>
    <row r="234" spans="1:8">
      <c r="A234" s="694" t="str">
        <f t="shared" si="18"/>
        <v/>
      </c>
      <c r="B234" s="695" t="str">
        <f t="shared" si="19"/>
        <v/>
      </c>
      <c r="C234" s="696" t="str">
        <f t="shared" si="20"/>
        <v/>
      </c>
      <c r="D234" s="697"/>
      <c r="E234" s="696"/>
      <c r="F234" s="696" t="str">
        <f t="shared" si="21"/>
        <v/>
      </c>
      <c r="G234" s="696" t="str">
        <f t="shared" si="22"/>
        <v/>
      </c>
      <c r="H234" s="696" t="str">
        <f t="shared" si="23"/>
        <v/>
      </c>
    </row>
    <row r="235" spans="1:8">
      <c r="A235" s="694" t="str">
        <f t="shared" si="18"/>
        <v/>
      </c>
      <c r="B235" s="695" t="str">
        <f t="shared" si="19"/>
        <v/>
      </c>
      <c r="C235" s="696" t="str">
        <f t="shared" si="20"/>
        <v/>
      </c>
      <c r="D235" s="697"/>
      <c r="E235" s="696"/>
      <c r="F235" s="696" t="str">
        <f t="shared" si="21"/>
        <v/>
      </c>
      <c r="G235" s="696" t="str">
        <f t="shared" si="22"/>
        <v/>
      </c>
      <c r="H235" s="696" t="str">
        <f t="shared" si="23"/>
        <v/>
      </c>
    </row>
    <row r="236" spans="1:8">
      <c r="A236" s="694" t="str">
        <f t="shared" si="18"/>
        <v/>
      </c>
      <c r="B236" s="695" t="str">
        <f t="shared" si="19"/>
        <v/>
      </c>
      <c r="C236" s="696" t="str">
        <f t="shared" si="20"/>
        <v/>
      </c>
      <c r="D236" s="697"/>
      <c r="E236" s="696"/>
      <c r="F236" s="696" t="str">
        <f t="shared" si="21"/>
        <v/>
      </c>
      <c r="G236" s="696" t="str">
        <f t="shared" si="22"/>
        <v/>
      </c>
      <c r="H236" s="696" t="str">
        <f t="shared" si="23"/>
        <v/>
      </c>
    </row>
    <row r="237" spans="1:8">
      <c r="A237" s="694" t="str">
        <f t="shared" si="18"/>
        <v/>
      </c>
      <c r="B237" s="695" t="str">
        <f t="shared" si="19"/>
        <v/>
      </c>
      <c r="C237" s="696" t="str">
        <f t="shared" si="20"/>
        <v/>
      </c>
      <c r="D237" s="697"/>
      <c r="E237" s="696"/>
      <c r="F237" s="696" t="str">
        <f t="shared" si="21"/>
        <v/>
      </c>
      <c r="G237" s="696" t="str">
        <f t="shared" si="22"/>
        <v/>
      </c>
      <c r="H237" s="696" t="str">
        <f t="shared" si="23"/>
        <v/>
      </c>
    </row>
    <row r="238" spans="1:8">
      <c r="A238" s="694" t="str">
        <f t="shared" si="18"/>
        <v/>
      </c>
      <c r="B238" s="695" t="str">
        <f t="shared" si="19"/>
        <v/>
      </c>
      <c r="C238" s="696" t="str">
        <f t="shared" si="20"/>
        <v/>
      </c>
      <c r="D238" s="697"/>
      <c r="E238" s="696"/>
      <c r="F238" s="696" t="str">
        <f t="shared" si="21"/>
        <v/>
      </c>
      <c r="G238" s="696" t="str">
        <f t="shared" si="22"/>
        <v/>
      </c>
      <c r="H238" s="696" t="str">
        <f t="shared" si="23"/>
        <v/>
      </c>
    </row>
    <row r="239" spans="1:8">
      <c r="A239" s="694" t="str">
        <f t="shared" si="18"/>
        <v/>
      </c>
      <c r="B239" s="695" t="str">
        <f t="shared" si="19"/>
        <v/>
      </c>
      <c r="C239" s="696" t="str">
        <f t="shared" si="20"/>
        <v/>
      </c>
      <c r="D239" s="697"/>
      <c r="E239" s="696"/>
      <c r="F239" s="696" t="str">
        <f t="shared" si="21"/>
        <v/>
      </c>
      <c r="G239" s="696" t="str">
        <f t="shared" si="22"/>
        <v/>
      </c>
      <c r="H239" s="696" t="str">
        <f t="shared" si="23"/>
        <v/>
      </c>
    </row>
    <row r="240" spans="1:8">
      <c r="A240" s="694" t="str">
        <f t="shared" si="18"/>
        <v/>
      </c>
      <c r="B240" s="695" t="str">
        <f t="shared" si="19"/>
        <v/>
      </c>
      <c r="C240" s="696" t="str">
        <f t="shared" si="20"/>
        <v/>
      </c>
      <c r="D240" s="697"/>
      <c r="E240" s="696"/>
      <c r="F240" s="696" t="str">
        <f t="shared" si="21"/>
        <v/>
      </c>
      <c r="G240" s="696" t="str">
        <f t="shared" si="22"/>
        <v/>
      </c>
      <c r="H240" s="696" t="str">
        <f t="shared" si="23"/>
        <v/>
      </c>
    </row>
    <row r="241" spans="1:8">
      <c r="A241" s="694" t="str">
        <f t="shared" si="18"/>
        <v/>
      </c>
      <c r="B241" s="695" t="str">
        <f t="shared" si="19"/>
        <v/>
      </c>
      <c r="C241" s="696" t="str">
        <f t="shared" si="20"/>
        <v/>
      </c>
      <c r="D241" s="697"/>
      <c r="E241" s="696"/>
      <c r="F241" s="696" t="str">
        <f t="shared" si="21"/>
        <v/>
      </c>
      <c r="G241" s="696" t="str">
        <f t="shared" si="22"/>
        <v/>
      </c>
      <c r="H241" s="696" t="str">
        <f t="shared" si="23"/>
        <v/>
      </c>
    </row>
    <row r="242" spans="1:8">
      <c r="A242" s="694" t="str">
        <f t="shared" si="18"/>
        <v/>
      </c>
      <c r="B242" s="695" t="str">
        <f t="shared" si="19"/>
        <v/>
      </c>
      <c r="C242" s="696" t="str">
        <f t="shared" si="20"/>
        <v/>
      </c>
      <c r="D242" s="697"/>
      <c r="E242" s="696"/>
      <c r="F242" s="696" t="str">
        <f t="shared" si="21"/>
        <v/>
      </c>
      <c r="G242" s="696" t="str">
        <f t="shared" si="22"/>
        <v/>
      </c>
      <c r="H242" s="696" t="str">
        <f t="shared" si="23"/>
        <v/>
      </c>
    </row>
    <row r="243" spans="1:8">
      <c r="A243" s="694" t="str">
        <f t="shared" si="18"/>
        <v/>
      </c>
      <c r="B243" s="695" t="str">
        <f t="shared" si="19"/>
        <v/>
      </c>
      <c r="C243" s="696" t="str">
        <f t="shared" si="20"/>
        <v/>
      </c>
      <c r="D243" s="697"/>
      <c r="E243" s="696"/>
      <c r="F243" s="696" t="str">
        <f t="shared" si="21"/>
        <v/>
      </c>
      <c r="G243" s="696" t="str">
        <f t="shared" si="22"/>
        <v/>
      </c>
      <c r="H243" s="696" t="str">
        <f t="shared" si="23"/>
        <v/>
      </c>
    </row>
    <row r="244" spans="1:8">
      <c r="A244" s="694" t="str">
        <f t="shared" si="18"/>
        <v/>
      </c>
      <c r="B244" s="695" t="str">
        <f t="shared" si="19"/>
        <v/>
      </c>
      <c r="C244" s="696" t="str">
        <f t="shared" si="20"/>
        <v/>
      </c>
      <c r="D244" s="697"/>
      <c r="E244" s="696"/>
      <c r="F244" s="696" t="str">
        <f t="shared" si="21"/>
        <v/>
      </c>
      <c r="G244" s="696" t="str">
        <f t="shared" si="22"/>
        <v/>
      </c>
      <c r="H244" s="696" t="str">
        <f t="shared" si="23"/>
        <v/>
      </c>
    </row>
    <row r="245" spans="1:8">
      <c r="A245" s="694" t="str">
        <f t="shared" si="18"/>
        <v/>
      </c>
      <c r="B245" s="695" t="str">
        <f t="shared" si="19"/>
        <v/>
      </c>
      <c r="C245" s="696" t="str">
        <f t="shared" si="20"/>
        <v/>
      </c>
      <c r="D245" s="697"/>
      <c r="E245" s="696"/>
      <c r="F245" s="696" t="str">
        <f t="shared" si="21"/>
        <v/>
      </c>
      <c r="G245" s="696" t="str">
        <f t="shared" si="22"/>
        <v/>
      </c>
      <c r="H245" s="696" t="str">
        <f t="shared" si="23"/>
        <v/>
      </c>
    </row>
    <row r="246" spans="1:8">
      <c r="A246" s="694" t="str">
        <f t="shared" si="18"/>
        <v/>
      </c>
      <c r="B246" s="695" t="str">
        <f t="shared" si="19"/>
        <v/>
      </c>
      <c r="C246" s="696" t="str">
        <f t="shared" si="20"/>
        <v/>
      </c>
      <c r="D246" s="697"/>
      <c r="E246" s="696"/>
      <c r="F246" s="696" t="str">
        <f t="shared" si="21"/>
        <v/>
      </c>
      <c r="G246" s="696" t="str">
        <f t="shared" si="22"/>
        <v/>
      </c>
      <c r="H246" s="696" t="str">
        <f t="shared" si="23"/>
        <v/>
      </c>
    </row>
    <row r="247" spans="1:8">
      <c r="A247" s="694" t="str">
        <f t="shared" si="18"/>
        <v/>
      </c>
      <c r="B247" s="695" t="str">
        <f t="shared" si="19"/>
        <v/>
      </c>
      <c r="C247" s="696" t="str">
        <f t="shared" si="20"/>
        <v/>
      </c>
      <c r="D247" s="697"/>
      <c r="E247" s="696"/>
      <c r="F247" s="696" t="str">
        <f t="shared" si="21"/>
        <v/>
      </c>
      <c r="G247" s="696" t="str">
        <f t="shared" si="22"/>
        <v/>
      </c>
      <c r="H247" s="696" t="str">
        <f t="shared" si="23"/>
        <v/>
      </c>
    </row>
    <row r="248" spans="1:8">
      <c r="A248" s="694" t="str">
        <f t="shared" si="18"/>
        <v/>
      </c>
      <c r="B248" s="695" t="str">
        <f t="shared" si="19"/>
        <v/>
      </c>
      <c r="C248" s="696" t="str">
        <f t="shared" si="20"/>
        <v/>
      </c>
      <c r="D248" s="697"/>
      <c r="E248" s="696"/>
      <c r="F248" s="696" t="str">
        <f t="shared" si="21"/>
        <v/>
      </c>
      <c r="G248" s="696" t="str">
        <f t="shared" si="22"/>
        <v/>
      </c>
      <c r="H248" s="696" t="str">
        <f t="shared" si="23"/>
        <v/>
      </c>
    </row>
    <row r="249" spans="1:8">
      <c r="A249" s="694" t="str">
        <f t="shared" si="18"/>
        <v/>
      </c>
      <c r="B249" s="695" t="str">
        <f t="shared" si="19"/>
        <v/>
      </c>
      <c r="C249" s="696" t="str">
        <f t="shared" si="20"/>
        <v/>
      </c>
      <c r="D249" s="697"/>
      <c r="E249" s="696"/>
      <c r="F249" s="696" t="str">
        <f t="shared" si="21"/>
        <v/>
      </c>
      <c r="G249" s="696" t="str">
        <f t="shared" si="22"/>
        <v/>
      </c>
      <c r="H249" s="696" t="str">
        <f t="shared" si="23"/>
        <v/>
      </c>
    </row>
    <row r="250" spans="1:8">
      <c r="A250" s="694" t="str">
        <f t="shared" si="18"/>
        <v/>
      </c>
      <c r="B250" s="695" t="str">
        <f t="shared" si="19"/>
        <v/>
      </c>
      <c r="C250" s="696" t="str">
        <f t="shared" si="20"/>
        <v/>
      </c>
      <c r="D250" s="697"/>
      <c r="E250" s="696"/>
      <c r="F250" s="696" t="str">
        <f t="shared" si="21"/>
        <v/>
      </c>
      <c r="G250" s="696" t="str">
        <f t="shared" si="22"/>
        <v/>
      </c>
      <c r="H250" s="696" t="str">
        <f t="shared" si="23"/>
        <v/>
      </c>
    </row>
    <row r="251" spans="1:8">
      <c r="A251" s="694" t="str">
        <f t="shared" si="18"/>
        <v/>
      </c>
      <c r="B251" s="695" t="str">
        <f t="shared" si="19"/>
        <v/>
      </c>
      <c r="C251" s="696" t="str">
        <f t="shared" si="20"/>
        <v/>
      </c>
      <c r="D251" s="697"/>
      <c r="E251" s="696"/>
      <c r="F251" s="696" t="str">
        <f t="shared" si="21"/>
        <v/>
      </c>
      <c r="G251" s="696" t="str">
        <f t="shared" si="22"/>
        <v/>
      </c>
      <c r="H251" s="696" t="str">
        <f t="shared" si="23"/>
        <v/>
      </c>
    </row>
    <row r="252" spans="1:8">
      <c r="A252" s="694" t="str">
        <f t="shared" si="18"/>
        <v/>
      </c>
      <c r="B252" s="695" t="str">
        <f t="shared" si="19"/>
        <v/>
      </c>
      <c r="C252" s="696" t="str">
        <f t="shared" si="20"/>
        <v/>
      </c>
      <c r="D252" s="697"/>
      <c r="E252" s="696"/>
      <c r="F252" s="696" t="str">
        <f t="shared" si="21"/>
        <v/>
      </c>
      <c r="G252" s="696" t="str">
        <f t="shared" si="22"/>
        <v/>
      </c>
      <c r="H252" s="696" t="str">
        <f t="shared" si="23"/>
        <v/>
      </c>
    </row>
    <row r="253" spans="1:8">
      <c r="A253" s="694" t="str">
        <f t="shared" si="18"/>
        <v/>
      </c>
      <c r="B253" s="695" t="str">
        <f t="shared" si="19"/>
        <v/>
      </c>
      <c r="C253" s="696" t="str">
        <f t="shared" si="20"/>
        <v/>
      </c>
      <c r="D253" s="697"/>
      <c r="E253" s="696"/>
      <c r="F253" s="696" t="str">
        <f t="shared" si="21"/>
        <v/>
      </c>
      <c r="G253" s="696" t="str">
        <f t="shared" si="22"/>
        <v/>
      </c>
      <c r="H253" s="696" t="str">
        <f t="shared" si="23"/>
        <v/>
      </c>
    </row>
    <row r="254" spans="1:8">
      <c r="A254" s="694" t="str">
        <f t="shared" si="18"/>
        <v/>
      </c>
      <c r="B254" s="695" t="str">
        <f t="shared" si="19"/>
        <v/>
      </c>
      <c r="C254" s="696" t="str">
        <f t="shared" si="20"/>
        <v/>
      </c>
      <c r="D254" s="697"/>
      <c r="E254" s="696"/>
      <c r="F254" s="696" t="str">
        <f t="shared" si="21"/>
        <v/>
      </c>
      <c r="G254" s="696" t="str">
        <f t="shared" si="22"/>
        <v/>
      </c>
      <c r="H254" s="696" t="str">
        <f t="shared" si="23"/>
        <v/>
      </c>
    </row>
    <row r="255" spans="1:8">
      <c r="A255" s="694" t="str">
        <f t="shared" si="18"/>
        <v/>
      </c>
      <c r="B255" s="695" t="str">
        <f t="shared" si="19"/>
        <v/>
      </c>
      <c r="C255" s="696" t="str">
        <f t="shared" si="20"/>
        <v/>
      </c>
      <c r="D255" s="697"/>
      <c r="E255" s="696"/>
      <c r="F255" s="696" t="str">
        <f t="shared" si="21"/>
        <v/>
      </c>
      <c r="G255" s="696" t="str">
        <f t="shared" si="22"/>
        <v/>
      </c>
      <c r="H255" s="696" t="str">
        <f t="shared" si="23"/>
        <v/>
      </c>
    </row>
    <row r="256" spans="1:8">
      <c r="A256" s="694" t="str">
        <f t="shared" si="18"/>
        <v/>
      </c>
      <c r="B256" s="695" t="str">
        <f t="shared" si="19"/>
        <v/>
      </c>
      <c r="C256" s="696" t="str">
        <f t="shared" si="20"/>
        <v/>
      </c>
      <c r="D256" s="697"/>
      <c r="E256" s="696"/>
      <c r="F256" s="696" t="str">
        <f t="shared" si="21"/>
        <v/>
      </c>
      <c r="G256" s="696" t="str">
        <f t="shared" si="22"/>
        <v/>
      </c>
      <c r="H256" s="696" t="str">
        <f t="shared" si="23"/>
        <v/>
      </c>
    </row>
    <row r="257" spans="1:8">
      <c r="A257" s="694" t="str">
        <f t="shared" si="18"/>
        <v/>
      </c>
      <c r="B257" s="695" t="str">
        <f t="shared" si="19"/>
        <v/>
      </c>
      <c r="C257" s="696" t="str">
        <f t="shared" si="20"/>
        <v/>
      </c>
      <c r="D257" s="697"/>
      <c r="E257" s="696"/>
      <c r="F257" s="696" t="str">
        <f t="shared" si="21"/>
        <v/>
      </c>
      <c r="G257" s="696" t="str">
        <f t="shared" si="22"/>
        <v/>
      </c>
      <c r="H257" s="696" t="str">
        <f t="shared" si="23"/>
        <v/>
      </c>
    </row>
    <row r="258" spans="1:8">
      <c r="A258" s="694" t="str">
        <f t="shared" si="18"/>
        <v/>
      </c>
      <c r="B258" s="695" t="str">
        <f t="shared" si="19"/>
        <v/>
      </c>
      <c r="C258" s="696" t="str">
        <f t="shared" si="20"/>
        <v/>
      </c>
      <c r="D258" s="697"/>
      <c r="E258" s="696"/>
      <c r="F258" s="696" t="str">
        <f t="shared" si="21"/>
        <v/>
      </c>
      <c r="G258" s="696" t="str">
        <f t="shared" si="22"/>
        <v/>
      </c>
      <c r="H258" s="696" t="str">
        <f t="shared" si="23"/>
        <v/>
      </c>
    </row>
    <row r="259" spans="1:8">
      <c r="A259" s="694" t="str">
        <f t="shared" si="18"/>
        <v/>
      </c>
      <c r="B259" s="695" t="str">
        <f t="shared" si="19"/>
        <v/>
      </c>
      <c r="C259" s="696" t="str">
        <f t="shared" si="20"/>
        <v/>
      </c>
      <c r="D259" s="697"/>
      <c r="E259" s="696"/>
      <c r="F259" s="696" t="str">
        <f t="shared" si="21"/>
        <v/>
      </c>
      <c r="G259" s="696" t="str">
        <f t="shared" si="22"/>
        <v/>
      </c>
      <c r="H259" s="696" t="str">
        <f t="shared" si="23"/>
        <v/>
      </c>
    </row>
    <row r="260" spans="1:8">
      <c r="A260" s="694" t="str">
        <f t="shared" si="18"/>
        <v/>
      </c>
      <c r="B260" s="695" t="str">
        <f t="shared" si="19"/>
        <v/>
      </c>
      <c r="C260" s="696" t="str">
        <f t="shared" si="20"/>
        <v/>
      </c>
      <c r="D260" s="697"/>
      <c r="E260" s="696"/>
      <c r="F260" s="696" t="str">
        <f t="shared" si="21"/>
        <v/>
      </c>
      <c r="G260" s="696" t="str">
        <f t="shared" si="22"/>
        <v/>
      </c>
      <c r="H260" s="696" t="str">
        <f t="shared" si="23"/>
        <v/>
      </c>
    </row>
    <row r="261" spans="1:8">
      <c r="A261" s="694" t="str">
        <f t="shared" si="18"/>
        <v/>
      </c>
      <c r="B261" s="695" t="str">
        <f t="shared" si="19"/>
        <v/>
      </c>
      <c r="C261" s="696" t="str">
        <f t="shared" si="20"/>
        <v/>
      </c>
      <c r="D261" s="697"/>
      <c r="E261" s="696"/>
      <c r="F261" s="696" t="str">
        <f t="shared" si="21"/>
        <v/>
      </c>
      <c r="G261" s="696" t="str">
        <f t="shared" si="22"/>
        <v/>
      </c>
      <c r="H261" s="696" t="str">
        <f t="shared" si="23"/>
        <v/>
      </c>
    </row>
    <row r="262" spans="1:8">
      <c r="A262" s="694" t="str">
        <f t="shared" si="18"/>
        <v/>
      </c>
      <c r="B262" s="695" t="str">
        <f t="shared" si="19"/>
        <v/>
      </c>
      <c r="C262" s="696" t="str">
        <f t="shared" si="20"/>
        <v/>
      </c>
      <c r="D262" s="697"/>
      <c r="E262" s="696"/>
      <c r="F262" s="696" t="str">
        <f t="shared" si="21"/>
        <v/>
      </c>
      <c r="G262" s="696" t="str">
        <f t="shared" si="22"/>
        <v/>
      </c>
      <c r="H262" s="696" t="str">
        <f t="shared" si="23"/>
        <v/>
      </c>
    </row>
    <row r="263" spans="1:8">
      <c r="A263" s="694" t="str">
        <f t="shared" si="18"/>
        <v/>
      </c>
      <c r="B263" s="695" t="str">
        <f t="shared" si="19"/>
        <v/>
      </c>
      <c r="C263" s="696" t="str">
        <f t="shared" si="20"/>
        <v/>
      </c>
      <c r="D263" s="697"/>
      <c r="E263" s="696"/>
      <c r="F263" s="696" t="str">
        <f t="shared" si="21"/>
        <v/>
      </c>
      <c r="G263" s="696" t="str">
        <f t="shared" si="22"/>
        <v/>
      </c>
      <c r="H263" s="696" t="str">
        <f t="shared" si="23"/>
        <v/>
      </c>
    </row>
    <row r="264" spans="1:8">
      <c r="A264" s="694" t="str">
        <f t="shared" si="18"/>
        <v/>
      </c>
      <c r="B264" s="695" t="str">
        <f t="shared" si="19"/>
        <v/>
      </c>
      <c r="C264" s="696" t="str">
        <f t="shared" si="20"/>
        <v/>
      </c>
      <c r="D264" s="697"/>
      <c r="E264" s="696"/>
      <c r="F264" s="696" t="str">
        <f t="shared" si="21"/>
        <v/>
      </c>
      <c r="G264" s="696" t="str">
        <f t="shared" si="22"/>
        <v/>
      </c>
      <c r="H264" s="696" t="str">
        <f t="shared" si="23"/>
        <v/>
      </c>
    </row>
    <row r="265" spans="1:8">
      <c r="A265" s="694" t="str">
        <f t="shared" si="18"/>
        <v/>
      </c>
      <c r="B265" s="695" t="str">
        <f t="shared" si="19"/>
        <v/>
      </c>
      <c r="C265" s="696" t="str">
        <f t="shared" si="20"/>
        <v/>
      </c>
      <c r="D265" s="697"/>
      <c r="E265" s="696"/>
      <c r="F265" s="696" t="str">
        <f t="shared" si="21"/>
        <v/>
      </c>
      <c r="G265" s="696" t="str">
        <f t="shared" si="22"/>
        <v/>
      </c>
      <c r="H265" s="696" t="str">
        <f t="shared" si="23"/>
        <v/>
      </c>
    </row>
    <row r="266" spans="1:8">
      <c r="A266" s="694" t="str">
        <f t="shared" si="18"/>
        <v/>
      </c>
      <c r="B266" s="695" t="str">
        <f t="shared" si="19"/>
        <v/>
      </c>
      <c r="C266" s="696" t="str">
        <f t="shared" si="20"/>
        <v/>
      </c>
      <c r="D266" s="697"/>
      <c r="E266" s="696"/>
      <c r="F266" s="696" t="str">
        <f t="shared" si="21"/>
        <v/>
      </c>
      <c r="G266" s="696" t="str">
        <f t="shared" si="22"/>
        <v/>
      </c>
      <c r="H266" s="696" t="str">
        <f t="shared" si="23"/>
        <v/>
      </c>
    </row>
    <row r="267" spans="1:8">
      <c r="A267" s="694" t="str">
        <f t="shared" si="18"/>
        <v/>
      </c>
      <c r="B267" s="695" t="str">
        <f t="shared" si="19"/>
        <v/>
      </c>
      <c r="C267" s="696" t="str">
        <f t="shared" si="20"/>
        <v/>
      </c>
      <c r="D267" s="697"/>
      <c r="E267" s="696"/>
      <c r="F267" s="696" t="str">
        <f t="shared" si="21"/>
        <v/>
      </c>
      <c r="G267" s="696" t="str">
        <f t="shared" si="22"/>
        <v/>
      </c>
      <c r="H267" s="696" t="str">
        <f t="shared" si="23"/>
        <v/>
      </c>
    </row>
    <row r="268" spans="1:8">
      <c r="A268" s="694" t="str">
        <f t="shared" si="18"/>
        <v/>
      </c>
      <c r="B268" s="695" t="str">
        <f t="shared" si="19"/>
        <v/>
      </c>
      <c r="C268" s="696" t="str">
        <f t="shared" si="20"/>
        <v/>
      </c>
      <c r="D268" s="697"/>
      <c r="E268" s="696"/>
      <c r="F268" s="696" t="str">
        <f t="shared" si="21"/>
        <v/>
      </c>
      <c r="G268" s="696" t="str">
        <f t="shared" si="22"/>
        <v/>
      </c>
      <c r="H268" s="696" t="str">
        <f t="shared" si="23"/>
        <v/>
      </c>
    </row>
    <row r="269" spans="1:8">
      <c r="A269" s="694" t="str">
        <f t="shared" si="18"/>
        <v/>
      </c>
      <c r="B269" s="695" t="str">
        <f t="shared" si="19"/>
        <v/>
      </c>
      <c r="C269" s="696" t="str">
        <f t="shared" si="20"/>
        <v/>
      </c>
      <c r="D269" s="697"/>
      <c r="E269" s="696"/>
      <c r="F269" s="696" t="str">
        <f t="shared" si="21"/>
        <v/>
      </c>
      <c r="G269" s="696" t="str">
        <f t="shared" si="22"/>
        <v/>
      </c>
      <c r="H269" s="696" t="str">
        <f t="shared" si="23"/>
        <v/>
      </c>
    </row>
    <row r="270" spans="1:8">
      <c r="A270" s="694" t="str">
        <f t="shared" si="18"/>
        <v/>
      </c>
      <c r="B270" s="695" t="str">
        <f t="shared" si="19"/>
        <v/>
      </c>
      <c r="C270" s="696" t="str">
        <f t="shared" si="20"/>
        <v/>
      </c>
      <c r="D270" s="697"/>
      <c r="E270" s="696"/>
      <c r="F270" s="696" t="str">
        <f t="shared" si="21"/>
        <v/>
      </c>
      <c r="G270" s="696" t="str">
        <f t="shared" si="22"/>
        <v/>
      </c>
      <c r="H270" s="696" t="str">
        <f t="shared" si="23"/>
        <v/>
      </c>
    </row>
    <row r="271" spans="1:8">
      <c r="A271" s="694" t="str">
        <f t="shared" si="18"/>
        <v/>
      </c>
      <c r="B271" s="695" t="str">
        <f t="shared" si="19"/>
        <v/>
      </c>
      <c r="C271" s="696" t="str">
        <f t="shared" si="20"/>
        <v/>
      </c>
      <c r="D271" s="697"/>
      <c r="E271" s="696"/>
      <c r="F271" s="696" t="str">
        <f t="shared" si="21"/>
        <v/>
      </c>
      <c r="G271" s="696" t="str">
        <f t="shared" si="22"/>
        <v/>
      </c>
      <c r="H271" s="696" t="str">
        <f t="shared" si="23"/>
        <v/>
      </c>
    </row>
    <row r="272" spans="1:8">
      <c r="A272" s="694" t="str">
        <f t="shared" si="18"/>
        <v/>
      </c>
      <c r="B272" s="695" t="str">
        <f t="shared" si="19"/>
        <v/>
      </c>
      <c r="C272" s="696" t="str">
        <f t="shared" si="20"/>
        <v/>
      </c>
      <c r="D272" s="697"/>
      <c r="E272" s="696"/>
      <c r="F272" s="696" t="str">
        <f t="shared" si="21"/>
        <v/>
      </c>
      <c r="G272" s="696" t="str">
        <f t="shared" si="22"/>
        <v/>
      </c>
      <c r="H272" s="696" t="str">
        <f t="shared" si="23"/>
        <v/>
      </c>
    </row>
    <row r="273" spans="1:8">
      <c r="A273" s="694" t="str">
        <f t="shared" si="18"/>
        <v/>
      </c>
      <c r="B273" s="695" t="str">
        <f t="shared" si="19"/>
        <v/>
      </c>
      <c r="C273" s="696" t="str">
        <f t="shared" si="20"/>
        <v/>
      </c>
      <c r="D273" s="697"/>
      <c r="E273" s="696"/>
      <c r="F273" s="696" t="str">
        <f t="shared" si="21"/>
        <v/>
      </c>
      <c r="G273" s="696" t="str">
        <f t="shared" si="22"/>
        <v/>
      </c>
      <c r="H273" s="696" t="str">
        <f t="shared" si="23"/>
        <v/>
      </c>
    </row>
    <row r="274" spans="1:8">
      <c r="A274" s="694" t="str">
        <f t="shared" ref="A274:A337" si="24">IF(H273="","",IF(roundOpt,IF(OR(A273&gt;=nper,ROUND(H273,2)&lt;=0),"",A273+1),IF(OR(A273&gt;=nper,H273&lt;=0),"",A273+1)))</f>
        <v/>
      </c>
      <c r="B274" s="695" t="str">
        <f t="shared" ref="B274:B337" si="25">IF(A274="","",IF(OR(periods_per_year=26,periods_per_year=52),IF(periods_per_year=26,IF(A274=1,fpdate,B273+14),IF(periods_per_year=52,IF(A274=1,fpdate,B273+7),"n/a")),IF(periods_per_year=24,DATE(YEAR(fpdate),MONTH(fpdate)+(A274-1)/2+IF(AND(DAY(fpdate)&gt;=15,MOD(A274,2)=0),1,0),IF(MOD(A274,2)=0,IF(DAY(fpdate)&gt;=15,DAY(fpdate)-14,DAY(fpdate)+14),DAY(fpdate))),IF(DAY(DATE(YEAR(fpdate),MONTH(fpdate)+(A274-1)*months_per_period,DAY(fpdate)))&lt;&gt;DAY(fpdate),DATE(YEAR(fpdate),MONTH(fpdate)+(A274-1)*months_per_period+1,0),DATE(YEAR(fpdate),MONTH(fpdate)+(A274-1)*months_per_period,DAY(fpdate))))))</f>
        <v/>
      </c>
      <c r="C274" s="696" t="str">
        <f t="shared" ref="C274:C337" si="26">IF(A274="","",IF(roundOpt,IF(OR(A274=nper,payment&gt;ROUND((1+rate)*H273,2)),ROUND((1+rate)*H273,2),payment),IF(OR(A274=nper,payment&gt;(1+rate)*H273),(1+rate)*H273,payment)))</f>
        <v/>
      </c>
      <c r="D274" s="697"/>
      <c r="E274" s="696"/>
      <c r="F274" s="696" t="str">
        <f t="shared" ref="F274:F337" si="27">IF(A274="","",IF(AND(A274=1,pmtType=1),0,IF(roundOpt,ROUND(rate*H273,2),rate*H273)))</f>
        <v/>
      </c>
      <c r="G274" s="696" t="str">
        <f t="shared" ref="G274:G337" si="28">IF(A274="","",C274-F274+D274)</f>
        <v/>
      </c>
      <c r="H274" s="696" t="str">
        <f t="shared" ref="H274:H337" si="29">IF(A274="","",H273-G274)</f>
        <v/>
      </c>
    </row>
    <row r="275" spans="1:8">
      <c r="A275" s="694" t="str">
        <f t="shared" si="24"/>
        <v/>
      </c>
      <c r="B275" s="695" t="str">
        <f t="shared" si="25"/>
        <v/>
      </c>
      <c r="C275" s="696" t="str">
        <f t="shared" si="26"/>
        <v/>
      </c>
      <c r="D275" s="697"/>
      <c r="E275" s="696"/>
      <c r="F275" s="696" t="str">
        <f t="shared" si="27"/>
        <v/>
      </c>
      <c r="G275" s="696" t="str">
        <f t="shared" si="28"/>
        <v/>
      </c>
      <c r="H275" s="696" t="str">
        <f t="shared" si="29"/>
        <v/>
      </c>
    </row>
    <row r="276" spans="1:8">
      <c r="A276" s="694" t="str">
        <f t="shared" si="24"/>
        <v/>
      </c>
      <c r="B276" s="695" t="str">
        <f t="shared" si="25"/>
        <v/>
      </c>
      <c r="C276" s="696" t="str">
        <f t="shared" si="26"/>
        <v/>
      </c>
      <c r="D276" s="697"/>
      <c r="E276" s="696"/>
      <c r="F276" s="696" t="str">
        <f t="shared" si="27"/>
        <v/>
      </c>
      <c r="G276" s="696" t="str">
        <f t="shared" si="28"/>
        <v/>
      </c>
      <c r="H276" s="696" t="str">
        <f t="shared" si="29"/>
        <v/>
      </c>
    </row>
    <row r="277" spans="1:8">
      <c r="A277" s="694" t="str">
        <f t="shared" si="24"/>
        <v/>
      </c>
      <c r="B277" s="695" t="str">
        <f t="shared" si="25"/>
        <v/>
      </c>
      <c r="C277" s="696" t="str">
        <f t="shared" si="26"/>
        <v/>
      </c>
      <c r="D277" s="697"/>
      <c r="E277" s="696"/>
      <c r="F277" s="696" t="str">
        <f t="shared" si="27"/>
        <v/>
      </c>
      <c r="G277" s="696" t="str">
        <f t="shared" si="28"/>
        <v/>
      </c>
      <c r="H277" s="696" t="str">
        <f t="shared" si="29"/>
        <v/>
      </c>
    </row>
    <row r="278" spans="1:8">
      <c r="A278" s="694" t="str">
        <f t="shared" si="24"/>
        <v/>
      </c>
      <c r="B278" s="695" t="str">
        <f t="shared" si="25"/>
        <v/>
      </c>
      <c r="C278" s="696" t="str">
        <f t="shared" si="26"/>
        <v/>
      </c>
      <c r="D278" s="697"/>
      <c r="E278" s="696"/>
      <c r="F278" s="696" t="str">
        <f t="shared" si="27"/>
        <v/>
      </c>
      <c r="G278" s="696" t="str">
        <f t="shared" si="28"/>
        <v/>
      </c>
      <c r="H278" s="696" t="str">
        <f t="shared" si="29"/>
        <v/>
      </c>
    </row>
    <row r="279" spans="1:8">
      <c r="A279" s="694" t="str">
        <f t="shared" si="24"/>
        <v/>
      </c>
      <c r="B279" s="695" t="str">
        <f t="shared" si="25"/>
        <v/>
      </c>
      <c r="C279" s="696" t="str">
        <f t="shared" si="26"/>
        <v/>
      </c>
      <c r="D279" s="697"/>
      <c r="E279" s="696"/>
      <c r="F279" s="696" t="str">
        <f t="shared" si="27"/>
        <v/>
      </c>
      <c r="G279" s="696" t="str">
        <f t="shared" si="28"/>
        <v/>
      </c>
      <c r="H279" s="696" t="str">
        <f t="shared" si="29"/>
        <v/>
      </c>
    </row>
    <row r="280" spans="1:8">
      <c r="A280" s="694" t="str">
        <f t="shared" si="24"/>
        <v/>
      </c>
      <c r="B280" s="695" t="str">
        <f t="shared" si="25"/>
        <v/>
      </c>
      <c r="C280" s="696" t="str">
        <f t="shared" si="26"/>
        <v/>
      </c>
      <c r="D280" s="697"/>
      <c r="E280" s="696"/>
      <c r="F280" s="696" t="str">
        <f t="shared" si="27"/>
        <v/>
      </c>
      <c r="G280" s="696" t="str">
        <f t="shared" si="28"/>
        <v/>
      </c>
      <c r="H280" s="696" t="str">
        <f t="shared" si="29"/>
        <v/>
      </c>
    </row>
    <row r="281" spans="1:8">
      <c r="A281" s="694" t="str">
        <f t="shared" si="24"/>
        <v/>
      </c>
      <c r="B281" s="695" t="str">
        <f t="shared" si="25"/>
        <v/>
      </c>
      <c r="C281" s="696" t="str">
        <f t="shared" si="26"/>
        <v/>
      </c>
      <c r="D281" s="697"/>
      <c r="E281" s="696"/>
      <c r="F281" s="696" t="str">
        <f t="shared" si="27"/>
        <v/>
      </c>
      <c r="G281" s="696" t="str">
        <f t="shared" si="28"/>
        <v/>
      </c>
      <c r="H281" s="696" t="str">
        <f t="shared" si="29"/>
        <v/>
      </c>
    </row>
    <row r="282" spans="1:8">
      <c r="A282" s="694" t="str">
        <f t="shared" si="24"/>
        <v/>
      </c>
      <c r="B282" s="695" t="str">
        <f t="shared" si="25"/>
        <v/>
      </c>
      <c r="C282" s="696" t="str">
        <f t="shared" si="26"/>
        <v/>
      </c>
      <c r="D282" s="697"/>
      <c r="E282" s="696"/>
      <c r="F282" s="696" t="str">
        <f t="shared" si="27"/>
        <v/>
      </c>
      <c r="G282" s="696" t="str">
        <f t="shared" si="28"/>
        <v/>
      </c>
      <c r="H282" s="696" t="str">
        <f t="shared" si="29"/>
        <v/>
      </c>
    </row>
    <row r="283" spans="1:8">
      <c r="A283" s="694" t="str">
        <f t="shared" si="24"/>
        <v/>
      </c>
      <c r="B283" s="695" t="str">
        <f t="shared" si="25"/>
        <v/>
      </c>
      <c r="C283" s="696" t="str">
        <f t="shared" si="26"/>
        <v/>
      </c>
      <c r="D283" s="697"/>
      <c r="E283" s="696"/>
      <c r="F283" s="696" t="str">
        <f t="shared" si="27"/>
        <v/>
      </c>
      <c r="G283" s="696" t="str">
        <f t="shared" si="28"/>
        <v/>
      </c>
      <c r="H283" s="696" t="str">
        <f t="shared" si="29"/>
        <v/>
      </c>
    </row>
    <row r="284" spans="1:8">
      <c r="A284" s="694" t="str">
        <f t="shared" si="24"/>
        <v/>
      </c>
      <c r="B284" s="695" t="str">
        <f t="shared" si="25"/>
        <v/>
      </c>
      <c r="C284" s="696" t="str">
        <f t="shared" si="26"/>
        <v/>
      </c>
      <c r="D284" s="697"/>
      <c r="E284" s="696"/>
      <c r="F284" s="696" t="str">
        <f t="shared" si="27"/>
        <v/>
      </c>
      <c r="G284" s="696" t="str">
        <f t="shared" si="28"/>
        <v/>
      </c>
      <c r="H284" s="696" t="str">
        <f t="shared" si="29"/>
        <v/>
      </c>
    </row>
    <row r="285" spans="1:8">
      <c r="A285" s="694" t="str">
        <f t="shared" si="24"/>
        <v/>
      </c>
      <c r="B285" s="695" t="str">
        <f t="shared" si="25"/>
        <v/>
      </c>
      <c r="C285" s="696" t="str">
        <f t="shared" si="26"/>
        <v/>
      </c>
      <c r="D285" s="697"/>
      <c r="E285" s="696"/>
      <c r="F285" s="696" t="str">
        <f t="shared" si="27"/>
        <v/>
      </c>
      <c r="G285" s="696" t="str">
        <f t="shared" si="28"/>
        <v/>
      </c>
      <c r="H285" s="696" t="str">
        <f t="shared" si="29"/>
        <v/>
      </c>
    </row>
    <row r="286" spans="1:8">
      <c r="A286" s="694" t="str">
        <f t="shared" si="24"/>
        <v/>
      </c>
      <c r="B286" s="695" t="str">
        <f t="shared" si="25"/>
        <v/>
      </c>
      <c r="C286" s="696" t="str">
        <f t="shared" si="26"/>
        <v/>
      </c>
      <c r="D286" s="697"/>
      <c r="E286" s="696"/>
      <c r="F286" s="696" t="str">
        <f t="shared" si="27"/>
        <v/>
      </c>
      <c r="G286" s="696" t="str">
        <f t="shared" si="28"/>
        <v/>
      </c>
      <c r="H286" s="696" t="str">
        <f t="shared" si="29"/>
        <v/>
      </c>
    </row>
    <row r="287" spans="1:8">
      <c r="A287" s="694" t="str">
        <f t="shared" si="24"/>
        <v/>
      </c>
      <c r="B287" s="695" t="str">
        <f t="shared" si="25"/>
        <v/>
      </c>
      <c r="C287" s="696" t="str">
        <f t="shared" si="26"/>
        <v/>
      </c>
      <c r="D287" s="697"/>
      <c r="E287" s="696"/>
      <c r="F287" s="696" t="str">
        <f t="shared" si="27"/>
        <v/>
      </c>
      <c r="G287" s="696" t="str">
        <f t="shared" si="28"/>
        <v/>
      </c>
      <c r="H287" s="696" t="str">
        <f t="shared" si="29"/>
        <v/>
      </c>
    </row>
    <row r="288" spans="1:8">
      <c r="A288" s="694" t="str">
        <f t="shared" si="24"/>
        <v/>
      </c>
      <c r="B288" s="695" t="str">
        <f t="shared" si="25"/>
        <v/>
      </c>
      <c r="C288" s="696" t="str">
        <f t="shared" si="26"/>
        <v/>
      </c>
      <c r="D288" s="697"/>
      <c r="E288" s="696"/>
      <c r="F288" s="696" t="str">
        <f t="shared" si="27"/>
        <v/>
      </c>
      <c r="G288" s="696" t="str">
        <f t="shared" si="28"/>
        <v/>
      </c>
      <c r="H288" s="696" t="str">
        <f t="shared" si="29"/>
        <v/>
      </c>
    </row>
    <row r="289" spans="1:8">
      <c r="A289" s="694" t="str">
        <f t="shared" si="24"/>
        <v/>
      </c>
      <c r="B289" s="695" t="str">
        <f t="shared" si="25"/>
        <v/>
      </c>
      <c r="C289" s="696" t="str">
        <f t="shared" si="26"/>
        <v/>
      </c>
      <c r="D289" s="697"/>
      <c r="E289" s="696"/>
      <c r="F289" s="696" t="str">
        <f t="shared" si="27"/>
        <v/>
      </c>
      <c r="G289" s="696" t="str">
        <f t="shared" si="28"/>
        <v/>
      </c>
      <c r="H289" s="696" t="str">
        <f t="shared" si="29"/>
        <v/>
      </c>
    </row>
    <row r="290" spans="1:8">
      <c r="A290" s="694" t="str">
        <f t="shared" si="24"/>
        <v/>
      </c>
      <c r="B290" s="695" t="str">
        <f t="shared" si="25"/>
        <v/>
      </c>
      <c r="C290" s="696" t="str">
        <f t="shared" si="26"/>
        <v/>
      </c>
      <c r="D290" s="697"/>
      <c r="E290" s="696"/>
      <c r="F290" s="696" t="str">
        <f t="shared" si="27"/>
        <v/>
      </c>
      <c r="G290" s="696" t="str">
        <f t="shared" si="28"/>
        <v/>
      </c>
      <c r="H290" s="696" t="str">
        <f t="shared" si="29"/>
        <v/>
      </c>
    </row>
    <row r="291" spans="1:8">
      <c r="A291" s="694" t="str">
        <f t="shared" si="24"/>
        <v/>
      </c>
      <c r="B291" s="695" t="str">
        <f t="shared" si="25"/>
        <v/>
      </c>
      <c r="C291" s="696" t="str">
        <f t="shared" si="26"/>
        <v/>
      </c>
      <c r="D291" s="697"/>
      <c r="E291" s="696"/>
      <c r="F291" s="696" t="str">
        <f t="shared" si="27"/>
        <v/>
      </c>
      <c r="G291" s="696" t="str">
        <f t="shared" si="28"/>
        <v/>
      </c>
      <c r="H291" s="696" t="str">
        <f t="shared" si="29"/>
        <v/>
      </c>
    </row>
    <row r="292" spans="1:8">
      <c r="A292" s="694" t="str">
        <f t="shared" si="24"/>
        <v/>
      </c>
      <c r="B292" s="695" t="str">
        <f t="shared" si="25"/>
        <v/>
      </c>
      <c r="C292" s="696" t="str">
        <f t="shared" si="26"/>
        <v/>
      </c>
      <c r="D292" s="697"/>
      <c r="E292" s="696"/>
      <c r="F292" s="696" t="str">
        <f t="shared" si="27"/>
        <v/>
      </c>
      <c r="G292" s="696" t="str">
        <f t="shared" si="28"/>
        <v/>
      </c>
      <c r="H292" s="696" t="str">
        <f t="shared" si="29"/>
        <v/>
      </c>
    </row>
    <row r="293" spans="1:8">
      <c r="A293" s="694" t="str">
        <f t="shared" si="24"/>
        <v/>
      </c>
      <c r="B293" s="695" t="str">
        <f t="shared" si="25"/>
        <v/>
      </c>
      <c r="C293" s="696" t="str">
        <f t="shared" si="26"/>
        <v/>
      </c>
      <c r="D293" s="697"/>
      <c r="E293" s="696"/>
      <c r="F293" s="696" t="str">
        <f t="shared" si="27"/>
        <v/>
      </c>
      <c r="G293" s="696" t="str">
        <f t="shared" si="28"/>
        <v/>
      </c>
      <c r="H293" s="696" t="str">
        <f t="shared" si="29"/>
        <v/>
      </c>
    </row>
    <row r="294" spans="1:8">
      <c r="A294" s="694" t="str">
        <f t="shared" si="24"/>
        <v/>
      </c>
      <c r="B294" s="695" t="str">
        <f t="shared" si="25"/>
        <v/>
      </c>
      <c r="C294" s="696" t="str">
        <f t="shared" si="26"/>
        <v/>
      </c>
      <c r="D294" s="697"/>
      <c r="E294" s="696"/>
      <c r="F294" s="696" t="str">
        <f t="shared" si="27"/>
        <v/>
      </c>
      <c r="G294" s="696" t="str">
        <f t="shared" si="28"/>
        <v/>
      </c>
      <c r="H294" s="696" t="str">
        <f t="shared" si="29"/>
        <v/>
      </c>
    </row>
    <row r="295" spans="1:8">
      <c r="A295" s="694" t="str">
        <f t="shared" si="24"/>
        <v/>
      </c>
      <c r="B295" s="695" t="str">
        <f t="shared" si="25"/>
        <v/>
      </c>
      <c r="C295" s="696" t="str">
        <f t="shared" si="26"/>
        <v/>
      </c>
      <c r="D295" s="697"/>
      <c r="E295" s="696"/>
      <c r="F295" s="696" t="str">
        <f t="shared" si="27"/>
        <v/>
      </c>
      <c r="G295" s="696" t="str">
        <f t="shared" si="28"/>
        <v/>
      </c>
      <c r="H295" s="696" t="str">
        <f t="shared" si="29"/>
        <v/>
      </c>
    </row>
    <row r="296" spans="1:8">
      <c r="A296" s="694" t="str">
        <f t="shared" si="24"/>
        <v/>
      </c>
      <c r="B296" s="695" t="str">
        <f t="shared" si="25"/>
        <v/>
      </c>
      <c r="C296" s="696" t="str">
        <f t="shared" si="26"/>
        <v/>
      </c>
      <c r="D296" s="697"/>
      <c r="E296" s="696"/>
      <c r="F296" s="696" t="str">
        <f t="shared" si="27"/>
        <v/>
      </c>
      <c r="G296" s="696" t="str">
        <f t="shared" si="28"/>
        <v/>
      </c>
      <c r="H296" s="696" t="str">
        <f t="shared" si="29"/>
        <v/>
      </c>
    </row>
    <row r="297" spans="1:8">
      <c r="A297" s="694" t="str">
        <f t="shared" si="24"/>
        <v/>
      </c>
      <c r="B297" s="695" t="str">
        <f t="shared" si="25"/>
        <v/>
      </c>
      <c r="C297" s="696" t="str">
        <f t="shared" si="26"/>
        <v/>
      </c>
      <c r="D297" s="697"/>
      <c r="E297" s="696"/>
      <c r="F297" s="696" t="str">
        <f t="shared" si="27"/>
        <v/>
      </c>
      <c r="G297" s="696" t="str">
        <f t="shared" si="28"/>
        <v/>
      </c>
      <c r="H297" s="696" t="str">
        <f t="shared" si="29"/>
        <v/>
      </c>
    </row>
    <row r="298" spans="1:8">
      <c r="A298" s="694" t="str">
        <f t="shared" si="24"/>
        <v/>
      </c>
      <c r="B298" s="695" t="str">
        <f t="shared" si="25"/>
        <v/>
      </c>
      <c r="C298" s="696" t="str">
        <f t="shared" si="26"/>
        <v/>
      </c>
      <c r="D298" s="697"/>
      <c r="E298" s="696"/>
      <c r="F298" s="696" t="str">
        <f t="shared" si="27"/>
        <v/>
      </c>
      <c r="G298" s="696" t="str">
        <f t="shared" si="28"/>
        <v/>
      </c>
      <c r="H298" s="696" t="str">
        <f t="shared" si="29"/>
        <v/>
      </c>
    </row>
    <row r="299" spans="1:8">
      <c r="A299" s="694" t="str">
        <f t="shared" si="24"/>
        <v/>
      </c>
      <c r="B299" s="695" t="str">
        <f t="shared" si="25"/>
        <v/>
      </c>
      <c r="C299" s="696" t="str">
        <f t="shared" si="26"/>
        <v/>
      </c>
      <c r="D299" s="697"/>
      <c r="E299" s="696"/>
      <c r="F299" s="696" t="str">
        <f t="shared" si="27"/>
        <v/>
      </c>
      <c r="G299" s="696" t="str">
        <f t="shared" si="28"/>
        <v/>
      </c>
      <c r="H299" s="696" t="str">
        <f t="shared" si="29"/>
        <v/>
      </c>
    </row>
    <row r="300" spans="1:8">
      <c r="A300" s="694" t="str">
        <f t="shared" si="24"/>
        <v/>
      </c>
      <c r="B300" s="695" t="str">
        <f t="shared" si="25"/>
        <v/>
      </c>
      <c r="C300" s="696" t="str">
        <f t="shared" si="26"/>
        <v/>
      </c>
      <c r="D300" s="697"/>
      <c r="E300" s="696"/>
      <c r="F300" s="696" t="str">
        <f t="shared" si="27"/>
        <v/>
      </c>
      <c r="G300" s="696" t="str">
        <f t="shared" si="28"/>
        <v/>
      </c>
      <c r="H300" s="696" t="str">
        <f t="shared" si="29"/>
        <v/>
      </c>
    </row>
    <row r="301" spans="1:8">
      <c r="A301" s="694" t="str">
        <f t="shared" si="24"/>
        <v/>
      </c>
      <c r="B301" s="695" t="str">
        <f t="shared" si="25"/>
        <v/>
      </c>
      <c r="C301" s="696" t="str">
        <f t="shared" si="26"/>
        <v/>
      </c>
      <c r="D301" s="697"/>
      <c r="E301" s="696"/>
      <c r="F301" s="696" t="str">
        <f t="shared" si="27"/>
        <v/>
      </c>
      <c r="G301" s="696" t="str">
        <f t="shared" si="28"/>
        <v/>
      </c>
      <c r="H301" s="696" t="str">
        <f t="shared" si="29"/>
        <v/>
      </c>
    </row>
    <row r="302" spans="1:8">
      <c r="A302" s="694" t="str">
        <f t="shared" si="24"/>
        <v/>
      </c>
      <c r="B302" s="695" t="str">
        <f t="shared" si="25"/>
        <v/>
      </c>
      <c r="C302" s="696" t="str">
        <f t="shared" si="26"/>
        <v/>
      </c>
      <c r="D302" s="697"/>
      <c r="E302" s="696"/>
      <c r="F302" s="696" t="str">
        <f t="shared" si="27"/>
        <v/>
      </c>
      <c r="G302" s="696" t="str">
        <f t="shared" si="28"/>
        <v/>
      </c>
      <c r="H302" s="696" t="str">
        <f t="shared" si="29"/>
        <v/>
      </c>
    </row>
    <row r="303" spans="1:8">
      <c r="A303" s="694" t="str">
        <f t="shared" si="24"/>
        <v/>
      </c>
      <c r="B303" s="695" t="str">
        <f t="shared" si="25"/>
        <v/>
      </c>
      <c r="C303" s="696" t="str">
        <f t="shared" si="26"/>
        <v/>
      </c>
      <c r="D303" s="697"/>
      <c r="E303" s="696"/>
      <c r="F303" s="696" t="str">
        <f t="shared" si="27"/>
        <v/>
      </c>
      <c r="G303" s="696" t="str">
        <f t="shared" si="28"/>
        <v/>
      </c>
      <c r="H303" s="696" t="str">
        <f t="shared" si="29"/>
        <v/>
      </c>
    </row>
    <row r="304" spans="1:8">
      <c r="A304" s="694" t="str">
        <f t="shared" si="24"/>
        <v/>
      </c>
      <c r="B304" s="695" t="str">
        <f t="shared" si="25"/>
        <v/>
      </c>
      <c r="C304" s="696" t="str">
        <f t="shared" si="26"/>
        <v/>
      </c>
      <c r="D304" s="697"/>
      <c r="E304" s="696"/>
      <c r="F304" s="696" t="str">
        <f t="shared" si="27"/>
        <v/>
      </c>
      <c r="G304" s="696" t="str">
        <f t="shared" si="28"/>
        <v/>
      </c>
      <c r="H304" s="696" t="str">
        <f t="shared" si="29"/>
        <v/>
      </c>
    </row>
    <row r="305" spans="1:8">
      <c r="A305" s="694" t="str">
        <f t="shared" si="24"/>
        <v/>
      </c>
      <c r="B305" s="695" t="str">
        <f t="shared" si="25"/>
        <v/>
      </c>
      <c r="C305" s="696" t="str">
        <f t="shared" si="26"/>
        <v/>
      </c>
      <c r="D305" s="697"/>
      <c r="E305" s="696"/>
      <c r="F305" s="696" t="str">
        <f t="shared" si="27"/>
        <v/>
      </c>
      <c r="G305" s="696" t="str">
        <f t="shared" si="28"/>
        <v/>
      </c>
      <c r="H305" s="696" t="str">
        <f t="shared" si="29"/>
        <v/>
      </c>
    </row>
    <row r="306" spans="1:8">
      <c r="A306" s="694" t="str">
        <f t="shared" si="24"/>
        <v/>
      </c>
      <c r="B306" s="695" t="str">
        <f t="shared" si="25"/>
        <v/>
      </c>
      <c r="C306" s="696" t="str">
        <f t="shared" si="26"/>
        <v/>
      </c>
      <c r="D306" s="697"/>
      <c r="E306" s="696"/>
      <c r="F306" s="696" t="str">
        <f t="shared" si="27"/>
        <v/>
      </c>
      <c r="G306" s="696" t="str">
        <f t="shared" si="28"/>
        <v/>
      </c>
      <c r="H306" s="696" t="str">
        <f t="shared" si="29"/>
        <v/>
      </c>
    </row>
    <row r="307" spans="1:8">
      <c r="A307" s="694" t="str">
        <f t="shared" si="24"/>
        <v/>
      </c>
      <c r="B307" s="695" t="str">
        <f t="shared" si="25"/>
        <v/>
      </c>
      <c r="C307" s="696" t="str">
        <f t="shared" si="26"/>
        <v/>
      </c>
      <c r="D307" s="697"/>
      <c r="E307" s="696"/>
      <c r="F307" s="696" t="str">
        <f t="shared" si="27"/>
        <v/>
      </c>
      <c r="G307" s="696" t="str">
        <f t="shared" si="28"/>
        <v/>
      </c>
      <c r="H307" s="696" t="str">
        <f t="shared" si="29"/>
        <v/>
      </c>
    </row>
    <row r="308" spans="1:8">
      <c r="A308" s="694" t="str">
        <f t="shared" si="24"/>
        <v/>
      </c>
      <c r="B308" s="695" t="str">
        <f t="shared" si="25"/>
        <v/>
      </c>
      <c r="C308" s="696" t="str">
        <f t="shared" si="26"/>
        <v/>
      </c>
      <c r="D308" s="697"/>
      <c r="E308" s="696"/>
      <c r="F308" s="696" t="str">
        <f t="shared" si="27"/>
        <v/>
      </c>
      <c r="G308" s="696" t="str">
        <f t="shared" si="28"/>
        <v/>
      </c>
      <c r="H308" s="696" t="str">
        <f t="shared" si="29"/>
        <v/>
      </c>
    </row>
    <row r="309" spans="1:8">
      <c r="A309" s="694" t="str">
        <f t="shared" si="24"/>
        <v/>
      </c>
      <c r="B309" s="695" t="str">
        <f t="shared" si="25"/>
        <v/>
      </c>
      <c r="C309" s="696" t="str">
        <f t="shared" si="26"/>
        <v/>
      </c>
      <c r="D309" s="697"/>
      <c r="E309" s="696"/>
      <c r="F309" s="696" t="str">
        <f t="shared" si="27"/>
        <v/>
      </c>
      <c r="G309" s="696" t="str">
        <f t="shared" si="28"/>
        <v/>
      </c>
      <c r="H309" s="696" t="str">
        <f t="shared" si="29"/>
        <v/>
      </c>
    </row>
    <row r="310" spans="1:8">
      <c r="A310" s="694" t="str">
        <f t="shared" si="24"/>
        <v/>
      </c>
      <c r="B310" s="695" t="str">
        <f t="shared" si="25"/>
        <v/>
      </c>
      <c r="C310" s="696" t="str">
        <f t="shared" si="26"/>
        <v/>
      </c>
      <c r="D310" s="697"/>
      <c r="E310" s="696"/>
      <c r="F310" s="696" t="str">
        <f t="shared" si="27"/>
        <v/>
      </c>
      <c r="G310" s="696" t="str">
        <f t="shared" si="28"/>
        <v/>
      </c>
      <c r="H310" s="696" t="str">
        <f t="shared" si="29"/>
        <v/>
      </c>
    </row>
    <row r="311" spans="1:8">
      <c r="A311" s="694" t="str">
        <f t="shared" si="24"/>
        <v/>
      </c>
      <c r="B311" s="695" t="str">
        <f t="shared" si="25"/>
        <v/>
      </c>
      <c r="C311" s="696" t="str">
        <f t="shared" si="26"/>
        <v/>
      </c>
      <c r="D311" s="697"/>
      <c r="E311" s="696"/>
      <c r="F311" s="696" t="str">
        <f t="shared" si="27"/>
        <v/>
      </c>
      <c r="G311" s="696" t="str">
        <f t="shared" si="28"/>
        <v/>
      </c>
      <c r="H311" s="696" t="str">
        <f t="shared" si="29"/>
        <v/>
      </c>
    </row>
    <row r="312" spans="1:8">
      <c r="A312" s="694" t="str">
        <f t="shared" si="24"/>
        <v/>
      </c>
      <c r="B312" s="695" t="str">
        <f t="shared" si="25"/>
        <v/>
      </c>
      <c r="C312" s="696" t="str">
        <f t="shared" si="26"/>
        <v/>
      </c>
      <c r="D312" s="697"/>
      <c r="E312" s="696"/>
      <c r="F312" s="696" t="str">
        <f t="shared" si="27"/>
        <v/>
      </c>
      <c r="G312" s="696" t="str">
        <f t="shared" si="28"/>
        <v/>
      </c>
      <c r="H312" s="696" t="str">
        <f t="shared" si="29"/>
        <v/>
      </c>
    </row>
    <row r="313" spans="1:8">
      <c r="A313" s="694" t="str">
        <f t="shared" si="24"/>
        <v/>
      </c>
      <c r="B313" s="695" t="str">
        <f t="shared" si="25"/>
        <v/>
      </c>
      <c r="C313" s="696" t="str">
        <f t="shared" si="26"/>
        <v/>
      </c>
      <c r="D313" s="697"/>
      <c r="E313" s="696"/>
      <c r="F313" s="696" t="str">
        <f t="shared" si="27"/>
        <v/>
      </c>
      <c r="G313" s="696" t="str">
        <f t="shared" si="28"/>
        <v/>
      </c>
      <c r="H313" s="696" t="str">
        <f t="shared" si="29"/>
        <v/>
      </c>
    </row>
    <row r="314" spans="1:8">
      <c r="A314" s="694" t="str">
        <f t="shared" si="24"/>
        <v/>
      </c>
      <c r="B314" s="695" t="str">
        <f t="shared" si="25"/>
        <v/>
      </c>
      <c r="C314" s="696" t="str">
        <f t="shared" si="26"/>
        <v/>
      </c>
      <c r="D314" s="697"/>
      <c r="E314" s="696"/>
      <c r="F314" s="696" t="str">
        <f t="shared" si="27"/>
        <v/>
      </c>
      <c r="G314" s="696" t="str">
        <f t="shared" si="28"/>
        <v/>
      </c>
      <c r="H314" s="696" t="str">
        <f t="shared" si="29"/>
        <v/>
      </c>
    </row>
    <row r="315" spans="1:8">
      <c r="A315" s="694" t="str">
        <f t="shared" si="24"/>
        <v/>
      </c>
      <c r="B315" s="695" t="str">
        <f t="shared" si="25"/>
        <v/>
      </c>
      <c r="C315" s="696" t="str">
        <f t="shared" si="26"/>
        <v/>
      </c>
      <c r="D315" s="697"/>
      <c r="E315" s="696"/>
      <c r="F315" s="696" t="str">
        <f t="shared" si="27"/>
        <v/>
      </c>
      <c r="G315" s="696" t="str">
        <f t="shared" si="28"/>
        <v/>
      </c>
      <c r="H315" s="696" t="str">
        <f t="shared" si="29"/>
        <v/>
      </c>
    </row>
    <row r="316" spans="1:8">
      <c r="A316" s="694" t="str">
        <f t="shared" si="24"/>
        <v/>
      </c>
      <c r="B316" s="695" t="str">
        <f t="shared" si="25"/>
        <v/>
      </c>
      <c r="C316" s="696" t="str">
        <f t="shared" si="26"/>
        <v/>
      </c>
      <c r="D316" s="697"/>
      <c r="E316" s="696"/>
      <c r="F316" s="696" t="str">
        <f t="shared" si="27"/>
        <v/>
      </c>
      <c r="G316" s="696" t="str">
        <f t="shared" si="28"/>
        <v/>
      </c>
      <c r="H316" s="696" t="str">
        <f t="shared" si="29"/>
        <v/>
      </c>
    </row>
    <row r="317" spans="1:8">
      <c r="A317" s="694" t="str">
        <f t="shared" si="24"/>
        <v/>
      </c>
      <c r="B317" s="695" t="str">
        <f t="shared" si="25"/>
        <v/>
      </c>
      <c r="C317" s="696" t="str">
        <f t="shared" si="26"/>
        <v/>
      </c>
      <c r="D317" s="697"/>
      <c r="E317" s="696"/>
      <c r="F317" s="696" t="str">
        <f t="shared" si="27"/>
        <v/>
      </c>
      <c r="G317" s="696" t="str">
        <f t="shared" si="28"/>
        <v/>
      </c>
      <c r="H317" s="696" t="str">
        <f t="shared" si="29"/>
        <v/>
      </c>
    </row>
    <row r="318" spans="1:8">
      <c r="A318" s="694" t="str">
        <f t="shared" si="24"/>
        <v/>
      </c>
      <c r="B318" s="695" t="str">
        <f t="shared" si="25"/>
        <v/>
      </c>
      <c r="C318" s="696" t="str">
        <f t="shared" si="26"/>
        <v/>
      </c>
      <c r="D318" s="697"/>
      <c r="E318" s="696"/>
      <c r="F318" s="696" t="str">
        <f t="shared" si="27"/>
        <v/>
      </c>
      <c r="G318" s="696" t="str">
        <f t="shared" si="28"/>
        <v/>
      </c>
      <c r="H318" s="696" t="str">
        <f t="shared" si="29"/>
        <v/>
      </c>
    </row>
    <row r="319" spans="1:8">
      <c r="A319" s="694" t="str">
        <f t="shared" si="24"/>
        <v/>
      </c>
      <c r="B319" s="695" t="str">
        <f t="shared" si="25"/>
        <v/>
      </c>
      <c r="C319" s="696" t="str">
        <f t="shared" si="26"/>
        <v/>
      </c>
      <c r="D319" s="697"/>
      <c r="E319" s="696"/>
      <c r="F319" s="696" t="str">
        <f t="shared" si="27"/>
        <v/>
      </c>
      <c r="G319" s="696" t="str">
        <f t="shared" si="28"/>
        <v/>
      </c>
      <c r="H319" s="696" t="str">
        <f t="shared" si="29"/>
        <v/>
      </c>
    </row>
    <row r="320" spans="1:8">
      <c r="A320" s="694" t="str">
        <f t="shared" si="24"/>
        <v/>
      </c>
      <c r="B320" s="695" t="str">
        <f t="shared" si="25"/>
        <v/>
      </c>
      <c r="C320" s="696" t="str">
        <f t="shared" si="26"/>
        <v/>
      </c>
      <c r="D320" s="697"/>
      <c r="E320" s="696"/>
      <c r="F320" s="696" t="str">
        <f t="shared" si="27"/>
        <v/>
      </c>
      <c r="G320" s="696" t="str">
        <f t="shared" si="28"/>
        <v/>
      </c>
      <c r="H320" s="696" t="str">
        <f t="shared" si="29"/>
        <v/>
      </c>
    </row>
    <row r="321" spans="1:8">
      <c r="A321" s="694" t="str">
        <f t="shared" si="24"/>
        <v/>
      </c>
      <c r="B321" s="695" t="str">
        <f t="shared" si="25"/>
        <v/>
      </c>
      <c r="C321" s="696" t="str">
        <f t="shared" si="26"/>
        <v/>
      </c>
      <c r="D321" s="697"/>
      <c r="E321" s="696"/>
      <c r="F321" s="696" t="str">
        <f t="shared" si="27"/>
        <v/>
      </c>
      <c r="G321" s="696" t="str">
        <f t="shared" si="28"/>
        <v/>
      </c>
      <c r="H321" s="696" t="str">
        <f t="shared" si="29"/>
        <v/>
      </c>
    </row>
    <row r="322" spans="1:8">
      <c r="A322" s="694" t="str">
        <f t="shared" si="24"/>
        <v/>
      </c>
      <c r="B322" s="695" t="str">
        <f t="shared" si="25"/>
        <v/>
      </c>
      <c r="C322" s="696" t="str">
        <f t="shared" si="26"/>
        <v/>
      </c>
      <c r="D322" s="697"/>
      <c r="E322" s="696"/>
      <c r="F322" s="696" t="str">
        <f t="shared" si="27"/>
        <v/>
      </c>
      <c r="G322" s="696" t="str">
        <f t="shared" si="28"/>
        <v/>
      </c>
      <c r="H322" s="696" t="str">
        <f t="shared" si="29"/>
        <v/>
      </c>
    </row>
    <row r="323" spans="1:8">
      <c r="A323" s="694" t="str">
        <f t="shared" si="24"/>
        <v/>
      </c>
      <c r="B323" s="695" t="str">
        <f t="shared" si="25"/>
        <v/>
      </c>
      <c r="C323" s="696" t="str">
        <f t="shared" si="26"/>
        <v/>
      </c>
      <c r="D323" s="697"/>
      <c r="E323" s="696"/>
      <c r="F323" s="696" t="str">
        <f t="shared" si="27"/>
        <v/>
      </c>
      <c r="G323" s="696" t="str">
        <f t="shared" si="28"/>
        <v/>
      </c>
      <c r="H323" s="696" t="str">
        <f t="shared" si="29"/>
        <v/>
      </c>
    </row>
    <row r="324" spans="1:8">
      <c r="A324" s="694" t="str">
        <f t="shared" si="24"/>
        <v/>
      </c>
      <c r="B324" s="695" t="str">
        <f t="shared" si="25"/>
        <v/>
      </c>
      <c r="C324" s="696" t="str">
        <f t="shared" si="26"/>
        <v/>
      </c>
      <c r="D324" s="697"/>
      <c r="E324" s="696"/>
      <c r="F324" s="696" t="str">
        <f t="shared" si="27"/>
        <v/>
      </c>
      <c r="G324" s="696" t="str">
        <f t="shared" si="28"/>
        <v/>
      </c>
      <c r="H324" s="696" t="str">
        <f t="shared" si="29"/>
        <v/>
      </c>
    </row>
    <row r="325" spans="1:8">
      <c r="A325" s="694" t="str">
        <f t="shared" si="24"/>
        <v/>
      </c>
      <c r="B325" s="695" t="str">
        <f t="shared" si="25"/>
        <v/>
      </c>
      <c r="C325" s="696" t="str">
        <f t="shared" si="26"/>
        <v/>
      </c>
      <c r="D325" s="697"/>
      <c r="E325" s="696"/>
      <c r="F325" s="696" t="str">
        <f t="shared" si="27"/>
        <v/>
      </c>
      <c r="G325" s="696" t="str">
        <f t="shared" si="28"/>
        <v/>
      </c>
      <c r="H325" s="696" t="str">
        <f t="shared" si="29"/>
        <v/>
      </c>
    </row>
    <row r="326" spans="1:8">
      <c r="A326" s="694" t="str">
        <f t="shared" si="24"/>
        <v/>
      </c>
      <c r="B326" s="695" t="str">
        <f t="shared" si="25"/>
        <v/>
      </c>
      <c r="C326" s="696" t="str">
        <f t="shared" si="26"/>
        <v/>
      </c>
      <c r="D326" s="697"/>
      <c r="E326" s="696"/>
      <c r="F326" s="696" t="str">
        <f t="shared" si="27"/>
        <v/>
      </c>
      <c r="G326" s="696" t="str">
        <f t="shared" si="28"/>
        <v/>
      </c>
      <c r="H326" s="696" t="str">
        <f t="shared" si="29"/>
        <v/>
      </c>
    </row>
    <row r="327" spans="1:8">
      <c r="A327" s="694" t="str">
        <f t="shared" si="24"/>
        <v/>
      </c>
      <c r="B327" s="695" t="str">
        <f t="shared" si="25"/>
        <v/>
      </c>
      <c r="C327" s="696" t="str">
        <f t="shared" si="26"/>
        <v/>
      </c>
      <c r="D327" s="697"/>
      <c r="E327" s="696"/>
      <c r="F327" s="696" t="str">
        <f t="shared" si="27"/>
        <v/>
      </c>
      <c r="G327" s="696" t="str">
        <f t="shared" si="28"/>
        <v/>
      </c>
      <c r="H327" s="696" t="str">
        <f t="shared" si="29"/>
        <v/>
      </c>
    </row>
    <row r="328" spans="1:8">
      <c r="A328" s="694" t="str">
        <f t="shared" si="24"/>
        <v/>
      </c>
      <c r="B328" s="695" t="str">
        <f t="shared" si="25"/>
        <v/>
      </c>
      <c r="C328" s="696" t="str">
        <f t="shared" si="26"/>
        <v/>
      </c>
      <c r="D328" s="697"/>
      <c r="E328" s="696"/>
      <c r="F328" s="696" t="str">
        <f t="shared" si="27"/>
        <v/>
      </c>
      <c r="G328" s="696" t="str">
        <f t="shared" si="28"/>
        <v/>
      </c>
      <c r="H328" s="696" t="str">
        <f t="shared" si="29"/>
        <v/>
      </c>
    </row>
    <row r="329" spans="1:8">
      <c r="A329" s="694" t="str">
        <f t="shared" si="24"/>
        <v/>
      </c>
      <c r="B329" s="695" t="str">
        <f t="shared" si="25"/>
        <v/>
      </c>
      <c r="C329" s="696" t="str">
        <f t="shared" si="26"/>
        <v/>
      </c>
      <c r="D329" s="697"/>
      <c r="E329" s="696"/>
      <c r="F329" s="696" t="str">
        <f t="shared" si="27"/>
        <v/>
      </c>
      <c r="G329" s="696" t="str">
        <f t="shared" si="28"/>
        <v/>
      </c>
      <c r="H329" s="696" t="str">
        <f t="shared" si="29"/>
        <v/>
      </c>
    </row>
    <row r="330" spans="1:8">
      <c r="A330" s="694" t="str">
        <f t="shared" si="24"/>
        <v/>
      </c>
      <c r="B330" s="695" t="str">
        <f t="shared" si="25"/>
        <v/>
      </c>
      <c r="C330" s="696" t="str">
        <f t="shared" si="26"/>
        <v/>
      </c>
      <c r="D330" s="697"/>
      <c r="E330" s="696"/>
      <c r="F330" s="696" t="str">
        <f t="shared" si="27"/>
        <v/>
      </c>
      <c r="G330" s="696" t="str">
        <f t="shared" si="28"/>
        <v/>
      </c>
      <c r="H330" s="696" t="str">
        <f t="shared" si="29"/>
        <v/>
      </c>
    </row>
    <row r="331" spans="1:8">
      <c r="A331" s="694" t="str">
        <f t="shared" si="24"/>
        <v/>
      </c>
      <c r="B331" s="695" t="str">
        <f t="shared" si="25"/>
        <v/>
      </c>
      <c r="C331" s="696" t="str">
        <f t="shared" si="26"/>
        <v/>
      </c>
      <c r="D331" s="697"/>
      <c r="E331" s="696"/>
      <c r="F331" s="696" t="str">
        <f t="shared" si="27"/>
        <v/>
      </c>
      <c r="G331" s="696" t="str">
        <f t="shared" si="28"/>
        <v/>
      </c>
      <c r="H331" s="696" t="str">
        <f t="shared" si="29"/>
        <v/>
      </c>
    </row>
    <row r="332" spans="1:8">
      <c r="A332" s="694" t="str">
        <f t="shared" si="24"/>
        <v/>
      </c>
      <c r="B332" s="695" t="str">
        <f t="shared" si="25"/>
        <v/>
      </c>
      <c r="C332" s="696" t="str">
        <f t="shared" si="26"/>
        <v/>
      </c>
      <c r="D332" s="697"/>
      <c r="E332" s="696"/>
      <c r="F332" s="696" t="str">
        <f t="shared" si="27"/>
        <v/>
      </c>
      <c r="G332" s="696" t="str">
        <f t="shared" si="28"/>
        <v/>
      </c>
      <c r="H332" s="696" t="str">
        <f t="shared" si="29"/>
        <v/>
      </c>
    </row>
    <row r="333" spans="1:8">
      <c r="A333" s="694" t="str">
        <f t="shared" si="24"/>
        <v/>
      </c>
      <c r="B333" s="695" t="str">
        <f t="shared" si="25"/>
        <v/>
      </c>
      <c r="C333" s="696" t="str">
        <f t="shared" si="26"/>
        <v/>
      </c>
      <c r="D333" s="697"/>
      <c r="E333" s="696"/>
      <c r="F333" s="696" t="str">
        <f t="shared" si="27"/>
        <v/>
      </c>
      <c r="G333" s="696" t="str">
        <f t="shared" si="28"/>
        <v/>
      </c>
      <c r="H333" s="696" t="str">
        <f t="shared" si="29"/>
        <v/>
      </c>
    </row>
    <row r="334" spans="1:8">
      <c r="A334" s="694" t="str">
        <f t="shared" si="24"/>
        <v/>
      </c>
      <c r="B334" s="695" t="str">
        <f t="shared" si="25"/>
        <v/>
      </c>
      <c r="C334" s="696" t="str">
        <f t="shared" si="26"/>
        <v/>
      </c>
      <c r="D334" s="697"/>
      <c r="E334" s="696"/>
      <c r="F334" s="696" t="str">
        <f t="shared" si="27"/>
        <v/>
      </c>
      <c r="G334" s="696" t="str">
        <f t="shared" si="28"/>
        <v/>
      </c>
      <c r="H334" s="696" t="str">
        <f t="shared" si="29"/>
        <v/>
      </c>
    </row>
    <row r="335" spans="1:8">
      <c r="A335" s="694" t="str">
        <f t="shared" si="24"/>
        <v/>
      </c>
      <c r="B335" s="695" t="str">
        <f t="shared" si="25"/>
        <v/>
      </c>
      <c r="C335" s="696" t="str">
        <f t="shared" si="26"/>
        <v/>
      </c>
      <c r="D335" s="697"/>
      <c r="E335" s="696"/>
      <c r="F335" s="696" t="str">
        <f t="shared" si="27"/>
        <v/>
      </c>
      <c r="G335" s="696" t="str">
        <f t="shared" si="28"/>
        <v/>
      </c>
      <c r="H335" s="696" t="str">
        <f t="shared" si="29"/>
        <v/>
      </c>
    </row>
    <row r="336" spans="1:8">
      <c r="A336" s="694" t="str">
        <f t="shared" si="24"/>
        <v/>
      </c>
      <c r="B336" s="695" t="str">
        <f t="shared" si="25"/>
        <v/>
      </c>
      <c r="C336" s="696" t="str">
        <f t="shared" si="26"/>
        <v/>
      </c>
      <c r="D336" s="697"/>
      <c r="E336" s="696"/>
      <c r="F336" s="696" t="str">
        <f t="shared" si="27"/>
        <v/>
      </c>
      <c r="G336" s="696" t="str">
        <f t="shared" si="28"/>
        <v/>
      </c>
      <c r="H336" s="696" t="str">
        <f t="shared" si="29"/>
        <v/>
      </c>
    </row>
    <row r="337" spans="1:8">
      <c r="A337" s="694" t="str">
        <f t="shared" si="24"/>
        <v/>
      </c>
      <c r="B337" s="695" t="str">
        <f t="shared" si="25"/>
        <v/>
      </c>
      <c r="C337" s="696" t="str">
        <f t="shared" si="26"/>
        <v/>
      </c>
      <c r="D337" s="697"/>
      <c r="E337" s="696"/>
      <c r="F337" s="696" t="str">
        <f t="shared" si="27"/>
        <v/>
      </c>
      <c r="G337" s="696" t="str">
        <f t="shared" si="28"/>
        <v/>
      </c>
      <c r="H337" s="696" t="str">
        <f t="shared" si="29"/>
        <v/>
      </c>
    </row>
    <row r="338" spans="1:8">
      <c r="A338" s="694" t="str">
        <f t="shared" ref="A338:A401" si="30">IF(H337="","",IF(roundOpt,IF(OR(A337&gt;=nper,ROUND(H337,2)&lt;=0),"",A337+1),IF(OR(A337&gt;=nper,H337&lt;=0),"",A337+1)))</f>
        <v/>
      </c>
      <c r="B338" s="695" t="str">
        <f t="shared" ref="B338:B401" si="31">IF(A338="","",IF(OR(periods_per_year=26,periods_per_year=52),IF(periods_per_year=26,IF(A338=1,fpdate,B337+14),IF(periods_per_year=52,IF(A338=1,fpdate,B337+7),"n/a")),IF(periods_per_year=24,DATE(YEAR(fpdate),MONTH(fpdate)+(A338-1)/2+IF(AND(DAY(fpdate)&gt;=15,MOD(A338,2)=0),1,0),IF(MOD(A338,2)=0,IF(DAY(fpdate)&gt;=15,DAY(fpdate)-14,DAY(fpdate)+14),DAY(fpdate))),IF(DAY(DATE(YEAR(fpdate),MONTH(fpdate)+(A338-1)*months_per_period,DAY(fpdate)))&lt;&gt;DAY(fpdate),DATE(YEAR(fpdate),MONTH(fpdate)+(A338-1)*months_per_period+1,0),DATE(YEAR(fpdate),MONTH(fpdate)+(A338-1)*months_per_period,DAY(fpdate))))))</f>
        <v/>
      </c>
      <c r="C338" s="696" t="str">
        <f t="shared" ref="C338:C401" si="32">IF(A338="","",IF(roundOpt,IF(OR(A338=nper,payment&gt;ROUND((1+rate)*H337,2)),ROUND((1+rate)*H337,2),payment),IF(OR(A338=nper,payment&gt;(1+rate)*H337),(1+rate)*H337,payment)))</f>
        <v/>
      </c>
      <c r="D338" s="697"/>
      <c r="E338" s="696"/>
      <c r="F338" s="696" t="str">
        <f t="shared" ref="F338:F401" si="33">IF(A338="","",IF(AND(A338=1,pmtType=1),0,IF(roundOpt,ROUND(rate*H337,2),rate*H337)))</f>
        <v/>
      </c>
      <c r="G338" s="696" t="str">
        <f t="shared" ref="G338:G401" si="34">IF(A338="","",C338-F338+D338)</f>
        <v/>
      </c>
      <c r="H338" s="696" t="str">
        <f t="shared" ref="H338:H401" si="35">IF(A338="","",H337-G338)</f>
        <v/>
      </c>
    </row>
    <row r="339" spans="1:8">
      <c r="A339" s="694" t="str">
        <f t="shared" si="30"/>
        <v/>
      </c>
      <c r="B339" s="695" t="str">
        <f t="shared" si="31"/>
        <v/>
      </c>
      <c r="C339" s="696" t="str">
        <f t="shared" si="32"/>
        <v/>
      </c>
      <c r="D339" s="697"/>
      <c r="E339" s="696"/>
      <c r="F339" s="696" t="str">
        <f t="shared" si="33"/>
        <v/>
      </c>
      <c r="G339" s="696" t="str">
        <f t="shared" si="34"/>
        <v/>
      </c>
      <c r="H339" s="696" t="str">
        <f t="shared" si="35"/>
        <v/>
      </c>
    </row>
    <row r="340" spans="1:8">
      <c r="A340" s="694" t="str">
        <f t="shared" si="30"/>
        <v/>
      </c>
      <c r="B340" s="695" t="str">
        <f t="shared" si="31"/>
        <v/>
      </c>
      <c r="C340" s="696" t="str">
        <f t="shared" si="32"/>
        <v/>
      </c>
      <c r="D340" s="697"/>
      <c r="E340" s="696"/>
      <c r="F340" s="696" t="str">
        <f t="shared" si="33"/>
        <v/>
      </c>
      <c r="G340" s="696" t="str">
        <f t="shared" si="34"/>
        <v/>
      </c>
      <c r="H340" s="696" t="str">
        <f t="shared" si="35"/>
        <v/>
      </c>
    </row>
    <row r="341" spans="1:8">
      <c r="A341" s="694" t="str">
        <f t="shared" si="30"/>
        <v/>
      </c>
      <c r="B341" s="695" t="str">
        <f t="shared" si="31"/>
        <v/>
      </c>
      <c r="C341" s="696" t="str">
        <f t="shared" si="32"/>
        <v/>
      </c>
      <c r="D341" s="697"/>
      <c r="E341" s="696"/>
      <c r="F341" s="696" t="str">
        <f t="shared" si="33"/>
        <v/>
      </c>
      <c r="G341" s="696" t="str">
        <f t="shared" si="34"/>
        <v/>
      </c>
      <c r="H341" s="696" t="str">
        <f t="shared" si="35"/>
        <v/>
      </c>
    </row>
    <row r="342" spans="1:8">
      <c r="A342" s="694" t="str">
        <f t="shared" si="30"/>
        <v/>
      </c>
      <c r="B342" s="695" t="str">
        <f t="shared" si="31"/>
        <v/>
      </c>
      <c r="C342" s="696" t="str">
        <f t="shared" si="32"/>
        <v/>
      </c>
      <c r="D342" s="697"/>
      <c r="E342" s="696"/>
      <c r="F342" s="696" t="str">
        <f t="shared" si="33"/>
        <v/>
      </c>
      <c r="G342" s="696" t="str">
        <f t="shared" si="34"/>
        <v/>
      </c>
      <c r="H342" s="696" t="str">
        <f t="shared" si="35"/>
        <v/>
      </c>
    </row>
    <row r="343" spans="1:8">
      <c r="A343" s="694" t="str">
        <f t="shared" si="30"/>
        <v/>
      </c>
      <c r="B343" s="695" t="str">
        <f t="shared" si="31"/>
        <v/>
      </c>
      <c r="C343" s="696" t="str">
        <f t="shared" si="32"/>
        <v/>
      </c>
      <c r="D343" s="697"/>
      <c r="E343" s="696"/>
      <c r="F343" s="696" t="str">
        <f t="shared" si="33"/>
        <v/>
      </c>
      <c r="G343" s="696" t="str">
        <f t="shared" si="34"/>
        <v/>
      </c>
      <c r="H343" s="696" t="str">
        <f t="shared" si="35"/>
        <v/>
      </c>
    </row>
    <row r="344" spans="1:8">
      <c r="A344" s="694" t="str">
        <f t="shared" si="30"/>
        <v/>
      </c>
      <c r="B344" s="695" t="str">
        <f t="shared" si="31"/>
        <v/>
      </c>
      <c r="C344" s="696" t="str">
        <f t="shared" si="32"/>
        <v/>
      </c>
      <c r="D344" s="697"/>
      <c r="E344" s="696"/>
      <c r="F344" s="696" t="str">
        <f t="shared" si="33"/>
        <v/>
      </c>
      <c r="G344" s="696" t="str">
        <f t="shared" si="34"/>
        <v/>
      </c>
      <c r="H344" s="696" t="str">
        <f t="shared" si="35"/>
        <v/>
      </c>
    </row>
    <row r="345" spans="1:8">
      <c r="A345" s="694" t="str">
        <f t="shared" si="30"/>
        <v/>
      </c>
      <c r="B345" s="695" t="str">
        <f t="shared" si="31"/>
        <v/>
      </c>
      <c r="C345" s="696" t="str">
        <f t="shared" si="32"/>
        <v/>
      </c>
      <c r="D345" s="697"/>
      <c r="E345" s="696"/>
      <c r="F345" s="696" t="str">
        <f t="shared" si="33"/>
        <v/>
      </c>
      <c r="G345" s="696" t="str">
        <f t="shared" si="34"/>
        <v/>
      </c>
      <c r="H345" s="696" t="str">
        <f t="shared" si="35"/>
        <v/>
      </c>
    </row>
    <row r="346" spans="1:8">
      <c r="A346" s="694" t="str">
        <f t="shared" si="30"/>
        <v/>
      </c>
      <c r="B346" s="695" t="str">
        <f t="shared" si="31"/>
        <v/>
      </c>
      <c r="C346" s="696" t="str">
        <f t="shared" si="32"/>
        <v/>
      </c>
      <c r="D346" s="697"/>
      <c r="E346" s="696"/>
      <c r="F346" s="696" t="str">
        <f t="shared" si="33"/>
        <v/>
      </c>
      <c r="G346" s="696" t="str">
        <f t="shared" si="34"/>
        <v/>
      </c>
      <c r="H346" s="696" t="str">
        <f t="shared" si="35"/>
        <v/>
      </c>
    </row>
    <row r="347" spans="1:8">
      <c r="A347" s="694" t="str">
        <f t="shared" si="30"/>
        <v/>
      </c>
      <c r="B347" s="695" t="str">
        <f t="shared" si="31"/>
        <v/>
      </c>
      <c r="C347" s="696" t="str">
        <f t="shared" si="32"/>
        <v/>
      </c>
      <c r="D347" s="697"/>
      <c r="E347" s="696"/>
      <c r="F347" s="696" t="str">
        <f t="shared" si="33"/>
        <v/>
      </c>
      <c r="G347" s="696" t="str">
        <f t="shared" si="34"/>
        <v/>
      </c>
      <c r="H347" s="696" t="str">
        <f t="shared" si="35"/>
        <v/>
      </c>
    </row>
    <row r="348" spans="1:8">
      <c r="A348" s="694" t="str">
        <f t="shared" si="30"/>
        <v/>
      </c>
      <c r="B348" s="695" t="str">
        <f t="shared" si="31"/>
        <v/>
      </c>
      <c r="C348" s="696" t="str">
        <f t="shared" si="32"/>
        <v/>
      </c>
      <c r="D348" s="697"/>
      <c r="E348" s="696"/>
      <c r="F348" s="696" t="str">
        <f t="shared" si="33"/>
        <v/>
      </c>
      <c r="G348" s="696" t="str">
        <f t="shared" si="34"/>
        <v/>
      </c>
      <c r="H348" s="696" t="str">
        <f t="shared" si="35"/>
        <v/>
      </c>
    </row>
    <row r="349" spans="1:8">
      <c r="A349" s="694" t="str">
        <f t="shared" si="30"/>
        <v/>
      </c>
      <c r="B349" s="695" t="str">
        <f t="shared" si="31"/>
        <v/>
      </c>
      <c r="C349" s="696" t="str">
        <f t="shared" si="32"/>
        <v/>
      </c>
      <c r="D349" s="697"/>
      <c r="E349" s="696"/>
      <c r="F349" s="696" t="str">
        <f t="shared" si="33"/>
        <v/>
      </c>
      <c r="G349" s="696" t="str">
        <f t="shared" si="34"/>
        <v/>
      </c>
      <c r="H349" s="696" t="str">
        <f t="shared" si="35"/>
        <v/>
      </c>
    </row>
    <row r="350" spans="1:8">
      <c r="A350" s="694" t="str">
        <f t="shared" si="30"/>
        <v/>
      </c>
      <c r="B350" s="695" t="str">
        <f t="shared" si="31"/>
        <v/>
      </c>
      <c r="C350" s="696" t="str">
        <f t="shared" si="32"/>
        <v/>
      </c>
      <c r="D350" s="697"/>
      <c r="E350" s="696"/>
      <c r="F350" s="696" t="str">
        <f t="shared" si="33"/>
        <v/>
      </c>
      <c r="G350" s="696" t="str">
        <f t="shared" si="34"/>
        <v/>
      </c>
      <c r="H350" s="696" t="str">
        <f t="shared" si="35"/>
        <v/>
      </c>
    </row>
    <row r="351" spans="1:8">
      <c r="A351" s="694" t="str">
        <f t="shared" si="30"/>
        <v/>
      </c>
      <c r="B351" s="695" t="str">
        <f t="shared" si="31"/>
        <v/>
      </c>
      <c r="C351" s="696" t="str">
        <f t="shared" si="32"/>
        <v/>
      </c>
      <c r="D351" s="697"/>
      <c r="E351" s="696"/>
      <c r="F351" s="696" t="str">
        <f t="shared" si="33"/>
        <v/>
      </c>
      <c r="G351" s="696" t="str">
        <f t="shared" si="34"/>
        <v/>
      </c>
      <c r="H351" s="696" t="str">
        <f t="shared" si="35"/>
        <v/>
      </c>
    </row>
    <row r="352" spans="1:8">
      <c r="A352" s="694" t="str">
        <f t="shared" si="30"/>
        <v/>
      </c>
      <c r="B352" s="695" t="str">
        <f t="shared" si="31"/>
        <v/>
      </c>
      <c r="C352" s="696" t="str">
        <f t="shared" si="32"/>
        <v/>
      </c>
      <c r="D352" s="697"/>
      <c r="E352" s="696"/>
      <c r="F352" s="696" t="str">
        <f t="shared" si="33"/>
        <v/>
      </c>
      <c r="G352" s="696" t="str">
        <f t="shared" si="34"/>
        <v/>
      </c>
      <c r="H352" s="696" t="str">
        <f t="shared" si="35"/>
        <v/>
      </c>
    </row>
    <row r="353" spans="1:8">
      <c r="A353" s="694" t="str">
        <f t="shared" si="30"/>
        <v/>
      </c>
      <c r="B353" s="695" t="str">
        <f t="shared" si="31"/>
        <v/>
      </c>
      <c r="C353" s="696" t="str">
        <f t="shared" si="32"/>
        <v/>
      </c>
      <c r="D353" s="697"/>
      <c r="E353" s="696"/>
      <c r="F353" s="696" t="str">
        <f t="shared" si="33"/>
        <v/>
      </c>
      <c r="G353" s="696" t="str">
        <f t="shared" si="34"/>
        <v/>
      </c>
      <c r="H353" s="696" t="str">
        <f t="shared" si="35"/>
        <v/>
      </c>
    </row>
    <row r="354" spans="1:8">
      <c r="A354" s="694" t="str">
        <f t="shared" si="30"/>
        <v/>
      </c>
      <c r="B354" s="695" t="str">
        <f t="shared" si="31"/>
        <v/>
      </c>
      <c r="C354" s="696" t="str">
        <f t="shared" si="32"/>
        <v/>
      </c>
      <c r="D354" s="697"/>
      <c r="E354" s="696"/>
      <c r="F354" s="696" t="str">
        <f t="shared" si="33"/>
        <v/>
      </c>
      <c r="G354" s="696" t="str">
        <f t="shared" si="34"/>
        <v/>
      </c>
      <c r="H354" s="696" t="str">
        <f t="shared" si="35"/>
        <v/>
      </c>
    </row>
    <row r="355" spans="1:8">
      <c r="A355" s="694" t="str">
        <f t="shared" si="30"/>
        <v/>
      </c>
      <c r="B355" s="695" t="str">
        <f t="shared" si="31"/>
        <v/>
      </c>
      <c r="C355" s="696" t="str">
        <f t="shared" si="32"/>
        <v/>
      </c>
      <c r="D355" s="697"/>
      <c r="E355" s="696"/>
      <c r="F355" s="696" t="str">
        <f t="shared" si="33"/>
        <v/>
      </c>
      <c r="G355" s="696" t="str">
        <f t="shared" si="34"/>
        <v/>
      </c>
      <c r="H355" s="696" t="str">
        <f t="shared" si="35"/>
        <v/>
      </c>
    </row>
    <row r="356" spans="1:8">
      <c r="A356" s="694" t="str">
        <f t="shared" si="30"/>
        <v/>
      </c>
      <c r="B356" s="695" t="str">
        <f t="shared" si="31"/>
        <v/>
      </c>
      <c r="C356" s="696" t="str">
        <f t="shared" si="32"/>
        <v/>
      </c>
      <c r="D356" s="697"/>
      <c r="E356" s="696"/>
      <c r="F356" s="696" t="str">
        <f t="shared" si="33"/>
        <v/>
      </c>
      <c r="G356" s="696" t="str">
        <f t="shared" si="34"/>
        <v/>
      </c>
      <c r="H356" s="696" t="str">
        <f t="shared" si="35"/>
        <v/>
      </c>
    </row>
    <row r="357" spans="1:8">
      <c r="A357" s="694" t="str">
        <f t="shared" si="30"/>
        <v/>
      </c>
      <c r="B357" s="695" t="str">
        <f t="shared" si="31"/>
        <v/>
      </c>
      <c r="C357" s="696" t="str">
        <f t="shared" si="32"/>
        <v/>
      </c>
      <c r="D357" s="697"/>
      <c r="E357" s="696"/>
      <c r="F357" s="696" t="str">
        <f t="shared" si="33"/>
        <v/>
      </c>
      <c r="G357" s="696" t="str">
        <f t="shared" si="34"/>
        <v/>
      </c>
      <c r="H357" s="696" t="str">
        <f t="shared" si="35"/>
        <v/>
      </c>
    </row>
    <row r="358" spans="1:8">
      <c r="A358" s="694" t="str">
        <f t="shared" si="30"/>
        <v/>
      </c>
      <c r="B358" s="695" t="str">
        <f t="shared" si="31"/>
        <v/>
      </c>
      <c r="C358" s="696" t="str">
        <f t="shared" si="32"/>
        <v/>
      </c>
      <c r="D358" s="697"/>
      <c r="E358" s="696"/>
      <c r="F358" s="696" t="str">
        <f t="shared" si="33"/>
        <v/>
      </c>
      <c r="G358" s="696" t="str">
        <f t="shared" si="34"/>
        <v/>
      </c>
      <c r="H358" s="696" t="str">
        <f t="shared" si="35"/>
        <v/>
      </c>
    </row>
    <row r="359" spans="1:8">
      <c r="A359" s="694" t="str">
        <f t="shared" si="30"/>
        <v/>
      </c>
      <c r="B359" s="695" t="str">
        <f t="shared" si="31"/>
        <v/>
      </c>
      <c r="C359" s="696" t="str">
        <f t="shared" si="32"/>
        <v/>
      </c>
      <c r="D359" s="697"/>
      <c r="E359" s="696"/>
      <c r="F359" s="696" t="str">
        <f t="shared" si="33"/>
        <v/>
      </c>
      <c r="G359" s="696" t="str">
        <f t="shared" si="34"/>
        <v/>
      </c>
      <c r="H359" s="696" t="str">
        <f t="shared" si="35"/>
        <v/>
      </c>
    </row>
    <row r="360" spans="1:8">
      <c r="A360" s="694" t="str">
        <f t="shared" si="30"/>
        <v/>
      </c>
      <c r="B360" s="695" t="str">
        <f t="shared" si="31"/>
        <v/>
      </c>
      <c r="C360" s="696" t="str">
        <f t="shared" si="32"/>
        <v/>
      </c>
      <c r="D360" s="697"/>
      <c r="E360" s="696"/>
      <c r="F360" s="696" t="str">
        <f t="shared" si="33"/>
        <v/>
      </c>
      <c r="G360" s="696" t="str">
        <f t="shared" si="34"/>
        <v/>
      </c>
      <c r="H360" s="696" t="str">
        <f t="shared" si="35"/>
        <v/>
      </c>
    </row>
    <row r="361" spans="1:8">
      <c r="A361" s="694" t="str">
        <f t="shared" si="30"/>
        <v/>
      </c>
      <c r="B361" s="695" t="str">
        <f t="shared" si="31"/>
        <v/>
      </c>
      <c r="C361" s="696" t="str">
        <f t="shared" si="32"/>
        <v/>
      </c>
      <c r="D361" s="697"/>
      <c r="E361" s="696"/>
      <c r="F361" s="696" t="str">
        <f t="shared" si="33"/>
        <v/>
      </c>
      <c r="G361" s="696" t="str">
        <f t="shared" si="34"/>
        <v/>
      </c>
      <c r="H361" s="696" t="str">
        <f t="shared" si="35"/>
        <v/>
      </c>
    </row>
    <row r="362" spans="1:8">
      <c r="A362" s="694" t="str">
        <f t="shared" si="30"/>
        <v/>
      </c>
      <c r="B362" s="695" t="str">
        <f t="shared" si="31"/>
        <v/>
      </c>
      <c r="C362" s="696" t="str">
        <f t="shared" si="32"/>
        <v/>
      </c>
      <c r="D362" s="697"/>
      <c r="E362" s="696"/>
      <c r="F362" s="696" t="str">
        <f t="shared" si="33"/>
        <v/>
      </c>
      <c r="G362" s="696" t="str">
        <f t="shared" si="34"/>
        <v/>
      </c>
      <c r="H362" s="696" t="str">
        <f t="shared" si="35"/>
        <v/>
      </c>
    </row>
    <row r="363" spans="1:8">
      <c r="A363" s="694" t="str">
        <f t="shared" si="30"/>
        <v/>
      </c>
      <c r="B363" s="695" t="str">
        <f t="shared" si="31"/>
        <v/>
      </c>
      <c r="C363" s="696" t="str">
        <f t="shared" si="32"/>
        <v/>
      </c>
      <c r="D363" s="697"/>
      <c r="E363" s="696"/>
      <c r="F363" s="696" t="str">
        <f t="shared" si="33"/>
        <v/>
      </c>
      <c r="G363" s="696" t="str">
        <f t="shared" si="34"/>
        <v/>
      </c>
      <c r="H363" s="696" t="str">
        <f t="shared" si="35"/>
        <v/>
      </c>
    </row>
    <row r="364" spans="1:8">
      <c r="A364" s="694" t="str">
        <f t="shared" si="30"/>
        <v/>
      </c>
      <c r="B364" s="695" t="str">
        <f t="shared" si="31"/>
        <v/>
      </c>
      <c r="C364" s="696" t="str">
        <f t="shared" si="32"/>
        <v/>
      </c>
      <c r="D364" s="697"/>
      <c r="E364" s="696"/>
      <c r="F364" s="696" t="str">
        <f t="shared" si="33"/>
        <v/>
      </c>
      <c r="G364" s="696" t="str">
        <f t="shared" si="34"/>
        <v/>
      </c>
      <c r="H364" s="696" t="str">
        <f t="shared" si="35"/>
        <v/>
      </c>
    </row>
    <row r="365" spans="1:8">
      <c r="A365" s="694" t="str">
        <f t="shared" si="30"/>
        <v/>
      </c>
      <c r="B365" s="695" t="str">
        <f t="shared" si="31"/>
        <v/>
      </c>
      <c r="C365" s="696" t="str">
        <f t="shared" si="32"/>
        <v/>
      </c>
      <c r="D365" s="697"/>
      <c r="E365" s="696"/>
      <c r="F365" s="696" t="str">
        <f t="shared" si="33"/>
        <v/>
      </c>
      <c r="G365" s="696" t="str">
        <f t="shared" si="34"/>
        <v/>
      </c>
      <c r="H365" s="696" t="str">
        <f t="shared" si="35"/>
        <v/>
      </c>
    </row>
    <row r="366" spans="1:8">
      <c r="A366" s="694" t="str">
        <f t="shared" si="30"/>
        <v/>
      </c>
      <c r="B366" s="695" t="str">
        <f t="shared" si="31"/>
        <v/>
      </c>
      <c r="C366" s="696" t="str">
        <f t="shared" si="32"/>
        <v/>
      </c>
      <c r="D366" s="697"/>
      <c r="E366" s="696"/>
      <c r="F366" s="696" t="str">
        <f t="shared" si="33"/>
        <v/>
      </c>
      <c r="G366" s="696" t="str">
        <f t="shared" si="34"/>
        <v/>
      </c>
      <c r="H366" s="696" t="str">
        <f t="shared" si="35"/>
        <v/>
      </c>
    </row>
    <row r="367" spans="1:8">
      <c r="A367" s="694" t="str">
        <f t="shared" si="30"/>
        <v/>
      </c>
      <c r="B367" s="695" t="str">
        <f t="shared" si="31"/>
        <v/>
      </c>
      <c r="C367" s="696" t="str">
        <f t="shared" si="32"/>
        <v/>
      </c>
      <c r="D367" s="697"/>
      <c r="E367" s="696"/>
      <c r="F367" s="696" t="str">
        <f t="shared" si="33"/>
        <v/>
      </c>
      <c r="G367" s="696" t="str">
        <f t="shared" si="34"/>
        <v/>
      </c>
      <c r="H367" s="696" t="str">
        <f t="shared" si="35"/>
        <v/>
      </c>
    </row>
    <row r="368" spans="1:8">
      <c r="A368" s="694" t="str">
        <f t="shared" si="30"/>
        <v/>
      </c>
      <c r="B368" s="695" t="str">
        <f t="shared" si="31"/>
        <v/>
      </c>
      <c r="C368" s="696" t="str">
        <f t="shared" si="32"/>
        <v/>
      </c>
      <c r="D368" s="697"/>
      <c r="E368" s="696"/>
      <c r="F368" s="696" t="str">
        <f t="shared" si="33"/>
        <v/>
      </c>
      <c r="G368" s="696" t="str">
        <f t="shared" si="34"/>
        <v/>
      </c>
      <c r="H368" s="696" t="str">
        <f t="shared" si="35"/>
        <v/>
      </c>
    </row>
    <row r="369" spans="1:8">
      <c r="A369" s="694" t="str">
        <f t="shared" si="30"/>
        <v/>
      </c>
      <c r="B369" s="695" t="str">
        <f t="shared" si="31"/>
        <v/>
      </c>
      <c r="C369" s="696" t="str">
        <f t="shared" si="32"/>
        <v/>
      </c>
      <c r="D369" s="697"/>
      <c r="E369" s="696"/>
      <c r="F369" s="696" t="str">
        <f t="shared" si="33"/>
        <v/>
      </c>
      <c r="G369" s="696" t="str">
        <f t="shared" si="34"/>
        <v/>
      </c>
      <c r="H369" s="696" t="str">
        <f t="shared" si="35"/>
        <v/>
      </c>
    </row>
    <row r="370" spans="1:8">
      <c r="A370" s="694" t="str">
        <f t="shared" si="30"/>
        <v/>
      </c>
      <c r="B370" s="695" t="str">
        <f t="shared" si="31"/>
        <v/>
      </c>
      <c r="C370" s="696" t="str">
        <f t="shared" si="32"/>
        <v/>
      </c>
      <c r="D370" s="697"/>
      <c r="E370" s="696"/>
      <c r="F370" s="696" t="str">
        <f t="shared" si="33"/>
        <v/>
      </c>
      <c r="G370" s="696" t="str">
        <f t="shared" si="34"/>
        <v/>
      </c>
      <c r="H370" s="696" t="str">
        <f t="shared" si="35"/>
        <v/>
      </c>
    </row>
    <row r="371" spans="1:8">
      <c r="A371" s="694" t="str">
        <f t="shared" si="30"/>
        <v/>
      </c>
      <c r="B371" s="695" t="str">
        <f t="shared" si="31"/>
        <v/>
      </c>
      <c r="C371" s="696" t="str">
        <f t="shared" si="32"/>
        <v/>
      </c>
      <c r="D371" s="697"/>
      <c r="E371" s="696"/>
      <c r="F371" s="696" t="str">
        <f t="shared" si="33"/>
        <v/>
      </c>
      <c r="G371" s="696" t="str">
        <f t="shared" si="34"/>
        <v/>
      </c>
      <c r="H371" s="696" t="str">
        <f t="shared" si="35"/>
        <v/>
      </c>
    </row>
    <row r="372" spans="1:8">
      <c r="A372" s="694" t="str">
        <f t="shared" si="30"/>
        <v/>
      </c>
      <c r="B372" s="695" t="str">
        <f t="shared" si="31"/>
        <v/>
      </c>
      <c r="C372" s="696" t="str">
        <f t="shared" si="32"/>
        <v/>
      </c>
      <c r="D372" s="697"/>
      <c r="E372" s="696"/>
      <c r="F372" s="696" t="str">
        <f t="shared" si="33"/>
        <v/>
      </c>
      <c r="G372" s="696" t="str">
        <f t="shared" si="34"/>
        <v/>
      </c>
      <c r="H372" s="696" t="str">
        <f t="shared" si="35"/>
        <v/>
      </c>
    </row>
    <row r="373" spans="1:8">
      <c r="A373" s="694" t="str">
        <f t="shared" si="30"/>
        <v/>
      </c>
      <c r="B373" s="695" t="str">
        <f t="shared" si="31"/>
        <v/>
      </c>
      <c r="C373" s="696" t="str">
        <f t="shared" si="32"/>
        <v/>
      </c>
      <c r="D373" s="697"/>
      <c r="E373" s="696"/>
      <c r="F373" s="696" t="str">
        <f t="shared" si="33"/>
        <v/>
      </c>
      <c r="G373" s="696" t="str">
        <f t="shared" si="34"/>
        <v/>
      </c>
      <c r="H373" s="696" t="str">
        <f t="shared" si="35"/>
        <v/>
      </c>
    </row>
    <row r="374" spans="1:8">
      <c r="A374" s="694" t="str">
        <f t="shared" si="30"/>
        <v/>
      </c>
      <c r="B374" s="695" t="str">
        <f t="shared" si="31"/>
        <v/>
      </c>
      <c r="C374" s="696" t="str">
        <f t="shared" si="32"/>
        <v/>
      </c>
      <c r="D374" s="697"/>
      <c r="E374" s="696"/>
      <c r="F374" s="696" t="str">
        <f t="shared" si="33"/>
        <v/>
      </c>
      <c r="G374" s="696" t="str">
        <f t="shared" si="34"/>
        <v/>
      </c>
      <c r="H374" s="696" t="str">
        <f t="shared" si="35"/>
        <v/>
      </c>
    </row>
    <row r="375" spans="1:8">
      <c r="A375" s="694" t="str">
        <f t="shared" si="30"/>
        <v/>
      </c>
      <c r="B375" s="695" t="str">
        <f t="shared" si="31"/>
        <v/>
      </c>
      <c r="C375" s="696" t="str">
        <f t="shared" si="32"/>
        <v/>
      </c>
      <c r="D375" s="697"/>
      <c r="E375" s="696"/>
      <c r="F375" s="696" t="str">
        <f t="shared" si="33"/>
        <v/>
      </c>
      <c r="G375" s="696" t="str">
        <f t="shared" si="34"/>
        <v/>
      </c>
      <c r="H375" s="696" t="str">
        <f t="shared" si="35"/>
        <v/>
      </c>
    </row>
    <row r="376" spans="1:8">
      <c r="A376" s="694" t="str">
        <f t="shared" si="30"/>
        <v/>
      </c>
      <c r="B376" s="695" t="str">
        <f t="shared" si="31"/>
        <v/>
      </c>
      <c r="C376" s="696" t="str">
        <f t="shared" si="32"/>
        <v/>
      </c>
      <c r="D376" s="697"/>
      <c r="E376" s="696"/>
      <c r="F376" s="696" t="str">
        <f t="shared" si="33"/>
        <v/>
      </c>
      <c r="G376" s="696" t="str">
        <f t="shared" si="34"/>
        <v/>
      </c>
      <c r="H376" s="696" t="str">
        <f t="shared" si="35"/>
        <v/>
      </c>
    </row>
    <row r="377" spans="1:8">
      <c r="A377" s="694" t="str">
        <f t="shared" si="30"/>
        <v/>
      </c>
      <c r="B377" s="695" t="str">
        <f t="shared" si="31"/>
        <v/>
      </c>
      <c r="C377" s="696" t="str">
        <f t="shared" si="32"/>
        <v/>
      </c>
      <c r="D377" s="697"/>
      <c r="E377" s="696"/>
      <c r="F377" s="696" t="str">
        <f t="shared" si="33"/>
        <v/>
      </c>
      <c r="G377" s="696" t="str">
        <f t="shared" si="34"/>
        <v/>
      </c>
      <c r="H377" s="696" t="str">
        <f t="shared" si="35"/>
        <v/>
      </c>
    </row>
    <row r="378" spans="1:8">
      <c r="A378" s="694" t="str">
        <f t="shared" si="30"/>
        <v/>
      </c>
      <c r="B378" s="695" t="str">
        <f t="shared" si="31"/>
        <v/>
      </c>
      <c r="C378" s="696" t="str">
        <f t="shared" si="32"/>
        <v/>
      </c>
      <c r="D378" s="697"/>
      <c r="E378" s="696"/>
      <c r="F378" s="696" t="str">
        <f t="shared" si="33"/>
        <v/>
      </c>
      <c r="G378" s="696" t="str">
        <f t="shared" si="34"/>
        <v/>
      </c>
      <c r="H378" s="696" t="str">
        <f t="shared" si="35"/>
        <v/>
      </c>
    </row>
    <row r="379" spans="1:8">
      <c r="A379" s="694" t="str">
        <f t="shared" si="30"/>
        <v/>
      </c>
      <c r="B379" s="695" t="str">
        <f t="shared" si="31"/>
        <v/>
      </c>
      <c r="C379" s="696" t="str">
        <f t="shared" si="32"/>
        <v/>
      </c>
      <c r="D379" s="697"/>
      <c r="E379" s="696"/>
      <c r="F379" s="696" t="str">
        <f t="shared" si="33"/>
        <v/>
      </c>
      <c r="G379" s="696" t="str">
        <f t="shared" si="34"/>
        <v/>
      </c>
      <c r="H379" s="696" t="str">
        <f t="shared" si="35"/>
        <v/>
      </c>
    </row>
    <row r="380" spans="1:8">
      <c r="A380" s="694" t="str">
        <f t="shared" si="30"/>
        <v/>
      </c>
      <c r="B380" s="695" t="str">
        <f t="shared" si="31"/>
        <v/>
      </c>
      <c r="C380" s="696" t="str">
        <f t="shared" si="32"/>
        <v/>
      </c>
      <c r="D380" s="697"/>
      <c r="E380" s="696"/>
      <c r="F380" s="696" t="str">
        <f t="shared" si="33"/>
        <v/>
      </c>
      <c r="G380" s="696" t="str">
        <f t="shared" si="34"/>
        <v/>
      </c>
      <c r="H380" s="696" t="str">
        <f t="shared" si="35"/>
        <v/>
      </c>
    </row>
    <row r="381" spans="1:8">
      <c r="A381" s="694" t="str">
        <f t="shared" si="30"/>
        <v/>
      </c>
      <c r="B381" s="695" t="str">
        <f t="shared" si="31"/>
        <v/>
      </c>
      <c r="C381" s="696" t="str">
        <f t="shared" si="32"/>
        <v/>
      </c>
      <c r="D381" s="697"/>
      <c r="E381" s="696"/>
      <c r="F381" s="696" t="str">
        <f t="shared" si="33"/>
        <v/>
      </c>
      <c r="G381" s="696" t="str">
        <f t="shared" si="34"/>
        <v/>
      </c>
      <c r="H381" s="696" t="str">
        <f t="shared" si="35"/>
        <v/>
      </c>
    </row>
    <row r="382" spans="1:8">
      <c r="A382" s="694" t="str">
        <f t="shared" si="30"/>
        <v/>
      </c>
      <c r="B382" s="695" t="str">
        <f t="shared" si="31"/>
        <v/>
      </c>
      <c r="C382" s="696" t="str">
        <f t="shared" si="32"/>
        <v/>
      </c>
      <c r="D382" s="697"/>
      <c r="E382" s="696"/>
      <c r="F382" s="696" t="str">
        <f t="shared" si="33"/>
        <v/>
      </c>
      <c r="G382" s="696" t="str">
        <f t="shared" si="34"/>
        <v/>
      </c>
      <c r="H382" s="696" t="str">
        <f t="shared" si="35"/>
        <v/>
      </c>
    </row>
    <row r="383" spans="1:8">
      <c r="A383" s="694" t="str">
        <f t="shared" si="30"/>
        <v/>
      </c>
      <c r="B383" s="695" t="str">
        <f t="shared" si="31"/>
        <v/>
      </c>
      <c r="C383" s="696" t="str">
        <f t="shared" si="32"/>
        <v/>
      </c>
      <c r="D383" s="697"/>
      <c r="E383" s="696"/>
      <c r="F383" s="696" t="str">
        <f t="shared" si="33"/>
        <v/>
      </c>
      <c r="G383" s="696" t="str">
        <f t="shared" si="34"/>
        <v/>
      </c>
      <c r="H383" s="696" t="str">
        <f t="shared" si="35"/>
        <v/>
      </c>
    </row>
    <row r="384" spans="1:8">
      <c r="A384" s="694" t="str">
        <f t="shared" si="30"/>
        <v/>
      </c>
      <c r="B384" s="695" t="str">
        <f t="shared" si="31"/>
        <v/>
      </c>
      <c r="C384" s="696" t="str">
        <f t="shared" si="32"/>
        <v/>
      </c>
      <c r="D384" s="697"/>
      <c r="E384" s="696"/>
      <c r="F384" s="696" t="str">
        <f t="shared" si="33"/>
        <v/>
      </c>
      <c r="G384" s="696" t="str">
        <f t="shared" si="34"/>
        <v/>
      </c>
      <c r="H384" s="696" t="str">
        <f t="shared" si="35"/>
        <v/>
      </c>
    </row>
    <row r="385" spans="1:8">
      <c r="A385" s="694" t="str">
        <f t="shared" si="30"/>
        <v/>
      </c>
      <c r="B385" s="695" t="str">
        <f t="shared" si="31"/>
        <v/>
      </c>
      <c r="C385" s="696" t="str">
        <f t="shared" si="32"/>
        <v/>
      </c>
      <c r="D385" s="697"/>
      <c r="E385" s="696"/>
      <c r="F385" s="696" t="str">
        <f t="shared" si="33"/>
        <v/>
      </c>
      <c r="G385" s="696" t="str">
        <f t="shared" si="34"/>
        <v/>
      </c>
      <c r="H385" s="696" t="str">
        <f t="shared" si="35"/>
        <v/>
      </c>
    </row>
    <row r="386" spans="1:8">
      <c r="A386" s="694" t="str">
        <f t="shared" si="30"/>
        <v/>
      </c>
      <c r="B386" s="695" t="str">
        <f t="shared" si="31"/>
        <v/>
      </c>
      <c r="C386" s="696" t="str">
        <f t="shared" si="32"/>
        <v/>
      </c>
      <c r="D386" s="697"/>
      <c r="E386" s="696"/>
      <c r="F386" s="696" t="str">
        <f t="shared" si="33"/>
        <v/>
      </c>
      <c r="G386" s="696" t="str">
        <f t="shared" si="34"/>
        <v/>
      </c>
      <c r="H386" s="696" t="str">
        <f t="shared" si="35"/>
        <v/>
      </c>
    </row>
    <row r="387" spans="1:8">
      <c r="A387" s="694" t="str">
        <f t="shared" si="30"/>
        <v/>
      </c>
      <c r="B387" s="695" t="str">
        <f t="shared" si="31"/>
        <v/>
      </c>
      <c r="C387" s="696" t="str">
        <f t="shared" si="32"/>
        <v/>
      </c>
      <c r="D387" s="697"/>
      <c r="E387" s="696"/>
      <c r="F387" s="696" t="str">
        <f t="shared" si="33"/>
        <v/>
      </c>
      <c r="G387" s="696" t="str">
        <f t="shared" si="34"/>
        <v/>
      </c>
      <c r="H387" s="696" t="str">
        <f t="shared" si="35"/>
        <v/>
      </c>
    </row>
    <row r="388" spans="1:8">
      <c r="A388" s="694" t="str">
        <f t="shared" si="30"/>
        <v/>
      </c>
      <c r="B388" s="695" t="str">
        <f t="shared" si="31"/>
        <v/>
      </c>
      <c r="C388" s="696" t="str">
        <f t="shared" si="32"/>
        <v/>
      </c>
      <c r="D388" s="697"/>
      <c r="E388" s="696"/>
      <c r="F388" s="696" t="str">
        <f t="shared" si="33"/>
        <v/>
      </c>
      <c r="G388" s="696" t="str">
        <f t="shared" si="34"/>
        <v/>
      </c>
      <c r="H388" s="696" t="str">
        <f t="shared" si="35"/>
        <v/>
      </c>
    </row>
    <row r="389" spans="1:8">
      <c r="A389" s="694" t="str">
        <f t="shared" si="30"/>
        <v/>
      </c>
      <c r="B389" s="695" t="str">
        <f t="shared" si="31"/>
        <v/>
      </c>
      <c r="C389" s="696" t="str">
        <f t="shared" si="32"/>
        <v/>
      </c>
      <c r="D389" s="697"/>
      <c r="E389" s="696"/>
      <c r="F389" s="696" t="str">
        <f t="shared" si="33"/>
        <v/>
      </c>
      <c r="G389" s="696" t="str">
        <f t="shared" si="34"/>
        <v/>
      </c>
      <c r="H389" s="696" t="str">
        <f t="shared" si="35"/>
        <v/>
      </c>
    </row>
    <row r="390" spans="1:8">
      <c r="A390" s="694" t="str">
        <f t="shared" si="30"/>
        <v/>
      </c>
      <c r="B390" s="695" t="str">
        <f t="shared" si="31"/>
        <v/>
      </c>
      <c r="C390" s="696" t="str">
        <f t="shared" si="32"/>
        <v/>
      </c>
      <c r="D390" s="697"/>
      <c r="E390" s="696"/>
      <c r="F390" s="696" t="str">
        <f t="shared" si="33"/>
        <v/>
      </c>
      <c r="G390" s="696" t="str">
        <f t="shared" si="34"/>
        <v/>
      </c>
      <c r="H390" s="696" t="str">
        <f t="shared" si="35"/>
        <v/>
      </c>
    </row>
    <row r="391" spans="1:8">
      <c r="A391" s="694" t="str">
        <f t="shared" si="30"/>
        <v/>
      </c>
      <c r="B391" s="695" t="str">
        <f t="shared" si="31"/>
        <v/>
      </c>
      <c r="C391" s="696" t="str">
        <f t="shared" si="32"/>
        <v/>
      </c>
      <c r="D391" s="697"/>
      <c r="E391" s="696"/>
      <c r="F391" s="696" t="str">
        <f t="shared" si="33"/>
        <v/>
      </c>
      <c r="G391" s="696" t="str">
        <f t="shared" si="34"/>
        <v/>
      </c>
      <c r="H391" s="696" t="str">
        <f t="shared" si="35"/>
        <v/>
      </c>
    </row>
    <row r="392" spans="1:8">
      <c r="A392" s="694" t="str">
        <f t="shared" si="30"/>
        <v/>
      </c>
      <c r="B392" s="695" t="str">
        <f t="shared" si="31"/>
        <v/>
      </c>
      <c r="C392" s="696" t="str">
        <f t="shared" si="32"/>
        <v/>
      </c>
      <c r="D392" s="697"/>
      <c r="E392" s="696"/>
      <c r="F392" s="696" t="str">
        <f t="shared" si="33"/>
        <v/>
      </c>
      <c r="G392" s="696" t="str">
        <f t="shared" si="34"/>
        <v/>
      </c>
      <c r="H392" s="696" t="str">
        <f t="shared" si="35"/>
        <v/>
      </c>
    </row>
    <row r="393" spans="1:8">
      <c r="A393" s="694" t="str">
        <f t="shared" si="30"/>
        <v/>
      </c>
      <c r="B393" s="695" t="str">
        <f t="shared" si="31"/>
        <v/>
      </c>
      <c r="C393" s="696" t="str">
        <f t="shared" si="32"/>
        <v/>
      </c>
      <c r="D393" s="697"/>
      <c r="E393" s="696"/>
      <c r="F393" s="696" t="str">
        <f t="shared" si="33"/>
        <v/>
      </c>
      <c r="G393" s="696" t="str">
        <f t="shared" si="34"/>
        <v/>
      </c>
      <c r="H393" s="696" t="str">
        <f t="shared" si="35"/>
        <v/>
      </c>
    </row>
    <row r="394" spans="1:8">
      <c r="A394" s="694" t="str">
        <f t="shared" si="30"/>
        <v/>
      </c>
      <c r="B394" s="695" t="str">
        <f t="shared" si="31"/>
        <v/>
      </c>
      <c r="C394" s="696" t="str">
        <f t="shared" si="32"/>
        <v/>
      </c>
      <c r="D394" s="697"/>
      <c r="E394" s="696"/>
      <c r="F394" s="696" t="str">
        <f t="shared" si="33"/>
        <v/>
      </c>
      <c r="G394" s="696" t="str">
        <f t="shared" si="34"/>
        <v/>
      </c>
      <c r="H394" s="696" t="str">
        <f t="shared" si="35"/>
        <v/>
      </c>
    </row>
    <row r="395" spans="1:8">
      <c r="A395" s="694" t="str">
        <f t="shared" si="30"/>
        <v/>
      </c>
      <c r="B395" s="695" t="str">
        <f t="shared" si="31"/>
        <v/>
      </c>
      <c r="C395" s="696" t="str">
        <f t="shared" si="32"/>
        <v/>
      </c>
      <c r="D395" s="697"/>
      <c r="E395" s="696"/>
      <c r="F395" s="696" t="str">
        <f t="shared" si="33"/>
        <v/>
      </c>
      <c r="G395" s="696" t="str">
        <f t="shared" si="34"/>
        <v/>
      </c>
      <c r="H395" s="696" t="str">
        <f t="shared" si="35"/>
        <v/>
      </c>
    </row>
    <row r="396" spans="1:8">
      <c r="A396" s="694" t="str">
        <f t="shared" si="30"/>
        <v/>
      </c>
      <c r="B396" s="695" t="str">
        <f t="shared" si="31"/>
        <v/>
      </c>
      <c r="C396" s="696" t="str">
        <f t="shared" si="32"/>
        <v/>
      </c>
      <c r="D396" s="697"/>
      <c r="E396" s="696"/>
      <c r="F396" s="696" t="str">
        <f t="shared" si="33"/>
        <v/>
      </c>
      <c r="G396" s="696" t="str">
        <f t="shared" si="34"/>
        <v/>
      </c>
      <c r="H396" s="696" t="str">
        <f t="shared" si="35"/>
        <v/>
      </c>
    </row>
    <row r="397" spans="1:8">
      <c r="A397" s="694" t="str">
        <f t="shared" si="30"/>
        <v/>
      </c>
      <c r="B397" s="695" t="str">
        <f t="shared" si="31"/>
        <v/>
      </c>
      <c r="C397" s="696" t="str">
        <f t="shared" si="32"/>
        <v/>
      </c>
      <c r="D397" s="697"/>
      <c r="E397" s="696"/>
      <c r="F397" s="696" t="str">
        <f t="shared" si="33"/>
        <v/>
      </c>
      <c r="G397" s="696" t="str">
        <f t="shared" si="34"/>
        <v/>
      </c>
      <c r="H397" s="696" t="str">
        <f t="shared" si="35"/>
        <v/>
      </c>
    </row>
    <row r="398" spans="1:8">
      <c r="A398" s="694" t="str">
        <f t="shared" si="30"/>
        <v/>
      </c>
      <c r="B398" s="695" t="str">
        <f t="shared" si="31"/>
        <v/>
      </c>
      <c r="C398" s="696" t="str">
        <f t="shared" si="32"/>
        <v/>
      </c>
      <c r="D398" s="697"/>
      <c r="E398" s="696"/>
      <c r="F398" s="696" t="str">
        <f t="shared" si="33"/>
        <v/>
      </c>
      <c r="G398" s="696" t="str">
        <f t="shared" si="34"/>
        <v/>
      </c>
      <c r="H398" s="696" t="str">
        <f t="shared" si="35"/>
        <v/>
      </c>
    </row>
    <row r="399" spans="1:8">
      <c r="A399" s="694" t="str">
        <f t="shared" si="30"/>
        <v/>
      </c>
      <c r="B399" s="695" t="str">
        <f t="shared" si="31"/>
        <v/>
      </c>
      <c r="C399" s="696" t="str">
        <f t="shared" si="32"/>
        <v/>
      </c>
      <c r="D399" s="697"/>
      <c r="E399" s="696"/>
      <c r="F399" s="696" t="str">
        <f t="shared" si="33"/>
        <v/>
      </c>
      <c r="G399" s="696" t="str">
        <f t="shared" si="34"/>
        <v/>
      </c>
      <c r="H399" s="696" t="str">
        <f t="shared" si="35"/>
        <v/>
      </c>
    </row>
    <row r="400" spans="1:8">
      <c r="A400" s="694" t="str">
        <f t="shared" si="30"/>
        <v/>
      </c>
      <c r="B400" s="695" t="str">
        <f t="shared" si="31"/>
        <v/>
      </c>
      <c r="C400" s="696" t="str">
        <f t="shared" si="32"/>
        <v/>
      </c>
      <c r="D400" s="697"/>
      <c r="E400" s="696"/>
      <c r="F400" s="696" t="str">
        <f t="shared" si="33"/>
        <v/>
      </c>
      <c r="G400" s="696" t="str">
        <f t="shared" si="34"/>
        <v/>
      </c>
      <c r="H400" s="696" t="str">
        <f t="shared" si="35"/>
        <v/>
      </c>
    </row>
    <row r="401" spans="1:8">
      <c r="A401" s="694" t="str">
        <f t="shared" si="30"/>
        <v/>
      </c>
      <c r="B401" s="695" t="str">
        <f t="shared" si="31"/>
        <v/>
      </c>
      <c r="C401" s="696" t="str">
        <f t="shared" si="32"/>
        <v/>
      </c>
      <c r="D401" s="697"/>
      <c r="E401" s="696"/>
      <c r="F401" s="696" t="str">
        <f t="shared" si="33"/>
        <v/>
      </c>
      <c r="G401" s="696" t="str">
        <f t="shared" si="34"/>
        <v/>
      </c>
      <c r="H401" s="696" t="str">
        <f t="shared" si="35"/>
        <v/>
      </c>
    </row>
    <row r="402" spans="1:8">
      <c r="A402" s="694" t="str">
        <f t="shared" ref="A402:A465" si="36">IF(H401="","",IF(roundOpt,IF(OR(A401&gt;=nper,ROUND(H401,2)&lt;=0),"",A401+1),IF(OR(A401&gt;=nper,H401&lt;=0),"",A401+1)))</f>
        <v/>
      </c>
      <c r="B402" s="695" t="str">
        <f t="shared" ref="B402:B465" si="37">IF(A402="","",IF(OR(periods_per_year=26,periods_per_year=52),IF(periods_per_year=26,IF(A402=1,fpdate,B401+14),IF(periods_per_year=52,IF(A402=1,fpdate,B401+7),"n/a")),IF(periods_per_year=24,DATE(YEAR(fpdate),MONTH(fpdate)+(A402-1)/2+IF(AND(DAY(fpdate)&gt;=15,MOD(A402,2)=0),1,0),IF(MOD(A402,2)=0,IF(DAY(fpdate)&gt;=15,DAY(fpdate)-14,DAY(fpdate)+14),DAY(fpdate))),IF(DAY(DATE(YEAR(fpdate),MONTH(fpdate)+(A402-1)*months_per_period,DAY(fpdate)))&lt;&gt;DAY(fpdate),DATE(YEAR(fpdate),MONTH(fpdate)+(A402-1)*months_per_period+1,0),DATE(YEAR(fpdate),MONTH(fpdate)+(A402-1)*months_per_period,DAY(fpdate))))))</f>
        <v/>
      </c>
      <c r="C402" s="696" t="str">
        <f t="shared" ref="C402:C465" si="38">IF(A402="","",IF(roundOpt,IF(OR(A402=nper,payment&gt;ROUND((1+rate)*H401,2)),ROUND((1+rate)*H401,2),payment),IF(OR(A402=nper,payment&gt;(1+rate)*H401),(1+rate)*H401,payment)))</f>
        <v/>
      </c>
      <c r="D402" s="697"/>
      <c r="E402" s="696"/>
      <c r="F402" s="696" t="str">
        <f t="shared" ref="F402:F465" si="39">IF(A402="","",IF(AND(A402=1,pmtType=1),0,IF(roundOpt,ROUND(rate*H401,2),rate*H401)))</f>
        <v/>
      </c>
      <c r="G402" s="696" t="str">
        <f t="shared" ref="G402:G465" si="40">IF(A402="","",C402-F402+D402)</f>
        <v/>
      </c>
      <c r="H402" s="696" t="str">
        <f t="shared" ref="H402:H465" si="41">IF(A402="","",H401-G402)</f>
        <v/>
      </c>
    </row>
    <row r="403" spans="1:8">
      <c r="A403" s="694" t="str">
        <f t="shared" si="36"/>
        <v/>
      </c>
      <c r="B403" s="695" t="str">
        <f t="shared" si="37"/>
        <v/>
      </c>
      <c r="C403" s="696" t="str">
        <f t="shared" si="38"/>
        <v/>
      </c>
      <c r="D403" s="697"/>
      <c r="E403" s="696"/>
      <c r="F403" s="696" t="str">
        <f t="shared" si="39"/>
        <v/>
      </c>
      <c r="G403" s="696" t="str">
        <f t="shared" si="40"/>
        <v/>
      </c>
      <c r="H403" s="696" t="str">
        <f t="shared" si="41"/>
        <v/>
      </c>
    </row>
    <row r="404" spans="1:8">
      <c r="A404" s="694" t="str">
        <f t="shared" si="36"/>
        <v/>
      </c>
      <c r="B404" s="695" t="str">
        <f t="shared" si="37"/>
        <v/>
      </c>
      <c r="C404" s="696" t="str">
        <f t="shared" si="38"/>
        <v/>
      </c>
      <c r="D404" s="697"/>
      <c r="E404" s="696"/>
      <c r="F404" s="696" t="str">
        <f t="shared" si="39"/>
        <v/>
      </c>
      <c r="G404" s="696" t="str">
        <f t="shared" si="40"/>
        <v/>
      </c>
      <c r="H404" s="696" t="str">
        <f t="shared" si="41"/>
        <v/>
      </c>
    </row>
    <row r="405" spans="1:8">
      <c r="A405" s="694" t="str">
        <f t="shared" si="36"/>
        <v/>
      </c>
      <c r="B405" s="695" t="str">
        <f t="shared" si="37"/>
        <v/>
      </c>
      <c r="C405" s="696" t="str">
        <f t="shared" si="38"/>
        <v/>
      </c>
      <c r="D405" s="697"/>
      <c r="E405" s="696"/>
      <c r="F405" s="696" t="str">
        <f t="shared" si="39"/>
        <v/>
      </c>
      <c r="G405" s="696" t="str">
        <f t="shared" si="40"/>
        <v/>
      </c>
      <c r="H405" s="696" t="str">
        <f t="shared" si="41"/>
        <v/>
      </c>
    </row>
    <row r="406" spans="1:8">
      <c r="A406" s="694" t="str">
        <f t="shared" si="36"/>
        <v/>
      </c>
      <c r="B406" s="695" t="str">
        <f t="shared" si="37"/>
        <v/>
      </c>
      <c r="C406" s="696" t="str">
        <f t="shared" si="38"/>
        <v/>
      </c>
      <c r="D406" s="697"/>
      <c r="E406" s="696"/>
      <c r="F406" s="696" t="str">
        <f t="shared" si="39"/>
        <v/>
      </c>
      <c r="G406" s="696" t="str">
        <f t="shared" si="40"/>
        <v/>
      </c>
      <c r="H406" s="696" t="str">
        <f t="shared" si="41"/>
        <v/>
      </c>
    </row>
    <row r="407" spans="1:8">
      <c r="A407" s="694" t="str">
        <f t="shared" si="36"/>
        <v/>
      </c>
      <c r="B407" s="695" t="str">
        <f t="shared" si="37"/>
        <v/>
      </c>
      <c r="C407" s="696" t="str">
        <f t="shared" si="38"/>
        <v/>
      </c>
      <c r="D407" s="697"/>
      <c r="E407" s="696"/>
      <c r="F407" s="696" t="str">
        <f t="shared" si="39"/>
        <v/>
      </c>
      <c r="G407" s="696" t="str">
        <f t="shared" si="40"/>
        <v/>
      </c>
      <c r="H407" s="696" t="str">
        <f t="shared" si="41"/>
        <v/>
      </c>
    </row>
    <row r="408" spans="1:8">
      <c r="A408" s="694" t="str">
        <f t="shared" si="36"/>
        <v/>
      </c>
      <c r="B408" s="695" t="str">
        <f t="shared" si="37"/>
        <v/>
      </c>
      <c r="C408" s="696" t="str">
        <f t="shared" si="38"/>
        <v/>
      </c>
      <c r="D408" s="697"/>
      <c r="E408" s="696"/>
      <c r="F408" s="696" t="str">
        <f t="shared" si="39"/>
        <v/>
      </c>
      <c r="G408" s="696" t="str">
        <f t="shared" si="40"/>
        <v/>
      </c>
      <c r="H408" s="696" t="str">
        <f t="shared" si="41"/>
        <v/>
      </c>
    </row>
    <row r="409" spans="1:8">
      <c r="A409" s="694" t="str">
        <f t="shared" si="36"/>
        <v/>
      </c>
      <c r="B409" s="695" t="str">
        <f t="shared" si="37"/>
        <v/>
      </c>
      <c r="C409" s="696" t="str">
        <f t="shared" si="38"/>
        <v/>
      </c>
      <c r="D409" s="697"/>
      <c r="E409" s="696"/>
      <c r="F409" s="696" t="str">
        <f t="shared" si="39"/>
        <v/>
      </c>
      <c r="G409" s="696" t="str">
        <f t="shared" si="40"/>
        <v/>
      </c>
      <c r="H409" s="696" t="str">
        <f t="shared" si="41"/>
        <v/>
      </c>
    </row>
    <row r="410" spans="1:8">
      <c r="A410" s="694" t="str">
        <f t="shared" si="36"/>
        <v/>
      </c>
      <c r="B410" s="695" t="str">
        <f t="shared" si="37"/>
        <v/>
      </c>
      <c r="C410" s="696" t="str">
        <f t="shared" si="38"/>
        <v/>
      </c>
      <c r="D410" s="697"/>
      <c r="E410" s="696"/>
      <c r="F410" s="696" t="str">
        <f t="shared" si="39"/>
        <v/>
      </c>
      <c r="G410" s="696" t="str">
        <f t="shared" si="40"/>
        <v/>
      </c>
      <c r="H410" s="696" t="str">
        <f t="shared" si="41"/>
        <v/>
      </c>
    </row>
    <row r="411" spans="1:8">
      <c r="A411" s="694" t="str">
        <f t="shared" si="36"/>
        <v/>
      </c>
      <c r="B411" s="695" t="str">
        <f t="shared" si="37"/>
        <v/>
      </c>
      <c r="C411" s="696" t="str">
        <f t="shared" si="38"/>
        <v/>
      </c>
      <c r="D411" s="697"/>
      <c r="E411" s="696"/>
      <c r="F411" s="696" t="str">
        <f t="shared" si="39"/>
        <v/>
      </c>
      <c r="G411" s="696" t="str">
        <f t="shared" si="40"/>
        <v/>
      </c>
      <c r="H411" s="696" t="str">
        <f t="shared" si="41"/>
        <v/>
      </c>
    </row>
    <row r="412" spans="1:8">
      <c r="A412" s="694" t="str">
        <f t="shared" si="36"/>
        <v/>
      </c>
      <c r="B412" s="695" t="str">
        <f t="shared" si="37"/>
        <v/>
      </c>
      <c r="C412" s="696" t="str">
        <f t="shared" si="38"/>
        <v/>
      </c>
      <c r="D412" s="697"/>
      <c r="E412" s="696"/>
      <c r="F412" s="696" t="str">
        <f t="shared" si="39"/>
        <v/>
      </c>
      <c r="G412" s="696" t="str">
        <f t="shared" si="40"/>
        <v/>
      </c>
      <c r="H412" s="696" t="str">
        <f t="shared" si="41"/>
        <v/>
      </c>
    </row>
    <row r="413" spans="1:8">
      <c r="A413" s="694" t="str">
        <f t="shared" si="36"/>
        <v/>
      </c>
      <c r="B413" s="695" t="str">
        <f t="shared" si="37"/>
        <v/>
      </c>
      <c r="C413" s="696" t="str">
        <f t="shared" si="38"/>
        <v/>
      </c>
      <c r="D413" s="697"/>
      <c r="E413" s="696"/>
      <c r="F413" s="696" t="str">
        <f t="shared" si="39"/>
        <v/>
      </c>
      <c r="G413" s="696" t="str">
        <f t="shared" si="40"/>
        <v/>
      </c>
      <c r="H413" s="696" t="str">
        <f t="shared" si="41"/>
        <v/>
      </c>
    </row>
    <row r="414" spans="1:8">
      <c r="A414" s="694" t="str">
        <f t="shared" si="36"/>
        <v/>
      </c>
      <c r="B414" s="695" t="str">
        <f t="shared" si="37"/>
        <v/>
      </c>
      <c r="C414" s="696" t="str">
        <f t="shared" si="38"/>
        <v/>
      </c>
      <c r="D414" s="697"/>
      <c r="E414" s="696"/>
      <c r="F414" s="696" t="str">
        <f t="shared" si="39"/>
        <v/>
      </c>
      <c r="G414" s="696" t="str">
        <f t="shared" si="40"/>
        <v/>
      </c>
      <c r="H414" s="696" t="str">
        <f t="shared" si="41"/>
        <v/>
      </c>
    </row>
    <row r="415" spans="1:8">
      <c r="A415" s="694" t="str">
        <f t="shared" si="36"/>
        <v/>
      </c>
      <c r="B415" s="695" t="str">
        <f t="shared" si="37"/>
        <v/>
      </c>
      <c r="C415" s="696" t="str">
        <f t="shared" si="38"/>
        <v/>
      </c>
      <c r="D415" s="697"/>
      <c r="E415" s="696"/>
      <c r="F415" s="696" t="str">
        <f t="shared" si="39"/>
        <v/>
      </c>
      <c r="G415" s="696" t="str">
        <f t="shared" si="40"/>
        <v/>
      </c>
      <c r="H415" s="696" t="str">
        <f t="shared" si="41"/>
        <v/>
      </c>
    </row>
    <row r="416" spans="1:8">
      <c r="A416" s="694" t="str">
        <f t="shared" si="36"/>
        <v/>
      </c>
      <c r="B416" s="695" t="str">
        <f t="shared" si="37"/>
        <v/>
      </c>
      <c r="C416" s="696" t="str">
        <f t="shared" si="38"/>
        <v/>
      </c>
      <c r="D416" s="697"/>
      <c r="E416" s="696"/>
      <c r="F416" s="696" t="str">
        <f t="shared" si="39"/>
        <v/>
      </c>
      <c r="G416" s="696" t="str">
        <f t="shared" si="40"/>
        <v/>
      </c>
      <c r="H416" s="696" t="str">
        <f t="shared" si="41"/>
        <v/>
      </c>
    </row>
    <row r="417" spans="1:8">
      <c r="A417" s="694" t="str">
        <f t="shared" si="36"/>
        <v/>
      </c>
      <c r="B417" s="695" t="str">
        <f t="shared" si="37"/>
        <v/>
      </c>
      <c r="C417" s="696" t="str">
        <f t="shared" si="38"/>
        <v/>
      </c>
      <c r="D417" s="697"/>
      <c r="E417" s="696"/>
      <c r="F417" s="696" t="str">
        <f t="shared" si="39"/>
        <v/>
      </c>
      <c r="G417" s="696" t="str">
        <f t="shared" si="40"/>
        <v/>
      </c>
      <c r="H417" s="696" t="str">
        <f t="shared" si="41"/>
        <v/>
      </c>
    </row>
    <row r="418" spans="1:8">
      <c r="A418" s="694" t="str">
        <f t="shared" si="36"/>
        <v/>
      </c>
      <c r="B418" s="695" t="str">
        <f t="shared" si="37"/>
        <v/>
      </c>
      <c r="C418" s="696" t="str">
        <f t="shared" si="38"/>
        <v/>
      </c>
      <c r="D418" s="697"/>
      <c r="E418" s="696"/>
      <c r="F418" s="696" t="str">
        <f t="shared" si="39"/>
        <v/>
      </c>
      <c r="G418" s="696" t="str">
        <f t="shared" si="40"/>
        <v/>
      </c>
      <c r="H418" s="696" t="str">
        <f t="shared" si="41"/>
        <v/>
      </c>
    </row>
    <row r="419" spans="1:8">
      <c r="A419" s="694" t="str">
        <f t="shared" si="36"/>
        <v/>
      </c>
      <c r="B419" s="695" t="str">
        <f t="shared" si="37"/>
        <v/>
      </c>
      <c r="C419" s="696" t="str">
        <f t="shared" si="38"/>
        <v/>
      </c>
      <c r="D419" s="697"/>
      <c r="E419" s="696"/>
      <c r="F419" s="696" t="str">
        <f t="shared" si="39"/>
        <v/>
      </c>
      <c r="G419" s="696" t="str">
        <f t="shared" si="40"/>
        <v/>
      </c>
      <c r="H419" s="696" t="str">
        <f t="shared" si="41"/>
        <v/>
      </c>
    </row>
    <row r="420" spans="1:8">
      <c r="A420" s="694" t="str">
        <f t="shared" si="36"/>
        <v/>
      </c>
      <c r="B420" s="695" t="str">
        <f t="shared" si="37"/>
        <v/>
      </c>
      <c r="C420" s="696" t="str">
        <f t="shared" si="38"/>
        <v/>
      </c>
      <c r="D420" s="697"/>
      <c r="E420" s="696"/>
      <c r="F420" s="696" t="str">
        <f t="shared" si="39"/>
        <v/>
      </c>
      <c r="G420" s="696" t="str">
        <f t="shared" si="40"/>
        <v/>
      </c>
      <c r="H420" s="696" t="str">
        <f t="shared" si="41"/>
        <v/>
      </c>
    </row>
    <row r="421" spans="1:8">
      <c r="A421" s="694" t="str">
        <f t="shared" si="36"/>
        <v/>
      </c>
      <c r="B421" s="695" t="str">
        <f t="shared" si="37"/>
        <v/>
      </c>
      <c r="C421" s="696" t="str">
        <f t="shared" si="38"/>
        <v/>
      </c>
      <c r="D421" s="697"/>
      <c r="E421" s="696"/>
      <c r="F421" s="696" t="str">
        <f t="shared" si="39"/>
        <v/>
      </c>
      <c r="G421" s="696" t="str">
        <f t="shared" si="40"/>
        <v/>
      </c>
      <c r="H421" s="696" t="str">
        <f t="shared" si="41"/>
        <v/>
      </c>
    </row>
    <row r="422" spans="1:8">
      <c r="A422" s="694" t="str">
        <f t="shared" si="36"/>
        <v/>
      </c>
      <c r="B422" s="695" t="str">
        <f t="shared" si="37"/>
        <v/>
      </c>
      <c r="C422" s="696" t="str">
        <f t="shared" si="38"/>
        <v/>
      </c>
      <c r="D422" s="697"/>
      <c r="E422" s="696"/>
      <c r="F422" s="696" t="str">
        <f t="shared" si="39"/>
        <v/>
      </c>
      <c r="G422" s="696" t="str">
        <f t="shared" si="40"/>
        <v/>
      </c>
      <c r="H422" s="696" t="str">
        <f t="shared" si="41"/>
        <v/>
      </c>
    </row>
    <row r="423" spans="1:8">
      <c r="A423" s="694" t="str">
        <f t="shared" si="36"/>
        <v/>
      </c>
      <c r="B423" s="695" t="str">
        <f t="shared" si="37"/>
        <v/>
      </c>
      <c r="C423" s="696" t="str">
        <f t="shared" si="38"/>
        <v/>
      </c>
      <c r="D423" s="697"/>
      <c r="E423" s="696"/>
      <c r="F423" s="696" t="str">
        <f t="shared" si="39"/>
        <v/>
      </c>
      <c r="G423" s="696" t="str">
        <f t="shared" si="40"/>
        <v/>
      </c>
      <c r="H423" s="696" t="str">
        <f t="shared" si="41"/>
        <v/>
      </c>
    </row>
    <row r="424" spans="1:8">
      <c r="A424" s="694" t="str">
        <f t="shared" si="36"/>
        <v/>
      </c>
      <c r="B424" s="695" t="str">
        <f t="shared" si="37"/>
        <v/>
      </c>
      <c r="C424" s="696" t="str">
        <f t="shared" si="38"/>
        <v/>
      </c>
      <c r="D424" s="697"/>
      <c r="E424" s="696"/>
      <c r="F424" s="696" t="str">
        <f t="shared" si="39"/>
        <v/>
      </c>
      <c r="G424" s="696" t="str">
        <f t="shared" si="40"/>
        <v/>
      </c>
      <c r="H424" s="696" t="str">
        <f t="shared" si="41"/>
        <v/>
      </c>
    </row>
    <row r="425" spans="1:8">
      <c r="A425" s="694" t="str">
        <f t="shared" si="36"/>
        <v/>
      </c>
      <c r="B425" s="695" t="str">
        <f t="shared" si="37"/>
        <v/>
      </c>
      <c r="C425" s="696" t="str">
        <f t="shared" si="38"/>
        <v/>
      </c>
      <c r="D425" s="697"/>
      <c r="E425" s="696"/>
      <c r="F425" s="696" t="str">
        <f t="shared" si="39"/>
        <v/>
      </c>
      <c r="G425" s="696" t="str">
        <f t="shared" si="40"/>
        <v/>
      </c>
      <c r="H425" s="696" t="str">
        <f t="shared" si="41"/>
        <v/>
      </c>
    </row>
    <row r="426" spans="1:8">
      <c r="A426" s="694" t="str">
        <f t="shared" si="36"/>
        <v/>
      </c>
      <c r="B426" s="695" t="str">
        <f t="shared" si="37"/>
        <v/>
      </c>
      <c r="C426" s="696" t="str">
        <f t="shared" si="38"/>
        <v/>
      </c>
      <c r="D426" s="697"/>
      <c r="E426" s="696"/>
      <c r="F426" s="696" t="str">
        <f t="shared" si="39"/>
        <v/>
      </c>
      <c r="G426" s="696" t="str">
        <f t="shared" si="40"/>
        <v/>
      </c>
      <c r="H426" s="696" t="str">
        <f t="shared" si="41"/>
        <v/>
      </c>
    </row>
    <row r="427" spans="1:8">
      <c r="A427" s="694" t="str">
        <f t="shared" si="36"/>
        <v/>
      </c>
      <c r="B427" s="695" t="str">
        <f t="shared" si="37"/>
        <v/>
      </c>
      <c r="C427" s="696" t="str">
        <f t="shared" si="38"/>
        <v/>
      </c>
      <c r="D427" s="697"/>
      <c r="E427" s="696"/>
      <c r="F427" s="696" t="str">
        <f t="shared" si="39"/>
        <v/>
      </c>
      <c r="G427" s="696" t="str">
        <f t="shared" si="40"/>
        <v/>
      </c>
      <c r="H427" s="696" t="str">
        <f t="shared" si="41"/>
        <v/>
      </c>
    </row>
    <row r="428" spans="1:8">
      <c r="A428" s="694" t="str">
        <f t="shared" si="36"/>
        <v/>
      </c>
      <c r="B428" s="695" t="str">
        <f t="shared" si="37"/>
        <v/>
      </c>
      <c r="C428" s="696" t="str">
        <f t="shared" si="38"/>
        <v/>
      </c>
      <c r="D428" s="697"/>
      <c r="E428" s="696"/>
      <c r="F428" s="696" t="str">
        <f t="shared" si="39"/>
        <v/>
      </c>
      <c r="G428" s="696" t="str">
        <f t="shared" si="40"/>
        <v/>
      </c>
      <c r="H428" s="696" t="str">
        <f t="shared" si="41"/>
        <v/>
      </c>
    </row>
    <row r="429" spans="1:8">
      <c r="A429" s="694" t="str">
        <f t="shared" si="36"/>
        <v/>
      </c>
      <c r="B429" s="695" t="str">
        <f t="shared" si="37"/>
        <v/>
      </c>
      <c r="C429" s="696" t="str">
        <f t="shared" si="38"/>
        <v/>
      </c>
      <c r="D429" s="697"/>
      <c r="E429" s="696"/>
      <c r="F429" s="696" t="str">
        <f t="shared" si="39"/>
        <v/>
      </c>
      <c r="G429" s="696" t="str">
        <f t="shared" si="40"/>
        <v/>
      </c>
      <c r="H429" s="696" t="str">
        <f t="shared" si="41"/>
        <v/>
      </c>
    </row>
    <row r="430" spans="1:8">
      <c r="A430" s="694" t="str">
        <f t="shared" si="36"/>
        <v/>
      </c>
      <c r="B430" s="695" t="str">
        <f t="shared" si="37"/>
        <v/>
      </c>
      <c r="C430" s="696" t="str">
        <f t="shared" si="38"/>
        <v/>
      </c>
      <c r="D430" s="697"/>
      <c r="E430" s="696"/>
      <c r="F430" s="696" t="str">
        <f t="shared" si="39"/>
        <v/>
      </c>
      <c r="G430" s="696" t="str">
        <f t="shared" si="40"/>
        <v/>
      </c>
      <c r="H430" s="696" t="str">
        <f t="shared" si="41"/>
        <v/>
      </c>
    </row>
    <row r="431" spans="1:8">
      <c r="A431" s="694" t="str">
        <f t="shared" si="36"/>
        <v/>
      </c>
      <c r="B431" s="695" t="str">
        <f t="shared" si="37"/>
        <v/>
      </c>
      <c r="C431" s="696" t="str">
        <f t="shared" si="38"/>
        <v/>
      </c>
      <c r="D431" s="697"/>
      <c r="E431" s="696"/>
      <c r="F431" s="696" t="str">
        <f t="shared" si="39"/>
        <v/>
      </c>
      <c r="G431" s="696" t="str">
        <f t="shared" si="40"/>
        <v/>
      </c>
      <c r="H431" s="696" t="str">
        <f t="shared" si="41"/>
        <v/>
      </c>
    </row>
    <row r="432" spans="1:8">
      <c r="A432" s="694" t="str">
        <f t="shared" si="36"/>
        <v/>
      </c>
      <c r="B432" s="695" t="str">
        <f t="shared" si="37"/>
        <v/>
      </c>
      <c r="C432" s="696" t="str">
        <f t="shared" si="38"/>
        <v/>
      </c>
      <c r="D432" s="697"/>
      <c r="E432" s="696"/>
      <c r="F432" s="696" t="str">
        <f t="shared" si="39"/>
        <v/>
      </c>
      <c r="G432" s="696" t="str">
        <f t="shared" si="40"/>
        <v/>
      </c>
      <c r="H432" s="696" t="str">
        <f t="shared" si="41"/>
        <v/>
      </c>
    </row>
    <row r="433" spans="1:8">
      <c r="A433" s="694" t="str">
        <f t="shared" si="36"/>
        <v/>
      </c>
      <c r="B433" s="695" t="str">
        <f t="shared" si="37"/>
        <v/>
      </c>
      <c r="C433" s="696" t="str">
        <f t="shared" si="38"/>
        <v/>
      </c>
      <c r="D433" s="697"/>
      <c r="E433" s="696"/>
      <c r="F433" s="696" t="str">
        <f t="shared" si="39"/>
        <v/>
      </c>
      <c r="G433" s="696" t="str">
        <f t="shared" si="40"/>
        <v/>
      </c>
      <c r="H433" s="696" t="str">
        <f t="shared" si="41"/>
        <v/>
      </c>
    </row>
    <row r="434" spans="1:8">
      <c r="A434" s="694" t="str">
        <f t="shared" si="36"/>
        <v/>
      </c>
      <c r="B434" s="695" t="str">
        <f t="shared" si="37"/>
        <v/>
      </c>
      <c r="C434" s="696" t="str">
        <f t="shared" si="38"/>
        <v/>
      </c>
      <c r="D434" s="697"/>
      <c r="E434" s="696"/>
      <c r="F434" s="696" t="str">
        <f t="shared" si="39"/>
        <v/>
      </c>
      <c r="G434" s="696" t="str">
        <f t="shared" si="40"/>
        <v/>
      </c>
      <c r="H434" s="696" t="str">
        <f t="shared" si="41"/>
        <v/>
      </c>
    </row>
    <row r="435" spans="1:8">
      <c r="A435" s="694" t="str">
        <f t="shared" si="36"/>
        <v/>
      </c>
      <c r="B435" s="695" t="str">
        <f t="shared" si="37"/>
        <v/>
      </c>
      <c r="C435" s="696" t="str">
        <f t="shared" si="38"/>
        <v/>
      </c>
      <c r="D435" s="697"/>
      <c r="E435" s="696"/>
      <c r="F435" s="696" t="str">
        <f t="shared" si="39"/>
        <v/>
      </c>
      <c r="G435" s="696" t="str">
        <f t="shared" si="40"/>
        <v/>
      </c>
      <c r="H435" s="696" t="str">
        <f t="shared" si="41"/>
        <v/>
      </c>
    </row>
    <row r="436" spans="1:8">
      <c r="A436" s="694" t="str">
        <f t="shared" si="36"/>
        <v/>
      </c>
      <c r="B436" s="695" t="str">
        <f t="shared" si="37"/>
        <v/>
      </c>
      <c r="C436" s="696" t="str">
        <f t="shared" si="38"/>
        <v/>
      </c>
      <c r="D436" s="697"/>
      <c r="E436" s="696"/>
      <c r="F436" s="696" t="str">
        <f t="shared" si="39"/>
        <v/>
      </c>
      <c r="G436" s="696" t="str">
        <f t="shared" si="40"/>
        <v/>
      </c>
      <c r="H436" s="696" t="str">
        <f t="shared" si="41"/>
        <v/>
      </c>
    </row>
    <row r="437" spans="1:8">
      <c r="A437" s="694" t="str">
        <f t="shared" si="36"/>
        <v/>
      </c>
      <c r="B437" s="695" t="str">
        <f t="shared" si="37"/>
        <v/>
      </c>
      <c r="C437" s="696" t="str">
        <f t="shared" si="38"/>
        <v/>
      </c>
      <c r="D437" s="697"/>
      <c r="E437" s="696"/>
      <c r="F437" s="696" t="str">
        <f t="shared" si="39"/>
        <v/>
      </c>
      <c r="G437" s="696" t="str">
        <f t="shared" si="40"/>
        <v/>
      </c>
      <c r="H437" s="696" t="str">
        <f t="shared" si="41"/>
        <v/>
      </c>
    </row>
    <row r="438" spans="1:8">
      <c r="A438" s="694" t="str">
        <f t="shared" si="36"/>
        <v/>
      </c>
      <c r="B438" s="695" t="str">
        <f t="shared" si="37"/>
        <v/>
      </c>
      <c r="C438" s="696" t="str">
        <f t="shared" si="38"/>
        <v/>
      </c>
      <c r="D438" s="697"/>
      <c r="E438" s="696"/>
      <c r="F438" s="696" t="str">
        <f t="shared" si="39"/>
        <v/>
      </c>
      <c r="G438" s="696" t="str">
        <f t="shared" si="40"/>
        <v/>
      </c>
      <c r="H438" s="696" t="str">
        <f t="shared" si="41"/>
        <v/>
      </c>
    </row>
    <row r="439" spans="1:8">
      <c r="A439" s="694" t="str">
        <f t="shared" si="36"/>
        <v/>
      </c>
      <c r="B439" s="695" t="str">
        <f t="shared" si="37"/>
        <v/>
      </c>
      <c r="C439" s="696" t="str">
        <f t="shared" si="38"/>
        <v/>
      </c>
      <c r="D439" s="697"/>
      <c r="E439" s="696"/>
      <c r="F439" s="696" t="str">
        <f t="shared" si="39"/>
        <v/>
      </c>
      <c r="G439" s="696" t="str">
        <f t="shared" si="40"/>
        <v/>
      </c>
      <c r="H439" s="696" t="str">
        <f t="shared" si="41"/>
        <v/>
      </c>
    </row>
    <row r="440" spans="1:8">
      <c r="A440" s="694" t="str">
        <f t="shared" si="36"/>
        <v/>
      </c>
      <c r="B440" s="695" t="str">
        <f t="shared" si="37"/>
        <v/>
      </c>
      <c r="C440" s="696" t="str">
        <f t="shared" si="38"/>
        <v/>
      </c>
      <c r="D440" s="697"/>
      <c r="E440" s="696"/>
      <c r="F440" s="696" t="str">
        <f t="shared" si="39"/>
        <v/>
      </c>
      <c r="G440" s="696" t="str">
        <f t="shared" si="40"/>
        <v/>
      </c>
      <c r="H440" s="696" t="str">
        <f t="shared" si="41"/>
        <v/>
      </c>
    </row>
    <row r="441" spans="1:8">
      <c r="A441" s="694" t="str">
        <f t="shared" si="36"/>
        <v/>
      </c>
      <c r="B441" s="695" t="str">
        <f t="shared" si="37"/>
        <v/>
      </c>
      <c r="C441" s="696" t="str">
        <f t="shared" si="38"/>
        <v/>
      </c>
      <c r="D441" s="697"/>
      <c r="E441" s="696"/>
      <c r="F441" s="696" t="str">
        <f t="shared" si="39"/>
        <v/>
      </c>
      <c r="G441" s="696" t="str">
        <f t="shared" si="40"/>
        <v/>
      </c>
      <c r="H441" s="696" t="str">
        <f t="shared" si="41"/>
        <v/>
      </c>
    </row>
    <row r="442" spans="1:8">
      <c r="A442" s="694" t="str">
        <f t="shared" si="36"/>
        <v/>
      </c>
      <c r="B442" s="695" t="str">
        <f t="shared" si="37"/>
        <v/>
      </c>
      <c r="C442" s="696" t="str">
        <f t="shared" si="38"/>
        <v/>
      </c>
      <c r="D442" s="697"/>
      <c r="E442" s="696"/>
      <c r="F442" s="696" t="str">
        <f t="shared" si="39"/>
        <v/>
      </c>
      <c r="G442" s="696" t="str">
        <f t="shared" si="40"/>
        <v/>
      </c>
      <c r="H442" s="696" t="str">
        <f t="shared" si="41"/>
        <v/>
      </c>
    </row>
    <row r="443" spans="1:8">
      <c r="A443" s="694" t="str">
        <f t="shared" si="36"/>
        <v/>
      </c>
      <c r="B443" s="695" t="str">
        <f t="shared" si="37"/>
        <v/>
      </c>
      <c r="C443" s="696" t="str">
        <f t="shared" si="38"/>
        <v/>
      </c>
      <c r="D443" s="697"/>
      <c r="E443" s="696"/>
      <c r="F443" s="696" t="str">
        <f t="shared" si="39"/>
        <v/>
      </c>
      <c r="G443" s="696" t="str">
        <f t="shared" si="40"/>
        <v/>
      </c>
      <c r="H443" s="696" t="str">
        <f t="shared" si="41"/>
        <v/>
      </c>
    </row>
    <row r="444" spans="1:8">
      <c r="A444" s="694" t="str">
        <f t="shared" si="36"/>
        <v/>
      </c>
      <c r="B444" s="695" t="str">
        <f t="shared" si="37"/>
        <v/>
      </c>
      <c r="C444" s="696" t="str">
        <f t="shared" si="38"/>
        <v/>
      </c>
      <c r="D444" s="697"/>
      <c r="E444" s="696"/>
      <c r="F444" s="696" t="str">
        <f t="shared" si="39"/>
        <v/>
      </c>
      <c r="G444" s="696" t="str">
        <f t="shared" si="40"/>
        <v/>
      </c>
      <c r="H444" s="696" t="str">
        <f t="shared" si="41"/>
        <v/>
      </c>
    </row>
    <row r="445" spans="1:8">
      <c r="A445" s="694" t="str">
        <f t="shared" si="36"/>
        <v/>
      </c>
      <c r="B445" s="695" t="str">
        <f t="shared" si="37"/>
        <v/>
      </c>
      <c r="C445" s="696" t="str">
        <f t="shared" si="38"/>
        <v/>
      </c>
      <c r="D445" s="697"/>
      <c r="E445" s="696"/>
      <c r="F445" s="696" t="str">
        <f t="shared" si="39"/>
        <v/>
      </c>
      <c r="G445" s="696" t="str">
        <f t="shared" si="40"/>
        <v/>
      </c>
      <c r="H445" s="696" t="str">
        <f t="shared" si="41"/>
        <v/>
      </c>
    </row>
    <row r="446" spans="1:8">
      <c r="A446" s="694" t="str">
        <f t="shared" si="36"/>
        <v/>
      </c>
      <c r="B446" s="695" t="str">
        <f t="shared" si="37"/>
        <v/>
      </c>
      <c r="C446" s="696" t="str">
        <f t="shared" si="38"/>
        <v/>
      </c>
      <c r="D446" s="697"/>
      <c r="E446" s="696"/>
      <c r="F446" s="696" t="str">
        <f t="shared" si="39"/>
        <v/>
      </c>
      <c r="G446" s="696" t="str">
        <f t="shared" si="40"/>
        <v/>
      </c>
      <c r="H446" s="696" t="str">
        <f t="shared" si="41"/>
        <v/>
      </c>
    </row>
    <row r="447" spans="1:8">
      <c r="A447" s="694" t="str">
        <f t="shared" si="36"/>
        <v/>
      </c>
      <c r="B447" s="695" t="str">
        <f t="shared" si="37"/>
        <v/>
      </c>
      <c r="C447" s="696" t="str">
        <f t="shared" si="38"/>
        <v/>
      </c>
      <c r="D447" s="697"/>
      <c r="E447" s="696"/>
      <c r="F447" s="696" t="str">
        <f t="shared" si="39"/>
        <v/>
      </c>
      <c r="G447" s="696" t="str">
        <f t="shared" si="40"/>
        <v/>
      </c>
      <c r="H447" s="696" t="str">
        <f t="shared" si="41"/>
        <v/>
      </c>
    </row>
    <row r="448" spans="1:8">
      <c r="A448" s="694" t="str">
        <f t="shared" si="36"/>
        <v/>
      </c>
      <c r="B448" s="695" t="str">
        <f t="shared" si="37"/>
        <v/>
      </c>
      <c r="C448" s="696" t="str">
        <f t="shared" si="38"/>
        <v/>
      </c>
      <c r="D448" s="697"/>
      <c r="E448" s="696"/>
      <c r="F448" s="696" t="str">
        <f t="shared" si="39"/>
        <v/>
      </c>
      <c r="G448" s="696" t="str">
        <f t="shared" si="40"/>
        <v/>
      </c>
      <c r="H448" s="696" t="str">
        <f t="shared" si="41"/>
        <v/>
      </c>
    </row>
    <row r="449" spans="1:8">
      <c r="A449" s="694" t="str">
        <f t="shared" si="36"/>
        <v/>
      </c>
      <c r="B449" s="695" t="str">
        <f t="shared" si="37"/>
        <v/>
      </c>
      <c r="C449" s="696" t="str">
        <f t="shared" si="38"/>
        <v/>
      </c>
      <c r="D449" s="697"/>
      <c r="E449" s="696"/>
      <c r="F449" s="696" t="str">
        <f t="shared" si="39"/>
        <v/>
      </c>
      <c r="G449" s="696" t="str">
        <f t="shared" si="40"/>
        <v/>
      </c>
      <c r="H449" s="696" t="str">
        <f t="shared" si="41"/>
        <v/>
      </c>
    </row>
    <row r="450" spans="1:8">
      <c r="A450" s="694" t="str">
        <f t="shared" si="36"/>
        <v/>
      </c>
      <c r="B450" s="695" t="str">
        <f t="shared" si="37"/>
        <v/>
      </c>
      <c r="C450" s="696" t="str">
        <f t="shared" si="38"/>
        <v/>
      </c>
      <c r="D450" s="697"/>
      <c r="E450" s="696"/>
      <c r="F450" s="696" t="str">
        <f t="shared" si="39"/>
        <v/>
      </c>
      <c r="G450" s="696" t="str">
        <f t="shared" si="40"/>
        <v/>
      </c>
      <c r="H450" s="696" t="str">
        <f t="shared" si="41"/>
        <v/>
      </c>
    </row>
    <row r="451" spans="1:8">
      <c r="A451" s="694" t="str">
        <f t="shared" si="36"/>
        <v/>
      </c>
      <c r="B451" s="695" t="str">
        <f t="shared" si="37"/>
        <v/>
      </c>
      <c r="C451" s="696" t="str">
        <f t="shared" si="38"/>
        <v/>
      </c>
      <c r="D451" s="697"/>
      <c r="E451" s="696"/>
      <c r="F451" s="696" t="str">
        <f t="shared" si="39"/>
        <v/>
      </c>
      <c r="G451" s="696" t="str">
        <f t="shared" si="40"/>
        <v/>
      </c>
      <c r="H451" s="696" t="str">
        <f t="shared" si="41"/>
        <v/>
      </c>
    </row>
    <row r="452" spans="1:8">
      <c r="A452" s="694" t="str">
        <f t="shared" si="36"/>
        <v/>
      </c>
      <c r="B452" s="695" t="str">
        <f t="shared" si="37"/>
        <v/>
      </c>
      <c r="C452" s="696" t="str">
        <f t="shared" si="38"/>
        <v/>
      </c>
      <c r="D452" s="697"/>
      <c r="E452" s="696"/>
      <c r="F452" s="696" t="str">
        <f t="shared" si="39"/>
        <v/>
      </c>
      <c r="G452" s="696" t="str">
        <f t="shared" si="40"/>
        <v/>
      </c>
      <c r="H452" s="696" t="str">
        <f t="shared" si="41"/>
        <v/>
      </c>
    </row>
    <row r="453" spans="1:8">
      <c r="A453" s="694" t="str">
        <f t="shared" si="36"/>
        <v/>
      </c>
      <c r="B453" s="695" t="str">
        <f t="shared" si="37"/>
        <v/>
      </c>
      <c r="C453" s="696" t="str">
        <f t="shared" si="38"/>
        <v/>
      </c>
      <c r="D453" s="697"/>
      <c r="E453" s="696"/>
      <c r="F453" s="696" t="str">
        <f t="shared" si="39"/>
        <v/>
      </c>
      <c r="G453" s="696" t="str">
        <f t="shared" si="40"/>
        <v/>
      </c>
      <c r="H453" s="696" t="str">
        <f t="shared" si="41"/>
        <v/>
      </c>
    </row>
    <row r="454" spans="1:8">
      <c r="A454" s="694" t="str">
        <f t="shared" si="36"/>
        <v/>
      </c>
      <c r="B454" s="695" t="str">
        <f t="shared" si="37"/>
        <v/>
      </c>
      <c r="C454" s="696" t="str">
        <f t="shared" si="38"/>
        <v/>
      </c>
      <c r="D454" s="697"/>
      <c r="E454" s="696"/>
      <c r="F454" s="696" t="str">
        <f t="shared" si="39"/>
        <v/>
      </c>
      <c r="G454" s="696" t="str">
        <f t="shared" si="40"/>
        <v/>
      </c>
      <c r="H454" s="696" t="str">
        <f t="shared" si="41"/>
        <v/>
      </c>
    </row>
    <row r="455" spans="1:8">
      <c r="A455" s="694" t="str">
        <f t="shared" si="36"/>
        <v/>
      </c>
      <c r="B455" s="695" t="str">
        <f t="shared" si="37"/>
        <v/>
      </c>
      <c r="C455" s="696" t="str">
        <f t="shared" si="38"/>
        <v/>
      </c>
      <c r="D455" s="697"/>
      <c r="E455" s="696"/>
      <c r="F455" s="696" t="str">
        <f t="shared" si="39"/>
        <v/>
      </c>
      <c r="G455" s="696" t="str">
        <f t="shared" si="40"/>
        <v/>
      </c>
      <c r="H455" s="696" t="str">
        <f t="shared" si="41"/>
        <v/>
      </c>
    </row>
    <row r="456" spans="1:8">
      <c r="A456" s="694" t="str">
        <f t="shared" si="36"/>
        <v/>
      </c>
      <c r="B456" s="695" t="str">
        <f t="shared" si="37"/>
        <v/>
      </c>
      <c r="C456" s="696" t="str">
        <f t="shared" si="38"/>
        <v/>
      </c>
      <c r="D456" s="697"/>
      <c r="E456" s="696"/>
      <c r="F456" s="696" t="str">
        <f t="shared" si="39"/>
        <v/>
      </c>
      <c r="G456" s="696" t="str">
        <f t="shared" si="40"/>
        <v/>
      </c>
      <c r="H456" s="696" t="str">
        <f t="shared" si="41"/>
        <v/>
      </c>
    </row>
    <row r="457" spans="1:8">
      <c r="A457" s="694" t="str">
        <f t="shared" si="36"/>
        <v/>
      </c>
      <c r="B457" s="695" t="str">
        <f t="shared" si="37"/>
        <v/>
      </c>
      <c r="C457" s="696" t="str">
        <f t="shared" si="38"/>
        <v/>
      </c>
      <c r="D457" s="697"/>
      <c r="E457" s="696"/>
      <c r="F457" s="696" t="str">
        <f t="shared" si="39"/>
        <v/>
      </c>
      <c r="G457" s="696" t="str">
        <f t="shared" si="40"/>
        <v/>
      </c>
      <c r="H457" s="696" t="str">
        <f t="shared" si="41"/>
        <v/>
      </c>
    </row>
    <row r="458" spans="1:8">
      <c r="A458" s="694" t="str">
        <f t="shared" si="36"/>
        <v/>
      </c>
      <c r="B458" s="695" t="str">
        <f t="shared" si="37"/>
        <v/>
      </c>
      <c r="C458" s="696" t="str">
        <f t="shared" si="38"/>
        <v/>
      </c>
      <c r="D458" s="697"/>
      <c r="E458" s="696"/>
      <c r="F458" s="696" t="str">
        <f t="shared" si="39"/>
        <v/>
      </c>
      <c r="G458" s="696" t="str">
        <f t="shared" si="40"/>
        <v/>
      </c>
      <c r="H458" s="696" t="str">
        <f t="shared" si="41"/>
        <v/>
      </c>
    </row>
    <row r="459" spans="1:8">
      <c r="A459" s="694" t="str">
        <f t="shared" si="36"/>
        <v/>
      </c>
      <c r="B459" s="695" t="str">
        <f t="shared" si="37"/>
        <v/>
      </c>
      <c r="C459" s="696" t="str">
        <f t="shared" si="38"/>
        <v/>
      </c>
      <c r="D459" s="697"/>
      <c r="E459" s="696"/>
      <c r="F459" s="696" t="str">
        <f t="shared" si="39"/>
        <v/>
      </c>
      <c r="G459" s="696" t="str">
        <f t="shared" si="40"/>
        <v/>
      </c>
      <c r="H459" s="696" t="str">
        <f t="shared" si="41"/>
        <v/>
      </c>
    </row>
    <row r="460" spans="1:8">
      <c r="A460" s="694" t="str">
        <f t="shared" si="36"/>
        <v/>
      </c>
      <c r="B460" s="695" t="str">
        <f t="shared" si="37"/>
        <v/>
      </c>
      <c r="C460" s="696" t="str">
        <f t="shared" si="38"/>
        <v/>
      </c>
      <c r="D460" s="697"/>
      <c r="E460" s="696"/>
      <c r="F460" s="696" t="str">
        <f t="shared" si="39"/>
        <v/>
      </c>
      <c r="G460" s="696" t="str">
        <f t="shared" si="40"/>
        <v/>
      </c>
      <c r="H460" s="696" t="str">
        <f t="shared" si="41"/>
        <v/>
      </c>
    </row>
    <row r="461" spans="1:8">
      <c r="A461" s="694" t="str">
        <f t="shared" si="36"/>
        <v/>
      </c>
      <c r="B461" s="695" t="str">
        <f t="shared" si="37"/>
        <v/>
      </c>
      <c r="C461" s="696" t="str">
        <f t="shared" si="38"/>
        <v/>
      </c>
      <c r="D461" s="697"/>
      <c r="E461" s="696"/>
      <c r="F461" s="696" t="str">
        <f t="shared" si="39"/>
        <v/>
      </c>
      <c r="G461" s="696" t="str">
        <f t="shared" si="40"/>
        <v/>
      </c>
      <c r="H461" s="696" t="str">
        <f t="shared" si="41"/>
        <v/>
      </c>
    </row>
    <row r="462" spans="1:8">
      <c r="A462" s="694" t="str">
        <f t="shared" si="36"/>
        <v/>
      </c>
      <c r="B462" s="695" t="str">
        <f t="shared" si="37"/>
        <v/>
      </c>
      <c r="C462" s="696" t="str">
        <f t="shared" si="38"/>
        <v/>
      </c>
      <c r="D462" s="697"/>
      <c r="E462" s="696"/>
      <c r="F462" s="696" t="str">
        <f t="shared" si="39"/>
        <v/>
      </c>
      <c r="G462" s="696" t="str">
        <f t="shared" si="40"/>
        <v/>
      </c>
      <c r="H462" s="696" t="str">
        <f t="shared" si="41"/>
        <v/>
      </c>
    </row>
    <row r="463" spans="1:8">
      <c r="A463" s="694" t="str">
        <f t="shared" si="36"/>
        <v/>
      </c>
      <c r="B463" s="695" t="str">
        <f t="shared" si="37"/>
        <v/>
      </c>
      <c r="C463" s="696" t="str">
        <f t="shared" si="38"/>
        <v/>
      </c>
      <c r="D463" s="697"/>
      <c r="E463" s="696"/>
      <c r="F463" s="696" t="str">
        <f t="shared" si="39"/>
        <v/>
      </c>
      <c r="G463" s="696" t="str">
        <f t="shared" si="40"/>
        <v/>
      </c>
      <c r="H463" s="696" t="str">
        <f t="shared" si="41"/>
        <v/>
      </c>
    </row>
    <row r="464" spans="1:8">
      <c r="A464" s="694" t="str">
        <f t="shared" si="36"/>
        <v/>
      </c>
      <c r="B464" s="695" t="str">
        <f t="shared" si="37"/>
        <v/>
      </c>
      <c r="C464" s="696" t="str">
        <f t="shared" si="38"/>
        <v/>
      </c>
      <c r="D464" s="697"/>
      <c r="E464" s="696"/>
      <c r="F464" s="696" t="str">
        <f t="shared" si="39"/>
        <v/>
      </c>
      <c r="G464" s="696" t="str">
        <f t="shared" si="40"/>
        <v/>
      </c>
      <c r="H464" s="696" t="str">
        <f t="shared" si="41"/>
        <v/>
      </c>
    </row>
    <row r="465" spans="1:8">
      <c r="A465" s="694" t="str">
        <f t="shared" si="36"/>
        <v/>
      </c>
      <c r="B465" s="695" t="str">
        <f t="shared" si="37"/>
        <v/>
      </c>
      <c r="C465" s="696" t="str">
        <f t="shared" si="38"/>
        <v/>
      </c>
      <c r="D465" s="697"/>
      <c r="E465" s="696"/>
      <c r="F465" s="696" t="str">
        <f t="shared" si="39"/>
        <v/>
      </c>
      <c r="G465" s="696" t="str">
        <f t="shared" si="40"/>
        <v/>
      </c>
      <c r="H465" s="696" t="str">
        <f t="shared" si="41"/>
        <v/>
      </c>
    </row>
    <row r="466" spans="1:8">
      <c r="A466" s="694" t="str">
        <f t="shared" ref="A466:A529" si="42">IF(H465="","",IF(roundOpt,IF(OR(A465&gt;=nper,ROUND(H465,2)&lt;=0),"",A465+1),IF(OR(A465&gt;=nper,H465&lt;=0),"",A465+1)))</f>
        <v/>
      </c>
      <c r="B466" s="695" t="str">
        <f t="shared" ref="B466:B529" si="43">IF(A466="","",IF(OR(periods_per_year=26,periods_per_year=52),IF(periods_per_year=26,IF(A466=1,fpdate,B465+14),IF(periods_per_year=52,IF(A466=1,fpdate,B465+7),"n/a")),IF(periods_per_year=24,DATE(YEAR(fpdate),MONTH(fpdate)+(A466-1)/2+IF(AND(DAY(fpdate)&gt;=15,MOD(A466,2)=0),1,0),IF(MOD(A466,2)=0,IF(DAY(fpdate)&gt;=15,DAY(fpdate)-14,DAY(fpdate)+14),DAY(fpdate))),IF(DAY(DATE(YEAR(fpdate),MONTH(fpdate)+(A466-1)*months_per_period,DAY(fpdate)))&lt;&gt;DAY(fpdate),DATE(YEAR(fpdate),MONTH(fpdate)+(A466-1)*months_per_period+1,0),DATE(YEAR(fpdate),MONTH(fpdate)+(A466-1)*months_per_period,DAY(fpdate))))))</f>
        <v/>
      </c>
      <c r="C466" s="696" t="str">
        <f t="shared" ref="C466:C529" si="44">IF(A466="","",IF(roundOpt,IF(OR(A466=nper,payment&gt;ROUND((1+rate)*H465,2)),ROUND((1+rate)*H465,2),payment),IF(OR(A466=nper,payment&gt;(1+rate)*H465),(1+rate)*H465,payment)))</f>
        <v/>
      </c>
      <c r="D466" s="697"/>
      <c r="E466" s="696"/>
      <c r="F466" s="696" t="str">
        <f t="shared" ref="F466:F529" si="45">IF(A466="","",IF(AND(A466=1,pmtType=1),0,IF(roundOpt,ROUND(rate*H465,2),rate*H465)))</f>
        <v/>
      </c>
      <c r="G466" s="696" t="str">
        <f t="shared" ref="G466:G529" si="46">IF(A466="","",C466-F466+D466)</f>
        <v/>
      </c>
      <c r="H466" s="696" t="str">
        <f t="shared" ref="H466:H529" si="47">IF(A466="","",H465-G466)</f>
        <v/>
      </c>
    </row>
    <row r="467" spans="1:8">
      <c r="A467" s="694" t="str">
        <f t="shared" si="42"/>
        <v/>
      </c>
      <c r="B467" s="695" t="str">
        <f t="shared" si="43"/>
        <v/>
      </c>
      <c r="C467" s="696" t="str">
        <f t="shared" si="44"/>
        <v/>
      </c>
      <c r="D467" s="697"/>
      <c r="E467" s="696"/>
      <c r="F467" s="696" t="str">
        <f t="shared" si="45"/>
        <v/>
      </c>
      <c r="G467" s="696" t="str">
        <f t="shared" si="46"/>
        <v/>
      </c>
      <c r="H467" s="696" t="str">
        <f t="shared" si="47"/>
        <v/>
      </c>
    </row>
    <row r="468" spans="1:8">
      <c r="A468" s="694" t="str">
        <f t="shared" si="42"/>
        <v/>
      </c>
      <c r="B468" s="695" t="str">
        <f t="shared" si="43"/>
        <v/>
      </c>
      <c r="C468" s="696" t="str">
        <f t="shared" si="44"/>
        <v/>
      </c>
      <c r="D468" s="697"/>
      <c r="E468" s="696"/>
      <c r="F468" s="696" t="str">
        <f t="shared" si="45"/>
        <v/>
      </c>
      <c r="G468" s="696" t="str">
        <f t="shared" si="46"/>
        <v/>
      </c>
      <c r="H468" s="696" t="str">
        <f t="shared" si="47"/>
        <v/>
      </c>
    </row>
    <row r="469" spans="1:8">
      <c r="A469" s="694" t="str">
        <f t="shared" si="42"/>
        <v/>
      </c>
      <c r="B469" s="695" t="str">
        <f t="shared" si="43"/>
        <v/>
      </c>
      <c r="C469" s="696" t="str">
        <f t="shared" si="44"/>
        <v/>
      </c>
      <c r="D469" s="697"/>
      <c r="E469" s="696"/>
      <c r="F469" s="696" t="str">
        <f t="shared" si="45"/>
        <v/>
      </c>
      <c r="G469" s="696" t="str">
        <f t="shared" si="46"/>
        <v/>
      </c>
      <c r="H469" s="696" t="str">
        <f t="shared" si="47"/>
        <v/>
      </c>
    </row>
    <row r="470" spans="1:8">
      <c r="A470" s="694" t="str">
        <f t="shared" si="42"/>
        <v/>
      </c>
      <c r="B470" s="695" t="str">
        <f t="shared" si="43"/>
        <v/>
      </c>
      <c r="C470" s="696" t="str">
        <f t="shared" si="44"/>
        <v/>
      </c>
      <c r="D470" s="697"/>
      <c r="E470" s="696"/>
      <c r="F470" s="696" t="str">
        <f t="shared" si="45"/>
        <v/>
      </c>
      <c r="G470" s="696" t="str">
        <f t="shared" si="46"/>
        <v/>
      </c>
      <c r="H470" s="696" t="str">
        <f t="shared" si="47"/>
        <v/>
      </c>
    </row>
    <row r="471" spans="1:8">
      <c r="A471" s="694" t="str">
        <f t="shared" si="42"/>
        <v/>
      </c>
      <c r="B471" s="695" t="str">
        <f t="shared" si="43"/>
        <v/>
      </c>
      <c r="C471" s="696" t="str">
        <f t="shared" si="44"/>
        <v/>
      </c>
      <c r="D471" s="697"/>
      <c r="E471" s="696"/>
      <c r="F471" s="696" t="str">
        <f t="shared" si="45"/>
        <v/>
      </c>
      <c r="G471" s="696" t="str">
        <f t="shared" si="46"/>
        <v/>
      </c>
      <c r="H471" s="696" t="str">
        <f t="shared" si="47"/>
        <v/>
      </c>
    </row>
    <row r="472" spans="1:8">
      <c r="A472" s="694" t="str">
        <f t="shared" si="42"/>
        <v/>
      </c>
      <c r="B472" s="695" t="str">
        <f t="shared" si="43"/>
        <v/>
      </c>
      <c r="C472" s="696" t="str">
        <f t="shared" si="44"/>
        <v/>
      </c>
      <c r="D472" s="697"/>
      <c r="E472" s="696"/>
      <c r="F472" s="696" t="str">
        <f t="shared" si="45"/>
        <v/>
      </c>
      <c r="G472" s="696" t="str">
        <f t="shared" si="46"/>
        <v/>
      </c>
      <c r="H472" s="696" t="str">
        <f t="shared" si="47"/>
        <v/>
      </c>
    </row>
    <row r="473" spans="1:8">
      <c r="A473" s="694" t="str">
        <f t="shared" si="42"/>
        <v/>
      </c>
      <c r="B473" s="695" t="str">
        <f t="shared" si="43"/>
        <v/>
      </c>
      <c r="C473" s="696" t="str">
        <f t="shared" si="44"/>
        <v/>
      </c>
      <c r="D473" s="697"/>
      <c r="E473" s="696"/>
      <c r="F473" s="696" t="str">
        <f t="shared" si="45"/>
        <v/>
      </c>
      <c r="G473" s="696" t="str">
        <f t="shared" si="46"/>
        <v/>
      </c>
      <c r="H473" s="696" t="str">
        <f t="shared" si="47"/>
        <v/>
      </c>
    </row>
    <row r="474" spans="1:8">
      <c r="A474" s="694" t="str">
        <f t="shared" si="42"/>
        <v/>
      </c>
      <c r="B474" s="695" t="str">
        <f t="shared" si="43"/>
        <v/>
      </c>
      <c r="C474" s="696" t="str">
        <f t="shared" si="44"/>
        <v/>
      </c>
      <c r="D474" s="697"/>
      <c r="E474" s="696"/>
      <c r="F474" s="696" t="str">
        <f t="shared" si="45"/>
        <v/>
      </c>
      <c r="G474" s="696" t="str">
        <f t="shared" si="46"/>
        <v/>
      </c>
      <c r="H474" s="696" t="str">
        <f t="shared" si="47"/>
        <v/>
      </c>
    </row>
    <row r="475" spans="1:8">
      <c r="A475" s="694" t="str">
        <f t="shared" si="42"/>
        <v/>
      </c>
      <c r="B475" s="695" t="str">
        <f t="shared" si="43"/>
        <v/>
      </c>
      <c r="C475" s="696" t="str">
        <f t="shared" si="44"/>
        <v/>
      </c>
      <c r="D475" s="697"/>
      <c r="E475" s="696"/>
      <c r="F475" s="696" t="str">
        <f t="shared" si="45"/>
        <v/>
      </c>
      <c r="G475" s="696" t="str">
        <f t="shared" si="46"/>
        <v/>
      </c>
      <c r="H475" s="696" t="str">
        <f t="shared" si="47"/>
        <v/>
      </c>
    </row>
    <row r="476" spans="1:8">
      <c r="A476" s="694" t="str">
        <f t="shared" si="42"/>
        <v/>
      </c>
      <c r="B476" s="695" t="str">
        <f t="shared" si="43"/>
        <v/>
      </c>
      <c r="C476" s="696" t="str">
        <f t="shared" si="44"/>
        <v/>
      </c>
      <c r="D476" s="697"/>
      <c r="E476" s="696"/>
      <c r="F476" s="696" t="str">
        <f t="shared" si="45"/>
        <v/>
      </c>
      <c r="G476" s="696" t="str">
        <f t="shared" si="46"/>
        <v/>
      </c>
      <c r="H476" s="696" t="str">
        <f t="shared" si="47"/>
        <v/>
      </c>
    </row>
    <row r="477" spans="1:8">
      <c r="A477" s="694" t="str">
        <f t="shared" si="42"/>
        <v/>
      </c>
      <c r="B477" s="695" t="str">
        <f t="shared" si="43"/>
        <v/>
      </c>
      <c r="C477" s="696" t="str">
        <f t="shared" si="44"/>
        <v/>
      </c>
      <c r="D477" s="697"/>
      <c r="E477" s="696"/>
      <c r="F477" s="696" t="str">
        <f t="shared" si="45"/>
        <v/>
      </c>
      <c r="G477" s="696" t="str">
        <f t="shared" si="46"/>
        <v/>
      </c>
      <c r="H477" s="696" t="str">
        <f t="shared" si="47"/>
        <v/>
      </c>
    </row>
    <row r="478" spans="1:8">
      <c r="A478" s="694" t="str">
        <f t="shared" si="42"/>
        <v/>
      </c>
      <c r="B478" s="695" t="str">
        <f t="shared" si="43"/>
        <v/>
      </c>
      <c r="C478" s="696" t="str">
        <f t="shared" si="44"/>
        <v/>
      </c>
      <c r="D478" s="697"/>
      <c r="E478" s="696"/>
      <c r="F478" s="696" t="str">
        <f t="shared" si="45"/>
        <v/>
      </c>
      <c r="G478" s="696" t="str">
        <f t="shared" si="46"/>
        <v/>
      </c>
      <c r="H478" s="696" t="str">
        <f t="shared" si="47"/>
        <v/>
      </c>
    </row>
    <row r="479" spans="1:8">
      <c r="A479" s="694" t="str">
        <f t="shared" si="42"/>
        <v/>
      </c>
      <c r="B479" s="695" t="str">
        <f t="shared" si="43"/>
        <v/>
      </c>
      <c r="C479" s="696" t="str">
        <f t="shared" si="44"/>
        <v/>
      </c>
      <c r="D479" s="697"/>
      <c r="E479" s="696"/>
      <c r="F479" s="696" t="str">
        <f t="shared" si="45"/>
        <v/>
      </c>
      <c r="G479" s="696" t="str">
        <f t="shared" si="46"/>
        <v/>
      </c>
      <c r="H479" s="696" t="str">
        <f t="shared" si="47"/>
        <v/>
      </c>
    </row>
    <row r="480" spans="1:8">
      <c r="A480" s="694" t="str">
        <f t="shared" si="42"/>
        <v/>
      </c>
      <c r="B480" s="695" t="str">
        <f t="shared" si="43"/>
        <v/>
      </c>
      <c r="C480" s="696" t="str">
        <f t="shared" si="44"/>
        <v/>
      </c>
      <c r="D480" s="697"/>
      <c r="E480" s="696"/>
      <c r="F480" s="696" t="str">
        <f t="shared" si="45"/>
        <v/>
      </c>
      <c r="G480" s="696" t="str">
        <f t="shared" si="46"/>
        <v/>
      </c>
      <c r="H480" s="696" t="str">
        <f t="shared" si="47"/>
        <v/>
      </c>
    </row>
    <row r="481" spans="1:8">
      <c r="A481" s="694" t="str">
        <f t="shared" si="42"/>
        <v/>
      </c>
      <c r="B481" s="695" t="str">
        <f t="shared" si="43"/>
        <v/>
      </c>
      <c r="C481" s="696" t="str">
        <f t="shared" si="44"/>
        <v/>
      </c>
      <c r="D481" s="697"/>
      <c r="E481" s="696"/>
      <c r="F481" s="696" t="str">
        <f t="shared" si="45"/>
        <v/>
      </c>
      <c r="G481" s="696" t="str">
        <f t="shared" si="46"/>
        <v/>
      </c>
      <c r="H481" s="696" t="str">
        <f t="shared" si="47"/>
        <v/>
      </c>
    </row>
    <row r="482" spans="1:8">
      <c r="A482" s="694" t="str">
        <f t="shared" si="42"/>
        <v/>
      </c>
      <c r="B482" s="695" t="str">
        <f t="shared" si="43"/>
        <v/>
      </c>
      <c r="C482" s="696" t="str">
        <f t="shared" si="44"/>
        <v/>
      </c>
      <c r="D482" s="697"/>
      <c r="E482" s="696"/>
      <c r="F482" s="696" t="str">
        <f t="shared" si="45"/>
        <v/>
      </c>
      <c r="G482" s="696" t="str">
        <f t="shared" si="46"/>
        <v/>
      </c>
      <c r="H482" s="696" t="str">
        <f t="shared" si="47"/>
        <v/>
      </c>
    </row>
    <row r="483" spans="1:8">
      <c r="A483" s="694" t="str">
        <f t="shared" si="42"/>
        <v/>
      </c>
      <c r="B483" s="695" t="str">
        <f t="shared" si="43"/>
        <v/>
      </c>
      <c r="C483" s="696" t="str">
        <f t="shared" si="44"/>
        <v/>
      </c>
      <c r="D483" s="697"/>
      <c r="E483" s="696"/>
      <c r="F483" s="696" t="str">
        <f t="shared" si="45"/>
        <v/>
      </c>
      <c r="G483" s="696" t="str">
        <f t="shared" si="46"/>
        <v/>
      </c>
      <c r="H483" s="696" t="str">
        <f t="shared" si="47"/>
        <v/>
      </c>
    </row>
    <row r="484" spans="1:8">
      <c r="A484" s="694" t="str">
        <f t="shared" si="42"/>
        <v/>
      </c>
      <c r="B484" s="695" t="str">
        <f t="shared" si="43"/>
        <v/>
      </c>
      <c r="C484" s="696" t="str">
        <f t="shared" si="44"/>
        <v/>
      </c>
      <c r="D484" s="697"/>
      <c r="E484" s="696"/>
      <c r="F484" s="696" t="str">
        <f t="shared" si="45"/>
        <v/>
      </c>
      <c r="G484" s="696" t="str">
        <f t="shared" si="46"/>
        <v/>
      </c>
      <c r="H484" s="696" t="str">
        <f t="shared" si="47"/>
        <v/>
      </c>
    </row>
    <row r="485" spans="1:8">
      <c r="A485" s="694" t="str">
        <f t="shared" si="42"/>
        <v/>
      </c>
      <c r="B485" s="695" t="str">
        <f t="shared" si="43"/>
        <v/>
      </c>
      <c r="C485" s="696" t="str">
        <f t="shared" si="44"/>
        <v/>
      </c>
      <c r="D485" s="697"/>
      <c r="E485" s="696"/>
      <c r="F485" s="696" t="str">
        <f t="shared" si="45"/>
        <v/>
      </c>
      <c r="G485" s="696" t="str">
        <f t="shared" si="46"/>
        <v/>
      </c>
      <c r="H485" s="696" t="str">
        <f t="shared" si="47"/>
        <v/>
      </c>
    </row>
    <row r="486" spans="1:8">
      <c r="A486" s="694" t="str">
        <f t="shared" si="42"/>
        <v/>
      </c>
      <c r="B486" s="695" t="str">
        <f t="shared" si="43"/>
        <v/>
      </c>
      <c r="C486" s="696" t="str">
        <f t="shared" si="44"/>
        <v/>
      </c>
      <c r="D486" s="697"/>
      <c r="E486" s="696"/>
      <c r="F486" s="696" t="str">
        <f t="shared" si="45"/>
        <v/>
      </c>
      <c r="G486" s="696" t="str">
        <f t="shared" si="46"/>
        <v/>
      </c>
      <c r="H486" s="696" t="str">
        <f t="shared" si="47"/>
        <v/>
      </c>
    </row>
    <row r="487" spans="1:8">
      <c r="A487" s="694" t="str">
        <f t="shared" si="42"/>
        <v/>
      </c>
      <c r="B487" s="695" t="str">
        <f t="shared" si="43"/>
        <v/>
      </c>
      <c r="C487" s="696" t="str">
        <f t="shared" si="44"/>
        <v/>
      </c>
      <c r="D487" s="697"/>
      <c r="E487" s="696"/>
      <c r="F487" s="696" t="str">
        <f t="shared" si="45"/>
        <v/>
      </c>
      <c r="G487" s="696" t="str">
        <f t="shared" si="46"/>
        <v/>
      </c>
      <c r="H487" s="696" t="str">
        <f t="shared" si="47"/>
        <v/>
      </c>
    </row>
    <row r="488" spans="1:8">
      <c r="A488" s="694" t="str">
        <f t="shared" si="42"/>
        <v/>
      </c>
      <c r="B488" s="695" t="str">
        <f t="shared" si="43"/>
        <v/>
      </c>
      <c r="C488" s="696" t="str">
        <f t="shared" si="44"/>
        <v/>
      </c>
      <c r="D488" s="697"/>
      <c r="E488" s="696"/>
      <c r="F488" s="696" t="str">
        <f t="shared" si="45"/>
        <v/>
      </c>
      <c r="G488" s="696" t="str">
        <f t="shared" si="46"/>
        <v/>
      </c>
      <c r="H488" s="696" t="str">
        <f t="shared" si="47"/>
        <v/>
      </c>
    </row>
    <row r="489" spans="1:8">
      <c r="A489" s="694" t="str">
        <f t="shared" si="42"/>
        <v/>
      </c>
      <c r="B489" s="695" t="str">
        <f t="shared" si="43"/>
        <v/>
      </c>
      <c r="C489" s="696" t="str">
        <f t="shared" si="44"/>
        <v/>
      </c>
      <c r="D489" s="697"/>
      <c r="E489" s="696"/>
      <c r="F489" s="696" t="str">
        <f t="shared" si="45"/>
        <v/>
      </c>
      <c r="G489" s="696" t="str">
        <f t="shared" si="46"/>
        <v/>
      </c>
      <c r="H489" s="696" t="str">
        <f t="shared" si="47"/>
        <v/>
      </c>
    </row>
    <row r="490" spans="1:8">
      <c r="A490" s="694" t="str">
        <f t="shared" si="42"/>
        <v/>
      </c>
      <c r="B490" s="695" t="str">
        <f t="shared" si="43"/>
        <v/>
      </c>
      <c r="C490" s="696" t="str">
        <f t="shared" si="44"/>
        <v/>
      </c>
      <c r="D490" s="697"/>
      <c r="E490" s="696"/>
      <c r="F490" s="696" t="str">
        <f t="shared" si="45"/>
        <v/>
      </c>
      <c r="G490" s="696" t="str">
        <f t="shared" si="46"/>
        <v/>
      </c>
      <c r="H490" s="696" t="str">
        <f t="shared" si="47"/>
        <v/>
      </c>
    </row>
    <row r="491" spans="1:8">
      <c r="A491" s="694" t="str">
        <f t="shared" si="42"/>
        <v/>
      </c>
      <c r="B491" s="695" t="str">
        <f t="shared" si="43"/>
        <v/>
      </c>
      <c r="C491" s="696" t="str">
        <f t="shared" si="44"/>
        <v/>
      </c>
      <c r="D491" s="697"/>
      <c r="E491" s="696"/>
      <c r="F491" s="696" t="str">
        <f t="shared" si="45"/>
        <v/>
      </c>
      <c r="G491" s="696" t="str">
        <f t="shared" si="46"/>
        <v/>
      </c>
      <c r="H491" s="696" t="str">
        <f t="shared" si="47"/>
        <v/>
      </c>
    </row>
    <row r="492" spans="1:8">
      <c r="A492" s="694" t="str">
        <f t="shared" si="42"/>
        <v/>
      </c>
      <c r="B492" s="695" t="str">
        <f t="shared" si="43"/>
        <v/>
      </c>
      <c r="C492" s="696" t="str">
        <f t="shared" si="44"/>
        <v/>
      </c>
      <c r="D492" s="697"/>
      <c r="E492" s="696"/>
      <c r="F492" s="696" t="str">
        <f t="shared" si="45"/>
        <v/>
      </c>
      <c r="G492" s="696" t="str">
        <f t="shared" si="46"/>
        <v/>
      </c>
      <c r="H492" s="696" t="str">
        <f t="shared" si="47"/>
        <v/>
      </c>
    </row>
    <row r="493" spans="1:8">
      <c r="A493" s="694" t="str">
        <f t="shared" si="42"/>
        <v/>
      </c>
      <c r="B493" s="695" t="str">
        <f t="shared" si="43"/>
        <v/>
      </c>
      <c r="C493" s="696" t="str">
        <f t="shared" si="44"/>
        <v/>
      </c>
      <c r="D493" s="697"/>
      <c r="E493" s="696"/>
      <c r="F493" s="696" t="str">
        <f t="shared" si="45"/>
        <v/>
      </c>
      <c r="G493" s="696" t="str">
        <f t="shared" si="46"/>
        <v/>
      </c>
      <c r="H493" s="696" t="str">
        <f t="shared" si="47"/>
        <v/>
      </c>
    </row>
    <row r="494" spans="1:8">
      <c r="A494" s="694" t="str">
        <f t="shared" si="42"/>
        <v/>
      </c>
      <c r="B494" s="695" t="str">
        <f t="shared" si="43"/>
        <v/>
      </c>
      <c r="C494" s="696" t="str">
        <f t="shared" si="44"/>
        <v/>
      </c>
      <c r="D494" s="697"/>
      <c r="E494" s="696"/>
      <c r="F494" s="696" t="str">
        <f t="shared" si="45"/>
        <v/>
      </c>
      <c r="G494" s="696" t="str">
        <f t="shared" si="46"/>
        <v/>
      </c>
      <c r="H494" s="696" t="str">
        <f t="shared" si="47"/>
        <v/>
      </c>
    </row>
    <row r="495" spans="1:8">
      <c r="A495" s="694" t="str">
        <f t="shared" si="42"/>
        <v/>
      </c>
      <c r="B495" s="695" t="str">
        <f t="shared" si="43"/>
        <v/>
      </c>
      <c r="C495" s="696" t="str">
        <f t="shared" si="44"/>
        <v/>
      </c>
      <c r="D495" s="697"/>
      <c r="E495" s="696"/>
      <c r="F495" s="696" t="str">
        <f t="shared" si="45"/>
        <v/>
      </c>
      <c r="G495" s="696" t="str">
        <f t="shared" si="46"/>
        <v/>
      </c>
      <c r="H495" s="696" t="str">
        <f t="shared" si="47"/>
        <v/>
      </c>
    </row>
    <row r="496" spans="1:8">
      <c r="A496" s="694" t="str">
        <f t="shared" si="42"/>
        <v/>
      </c>
      <c r="B496" s="695" t="str">
        <f t="shared" si="43"/>
        <v/>
      </c>
      <c r="C496" s="696" t="str">
        <f t="shared" si="44"/>
        <v/>
      </c>
      <c r="D496" s="697"/>
      <c r="E496" s="696"/>
      <c r="F496" s="696" t="str">
        <f t="shared" si="45"/>
        <v/>
      </c>
      <c r="G496" s="696" t="str">
        <f t="shared" si="46"/>
        <v/>
      </c>
      <c r="H496" s="696" t="str">
        <f t="shared" si="47"/>
        <v/>
      </c>
    </row>
    <row r="497" spans="1:8">
      <c r="A497" s="694" t="str">
        <f t="shared" si="42"/>
        <v/>
      </c>
      <c r="B497" s="695" t="str">
        <f t="shared" si="43"/>
        <v/>
      </c>
      <c r="C497" s="696" t="str">
        <f t="shared" si="44"/>
        <v/>
      </c>
      <c r="D497" s="697"/>
      <c r="E497" s="696"/>
      <c r="F497" s="696" t="str">
        <f t="shared" si="45"/>
        <v/>
      </c>
      <c r="G497" s="696" t="str">
        <f t="shared" si="46"/>
        <v/>
      </c>
      <c r="H497" s="696" t="str">
        <f t="shared" si="47"/>
        <v/>
      </c>
    </row>
    <row r="498" spans="1:8">
      <c r="A498" s="694" t="str">
        <f t="shared" si="42"/>
        <v/>
      </c>
      <c r="B498" s="695" t="str">
        <f t="shared" si="43"/>
        <v/>
      </c>
      <c r="C498" s="696" t="str">
        <f t="shared" si="44"/>
        <v/>
      </c>
      <c r="D498" s="697"/>
      <c r="E498" s="696"/>
      <c r="F498" s="696" t="str">
        <f t="shared" si="45"/>
        <v/>
      </c>
      <c r="G498" s="696" t="str">
        <f t="shared" si="46"/>
        <v/>
      </c>
      <c r="H498" s="696" t="str">
        <f t="shared" si="47"/>
        <v/>
      </c>
    </row>
    <row r="499" spans="1:8">
      <c r="A499" s="694" t="str">
        <f t="shared" si="42"/>
        <v/>
      </c>
      <c r="B499" s="695" t="str">
        <f t="shared" si="43"/>
        <v/>
      </c>
      <c r="C499" s="696" t="str">
        <f t="shared" si="44"/>
        <v/>
      </c>
      <c r="D499" s="697"/>
      <c r="E499" s="696"/>
      <c r="F499" s="696" t="str">
        <f t="shared" si="45"/>
        <v/>
      </c>
      <c r="G499" s="696" t="str">
        <f t="shared" si="46"/>
        <v/>
      </c>
      <c r="H499" s="696" t="str">
        <f t="shared" si="47"/>
        <v/>
      </c>
    </row>
    <row r="500" spans="1:8">
      <c r="A500" s="694" t="str">
        <f t="shared" si="42"/>
        <v/>
      </c>
      <c r="B500" s="695" t="str">
        <f t="shared" si="43"/>
        <v/>
      </c>
      <c r="C500" s="696" t="str">
        <f t="shared" si="44"/>
        <v/>
      </c>
      <c r="D500" s="697"/>
      <c r="E500" s="696"/>
      <c r="F500" s="696" t="str">
        <f t="shared" si="45"/>
        <v/>
      </c>
      <c r="G500" s="696" t="str">
        <f t="shared" si="46"/>
        <v/>
      </c>
      <c r="H500" s="696" t="str">
        <f t="shared" si="47"/>
        <v/>
      </c>
    </row>
    <row r="501" spans="1:8">
      <c r="A501" s="694" t="str">
        <f t="shared" si="42"/>
        <v/>
      </c>
      <c r="B501" s="695" t="str">
        <f t="shared" si="43"/>
        <v/>
      </c>
      <c r="C501" s="696" t="str">
        <f t="shared" si="44"/>
        <v/>
      </c>
      <c r="D501" s="697"/>
      <c r="E501" s="696"/>
      <c r="F501" s="696" t="str">
        <f t="shared" si="45"/>
        <v/>
      </c>
      <c r="G501" s="696" t="str">
        <f t="shared" si="46"/>
        <v/>
      </c>
      <c r="H501" s="696" t="str">
        <f t="shared" si="47"/>
        <v/>
      </c>
    </row>
    <row r="502" spans="1:8">
      <c r="A502" s="694" t="str">
        <f t="shared" si="42"/>
        <v/>
      </c>
      <c r="B502" s="695" t="str">
        <f t="shared" si="43"/>
        <v/>
      </c>
      <c r="C502" s="696" t="str">
        <f t="shared" si="44"/>
        <v/>
      </c>
      <c r="D502" s="697"/>
      <c r="E502" s="696"/>
      <c r="F502" s="696" t="str">
        <f t="shared" si="45"/>
        <v/>
      </c>
      <c r="G502" s="696" t="str">
        <f t="shared" si="46"/>
        <v/>
      </c>
      <c r="H502" s="696" t="str">
        <f t="shared" si="47"/>
        <v/>
      </c>
    </row>
    <row r="503" spans="1:8">
      <c r="A503" s="694" t="str">
        <f t="shared" si="42"/>
        <v/>
      </c>
      <c r="B503" s="695" t="str">
        <f t="shared" si="43"/>
        <v/>
      </c>
      <c r="C503" s="696" t="str">
        <f t="shared" si="44"/>
        <v/>
      </c>
      <c r="D503" s="697"/>
      <c r="E503" s="696"/>
      <c r="F503" s="696" t="str">
        <f t="shared" si="45"/>
        <v/>
      </c>
      <c r="G503" s="696" t="str">
        <f t="shared" si="46"/>
        <v/>
      </c>
      <c r="H503" s="696" t="str">
        <f t="shared" si="47"/>
        <v/>
      </c>
    </row>
    <row r="504" spans="1:8">
      <c r="A504" s="694" t="str">
        <f t="shared" si="42"/>
        <v/>
      </c>
      <c r="B504" s="695" t="str">
        <f t="shared" si="43"/>
        <v/>
      </c>
      <c r="C504" s="696" t="str">
        <f t="shared" si="44"/>
        <v/>
      </c>
      <c r="D504" s="697"/>
      <c r="E504" s="696"/>
      <c r="F504" s="696" t="str">
        <f t="shared" si="45"/>
        <v/>
      </c>
      <c r="G504" s="696" t="str">
        <f t="shared" si="46"/>
        <v/>
      </c>
      <c r="H504" s="696" t="str">
        <f t="shared" si="47"/>
        <v/>
      </c>
    </row>
    <row r="505" spans="1:8">
      <c r="A505" s="694" t="str">
        <f t="shared" si="42"/>
        <v/>
      </c>
      <c r="B505" s="695" t="str">
        <f t="shared" si="43"/>
        <v/>
      </c>
      <c r="C505" s="696" t="str">
        <f t="shared" si="44"/>
        <v/>
      </c>
      <c r="D505" s="697"/>
      <c r="E505" s="696"/>
      <c r="F505" s="696" t="str">
        <f t="shared" si="45"/>
        <v/>
      </c>
      <c r="G505" s="696" t="str">
        <f t="shared" si="46"/>
        <v/>
      </c>
      <c r="H505" s="696" t="str">
        <f t="shared" si="47"/>
        <v/>
      </c>
    </row>
    <row r="506" spans="1:8">
      <c r="A506" s="694" t="str">
        <f t="shared" si="42"/>
        <v/>
      </c>
      <c r="B506" s="695" t="str">
        <f t="shared" si="43"/>
        <v/>
      </c>
      <c r="C506" s="696" t="str">
        <f t="shared" si="44"/>
        <v/>
      </c>
      <c r="D506" s="697"/>
      <c r="E506" s="696"/>
      <c r="F506" s="696" t="str">
        <f t="shared" si="45"/>
        <v/>
      </c>
      <c r="G506" s="696" t="str">
        <f t="shared" si="46"/>
        <v/>
      </c>
      <c r="H506" s="696" t="str">
        <f t="shared" si="47"/>
        <v/>
      </c>
    </row>
    <row r="507" spans="1:8">
      <c r="A507" s="694" t="str">
        <f t="shared" si="42"/>
        <v/>
      </c>
      <c r="B507" s="695" t="str">
        <f t="shared" si="43"/>
        <v/>
      </c>
      <c r="C507" s="696" t="str">
        <f t="shared" si="44"/>
        <v/>
      </c>
      <c r="D507" s="697"/>
      <c r="E507" s="696"/>
      <c r="F507" s="696" t="str">
        <f t="shared" si="45"/>
        <v/>
      </c>
      <c r="G507" s="696" t="str">
        <f t="shared" si="46"/>
        <v/>
      </c>
      <c r="H507" s="696" t="str">
        <f t="shared" si="47"/>
        <v/>
      </c>
    </row>
    <row r="508" spans="1:8">
      <c r="A508" s="694" t="str">
        <f t="shared" si="42"/>
        <v/>
      </c>
      <c r="B508" s="695" t="str">
        <f t="shared" si="43"/>
        <v/>
      </c>
      <c r="C508" s="696" t="str">
        <f t="shared" si="44"/>
        <v/>
      </c>
      <c r="D508" s="697"/>
      <c r="E508" s="696"/>
      <c r="F508" s="696" t="str">
        <f t="shared" si="45"/>
        <v/>
      </c>
      <c r="G508" s="696" t="str">
        <f t="shared" si="46"/>
        <v/>
      </c>
      <c r="H508" s="696" t="str">
        <f t="shared" si="47"/>
        <v/>
      </c>
    </row>
    <row r="509" spans="1:8">
      <c r="A509" s="694" t="str">
        <f t="shared" si="42"/>
        <v/>
      </c>
      <c r="B509" s="695" t="str">
        <f t="shared" si="43"/>
        <v/>
      </c>
      <c r="C509" s="696" t="str">
        <f t="shared" si="44"/>
        <v/>
      </c>
      <c r="D509" s="697"/>
      <c r="E509" s="696"/>
      <c r="F509" s="696" t="str">
        <f t="shared" si="45"/>
        <v/>
      </c>
      <c r="G509" s="696" t="str">
        <f t="shared" si="46"/>
        <v/>
      </c>
      <c r="H509" s="696" t="str">
        <f t="shared" si="47"/>
        <v/>
      </c>
    </row>
    <row r="510" spans="1:8">
      <c r="A510" s="694" t="str">
        <f t="shared" si="42"/>
        <v/>
      </c>
      <c r="B510" s="695" t="str">
        <f t="shared" si="43"/>
        <v/>
      </c>
      <c r="C510" s="696" t="str">
        <f t="shared" si="44"/>
        <v/>
      </c>
      <c r="D510" s="697"/>
      <c r="E510" s="696"/>
      <c r="F510" s="696" t="str">
        <f t="shared" si="45"/>
        <v/>
      </c>
      <c r="G510" s="696" t="str">
        <f t="shared" si="46"/>
        <v/>
      </c>
      <c r="H510" s="696" t="str">
        <f t="shared" si="47"/>
        <v/>
      </c>
    </row>
    <row r="511" spans="1:8">
      <c r="A511" s="694" t="str">
        <f t="shared" si="42"/>
        <v/>
      </c>
      <c r="B511" s="695" t="str">
        <f t="shared" si="43"/>
        <v/>
      </c>
      <c r="C511" s="696" t="str">
        <f t="shared" si="44"/>
        <v/>
      </c>
      <c r="D511" s="697"/>
      <c r="E511" s="696"/>
      <c r="F511" s="696" t="str">
        <f t="shared" si="45"/>
        <v/>
      </c>
      <c r="G511" s="696" t="str">
        <f t="shared" si="46"/>
        <v/>
      </c>
      <c r="H511" s="696" t="str">
        <f t="shared" si="47"/>
        <v/>
      </c>
    </row>
    <row r="512" spans="1:8">
      <c r="A512" s="694" t="str">
        <f t="shared" si="42"/>
        <v/>
      </c>
      <c r="B512" s="695" t="str">
        <f t="shared" si="43"/>
        <v/>
      </c>
      <c r="C512" s="696" t="str">
        <f t="shared" si="44"/>
        <v/>
      </c>
      <c r="D512" s="697"/>
      <c r="E512" s="696"/>
      <c r="F512" s="696" t="str">
        <f t="shared" si="45"/>
        <v/>
      </c>
      <c r="G512" s="696" t="str">
        <f t="shared" si="46"/>
        <v/>
      </c>
      <c r="H512" s="696" t="str">
        <f t="shared" si="47"/>
        <v/>
      </c>
    </row>
    <row r="513" spans="1:8">
      <c r="A513" s="694" t="str">
        <f t="shared" si="42"/>
        <v/>
      </c>
      <c r="B513" s="695" t="str">
        <f t="shared" si="43"/>
        <v/>
      </c>
      <c r="C513" s="696" t="str">
        <f t="shared" si="44"/>
        <v/>
      </c>
      <c r="D513" s="697"/>
      <c r="E513" s="696"/>
      <c r="F513" s="696" t="str">
        <f t="shared" si="45"/>
        <v/>
      </c>
      <c r="G513" s="696" t="str">
        <f t="shared" si="46"/>
        <v/>
      </c>
      <c r="H513" s="696" t="str">
        <f t="shared" si="47"/>
        <v/>
      </c>
    </row>
    <row r="514" spans="1:8">
      <c r="A514" s="694" t="str">
        <f t="shared" si="42"/>
        <v/>
      </c>
      <c r="B514" s="695" t="str">
        <f t="shared" si="43"/>
        <v/>
      </c>
      <c r="C514" s="696" t="str">
        <f t="shared" si="44"/>
        <v/>
      </c>
      <c r="D514" s="697"/>
      <c r="E514" s="696"/>
      <c r="F514" s="696" t="str">
        <f t="shared" si="45"/>
        <v/>
      </c>
      <c r="G514" s="696" t="str">
        <f t="shared" si="46"/>
        <v/>
      </c>
      <c r="H514" s="696" t="str">
        <f t="shared" si="47"/>
        <v/>
      </c>
    </row>
    <row r="515" spans="1:8">
      <c r="A515" s="694" t="str">
        <f t="shared" si="42"/>
        <v/>
      </c>
      <c r="B515" s="695" t="str">
        <f t="shared" si="43"/>
        <v/>
      </c>
      <c r="C515" s="696" t="str">
        <f t="shared" si="44"/>
        <v/>
      </c>
      <c r="D515" s="697"/>
      <c r="E515" s="696"/>
      <c r="F515" s="696" t="str">
        <f t="shared" si="45"/>
        <v/>
      </c>
      <c r="G515" s="696" t="str">
        <f t="shared" si="46"/>
        <v/>
      </c>
      <c r="H515" s="696" t="str">
        <f t="shared" si="47"/>
        <v/>
      </c>
    </row>
    <row r="516" spans="1:8">
      <c r="A516" s="694" t="str">
        <f t="shared" si="42"/>
        <v/>
      </c>
      <c r="B516" s="695" t="str">
        <f t="shared" si="43"/>
        <v/>
      </c>
      <c r="C516" s="696" t="str">
        <f t="shared" si="44"/>
        <v/>
      </c>
      <c r="D516" s="697"/>
      <c r="E516" s="696"/>
      <c r="F516" s="696" t="str">
        <f t="shared" si="45"/>
        <v/>
      </c>
      <c r="G516" s="696" t="str">
        <f t="shared" si="46"/>
        <v/>
      </c>
      <c r="H516" s="696" t="str">
        <f t="shared" si="47"/>
        <v/>
      </c>
    </row>
    <row r="517" spans="1:8">
      <c r="A517" s="694" t="str">
        <f t="shared" si="42"/>
        <v/>
      </c>
      <c r="B517" s="695" t="str">
        <f t="shared" si="43"/>
        <v/>
      </c>
      <c r="C517" s="696" t="str">
        <f t="shared" si="44"/>
        <v/>
      </c>
      <c r="D517" s="697"/>
      <c r="E517" s="696"/>
      <c r="F517" s="696" t="str">
        <f t="shared" si="45"/>
        <v/>
      </c>
      <c r="G517" s="696" t="str">
        <f t="shared" si="46"/>
        <v/>
      </c>
      <c r="H517" s="696" t="str">
        <f t="shared" si="47"/>
        <v/>
      </c>
    </row>
    <row r="518" spans="1:8">
      <c r="A518" s="694" t="str">
        <f t="shared" si="42"/>
        <v/>
      </c>
      <c r="B518" s="695" t="str">
        <f t="shared" si="43"/>
        <v/>
      </c>
      <c r="C518" s="696" t="str">
        <f t="shared" si="44"/>
        <v/>
      </c>
      <c r="D518" s="697"/>
      <c r="E518" s="696"/>
      <c r="F518" s="696" t="str">
        <f t="shared" si="45"/>
        <v/>
      </c>
      <c r="G518" s="696" t="str">
        <f t="shared" si="46"/>
        <v/>
      </c>
      <c r="H518" s="696" t="str">
        <f t="shared" si="47"/>
        <v/>
      </c>
    </row>
    <row r="519" spans="1:8">
      <c r="A519" s="694" t="str">
        <f t="shared" si="42"/>
        <v/>
      </c>
      <c r="B519" s="695" t="str">
        <f t="shared" si="43"/>
        <v/>
      </c>
      <c r="C519" s="696" t="str">
        <f t="shared" si="44"/>
        <v/>
      </c>
      <c r="D519" s="697"/>
      <c r="E519" s="696"/>
      <c r="F519" s="696" t="str">
        <f t="shared" si="45"/>
        <v/>
      </c>
      <c r="G519" s="696" t="str">
        <f t="shared" si="46"/>
        <v/>
      </c>
      <c r="H519" s="696" t="str">
        <f t="shared" si="47"/>
        <v/>
      </c>
    </row>
    <row r="520" spans="1:8">
      <c r="A520" s="694" t="str">
        <f t="shared" si="42"/>
        <v/>
      </c>
      <c r="B520" s="695" t="str">
        <f t="shared" si="43"/>
        <v/>
      </c>
      <c r="C520" s="696" t="str">
        <f t="shared" si="44"/>
        <v/>
      </c>
      <c r="D520" s="697"/>
      <c r="E520" s="696"/>
      <c r="F520" s="696" t="str">
        <f t="shared" si="45"/>
        <v/>
      </c>
      <c r="G520" s="696" t="str">
        <f t="shared" si="46"/>
        <v/>
      </c>
      <c r="H520" s="696" t="str">
        <f t="shared" si="47"/>
        <v/>
      </c>
    </row>
    <row r="521" spans="1:8">
      <c r="A521" s="694" t="str">
        <f t="shared" si="42"/>
        <v/>
      </c>
      <c r="B521" s="695" t="str">
        <f t="shared" si="43"/>
        <v/>
      </c>
      <c r="C521" s="696" t="str">
        <f t="shared" si="44"/>
        <v/>
      </c>
      <c r="D521" s="697"/>
      <c r="E521" s="696"/>
      <c r="F521" s="696" t="str">
        <f t="shared" si="45"/>
        <v/>
      </c>
      <c r="G521" s="696" t="str">
        <f t="shared" si="46"/>
        <v/>
      </c>
      <c r="H521" s="696" t="str">
        <f t="shared" si="47"/>
        <v/>
      </c>
    </row>
    <row r="522" spans="1:8">
      <c r="A522" s="694" t="str">
        <f t="shared" si="42"/>
        <v/>
      </c>
      <c r="B522" s="695" t="str">
        <f t="shared" si="43"/>
        <v/>
      </c>
      <c r="C522" s="696" t="str">
        <f t="shared" si="44"/>
        <v/>
      </c>
      <c r="D522" s="697"/>
      <c r="E522" s="696"/>
      <c r="F522" s="696" t="str">
        <f t="shared" si="45"/>
        <v/>
      </c>
      <c r="G522" s="696" t="str">
        <f t="shared" si="46"/>
        <v/>
      </c>
      <c r="H522" s="696" t="str">
        <f t="shared" si="47"/>
        <v/>
      </c>
    </row>
    <row r="523" spans="1:8">
      <c r="A523" s="694" t="str">
        <f t="shared" si="42"/>
        <v/>
      </c>
      <c r="B523" s="695" t="str">
        <f t="shared" si="43"/>
        <v/>
      </c>
      <c r="C523" s="696" t="str">
        <f t="shared" si="44"/>
        <v/>
      </c>
      <c r="D523" s="697"/>
      <c r="E523" s="696"/>
      <c r="F523" s="696" t="str">
        <f t="shared" si="45"/>
        <v/>
      </c>
      <c r="G523" s="696" t="str">
        <f t="shared" si="46"/>
        <v/>
      </c>
      <c r="H523" s="696" t="str">
        <f t="shared" si="47"/>
        <v/>
      </c>
    </row>
    <row r="524" spans="1:8">
      <c r="A524" s="694" t="str">
        <f t="shared" si="42"/>
        <v/>
      </c>
      <c r="B524" s="695" t="str">
        <f t="shared" si="43"/>
        <v/>
      </c>
      <c r="C524" s="696" t="str">
        <f t="shared" si="44"/>
        <v/>
      </c>
      <c r="D524" s="697"/>
      <c r="E524" s="696"/>
      <c r="F524" s="696" t="str">
        <f t="shared" si="45"/>
        <v/>
      </c>
      <c r="G524" s="696" t="str">
        <f t="shared" si="46"/>
        <v/>
      </c>
      <c r="H524" s="696" t="str">
        <f t="shared" si="47"/>
        <v/>
      </c>
    </row>
    <row r="525" spans="1:8">
      <c r="A525" s="694" t="str">
        <f t="shared" si="42"/>
        <v/>
      </c>
      <c r="B525" s="695" t="str">
        <f t="shared" si="43"/>
        <v/>
      </c>
      <c r="C525" s="696" t="str">
        <f t="shared" si="44"/>
        <v/>
      </c>
      <c r="D525" s="697"/>
      <c r="E525" s="696"/>
      <c r="F525" s="696" t="str">
        <f t="shared" si="45"/>
        <v/>
      </c>
      <c r="G525" s="696" t="str">
        <f t="shared" si="46"/>
        <v/>
      </c>
      <c r="H525" s="696" t="str">
        <f t="shared" si="47"/>
        <v/>
      </c>
    </row>
    <row r="526" spans="1:8">
      <c r="A526" s="694" t="str">
        <f t="shared" si="42"/>
        <v/>
      </c>
      <c r="B526" s="695" t="str">
        <f t="shared" si="43"/>
        <v/>
      </c>
      <c r="C526" s="696" t="str">
        <f t="shared" si="44"/>
        <v/>
      </c>
      <c r="D526" s="697"/>
      <c r="E526" s="696"/>
      <c r="F526" s="696" t="str">
        <f t="shared" si="45"/>
        <v/>
      </c>
      <c r="G526" s="696" t="str">
        <f t="shared" si="46"/>
        <v/>
      </c>
      <c r="H526" s="696" t="str">
        <f t="shared" si="47"/>
        <v/>
      </c>
    </row>
    <row r="527" spans="1:8">
      <c r="A527" s="694" t="str">
        <f t="shared" si="42"/>
        <v/>
      </c>
      <c r="B527" s="695" t="str">
        <f t="shared" si="43"/>
        <v/>
      </c>
      <c r="C527" s="696" t="str">
        <f t="shared" si="44"/>
        <v/>
      </c>
      <c r="D527" s="697"/>
      <c r="E527" s="696"/>
      <c r="F527" s="696" t="str">
        <f t="shared" si="45"/>
        <v/>
      </c>
      <c r="G527" s="696" t="str">
        <f t="shared" si="46"/>
        <v/>
      </c>
      <c r="H527" s="696" t="str">
        <f t="shared" si="47"/>
        <v/>
      </c>
    </row>
    <row r="528" spans="1:8">
      <c r="A528" s="694" t="str">
        <f t="shared" si="42"/>
        <v/>
      </c>
      <c r="B528" s="695" t="str">
        <f t="shared" si="43"/>
        <v/>
      </c>
      <c r="C528" s="696" t="str">
        <f t="shared" si="44"/>
        <v/>
      </c>
      <c r="D528" s="697"/>
      <c r="E528" s="696"/>
      <c r="F528" s="696" t="str">
        <f t="shared" si="45"/>
        <v/>
      </c>
      <c r="G528" s="696" t="str">
        <f t="shared" si="46"/>
        <v/>
      </c>
      <c r="H528" s="696" t="str">
        <f t="shared" si="47"/>
        <v/>
      </c>
    </row>
    <row r="529" spans="1:8">
      <c r="A529" s="694" t="str">
        <f t="shared" si="42"/>
        <v/>
      </c>
      <c r="B529" s="695" t="str">
        <f t="shared" si="43"/>
        <v/>
      </c>
      <c r="C529" s="696" t="str">
        <f t="shared" si="44"/>
        <v/>
      </c>
      <c r="D529" s="697"/>
      <c r="E529" s="696"/>
      <c r="F529" s="696" t="str">
        <f t="shared" si="45"/>
        <v/>
      </c>
      <c r="G529" s="696" t="str">
        <f t="shared" si="46"/>
        <v/>
      </c>
      <c r="H529" s="696" t="str">
        <f t="shared" si="47"/>
        <v/>
      </c>
    </row>
    <row r="530" spans="1:8">
      <c r="A530" s="694" t="str">
        <f t="shared" ref="A530:A593" si="48">IF(H529="","",IF(roundOpt,IF(OR(A529&gt;=nper,ROUND(H529,2)&lt;=0),"",A529+1),IF(OR(A529&gt;=nper,H529&lt;=0),"",A529+1)))</f>
        <v/>
      </c>
      <c r="B530" s="695" t="str">
        <f t="shared" ref="B530:B593" si="49">IF(A530="","",IF(OR(periods_per_year=26,periods_per_year=52),IF(periods_per_year=26,IF(A530=1,fpdate,B529+14),IF(periods_per_year=52,IF(A530=1,fpdate,B529+7),"n/a")),IF(periods_per_year=24,DATE(YEAR(fpdate),MONTH(fpdate)+(A530-1)/2+IF(AND(DAY(fpdate)&gt;=15,MOD(A530,2)=0),1,0),IF(MOD(A530,2)=0,IF(DAY(fpdate)&gt;=15,DAY(fpdate)-14,DAY(fpdate)+14),DAY(fpdate))),IF(DAY(DATE(YEAR(fpdate),MONTH(fpdate)+(A530-1)*months_per_period,DAY(fpdate)))&lt;&gt;DAY(fpdate),DATE(YEAR(fpdate),MONTH(fpdate)+(A530-1)*months_per_period+1,0),DATE(YEAR(fpdate),MONTH(fpdate)+(A530-1)*months_per_period,DAY(fpdate))))))</f>
        <v/>
      </c>
      <c r="C530" s="696" t="str">
        <f t="shared" ref="C530:C593" si="50">IF(A530="","",IF(roundOpt,IF(OR(A530=nper,payment&gt;ROUND((1+rate)*H529,2)),ROUND((1+rate)*H529,2),payment),IF(OR(A530=nper,payment&gt;(1+rate)*H529),(1+rate)*H529,payment)))</f>
        <v/>
      </c>
      <c r="D530" s="697"/>
      <c r="E530" s="696"/>
      <c r="F530" s="696" t="str">
        <f t="shared" ref="F530:F593" si="51">IF(A530="","",IF(AND(A530=1,pmtType=1),0,IF(roundOpt,ROUND(rate*H529,2),rate*H529)))</f>
        <v/>
      </c>
      <c r="G530" s="696" t="str">
        <f t="shared" ref="G530:G593" si="52">IF(A530="","",C530-F530+D530)</f>
        <v/>
      </c>
      <c r="H530" s="696" t="str">
        <f t="shared" ref="H530:H593" si="53">IF(A530="","",H529-G530)</f>
        <v/>
      </c>
    </row>
    <row r="531" spans="1:8">
      <c r="A531" s="694" t="str">
        <f t="shared" si="48"/>
        <v/>
      </c>
      <c r="B531" s="695" t="str">
        <f t="shared" si="49"/>
        <v/>
      </c>
      <c r="C531" s="696" t="str">
        <f t="shared" si="50"/>
        <v/>
      </c>
      <c r="D531" s="697"/>
      <c r="E531" s="696"/>
      <c r="F531" s="696" t="str">
        <f t="shared" si="51"/>
        <v/>
      </c>
      <c r="G531" s="696" t="str">
        <f t="shared" si="52"/>
        <v/>
      </c>
      <c r="H531" s="696" t="str">
        <f t="shared" si="53"/>
        <v/>
      </c>
    </row>
    <row r="532" spans="1:8">
      <c r="A532" s="694" t="str">
        <f t="shared" si="48"/>
        <v/>
      </c>
      <c r="B532" s="695" t="str">
        <f t="shared" si="49"/>
        <v/>
      </c>
      <c r="C532" s="696" t="str">
        <f t="shared" si="50"/>
        <v/>
      </c>
      <c r="D532" s="697"/>
      <c r="E532" s="696"/>
      <c r="F532" s="696" t="str">
        <f t="shared" si="51"/>
        <v/>
      </c>
      <c r="G532" s="696" t="str">
        <f t="shared" si="52"/>
        <v/>
      </c>
      <c r="H532" s="696" t="str">
        <f t="shared" si="53"/>
        <v/>
      </c>
    </row>
    <row r="533" spans="1:8">
      <c r="A533" s="694" t="str">
        <f t="shared" si="48"/>
        <v/>
      </c>
      <c r="B533" s="695" t="str">
        <f t="shared" si="49"/>
        <v/>
      </c>
      <c r="C533" s="696" t="str">
        <f t="shared" si="50"/>
        <v/>
      </c>
      <c r="D533" s="697"/>
      <c r="E533" s="696"/>
      <c r="F533" s="696" t="str">
        <f t="shared" si="51"/>
        <v/>
      </c>
      <c r="G533" s="696" t="str">
        <f t="shared" si="52"/>
        <v/>
      </c>
      <c r="H533" s="696" t="str">
        <f t="shared" si="53"/>
        <v/>
      </c>
    </row>
    <row r="534" spans="1:8">
      <c r="A534" s="694" t="str">
        <f t="shared" si="48"/>
        <v/>
      </c>
      <c r="B534" s="695" t="str">
        <f t="shared" si="49"/>
        <v/>
      </c>
      <c r="C534" s="696" t="str">
        <f t="shared" si="50"/>
        <v/>
      </c>
      <c r="D534" s="697"/>
      <c r="E534" s="696"/>
      <c r="F534" s="696" t="str">
        <f t="shared" si="51"/>
        <v/>
      </c>
      <c r="G534" s="696" t="str">
        <f t="shared" si="52"/>
        <v/>
      </c>
      <c r="H534" s="696" t="str">
        <f t="shared" si="53"/>
        <v/>
      </c>
    </row>
    <row r="535" spans="1:8">
      <c r="A535" s="694" t="str">
        <f t="shared" si="48"/>
        <v/>
      </c>
      <c r="B535" s="695" t="str">
        <f t="shared" si="49"/>
        <v/>
      </c>
      <c r="C535" s="696" t="str">
        <f t="shared" si="50"/>
        <v/>
      </c>
      <c r="D535" s="697"/>
      <c r="E535" s="696"/>
      <c r="F535" s="696" t="str">
        <f t="shared" si="51"/>
        <v/>
      </c>
      <c r="G535" s="696" t="str">
        <f t="shared" si="52"/>
        <v/>
      </c>
      <c r="H535" s="696" t="str">
        <f t="shared" si="53"/>
        <v/>
      </c>
    </row>
    <row r="536" spans="1:8">
      <c r="A536" s="694" t="str">
        <f t="shared" si="48"/>
        <v/>
      </c>
      <c r="B536" s="695" t="str">
        <f t="shared" si="49"/>
        <v/>
      </c>
      <c r="C536" s="696" t="str">
        <f t="shared" si="50"/>
        <v/>
      </c>
      <c r="D536" s="697"/>
      <c r="E536" s="696"/>
      <c r="F536" s="696" t="str">
        <f t="shared" si="51"/>
        <v/>
      </c>
      <c r="G536" s="696" t="str">
        <f t="shared" si="52"/>
        <v/>
      </c>
      <c r="H536" s="696" t="str">
        <f t="shared" si="53"/>
        <v/>
      </c>
    </row>
    <row r="537" spans="1:8">
      <c r="A537" s="694" t="str">
        <f t="shared" si="48"/>
        <v/>
      </c>
      <c r="B537" s="695" t="str">
        <f t="shared" si="49"/>
        <v/>
      </c>
      <c r="C537" s="696" t="str">
        <f t="shared" si="50"/>
        <v/>
      </c>
      <c r="D537" s="697"/>
      <c r="E537" s="696"/>
      <c r="F537" s="696" t="str">
        <f t="shared" si="51"/>
        <v/>
      </c>
      <c r="G537" s="696" t="str">
        <f t="shared" si="52"/>
        <v/>
      </c>
      <c r="H537" s="696" t="str">
        <f t="shared" si="53"/>
        <v/>
      </c>
    </row>
    <row r="538" spans="1:8">
      <c r="A538" s="694" t="str">
        <f t="shared" si="48"/>
        <v/>
      </c>
      <c r="B538" s="695" t="str">
        <f t="shared" si="49"/>
        <v/>
      </c>
      <c r="C538" s="696" t="str">
        <f t="shared" si="50"/>
        <v/>
      </c>
      <c r="D538" s="697"/>
      <c r="E538" s="696"/>
      <c r="F538" s="696" t="str">
        <f t="shared" si="51"/>
        <v/>
      </c>
      <c r="G538" s="696" t="str">
        <f t="shared" si="52"/>
        <v/>
      </c>
      <c r="H538" s="696" t="str">
        <f t="shared" si="53"/>
        <v/>
      </c>
    </row>
    <row r="539" spans="1:8">
      <c r="A539" s="694" t="str">
        <f t="shared" si="48"/>
        <v/>
      </c>
      <c r="B539" s="695" t="str">
        <f t="shared" si="49"/>
        <v/>
      </c>
      <c r="C539" s="696" t="str">
        <f t="shared" si="50"/>
        <v/>
      </c>
      <c r="D539" s="697"/>
      <c r="E539" s="696"/>
      <c r="F539" s="696" t="str">
        <f t="shared" si="51"/>
        <v/>
      </c>
      <c r="G539" s="696" t="str">
        <f t="shared" si="52"/>
        <v/>
      </c>
      <c r="H539" s="696" t="str">
        <f t="shared" si="53"/>
        <v/>
      </c>
    </row>
    <row r="540" spans="1:8">
      <c r="A540" s="694" t="str">
        <f t="shared" si="48"/>
        <v/>
      </c>
      <c r="B540" s="695" t="str">
        <f t="shared" si="49"/>
        <v/>
      </c>
      <c r="C540" s="696" t="str">
        <f t="shared" si="50"/>
        <v/>
      </c>
      <c r="D540" s="697"/>
      <c r="E540" s="696"/>
      <c r="F540" s="696" t="str">
        <f t="shared" si="51"/>
        <v/>
      </c>
      <c r="G540" s="696" t="str">
        <f t="shared" si="52"/>
        <v/>
      </c>
      <c r="H540" s="696" t="str">
        <f t="shared" si="53"/>
        <v/>
      </c>
    </row>
    <row r="541" spans="1:8">
      <c r="A541" s="694" t="str">
        <f t="shared" si="48"/>
        <v/>
      </c>
      <c r="B541" s="695" t="str">
        <f t="shared" si="49"/>
        <v/>
      </c>
      <c r="C541" s="696" t="str">
        <f t="shared" si="50"/>
        <v/>
      </c>
      <c r="D541" s="697"/>
      <c r="E541" s="696"/>
      <c r="F541" s="696" t="str">
        <f t="shared" si="51"/>
        <v/>
      </c>
      <c r="G541" s="696" t="str">
        <f t="shared" si="52"/>
        <v/>
      </c>
      <c r="H541" s="696" t="str">
        <f t="shared" si="53"/>
        <v/>
      </c>
    </row>
    <row r="542" spans="1:8">
      <c r="A542" s="694" t="str">
        <f t="shared" si="48"/>
        <v/>
      </c>
      <c r="B542" s="695" t="str">
        <f t="shared" si="49"/>
        <v/>
      </c>
      <c r="C542" s="696" t="str">
        <f t="shared" si="50"/>
        <v/>
      </c>
      <c r="D542" s="697"/>
      <c r="E542" s="696"/>
      <c r="F542" s="696" t="str">
        <f t="shared" si="51"/>
        <v/>
      </c>
      <c r="G542" s="696" t="str">
        <f t="shared" si="52"/>
        <v/>
      </c>
      <c r="H542" s="696" t="str">
        <f t="shared" si="53"/>
        <v/>
      </c>
    </row>
    <row r="543" spans="1:8">
      <c r="A543" s="694" t="str">
        <f t="shared" si="48"/>
        <v/>
      </c>
      <c r="B543" s="695" t="str">
        <f t="shared" si="49"/>
        <v/>
      </c>
      <c r="C543" s="696" t="str">
        <f t="shared" si="50"/>
        <v/>
      </c>
      <c r="D543" s="697"/>
      <c r="E543" s="696"/>
      <c r="F543" s="696" t="str">
        <f t="shared" si="51"/>
        <v/>
      </c>
      <c r="G543" s="696" t="str">
        <f t="shared" si="52"/>
        <v/>
      </c>
      <c r="H543" s="696" t="str">
        <f t="shared" si="53"/>
        <v/>
      </c>
    </row>
    <row r="544" spans="1:8">
      <c r="A544" s="694" t="str">
        <f t="shared" si="48"/>
        <v/>
      </c>
      <c r="B544" s="695" t="str">
        <f t="shared" si="49"/>
        <v/>
      </c>
      <c r="C544" s="696" t="str">
        <f t="shared" si="50"/>
        <v/>
      </c>
      <c r="D544" s="697"/>
      <c r="E544" s="696"/>
      <c r="F544" s="696" t="str">
        <f t="shared" si="51"/>
        <v/>
      </c>
      <c r="G544" s="696" t="str">
        <f t="shared" si="52"/>
        <v/>
      </c>
      <c r="H544" s="696" t="str">
        <f t="shared" si="53"/>
        <v/>
      </c>
    </row>
    <row r="545" spans="1:8">
      <c r="A545" s="694" t="str">
        <f t="shared" si="48"/>
        <v/>
      </c>
      <c r="B545" s="695" t="str">
        <f t="shared" si="49"/>
        <v/>
      </c>
      <c r="C545" s="696" t="str">
        <f t="shared" si="50"/>
        <v/>
      </c>
      <c r="D545" s="697"/>
      <c r="E545" s="696"/>
      <c r="F545" s="696" t="str">
        <f t="shared" si="51"/>
        <v/>
      </c>
      <c r="G545" s="696" t="str">
        <f t="shared" si="52"/>
        <v/>
      </c>
      <c r="H545" s="696" t="str">
        <f t="shared" si="53"/>
        <v/>
      </c>
    </row>
    <row r="546" spans="1:8">
      <c r="A546" s="694" t="str">
        <f t="shared" si="48"/>
        <v/>
      </c>
      <c r="B546" s="695" t="str">
        <f t="shared" si="49"/>
        <v/>
      </c>
      <c r="C546" s="696" t="str">
        <f t="shared" si="50"/>
        <v/>
      </c>
      <c r="D546" s="697"/>
      <c r="E546" s="696"/>
      <c r="F546" s="696" t="str">
        <f t="shared" si="51"/>
        <v/>
      </c>
      <c r="G546" s="696" t="str">
        <f t="shared" si="52"/>
        <v/>
      </c>
      <c r="H546" s="696" t="str">
        <f t="shared" si="53"/>
        <v/>
      </c>
    </row>
    <row r="547" spans="1:8">
      <c r="A547" s="694" t="str">
        <f t="shared" si="48"/>
        <v/>
      </c>
      <c r="B547" s="695" t="str">
        <f t="shared" si="49"/>
        <v/>
      </c>
      <c r="C547" s="696" t="str">
        <f t="shared" si="50"/>
        <v/>
      </c>
      <c r="D547" s="697"/>
      <c r="E547" s="696"/>
      <c r="F547" s="696" t="str">
        <f t="shared" si="51"/>
        <v/>
      </c>
      <c r="G547" s="696" t="str">
        <f t="shared" si="52"/>
        <v/>
      </c>
      <c r="H547" s="696" t="str">
        <f t="shared" si="53"/>
        <v/>
      </c>
    </row>
    <row r="548" spans="1:8">
      <c r="A548" s="694" t="str">
        <f t="shared" si="48"/>
        <v/>
      </c>
      <c r="B548" s="695" t="str">
        <f t="shared" si="49"/>
        <v/>
      </c>
      <c r="C548" s="696" t="str">
        <f t="shared" si="50"/>
        <v/>
      </c>
      <c r="D548" s="697"/>
      <c r="E548" s="696"/>
      <c r="F548" s="696" t="str">
        <f t="shared" si="51"/>
        <v/>
      </c>
      <c r="G548" s="696" t="str">
        <f t="shared" si="52"/>
        <v/>
      </c>
      <c r="H548" s="696" t="str">
        <f t="shared" si="53"/>
        <v/>
      </c>
    </row>
    <row r="549" spans="1:8">
      <c r="A549" s="694" t="str">
        <f t="shared" si="48"/>
        <v/>
      </c>
      <c r="B549" s="695" t="str">
        <f t="shared" si="49"/>
        <v/>
      </c>
      <c r="C549" s="696" t="str">
        <f t="shared" si="50"/>
        <v/>
      </c>
      <c r="D549" s="697"/>
      <c r="E549" s="696"/>
      <c r="F549" s="696" t="str">
        <f t="shared" si="51"/>
        <v/>
      </c>
      <c r="G549" s="696" t="str">
        <f t="shared" si="52"/>
        <v/>
      </c>
      <c r="H549" s="696" t="str">
        <f t="shared" si="53"/>
        <v/>
      </c>
    </row>
    <row r="550" spans="1:8">
      <c r="A550" s="694" t="str">
        <f t="shared" si="48"/>
        <v/>
      </c>
      <c r="B550" s="695" t="str">
        <f t="shared" si="49"/>
        <v/>
      </c>
      <c r="C550" s="696" t="str">
        <f t="shared" si="50"/>
        <v/>
      </c>
      <c r="D550" s="697"/>
      <c r="E550" s="696"/>
      <c r="F550" s="696" t="str">
        <f t="shared" si="51"/>
        <v/>
      </c>
      <c r="G550" s="696" t="str">
        <f t="shared" si="52"/>
        <v/>
      </c>
      <c r="H550" s="696" t="str">
        <f t="shared" si="53"/>
        <v/>
      </c>
    </row>
    <row r="551" spans="1:8">
      <c r="A551" s="694" t="str">
        <f t="shared" si="48"/>
        <v/>
      </c>
      <c r="B551" s="695" t="str">
        <f t="shared" si="49"/>
        <v/>
      </c>
      <c r="C551" s="696" t="str">
        <f t="shared" si="50"/>
        <v/>
      </c>
      <c r="D551" s="697"/>
      <c r="E551" s="696"/>
      <c r="F551" s="696" t="str">
        <f t="shared" si="51"/>
        <v/>
      </c>
      <c r="G551" s="696" t="str">
        <f t="shared" si="52"/>
        <v/>
      </c>
      <c r="H551" s="696" t="str">
        <f t="shared" si="53"/>
        <v/>
      </c>
    </row>
    <row r="552" spans="1:8">
      <c r="A552" s="694" t="str">
        <f t="shared" si="48"/>
        <v/>
      </c>
      <c r="B552" s="695" t="str">
        <f t="shared" si="49"/>
        <v/>
      </c>
      <c r="C552" s="696" t="str">
        <f t="shared" si="50"/>
        <v/>
      </c>
      <c r="D552" s="697"/>
      <c r="E552" s="696"/>
      <c r="F552" s="696" t="str">
        <f t="shared" si="51"/>
        <v/>
      </c>
      <c r="G552" s="696" t="str">
        <f t="shared" si="52"/>
        <v/>
      </c>
      <c r="H552" s="696" t="str">
        <f t="shared" si="53"/>
        <v/>
      </c>
    </row>
    <row r="553" spans="1:8">
      <c r="A553" s="694" t="str">
        <f t="shared" si="48"/>
        <v/>
      </c>
      <c r="B553" s="695" t="str">
        <f t="shared" si="49"/>
        <v/>
      </c>
      <c r="C553" s="696" t="str">
        <f t="shared" si="50"/>
        <v/>
      </c>
      <c r="D553" s="697"/>
      <c r="E553" s="696"/>
      <c r="F553" s="696" t="str">
        <f t="shared" si="51"/>
        <v/>
      </c>
      <c r="G553" s="696" t="str">
        <f t="shared" si="52"/>
        <v/>
      </c>
      <c r="H553" s="696" t="str">
        <f t="shared" si="53"/>
        <v/>
      </c>
    </row>
    <row r="554" spans="1:8">
      <c r="A554" s="694" t="str">
        <f t="shared" si="48"/>
        <v/>
      </c>
      <c r="B554" s="695" t="str">
        <f t="shared" si="49"/>
        <v/>
      </c>
      <c r="C554" s="696" t="str">
        <f t="shared" si="50"/>
        <v/>
      </c>
      <c r="D554" s="697"/>
      <c r="E554" s="696"/>
      <c r="F554" s="696" t="str">
        <f t="shared" si="51"/>
        <v/>
      </c>
      <c r="G554" s="696" t="str">
        <f t="shared" si="52"/>
        <v/>
      </c>
      <c r="H554" s="696" t="str">
        <f t="shared" si="53"/>
        <v/>
      </c>
    </row>
    <row r="555" spans="1:8">
      <c r="A555" s="694" t="str">
        <f t="shared" si="48"/>
        <v/>
      </c>
      <c r="B555" s="695" t="str">
        <f t="shared" si="49"/>
        <v/>
      </c>
      <c r="C555" s="696" t="str">
        <f t="shared" si="50"/>
        <v/>
      </c>
      <c r="D555" s="697"/>
      <c r="E555" s="696"/>
      <c r="F555" s="696" t="str">
        <f t="shared" si="51"/>
        <v/>
      </c>
      <c r="G555" s="696" t="str">
        <f t="shared" si="52"/>
        <v/>
      </c>
      <c r="H555" s="696" t="str">
        <f t="shared" si="53"/>
        <v/>
      </c>
    </row>
    <row r="556" spans="1:8">
      <c r="A556" s="694" t="str">
        <f t="shared" si="48"/>
        <v/>
      </c>
      <c r="B556" s="695" t="str">
        <f t="shared" si="49"/>
        <v/>
      </c>
      <c r="C556" s="696" t="str">
        <f t="shared" si="50"/>
        <v/>
      </c>
      <c r="D556" s="697"/>
      <c r="E556" s="696"/>
      <c r="F556" s="696" t="str">
        <f t="shared" si="51"/>
        <v/>
      </c>
      <c r="G556" s="696" t="str">
        <f t="shared" si="52"/>
        <v/>
      </c>
      <c r="H556" s="696" t="str">
        <f t="shared" si="53"/>
        <v/>
      </c>
    </row>
    <row r="557" spans="1:8">
      <c r="A557" s="694" t="str">
        <f t="shared" si="48"/>
        <v/>
      </c>
      <c r="B557" s="695" t="str">
        <f t="shared" si="49"/>
        <v/>
      </c>
      <c r="C557" s="696" t="str">
        <f t="shared" si="50"/>
        <v/>
      </c>
      <c r="D557" s="697"/>
      <c r="E557" s="696"/>
      <c r="F557" s="696" t="str">
        <f t="shared" si="51"/>
        <v/>
      </c>
      <c r="G557" s="696" t="str">
        <f t="shared" si="52"/>
        <v/>
      </c>
      <c r="H557" s="696" t="str">
        <f t="shared" si="53"/>
        <v/>
      </c>
    </row>
    <row r="558" spans="1:8">
      <c r="A558" s="694" t="str">
        <f t="shared" si="48"/>
        <v/>
      </c>
      <c r="B558" s="695" t="str">
        <f t="shared" si="49"/>
        <v/>
      </c>
      <c r="C558" s="696" t="str">
        <f t="shared" si="50"/>
        <v/>
      </c>
      <c r="D558" s="697"/>
      <c r="E558" s="696"/>
      <c r="F558" s="696" t="str">
        <f t="shared" si="51"/>
        <v/>
      </c>
      <c r="G558" s="696" t="str">
        <f t="shared" si="52"/>
        <v/>
      </c>
      <c r="H558" s="696" t="str">
        <f t="shared" si="53"/>
        <v/>
      </c>
    </row>
    <row r="559" spans="1:8">
      <c r="A559" s="694" t="str">
        <f t="shared" si="48"/>
        <v/>
      </c>
      <c r="B559" s="695" t="str">
        <f t="shared" si="49"/>
        <v/>
      </c>
      <c r="C559" s="696" t="str">
        <f t="shared" si="50"/>
        <v/>
      </c>
      <c r="D559" s="697"/>
      <c r="E559" s="696"/>
      <c r="F559" s="696" t="str">
        <f t="shared" si="51"/>
        <v/>
      </c>
      <c r="G559" s="696" t="str">
        <f t="shared" si="52"/>
        <v/>
      </c>
      <c r="H559" s="696" t="str">
        <f t="shared" si="53"/>
        <v/>
      </c>
    </row>
    <row r="560" spans="1:8">
      <c r="A560" s="694" t="str">
        <f t="shared" si="48"/>
        <v/>
      </c>
      <c r="B560" s="695" t="str">
        <f t="shared" si="49"/>
        <v/>
      </c>
      <c r="C560" s="696" t="str">
        <f t="shared" si="50"/>
        <v/>
      </c>
      <c r="D560" s="697"/>
      <c r="E560" s="696"/>
      <c r="F560" s="696" t="str">
        <f t="shared" si="51"/>
        <v/>
      </c>
      <c r="G560" s="696" t="str">
        <f t="shared" si="52"/>
        <v/>
      </c>
      <c r="H560" s="696" t="str">
        <f t="shared" si="53"/>
        <v/>
      </c>
    </row>
    <row r="561" spans="1:8">
      <c r="A561" s="694" t="str">
        <f t="shared" si="48"/>
        <v/>
      </c>
      <c r="B561" s="695" t="str">
        <f t="shared" si="49"/>
        <v/>
      </c>
      <c r="C561" s="696" t="str">
        <f t="shared" si="50"/>
        <v/>
      </c>
      <c r="D561" s="697"/>
      <c r="E561" s="696"/>
      <c r="F561" s="696" t="str">
        <f t="shared" si="51"/>
        <v/>
      </c>
      <c r="G561" s="696" t="str">
        <f t="shared" si="52"/>
        <v/>
      </c>
      <c r="H561" s="696" t="str">
        <f t="shared" si="53"/>
        <v/>
      </c>
    </row>
    <row r="562" spans="1:8">
      <c r="A562" s="694" t="str">
        <f t="shared" si="48"/>
        <v/>
      </c>
      <c r="B562" s="695" t="str">
        <f t="shared" si="49"/>
        <v/>
      </c>
      <c r="C562" s="696" t="str">
        <f t="shared" si="50"/>
        <v/>
      </c>
      <c r="D562" s="697"/>
      <c r="E562" s="696"/>
      <c r="F562" s="696" t="str">
        <f t="shared" si="51"/>
        <v/>
      </c>
      <c r="G562" s="696" t="str">
        <f t="shared" si="52"/>
        <v/>
      </c>
      <c r="H562" s="696" t="str">
        <f t="shared" si="53"/>
        <v/>
      </c>
    </row>
    <row r="563" spans="1:8">
      <c r="A563" s="694" t="str">
        <f t="shared" si="48"/>
        <v/>
      </c>
      <c r="B563" s="695" t="str">
        <f t="shared" si="49"/>
        <v/>
      </c>
      <c r="C563" s="696" t="str">
        <f t="shared" si="50"/>
        <v/>
      </c>
      <c r="D563" s="697"/>
      <c r="E563" s="696"/>
      <c r="F563" s="696" t="str">
        <f t="shared" si="51"/>
        <v/>
      </c>
      <c r="G563" s="696" t="str">
        <f t="shared" si="52"/>
        <v/>
      </c>
      <c r="H563" s="696" t="str">
        <f t="shared" si="53"/>
        <v/>
      </c>
    </row>
    <row r="564" spans="1:8">
      <c r="A564" s="694" t="str">
        <f t="shared" si="48"/>
        <v/>
      </c>
      <c r="B564" s="695" t="str">
        <f t="shared" si="49"/>
        <v/>
      </c>
      <c r="C564" s="696" t="str">
        <f t="shared" si="50"/>
        <v/>
      </c>
      <c r="D564" s="697"/>
      <c r="E564" s="696"/>
      <c r="F564" s="696" t="str">
        <f t="shared" si="51"/>
        <v/>
      </c>
      <c r="G564" s="696" t="str">
        <f t="shared" si="52"/>
        <v/>
      </c>
      <c r="H564" s="696" t="str">
        <f t="shared" si="53"/>
        <v/>
      </c>
    </row>
    <row r="565" spans="1:8">
      <c r="A565" s="694" t="str">
        <f t="shared" si="48"/>
        <v/>
      </c>
      <c r="B565" s="695" t="str">
        <f t="shared" si="49"/>
        <v/>
      </c>
      <c r="C565" s="696" t="str">
        <f t="shared" si="50"/>
        <v/>
      </c>
      <c r="D565" s="697"/>
      <c r="E565" s="696"/>
      <c r="F565" s="696" t="str">
        <f t="shared" si="51"/>
        <v/>
      </c>
      <c r="G565" s="696" t="str">
        <f t="shared" si="52"/>
        <v/>
      </c>
      <c r="H565" s="696" t="str">
        <f t="shared" si="53"/>
        <v/>
      </c>
    </row>
    <row r="566" spans="1:8">
      <c r="A566" s="694" t="str">
        <f t="shared" si="48"/>
        <v/>
      </c>
      <c r="B566" s="695" t="str">
        <f t="shared" si="49"/>
        <v/>
      </c>
      <c r="C566" s="696" t="str">
        <f t="shared" si="50"/>
        <v/>
      </c>
      <c r="D566" s="697"/>
      <c r="E566" s="696"/>
      <c r="F566" s="696" t="str">
        <f t="shared" si="51"/>
        <v/>
      </c>
      <c r="G566" s="696" t="str">
        <f t="shared" si="52"/>
        <v/>
      </c>
      <c r="H566" s="696" t="str">
        <f t="shared" si="53"/>
        <v/>
      </c>
    </row>
    <row r="567" spans="1:8">
      <c r="A567" s="694" t="str">
        <f t="shared" si="48"/>
        <v/>
      </c>
      <c r="B567" s="695" t="str">
        <f t="shared" si="49"/>
        <v/>
      </c>
      <c r="C567" s="696" t="str">
        <f t="shared" si="50"/>
        <v/>
      </c>
      <c r="D567" s="697"/>
      <c r="E567" s="696"/>
      <c r="F567" s="696" t="str">
        <f t="shared" si="51"/>
        <v/>
      </c>
      <c r="G567" s="696" t="str">
        <f t="shared" si="52"/>
        <v/>
      </c>
      <c r="H567" s="696" t="str">
        <f t="shared" si="53"/>
        <v/>
      </c>
    </row>
    <row r="568" spans="1:8">
      <c r="A568" s="694" t="str">
        <f t="shared" si="48"/>
        <v/>
      </c>
      <c r="B568" s="695" t="str">
        <f t="shared" si="49"/>
        <v/>
      </c>
      <c r="C568" s="696" t="str">
        <f t="shared" si="50"/>
        <v/>
      </c>
      <c r="D568" s="697"/>
      <c r="E568" s="696"/>
      <c r="F568" s="696" t="str">
        <f t="shared" si="51"/>
        <v/>
      </c>
      <c r="G568" s="696" t="str">
        <f t="shared" si="52"/>
        <v/>
      </c>
      <c r="H568" s="696" t="str">
        <f t="shared" si="53"/>
        <v/>
      </c>
    </row>
    <row r="569" spans="1:8">
      <c r="A569" s="694" t="str">
        <f t="shared" si="48"/>
        <v/>
      </c>
      <c r="B569" s="695" t="str">
        <f t="shared" si="49"/>
        <v/>
      </c>
      <c r="C569" s="696" t="str">
        <f t="shared" si="50"/>
        <v/>
      </c>
      <c r="D569" s="697"/>
      <c r="E569" s="696"/>
      <c r="F569" s="696" t="str">
        <f t="shared" si="51"/>
        <v/>
      </c>
      <c r="G569" s="696" t="str">
        <f t="shared" si="52"/>
        <v/>
      </c>
      <c r="H569" s="696" t="str">
        <f t="shared" si="53"/>
        <v/>
      </c>
    </row>
    <row r="570" spans="1:8">
      <c r="A570" s="694" t="str">
        <f t="shared" si="48"/>
        <v/>
      </c>
      <c r="B570" s="695" t="str">
        <f t="shared" si="49"/>
        <v/>
      </c>
      <c r="C570" s="696" t="str">
        <f t="shared" si="50"/>
        <v/>
      </c>
      <c r="D570" s="697"/>
      <c r="E570" s="696"/>
      <c r="F570" s="696" t="str">
        <f t="shared" si="51"/>
        <v/>
      </c>
      <c r="G570" s="696" t="str">
        <f t="shared" si="52"/>
        <v/>
      </c>
      <c r="H570" s="696" t="str">
        <f t="shared" si="53"/>
        <v/>
      </c>
    </row>
    <row r="571" spans="1:8">
      <c r="A571" s="694" t="str">
        <f t="shared" si="48"/>
        <v/>
      </c>
      <c r="B571" s="695" t="str">
        <f t="shared" si="49"/>
        <v/>
      </c>
      <c r="C571" s="696" t="str">
        <f t="shared" si="50"/>
        <v/>
      </c>
      <c r="D571" s="697"/>
      <c r="E571" s="696"/>
      <c r="F571" s="696" t="str">
        <f t="shared" si="51"/>
        <v/>
      </c>
      <c r="G571" s="696" t="str">
        <f t="shared" si="52"/>
        <v/>
      </c>
      <c r="H571" s="696" t="str">
        <f t="shared" si="53"/>
        <v/>
      </c>
    </row>
    <row r="572" spans="1:8">
      <c r="A572" s="694" t="str">
        <f t="shared" si="48"/>
        <v/>
      </c>
      <c r="B572" s="695" t="str">
        <f t="shared" si="49"/>
        <v/>
      </c>
      <c r="C572" s="696" t="str">
        <f t="shared" si="50"/>
        <v/>
      </c>
      <c r="D572" s="697"/>
      <c r="E572" s="696"/>
      <c r="F572" s="696" t="str">
        <f t="shared" si="51"/>
        <v/>
      </c>
      <c r="G572" s="696" t="str">
        <f t="shared" si="52"/>
        <v/>
      </c>
      <c r="H572" s="696" t="str">
        <f t="shared" si="53"/>
        <v/>
      </c>
    </row>
    <row r="573" spans="1:8">
      <c r="A573" s="694" t="str">
        <f t="shared" si="48"/>
        <v/>
      </c>
      <c r="B573" s="695" t="str">
        <f t="shared" si="49"/>
        <v/>
      </c>
      <c r="C573" s="696" t="str">
        <f t="shared" si="50"/>
        <v/>
      </c>
      <c r="D573" s="697"/>
      <c r="E573" s="696"/>
      <c r="F573" s="696" t="str">
        <f t="shared" si="51"/>
        <v/>
      </c>
      <c r="G573" s="696" t="str">
        <f t="shared" si="52"/>
        <v/>
      </c>
      <c r="H573" s="696" t="str">
        <f t="shared" si="53"/>
        <v/>
      </c>
    </row>
    <row r="574" spans="1:8">
      <c r="A574" s="694" t="str">
        <f t="shared" si="48"/>
        <v/>
      </c>
      <c r="B574" s="695" t="str">
        <f t="shared" si="49"/>
        <v/>
      </c>
      <c r="C574" s="696" t="str">
        <f t="shared" si="50"/>
        <v/>
      </c>
      <c r="D574" s="697"/>
      <c r="E574" s="696"/>
      <c r="F574" s="696" t="str">
        <f t="shared" si="51"/>
        <v/>
      </c>
      <c r="G574" s="696" t="str">
        <f t="shared" si="52"/>
        <v/>
      </c>
      <c r="H574" s="696" t="str">
        <f t="shared" si="53"/>
        <v/>
      </c>
    </row>
    <row r="575" spans="1:8">
      <c r="A575" s="694" t="str">
        <f t="shared" si="48"/>
        <v/>
      </c>
      <c r="B575" s="695" t="str">
        <f t="shared" si="49"/>
        <v/>
      </c>
      <c r="C575" s="696" t="str">
        <f t="shared" si="50"/>
        <v/>
      </c>
      <c r="D575" s="697"/>
      <c r="E575" s="696"/>
      <c r="F575" s="696" t="str">
        <f t="shared" si="51"/>
        <v/>
      </c>
      <c r="G575" s="696" t="str">
        <f t="shared" si="52"/>
        <v/>
      </c>
      <c r="H575" s="696" t="str">
        <f t="shared" si="53"/>
        <v/>
      </c>
    </row>
    <row r="576" spans="1:8">
      <c r="A576" s="694" t="str">
        <f t="shared" si="48"/>
        <v/>
      </c>
      <c r="B576" s="695" t="str">
        <f t="shared" si="49"/>
        <v/>
      </c>
      <c r="C576" s="696" t="str">
        <f t="shared" si="50"/>
        <v/>
      </c>
      <c r="D576" s="697"/>
      <c r="E576" s="696"/>
      <c r="F576" s="696" t="str">
        <f t="shared" si="51"/>
        <v/>
      </c>
      <c r="G576" s="696" t="str">
        <f t="shared" si="52"/>
        <v/>
      </c>
      <c r="H576" s="696" t="str">
        <f t="shared" si="53"/>
        <v/>
      </c>
    </row>
    <row r="577" spans="1:8">
      <c r="A577" s="694" t="str">
        <f t="shared" si="48"/>
        <v/>
      </c>
      <c r="B577" s="695" t="str">
        <f t="shared" si="49"/>
        <v/>
      </c>
      <c r="C577" s="696" t="str">
        <f t="shared" si="50"/>
        <v/>
      </c>
      <c r="D577" s="697"/>
      <c r="E577" s="696"/>
      <c r="F577" s="696" t="str">
        <f t="shared" si="51"/>
        <v/>
      </c>
      <c r="G577" s="696" t="str">
        <f t="shared" si="52"/>
        <v/>
      </c>
      <c r="H577" s="696" t="str">
        <f t="shared" si="53"/>
        <v/>
      </c>
    </row>
    <row r="578" spans="1:8">
      <c r="A578" s="694" t="str">
        <f t="shared" si="48"/>
        <v/>
      </c>
      <c r="B578" s="695" t="str">
        <f t="shared" si="49"/>
        <v/>
      </c>
      <c r="C578" s="696" t="str">
        <f t="shared" si="50"/>
        <v/>
      </c>
      <c r="D578" s="697"/>
      <c r="E578" s="696"/>
      <c r="F578" s="696" t="str">
        <f t="shared" si="51"/>
        <v/>
      </c>
      <c r="G578" s="696" t="str">
        <f t="shared" si="52"/>
        <v/>
      </c>
      <c r="H578" s="696" t="str">
        <f t="shared" si="53"/>
        <v/>
      </c>
    </row>
    <row r="579" spans="1:8">
      <c r="A579" s="694" t="str">
        <f t="shared" si="48"/>
        <v/>
      </c>
      <c r="B579" s="695" t="str">
        <f t="shared" si="49"/>
        <v/>
      </c>
      <c r="C579" s="696" t="str">
        <f t="shared" si="50"/>
        <v/>
      </c>
      <c r="D579" s="697"/>
      <c r="E579" s="696"/>
      <c r="F579" s="696" t="str">
        <f t="shared" si="51"/>
        <v/>
      </c>
      <c r="G579" s="696" t="str">
        <f t="shared" si="52"/>
        <v/>
      </c>
      <c r="H579" s="696" t="str">
        <f t="shared" si="53"/>
        <v/>
      </c>
    </row>
    <row r="580" spans="1:8">
      <c r="A580" s="694" t="str">
        <f t="shared" si="48"/>
        <v/>
      </c>
      <c r="B580" s="695" t="str">
        <f t="shared" si="49"/>
        <v/>
      </c>
      <c r="C580" s="696" t="str">
        <f t="shared" si="50"/>
        <v/>
      </c>
      <c r="D580" s="697"/>
      <c r="E580" s="696"/>
      <c r="F580" s="696" t="str">
        <f t="shared" si="51"/>
        <v/>
      </c>
      <c r="G580" s="696" t="str">
        <f t="shared" si="52"/>
        <v/>
      </c>
      <c r="H580" s="696" t="str">
        <f t="shared" si="53"/>
        <v/>
      </c>
    </row>
    <row r="581" spans="1:8">
      <c r="A581" s="694" t="str">
        <f t="shared" si="48"/>
        <v/>
      </c>
      <c r="B581" s="695" t="str">
        <f t="shared" si="49"/>
        <v/>
      </c>
      <c r="C581" s="696" t="str">
        <f t="shared" si="50"/>
        <v/>
      </c>
      <c r="D581" s="697"/>
      <c r="E581" s="696"/>
      <c r="F581" s="696" t="str">
        <f t="shared" si="51"/>
        <v/>
      </c>
      <c r="G581" s="696" t="str">
        <f t="shared" si="52"/>
        <v/>
      </c>
      <c r="H581" s="696" t="str">
        <f t="shared" si="53"/>
        <v/>
      </c>
    </row>
    <row r="582" spans="1:8">
      <c r="A582" s="694" t="str">
        <f t="shared" si="48"/>
        <v/>
      </c>
      <c r="B582" s="695" t="str">
        <f t="shared" si="49"/>
        <v/>
      </c>
      <c r="C582" s="696" t="str">
        <f t="shared" si="50"/>
        <v/>
      </c>
      <c r="D582" s="697"/>
      <c r="E582" s="696"/>
      <c r="F582" s="696" t="str">
        <f t="shared" si="51"/>
        <v/>
      </c>
      <c r="G582" s="696" t="str">
        <f t="shared" si="52"/>
        <v/>
      </c>
      <c r="H582" s="696" t="str">
        <f t="shared" si="53"/>
        <v/>
      </c>
    </row>
    <row r="583" spans="1:8">
      <c r="A583" s="694" t="str">
        <f t="shared" si="48"/>
        <v/>
      </c>
      <c r="B583" s="695" t="str">
        <f t="shared" si="49"/>
        <v/>
      </c>
      <c r="C583" s="696" t="str">
        <f t="shared" si="50"/>
        <v/>
      </c>
      <c r="D583" s="697"/>
      <c r="E583" s="696"/>
      <c r="F583" s="696" t="str">
        <f t="shared" si="51"/>
        <v/>
      </c>
      <c r="G583" s="696" t="str">
        <f t="shared" si="52"/>
        <v/>
      </c>
      <c r="H583" s="696" t="str">
        <f t="shared" si="53"/>
        <v/>
      </c>
    </row>
    <row r="584" spans="1:8">
      <c r="A584" s="694" t="str">
        <f t="shared" si="48"/>
        <v/>
      </c>
      <c r="B584" s="695" t="str">
        <f t="shared" si="49"/>
        <v/>
      </c>
      <c r="C584" s="696" t="str">
        <f t="shared" si="50"/>
        <v/>
      </c>
      <c r="D584" s="697"/>
      <c r="E584" s="696"/>
      <c r="F584" s="696" t="str">
        <f t="shared" si="51"/>
        <v/>
      </c>
      <c r="G584" s="696" t="str">
        <f t="shared" si="52"/>
        <v/>
      </c>
      <c r="H584" s="696" t="str">
        <f t="shared" si="53"/>
        <v/>
      </c>
    </row>
    <row r="585" spans="1:8">
      <c r="A585" s="694" t="str">
        <f t="shared" si="48"/>
        <v/>
      </c>
      <c r="B585" s="695" t="str">
        <f t="shared" si="49"/>
        <v/>
      </c>
      <c r="C585" s="696" t="str">
        <f t="shared" si="50"/>
        <v/>
      </c>
      <c r="D585" s="697"/>
      <c r="E585" s="696"/>
      <c r="F585" s="696" t="str">
        <f t="shared" si="51"/>
        <v/>
      </c>
      <c r="G585" s="696" t="str">
        <f t="shared" si="52"/>
        <v/>
      </c>
      <c r="H585" s="696" t="str">
        <f t="shared" si="53"/>
        <v/>
      </c>
    </row>
    <row r="586" spans="1:8">
      <c r="A586" s="694" t="str">
        <f t="shared" si="48"/>
        <v/>
      </c>
      <c r="B586" s="695" t="str">
        <f t="shared" si="49"/>
        <v/>
      </c>
      <c r="C586" s="696" t="str">
        <f t="shared" si="50"/>
        <v/>
      </c>
      <c r="D586" s="697"/>
      <c r="E586" s="696"/>
      <c r="F586" s="696" t="str">
        <f t="shared" si="51"/>
        <v/>
      </c>
      <c r="G586" s="696" t="str">
        <f t="shared" si="52"/>
        <v/>
      </c>
      <c r="H586" s="696" t="str">
        <f t="shared" si="53"/>
        <v/>
      </c>
    </row>
    <row r="587" spans="1:8">
      <c r="A587" s="694" t="str">
        <f t="shared" si="48"/>
        <v/>
      </c>
      <c r="B587" s="695" t="str">
        <f t="shared" si="49"/>
        <v/>
      </c>
      <c r="C587" s="696" t="str">
        <f t="shared" si="50"/>
        <v/>
      </c>
      <c r="D587" s="697"/>
      <c r="E587" s="696"/>
      <c r="F587" s="696" t="str">
        <f t="shared" si="51"/>
        <v/>
      </c>
      <c r="G587" s="696" t="str">
        <f t="shared" si="52"/>
        <v/>
      </c>
      <c r="H587" s="696" t="str">
        <f t="shared" si="53"/>
        <v/>
      </c>
    </row>
    <row r="588" spans="1:8">
      <c r="A588" s="694" t="str">
        <f t="shared" si="48"/>
        <v/>
      </c>
      <c r="B588" s="695" t="str">
        <f t="shared" si="49"/>
        <v/>
      </c>
      <c r="C588" s="696" t="str">
        <f t="shared" si="50"/>
        <v/>
      </c>
      <c r="D588" s="697"/>
      <c r="E588" s="696"/>
      <c r="F588" s="696" t="str">
        <f t="shared" si="51"/>
        <v/>
      </c>
      <c r="G588" s="696" t="str">
        <f t="shared" si="52"/>
        <v/>
      </c>
      <c r="H588" s="696" t="str">
        <f t="shared" si="53"/>
        <v/>
      </c>
    </row>
    <row r="589" spans="1:8">
      <c r="A589" s="694" t="str">
        <f t="shared" si="48"/>
        <v/>
      </c>
      <c r="B589" s="695" t="str">
        <f t="shared" si="49"/>
        <v/>
      </c>
      <c r="C589" s="696" t="str">
        <f t="shared" si="50"/>
        <v/>
      </c>
      <c r="D589" s="697"/>
      <c r="E589" s="696"/>
      <c r="F589" s="696" t="str">
        <f t="shared" si="51"/>
        <v/>
      </c>
      <c r="G589" s="696" t="str">
        <f t="shared" si="52"/>
        <v/>
      </c>
      <c r="H589" s="696" t="str">
        <f t="shared" si="53"/>
        <v/>
      </c>
    </row>
    <row r="590" spans="1:8">
      <c r="A590" s="694" t="str">
        <f t="shared" si="48"/>
        <v/>
      </c>
      <c r="B590" s="695" t="str">
        <f t="shared" si="49"/>
        <v/>
      </c>
      <c r="C590" s="696" t="str">
        <f t="shared" si="50"/>
        <v/>
      </c>
      <c r="D590" s="697"/>
      <c r="E590" s="696"/>
      <c r="F590" s="696" t="str">
        <f t="shared" si="51"/>
        <v/>
      </c>
      <c r="G590" s="696" t="str">
        <f t="shared" si="52"/>
        <v/>
      </c>
      <c r="H590" s="696" t="str">
        <f t="shared" si="53"/>
        <v/>
      </c>
    </row>
    <row r="591" spans="1:8">
      <c r="A591" s="694" t="str">
        <f t="shared" si="48"/>
        <v/>
      </c>
      <c r="B591" s="695" t="str">
        <f t="shared" si="49"/>
        <v/>
      </c>
      <c r="C591" s="696" t="str">
        <f t="shared" si="50"/>
        <v/>
      </c>
      <c r="D591" s="697"/>
      <c r="E591" s="696"/>
      <c r="F591" s="696" t="str">
        <f t="shared" si="51"/>
        <v/>
      </c>
      <c r="G591" s="696" t="str">
        <f t="shared" si="52"/>
        <v/>
      </c>
      <c r="H591" s="696" t="str">
        <f t="shared" si="53"/>
        <v/>
      </c>
    </row>
    <row r="592" spans="1:8">
      <c r="A592" s="694" t="str">
        <f t="shared" si="48"/>
        <v/>
      </c>
      <c r="B592" s="695" t="str">
        <f t="shared" si="49"/>
        <v/>
      </c>
      <c r="C592" s="696" t="str">
        <f t="shared" si="50"/>
        <v/>
      </c>
      <c r="D592" s="697"/>
      <c r="E592" s="696"/>
      <c r="F592" s="696" t="str">
        <f t="shared" si="51"/>
        <v/>
      </c>
      <c r="G592" s="696" t="str">
        <f t="shared" si="52"/>
        <v/>
      </c>
      <c r="H592" s="696" t="str">
        <f t="shared" si="53"/>
        <v/>
      </c>
    </row>
    <row r="593" spans="1:8">
      <c r="A593" s="694" t="str">
        <f t="shared" si="48"/>
        <v/>
      </c>
      <c r="B593" s="695" t="str">
        <f t="shared" si="49"/>
        <v/>
      </c>
      <c r="C593" s="696" t="str">
        <f t="shared" si="50"/>
        <v/>
      </c>
      <c r="D593" s="697"/>
      <c r="E593" s="696"/>
      <c r="F593" s="696" t="str">
        <f t="shared" si="51"/>
        <v/>
      </c>
      <c r="G593" s="696" t="str">
        <f t="shared" si="52"/>
        <v/>
      </c>
      <c r="H593" s="696" t="str">
        <f t="shared" si="53"/>
        <v/>
      </c>
    </row>
    <row r="594" spans="1:8">
      <c r="A594" s="694" t="str">
        <f t="shared" ref="A594:A657" si="54">IF(H593="","",IF(roundOpt,IF(OR(A593&gt;=nper,ROUND(H593,2)&lt;=0),"",A593+1),IF(OR(A593&gt;=nper,H593&lt;=0),"",A593+1)))</f>
        <v/>
      </c>
      <c r="B594" s="695" t="str">
        <f t="shared" ref="B594:B657" si="55">IF(A594="","",IF(OR(periods_per_year=26,periods_per_year=52),IF(periods_per_year=26,IF(A594=1,fpdate,B593+14),IF(periods_per_year=52,IF(A594=1,fpdate,B593+7),"n/a")),IF(periods_per_year=24,DATE(YEAR(fpdate),MONTH(fpdate)+(A594-1)/2+IF(AND(DAY(fpdate)&gt;=15,MOD(A594,2)=0),1,0),IF(MOD(A594,2)=0,IF(DAY(fpdate)&gt;=15,DAY(fpdate)-14,DAY(fpdate)+14),DAY(fpdate))),IF(DAY(DATE(YEAR(fpdate),MONTH(fpdate)+(A594-1)*months_per_period,DAY(fpdate)))&lt;&gt;DAY(fpdate),DATE(YEAR(fpdate),MONTH(fpdate)+(A594-1)*months_per_period+1,0),DATE(YEAR(fpdate),MONTH(fpdate)+(A594-1)*months_per_period,DAY(fpdate))))))</f>
        <v/>
      </c>
      <c r="C594" s="696" t="str">
        <f t="shared" ref="C594:C657" si="56">IF(A594="","",IF(roundOpt,IF(OR(A594=nper,payment&gt;ROUND((1+rate)*H593,2)),ROUND((1+rate)*H593,2),payment),IF(OR(A594=nper,payment&gt;(1+rate)*H593),(1+rate)*H593,payment)))</f>
        <v/>
      </c>
      <c r="D594" s="697"/>
      <c r="E594" s="696"/>
      <c r="F594" s="696" t="str">
        <f t="shared" ref="F594:F657" si="57">IF(A594="","",IF(AND(A594=1,pmtType=1),0,IF(roundOpt,ROUND(rate*H593,2),rate*H593)))</f>
        <v/>
      </c>
      <c r="G594" s="696" t="str">
        <f t="shared" ref="G594:G657" si="58">IF(A594="","",C594-F594+D594)</f>
        <v/>
      </c>
      <c r="H594" s="696" t="str">
        <f t="shared" ref="H594:H657" si="59">IF(A594="","",H593-G594)</f>
        <v/>
      </c>
    </row>
    <row r="595" spans="1:8">
      <c r="A595" s="694" t="str">
        <f t="shared" si="54"/>
        <v/>
      </c>
      <c r="B595" s="695" t="str">
        <f t="shared" si="55"/>
        <v/>
      </c>
      <c r="C595" s="696" t="str">
        <f t="shared" si="56"/>
        <v/>
      </c>
      <c r="D595" s="697"/>
      <c r="E595" s="696"/>
      <c r="F595" s="696" t="str">
        <f t="shared" si="57"/>
        <v/>
      </c>
      <c r="G595" s="696" t="str">
        <f t="shared" si="58"/>
        <v/>
      </c>
      <c r="H595" s="696" t="str">
        <f t="shared" si="59"/>
        <v/>
      </c>
    </row>
    <row r="596" spans="1:8">
      <c r="A596" s="694" t="str">
        <f t="shared" si="54"/>
        <v/>
      </c>
      <c r="B596" s="695" t="str">
        <f t="shared" si="55"/>
        <v/>
      </c>
      <c r="C596" s="696" t="str">
        <f t="shared" si="56"/>
        <v/>
      </c>
      <c r="D596" s="697"/>
      <c r="E596" s="696"/>
      <c r="F596" s="696" t="str">
        <f t="shared" si="57"/>
        <v/>
      </c>
      <c r="G596" s="696" t="str">
        <f t="shared" si="58"/>
        <v/>
      </c>
      <c r="H596" s="696" t="str">
        <f t="shared" si="59"/>
        <v/>
      </c>
    </row>
    <row r="597" spans="1:8">
      <c r="A597" s="694" t="str">
        <f t="shared" si="54"/>
        <v/>
      </c>
      <c r="B597" s="695" t="str">
        <f t="shared" si="55"/>
        <v/>
      </c>
      <c r="C597" s="696" t="str">
        <f t="shared" si="56"/>
        <v/>
      </c>
      <c r="D597" s="697"/>
      <c r="E597" s="696"/>
      <c r="F597" s="696" t="str">
        <f t="shared" si="57"/>
        <v/>
      </c>
      <c r="G597" s="696" t="str">
        <f t="shared" si="58"/>
        <v/>
      </c>
      <c r="H597" s="696" t="str">
        <f t="shared" si="59"/>
        <v/>
      </c>
    </row>
    <row r="598" spans="1:8">
      <c r="A598" s="694" t="str">
        <f t="shared" si="54"/>
        <v/>
      </c>
      <c r="B598" s="695" t="str">
        <f t="shared" si="55"/>
        <v/>
      </c>
      <c r="C598" s="696" t="str">
        <f t="shared" si="56"/>
        <v/>
      </c>
      <c r="D598" s="697"/>
      <c r="E598" s="696"/>
      <c r="F598" s="696" t="str">
        <f t="shared" si="57"/>
        <v/>
      </c>
      <c r="G598" s="696" t="str">
        <f t="shared" si="58"/>
        <v/>
      </c>
      <c r="H598" s="696" t="str">
        <f t="shared" si="59"/>
        <v/>
      </c>
    </row>
    <row r="599" spans="1:8">
      <c r="A599" s="694" t="str">
        <f t="shared" si="54"/>
        <v/>
      </c>
      <c r="B599" s="695" t="str">
        <f t="shared" si="55"/>
        <v/>
      </c>
      <c r="C599" s="696" t="str">
        <f t="shared" si="56"/>
        <v/>
      </c>
      <c r="D599" s="697"/>
      <c r="E599" s="696"/>
      <c r="F599" s="696" t="str">
        <f t="shared" si="57"/>
        <v/>
      </c>
      <c r="G599" s="696" t="str">
        <f t="shared" si="58"/>
        <v/>
      </c>
      <c r="H599" s="696" t="str">
        <f t="shared" si="59"/>
        <v/>
      </c>
    </row>
    <row r="600" spans="1:8">
      <c r="A600" s="694" t="str">
        <f t="shared" si="54"/>
        <v/>
      </c>
      <c r="B600" s="695" t="str">
        <f t="shared" si="55"/>
        <v/>
      </c>
      <c r="C600" s="696" t="str">
        <f t="shared" si="56"/>
        <v/>
      </c>
      <c r="D600" s="697"/>
      <c r="E600" s="696"/>
      <c r="F600" s="696" t="str">
        <f t="shared" si="57"/>
        <v/>
      </c>
      <c r="G600" s="696" t="str">
        <f t="shared" si="58"/>
        <v/>
      </c>
      <c r="H600" s="696" t="str">
        <f t="shared" si="59"/>
        <v/>
      </c>
    </row>
    <row r="601" spans="1:8">
      <c r="A601" s="694" t="str">
        <f t="shared" si="54"/>
        <v/>
      </c>
      <c r="B601" s="695" t="str">
        <f t="shared" si="55"/>
        <v/>
      </c>
      <c r="C601" s="696" t="str">
        <f t="shared" si="56"/>
        <v/>
      </c>
      <c r="D601" s="697"/>
      <c r="E601" s="696"/>
      <c r="F601" s="696" t="str">
        <f t="shared" si="57"/>
        <v/>
      </c>
      <c r="G601" s="696" t="str">
        <f t="shared" si="58"/>
        <v/>
      </c>
      <c r="H601" s="696" t="str">
        <f t="shared" si="59"/>
        <v/>
      </c>
    </row>
    <row r="602" spans="1:8">
      <c r="A602" s="694" t="str">
        <f t="shared" si="54"/>
        <v/>
      </c>
      <c r="B602" s="695" t="str">
        <f t="shared" si="55"/>
        <v/>
      </c>
      <c r="C602" s="696" t="str">
        <f t="shared" si="56"/>
        <v/>
      </c>
      <c r="D602" s="697"/>
      <c r="E602" s="696"/>
      <c r="F602" s="696" t="str">
        <f t="shared" si="57"/>
        <v/>
      </c>
      <c r="G602" s="696" t="str">
        <f t="shared" si="58"/>
        <v/>
      </c>
      <c r="H602" s="696" t="str">
        <f t="shared" si="59"/>
        <v/>
      </c>
    </row>
    <row r="603" spans="1:8">
      <c r="A603" s="694" t="str">
        <f t="shared" si="54"/>
        <v/>
      </c>
      <c r="B603" s="695" t="str">
        <f t="shared" si="55"/>
        <v/>
      </c>
      <c r="C603" s="696" t="str">
        <f t="shared" si="56"/>
        <v/>
      </c>
      <c r="D603" s="697"/>
      <c r="E603" s="696"/>
      <c r="F603" s="696" t="str">
        <f t="shared" si="57"/>
        <v/>
      </c>
      <c r="G603" s="696" t="str">
        <f t="shared" si="58"/>
        <v/>
      </c>
      <c r="H603" s="696" t="str">
        <f t="shared" si="59"/>
        <v/>
      </c>
    </row>
    <row r="604" spans="1:8">
      <c r="A604" s="694" t="str">
        <f t="shared" si="54"/>
        <v/>
      </c>
      <c r="B604" s="695" t="str">
        <f t="shared" si="55"/>
        <v/>
      </c>
      <c r="C604" s="696" t="str">
        <f t="shared" si="56"/>
        <v/>
      </c>
      <c r="D604" s="697"/>
      <c r="E604" s="696"/>
      <c r="F604" s="696" t="str">
        <f t="shared" si="57"/>
        <v/>
      </c>
      <c r="G604" s="696" t="str">
        <f t="shared" si="58"/>
        <v/>
      </c>
      <c r="H604" s="696" t="str">
        <f t="shared" si="59"/>
        <v/>
      </c>
    </row>
    <row r="605" spans="1:8">
      <c r="A605" s="694" t="str">
        <f t="shared" si="54"/>
        <v/>
      </c>
      <c r="B605" s="695" t="str">
        <f t="shared" si="55"/>
        <v/>
      </c>
      <c r="C605" s="696" t="str">
        <f t="shared" si="56"/>
        <v/>
      </c>
      <c r="D605" s="697"/>
      <c r="E605" s="696"/>
      <c r="F605" s="696" t="str">
        <f t="shared" si="57"/>
        <v/>
      </c>
      <c r="G605" s="696" t="str">
        <f t="shared" si="58"/>
        <v/>
      </c>
      <c r="H605" s="696" t="str">
        <f t="shared" si="59"/>
        <v/>
      </c>
    </row>
    <row r="606" spans="1:8">
      <c r="A606" s="694" t="str">
        <f t="shared" si="54"/>
        <v/>
      </c>
      <c r="B606" s="695" t="str">
        <f t="shared" si="55"/>
        <v/>
      </c>
      <c r="C606" s="696" t="str">
        <f t="shared" si="56"/>
        <v/>
      </c>
      <c r="D606" s="697"/>
      <c r="E606" s="696"/>
      <c r="F606" s="696" t="str">
        <f t="shared" si="57"/>
        <v/>
      </c>
      <c r="G606" s="696" t="str">
        <f t="shared" si="58"/>
        <v/>
      </c>
      <c r="H606" s="696" t="str">
        <f t="shared" si="59"/>
        <v/>
      </c>
    </row>
    <row r="607" spans="1:8">
      <c r="A607" s="694" t="str">
        <f t="shared" si="54"/>
        <v/>
      </c>
      <c r="B607" s="695" t="str">
        <f t="shared" si="55"/>
        <v/>
      </c>
      <c r="C607" s="696" t="str">
        <f t="shared" si="56"/>
        <v/>
      </c>
      <c r="D607" s="697"/>
      <c r="E607" s="696"/>
      <c r="F607" s="696" t="str">
        <f t="shared" si="57"/>
        <v/>
      </c>
      <c r="G607" s="696" t="str">
        <f t="shared" si="58"/>
        <v/>
      </c>
      <c r="H607" s="696" t="str">
        <f t="shared" si="59"/>
        <v/>
      </c>
    </row>
    <row r="608" spans="1:8">
      <c r="A608" s="694" t="str">
        <f t="shared" si="54"/>
        <v/>
      </c>
      <c r="B608" s="695" t="str">
        <f t="shared" si="55"/>
        <v/>
      </c>
      <c r="C608" s="696" t="str">
        <f t="shared" si="56"/>
        <v/>
      </c>
      <c r="D608" s="697"/>
      <c r="E608" s="696"/>
      <c r="F608" s="696" t="str">
        <f t="shared" si="57"/>
        <v/>
      </c>
      <c r="G608" s="696" t="str">
        <f t="shared" si="58"/>
        <v/>
      </c>
      <c r="H608" s="696" t="str">
        <f t="shared" si="59"/>
        <v/>
      </c>
    </row>
    <row r="609" spans="1:8">
      <c r="A609" s="694" t="str">
        <f t="shared" si="54"/>
        <v/>
      </c>
      <c r="B609" s="695" t="str">
        <f t="shared" si="55"/>
        <v/>
      </c>
      <c r="C609" s="696" t="str">
        <f t="shared" si="56"/>
        <v/>
      </c>
      <c r="D609" s="697"/>
      <c r="E609" s="696"/>
      <c r="F609" s="696" t="str">
        <f t="shared" si="57"/>
        <v/>
      </c>
      <c r="G609" s="696" t="str">
        <f t="shared" si="58"/>
        <v/>
      </c>
      <c r="H609" s="696" t="str">
        <f t="shared" si="59"/>
        <v/>
      </c>
    </row>
    <row r="610" spans="1:8">
      <c r="A610" s="694" t="str">
        <f t="shared" si="54"/>
        <v/>
      </c>
      <c r="B610" s="695" t="str">
        <f t="shared" si="55"/>
        <v/>
      </c>
      <c r="C610" s="696" t="str">
        <f t="shared" si="56"/>
        <v/>
      </c>
      <c r="D610" s="697"/>
      <c r="E610" s="696"/>
      <c r="F610" s="696" t="str">
        <f t="shared" si="57"/>
        <v/>
      </c>
      <c r="G610" s="696" t="str">
        <f t="shared" si="58"/>
        <v/>
      </c>
      <c r="H610" s="696" t="str">
        <f t="shared" si="59"/>
        <v/>
      </c>
    </row>
    <row r="611" spans="1:8">
      <c r="A611" s="694" t="str">
        <f t="shared" si="54"/>
        <v/>
      </c>
      <c r="B611" s="695" t="str">
        <f t="shared" si="55"/>
        <v/>
      </c>
      <c r="C611" s="696" t="str">
        <f t="shared" si="56"/>
        <v/>
      </c>
      <c r="D611" s="697"/>
      <c r="E611" s="696"/>
      <c r="F611" s="696" t="str">
        <f t="shared" si="57"/>
        <v/>
      </c>
      <c r="G611" s="696" t="str">
        <f t="shared" si="58"/>
        <v/>
      </c>
      <c r="H611" s="696" t="str">
        <f t="shared" si="59"/>
        <v/>
      </c>
    </row>
    <row r="612" spans="1:8">
      <c r="A612" s="694" t="str">
        <f t="shared" si="54"/>
        <v/>
      </c>
      <c r="B612" s="695" t="str">
        <f t="shared" si="55"/>
        <v/>
      </c>
      <c r="C612" s="696" t="str">
        <f t="shared" si="56"/>
        <v/>
      </c>
      <c r="D612" s="697"/>
      <c r="E612" s="696"/>
      <c r="F612" s="696" t="str">
        <f t="shared" si="57"/>
        <v/>
      </c>
      <c r="G612" s="696" t="str">
        <f t="shared" si="58"/>
        <v/>
      </c>
      <c r="H612" s="696" t="str">
        <f t="shared" si="59"/>
        <v/>
      </c>
    </row>
    <row r="613" spans="1:8">
      <c r="A613" s="694" t="str">
        <f t="shared" si="54"/>
        <v/>
      </c>
      <c r="B613" s="695" t="str">
        <f t="shared" si="55"/>
        <v/>
      </c>
      <c r="C613" s="696" t="str">
        <f t="shared" si="56"/>
        <v/>
      </c>
      <c r="D613" s="697"/>
      <c r="E613" s="696"/>
      <c r="F613" s="696" t="str">
        <f t="shared" si="57"/>
        <v/>
      </c>
      <c r="G613" s="696" t="str">
        <f t="shared" si="58"/>
        <v/>
      </c>
      <c r="H613" s="696" t="str">
        <f t="shared" si="59"/>
        <v/>
      </c>
    </row>
    <row r="614" spans="1:8">
      <c r="A614" s="694" t="str">
        <f t="shared" si="54"/>
        <v/>
      </c>
      <c r="B614" s="695" t="str">
        <f t="shared" si="55"/>
        <v/>
      </c>
      <c r="C614" s="696" t="str">
        <f t="shared" si="56"/>
        <v/>
      </c>
      <c r="D614" s="697"/>
      <c r="E614" s="696"/>
      <c r="F614" s="696" t="str">
        <f t="shared" si="57"/>
        <v/>
      </c>
      <c r="G614" s="696" t="str">
        <f t="shared" si="58"/>
        <v/>
      </c>
      <c r="H614" s="696" t="str">
        <f t="shared" si="59"/>
        <v/>
      </c>
    </row>
    <row r="615" spans="1:8">
      <c r="A615" s="694" t="str">
        <f t="shared" si="54"/>
        <v/>
      </c>
      <c r="B615" s="695" t="str">
        <f t="shared" si="55"/>
        <v/>
      </c>
      <c r="C615" s="696" t="str">
        <f t="shared" si="56"/>
        <v/>
      </c>
      <c r="D615" s="697"/>
      <c r="E615" s="696"/>
      <c r="F615" s="696" t="str">
        <f t="shared" si="57"/>
        <v/>
      </c>
      <c r="G615" s="696" t="str">
        <f t="shared" si="58"/>
        <v/>
      </c>
      <c r="H615" s="696" t="str">
        <f t="shared" si="59"/>
        <v/>
      </c>
    </row>
    <row r="616" spans="1:8">
      <c r="A616" s="694" t="str">
        <f t="shared" si="54"/>
        <v/>
      </c>
      <c r="B616" s="695" t="str">
        <f t="shared" si="55"/>
        <v/>
      </c>
      <c r="C616" s="696" t="str">
        <f t="shared" si="56"/>
        <v/>
      </c>
      <c r="D616" s="697"/>
      <c r="E616" s="696"/>
      <c r="F616" s="696" t="str">
        <f t="shared" si="57"/>
        <v/>
      </c>
      <c r="G616" s="696" t="str">
        <f t="shared" si="58"/>
        <v/>
      </c>
      <c r="H616" s="696" t="str">
        <f t="shared" si="59"/>
        <v/>
      </c>
    </row>
    <row r="617" spans="1:8">
      <c r="A617" s="694" t="str">
        <f t="shared" si="54"/>
        <v/>
      </c>
      <c r="B617" s="695" t="str">
        <f t="shared" si="55"/>
        <v/>
      </c>
      <c r="C617" s="696" t="str">
        <f t="shared" si="56"/>
        <v/>
      </c>
      <c r="D617" s="697"/>
      <c r="E617" s="696"/>
      <c r="F617" s="696" t="str">
        <f t="shared" si="57"/>
        <v/>
      </c>
      <c r="G617" s="696" t="str">
        <f t="shared" si="58"/>
        <v/>
      </c>
      <c r="H617" s="696" t="str">
        <f t="shared" si="59"/>
        <v/>
      </c>
    </row>
    <row r="618" spans="1:8">
      <c r="A618" s="694" t="str">
        <f t="shared" si="54"/>
        <v/>
      </c>
      <c r="B618" s="695" t="str">
        <f t="shared" si="55"/>
        <v/>
      </c>
      <c r="C618" s="696" t="str">
        <f t="shared" si="56"/>
        <v/>
      </c>
      <c r="D618" s="697"/>
      <c r="E618" s="696"/>
      <c r="F618" s="696" t="str">
        <f t="shared" si="57"/>
        <v/>
      </c>
      <c r="G618" s="696" t="str">
        <f t="shared" si="58"/>
        <v/>
      </c>
      <c r="H618" s="696" t="str">
        <f t="shared" si="59"/>
        <v/>
      </c>
    </row>
    <row r="619" spans="1:8">
      <c r="A619" s="694" t="str">
        <f t="shared" si="54"/>
        <v/>
      </c>
      <c r="B619" s="695" t="str">
        <f t="shared" si="55"/>
        <v/>
      </c>
      <c r="C619" s="696" t="str">
        <f t="shared" si="56"/>
        <v/>
      </c>
      <c r="D619" s="697"/>
      <c r="E619" s="696"/>
      <c r="F619" s="696" t="str">
        <f t="shared" si="57"/>
        <v/>
      </c>
      <c r="G619" s="696" t="str">
        <f t="shared" si="58"/>
        <v/>
      </c>
      <c r="H619" s="696" t="str">
        <f t="shared" si="59"/>
        <v/>
      </c>
    </row>
    <row r="620" spans="1:8">
      <c r="A620" s="694" t="str">
        <f t="shared" si="54"/>
        <v/>
      </c>
      <c r="B620" s="695" t="str">
        <f t="shared" si="55"/>
        <v/>
      </c>
      <c r="C620" s="696" t="str">
        <f t="shared" si="56"/>
        <v/>
      </c>
      <c r="D620" s="697"/>
      <c r="E620" s="696"/>
      <c r="F620" s="696" t="str">
        <f t="shared" si="57"/>
        <v/>
      </c>
      <c r="G620" s="696" t="str">
        <f t="shared" si="58"/>
        <v/>
      </c>
      <c r="H620" s="696" t="str">
        <f t="shared" si="59"/>
        <v/>
      </c>
    </row>
    <row r="621" spans="1:8">
      <c r="A621" s="694" t="str">
        <f t="shared" si="54"/>
        <v/>
      </c>
      <c r="B621" s="695" t="str">
        <f t="shared" si="55"/>
        <v/>
      </c>
      <c r="C621" s="696" t="str">
        <f t="shared" si="56"/>
        <v/>
      </c>
      <c r="D621" s="697"/>
      <c r="E621" s="696"/>
      <c r="F621" s="696" t="str">
        <f t="shared" si="57"/>
        <v/>
      </c>
      <c r="G621" s="696" t="str">
        <f t="shared" si="58"/>
        <v/>
      </c>
      <c r="H621" s="696" t="str">
        <f t="shared" si="59"/>
        <v/>
      </c>
    </row>
    <row r="622" spans="1:8">
      <c r="A622" s="694" t="str">
        <f t="shared" si="54"/>
        <v/>
      </c>
      <c r="B622" s="695" t="str">
        <f t="shared" si="55"/>
        <v/>
      </c>
      <c r="C622" s="696" t="str">
        <f t="shared" si="56"/>
        <v/>
      </c>
      <c r="D622" s="697"/>
      <c r="E622" s="696"/>
      <c r="F622" s="696" t="str">
        <f t="shared" si="57"/>
        <v/>
      </c>
      <c r="G622" s="696" t="str">
        <f t="shared" si="58"/>
        <v/>
      </c>
      <c r="H622" s="696" t="str">
        <f t="shared" si="59"/>
        <v/>
      </c>
    </row>
    <row r="623" spans="1:8">
      <c r="A623" s="694" t="str">
        <f t="shared" si="54"/>
        <v/>
      </c>
      <c r="B623" s="695" t="str">
        <f t="shared" si="55"/>
        <v/>
      </c>
      <c r="C623" s="696" t="str">
        <f t="shared" si="56"/>
        <v/>
      </c>
      <c r="D623" s="697"/>
      <c r="E623" s="696"/>
      <c r="F623" s="696" t="str">
        <f t="shared" si="57"/>
        <v/>
      </c>
      <c r="G623" s="696" t="str">
        <f t="shared" si="58"/>
        <v/>
      </c>
      <c r="H623" s="696" t="str">
        <f t="shared" si="59"/>
        <v/>
      </c>
    </row>
    <row r="624" spans="1:8">
      <c r="A624" s="694" t="str">
        <f t="shared" si="54"/>
        <v/>
      </c>
      <c r="B624" s="695" t="str">
        <f t="shared" si="55"/>
        <v/>
      </c>
      <c r="C624" s="696" t="str">
        <f t="shared" si="56"/>
        <v/>
      </c>
      <c r="D624" s="697"/>
      <c r="E624" s="696"/>
      <c r="F624" s="696" t="str">
        <f t="shared" si="57"/>
        <v/>
      </c>
      <c r="G624" s="696" t="str">
        <f t="shared" si="58"/>
        <v/>
      </c>
      <c r="H624" s="696" t="str">
        <f t="shared" si="59"/>
        <v/>
      </c>
    </row>
    <row r="625" spans="1:8">
      <c r="A625" s="694" t="str">
        <f t="shared" si="54"/>
        <v/>
      </c>
      <c r="B625" s="695" t="str">
        <f t="shared" si="55"/>
        <v/>
      </c>
      <c r="C625" s="696" t="str">
        <f t="shared" si="56"/>
        <v/>
      </c>
      <c r="D625" s="697"/>
      <c r="E625" s="696"/>
      <c r="F625" s="696" t="str">
        <f t="shared" si="57"/>
        <v/>
      </c>
      <c r="G625" s="696" t="str">
        <f t="shared" si="58"/>
        <v/>
      </c>
      <c r="H625" s="696" t="str">
        <f t="shared" si="59"/>
        <v/>
      </c>
    </row>
    <row r="626" spans="1:8">
      <c r="A626" s="694" t="str">
        <f t="shared" si="54"/>
        <v/>
      </c>
      <c r="B626" s="695" t="str">
        <f t="shared" si="55"/>
        <v/>
      </c>
      <c r="C626" s="696" t="str">
        <f t="shared" si="56"/>
        <v/>
      </c>
      <c r="D626" s="697"/>
      <c r="E626" s="696"/>
      <c r="F626" s="696" t="str">
        <f t="shared" si="57"/>
        <v/>
      </c>
      <c r="G626" s="696" t="str">
        <f t="shared" si="58"/>
        <v/>
      </c>
      <c r="H626" s="696" t="str">
        <f t="shared" si="59"/>
        <v/>
      </c>
    </row>
    <row r="627" spans="1:8">
      <c r="A627" s="694" t="str">
        <f t="shared" si="54"/>
        <v/>
      </c>
      <c r="B627" s="695" t="str">
        <f t="shared" si="55"/>
        <v/>
      </c>
      <c r="C627" s="696" t="str">
        <f t="shared" si="56"/>
        <v/>
      </c>
      <c r="D627" s="697"/>
      <c r="E627" s="696"/>
      <c r="F627" s="696" t="str">
        <f t="shared" si="57"/>
        <v/>
      </c>
      <c r="G627" s="696" t="str">
        <f t="shared" si="58"/>
        <v/>
      </c>
      <c r="H627" s="696" t="str">
        <f t="shared" si="59"/>
        <v/>
      </c>
    </row>
    <row r="628" spans="1:8">
      <c r="A628" s="694" t="str">
        <f t="shared" si="54"/>
        <v/>
      </c>
      <c r="B628" s="695" t="str">
        <f t="shared" si="55"/>
        <v/>
      </c>
      <c r="C628" s="696" t="str">
        <f t="shared" si="56"/>
        <v/>
      </c>
      <c r="D628" s="697"/>
      <c r="E628" s="696"/>
      <c r="F628" s="696" t="str">
        <f t="shared" si="57"/>
        <v/>
      </c>
      <c r="G628" s="696" t="str">
        <f t="shared" si="58"/>
        <v/>
      </c>
      <c r="H628" s="696" t="str">
        <f t="shared" si="59"/>
        <v/>
      </c>
    </row>
    <row r="629" spans="1:8">
      <c r="A629" s="694" t="str">
        <f t="shared" si="54"/>
        <v/>
      </c>
      <c r="B629" s="695" t="str">
        <f t="shared" si="55"/>
        <v/>
      </c>
      <c r="C629" s="696" t="str">
        <f t="shared" si="56"/>
        <v/>
      </c>
      <c r="D629" s="697"/>
      <c r="E629" s="696"/>
      <c r="F629" s="696" t="str">
        <f t="shared" si="57"/>
        <v/>
      </c>
      <c r="G629" s="696" t="str">
        <f t="shared" si="58"/>
        <v/>
      </c>
      <c r="H629" s="696" t="str">
        <f t="shared" si="59"/>
        <v/>
      </c>
    </row>
    <row r="630" spans="1:8">
      <c r="A630" s="694" t="str">
        <f t="shared" si="54"/>
        <v/>
      </c>
      <c r="B630" s="695" t="str">
        <f t="shared" si="55"/>
        <v/>
      </c>
      <c r="C630" s="696" t="str">
        <f t="shared" si="56"/>
        <v/>
      </c>
      <c r="D630" s="697"/>
      <c r="E630" s="696"/>
      <c r="F630" s="696" t="str">
        <f t="shared" si="57"/>
        <v/>
      </c>
      <c r="G630" s="696" t="str">
        <f t="shared" si="58"/>
        <v/>
      </c>
      <c r="H630" s="696" t="str">
        <f t="shared" si="59"/>
        <v/>
      </c>
    </row>
    <row r="631" spans="1:8">
      <c r="A631" s="694" t="str">
        <f t="shared" si="54"/>
        <v/>
      </c>
      <c r="B631" s="695" t="str">
        <f t="shared" si="55"/>
        <v/>
      </c>
      <c r="C631" s="696" t="str">
        <f t="shared" si="56"/>
        <v/>
      </c>
      <c r="D631" s="697"/>
      <c r="E631" s="696"/>
      <c r="F631" s="696" t="str">
        <f t="shared" si="57"/>
        <v/>
      </c>
      <c r="G631" s="696" t="str">
        <f t="shared" si="58"/>
        <v/>
      </c>
      <c r="H631" s="696" t="str">
        <f t="shared" si="59"/>
        <v/>
      </c>
    </row>
    <row r="632" spans="1:8">
      <c r="A632" s="694" t="str">
        <f t="shared" si="54"/>
        <v/>
      </c>
      <c r="B632" s="695" t="str">
        <f t="shared" si="55"/>
        <v/>
      </c>
      <c r="C632" s="696" t="str">
        <f t="shared" si="56"/>
        <v/>
      </c>
      <c r="D632" s="697"/>
      <c r="E632" s="696"/>
      <c r="F632" s="696" t="str">
        <f t="shared" si="57"/>
        <v/>
      </c>
      <c r="G632" s="696" t="str">
        <f t="shared" si="58"/>
        <v/>
      </c>
      <c r="H632" s="696" t="str">
        <f t="shared" si="59"/>
        <v/>
      </c>
    </row>
    <row r="633" spans="1:8">
      <c r="A633" s="694" t="str">
        <f t="shared" si="54"/>
        <v/>
      </c>
      <c r="B633" s="695" t="str">
        <f t="shared" si="55"/>
        <v/>
      </c>
      <c r="C633" s="696" t="str">
        <f t="shared" si="56"/>
        <v/>
      </c>
      <c r="D633" s="697"/>
      <c r="E633" s="696"/>
      <c r="F633" s="696" t="str">
        <f t="shared" si="57"/>
        <v/>
      </c>
      <c r="G633" s="696" t="str">
        <f t="shared" si="58"/>
        <v/>
      </c>
      <c r="H633" s="696" t="str">
        <f t="shared" si="59"/>
        <v/>
      </c>
    </row>
    <row r="634" spans="1:8">
      <c r="A634" s="694" t="str">
        <f t="shared" si="54"/>
        <v/>
      </c>
      <c r="B634" s="695" t="str">
        <f t="shared" si="55"/>
        <v/>
      </c>
      <c r="C634" s="696" t="str">
        <f t="shared" si="56"/>
        <v/>
      </c>
      <c r="D634" s="697"/>
      <c r="E634" s="696"/>
      <c r="F634" s="696" t="str">
        <f t="shared" si="57"/>
        <v/>
      </c>
      <c r="G634" s="696" t="str">
        <f t="shared" si="58"/>
        <v/>
      </c>
      <c r="H634" s="696" t="str">
        <f t="shared" si="59"/>
        <v/>
      </c>
    </row>
    <row r="635" spans="1:8">
      <c r="A635" s="694" t="str">
        <f t="shared" si="54"/>
        <v/>
      </c>
      <c r="B635" s="695" t="str">
        <f t="shared" si="55"/>
        <v/>
      </c>
      <c r="C635" s="696" t="str">
        <f t="shared" si="56"/>
        <v/>
      </c>
      <c r="D635" s="697"/>
      <c r="E635" s="696"/>
      <c r="F635" s="696" t="str">
        <f t="shared" si="57"/>
        <v/>
      </c>
      <c r="G635" s="696" t="str">
        <f t="shared" si="58"/>
        <v/>
      </c>
      <c r="H635" s="696" t="str">
        <f t="shared" si="59"/>
        <v/>
      </c>
    </row>
    <row r="636" spans="1:8">
      <c r="A636" s="694" t="str">
        <f t="shared" si="54"/>
        <v/>
      </c>
      <c r="B636" s="695" t="str">
        <f t="shared" si="55"/>
        <v/>
      </c>
      <c r="C636" s="696" t="str">
        <f t="shared" si="56"/>
        <v/>
      </c>
      <c r="D636" s="697"/>
      <c r="E636" s="696"/>
      <c r="F636" s="696" t="str">
        <f t="shared" si="57"/>
        <v/>
      </c>
      <c r="G636" s="696" t="str">
        <f t="shared" si="58"/>
        <v/>
      </c>
      <c r="H636" s="696" t="str">
        <f t="shared" si="59"/>
        <v/>
      </c>
    </row>
    <row r="637" spans="1:8">
      <c r="A637" s="694" t="str">
        <f t="shared" si="54"/>
        <v/>
      </c>
      <c r="B637" s="695" t="str">
        <f t="shared" si="55"/>
        <v/>
      </c>
      <c r="C637" s="696" t="str">
        <f t="shared" si="56"/>
        <v/>
      </c>
      <c r="D637" s="697"/>
      <c r="E637" s="696"/>
      <c r="F637" s="696" t="str">
        <f t="shared" si="57"/>
        <v/>
      </c>
      <c r="G637" s="696" t="str">
        <f t="shared" si="58"/>
        <v/>
      </c>
      <c r="H637" s="696" t="str">
        <f t="shared" si="59"/>
        <v/>
      </c>
    </row>
    <row r="638" spans="1:8">
      <c r="A638" s="694" t="str">
        <f t="shared" si="54"/>
        <v/>
      </c>
      <c r="B638" s="695" t="str">
        <f t="shared" si="55"/>
        <v/>
      </c>
      <c r="C638" s="696" t="str">
        <f t="shared" si="56"/>
        <v/>
      </c>
      <c r="D638" s="697"/>
      <c r="E638" s="696"/>
      <c r="F638" s="696" t="str">
        <f t="shared" si="57"/>
        <v/>
      </c>
      <c r="G638" s="696" t="str">
        <f t="shared" si="58"/>
        <v/>
      </c>
      <c r="H638" s="696" t="str">
        <f t="shared" si="59"/>
        <v/>
      </c>
    </row>
    <row r="639" spans="1:8">
      <c r="A639" s="694" t="str">
        <f t="shared" si="54"/>
        <v/>
      </c>
      <c r="B639" s="695" t="str">
        <f t="shared" si="55"/>
        <v/>
      </c>
      <c r="C639" s="696" t="str">
        <f t="shared" si="56"/>
        <v/>
      </c>
      <c r="D639" s="697"/>
      <c r="E639" s="696"/>
      <c r="F639" s="696" t="str">
        <f t="shared" si="57"/>
        <v/>
      </c>
      <c r="G639" s="696" t="str">
        <f t="shared" si="58"/>
        <v/>
      </c>
      <c r="H639" s="696" t="str">
        <f t="shared" si="59"/>
        <v/>
      </c>
    </row>
    <row r="640" spans="1:8">
      <c r="A640" s="694" t="str">
        <f t="shared" si="54"/>
        <v/>
      </c>
      <c r="B640" s="695" t="str">
        <f t="shared" si="55"/>
        <v/>
      </c>
      <c r="C640" s="696" t="str">
        <f t="shared" si="56"/>
        <v/>
      </c>
      <c r="D640" s="697"/>
      <c r="E640" s="696"/>
      <c r="F640" s="696" t="str">
        <f t="shared" si="57"/>
        <v/>
      </c>
      <c r="G640" s="696" t="str">
        <f t="shared" si="58"/>
        <v/>
      </c>
      <c r="H640" s="696" t="str">
        <f t="shared" si="59"/>
        <v/>
      </c>
    </row>
    <row r="641" spans="1:8">
      <c r="A641" s="694" t="str">
        <f t="shared" si="54"/>
        <v/>
      </c>
      <c r="B641" s="695" t="str">
        <f t="shared" si="55"/>
        <v/>
      </c>
      <c r="C641" s="696" t="str">
        <f t="shared" si="56"/>
        <v/>
      </c>
      <c r="D641" s="697"/>
      <c r="E641" s="696"/>
      <c r="F641" s="696" t="str">
        <f t="shared" si="57"/>
        <v/>
      </c>
      <c r="G641" s="696" t="str">
        <f t="shared" si="58"/>
        <v/>
      </c>
      <c r="H641" s="696" t="str">
        <f t="shared" si="59"/>
        <v/>
      </c>
    </row>
    <row r="642" spans="1:8">
      <c r="A642" s="694" t="str">
        <f t="shared" si="54"/>
        <v/>
      </c>
      <c r="B642" s="695" t="str">
        <f t="shared" si="55"/>
        <v/>
      </c>
      <c r="C642" s="696" t="str">
        <f t="shared" si="56"/>
        <v/>
      </c>
      <c r="D642" s="697"/>
      <c r="E642" s="696"/>
      <c r="F642" s="696" t="str">
        <f t="shared" si="57"/>
        <v/>
      </c>
      <c r="G642" s="696" t="str">
        <f t="shared" si="58"/>
        <v/>
      </c>
      <c r="H642" s="696" t="str">
        <f t="shared" si="59"/>
        <v/>
      </c>
    </row>
    <row r="643" spans="1:8">
      <c r="A643" s="694" t="str">
        <f t="shared" si="54"/>
        <v/>
      </c>
      <c r="B643" s="695" t="str">
        <f t="shared" si="55"/>
        <v/>
      </c>
      <c r="C643" s="696" t="str">
        <f t="shared" si="56"/>
        <v/>
      </c>
      <c r="D643" s="697"/>
      <c r="E643" s="696"/>
      <c r="F643" s="696" t="str">
        <f t="shared" si="57"/>
        <v/>
      </c>
      <c r="G643" s="696" t="str">
        <f t="shared" si="58"/>
        <v/>
      </c>
      <c r="H643" s="696" t="str">
        <f t="shared" si="59"/>
        <v/>
      </c>
    </row>
    <row r="644" spans="1:8">
      <c r="A644" s="694" t="str">
        <f t="shared" si="54"/>
        <v/>
      </c>
      <c r="B644" s="695" t="str">
        <f t="shared" si="55"/>
        <v/>
      </c>
      <c r="C644" s="696" t="str">
        <f t="shared" si="56"/>
        <v/>
      </c>
      <c r="D644" s="697"/>
      <c r="E644" s="696"/>
      <c r="F644" s="696" t="str">
        <f t="shared" si="57"/>
        <v/>
      </c>
      <c r="G644" s="696" t="str">
        <f t="shared" si="58"/>
        <v/>
      </c>
      <c r="H644" s="696" t="str">
        <f t="shared" si="59"/>
        <v/>
      </c>
    </row>
    <row r="645" spans="1:8">
      <c r="A645" s="694" t="str">
        <f t="shared" si="54"/>
        <v/>
      </c>
      <c r="B645" s="695" t="str">
        <f t="shared" si="55"/>
        <v/>
      </c>
      <c r="C645" s="696" t="str">
        <f t="shared" si="56"/>
        <v/>
      </c>
      <c r="D645" s="697"/>
      <c r="E645" s="696"/>
      <c r="F645" s="696" t="str">
        <f t="shared" si="57"/>
        <v/>
      </c>
      <c r="G645" s="696" t="str">
        <f t="shared" si="58"/>
        <v/>
      </c>
      <c r="H645" s="696" t="str">
        <f t="shared" si="59"/>
        <v/>
      </c>
    </row>
    <row r="646" spans="1:8">
      <c r="A646" s="694" t="str">
        <f t="shared" si="54"/>
        <v/>
      </c>
      <c r="B646" s="695" t="str">
        <f t="shared" si="55"/>
        <v/>
      </c>
      <c r="C646" s="696" t="str">
        <f t="shared" si="56"/>
        <v/>
      </c>
      <c r="D646" s="697"/>
      <c r="E646" s="696"/>
      <c r="F646" s="696" t="str">
        <f t="shared" si="57"/>
        <v/>
      </c>
      <c r="G646" s="696" t="str">
        <f t="shared" si="58"/>
        <v/>
      </c>
      <c r="H646" s="696" t="str">
        <f t="shared" si="59"/>
        <v/>
      </c>
    </row>
    <row r="647" spans="1:8">
      <c r="A647" s="694" t="str">
        <f t="shared" si="54"/>
        <v/>
      </c>
      <c r="B647" s="695" t="str">
        <f t="shared" si="55"/>
        <v/>
      </c>
      <c r="C647" s="696" t="str">
        <f t="shared" si="56"/>
        <v/>
      </c>
      <c r="D647" s="697"/>
      <c r="E647" s="696"/>
      <c r="F647" s="696" t="str">
        <f t="shared" si="57"/>
        <v/>
      </c>
      <c r="G647" s="696" t="str">
        <f t="shared" si="58"/>
        <v/>
      </c>
      <c r="H647" s="696" t="str">
        <f t="shared" si="59"/>
        <v/>
      </c>
    </row>
    <row r="648" spans="1:8">
      <c r="A648" s="694" t="str">
        <f t="shared" si="54"/>
        <v/>
      </c>
      <c r="B648" s="695" t="str">
        <f t="shared" si="55"/>
        <v/>
      </c>
      <c r="C648" s="696" t="str">
        <f t="shared" si="56"/>
        <v/>
      </c>
      <c r="D648" s="697"/>
      <c r="E648" s="696"/>
      <c r="F648" s="696" t="str">
        <f t="shared" si="57"/>
        <v/>
      </c>
      <c r="G648" s="696" t="str">
        <f t="shared" si="58"/>
        <v/>
      </c>
      <c r="H648" s="696" t="str">
        <f t="shared" si="59"/>
        <v/>
      </c>
    </row>
    <row r="649" spans="1:8">
      <c r="A649" s="694" t="str">
        <f t="shared" si="54"/>
        <v/>
      </c>
      <c r="B649" s="695" t="str">
        <f t="shared" si="55"/>
        <v/>
      </c>
      <c r="C649" s="696" t="str">
        <f t="shared" si="56"/>
        <v/>
      </c>
      <c r="D649" s="697"/>
      <c r="E649" s="696"/>
      <c r="F649" s="696" t="str">
        <f t="shared" si="57"/>
        <v/>
      </c>
      <c r="G649" s="696" t="str">
        <f t="shared" si="58"/>
        <v/>
      </c>
      <c r="H649" s="696" t="str">
        <f t="shared" si="59"/>
        <v/>
      </c>
    </row>
    <row r="650" spans="1:8">
      <c r="A650" s="694" t="str">
        <f t="shared" si="54"/>
        <v/>
      </c>
      <c r="B650" s="695" t="str">
        <f t="shared" si="55"/>
        <v/>
      </c>
      <c r="C650" s="696" t="str">
        <f t="shared" si="56"/>
        <v/>
      </c>
      <c r="D650" s="697"/>
      <c r="E650" s="696"/>
      <c r="F650" s="696" t="str">
        <f t="shared" si="57"/>
        <v/>
      </c>
      <c r="G650" s="696" t="str">
        <f t="shared" si="58"/>
        <v/>
      </c>
      <c r="H650" s="696" t="str">
        <f t="shared" si="59"/>
        <v/>
      </c>
    </row>
    <row r="651" spans="1:8">
      <c r="A651" s="694" t="str">
        <f t="shared" si="54"/>
        <v/>
      </c>
      <c r="B651" s="695" t="str">
        <f t="shared" si="55"/>
        <v/>
      </c>
      <c r="C651" s="696" t="str">
        <f t="shared" si="56"/>
        <v/>
      </c>
      <c r="D651" s="697"/>
      <c r="E651" s="696"/>
      <c r="F651" s="696" t="str">
        <f t="shared" si="57"/>
        <v/>
      </c>
      <c r="G651" s="696" t="str">
        <f t="shared" si="58"/>
        <v/>
      </c>
      <c r="H651" s="696" t="str">
        <f t="shared" si="59"/>
        <v/>
      </c>
    </row>
    <row r="652" spans="1:8">
      <c r="A652" s="694" t="str">
        <f t="shared" si="54"/>
        <v/>
      </c>
      <c r="B652" s="695" t="str">
        <f t="shared" si="55"/>
        <v/>
      </c>
      <c r="C652" s="696" t="str">
        <f t="shared" si="56"/>
        <v/>
      </c>
      <c r="D652" s="697"/>
      <c r="E652" s="696"/>
      <c r="F652" s="696" t="str">
        <f t="shared" si="57"/>
        <v/>
      </c>
      <c r="G652" s="696" t="str">
        <f t="shared" si="58"/>
        <v/>
      </c>
      <c r="H652" s="696" t="str">
        <f t="shared" si="59"/>
        <v/>
      </c>
    </row>
    <row r="653" spans="1:8">
      <c r="A653" s="694" t="str">
        <f t="shared" si="54"/>
        <v/>
      </c>
      <c r="B653" s="695" t="str">
        <f t="shared" si="55"/>
        <v/>
      </c>
      <c r="C653" s="696" t="str">
        <f t="shared" si="56"/>
        <v/>
      </c>
      <c r="D653" s="697"/>
      <c r="E653" s="696"/>
      <c r="F653" s="696" t="str">
        <f t="shared" si="57"/>
        <v/>
      </c>
      <c r="G653" s="696" t="str">
        <f t="shared" si="58"/>
        <v/>
      </c>
      <c r="H653" s="696" t="str">
        <f t="shared" si="59"/>
        <v/>
      </c>
    </row>
    <row r="654" spans="1:8">
      <c r="A654" s="694" t="str">
        <f t="shared" si="54"/>
        <v/>
      </c>
      <c r="B654" s="695" t="str">
        <f t="shared" si="55"/>
        <v/>
      </c>
      <c r="C654" s="696" t="str">
        <f t="shared" si="56"/>
        <v/>
      </c>
      <c r="D654" s="697"/>
      <c r="E654" s="696"/>
      <c r="F654" s="696" t="str">
        <f t="shared" si="57"/>
        <v/>
      </c>
      <c r="G654" s="696" t="str">
        <f t="shared" si="58"/>
        <v/>
      </c>
      <c r="H654" s="696" t="str">
        <f t="shared" si="59"/>
        <v/>
      </c>
    </row>
    <row r="655" spans="1:8">
      <c r="A655" s="694" t="str">
        <f t="shared" si="54"/>
        <v/>
      </c>
      <c r="B655" s="695" t="str">
        <f t="shared" si="55"/>
        <v/>
      </c>
      <c r="C655" s="696" t="str">
        <f t="shared" si="56"/>
        <v/>
      </c>
      <c r="D655" s="697"/>
      <c r="E655" s="696"/>
      <c r="F655" s="696" t="str">
        <f t="shared" si="57"/>
        <v/>
      </c>
      <c r="G655" s="696" t="str">
        <f t="shared" si="58"/>
        <v/>
      </c>
      <c r="H655" s="696" t="str">
        <f t="shared" si="59"/>
        <v/>
      </c>
    </row>
    <row r="656" spans="1:8">
      <c r="A656" s="694" t="str">
        <f t="shared" si="54"/>
        <v/>
      </c>
      <c r="B656" s="695" t="str">
        <f t="shared" si="55"/>
        <v/>
      </c>
      <c r="C656" s="696" t="str">
        <f t="shared" si="56"/>
        <v/>
      </c>
      <c r="D656" s="697"/>
      <c r="E656" s="696"/>
      <c r="F656" s="696" t="str">
        <f t="shared" si="57"/>
        <v/>
      </c>
      <c r="G656" s="696" t="str">
        <f t="shared" si="58"/>
        <v/>
      </c>
      <c r="H656" s="696" t="str">
        <f t="shared" si="59"/>
        <v/>
      </c>
    </row>
    <row r="657" spans="1:8">
      <c r="A657" s="694" t="str">
        <f t="shared" si="54"/>
        <v/>
      </c>
      <c r="B657" s="695" t="str">
        <f t="shared" si="55"/>
        <v/>
      </c>
      <c r="C657" s="696" t="str">
        <f t="shared" si="56"/>
        <v/>
      </c>
      <c r="D657" s="697"/>
      <c r="E657" s="696"/>
      <c r="F657" s="696" t="str">
        <f t="shared" si="57"/>
        <v/>
      </c>
      <c r="G657" s="696" t="str">
        <f t="shared" si="58"/>
        <v/>
      </c>
      <c r="H657" s="696" t="str">
        <f t="shared" si="59"/>
        <v/>
      </c>
    </row>
    <row r="658" spans="1:8">
      <c r="A658" s="694" t="str">
        <f t="shared" ref="A658:A721" si="60">IF(H657="","",IF(roundOpt,IF(OR(A657&gt;=nper,ROUND(H657,2)&lt;=0),"",A657+1),IF(OR(A657&gt;=nper,H657&lt;=0),"",A657+1)))</f>
        <v/>
      </c>
      <c r="B658" s="695" t="str">
        <f t="shared" ref="B658:B721" si="61">IF(A658="","",IF(OR(periods_per_year=26,periods_per_year=52),IF(periods_per_year=26,IF(A658=1,fpdate,B657+14),IF(periods_per_year=52,IF(A658=1,fpdate,B657+7),"n/a")),IF(periods_per_year=24,DATE(YEAR(fpdate),MONTH(fpdate)+(A658-1)/2+IF(AND(DAY(fpdate)&gt;=15,MOD(A658,2)=0),1,0),IF(MOD(A658,2)=0,IF(DAY(fpdate)&gt;=15,DAY(fpdate)-14,DAY(fpdate)+14),DAY(fpdate))),IF(DAY(DATE(YEAR(fpdate),MONTH(fpdate)+(A658-1)*months_per_period,DAY(fpdate)))&lt;&gt;DAY(fpdate),DATE(YEAR(fpdate),MONTH(fpdate)+(A658-1)*months_per_period+1,0),DATE(YEAR(fpdate),MONTH(fpdate)+(A658-1)*months_per_period,DAY(fpdate))))))</f>
        <v/>
      </c>
      <c r="C658" s="696" t="str">
        <f t="shared" ref="C658:C721" si="62">IF(A658="","",IF(roundOpt,IF(OR(A658=nper,payment&gt;ROUND((1+rate)*H657,2)),ROUND((1+rate)*H657,2),payment),IF(OR(A658=nper,payment&gt;(1+rate)*H657),(1+rate)*H657,payment)))</f>
        <v/>
      </c>
      <c r="D658" s="697"/>
      <c r="E658" s="696"/>
      <c r="F658" s="696" t="str">
        <f t="shared" ref="F658:F721" si="63">IF(A658="","",IF(AND(A658=1,pmtType=1),0,IF(roundOpt,ROUND(rate*H657,2),rate*H657)))</f>
        <v/>
      </c>
      <c r="G658" s="696" t="str">
        <f t="shared" ref="G658:G721" si="64">IF(A658="","",C658-F658+D658)</f>
        <v/>
      </c>
      <c r="H658" s="696" t="str">
        <f t="shared" ref="H658:H721" si="65">IF(A658="","",H657-G658)</f>
        <v/>
      </c>
    </row>
    <row r="659" spans="1:8">
      <c r="A659" s="694" t="str">
        <f t="shared" si="60"/>
        <v/>
      </c>
      <c r="B659" s="695" t="str">
        <f t="shared" si="61"/>
        <v/>
      </c>
      <c r="C659" s="696" t="str">
        <f t="shared" si="62"/>
        <v/>
      </c>
      <c r="D659" s="697"/>
      <c r="E659" s="696"/>
      <c r="F659" s="696" t="str">
        <f t="shared" si="63"/>
        <v/>
      </c>
      <c r="G659" s="696" t="str">
        <f t="shared" si="64"/>
        <v/>
      </c>
      <c r="H659" s="696" t="str">
        <f t="shared" si="65"/>
        <v/>
      </c>
    </row>
    <row r="660" spans="1:8">
      <c r="A660" s="694" t="str">
        <f t="shared" si="60"/>
        <v/>
      </c>
      <c r="B660" s="695" t="str">
        <f t="shared" si="61"/>
        <v/>
      </c>
      <c r="C660" s="696" t="str">
        <f t="shared" si="62"/>
        <v/>
      </c>
      <c r="D660" s="697"/>
      <c r="E660" s="696"/>
      <c r="F660" s="696" t="str">
        <f t="shared" si="63"/>
        <v/>
      </c>
      <c r="G660" s="696" t="str">
        <f t="shared" si="64"/>
        <v/>
      </c>
      <c r="H660" s="696" t="str">
        <f t="shared" si="65"/>
        <v/>
      </c>
    </row>
    <row r="661" spans="1:8">
      <c r="A661" s="694" t="str">
        <f t="shared" si="60"/>
        <v/>
      </c>
      <c r="B661" s="695" t="str">
        <f t="shared" si="61"/>
        <v/>
      </c>
      <c r="C661" s="696" t="str">
        <f t="shared" si="62"/>
        <v/>
      </c>
      <c r="D661" s="697"/>
      <c r="E661" s="696"/>
      <c r="F661" s="696" t="str">
        <f t="shared" si="63"/>
        <v/>
      </c>
      <c r="G661" s="696" t="str">
        <f t="shared" si="64"/>
        <v/>
      </c>
      <c r="H661" s="696" t="str">
        <f t="shared" si="65"/>
        <v/>
      </c>
    </row>
    <row r="662" spans="1:8">
      <c r="A662" s="694" t="str">
        <f t="shared" si="60"/>
        <v/>
      </c>
      <c r="B662" s="695" t="str">
        <f t="shared" si="61"/>
        <v/>
      </c>
      <c r="C662" s="696" t="str">
        <f t="shared" si="62"/>
        <v/>
      </c>
      <c r="D662" s="697"/>
      <c r="E662" s="696"/>
      <c r="F662" s="696" t="str">
        <f t="shared" si="63"/>
        <v/>
      </c>
      <c r="G662" s="696" t="str">
        <f t="shared" si="64"/>
        <v/>
      </c>
      <c r="H662" s="696" t="str">
        <f t="shared" si="65"/>
        <v/>
      </c>
    </row>
    <row r="663" spans="1:8">
      <c r="A663" s="694" t="str">
        <f t="shared" si="60"/>
        <v/>
      </c>
      <c r="B663" s="695" t="str">
        <f t="shared" si="61"/>
        <v/>
      </c>
      <c r="C663" s="696" t="str">
        <f t="shared" si="62"/>
        <v/>
      </c>
      <c r="D663" s="697"/>
      <c r="E663" s="696"/>
      <c r="F663" s="696" t="str">
        <f t="shared" si="63"/>
        <v/>
      </c>
      <c r="G663" s="696" t="str">
        <f t="shared" si="64"/>
        <v/>
      </c>
      <c r="H663" s="696" t="str">
        <f t="shared" si="65"/>
        <v/>
      </c>
    </row>
    <row r="664" spans="1:8">
      <c r="A664" s="694" t="str">
        <f t="shared" si="60"/>
        <v/>
      </c>
      <c r="B664" s="695" t="str">
        <f t="shared" si="61"/>
        <v/>
      </c>
      <c r="C664" s="696" t="str">
        <f t="shared" si="62"/>
        <v/>
      </c>
      <c r="D664" s="697"/>
      <c r="E664" s="696"/>
      <c r="F664" s="696" t="str">
        <f t="shared" si="63"/>
        <v/>
      </c>
      <c r="G664" s="696" t="str">
        <f t="shared" si="64"/>
        <v/>
      </c>
      <c r="H664" s="696" t="str">
        <f t="shared" si="65"/>
        <v/>
      </c>
    </row>
    <row r="665" spans="1:8">
      <c r="A665" s="694" t="str">
        <f t="shared" si="60"/>
        <v/>
      </c>
      <c r="B665" s="695" t="str">
        <f t="shared" si="61"/>
        <v/>
      </c>
      <c r="C665" s="696" t="str">
        <f t="shared" si="62"/>
        <v/>
      </c>
      <c r="D665" s="697"/>
      <c r="E665" s="696"/>
      <c r="F665" s="696" t="str">
        <f t="shared" si="63"/>
        <v/>
      </c>
      <c r="G665" s="696" t="str">
        <f t="shared" si="64"/>
        <v/>
      </c>
      <c r="H665" s="696" t="str">
        <f t="shared" si="65"/>
        <v/>
      </c>
    </row>
    <row r="666" spans="1:8">
      <c r="A666" s="694" t="str">
        <f t="shared" si="60"/>
        <v/>
      </c>
      <c r="B666" s="695" t="str">
        <f t="shared" si="61"/>
        <v/>
      </c>
      <c r="C666" s="696" t="str">
        <f t="shared" si="62"/>
        <v/>
      </c>
      <c r="D666" s="697"/>
      <c r="E666" s="696"/>
      <c r="F666" s="696" t="str">
        <f t="shared" si="63"/>
        <v/>
      </c>
      <c r="G666" s="696" t="str">
        <f t="shared" si="64"/>
        <v/>
      </c>
      <c r="H666" s="696" t="str">
        <f t="shared" si="65"/>
        <v/>
      </c>
    </row>
    <row r="667" spans="1:8">
      <c r="A667" s="694" t="str">
        <f t="shared" si="60"/>
        <v/>
      </c>
      <c r="B667" s="695" t="str">
        <f t="shared" si="61"/>
        <v/>
      </c>
      <c r="C667" s="696" t="str">
        <f t="shared" si="62"/>
        <v/>
      </c>
      <c r="D667" s="697"/>
      <c r="E667" s="696"/>
      <c r="F667" s="696" t="str">
        <f t="shared" si="63"/>
        <v/>
      </c>
      <c r="G667" s="696" t="str">
        <f t="shared" si="64"/>
        <v/>
      </c>
      <c r="H667" s="696" t="str">
        <f t="shared" si="65"/>
        <v/>
      </c>
    </row>
    <row r="668" spans="1:8">
      <c r="A668" s="694" t="str">
        <f t="shared" si="60"/>
        <v/>
      </c>
      <c r="B668" s="695" t="str">
        <f t="shared" si="61"/>
        <v/>
      </c>
      <c r="C668" s="696" t="str">
        <f t="shared" si="62"/>
        <v/>
      </c>
      <c r="D668" s="697"/>
      <c r="E668" s="696"/>
      <c r="F668" s="696" t="str">
        <f t="shared" si="63"/>
        <v/>
      </c>
      <c r="G668" s="696" t="str">
        <f t="shared" si="64"/>
        <v/>
      </c>
      <c r="H668" s="696" t="str">
        <f t="shared" si="65"/>
        <v/>
      </c>
    </row>
    <row r="669" spans="1:8">
      <c r="A669" s="694" t="str">
        <f t="shared" si="60"/>
        <v/>
      </c>
      <c r="B669" s="695" t="str">
        <f t="shared" si="61"/>
        <v/>
      </c>
      <c r="C669" s="696" t="str">
        <f t="shared" si="62"/>
        <v/>
      </c>
      <c r="D669" s="697"/>
      <c r="E669" s="696"/>
      <c r="F669" s="696" t="str">
        <f t="shared" si="63"/>
        <v/>
      </c>
      <c r="G669" s="696" t="str">
        <f t="shared" si="64"/>
        <v/>
      </c>
      <c r="H669" s="696" t="str">
        <f t="shared" si="65"/>
        <v/>
      </c>
    </row>
    <row r="670" spans="1:8">
      <c r="A670" s="694" t="str">
        <f t="shared" si="60"/>
        <v/>
      </c>
      <c r="B670" s="695" t="str">
        <f t="shared" si="61"/>
        <v/>
      </c>
      <c r="C670" s="696" t="str">
        <f t="shared" si="62"/>
        <v/>
      </c>
      <c r="D670" s="697"/>
      <c r="E670" s="696"/>
      <c r="F670" s="696" t="str">
        <f t="shared" si="63"/>
        <v/>
      </c>
      <c r="G670" s="696" t="str">
        <f t="shared" si="64"/>
        <v/>
      </c>
      <c r="H670" s="696" t="str">
        <f t="shared" si="65"/>
        <v/>
      </c>
    </row>
    <row r="671" spans="1:8">
      <c r="A671" s="694" t="str">
        <f t="shared" si="60"/>
        <v/>
      </c>
      <c r="B671" s="695" t="str">
        <f t="shared" si="61"/>
        <v/>
      </c>
      <c r="C671" s="696" t="str">
        <f t="shared" si="62"/>
        <v/>
      </c>
      <c r="D671" s="697"/>
      <c r="E671" s="696"/>
      <c r="F671" s="696" t="str">
        <f t="shared" si="63"/>
        <v/>
      </c>
      <c r="G671" s="696" t="str">
        <f t="shared" si="64"/>
        <v/>
      </c>
      <c r="H671" s="696" t="str">
        <f t="shared" si="65"/>
        <v/>
      </c>
    </row>
    <row r="672" spans="1:8">
      <c r="A672" s="694" t="str">
        <f t="shared" si="60"/>
        <v/>
      </c>
      <c r="B672" s="695" t="str">
        <f t="shared" si="61"/>
        <v/>
      </c>
      <c r="C672" s="696" t="str">
        <f t="shared" si="62"/>
        <v/>
      </c>
      <c r="D672" s="697"/>
      <c r="E672" s="696"/>
      <c r="F672" s="696" t="str">
        <f t="shared" si="63"/>
        <v/>
      </c>
      <c r="G672" s="696" t="str">
        <f t="shared" si="64"/>
        <v/>
      </c>
      <c r="H672" s="696" t="str">
        <f t="shared" si="65"/>
        <v/>
      </c>
    </row>
    <row r="673" spans="1:8">
      <c r="A673" s="694" t="str">
        <f t="shared" si="60"/>
        <v/>
      </c>
      <c r="B673" s="695" t="str">
        <f t="shared" si="61"/>
        <v/>
      </c>
      <c r="C673" s="696" t="str">
        <f t="shared" si="62"/>
        <v/>
      </c>
      <c r="D673" s="697"/>
      <c r="E673" s="696"/>
      <c r="F673" s="696" t="str">
        <f t="shared" si="63"/>
        <v/>
      </c>
      <c r="G673" s="696" t="str">
        <f t="shared" si="64"/>
        <v/>
      </c>
      <c r="H673" s="696" t="str">
        <f t="shared" si="65"/>
        <v/>
      </c>
    </row>
    <row r="674" spans="1:8">
      <c r="A674" s="694" t="str">
        <f t="shared" si="60"/>
        <v/>
      </c>
      <c r="B674" s="695" t="str">
        <f t="shared" si="61"/>
        <v/>
      </c>
      <c r="C674" s="696" t="str">
        <f t="shared" si="62"/>
        <v/>
      </c>
      <c r="D674" s="697"/>
      <c r="E674" s="696"/>
      <c r="F674" s="696" t="str">
        <f t="shared" si="63"/>
        <v/>
      </c>
      <c r="G674" s="696" t="str">
        <f t="shared" si="64"/>
        <v/>
      </c>
      <c r="H674" s="696" t="str">
        <f t="shared" si="65"/>
        <v/>
      </c>
    </row>
    <row r="675" spans="1:8">
      <c r="A675" s="694" t="str">
        <f t="shared" si="60"/>
        <v/>
      </c>
      <c r="B675" s="695" t="str">
        <f t="shared" si="61"/>
        <v/>
      </c>
      <c r="C675" s="696" t="str">
        <f t="shared" si="62"/>
        <v/>
      </c>
      <c r="D675" s="697"/>
      <c r="E675" s="696"/>
      <c r="F675" s="696" t="str">
        <f t="shared" si="63"/>
        <v/>
      </c>
      <c r="G675" s="696" t="str">
        <f t="shared" si="64"/>
        <v/>
      </c>
      <c r="H675" s="696" t="str">
        <f t="shared" si="65"/>
        <v/>
      </c>
    </row>
    <row r="676" spans="1:8">
      <c r="A676" s="694" t="str">
        <f t="shared" si="60"/>
        <v/>
      </c>
      <c r="B676" s="695" t="str">
        <f t="shared" si="61"/>
        <v/>
      </c>
      <c r="C676" s="696" t="str">
        <f t="shared" si="62"/>
        <v/>
      </c>
      <c r="D676" s="697"/>
      <c r="E676" s="696"/>
      <c r="F676" s="696" t="str">
        <f t="shared" si="63"/>
        <v/>
      </c>
      <c r="G676" s="696" t="str">
        <f t="shared" si="64"/>
        <v/>
      </c>
      <c r="H676" s="696" t="str">
        <f t="shared" si="65"/>
        <v/>
      </c>
    </row>
    <row r="677" spans="1:8">
      <c r="A677" s="694" t="str">
        <f t="shared" si="60"/>
        <v/>
      </c>
      <c r="B677" s="695" t="str">
        <f t="shared" si="61"/>
        <v/>
      </c>
      <c r="C677" s="696" t="str">
        <f t="shared" si="62"/>
        <v/>
      </c>
      <c r="D677" s="697"/>
      <c r="E677" s="696"/>
      <c r="F677" s="696" t="str">
        <f t="shared" si="63"/>
        <v/>
      </c>
      <c r="G677" s="696" t="str">
        <f t="shared" si="64"/>
        <v/>
      </c>
      <c r="H677" s="696" t="str">
        <f t="shared" si="65"/>
        <v/>
      </c>
    </row>
    <row r="678" spans="1:8">
      <c r="A678" s="694" t="str">
        <f t="shared" si="60"/>
        <v/>
      </c>
      <c r="B678" s="695" t="str">
        <f t="shared" si="61"/>
        <v/>
      </c>
      <c r="C678" s="696" t="str">
        <f t="shared" si="62"/>
        <v/>
      </c>
      <c r="D678" s="697"/>
      <c r="E678" s="696"/>
      <c r="F678" s="696" t="str">
        <f t="shared" si="63"/>
        <v/>
      </c>
      <c r="G678" s="696" t="str">
        <f t="shared" si="64"/>
        <v/>
      </c>
      <c r="H678" s="696" t="str">
        <f t="shared" si="65"/>
        <v/>
      </c>
    </row>
    <row r="679" spans="1:8">
      <c r="A679" s="694" t="str">
        <f t="shared" si="60"/>
        <v/>
      </c>
      <c r="B679" s="695" t="str">
        <f t="shared" si="61"/>
        <v/>
      </c>
      <c r="C679" s="696" t="str">
        <f t="shared" si="62"/>
        <v/>
      </c>
      <c r="D679" s="697"/>
      <c r="E679" s="696"/>
      <c r="F679" s="696" t="str">
        <f t="shared" si="63"/>
        <v/>
      </c>
      <c r="G679" s="696" t="str">
        <f t="shared" si="64"/>
        <v/>
      </c>
      <c r="H679" s="696" t="str">
        <f t="shared" si="65"/>
        <v/>
      </c>
    </row>
    <row r="680" spans="1:8">
      <c r="A680" s="694" t="str">
        <f t="shared" si="60"/>
        <v/>
      </c>
      <c r="B680" s="695" t="str">
        <f t="shared" si="61"/>
        <v/>
      </c>
      <c r="C680" s="696" t="str">
        <f t="shared" si="62"/>
        <v/>
      </c>
      <c r="D680" s="697"/>
      <c r="E680" s="696"/>
      <c r="F680" s="696" t="str">
        <f t="shared" si="63"/>
        <v/>
      </c>
      <c r="G680" s="696" t="str">
        <f t="shared" si="64"/>
        <v/>
      </c>
      <c r="H680" s="696" t="str">
        <f t="shared" si="65"/>
        <v/>
      </c>
    </row>
    <row r="681" spans="1:8">
      <c r="A681" s="694" t="str">
        <f t="shared" si="60"/>
        <v/>
      </c>
      <c r="B681" s="695" t="str">
        <f t="shared" si="61"/>
        <v/>
      </c>
      <c r="C681" s="696" t="str">
        <f t="shared" si="62"/>
        <v/>
      </c>
      <c r="D681" s="697"/>
      <c r="E681" s="696"/>
      <c r="F681" s="696" t="str">
        <f t="shared" si="63"/>
        <v/>
      </c>
      <c r="G681" s="696" t="str">
        <f t="shared" si="64"/>
        <v/>
      </c>
      <c r="H681" s="696" t="str">
        <f t="shared" si="65"/>
        <v/>
      </c>
    </row>
    <row r="682" spans="1:8">
      <c r="A682" s="694" t="str">
        <f t="shared" si="60"/>
        <v/>
      </c>
      <c r="B682" s="695" t="str">
        <f t="shared" si="61"/>
        <v/>
      </c>
      <c r="C682" s="696" t="str">
        <f t="shared" si="62"/>
        <v/>
      </c>
      <c r="D682" s="697"/>
      <c r="E682" s="696"/>
      <c r="F682" s="696" t="str">
        <f t="shared" si="63"/>
        <v/>
      </c>
      <c r="G682" s="696" t="str">
        <f t="shared" si="64"/>
        <v/>
      </c>
      <c r="H682" s="696" t="str">
        <f t="shared" si="65"/>
        <v/>
      </c>
    </row>
    <row r="683" spans="1:8">
      <c r="A683" s="694" t="str">
        <f t="shared" si="60"/>
        <v/>
      </c>
      <c r="B683" s="695" t="str">
        <f t="shared" si="61"/>
        <v/>
      </c>
      <c r="C683" s="696" t="str">
        <f t="shared" si="62"/>
        <v/>
      </c>
      <c r="D683" s="697"/>
      <c r="E683" s="696"/>
      <c r="F683" s="696" t="str">
        <f t="shared" si="63"/>
        <v/>
      </c>
      <c r="G683" s="696" t="str">
        <f t="shared" si="64"/>
        <v/>
      </c>
      <c r="H683" s="696" t="str">
        <f t="shared" si="65"/>
        <v/>
      </c>
    </row>
    <row r="684" spans="1:8">
      <c r="A684" s="694" t="str">
        <f t="shared" si="60"/>
        <v/>
      </c>
      <c r="B684" s="695" t="str">
        <f t="shared" si="61"/>
        <v/>
      </c>
      <c r="C684" s="696" t="str">
        <f t="shared" si="62"/>
        <v/>
      </c>
      <c r="D684" s="697"/>
      <c r="E684" s="696"/>
      <c r="F684" s="696" t="str">
        <f t="shared" si="63"/>
        <v/>
      </c>
      <c r="G684" s="696" t="str">
        <f t="shared" si="64"/>
        <v/>
      </c>
      <c r="H684" s="696" t="str">
        <f t="shared" si="65"/>
        <v/>
      </c>
    </row>
    <row r="685" spans="1:8">
      <c r="A685" s="694" t="str">
        <f t="shared" si="60"/>
        <v/>
      </c>
      <c r="B685" s="695" t="str">
        <f t="shared" si="61"/>
        <v/>
      </c>
      <c r="C685" s="696" t="str">
        <f t="shared" si="62"/>
        <v/>
      </c>
      <c r="D685" s="697"/>
      <c r="E685" s="696"/>
      <c r="F685" s="696" t="str">
        <f t="shared" si="63"/>
        <v/>
      </c>
      <c r="G685" s="696" t="str">
        <f t="shared" si="64"/>
        <v/>
      </c>
      <c r="H685" s="696" t="str">
        <f t="shared" si="65"/>
        <v/>
      </c>
    </row>
    <row r="686" spans="1:8">
      <c r="A686" s="694" t="str">
        <f t="shared" si="60"/>
        <v/>
      </c>
      <c r="B686" s="695" t="str">
        <f t="shared" si="61"/>
        <v/>
      </c>
      <c r="C686" s="696" t="str">
        <f t="shared" si="62"/>
        <v/>
      </c>
      <c r="D686" s="697"/>
      <c r="E686" s="696"/>
      <c r="F686" s="696" t="str">
        <f t="shared" si="63"/>
        <v/>
      </c>
      <c r="G686" s="696" t="str">
        <f t="shared" si="64"/>
        <v/>
      </c>
      <c r="H686" s="696" t="str">
        <f t="shared" si="65"/>
        <v/>
      </c>
    </row>
    <row r="687" spans="1:8">
      <c r="A687" s="694" t="str">
        <f t="shared" si="60"/>
        <v/>
      </c>
      <c r="B687" s="695" t="str">
        <f t="shared" si="61"/>
        <v/>
      </c>
      <c r="C687" s="696" t="str">
        <f t="shared" si="62"/>
        <v/>
      </c>
      <c r="D687" s="697"/>
      <c r="E687" s="696"/>
      <c r="F687" s="696" t="str">
        <f t="shared" si="63"/>
        <v/>
      </c>
      <c r="G687" s="696" t="str">
        <f t="shared" si="64"/>
        <v/>
      </c>
      <c r="H687" s="696" t="str">
        <f t="shared" si="65"/>
        <v/>
      </c>
    </row>
    <row r="688" spans="1:8">
      <c r="A688" s="694" t="str">
        <f t="shared" si="60"/>
        <v/>
      </c>
      <c r="B688" s="695" t="str">
        <f t="shared" si="61"/>
        <v/>
      </c>
      <c r="C688" s="696" t="str">
        <f t="shared" si="62"/>
        <v/>
      </c>
      <c r="D688" s="697"/>
      <c r="E688" s="696"/>
      <c r="F688" s="696" t="str">
        <f t="shared" si="63"/>
        <v/>
      </c>
      <c r="G688" s="696" t="str">
        <f t="shared" si="64"/>
        <v/>
      </c>
      <c r="H688" s="696" t="str">
        <f t="shared" si="65"/>
        <v/>
      </c>
    </row>
    <row r="689" spans="1:8">
      <c r="A689" s="694" t="str">
        <f t="shared" si="60"/>
        <v/>
      </c>
      <c r="B689" s="695" t="str">
        <f t="shared" si="61"/>
        <v/>
      </c>
      <c r="C689" s="696" t="str">
        <f t="shared" si="62"/>
        <v/>
      </c>
      <c r="D689" s="697"/>
      <c r="E689" s="696"/>
      <c r="F689" s="696" t="str">
        <f t="shared" si="63"/>
        <v/>
      </c>
      <c r="G689" s="696" t="str">
        <f t="shared" si="64"/>
        <v/>
      </c>
      <c r="H689" s="696" t="str">
        <f t="shared" si="65"/>
        <v/>
      </c>
    </row>
    <row r="690" spans="1:8">
      <c r="A690" s="694" t="str">
        <f t="shared" si="60"/>
        <v/>
      </c>
      <c r="B690" s="695" t="str">
        <f t="shared" si="61"/>
        <v/>
      </c>
      <c r="C690" s="696" t="str">
        <f t="shared" si="62"/>
        <v/>
      </c>
      <c r="D690" s="697"/>
      <c r="E690" s="696"/>
      <c r="F690" s="696" t="str">
        <f t="shared" si="63"/>
        <v/>
      </c>
      <c r="G690" s="696" t="str">
        <f t="shared" si="64"/>
        <v/>
      </c>
      <c r="H690" s="696" t="str">
        <f t="shared" si="65"/>
        <v/>
      </c>
    </row>
    <row r="691" spans="1:8">
      <c r="A691" s="694" t="str">
        <f t="shared" si="60"/>
        <v/>
      </c>
      <c r="B691" s="695" t="str">
        <f t="shared" si="61"/>
        <v/>
      </c>
      <c r="C691" s="696" t="str">
        <f t="shared" si="62"/>
        <v/>
      </c>
      <c r="D691" s="697"/>
      <c r="E691" s="696"/>
      <c r="F691" s="696" t="str">
        <f t="shared" si="63"/>
        <v/>
      </c>
      <c r="G691" s="696" t="str">
        <f t="shared" si="64"/>
        <v/>
      </c>
      <c r="H691" s="696" t="str">
        <f t="shared" si="65"/>
        <v/>
      </c>
    </row>
    <row r="692" spans="1:8">
      <c r="A692" s="694" t="str">
        <f t="shared" si="60"/>
        <v/>
      </c>
      <c r="B692" s="695" t="str">
        <f t="shared" si="61"/>
        <v/>
      </c>
      <c r="C692" s="696" t="str">
        <f t="shared" si="62"/>
        <v/>
      </c>
      <c r="D692" s="697"/>
      <c r="E692" s="696"/>
      <c r="F692" s="696" t="str">
        <f t="shared" si="63"/>
        <v/>
      </c>
      <c r="G692" s="696" t="str">
        <f t="shared" si="64"/>
        <v/>
      </c>
      <c r="H692" s="696" t="str">
        <f t="shared" si="65"/>
        <v/>
      </c>
    </row>
    <row r="693" spans="1:8">
      <c r="A693" s="694" t="str">
        <f t="shared" si="60"/>
        <v/>
      </c>
      <c r="B693" s="695" t="str">
        <f t="shared" si="61"/>
        <v/>
      </c>
      <c r="C693" s="696" t="str">
        <f t="shared" si="62"/>
        <v/>
      </c>
      <c r="D693" s="697"/>
      <c r="E693" s="696"/>
      <c r="F693" s="696" t="str">
        <f t="shared" si="63"/>
        <v/>
      </c>
      <c r="G693" s="696" t="str">
        <f t="shared" si="64"/>
        <v/>
      </c>
      <c r="H693" s="696" t="str">
        <f t="shared" si="65"/>
        <v/>
      </c>
    </row>
    <row r="694" spans="1:8">
      <c r="A694" s="694" t="str">
        <f t="shared" si="60"/>
        <v/>
      </c>
      <c r="B694" s="695" t="str">
        <f t="shared" si="61"/>
        <v/>
      </c>
      <c r="C694" s="696" t="str">
        <f t="shared" si="62"/>
        <v/>
      </c>
      <c r="D694" s="697"/>
      <c r="E694" s="696"/>
      <c r="F694" s="696" t="str">
        <f t="shared" si="63"/>
        <v/>
      </c>
      <c r="G694" s="696" t="str">
        <f t="shared" si="64"/>
        <v/>
      </c>
      <c r="H694" s="696" t="str">
        <f t="shared" si="65"/>
        <v/>
      </c>
    </row>
    <row r="695" spans="1:8">
      <c r="A695" s="694" t="str">
        <f t="shared" si="60"/>
        <v/>
      </c>
      <c r="B695" s="695" t="str">
        <f t="shared" si="61"/>
        <v/>
      </c>
      <c r="C695" s="696" t="str">
        <f t="shared" si="62"/>
        <v/>
      </c>
      <c r="D695" s="697"/>
      <c r="E695" s="696"/>
      <c r="F695" s="696" t="str">
        <f t="shared" si="63"/>
        <v/>
      </c>
      <c r="G695" s="696" t="str">
        <f t="shared" si="64"/>
        <v/>
      </c>
      <c r="H695" s="696" t="str">
        <f t="shared" si="65"/>
        <v/>
      </c>
    </row>
    <row r="696" spans="1:8">
      <c r="A696" s="694" t="str">
        <f t="shared" si="60"/>
        <v/>
      </c>
      <c r="B696" s="695" t="str">
        <f t="shared" si="61"/>
        <v/>
      </c>
      <c r="C696" s="696" t="str">
        <f t="shared" si="62"/>
        <v/>
      </c>
      <c r="D696" s="697"/>
      <c r="E696" s="696"/>
      <c r="F696" s="696" t="str">
        <f t="shared" si="63"/>
        <v/>
      </c>
      <c r="G696" s="696" t="str">
        <f t="shared" si="64"/>
        <v/>
      </c>
      <c r="H696" s="696" t="str">
        <f t="shared" si="65"/>
        <v/>
      </c>
    </row>
    <row r="697" spans="1:8">
      <c r="A697" s="694" t="str">
        <f t="shared" si="60"/>
        <v/>
      </c>
      <c r="B697" s="695" t="str">
        <f t="shared" si="61"/>
        <v/>
      </c>
      <c r="C697" s="696" t="str">
        <f t="shared" si="62"/>
        <v/>
      </c>
      <c r="D697" s="697"/>
      <c r="E697" s="696"/>
      <c r="F697" s="696" t="str">
        <f t="shared" si="63"/>
        <v/>
      </c>
      <c r="G697" s="696" t="str">
        <f t="shared" si="64"/>
        <v/>
      </c>
      <c r="H697" s="696" t="str">
        <f t="shared" si="65"/>
        <v/>
      </c>
    </row>
    <row r="698" spans="1:8">
      <c r="A698" s="694" t="str">
        <f t="shared" si="60"/>
        <v/>
      </c>
      <c r="B698" s="695" t="str">
        <f t="shared" si="61"/>
        <v/>
      </c>
      <c r="C698" s="696" t="str">
        <f t="shared" si="62"/>
        <v/>
      </c>
      <c r="D698" s="697"/>
      <c r="E698" s="696"/>
      <c r="F698" s="696" t="str">
        <f t="shared" si="63"/>
        <v/>
      </c>
      <c r="G698" s="696" t="str">
        <f t="shared" si="64"/>
        <v/>
      </c>
      <c r="H698" s="696" t="str">
        <f t="shared" si="65"/>
        <v/>
      </c>
    </row>
    <row r="699" spans="1:8">
      <c r="A699" s="694" t="str">
        <f t="shared" si="60"/>
        <v/>
      </c>
      <c r="B699" s="695" t="str">
        <f t="shared" si="61"/>
        <v/>
      </c>
      <c r="C699" s="696" t="str">
        <f t="shared" si="62"/>
        <v/>
      </c>
      <c r="D699" s="697"/>
      <c r="E699" s="696"/>
      <c r="F699" s="696" t="str">
        <f t="shared" si="63"/>
        <v/>
      </c>
      <c r="G699" s="696" t="str">
        <f t="shared" si="64"/>
        <v/>
      </c>
      <c r="H699" s="696" t="str">
        <f t="shared" si="65"/>
        <v/>
      </c>
    </row>
    <row r="700" spans="1:8">
      <c r="A700" s="694" t="str">
        <f t="shared" si="60"/>
        <v/>
      </c>
      <c r="B700" s="695" t="str">
        <f t="shared" si="61"/>
        <v/>
      </c>
      <c r="C700" s="696" t="str">
        <f t="shared" si="62"/>
        <v/>
      </c>
      <c r="D700" s="697"/>
      <c r="E700" s="696"/>
      <c r="F700" s="696" t="str">
        <f t="shared" si="63"/>
        <v/>
      </c>
      <c r="G700" s="696" t="str">
        <f t="shared" si="64"/>
        <v/>
      </c>
      <c r="H700" s="696" t="str">
        <f t="shared" si="65"/>
        <v/>
      </c>
    </row>
    <row r="701" spans="1:8">
      <c r="A701" s="694" t="str">
        <f t="shared" si="60"/>
        <v/>
      </c>
      <c r="B701" s="695" t="str">
        <f t="shared" si="61"/>
        <v/>
      </c>
      <c r="C701" s="696" t="str">
        <f t="shared" si="62"/>
        <v/>
      </c>
      <c r="D701" s="697"/>
      <c r="E701" s="696"/>
      <c r="F701" s="696" t="str">
        <f t="shared" si="63"/>
        <v/>
      </c>
      <c r="G701" s="696" t="str">
        <f t="shared" si="64"/>
        <v/>
      </c>
      <c r="H701" s="696" t="str">
        <f t="shared" si="65"/>
        <v/>
      </c>
    </row>
    <row r="702" spans="1:8">
      <c r="A702" s="694" t="str">
        <f t="shared" si="60"/>
        <v/>
      </c>
      <c r="B702" s="695" t="str">
        <f t="shared" si="61"/>
        <v/>
      </c>
      <c r="C702" s="696" t="str">
        <f t="shared" si="62"/>
        <v/>
      </c>
      <c r="D702" s="697"/>
      <c r="E702" s="696"/>
      <c r="F702" s="696" t="str">
        <f t="shared" si="63"/>
        <v/>
      </c>
      <c r="G702" s="696" t="str">
        <f t="shared" si="64"/>
        <v/>
      </c>
      <c r="H702" s="696" t="str">
        <f t="shared" si="65"/>
        <v/>
      </c>
    </row>
    <row r="703" spans="1:8">
      <c r="A703" s="694" t="str">
        <f t="shared" si="60"/>
        <v/>
      </c>
      <c r="B703" s="695" t="str">
        <f t="shared" si="61"/>
        <v/>
      </c>
      <c r="C703" s="696" t="str">
        <f t="shared" si="62"/>
        <v/>
      </c>
      <c r="D703" s="697"/>
      <c r="E703" s="696"/>
      <c r="F703" s="696" t="str">
        <f t="shared" si="63"/>
        <v/>
      </c>
      <c r="G703" s="696" t="str">
        <f t="shared" si="64"/>
        <v/>
      </c>
      <c r="H703" s="696" t="str">
        <f t="shared" si="65"/>
        <v/>
      </c>
    </row>
    <row r="704" spans="1:8">
      <c r="A704" s="694" t="str">
        <f t="shared" si="60"/>
        <v/>
      </c>
      <c r="B704" s="695" t="str">
        <f t="shared" si="61"/>
        <v/>
      </c>
      <c r="C704" s="696" t="str">
        <f t="shared" si="62"/>
        <v/>
      </c>
      <c r="D704" s="697"/>
      <c r="E704" s="696"/>
      <c r="F704" s="696" t="str">
        <f t="shared" si="63"/>
        <v/>
      </c>
      <c r="G704" s="696" t="str">
        <f t="shared" si="64"/>
        <v/>
      </c>
      <c r="H704" s="696" t="str">
        <f t="shared" si="65"/>
        <v/>
      </c>
    </row>
    <row r="705" spans="1:8">
      <c r="A705" s="694" t="str">
        <f t="shared" si="60"/>
        <v/>
      </c>
      <c r="B705" s="695" t="str">
        <f t="shared" si="61"/>
        <v/>
      </c>
      <c r="C705" s="696" t="str">
        <f t="shared" si="62"/>
        <v/>
      </c>
      <c r="D705" s="697"/>
      <c r="E705" s="696"/>
      <c r="F705" s="696" t="str">
        <f t="shared" si="63"/>
        <v/>
      </c>
      <c r="G705" s="696" t="str">
        <f t="shared" si="64"/>
        <v/>
      </c>
      <c r="H705" s="696" t="str">
        <f t="shared" si="65"/>
        <v/>
      </c>
    </row>
    <row r="706" spans="1:8">
      <c r="A706" s="694" t="str">
        <f t="shared" si="60"/>
        <v/>
      </c>
      <c r="B706" s="695" t="str">
        <f t="shared" si="61"/>
        <v/>
      </c>
      <c r="C706" s="696" t="str">
        <f t="shared" si="62"/>
        <v/>
      </c>
      <c r="D706" s="697"/>
      <c r="E706" s="696"/>
      <c r="F706" s="696" t="str">
        <f t="shared" si="63"/>
        <v/>
      </c>
      <c r="G706" s="696" t="str">
        <f t="shared" si="64"/>
        <v/>
      </c>
      <c r="H706" s="696" t="str">
        <f t="shared" si="65"/>
        <v/>
      </c>
    </row>
    <row r="707" spans="1:8">
      <c r="A707" s="694" t="str">
        <f t="shared" si="60"/>
        <v/>
      </c>
      <c r="B707" s="695" t="str">
        <f t="shared" si="61"/>
        <v/>
      </c>
      <c r="C707" s="696" t="str">
        <f t="shared" si="62"/>
        <v/>
      </c>
      <c r="D707" s="697"/>
      <c r="E707" s="696"/>
      <c r="F707" s="696" t="str">
        <f t="shared" si="63"/>
        <v/>
      </c>
      <c r="G707" s="696" t="str">
        <f t="shared" si="64"/>
        <v/>
      </c>
      <c r="H707" s="696" t="str">
        <f t="shared" si="65"/>
        <v/>
      </c>
    </row>
    <row r="708" spans="1:8">
      <c r="A708" s="694" t="str">
        <f t="shared" si="60"/>
        <v/>
      </c>
      <c r="B708" s="695" t="str">
        <f t="shared" si="61"/>
        <v/>
      </c>
      <c r="C708" s="696" t="str">
        <f t="shared" si="62"/>
        <v/>
      </c>
      <c r="D708" s="697"/>
      <c r="E708" s="696"/>
      <c r="F708" s="696" t="str">
        <f t="shared" si="63"/>
        <v/>
      </c>
      <c r="G708" s="696" t="str">
        <f t="shared" si="64"/>
        <v/>
      </c>
      <c r="H708" s="696" t="str">
        <f t="shared" si="65"/>
        <v/>
      </c>
    </row>
    <row r="709" spans="1:8">
      <c r="A709" s="694" t="str">
        <f t="shared" si="60"/>
        <v/>
      </c>
      <c r="B709" s="695" t="str">
        <f t="shared" si="61"/>
        <v/>
      </c>
      <c r="C709" s="696" t="str">
        <f t="shared" si="62"/>
        <v/>
      </c>
      <c r="D709" s="697"/>
      <c r="E709" s="696"/>
      <c r="F709" s="696" t="str">
        <f t="shared" si="63"/>
        <v/>
      </c>
      <c r="G709" s="696" t="str">
        <f t="shared" si="64"/>
        <v/>
      </c>
      <c r="H709" s="696" t="str">
        <f t="shared" si="65"/>
        <v/>
      </c>
    </row>
    <row r="710" spans="1:8">
      <c r="A710" s="694" t="str">
        <f t="shared" si="60"/>
        <v/>
      </c>
      <c r="B710" s="695" t="str">
        <f t="shared" si="61"/>
        <v/>
      </c>
      <c r="C710" s="696" t="str">
        <f t="shared" si="62"/>
        <v/>
      </c>
      <c r="D710" s="697"/>
      <c r="E710" s="696"/>
      <c r="F710" s="696" t="str">
        <f t="shared" si="63"/>
        <v/>
      </c>
      <c r="G710" s="696" t="str">
        <f t="shared" si="64"/>
        <v/>
      </c>
      <c r="H710" s="696" t="str">
        <f t="shared" si="65"/>
        <v/>
      </c>
    </row>
    <row r="711" spans="1:8">
      <c r="A711" s="694" t="str">
        <f t="shared" si="60"/>
        <v/>
      </c>
      <c r="B711" s="695" t="str">
        <f t="shared" si="61"/>
        <v/>
      </c>
      <c r="C711" s="696" t="str">
        <f t="shared" si="62"/>
        <v/>
      </c>
      <c r="D711" s="697"/>
      <c r="E711" s="696"/>
      <c r="F711" s="696" t="str">
        <f t="shared" si="63"/>
        <v/>
      </c>
      <c r="G711" s="696" t="str">
        <f t="shared" si="64"/>
        <v/>
      </c>
      <c r="H711" s="696" t="str">
        <f t="shared" si="65"/>
        <v/>
      </c>
    </row>
    <row r="712" spans="1:8">
      <c r="A712" s="694" t="str">
        <f t="shared" si="60"/>
        <v/>
      </c>
      <c r="B712" s="695" t="str">
        <f t="shared" si="61"/>
        <v/>
      </c>
      <c r="C712" s="696" t="str">
        <f t="shared" si="62"/>
        <v/>
      </c>
      <c r="D712" s="697"/>
      <c r="E712" s="696"/>
      <c r="F712" s="696" t="str">
        <f t="shared" si="63"/>
        <v/>
      </c>
      <c r="G712" s="696" t="str">
        <f t="shared" si="64"/>
        <v/>
      </c>
      <c r="H712" s="696" t="str">
        <f t="shared" si="65"/>
        <v/>
      </c>
    </row>
    <row r="713" spans="1:8">
      <c r="A713" s="694" t="str">
        <f t="shared" si="60"/>
        <v/>
      </c>
      <c r="B713" s="695" t="str">
        <f t="shared" si="61"/>
        <v/>
      </c>
      <c r="C713" s="696" t="str">
        <f t="shared" si="62"/>
        <v/>
      </c>
      <c r="D713" s="697"/>
      <c r="E713" s="696"/>
      <c r="F713" s="696" t="str">
        <f t="shared" si="63"/>
        <v/>
      </c>
      <c r="G713" s="696" t="str">
        <f t="shared" si="64"/>
        <v/>
      </c>
      <c r="H713" s="696" t="str">
        <f t="shared" si="65"/>
        <v/>
      </c>
    </row>
    <row r="714" spans="1:8">
      <c r="A714" s="694" t="str">
        <f t="shared" si="60"/>
        <v/>
      </c>
      <c r="B714" s="695" t="str">
        <f t="shared" si="61"/>
        <v/>
      </c>
      <c r="C714" s="696" t="str">
        <f t="shared" si="62"/>
        <v/>
      </c>
      <c r="D714" s="697"/>
      <c r="E714" s="696"/>
      <c r="F714" s="696" t="str">
        <f t="shared" si="63"/>
        <v/>
      </c>
      <c r="G714" s="696" t="str">
        <f t="shared" si="64"/>
        <v/>
      </c>
      <c r="H714" s="696" t="str">
        <f t="shared" si="65"/>
        <v/>
      </c>
    </row>
    <row r="715" spans="1:8">
      <c r="A715" s="694" t="str">
        <f t="shared" si="60"/>
        <v/>
      </c>
      <c r="B715" s="695" t="str">
        <f t="shared" si="61"/>
        <v/>
      </c>
      <c r="C715" s="696" t="str">
        <f t="shared" si="62"/>
        <v/>
      </c>
      <c r="D715" s="697"/>
      <c r="E715" s="696"/>
      <c r="F715" s="696" t="str">
        <f t="shared" si="63"/>
        <v/>
      </c>
      <c r="G715" s="696" t="str">
        <f t="shared" si="64"/>
        <v/>
      </c>
      <c r="H715" s="696" t="str">
        <f t="shared" si="65"/>
        <v/>
      </c>
    </row>
    <row r="716" spans="1:8">
      <c r="A716" s="694" t="str">
        <f t="shared" si="60"/>
        <v/>
      </c>
      <c r="B716" s="695" t="str">
        <f t="shared" si="61"/>
        <v/>
      </c>
      <c r="C716" s="696" t="str">
        <f t="shared" si="62"/>
        <v/>
      </c>
      <c r="D716" s="697"/>
      <c r="E716" s="696"/>
      <c r="F716" s="696" t="str">
        <f t="shared" si="63"/>
        <v/>
      </c>
      <c r="G716" s="696" t="str">
        <f t="shared" si="64"/>
        <v/>
      </c>
      <c r="H716" s="696" t="str">
        <f t="shared" si="65"/>
        <v/>
      </c>
    </row>
    <row r="717" spans="1:8">
      <c r="A717" s="694" t="str">
        <f t="shared" si="60"/>
        <v/>
      </c>
      <c r="B717" s="695" t="str">
        <f t="shared" si="61"/>
        <v/>
      </c>
      <c r="C717" s="696" t="str">
        <f t="shared" si="62"/>
        <v/>
      </c>
      <c r="D717" s="697"/>
      <c r="E717" s="696"/>
      <c r="F717" s="696" t="str">
        <f t="shared" si="63"/>
        <v/>
      </c>
      <c r="G717" s="696" t="str">
        <f t="shared" si="64"/>
        <v/>
      </c>
      <c r="H717" s="696" t="str">
        <f t="shared" si="65"/>
        <v/>
      </c>
    </row>
    <row r="718" spans="1:8">
      <c r="A718" s="694" t="str">
        <f t="shared" si="60"/>
        <v/>
      </c>
      <c r="B718" s="695" t="str">
        <f t="shared" si="61"/>
        <v/>
      </c>
      <c r="C718" s="696" t="str">
        <f t="shared" si="62"/>
        <v/>
      </c>
      <c r="D718" s="697"/>
      <c r="E718" s="696"/>
      <c r="F718" s="696" t="str">
        <f t="shared" si="63"/>
        <v/>
      </c>
      <c r="G718" s="696" t="str">
        <f t="shared" si="64"/>
        <v/>
      </c>
      <c r="H718" s="696" t="str">
        <f t="shared" si="65"/>
        <v/>
      </c>
    </row>
    <row r="719" spans="1:8">
      <c r="A719" s="694" t="str">
        <f t="shared" si="60"/>
        <v/>
      </c>
      <c r="B719" s="695" t="str">
        <f t="shared" si="61"/>
        <v/>
      </c>
      <c r="C719" s="696" t="str">
        <f t="shared" si="62"/>
        <v/>
      </c>
      <c r="D719" s="697"/>
      <c r="E719" s="696"/>
      <c r="F719" s="696" t="str">
        <f t="shared" si="63"/>
        <v/>
      </c>
      <c r="G719" s="696" t="str">
        <f t="shared" si="64"/>
        <v/>
      </c>
      <c r="H719" s="696" t="str">
        <f t="shared" si="65"/>
        <v/>
      </c>
    </row>
    <row r="720" spans="1:8">
      <c r="A720" s="694" t="str">
        <f t="shared" si="60"/>
        <v/>
      </c>
      <c r="B720" s="695" t="str">
        <f t="shared" si="61"/>
        <v/>
      </c>
      <c r="C720" s="696" t="str">
        <f t="shared" si="62"/>
        <v/>
      </c>
      <c r="D720" s="697"/>
      <c r="E720" s="696"/>
      <c r="F720" s="696" t="str">
        <f t="shared" si="63"/>
        <v/>
      </c>
      <c r="G720" s="696" t="str">
        <f t="shared" si="64"/>
        <v/>
      </c>
      <c r="H720" s="696" t="str">
        <f t="shared" si="65"/>
        <v/>
      </c>
    </row>
    <row r="721" spans="1:8">
      <c r="A721" s="694" t="str">
        <f t="shared" si="60"/>
        <v/>
      </c>
      <c r="B721" s="695" t="str">
        <f t="shared" si="61"/>
        <v/>
      </c>
      <c r="C721" s="696" t="str">
        <f t="shared" si="62"/>
        <v/>
      </c>
      <c r="D721" s="697"/>
      <c r="E721" s="696"/>
      <c r="F721" s="696" t="str">
        <f t="shared" si="63"/>
        <v/>
      </c>
      <c r="G721" s="696" t="str">
        <f t="shared" si="64"/>
        <v/>
      </c>
      <c r="H721" s="696" t="str">
        <f t="shared" si="65"/>
        <v/>
      </c>
    </row>
    <row r="722" spans="1:8">
      <c r="A722" s="694" t="str">
        <f t="shared" ref="A722:A785" si="66">IF(H721="","",IF(roundOpt,IF(OR(A721&gt;=nper,ROUND(H721,2)&lt;=0),"",A721+1),IF(OR(A721&gt;=nper,H721&lt;=0),"",A721+1)))</f>
        <v/>
      </c>
      <c r="B722" s="695" t="str">
        <f t="shared" ref="B722:B785" si="67">IF(A722="","",IF(OR(periods_per_year=26,periods_per_year=52),IF(periods_per_year=26,IF(A722=1,fpdate,B721+14),IF(periods_per_year=52,IF(A722=1,fpdate,B721+7),"n/a")),IF(periods_per_year=24,DATE(YEAR(fpdate),MONTH(fpdate)+(A722-1)/2+IF(AND(DAY(fpdate)&gt;=15,MOD(A722,2)=0),1,0),IF(MOD(A722,2)=0,IF(DAY(fpdate)&gt;=15,DAY(fpdate)-14,DAY(fpdate)+14),DAY(fpdate))),IF(DAY(DATE(YEAR(fpdate),MONTH(fpdate)+(A722-1)*months_per_period,DAY(fpdate)))&lt;&gt;DAY(fpdate),DATE(YEAR(fpdate),MONTH(fpdate)+(A722-1)*months_per_period+1,0),DATE(YEAR(fpdate),MONTH(fpdate)+(A722-1)*months_per_period,DAY(fpdate))))))</f>
        <v/>
      </c>
      <c r="C722" s="696" t="str">
        <f t="shared" ref="C722:C785" si="68">IF(A722="","",IF(roundOpt,IF(OR(A722=nper,payment&gt;ROUND((1+rate)*H721,2)),ROUND((1+rate)*H721,2),payment),IF(OR(A722=nper,payment&gt;(1+rate)*H721),(1+rate)*H721,payment)))</f>
        <v/>
      </c>
      <c r="D722" s="697"/>
      <c r="E722" s="696"/>
      <c r="F722" s="696" t="str">
        <f t="shared" ref="F722:F785" si="69">IF(A722="","",IF(AND(A722=1,pmtType=1),0,IF(roundOpt,ROUND(rate*H721,2),rate*H721)))</f>
        <v/>
      </c>
      <c r="G722" s="696" t="str">
        <f t="shared" ref="G722:G785" si="70">IF(A722="","",C722-F722+D722)</f>
        <v/>
      </c>
      <c r="H722" s="696" t="str">
        <f t="shared" ref="H722:H785" si="71">IF(A722="","",H721-G722)</f>
        <v/>
      </c>
    </row>
    <row r="723" spans="1:8">
      <c r="A723" s="694" t="str">
        <f t="shared" si="66"/>
        <v/>
      </c>
      <c r="B723" s="695" t="str">
        <f t="shared" si="67"/>
        <v/>
      </c>
      <c r="C723" s="696" t="str">
        <f t="shared" si="68"/>
        <v/>
      </c>
      <c r="D723" s="697"/>
      <c r="E723" s="696"/>
      <c r="F723" s="696" t="str">
        <f t="shared" si="69"/>
        <v/>
      </c>
      <c r="G723" s="696" t="str">
        <f t="shared" si="70"/>
        <v/>
      </c>
      <c r="H723" s="696" t="str">
        <f t="shared" si="71"/>
        <v/>
      </c>
    </row>
    <row r="724" spans="1:8">
      <c r="A724" s="694" t="str">
        <f t="shared" si="66"/>
        <v/>
      </c>
      <c r="B724" s="695" t="str">
        <f t="shared" si="67"/>
        <v/>
      </c>
      <c r="C724" s="696" t="str">
        <f t="shared" si="68"/>
        <v/>
      </c>
      <c r="D724" s="697"/>
      <c r="E724" s="696"/>
      <c r="F724" s="696" t="str">
        <f t="shared" si="69"/>
        <v/>
      </c>
      <c r="G724" s="696" t="str">
        <f t="shared" si="70"/>
        <v/>
      </c>
      <c r="H724" s="696" t="str">
        <f t="shared" si="71"/>
        <v/>
      </c>
    </row>
    <row r="725" spans="1:8">
      <c r="A725" s="694" t="str">
        <f t="shared" si="66"/>
        <v/>
      </c>
      <c r="B725" s="695" t="str">
        <f t="shared" si="67"/>
        <v/>
      </c>
      <c r="C725" s="696" t="str">
        <f t="shared" si="68"/>
        <v/>
      </c>
      <c r="D725" s="697"/>
      <c r="E725" s="696"/>
      <c r="F725" s="696" t="str">
        <f t="shared" si="69"/>
        <v/>
      </c>
      <c r="G725" s="696" t="str">
        <f t="shared" si="70"/>
        <v/>
      </c>
      <c r="H725" s="696" t="str">
        <f t="shared" si="71"/>
        <v/>
      </c>
    </row>
    <row r="726" spans="1:8">
      <c r="A726" s="694" t="str">
        <f t="shared" si="66"/>
        <v/>
      </c>
      <c r="B726" s="695" t="str">
        <f t="shared" si="67"/>
        <v/>
      </c>
      <c r="C726" s="696" t="str">
        <f t="shared" si="68"/>
        <v/>
      </c>
      <c r="D726" s="697"/>
      <c r="E726" s="696"/>
      <c r="F726" s="696" t="str">
        <f t="shared" si="69"/>
        <v/>
      </c>
      <c r="G726" s="696" t="str">
        <f t="shared" si="70"/>
        <v/>
      </c>
      <c r="H726" s="696" t="str">
        <f t="shared" si="71"/>
        <v/>
      </c>
    </row>
    <row r="727" spans="1:8">
      <c r="A727" s="694" t="str">
        <f t="shared" si="66"/>
        <v/>
      </c>
      <c r="B727" s="695" t="str">
        <f t="shared" si="67"/>
        <v/>
      </c>
      <c r="C727" s="696" t="str">
        <f t="shared" si="68"/>
        <v/>
      </c>
      <c r="D727" s="697"/>
      <c r="E727" s="696"/>
      <c r="F727" s="696" t="str">
        <f t="shared" si="69"/>
        <v/>
      </c>
      <c r="G727" s="696" t="str">
        <f t="shared" si="70"/>
        <v/>
      </c>
      <c r="H727" s="696" t="str">
        <f t="shared" si="71"/>
        <v/>
      </c>
    </row>
    <row r="728" spans="1:8">
      <c r="A728" s="694" t="str">
        <f t="shared" si="66"/>
        <v/>
      </c>
      <c r="B728" s="695" t="str">
        <f t="shared" si="67"/>
        <v/>
      </c>
      <c r="C728" s="696" t="str">
        <f t="shared" si="68"/>
        <v/>
      </c>
      <c r="D728" s="697"/>
      <c r="E728" s="696"/>
      <c r="F728" s="696" t="str">
        <f t="shared" si="69"/>
        <v/>
      </c>
      <c r="G728" s="696" t="str">
        <f t="shared" si="70"/>
        <v/>
      </c>
      <c r="H728" s="696" t="str">
        <f t="shared" si="71"/>
        <v/>
      </c>
    </row>
    <row r="729" spans="1:8">
      <c r="A729" s="694" t="str">
        <f t="shared" si="66"/>
        <v/>
      </c>
      <c r="B729" s="695" t="str">
        <f t="shared" si="67"/>
        <v/>
      </c>
      <c r="C729" s="696" t="str">
        <f t="shared" si="68"/>
        <v/>
      </c>
      <c r="D729" s="697"/>
      <c r="E729" s="696"/>
      <c r="F729" s="696" t="str">
        <f t="shared" si="69"/>
        <v/>
      </c>
      <c r="G729" s="696" t="str">
        <f t="shared" si="70"/>
        <v/>
      </c>
      <c r="H729" s="696" t="str">
        <f t="shared" si="71"/>
        <v/>
      </c>
    </row>
    <row r="730" spans="1:8">
      <c r="A730" s="694" t="str">
        <f t="shared" si="66"/>
        <v/>
      </c>
      <c r="B730" s="695" t="str">
        <f t="shared" si="67"/>
        <v/>
      </c>
      <c r="C730" s="696" t="str">
        <f t="shared" si="68"/>
        <v/>
      </c>
      <c r="D730" s="697"/>
      <c r="E730" s="696"/>
      <c r="F730" s="696" t="str">
        <f t="shared" si="69"/>
        <v/>
      </c>
      <c r="G730" s="696" t="str">
        <f t="shared" si="70"/>
        <v/>
      </c>
      <c r="H730" s="696" t="str">
        <f t="shared" si="71"/>
        <v/>
      </c>
    </row>
    <row r="731" spans="1:8">
      <c r="A731" s="694" t="str">
        <f t="shared" si="66"/>
        <v/>
      </c>
      <c r="B731" s="695" t="str">
        <f t="shared" si="67"/>
        <v/>
      </c>
      <c r="C731" s="696" t="str">
        <f t="shared" si="68"/>
        <v/>
      </c>
      <c r="D731" s="697"/>
      <c r="E731" s="696"/>
      <c r="F731" s="696" t="str">
        <f t="shared" si="69"/>
        <v/>
      </c>
      <c r="G731" s="696" t="str">
        <f t="shared" si="70"/>
        <v/>
      </c>
      <c r="H731" s="696" t="str">
        <f t="shared" si="71"/>
        <v/>
      </c>
    </row>
    <row r="732" spans="1:8">
      <c r="A732" s="694" t="str">
        <f t="shared" si="66"/>
        <v/>
      </c>
      <c r="B732" s="695" t="str">
        <f t="shared" si="67"/>
        <v/>
      </c>
      <c r="C732" s="696" t="str">
        <f t="shared" si="68"/>
        <v/>
      </c>
      <c r="D732" s="697"/>
      <c r="E732" s="696"/>
      <c r="F732" s="696" t="str">
        <f t="shared" si="69"/>
        <v/>
      </c>
      <c r="G732" s="696" t="str">
        <f t="shared" si="70"/>
        <v/>
      </c>
      <c r="H732" s="696" t="str">
        <f t="shared" si="71"/>
        <v/>
      </c>
    </row>
    <row r="733" spans="1:8">
      <c r="A733" s="694" t="str">
        <f t="shared" si="66"/>
        <v/>
      </c>
      <c r="B733" s="695" t="str">
        <f t="shared" si="67"/>
        <v/>
      </c>
      <c r="C733" s="696" t="str">
        <f t="shared" si="68"/>
        <v/>
      </c>
      <c r="D733" s="697"/>
      <c r="E733" s="696"/>
      <c r="F733" s="696" t="str">
        <f t="shared" si="69"/>
        <v/>
      </c>
      <c r="G733" s="696" t="str">
        <f t="shared" si="70"/>
        <v/>
      </c>
      <c r="H733" s="696" t="str">
        <f t="shared" si="71"/>
        <v/>
      </c>
    </row>
    <row r="734" spans="1:8">
      <c r="A734" s="694" t="str">
        <f t="shared" si="66"/>
        <v/>
      </c>
      <c r="B734" s="695" t="str">
        <f t="shared" si="67"/>
        <v/>
      </c>
      <c r="C734" s="696" t="str">
        <f t="shared" si="68"/>
        <v/>
      </c>
      <c r="D734" s="697"/>
      <c r="E734" s="696"/>
      <c r="F734" s="696" t="str">
        <f t="shared" si="69"/>
        <v/>
      </c>
      <c r="G734" s="696" t="str">
        <f t="shared" si="70"/>
        <v/>
      </c>
      <c r="H734" s="696" t="str">
        <f t="shared" si="71"/>
        <v/>
      </c>
    </row>
    <row r="735" spans="1:8">
      <c r="A735" s="694" t="str">
        <f t="shared" si="66"/>
        <v/>
      </c>
      <c r="B735" s="695" t="str">
        <f t="shared" si="67"/>
        <v/>
      </c>
      <c r="C735" s="696" t="str">
        <f t="shared" si="68"/>
        <v/>
      </c>
      <c r="D735" s="697"/>
      <c r="E735" s="696"/>
      <c r="F735" s="696" t="str">
        <f t="shared" si="69"/>
        <v/>
      </c>
      <c r="G735" s="696" t="str">
        <f t="shared" si="70"/>
        <v/>
      </c>
      <c r="H735" s="696" t="str">
        <f t="shared" si="71"/>
        <v/>
      </c>
    </row>
    <row r="736" spans="1:8">
      <c r="A736" s="694" t="str">
        <f t="shared" si="66"/>
        <v/>
      </c>
      <c r="B736" s="695" t="str">
        <f t="shared" si="67"/>
        <v/>
      </c>
      <c r="C736" s="696" t="str">
        <f t="shared" si="68"/>
        <v/>
      </c>
      <c r="D736" s="697"/>
      <c r="E736" s="696"/>
      <c r="F736" s="696" t="str">
        <f t="shared" si="69"/>
        <v/>
      </c>
      <c r="G736" s="696" t="str">
        <f t="shared" si="70"/>
        <v/>
      </c>
      <c r="H736" s="696" t="str">
        <f t="shared" si="71"/>
        <v/>
      </c>
    </row>
    <row r="737" spans="1:8">
      <c r="A737" s="694" t="str">
        <f t="shared" si="66"/>
        <v/>
      </c>
      <c r="B737" s="695" t="str">
        <f t="shared" si="67"/>
        <v/>
      </c>
      <c r="C737" s="696" t="str">
        <f t="shared" si="68"/>
        <v/>
      </c>
      <c r="D737" s="697"/>
      <c r="E737" s="696"/>
      <c r="F737" s="696" t="str">
        <f t="shared" si="69"/>
        <v/>
      </c>
      <c r="G737" s="696" t="str">
        <f t="shared" si="70"/>
        <v/>
      </c>
      <c r="H737" s="696" t="str">
        <f t="shared" si="71"/>
        <v/>
      </c>
    </row>
    <row r="738" spans="1:8">
      <c r="A738" s="694" t="str">
        <f t="shared" si="66"/>
        <v/>
      </c>
      <c r="B738" s="695" t="str">
        <f t="shared" si="67"/>
        <v/>
      </c>
      <c r="C738" s="696" t="str">
        <f t="shared" si="68"/>
        <v/>
      </c>
      <c r="D738" s="697"/>
      <c r="E738" s="696"/>
      <c r="F738" s="696" t="str">
        <f t="shared" si="69"/>
        <v/>
      </c>
      <c r="G738" s="696" t="str">
        <f t="shared" si="70"/>
        <v/>
      </c>
      <c r="H738" s="696" t="str">
        <f t="shared" si="71"/>
        <v/>
      </c>
    </row>
    <row r="739" spans="1:8">
      <c r="A739" s="694" t="str">
        <f t="shared" si="66"/>
        <v/>
      </c>
      <c r="B739" s="695" t="str">
        <f t="shared" si="67"/>
        <v/>
      </c>
      <c r="C739" s="696" t="str">
        <f t="shared" si="68"/>
        <v/>
      </c>
      <c r="D739" s="697"/>
      <c r="E739" s="696"/>
      <c r="F739" s="696" t="str">
        <f t="shared" si="69"/>
        <v/>
      </c>
      <c r="G739" s="696" t="str">
        <f t="shared" si="70"/>
        <v/>
      </c>
      <c r="H739" s="696" t="str">
        <f t="shared" si="71"/>
        <v/>
      </c>
    </row>
    <row r="740" spans="1:8">
      <c r="A740" s="694" t="str">
        <f t="shared" si="66"/>
        <v/>
      </c>
      <c r="B740" s="695" t="str">
        <f t="shared" si="67"/>
        <v/>
      </c>
      <c r="C740" s="696" t="str">
        <f t="shared" si="68"/>
        <v/>
      </c>
      <c r="D740" s="697"/>
      <c r="E740" s="696"/>
      <c r="F740" s="696" t="str">
        <f t="shared" si="69"/>
        <v/>
      </c>
      <c r="G740" s="696" t="str">
        <f t="shared" si="70"/>
        <v/>
      </c>
      <c r="H740" s="696" t="str">
        <f t="shared" si="71"/>
        <v/>
      </c>
    </row>
    <row r="741" spans="1:8">
      <c r="A741" s="694" t="str">
        <f t="shared" si="66"/>
        <v/>
      </c>
      <c r="B741" s="695" t="str">
        <f t="shared" si="67"/>
        <v/>
      </c>
      <c r="C741" s="696" t="str">
        <f t="shared" si="68"/>
        <v/>
      </c>
      <c r="D741" s="697"/>
      <c r="E741" s="696"/>
      <c r="F741" s="696" t="str">
        <f t="shared" si="69"/>
        <v/>
      </c>
      <c r="G741" s="696" t="str">
        <f t="shared" si="70"/>
        <v/>
      </c>
      <c r="H741" s="696" t="str">
        <f t="shared" si="71"/>
        <v/>
      </c>
    </row>
    <row r="742" spans="1:8">
      <c r="A742" s="694" t="str">
        <f t="shared" si="66"/>
        <v/>
      </c>
      <c r="B742" s="695" t="str">
        <f t="shared" si="67"/>
        <v/>
      </c>
      <c r="C742" s="696" t="str">
        <f t="shared" si="68"/>
        <v/>
      </c>
      <c r="D742" s="697"/>
      <c r="E742" s="696"/>
      <c r="F742" s="696" t="str">
        <f t="shared" si="69"/>
        <v/>
      </c>
      <c r="G742" s="696" t="str">
        <f t="shared" si="70"/>
        <v/>
      </c>
      <c r="H742" s="696" t="str">
        <f t="shared" si="71"/>
        <v/>
      </c>
    </row>
    <row r="743" spans="1:8">
      <c r="A743" s="694" t="str">
        <f t="shared" si="66"/>
        <v/>
      </c>
      <c r="B743" s="695" t="str">
        <f t="shared" si="67"/>
        <v/>
      </c>
      <c r="C743" s="696" t="str">
        <f t="shared" si="68"/>
        <v/>
      </c>
      <c r="D743" s="697"/>
      <c r="E743" s="696"/>
      <c r="F743" s="696" t="str">
        <f t="shared" si="69"/>
        <v/>
      </c>
      <c r="G743" s="696" t="str">
        <f t="shared" si="70"/>
        <v/>
      </c>
      <c r="H743" s="696" t="str">
        <f t="shared" si="71"/>
        <v/>
      </c>
    </row>
    <row r="744" spans="1:8">
      <c r="A744" s="694" t="str">
        <f t="shared" si="66"/>
        <v/>
      </c>
      <c r="B744" s="695" t="str">
        <f t="shared" si="67"/>
        <v/>
      </c>
      <c r="C744" s="696" t="str">
        <f t="shared" si="68"/>
        <v/>
      </c>
      <c r="D744" s="697"/>
      <c r="E744" s="696"/>
      <c r="F744" s="696" t="str">
        <f t="shared" si="69"/>
        <v/>
      </c>
      <c r="G744" s="696" t="str">
        <f t="shared" si="70"/>
        <v/>
      </c>
      <c r="H744" s="696" t="str">
        <f t="shared" si="71"/>
        <v/>
      </c>
    </row>
    <row r="745" spans="1:8">
      <c r="A745" s="694" t="str">
        <f t="shared" si="66"/>
        <v/>
      </c>
      <c r="B745" s="695" t="str">
        <f t="shared" si="67"/>
        <v/>
      </c>
      <c r="C745" s="696" t="str">
        <f t="shared" si="68"/>
        <v/>
      </c>
      <c r="D745" s="697"/>
      <c r="E745" s="696"/>
      <c r="F745" s="696" t="str">
        <f t="shared" si="69"/>
        <v/>
      </c>
      <c r="G745" s="696" t="str">
        <f t="shared" si="70"/>
        <v/>
      </c>
      <c r="H745" s="696" t="str">
        <f t="shared" si="71"/>
        <v/>
      </c>
    </row>
    <row r="746" spans="1:8">
      <c r="A746" s="694" t="str">
        <f t="shared" si="66"/>
        <v/>
      </c>
      <c r="B746" s="695" t="str">
        <f t="shared" si="67"/>
        <v/>
      </c>
      <c r="C746" s="696" t="str">
        <f t="shared" si="68"/>
        <v/>
      </c>
      <c r="D746" s="697"/>
      <c r="E746" s="696"/>
      <c r="F746" s="696" t="str">
        <f t="shared" si="69"/>
        <v/>
      </c>
      <c r="G746" s="696" t="str">
        <f t="shared" si="70"/>
        <v/>
      </c>
      <c r="H746" s="696" t="str">
        <f t="shared" si="71"/>
        <v/>
      </c>
    </row>
    <row r="747" spans="1:8">
      <c r="A747" s="694" t="str">
        <f t="shared" si="66"/>
        <v/>
      </c>
      <c r="B747" s="695" t="str">
        <f t="shared" si="67"/>
        <v/>
      </c>
      <c r="C747" s="696" t="str">
        <f t="shared" si="68"/>
        <v/>
      </c>
      <c r="D747" s="697"/>
      <c r="E747" s="696"/>
      <c r="F747" s="696" t="str">
        <f t="shared" si="69"/>
        <v/>
      </c>
      <c r="G747" s="696" t="str">
        <f t="shared" si="70"/>
        <v/>
      </c>
      <c r="H747" s="696" t="str">
        <f t="shared" si="71"/>
        <v/>
      </c>
    </row>
    <row r="748" spans="1:8">
      <c r="A748" s="694" t="str">
        <f t="shared" si="66"/>
        <v/>
      </c>
      <c r="B748" s="695" t="str">
        <f t="shared" si="67"/>
        <v/>
      </c>
      <c r="C748" s="696" t="str">
        <f t="shared" si="68"/>
        <v/>
      </c>
      <c r="D748" s="697"/>
      <c r="E748" s="696"/>
      <c r="F748" s="696" t="str">
        <f t="shared" si="69"/>
        <v/>
      </c>
      <c r="G748" s="696" t="str">
        <f t="shared" si="70"/>
        <v/>
      </c>
      <c r="H748" s="696" t="str">
        <f t="shared" si="71"/>
        <v/>
      </c>
    </row>
    <row r="749" spans="1:8">
      <c r="A749" s="694" t="str">
        <f t="shared" si="66"/>
        <v/>
      </c>
      <c r="B749" s="695" t="str">
        <f t="shared" si="67"/>
        <v/>
      </c>
      <c r="C749" s="696" t="str">
        <f t="shared" si="68"/>
        <v/>
      </c>
      <c r="D749" s="697"/>
      <c r="E749" s="696"/>
      <c r="F749" s="696" t="str">
        <f t="shared" si="69"/>
        <v/>
      </c>
      <c r="G749" s="696" t="str">
        <f t="shared" si="70"/>
        <v/>
      </c>
      <c r="H749" s="696" t="str">
        <f t="shared" si="71"/>
        <v/>
      </c>
    </row>
    <row r="750" spans="1:8">
      <c r="A750" s="694" t="str">
        <f t="shared" si="66"/>
        <v/>
      </c>
      <c r="B750" s="695" t="str">
        <f t="shared" si="67"/>
        <v/>
      </c>
      <c r="C750" s="696" t="str">
        <f t="shared" si="68"/>
        <v/>
      </c>
      <c r="D750" s="697"/>
      <c r="E750" s="696"/>
      <c r="F750" s="696" t="str">
        <f t="shared" si="69"/>
        <v/>
      </c>
      <c r="G750" s="696" t="str">
        <f t="shared" si="70"/>
        <v/>
      </c>
      <c r="H750" s="696" t="str">
        <f t="shared" si="71"/>
        <v/>
      </c>
    </row>
    <row r="751" spans="1:8">
      <c r="A751" s="694" t="str">
        <f t="shared" si="66"/>
        <v/>
      </c>
      <c r="B751" s="695" t="str">
        <f t="shared" si="67"/>
        <v/>
      </c>
      <c r="C751" s="696" t="str">
        <f t="shared" si="68"/>
        <v/>
      </c>
      <c r="D751" s="697"/>
      <c r="E751" s="696"/>
      <c r="F751" s="696" t="str">
        <f t="shared" si="69"/>
        <v/>
      </c>
      <c r="G751" s="696" t="str">
        <f t="shared" si="70"/>
        <v/>
      </c>
      <c r="H751" s="696" t="str">
        <f t="shared" si="71"/>
        <v/>
      </c>
    </row>
    <row r="752" spans="1:8">
      <c r="A752" s="694" t="str">
        <f t="shared" si="66"/>
        <v/>
      </c>
      <c r="B752" s="695" t="str">
        <f t="shared" si="67"/>
        <v/>
      </c>
      <c r="C752" s="696" t="str">
        <f t="shared" si="68"/>
        <v/>
      </c>
      <c r="D752" s="697"/>
      <c r="E752" s="696"/>
      <c r="F752" s="696" t="str">
        <f t="shared" si="69"/>
        <v/>
      </c>
      <c r="G752" s="696" t="str">
        <f t="shared" si="70"/>
        <v/>
      </c>
      <c r="H752" s="696" t="str">
        <f t="shared" si="71"/>
        <v/>
      </c>
    </row>
    <row r="753" spans="1:8">
      <c r="A753" s="694" t="str">
        <f t="shared" si="66"/>
        <v/>
      </c>
      <c r="B753" s="695" t="str">
        <f t="shared" si="67"/>
        <v/>
      </c>
      <c r="C753" s="696" t="str">
        <f t="shared" si="68"/>
        <v/>
      </c>
      <c r="D753" s="697"/>
      <c r="E753" s="696"/>
      <c r="F753" s="696" t="str">
        <f t="shared" si="69"/>
        <v/>
      </c>
      <c r="G753" s="696" t="str">
        <f t="shared" si="70"/>
        <v/>
      </c>
      <c r="H753" s="696" t="str">
        <f t="shared" si="71"/>
        <v/>
      </c>
    </row>
    <row r="754" spans="1:8">
      <c r="A754" s="694" t="str">
        <f t="shared" si="66"/>
        <v/>
      </c>
      <c r="B754" s="695" t="str">
        <f t="shared" si="67"/>
        <v/>
      </c>
      <c r="C754" s="696" t="str">
        <f t="shared" si="68"/>
        <v/>
      </c>
      <c r="D754" s="697"/>
      <c r="E754" s="696"/>
      <c r="F754" s="696" t="str">
        <f t="shared" si="69"/>
        <v/>
      </c>
      <c r="G754" s="696" t="str">
        <f t="shared" si="70"/>
        <v/>
      </c>
      <c r="H754" s="696" t="str">
        <f t="shared" si="71"/>
        <v/>
      </c>
    </row>
    <row r="755" spans="1:8">
      <c r="A755" s="694" t="str">
        <f t="shared" si="66"/>
        <v/>
      </c>
      <c r="B755" s="695" t="str">
        <f t="shared" si="67"/>
        <v/>
      </c>
      <c r="C755" s="696" t="str">
        <f t="shared" si="68"/>
        <v/>
      </c>
      <c r="D755" s="697"/>
      <c r="E755" s="696"/>
      <c r="F755" s="696" t="str">
        <f t="shared" si="69"/>
        <v/>
      </c>
      <c r="G755" s="696" t="str">
        <f t="shared" si="70"/>
        <v/>
      </c>
      <c r="H755" s="696" t="str">
        <f t="shared" si="71"/>
        <v/>
      </c>
    </row>
    <row r="756" spans="1:8">
      <c r="A756" s="694" t="str">
        <f t="shared" si="66"/>
        <v/>
      </c>
      <c r="B756" s="695" t="str">
        <f t="shared" si="67"/>
        <v/>
      </c>
      <c r="C756" s="696" t="str">
        <f t="shared" si="68"/>
        <v/>
      </c>
      <c r="D756" s="697"/>
      <c r="E756" s="696"/>
      <c r="F756" s="696" t="str">
        <f t="shared" si="69"/>
        <v/>
      </c>
      <c r="G756" s="696" t="str">
        <f t="shared" si="70"/>
        <v/>
      </c>
      <c r="H756" s="696" t="str">
        <f t="shared" si="71"/>
        <v/>
      </c>
    </row>
    <row r="757" spans="1:8">
      <c r="A757" s="694" t="str">
        <f t="shared" si="66"/>
        <v/>
      </c>
      <c r="B757" s="695" t="str">
        <f t="shared" si="67"/>
        <v/>
      </c>
      <c r="C757" s="696" t="str">
        <f t="shared" si="68"/>
        <v/>
      </c>
      <c r="D757" s="697"/>
      <c r="E757" s="696"/>
      <c r="F757" s="696" t="str">
        <f t="shared" si="69"/>
        <v/>
      </c>
      <c r="G757" s="696" t="str">
        <f t="shared" si="70"/>
        <v/>
      </c>
      <c r="H757" s="696" t="str">
        <f t="shared" si="71"/>
        <v/>
      </c>
    </row>
    <row r="758" spans="1:8">
      <c r="A758" s="694" t="str">
        <f t="shared" si="66"/>
        <v/>
      </c>
      <c r="B758" s="695" t="str">
        <f t="shared" si="67"/>
        <v/>
      </c>
      <c r="C758" s="696" t="str">
        <f t="shared" si="68"/>
        <v/>
      </c>
      <c r="D758" s="697"/>
      <c r="E758" s="696"/>
      <c r="F758" s="696" t="str">
        <f t="shared" si="69"/>
        <v/>
      </c>
      <c r="G758" s="696" t="str">
        <f t="shared" si="70"/>
        <v/>
      </c>
      <c r="H758" s="696" t="str">
        <f t="shared" si="71"/>
        <v/>
      </c>
    </row>
    <row r="759" spans="1:8">
      <c r="A759" s="694" t="str">
        <f t="shared" si="66"/>
        <v/>
      </c>
      <c r="B759" s="695" t="str">
        <f t="shared" si="67"/>
        <v/>
      </c>
      <c r="C759" s="696" t="str">
        <f t="shared" si="68"/>
        <v/>
      </c>
      <c r="D759" s="697"/>
      <c r="E759" s="696"/>
      <c r="F759" s="696" t="str">
        <f t="shared" si="69"/>
        <v/>
      </c>
      <c r="G759" s="696" t="str">
        <f t="shared" si="70"/>
        <v/>
      </c>
      <c r="H759" s="696" t="str">
        <f t="shared" si="71"/>
        <v/>
      </c>
    </row>
    <row r="760" spans="1:8">
      <c r="A760" s="694" t="str">
        <f t="shared" si="66"/>
        <v/>
      </c>
      <c r="B760" s="695" t="str">
        <f t="shared" si="67"/>
        <v/>
      </c>
      <c r="C760" s="696" t="str">
        <f t="shared" si="68"/>
        <v/>
      </c>
      <c r="D760" s="697"/>
      <c r="E760" s="696"/>
      <c r="F760" s="696" t="str">
        <f t="shared" si="69"/>
        <v/>
      </c>
      <c r="G760" s="696" t="str">
        <f t="shared" si="70"/>
        <v/>
      </c>
      <c r="H760" s="696" t="str">
        <f t="shared" si="71"/>
        <v/>
      </c>
    </row>
    <row r="761" spans="1:8">
      <c r="A761" s="694" t="str">
        <f t="shared" si="66"/>
        <v/>
      </c>
      <c r="B761" s="695" t="str">
        <f t="shared" si="67"/>
        <v/>
      </c>
      <c r="C761" s="696" t="str">
        <f t="shared" si="68"/>
        <v/>
      </c>
      <c r="D761" s="697"/>
      <c r="E761" s="696"/>
      <c r="F761" s="696" t="str">
        <f t="shared" si="69"/>
        <v/>
      </c>
      <c r="G761" s="696" t="str">
        <f t="shared" si="70"/>
        <v/>
      </c>
      <c r="H761" s="696" t="str">
        <f t="shared" si="71"/>
        <v/>
      </c>
    </row>
    <row r="762" spans="1:8">
      <c r="A762" s="694" t="str">
        <f t="shared" si="66"/>
        <v/>
      </c>
      <c r="B762" s="695" t="str">
        <f t="shared" si="67"/>
        <v/>
      </c>
      <c r="C762" s="696" t="str">
        <f t="shared" si="68"/>
        <v/>
      </c>
      <c r="D762" s="697"/>
      <c r="E762" s="696"/>
      <c r="F762" s="696" t="str">
        <f t="shared" si="69"/>
        <v/>
      </c>
      <c r="G762" s="696" t="str">
        <f t="shared" si="70"/>
        <v/>
      </c>
      <c r="H762" s="696" t="str">
        <f t="shared" si="71"/>
        <v/>
      </c>
    </row>
    <row r="763" spans="1:8">
      <c r="A763" s="694" t="str">
        <f t="shared" si="66"/>
        <v/>
      </c>
      <c r="B763" s="695" t="str">
        <f t="shared" si="67"/>
        <v/>
      </c>
      <c r="C763" s="696" t="str">
        <f t="shared" si="68"/>
        <v/>
      </c>
      <c r="D763" s="697"/>
      <c r="E763" s="696"/>
      <c r="F763" s="696" t="str">
        <f t="shared" si="69"/>
        <v/>
      </c>
      <c r="G763" s="696" t="str">
        <f t="shared" si="70"/>
        <v/>
      </c>
      <c r="H763" s="696" t="str">
        <f t="shared" si="71"/>
        <v/>
      </c>
    </row>
    <row r="764" spans="1:8">
      <c r="A764" s="694" t="str">
        <f t="shared" si="66"/>
        <v/>
      </c>
      <c r="B764" s="695" t="str">
        <f t="shared" si="67"/>
        <v/>
      </c>
      <c r="C764" s="696" t="str">
        <f t="shared" si="68"/>
        <v/>
      </c>
      <c r="D764" s="697"/>
      <c r="E764" s="696"/>
      <c r="F764" s="696" t="str">
        <f t="shared" si="69"/>
        <v/>
      </c>
      <c r="G764" s="696" t="str">
        <f t="shared" si="70"/>
        <v/>
      </c>
      <c r="H764" s="696" t="str">
        <f t="shared" si="71"/>
        <v/>
      </c>
    </row>
    <row r="765" spans="1:8">
      <c r="A765" s="694" t="str">
        <f t="shared" si="66"/>
        <v/>
      </c>
      <c r="B765" s="695" t="str">
        <f t="shared" si="67"/>
        <v/>
      </c>
      <c r="C765" s="696" t="str">
        <f t="shared" si="68"/>
        <v/>
      </c>
      <c r="D765" s="697"/>
      <c r="E765" s="696"/>
      <c r="F765" s="696" t="str">
        <f t="shared" si="69"/>
        <v/>
      </c>
      <c r="G765" s="696" t="str">
        <f t="shared" si="70"/>
        <v/>
      </c>
      <c r="H765" s="696" t="str">
        <f t="shared" si="71"/>
        <v/>
      </c>
    </row>
    <row r="766" spans="1:8">
      <c r="A766" s="694" t="str">
        <f t="shared" si="66"/>
        <v/>
      </c>
      <c r="B766" s="695" t="str">
        <f t="shared" si="67"/>
        <v/>
      </c>
      <c r="C766" s="696" t="str">
        <f t="shared" si="68"/>
        <v/>
      </c>
      <c r="D766" s="697"/>
      <c r="E766" s="696"/>
      <c r="F766" s="696" t="str">
        <f t="shared" si="69"/>
        <v/>
      </c>
      <c r="G766" s="696" t="str">
        <f t="shared" si="70"/>
        <v/>
      </c>
      <c r="H766" s="696" t="str">
        <f t="shared" si="71"/>
        <v/>
      </c>
    </row>
    <row r="767" spans="1:8">
      <c r="A767" s="694" t="str">
        <f t="shared" si="66"/>
        <v/>
      </c>
      <c r="B767" s="695" t="str">
        <f t="shared" si="67"/>
        <v/>
      </c>
      <c r="C767" s="696" t="str">
        <f t="shared" si="68"/>
        <v/>
      </c>
      <c r="D767" s="697"/>
      <c r="E767" s="696"/>
      <c r="F767" s="696" t="str">
        <f t="shared" si="69"/>
        <v/>
      </c>
      <c r="G767" s="696" t="str">
        <f t="shared" si="70"/>
        <v/>
      </c>
      <c r="H767" s="696" t="str">
        <f t="shared" si="71"/>
        <v/>
      </c>
    </row>
    <row r="768" spans="1:8">
      <c r="A768" s="694" t="str">
        <f t="shared" si="66"/>
        <v/>
      </c>
      <c r="B768" s="695" t="str">
        <f t="shared" si="67"/>
        <v/>
      </c>
      <c r="C768" s="696" t="str">
        <f t="shared" si="68"/>
        <v/>
      </c>
      <c r="D768" s="697"/>
      <c r="E768" s="696"/>
      <c r="F768" s="696" t="str">
        <f t="shared" si="69"/>
        <v/>
      </c>
      <c r="G768" s="696" t="str">
        <f t="shared" si="70"/>
        <v/>
      </c>
      <c r="H768" s="696" t="str">
        <f t="shared" si="71"/>
        <v/>
      </c>
    </row>
    <row r="769" spans="1:8">
      <c r="A769" s="694" t="str">
        <f t="shared" si="66"/>
        <v/>
      </c>
      <c r="B769" s="695" t="str">
        <f t="shared" si="67"/>
        <v/>
      </c>
      <c r="C769" s="696" t="str">
        <f t="shared" si="68"/>
        <v/>
      </c>
      <c r="D769" s="697"/>
      <c r="E769" s="696"/>
      <c r="F769" s="696" t="str">
        <f t="shared" si="69"/>
        <v/>
      </c>
      <c r="G769" s="696" t="str">
        <f t="shared" si="70"/>
        <v/>
      </c>
      <c r="H769" s="696" t="str">
        <f t="shared" si="71"/>
        <v/>
      </c>
    </row>
    <row r="770" spans="1:8">
      <c r="A770" s="694" t="str">
        <f t="shared" si="66"/>
        <v/>
      </c>
      <c r="B770" s="695" t="str">
        <f t="shared" si="67"/>
        <v/>
      </c>
      <c r="C770" s="696" t="str">
        <f t="shared" si="68"/>
        <v/>
      </c>
      <c r="D770" s="697"/>
      <c r="E770" s="696"/>
      <c r="F770" s="696" t="str">
        <f t="shared" si="69"/>
        <v/>
      </c>
      <c r="G770" s="696" t="str">
        <f t="shared" si="70"/>
        <v/>
      </c>
      <c r="H770" s="696" t="str">
        <f t="shared" si="71"/>
        <v/>
      </c>
    </row>
    <row r="771" spans="1:8">
      <c r="A771" s="694" t="str">
        <f t="shared" si="66"/>
        <v/>
      </c>
      <c r="B771" s="695" t="str">
        <f t="shared" si="67"/>
        <v/>
      </c>
      <c r="C771" s="696" t="str">
        <f t="shared" si="68"/>
        <v/>
      </c>
      <c r="D771" s="697"/>
      <c r="E771" s="696"/>
      <c r="F771" s="696" t="str">
        <f t="shared" si="69"/>
        <v/>
      </c>
      <c r="G771" s="696" t="str">
        <f t="shared" si="70"/>
        <v/>
      </c>
      <c r="H771" s="696" t="str">
        <f t="shared" si="71"/>
        <v/>
      </c>
    </row>
    <row r="772" spans="1:8">
      <c r="A772" s="694" t="str">
        <f t="shared" si="66"/>
        <v/>
      </c>
      <c r="B772" s="695" t="str">
        <f t="shared" si="67"/>
        <v/>
      </c>
      <c r="C772" s="696" t="str">
        <f t="shared" si="68"/>
        <v/>
      </c>
      <c r="D772" s="697"/>
      <c r="E772" s="696"/>
      <c r="F772" s="696" t="str">
        <f t="shared" si="69"/>
        <v/>
      </c>
      <c r="G772" s="696" t="str">
        <f t="shared" si="70"/>
        <v/>
      </c>
      <c r="H772" s="696" t="str">
        <f t="shared" si="71"/>
        <v/>
      </c>
    </row>
    <row r="773" spans="1:8">
      <c r="A773" s="694" t="str">
        <f t="shared" si="66"/>
        <v/>
      </c>
      <c r="B773" s="695" t="str">
        <f t="shared" si="67"/>
        <v/>
      </c>
      <c r="C773" s="696" t="str">
        <f t="shared" si="68"/>
        <v/>
      </c>
      <c r="D773" s="697"/>
      <c r="E773" s="696"/>
      <c r="F773" s="696" t="str">
        <f t="shared" si="69"/>
        <v/>
      </c>
      <c r="G773" s="696" t="str">
        <f t="shared" si="70"/>
        <v/>
      </c>
      <c r="H773" s="696" t="str">
        <f t="shared" si="71"/>
        <v/>
      </c>
    </row>
    <row r="774" spans="1:8">
      <c r="A774" s="694" t="str">
        <f t="shared" si="66"/>
        <v/>
      </c>
      <c r="B774" s="695" t="str">
        <f t="shared" si="67"/>
        <v/>
      </c>
      <c r="C774" s="696" t="str">
        <f t="shared" si="68"/>
        <v/>
      </c>
      <c r="D774" s="697"/>
      <c r="E774" s="696"/>
      <c r="F774" s="696" t="str">
        <f t="shared" si="69"/>
        <v/>
      </c>
      <c r="G774" s="696" t="str">
        <f t="shared" si="70"/>
        <v/>
      </c>
      <c r="H774" s="696" t="str">
        <f t="shared" si="71"/>
        <v/>
      </c>
    </row>
    <row r="775" spans="1:8">
      <c r="A775" s="694" t="str">
        <f t="shared" si="66"/>
        <v/>
      </c>
      <c r="B775" s="695" t="str">
        <f t="shared" si="67"/>
        <v/>
      </c>
      <c r="C775" s="696" t="str">
        <f t="shared" si="68"/>
        <v/>
      </c>
      <c r="D775" s="697"/>
      <c r="E775" s="696"/>
      <c r="F775" s="696" t="str">
        <f t="shared" si="69"/>
        <v/>
      </c>
      <c r="G775" s="696" t="str">
        <f t="shared" si="70"/>
        <v/>
      </c>
      <c r="H775" s="696" t="str">
        <f t="shared" si="71"/>
        <v/>
      </c>
    </row>
    <row r="776" spans="1:8">
      <c r="A776" s="694" t="str">
        <f t="shared" si="66"/>
        <v/>
      </c>
      <c r="B776" s="695" t="str">
        <f t="shared" si="67"/>
        <v/>
      </c>
      <c r="C776" s="696" t="str">
        <f t="shared" si="68"/>
        <v/>
      </c>
      <c r="D776" s="697"/>
      <c r="E776" s="696"/>
      <c r="F776" s="696" t="str">
        <f t="shared" si="69"/>
        <v/>
      </c>
      <c r="G776" s="696" t="str">
        <f t="shared" si="70"/>
        <v/>
      </c>
      <c r="H776" s="696" t="str">
        <f t="shared" si="71"/>
        <v/>
      </c>
    </row>
    <row r="777" spans="1:8">
      <c r="A777" s="694" t="str">
        <f t="shared" si="66"/>
        <v/>
      </c>
      <c r="B777" s="695" t="str">
        <f t="shared" si="67"/>
        <v/>
      </c>
      <c r="C777" s="696" t="str">
        <f t="shared" si="68"/>
        <v/>
      </c>
      <c r="D777" s="697"/>
      <c r="E777" s="696"/>
      <c r="F777" s="696" t="str">
        <f t="shared" si="69"/>
        <v/>
      </c>
      <c r="G777" s="696" t="str">
        <f t="shared" si="70"/>
        <v/>
      </c>
      <c r="H777" s="696" t="str">
        <f t="shared" si="71"/>
        <v/>
      </c>
    </row>
    <row r="778" spans="1:8">
      <c r="A778" s="694" t="str">
        <f t="shared" si="66"/>
        <v/>
      </c>
      <c r="B778" s="695" t="str">
        <f t="shared" si="67"/>
        <v/>
      </c>
      <c r="C778" s="696" t="str">
        <f t="shared" si="68"/>
        <v/>
      </c>
      <c r="D778" s="697"/>
      <c r="E778" s="696"/>
      <c r="F778" s="696" t="str">
        <f t="shared" si="69"/>
        <v/>
      </c>
      <c r="G778" s="696" t="str">
        <f t="shared" si="70"/>
        <v/>
      </c>
      <c r="H778" s="696" t="str">
        <f t="shared" si="71"/>
        <v/>
      </c>
    </row>
    <row r="779" spans="1:8">
      <c r="A779" s="694" t="str">
        <f t="shared" si="66"/>
        <v/>
      </c>
      <c r="B779" s="695" t="str">
        <f t="shared" si="67"/>
        <v/>
      </c>
      <c r="C779" s="696" t="str">
        <f t="shared" si="68"/>
        <v/>
      </c>
      <c r="D779" s="697"/>
      <c r="E779" s="696"/>
      <c r="F779" s="696" t="str">
        <f t="shared" si="69"/>
        <v/>
      </c>
      <c r="G779" s="696" t="str">
        <f t="shared" si="70"/>
        <v/>
      </c>
      <c r="H779" s="696" t="str">
        <f t="shared" si="71"/>
        <v/>
      </c>
    </row>
    <row r="780" spans="1:8">
      <c r="A780" s="694" t="str">
        <f t="shared" si="66"/>
        <v/>
      </c>
      <c r="B780" s="695" t="str">
        <f t="shared" si="67"/>
        <v/>
      </c>
      <c r="C780" s="696" t="str">
        <f t="shared" si="68"/>
        <v/>
      </c>
      <c r="D780" s="697"/>
      <c r="E780" s="696"/>
      <c r="F780" s="696" t="str">
        <f t="shared" si="69"/>
        <v/>
      </c>
      <c r="G780" s="696" t="str">
        <f t="shared" si="70"/>
        <v/>
      </c>
      <c r="H780" s="696" t="str">
        <f t="shared" si="71"/>
        <v/>
      </c>
    </row>
    <row r="781" spans="1:8">
      <c r="A781" s="694" t="str">
        <f t="shared" si="66"/>
        <v/>
      </c>
      <c r="B781" s="695" t="str">
        <f t="shared" si="67"/>
        <v/>
      </c>
      <c r="C781" s="696" t="str">
        <f t="shared" si="68"/>
        <v/>
      </c>
      <c r="D781" s="697"/>
      <c r="E781" s="696"/>
      <c r="F781" s="696" t="str">
        <f t="shared" si="69"/>
        <v/>
      </c>
      <c r="G781" s="696" t="str">
        <f t="shared" si="70"/>
        <v/>
      </c>
      <c r="H781" s="696" t="str">
        <f t="shared" si="71"/>
        <v/>
      </c>
    </row>
    <row r="782" spans="1:8">
      <c r="A782" s="694" t="str">
        <f t="shared" si="66"/>
        <v/>
      </c>
      <c r="B782" s="695" t="str">
        <f t="shared" si="67"/>
        <v/>
      </c>
      <c r="C782" s="696" t="str">
        <f t="shared" si="68"/>
        <v/>
      </c>
      <c r="D782" s="697"/>
      <c r="E782" s="696"/>
      <c r="F782" s="696" t="str">
        <f t="shared" si="69"/>
        <v/>
      </c>
      <c r="G782" s="696" t="str">
        <f t="shared" si="70"/>
        <v/>
      </c>
      <c r="H782" s="696" t="str">
        <f t="shared" si="71"/>
        <v/>
      </c>
    </row>
    <row r="783" spans="1:8">
      <c r="A783" s="694" t="str">
        <f t="shared" si="66"/>
        <v/>
      </c>
      <c r="B783" s="695" t="str">
        <f t="shared" si="67"/>
        <v/>
      </c>
      <c r="C783" s="696" t="str">
        <f t="shared" si="68"/>
        <v/>
      </c>
      <c r="D783" s="697"/>
      <c r="E783" s="696"/>
      <c r="F783" s="696" t="str">
        <f t="shared" si="69"/>
        <v/>
      </c>
      <c r="G783" s="696" t="str">
        <f t="shared" si="70"/>
        <v/>
      </c>
      <c r="H783" s="696" t="str">
        <f t="shared" si="71"/>
        <v/>
      </c>
    </row>
    <row r="784" spans="1:8">
      <c r="A784" s="694" t="str">
        <f t="shared" si="66"/>
        <v/>
      </c>
      <c r="B784" s="695" t="str">
        <f t="shared" si="67"/>
        <v/>
      </c>
      <c r="C784" s="696" t="str">
        <f t="shared" si="68"/>
        <v/>
      </c>
      <c r="D784" s="697"/>
      <c r="E784" s="696"/>
      <c r="F784" s="696" t="str">
        <f t="shared" si="69"/>
        <v/>
      </c>
      <c r="G784" s="696" t="str">
        <f t="shared" si="70"/>
        <v/>
      </c>
      <c r="H784" s="696" t="str">
        <f t="shared" si="71"/>
        <v/>
      </c>
    </row>
    <row r="785" spans="1:8">
      <c r="A785" s="694" t="str">
        <f t="shared" si="66"/>
        <v/>
      </c>
      <c r="B785" s="695" t="str">
        <f t="shared" si="67"/>
        <v/>
      </c>
      <c r="C785" s="696" t="str">
        <f t="shared" si="68"/>
        <v/>
      </c>
      <c r="D785" s="697"/>
      <c r="E785" s="696"/>
      <c r="F785" s="696" t="str">
        <f t="shared" si="69"/>
        <v/>
      </c>
      <c r="G785" s="696" t="str">
        <f t="shared" si="70"/>
        <v/>
      </c>
      <c r="H785" s="696" t="str">
        <f t="shared" si="71"/>
        <v/>
      </c>
    </row>
    <row r="786" spans="1:8">
      <c r="A786" s="694" t="str">
        <f t="shared" ref="A786:A797" si="72">IF(H785="","",IF(roundOpt,IF(OR(A785&gt;=nper,ROUND(H785,2)&lt;=0),"",A785+1),IF(OR(A785&gt;=nper,H785&lt;=0),"",A785+1)))</f>
        <v/>
      </c>
      <c r="B786" s="695" t="str">
        <f t="shared" ref="B786:B797" si="73">IF(A786="","",IF(OR(periods_per_year=26,periods_per_year=52),IF(periods_per_year=26,IF(A786=1,fpdate,B785+14),IF(periods_per_year=52,IF(A786=1,fpdate,B785+7),"n/a")),IF(periods_per_year=24,DATE(YEAR(fpdate),MONTH(fpdate)+(A786-1)/2+IF(AND(DAY(fpdate)&gt;=15,MOD(A786,2)=0),1,0),IF(MOD(A786,2)=0,IF(DAY(fpdate)&gt;=15,DAY(fpdate)-14,DAY(fpdate)+14),DAY(fpdate))),IF(DAY(DATE(YEAR(fpdate),MONTH(fpdate)+(A786-1)*months_per_period,DAY(fpdate)))&lt;&gt;DAY(fpdate),DATE(YEAR(fpdate),MONTH(fpdate)+(A786-1)*months_per_period+1,0),DATE(YEAR(fpdate),MONTH(fpdate)+(A786-1)*months_per_period,DAY(fpdate))))))</f>
        <v/>
      </c>
      <c r="C786" s="696" t="str">
        <f t="shared" ref="C786:C797" si="74">IF(A786="","",IF(roundOpt,IF(OR(A786=nper,payment&gt;ROUND((1+rate)*H785,2)),ROUND((1+rate)*H785,2),payment),IF(OR(A786=nper,payment&gt;(1+rate)*H785),(1+rate)*H785,payment)))</f>
        <v/>
      </c>
      <c r="D786" s="697"/>
      <c r="E786" s="696"/>
      <c r="F786" s="696" t="str">
        <f t="shared" ref="F786:F797" si="75">IF(A786="","",IF(AND(A786=1,pmtType=1),0,IF(roundOpt,ROUND(rate*H785,2),rate*H785)))</f>
        <v/>
      </c>
      <c r="G786" s="696" t="str">
        <f t="shared" ref="G786:G797" si="76">IF(A786="","",C786-F786+D786)</f>
        <v/>
      </c>
      <c r="H786" s="696" t="str">
        <f t="shared" ref="H786:H797" si="77">IF(A786="","",H785-G786)</f>
        <v/>
      </c>
    </row>
    <row r="787" spans="1:8">
      <c r="A787" s="694" t="str">
        <f t="shared" si="72"/>
        <v/>
      </c>
      <c r="B787" s="695" t="str">
        <f t="shared" si="73"/>
        <v/>
      </c>
      <c r="C787" s="696" t="str">
        <f t="shared" si="74"/>
        <v/>
      </c>
      <c r="D787" s="697"/>
      <c r="E787" s="696"/>
      <c r="F787" s="696" t="str">
        <f t="shared" si="75"/>
        <v/>
      </c>
      <c r="G787" s="696" t="str">
        <f t="shared" si="76"/>
        <v/>
      </c>
      <c r="H787" s="696" t="str">
        <f t="shared" si="77"/>
        <v/>
      </c>
    </row>
    <row r="788" spans="1:8">
      <c r="A788" s="694" t="str">
        <f t="shared" si="72"/>
        <v/>
      </c>
      <c r="B788" s="695" t="str">
        <f t="shared" si="73"/>
        <v/>
      </c>
      <c r="C788" s="696" t="str">
        <f t="shared" si="74"/>
        <v/>
      </c>
      <c r="D788" s="697"/>
      <c r="E788" s="696"/>
      <c r="F788" s="696" t="str">
        <f t="shared" si="75"/>
        <v/>
      </c>
      <c r="G788" s="696" t="str">
        <f t="shared" si="76"/>
        <v/>
      </c>
      <c r="H788" s="696" t="str">
        <f t="shared" si="77"/>
        <v/>
      </c>
    </row>
    <row r="789" spans="1:8">
      <c r="A789" s="694" t="str">
        <f t="shared" si="72"/>
        <v/>
      </c>
      <c r="B789" s="695" t="str">
        <f t="shared" si="73"/>
        <v/>
      </c>
      <c r="C789" s="696" t="str">
        <f t="shared" si="74"/>
        <v/>
      </c>
      <c r="D789" s="697"/>
      <c r="E789" s="696"/>
      <c r="F789" s="696" t="str">
        <f t="shared" si="75"/>
        <v/>
      </c>
      <c r="G789" s="696" t="str">
        <f t="shared" si="76"/>
        <v/>
      </c>
      <c r="H789" s="696" t="str">
        <f t="shared" si="77"/>
        <v/>
      </c>
    </row>
    <row r="790" spans="1:8">
      <c r="A790" s="694" t="str">
        <f t="shared" si="72"/>
        <v/>
      </c>
      <c r="B790" s="695" t="str">
        <f t="shared" si="73"/>
        <v/>
      </c>
      <c r="C790" s="696" t="str">
        <f t="shared" si="74"/>
        <v/>
      </c>
      <c r="D790" s="697"/>
      <c r="E790" s="696"/>
      <c r="F790" s="696" t="str">
        <f t="shared" si="75"/>
        <v/>
      </c>
      <c r="G790" s="696" t="str">
        <f t="shared" si="76"/>
        <v/>
      </c>
      <c r="H790" s="696" t="str">
        <f t="shared" si="77"/>
        <v/>
      </c>
    </row>
    <row r="791" spans="1:8">
      <c r="A791" s="694" t="str">
        <f t="shared" si="72"/>
        <v/>
      </c>
      <c r="B791" s="695" t="str">
        <f t="shared" si="73"/>
        <v/>
      </c>
      <c r="C791" s="696" t="str">
        <f t="shared" si="74"/>
        <v/>
      </c>
      <c r="D791" s="697"/>
      <c r="E791" s="696"/>
      <c r="F791" s="696" t="str">
        <f t="shared" si="75"/>
        <v/>
      </c>
      <c r="G791" s="696" t="str">
        <f t="shared" si="76"/>
        <v/>
      </c>
      <c r="H791" s="696" t="str">
        <f t="shared" si="77"/>
        <v/>
      </c>
    </row>
    <row r="792" spans="1:8">
      <c r="A792" s="694" t="str">
        <f t="shared" si="72"/>
        <v/>
      </c>
      <c r="B792" s="695" t="str">
        <f t="shared" si="73"/>
        <v/>
      </c>
      <c r="C792" s="696" t="str">
        <f t="shared" si="74"/>
        <v/>
      </c>
      <c r="D792" s="697"/>
      <c r="E792" s="696"/>
      <c r="F792" s="696" t="str">
        <f t="shared" si="75"/>
        <v/>
      </c>
      <c r="G792" s="696" t="str">
        <f t="shared" si="76"/>
        <v/>
      </c>
      <c r="H792" s="696" t="str">
        <f t="shared" si="77"/>
        <v/>
      </c>
    </row>
    <row r="793" spans="1:8">
      <c r="A793" s="694" t="str">
        <f t="shared" si="72"/>
        <v/>
      </c>
      <c r="B793" s="695" t="str">
        <f t="shared" si="73"/>
        <v/>
      </c>
      <c r="C793" s="696" t="str">
        <f t="shared" si="74"/>
        <v/>
      </c>
      <c r="D793" s="697"/>
      <c r="E793" s="696"/>
      <c r="F793" s="696" t="str">
        <f t="shared" si="75"/>
        <v/>
      </c>
      <c r="G793" s="696" t="str">
        <f t="shared" si="76"/>
        <v/>
      </c>
      <c r="H793" s="696" t="str">
        <f t="shared" si="77"/>
        <v/>
      </c>
    </row>
    <row r="794" spans="1:8">
      <c r="A794" s="694" t="str">
        <f t="shared" si="72"/>
        <v/>
      </c>
      <c r="B794" s="695" t="str">
        <f t="shared" si="73"/>
        <v/>
      </c>
      <c r="C794" s="696" t="str">
        <f t="shared" si="74"/>
        <v/>
      </c>
      <c r="D794" s="697"/>
      <c r="E794" s="696"/>
      <c r="F794" s="696" t="str">
        <f t="shared" si="75"/>
        <v/>
      </c>
      <c r="G794" s="696" t="str">
        <f t="shared" si="76"/>
        <v/>
      </c>
      <c r="H794" s="696" t="str">
        <f t="shared" si="77"/>
        <v/>
      </c>
    </row>
    <row r="795" spans="1:8">
      <c r="A795" s="694" t="str">
        <f t="shared" si="72"/>
        <v/>
      </c>
      <c r="B795" s="695" t="str">
        <f t="shared" si="73"/>
        <v/>
      </c>
      <c r="C795" s="696" t="str">
        <f t="shared" si="74"/>
        <v/>
      </c>
      <c r="D795" s="697"/>
      <c r="E795" s="696"/>
      <c r="F795" s="696" t="str">
        <f t="shared" si="75"/>
        <v/>
      </c>
      <c r="G795" s="696" t="str">
        <f t="shared" si="76"/>
        <v/>
      </c>
      <c r="H795" s="696" t="str">
        <f t="shared" si="77"/>
        <v/>
      </c>
    </row>
    <row r="796" spans="1:8">
      <c r="A796" s="694" t="str">
        <f t="shared" si="72"/>
        <v/>
      </c>
      <c r="B796" s="695" t="str">
        <f t="shared" si="73"/>
        <v/>
      </c>
      <c r="C796" s="696" t="str">
        <f t="shared" si="74"/>
        <v/>
      </c>
      <c r="D796" s="697"/>
      <c r="E796" s="696"/>
      <c r="F796" s="696" t="str">
        <f t="shared" si="75"/>
        <v/>
      </c>
      <c r="G796" s="696" t="str">
        <f t="shared" si="76"/>
        <v/>
      </c>
      <c r="H796" s="696" t="str">
        <f t="shared" si="77"/>
        <v/>
      </c>
    </row>
    <row r="797" spans="1:8">
      <c r="A797" s="694" t="str">
        <f t="shared" si="72"/>
        <v/>
      </c>
      <c r="B797" s="695" t="str">
        <f t="shared" si="73"/>
        <v/>
      </c>
      <c r="C797" s="696" t="str">
        <f t="shared" si="74"/>
        <v/>
      </c>
      <c r="D797" s="698"/>
      <c r="E797" s="696"/>
      <c r="F797" s="696" t="str">
        <f t="shared" si="75"/>
        <v/>
      </c>
      <c r="G797" s="696" t="str">
        <f t="shared" si="76"/>
        <v/>
      </c>
      <c r="H797" s="696" t="str">
        <f t="shared" si="77"/>
        <v/>
      </c>
    </row>
    <row r="798" spans="1:8">
      <c r="A798" s="699"/>
      <c r="B798" s="699"/>
      <c r="C798" s="699"/>
      <c r="D798" s="700" t="s">
        <v>650</v>
      </c>
      <c r="E798" s="700" t="s">
        <v>650</v>
      </c>
      <c r="F798" s="699"/>
      <c r="G798" s="699"/>
      <c r="H798" s="699"/>
    </row>
  </sheetData>
  <conditionalFormatting sqref="A18:C797 E18:H797">
    <cfRule type="expression" dxfId="1" priority="2" stopIfTrue="1">
      <formula>MOD($A18,periods_per_year)=0</formula>
    </cfRule>
  </conditionalFormatting>
  <conditionalFormatting sqref="D10">
    <cfRule type="expression" dxfId="0" priority="1" stopIfTrue="1">
      <formula>compound_period&gt;periods_per_year</formula>
    </cfRule>
  </conditionalFormatting>
  <dataValidations count="2">
    <dataValidation type="list" showInputMessage="1" showErrorMessage="1"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formula1>$K$5:$K$12</formula1>
    </dataValidation>
    <dataValidation type="list" showInputMessage="1" showErrorMessage="1"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ormula1>"End of Period, Beginning of Period"</formula1>
    </dataValidation>
  </dataValidations>
  <hyperlinks>
    <hyperlink ref="A2" r:id="rId1"/>
  </hyperlinks>
  <pageMargins left="0.7" right="0.7" top="0.75" bottom="0.75" header="0.3" footer="0.3"/>
  <drawing r:id="rId2"/>
  <legacyDrawing r:id="rId3"/>
</worksheet>
</file>

<file path=xl/worksheets/sheet14.xml><?xml version="1.0" encoding="utf-8"?>
<worksheet xmlns="http://schemas.openxmlformats.org/spreadsheetml/2006/main" xmlns:r="http://schemas.openxmlformats.org/officeDocument/2006/relationships">
  <dimension ref="A1:U66"/>
  <sheetViews>
    <sheetView workbookViewId="0"/>
  </sheetViews>
  <sheetFormatPr defaultRowHeight="12.75"/>
  <cols>
    <col min="1" max="1" width="20.28515625" customWidth="1"/>
  </cols>
  <sheetData>
    <row r="1" spans="1:21" ht="15">
      <c r="A1" s="14" t="s">
        <v>50</v>
      </c>
    </row>
    <row r="2" spans="1:21">
      <c r="A2" s="32" t="s">
        <v>51</v>
      </c>
    </row>
    <row r="3" spans="1:21">
      <c r="A3" s="32" t="s">
        <v>52</v>
      </c>
    </row>
    <row r="5" spans="1:21">
      <c r="A5" s="9" t="s">
        <v>41</v>
      </c>
    </row>
    <row r="6" spans="1:21">
      <c r="A6" t="s">
        <v>26</v>
      </c>
      <c r="B6">
        <v>1</v>
      </c>
      <c r="C6">
        <f>B6+1</f>
        <v>2</v>
      </c>
      <c r="D6">
        <f t="shared" ref="D6:J6" si="0">C6+1</f>
        <v>3</v>
      </c>
      <c r="E6">
        <f t="shared" si="0"/>
        <v>4</v>
      </c>
      <c r="F6">
        <f t="shared" si="0"/>
        <v>5</v>
      </c>
      <c r="G6">
        <f t="shared" si="0"/>
        <v>6</v>
      </c>
      <c r="H6">
        <f t="shared" si="0"/>
        <v>7</v>
      </c>
      <c r="I6">
        <f t="shared" si="0"/>
        <v>8</v>
      </c>
      <c r="J6">
        <f t="shared" si="0"/>
        <v>9</v>
      </c>
      <c r="K6">
        <f t="shared" ref="K6:U6" si="1">J6+1</f>
        <v>10</v>
      </c>
      <c r="L6">
        <f t="shared" si="1"/>
        <v>11</v>
      </c>
      <c r="M6">
        <f t="shared" si="1"/>
        <v>12</v>
      </c>
      <c r="N6">
        <f t="shared" si="1"/>
        <v>13</v>
      </c>
      <c r="O6">
        <f t="shared" si="1"/>
        <v>14</v>
      </c>
      <c r="P6">
        <f t="shared" si="1"/>
        <v>15</v>
      </c>
      <c r="Q6">
        <f t="shared" si="1"/>
        <v>16</v>
      </c>
      <c r="R6">
        <f t="shared" si="1"/>
        <v>17</v>
      </c>
      <c r="S6">
        <f t="shared" si="1"/>
        <v>18</v>
      </c>
      <c r="T6">
        <f t="shared" si="1"/>
        <v>19</v>
      </c>
      <c r="U6">
        <f t="shared" si="1"/>
        <v>20</v>
      </c>
    </row>
    <row r="7" spans="1:21">
      <c r="A7" t="s">
        <v>24</v>
      </c>
      <c r="B7" s="19" t="str">
        <f t="array" ref="B7:U7">TRANSPOSE('Debt Reduction Calculator'!B9:B25)</f>
        <v>HELOC - TD</v>
      </c>
      <c r="C7" s="19" t="str">
        <v>Credit Card 1</v>
      </c>
      <c r="D7" s="19" t="str">
        <v>Credit Card 2</v>
      </c>
      <c r="E7" s="19" t="str">
        <v>Line of Credit 1</v>
      </c>
      <c r="F7" s="19" t="str">
        <v>Line of Credit 2</v>
      </c>
      <c r="G7" s="19" t="str">
        <v>Car Loan/Lease</v>
      </c>
      <c r="H7" s="19" t="str">
        <v>Student Loan</v>
      </c>
      <c r="I7" s="19" t="str">
        <v>IBC Debt</v>
      </c>
      <c r="J7" s="19">
        <v>0</v>
      </c>
      <c r="K7" s="19">
        <v>0</v>
      </c>
      <c r="L7" s="19">
        <v>0</v>
      </c>
      <c r="M7" s="19">
        <v>0</v>
      </c>
      <c r="N7" s="19">
        <v>0</v>
      </c>
      <c r="O7" s="19">
        <v>0</v>
      </c>
      <c r="P7" s="19">
        <v>0</v>
      </c>
      <c r="Q7" s="19">
        <v>0</v>
      </c>
      <c r="R7" s="19">
        <v>0</v>
      </c>
      <c r="S7" s="19" t="e">
        <v>#N/A</v>
      </c>
      <c r="T7" s="19" t="e">
        <v>#N/A</v>
      </c>
      <c r="U7" s="19" t="e">
        <v>#N/A</v>
      </c>
    </row>
    <row r="8" spans="1:21">
      <c r="A8" t="s">
        <v>2</v>
      </c>
      <c r="B8" s="23">
        <f t="array" ref="B8:U8">TRANSPOSE('Debt Reduction Calculator'!C10:C25)</f>
        <v>0</v>
      </c>
      <c r="C8" s="23">
        <v>0</v>
      </c>
      <c r="D8" s="23">
        <v>0</v>
      </c>
      <c r="E8" s="23">
        <v>0</v>
      </c>
      <c r="F8" s="23">
        <v>0</v>
      </c>
      <c r="G8" s="23">
        <v>0</v>
      </c>
      <c r="H8" s="23">
        <v>0</v>
      </c>
      <c r="I8" s="23">
        <v>0</v>
      </c>
      <c r="J8" s="23">
        <v>0</v>
      </c>
      <c r="K8" s="23">
        <v>0</v>
      </c>
      <c r="L8" s="23">
        <v>0</v>
      </c>
      <c r="M8" s="23">
        <v>0</v>
      </c>
      <c r="N8" s="23">
        <v>0</v>
      </c>
      <c r="O8" s="23">
        <v>0</v>
      </c>
      <c r="P8" s="23">
        <v>0</v>
      </c>
      <c r="Q8" s="23">
        <v>0</v>
      </c>
      <c r="R8" s="23" t="e">
        <v>#N/A</v>
      </c>
      <c r="S8" s="23" t="e">
        <v>#N/A</v>
      </c>
      <c r="T8" s="23" t="e">
        <v>#N/A</v>
      </c>
      <c r="U8" s="23" t="e">
        <v>#N/A</v>
      </c>
    </row>
    <row r="9" spans="1:21">
      <c r="A9" t="s">
        <v>25</v>
      </c>
      <c r="B9" s="41">
        <f t="array" ref="B9:U9">TRANSPOSE('Debt Reduction Calculator'!D9:D25)</f>
        <v>0</v>
      </c>
      <c r="C9" s="41">
        <v>0</v>
      </c>
      <c r="D9" s="41">
        <v>0</v>
      </c>
      <c r="E9" s="41">
        <v>0</v>
      </c>
      <c r="F9" s="41">
        <v>0</v>
      </c>
      <c r="G9" s="41">
        <v>0</v>
      </c>
      <c r="H9" s="41">
        <v>0</v>
      </c>
      <c r="I9" s="41">
        <v>0</v>
      </c>
      <c r="J9" s="41">
        <v>0</v>
      </c>
      <c r="K9" s="41">
        <v>0</v>
      </c>
      <c r="L9" s="41">
        <v>0</v>
      </c>
      <c r="M9" s="41">
        <v>0</v>
      </c>
      <c r="N9" s="41">
        <v>0</v>
      </c>
      <c r="O9" s="41">
        <v>0</v>
      </c>
      <c r="P9" s="41">
        <v>0</v>
      </c>
      <c r="Q9" s="20">
        <v>0</v>
      </c>
      <c r="R9" s="20">
        <v>0</v>
      </c>
      <c r="S9" s="20" t="e">
        <v>#N/A</v>
      </c>
      <c r="T9" s="20" t="e">
        <v>#N/A</v>
      </c>
      <c r="U9" s="20" t="e">
        <v>#N/A</v>
      </c>
    </row>
    <row r="10" spans="1:21">
      <c r="A10" t="s">
        <v>97</v>
      </c>
      <c r="B10" s="37">
        <f t="array" ref="B10:U10">IF(ISBLANK(TRANSPOSE('Debt Reduction Calculator'!F8:F25)),0,TRANSPOSE('Debt Reduction Calculator'!F8:F25))</f>
        <v>0</v>
      </c>
      <c r="C10" s="37">
        <v>0</v>
      </c>
      <c r="D10" s="37">
        <v>0</v>
      </c>
      <c r="E10" s="37">
        <v>0</v>
      </c>
      <c r="F10" s="37">
        <v>0</v>
      </c>
      <c r="G10" s="37">
        <v>0</v>
      </c>
      <c r="H10" s="37">
        <v>0</v>
      </c>
      <c r="I10" s="37">
        <v>0</v>
      </c>
      <c r="J10" s="37">
        <v>0</v>
      </c>
      <c r="K10" s="37">
        <v>0</v>
      </c>
      <c r="L10" s="37">
        <v>0</v>
      </c>
      <c r="M10" s="37">
        <v>0</v>
      </c>
      <c r="N10" s="37">
        <v>0</v>
      </c>
      <c r="O10" s="37">
        <v>0</v>
      </c>
      <c r="P10" s="37">
        <v>0</v>
      </c>
      <c r="Q10" s="37">
        <v>0</v>
      </c>
      <c r="R10" s="37">
        <v>0</v>
      </c>
      <c r="S10" s="37">
        <v>0</v>
      </c>
      <c r="T10" s="37" t="e">
        <v>#N/A</v>
      </c>
      <c r="U10" s="37" t="e">
        <v>#N/A</v>
      </c>
    </row>
    <row r="11" spans="1:21">
      <c r="A11" t="s">
        <v>40</v>
      </c>
      <c r="B11" t="b">
        <f>IF(AND(NOT(ISTEXT(B8)),B8&gt;0),TRUE,FALSE)</f>
        <v>0</v>
      </c>
      <c r="C11" t="b">
        <f t="shared" ref="C11:U11" si="2">IF(AND(NOT(ISTEXT(C8)),C8&gt;0),TRUE,FALSE)</f>
        <v>0</v>
      </c>
      <c r="D11" t="b">
        <f t="shared" si="2"/>
        <v>0</v>
      </c>
      <c r="E11" t="b">
        <f t="shared" si="2"/>
        <v>0</v>
      </c>
      <c r="F11" t="b">
        <f t="shared" si="2"/>
        <v>0</v>
      </c>
      <c r="G11" t="b">
        <f t="shared" si="2"/>
        <v>0</v>
      </c>
      <c r="H11" t="b">
        <f t="shared" si="2"/>
        <v>0</v>
      </c>
      <c r="I11" t="b">
        <f t="shared" si="2"/>
        <v>0</v>
      </c>
      <c r="J11" t="b">
        <f t="shared" si="2"/>
        <v>0</v>
      </c>
      <c r="K11" t="b">
        <f t="shared" si="2"/>
        <v>0</v>
      </c>
      <c r="L11" t="b">
        <f t="shared" si="2"/>
        <v>0</v>
      </c>
      <c r="M11" t="b">
        <f t="shared" si="2"/>
        <v>0</v>
      </c>
      <c r="N11" t="b">
        <f t="shared" si="2"/>
        <v>0</v>
      </c>
      <c r="O11" t="b">
        <f t="shared" si="2"/>
        <v>0</v>
      </c>
      <c r="P11" t="b">
        <f t="shared" si="2"/>
        <v>0</v>
      </c>
      <c r="Q11" t="b">
        <f t="shared" si="2"/>
        <v>0</v>
      </c>
      <c r="R11" t="e">
        <f t="shared" si="2"/>
        <v>#N/A</v>
      </c>
      <c r="S11" t="e">
        <f t="shared" si="2"/>
        <v>#N/A</v>
      </c>
      <c r="T11" t="e">
        <f t="shared" si="2"/>
        <v>#N/A</v>
      </c>
      <c r="U11" t="e">
        <f t="shared" si="2"/>
        <v>#N/A</v>
      </c>
    </row>
    <row r="12" spans="1:21">
      <c r="A12" s="6" t="s">
        <v>39</v>
      </c>
      <c r="B12">
        <v>20</v>
      </c>
    </row>
    <row r="14" spans="1:21">
      <c r="A14" s="9" t="s">
        <v>42</v>
      </c>
    </row>
    <row r="15" spans="1:21">
      <c r="A15" t="s">
        <v>26</v>
      </c>
      <c r="B15" s="9" t="e">
        <f>INDEX(B6:U6,1,MATCH(TRUE,B11:U11,0))</f>
        <v>#N/A</v>
      </c>
      <c r="C15" t="e">
        <f ca="1">INDEX(OFFSET($B6,0,B15,1,$B$12-B15),1,MATCH(TRUE,OFFSET($B11,0,B15,1,$B$12-B15),0))</f>
        <v>#N/A</v>
      </c>
      <c r="D15" t="e">
        <f t="shared" ref="D15:U15" ca="1" si="3">INDEX(OFFSET($B6,0,C15,1,$B$12-C15),1,MATCH(TRUE,OFFSET($B11,0,C15,1,$B$12-C15),0))</f>
        <v>#N/A</v>
      </c>
      <c r="E15" t="e">
        <f t="shared" ca="1" si="3"/>
        <v>#N/A</v>
      </c>
      <c r="F15" t="e">
        <f t="shared" ca="1" si="3"/>
        <v>#N/A</v>
      </c>
      <c r="G15" t="e">
        <f t="shared" ca="1" si="3"/>
        <v>#N/A</v>
      </c>
      <c r="H15" t="e">
        <f t="shared" ca="1" si="3"/>
        <v>#N/A</v>
      </c>
      <c r="I15" t="e">
        <f t="shared" ca="1" si="3"/>
        <v>#N/A</v>
      </c>
      <c r="J15" t="e">
        <f t="shared" ca="1" si="3"/>
        <v>#N/A</v>
      </c>
      <c r="K15" t="e">
        <f t="shared" ca="1" si="3"/>
        <v>#N/A</v>
      </c>
      <c r="L15" t="e">
        <f t="shared" ca="1" si="3"/>
        <v>#N/A</v>
      </c>
      <c r="M15" t="e">
        <f t="shared" ca="1" si="3"/>
        <v>#N/A</v>
      </c>
      <c r="N15" t="e">
        <f t="shared" ca="1" si="3"/>
        <v>#N/A</v>
      </c>
      <c r="O15" t="e">
        <f t="shared" ca="1" si="3"/>
        <v>#N/A</v>
      </c>
      <c r="P15" t="e">
        <f t="shared" ca="1" si="3"/>
        <v>#N/A</v>
      </c>
      <c r="Q15" t="e">
        <f t="shared" ca="1" si="3"/>
        <v>#N/A</v>
      </c>
      <c r="R15" t="e">
        <f t="shared" ca="1" si="3"/>
        <v>#N/A</v>
      </c>
      <c r="S15" t="e">
        <f t="shared" ca="1" si="3"/>
        <v>#N/A</v>
      </c>
      <c r="T15" t="e">
        <f t="shared" ca="1" si="3"/>
        <v>#N/A</v>
      </c>
      <c r="U15" t="e">
        <f t="shared" ca="1" si="3"/>
        <v>#N/A</v>
      </c>
    </row>
    <row r="16" spans="1:21">
      <c r="A16" t="s">
        <v>24</v>
      </c>
      <c r="B16" s="19" t="e">
        <f>INDEX($B7:$U7,1,B$15)</f>
        <v>#N/A</v>
      </c>
      <c r="C16" s="19" t="e">
        <f t="shared" ref="C16:U16" ca="1" si="4">INDEX($B7:$U7,1,C$15)</f>
        <v>#N/A</v>
      </c>
      <c r="D16" s="19" t="e">
        <f t="shared" ca="1" si="4"/>
        <v>#N/A</v>
      </c>
      <c r="E16" s="19" t="e">
        <f t="shared" ca="1" si="4"/>
        <v>#N/A</v>
      </c>
      <c r="F16" s="19" t="e">
        <f t="shared" ca="1" si="4"/>
        <v>#N/A</v>
      </c>
      <c r="G16" s="19" t="e">
        <f t="shared" ca="1" si="4"/>
        <v>#N/A</v>
      </c>
      <c r="H16" s="19" t="e">
        <f t="shared" ca="1" si="4"/>
        <v>#N/A</v>
      </c>
      <c r="I16" s="19" t="e">
        <f t="shared" ca="1" si="4"/>
        <v>#N/A</v>
      </c>
      <c r="J16" s="19" t="e">
        <f t="shared" ca="1" si="4"/>
        <v>#N/A</v>
      </c>
      <c r="K16" s="19" t="e">
        <f t="shared" ca="1" si="4"/>
        <v>#N/A</v>
      </c>
      <c r="L16" s="19" t="e">
        <f t="shared" ca="1" si="4"/>
        <v>#N/A</v>
      </c>
      <c r="M16" s="19" t="e">
        <f t="shared" ca="1" si="4"/>
        <v>#N/A</v>
      </c>
      <c r="N16" s="19" t="e">
        <f t="shared" ca="1" si="4"/>
        <v>#N/A</v>
      </c>
      <c r="O16" s="19" t="e">
        <f t="shared" ca="1" si="4"/>
        <v>#N/A</v>
      </c>
      <c r="P16" s="19" t="e">
        <f t="shared" ca="1" si="4"/>
        <v>#N/A</v>
      </c>
      <c r="Q16" s="19" t="e">
        <f t="shared" ca="1" si="4"/>
        <v>#N/A</v>
      </c>
      <c r="R16" s="19" t="e">
        <f t="shared" ca="1" si="4"/>
        <v>#N/A</v>
      </c>
      <c r="S16" s="19" t="e">
        <f t="shared" ca="1" si="4"/>
        <v>#N/A</v>
      </c>
      <c r="T16" s="19" t="e">
        <f t="shared" ca="1" si="4"/>
        <v>#N/A</v>
      </c>
      <c r="U16" s="19" t="e">
        <f t="shared" ca="1" si="4"/>
        <v>#N/A</v>
      </c>
    </row>
    <row r="17" spans="1:21">
      <c r="A17" t="s">
        <v>2</v>
      </c>
      <c r="B17" s="23" t="e">
        <f>INDEX($B8:$U8,1,B$15)</f>
        <v>#N/A</v>
      </c>
      <c r="C17" s="23" t="e">
        <f t="shared" ref="C17:U17" ca="1" si="5">INDEX($B8:$U8,1,C$15)</f>
        <v>#N/A</v>
      </c>
      <c r="D17" s="23" t="e">
        <f t="shared" ca="1" si="5"/>
        <v>#N/A</v>
      </c>
      <c r="E17" s="23" t="e">
        <f t="shared" ca="1" si="5"/>
        <v>#N/A</v>
      </c>
      <c r="F17" s="23" t="e">
        <f t="shared" ca="1" si="5"/>
        <v>#N/A</v>
      </c>
      <c r="G17" s="23" t="e">
        <f t="shared" ca="1" si="5"/>
        <v>#N/A</v>
      </c>
      <c r="H17" s="23" t="e">
        <f t="shared" ca="1" si="5"/>
        <v>#N/A</v>
      </c>
      <c r="I17" s="23" t="e">
        <f t="shared" ca="1" si="5"/>
        <v>#N/A</v>
      </c>
      <c r="J17" s="23" t="e">
        <f t="shared" ca="1" si="5"/>
        <v>#N/A</v>
      </c>
      <c r="K17" s="23" t="e">
        <f t="shared" ca="1" si="5"/>
        <v>#N/A</v>
      </c>
      <c r="L17" s="23" t="e">
        <f t="shared" ca="1" si="5"/>
        <v>#N/A</v>
      </c>
      <c r="M17" s="23" t="e">
        <f t="shared" ca="1" si="5"/>
        <v>#N/A</v>
      </c>
      <c r="N17" s="23" t="e">
        <f t="shared" ca="1" si="5"/>
        <v>#N/A</v>
      </c>
      <c r="O17" s="23" t="e">
        <f t="shared" ca="1" si="5"/>
        <v>#N/A</v>
      </c>
      <c r="P17" s="23" t="e">
        <f t="shared" ca="1" si="5"/>
        <v>#N/A</v>
      </c>
      <c r="Q17" s="23" t="e">
        <f t="shared" ca="1" si="5"/>
        <v>#N/A</v>
      </c>
      <c r="R17" s="23" t="e">
        <f t="shared" ca="1" si="5"/>
        <v>#N/A</v>
      </c>
      <c r="S17" s="23" t="e">
        <f t="shared" ca="1" si="5"/>
        <v>#N/A</v>
      </c>
      <c r="T17" s="23" t="e">
        <f t="shared" ca="1" si="5"/>
        <v>#N/A</v>
      </c>
      <c r="U17" s="23" t="e">
        <f t="shared" ca="1" si="5"/>
        <v>#N/A</v>
      </c>
    </row>
    <row r="18" spans="1:21">
      <c r="A18" t="s">
        <v>25</v>
      </c>
      <c r="B18" s="20" t="e">
        <f>INDEX($B9:$U9,1,B$15)</f>
        <v>#N/A</v>
      </c>
      <c r="C18" s="20" t="e">
        <f t="shared" ref="C18:U18" ca="1" si="6">INDEX($B9:$U9,1,C$15)</f>
        <v>#N/A</v>
      </c>
      <c r="D18" s="20" t="e">
        <f t="shared" ca="1" si="6"/>
        <v>#N/A</v>
      </c>
      <c r="E18" s="20" t="e">
        <f t="shared" ca="1" si="6"/>
        <v>#N/A</v>
      </c>
      <c r="F18" s="20" t="e">
        <f t="shared" ca="1" si="6"/>
        <v>#N/A</v>
      </c>
      <c r="G18" s="20" t="e">
        <f t="shared" ca="1" si="6"/>
        <v>#N/A</v>
      </c>
      <c r="H18" s="20" t="e">
        <f t="shared" ca="1" si="6"/>
        <v>#N/A</v>
      </c>
      <c r="I18" s="20" t="e">
        <f t="shared" ca="1" si="6"/>
        <v>#N/A</v>
      </c>
      <c r="J18" s="20" t="e">
        <f t="shared" ca="1" si="6"/>
        <v>#N/A</v>
      </c>
      <c r="K18" s="20" t="e">
        <f t="shared" ca="1" si="6"/>
        <v>#N/A</v>
      </c>
      <c r="L18" s="20" t="e">
        <f t="shared" ca="1" si="6"/>
        <v>#N/A</v>
      </c>
      <c r="M18" s="20" t="e">
        <f t="shared" ca="1" si="6"/>
        <v>#N/A</v>
      </c>
      <c r="N18" s="20" t="e">
        <f t="shared" ca="1" si="6"/>
        <v>#N/A</v>
      </c>
      <c r="O18" s="20" t="e">
        <f t="shared" ca="1" si="6"/>
        <v>#N/A</v>
      </c>
      <c r="P18" s="20" t="e">
        <f t="shared" ca="1" si="6"/>
        <v>#N/A</v>
      </c>
      <c r="Q18" s="20" t="e">
        <f t="shared" ca="1" si="6"/>
        <v>#N/A</v>
      </c>
      <c r="R18" s="20" t="e">
        <f t="shared" ca="1" si="6"/>
        <v>#N/A</v>
      </c>
      <c r="S18" s="20" t="e">
        <f t="shared" ca="1" si="6"/>
        <v>#N/A</v>
      </c>
      <c r="T18" s="20" t="e">
        <f t="shared" ca="1" si="6"/>
        <v>#N/A</v>
      </c>
      <c r="U18" s="20" t="e">
        <f t="shared" ca="1" si="6"/>
        <v>#N/A</v>
      </c>
    </row>
    <row r="19" spans="1:21">
      <c r="A19" t="s">
        <v>97</v>
      </c>
      <c r="B19" s="37" t="e">
        <f>INDEX($B10:$U10,1,B$15)</f>
        <v>#N/A</v>
      </c>
      <c r="C19" s="37" t="e">
        <f t="shared" ref="C19:U19" ca="1" si="7">INDEX($B10:$U10,1,C$15)</f>
        <v>#N/A</v>
      </c>
      <c r="D19" s="37" t="e">
        <f t="shared" ca="1" si="7"/>
        <v>#N/A</v>
      </c>
      <c r="E19" s="37" t="e">
        <f t="shared" ca="1" si="7"/>
        <v>#N/A</v>
      </c>
      <c r="F19" s="37" t="e">
        <f t="shared" ca="1" si="7"/>
        <v>#N/A</v>
      </c>
      <c r="G19" s="37" t="e">
        <f t="shared" ca="1" si="7"/>
        <v>#N/A</v>
      </c>
      <c r="H19" s="37" t="e">
        <f t="shared" ca="1" si="7"/>
        <v>#N/A</v>
      </c>
      <c r="I19" s="37" t="e">
        <f t="shared" ca="1" si="7"/>
        <v>#N/A</v>
      </c>
      <c r="J19" s="37" t="e">
        <f t="shared" ca="1" si="7"/>
        <v>#N/A</v>
      </c>
      <c r="K19" s="37" t="e">
        <f t="shared" ca="1" si="7"/>
        <v>#N/A</v>
      </c>
      <c r="L19" s="37" t="e">
        <f t="shared" ca="1" si="7"/>
        <v>#N/A</v>
      </c>
      <c r="M19" s="37" t="e">
        <f t="shared" ca="1" si="7"/>
        <v>#N/A</v>
      </c>
      <c r="N19" s="37" t="e">
        <f t="shared" ca="1" si="7"/>
        <v>#N/A</v>
      </c>
      <c r="O19" s="37" t="e">
        <f t="shared" ca="1" si="7"/>
        <v>#N/A</v>
      </c>
      <c r="P19" s="37" t="e">
        <f t="shared" ca="1" si="7"/>
        <v>#N/A</v>
      </c>
      <c r="Q19" s="37" t="e">
        <f t="shared" ca="1" si="7"/>
        <v>#N/A</v>
      </c>
      <c r="R19" s="37" t="e">
        <f t="shared" ca="1" si="7"/>
        <v>#N/A</v>
      </c>
      <c r="S19" s="37" t="e">
        <f t="shared" ca="1" si="7"/>
        <v>#N/A</v>
      </c>
      <c r="T19" s="37" t="e">
        <f t="shared" ca="1" si="7"/>
        <v>#N/A</v>
      </c>
      <c r="U19" s="37" t="e">
        <f t="shared" ca="1" si="7"/>
        <v>#N/A</v>
      </c>
    </row>
    <row r="20" spans="1:21">
      <c r="A20" s="6" t="s">
        <v>39</v>
      </c>
      <c r="B20">
        <f>COUNTIF(B11:U11,TRUE)</f>
        <v>0</v>
      </c>
    </row>
    <row r="21" spans="1:21">
      <c r="A21" s="21" t="s">
        <v>32</v>
      </c>
      <c r="B21" s="22">
        <f t="shared" ref="B21:J21" ca="1" si="8">IF(ISERROR(B16),$B$12+1,RANK(B17,OFFSET($B17,0,0,1,$B$20),-1))</f>
        <v>21</v>
      </c>
      <c r="C21" s="22">
        <f t="shared" ca="1" si="8"/>
        <v>21</v>
      </c>
      <c r="D21" s="22">
        <f t="shared" ca="1" si="8"/>
        <v>21</v>
      </c>
      <c r="E21" s="22">
        <f t="shared" ca="1" si="8"/>
        <v>21</v>
      </c>
      <c r="F21" s="22">
        <f t="shared" ca="1" si="8"/>
        <v>21</v>
      </c>
      <c r="G21" s="22">
        <f t="shared" ca="1" si="8"/>
        <v>21</v>
      </c>
      <c r="H21" s="22">
        <f t="shared" ca="1" si="8"/>
        <v>21</v>
      </c>
      <c r="I21" s="22">
        <f t="shared" ca="1" si="8"/>
        <v>21</v>
      </c>
      <c r="J21" s="22">
        <f t="shared" ca="1" si="8"/>
        <v>21</v>
      </c>
      <c r="K21" s="22">
        <f t="shared" ref="K21:U21" ca="1" si="9">IF(ISERROR(K16),$B$12+1,RANK(K17,OFFSET($B17,0,0,1,$B$20),-1))</f>
        <v>21</v>
      </c>
      <c r="L21" s="22">
        <f t="shared" ca="1" si="9"/>
        <v>21</v>
      </c>
      <c r="M21" s="22">
        <f t="shared" ca="1" si="9"/>
        <v>21</v>
      </c>
      <c r="N21" s="22">
        <f t="shared" ca="1" si="9"/>
        <v>21</v>
      </c>
      <c r="O21" s="22">
        <f t="shared" ca="1" si="9"/>
        <v>21</v>
      </c>
      <c r="P21" s="22">
        <f t="shared" ca="1" si="9"/>
        <v>21</v>
      </c>
      <c r="Q21" s="22">
        <f t="shared" ca="1" si="9"/>
        <v>21</v>
      </c>
      <c r="R21" s="22">
        <f t="shared" ca="1" si="9"/>
        <v>21</v>
      </c>
      <c r="S21" s="22">
        <f t="shared" ca="1" si="9"/>
        <v>21</v>
      </c>
      <c r="T21" s="22">
        <f t="shared" ca="1" si="9"/>
        <v>21</v>
      </c>
      <c r="U21" s="22">
        <f t="shared" ca="1" si="9"/>
        <v>21</v>
      </c>
    </row>
    <row r="22" spans="1:21">
      <c r="A22" s="21" t="s">
        <v>33</v>
      </c>
      <c r="B22" s="22">
        <f t="shared" ref="B22:J22" ca="1" si="10">IF(ISERROR(B16),$B$12+1,RANK(B18,OFFSET($B18,0,0,1,$B$20)))</f>
        <v>21</v>
      </c>
      <c r="C22" s="22">
        <f t="shared" ca="1" si="10"/>
        <v>21</v>
      </c>
      <c r="D22" s="22">
        <f t="shared" ca="1" si="10"/>
        <v>21</v>
      </c>
      <c r="E22" s="22">
        <f t="shared" ca="1" si="10"/>
        <v>21</v>
      </c>
      <c r="F22" s="22">
        <f t="shared" ca="1" si="10"/>
        <v>21</v>
      </c>
      <c r="G22" s="22">
        <f t="shared" ca="1" si="10"/>
        <v>21</v>
      </c>
      <c r="H22" s="22">
        <f t="shared" ca="1" si="10"/>
        <v>21</v>
      </c>
      <c r="I22" s="22">
        <f t="shared" ca="1" si="10"/>
        <v>21</v>
      </c>
      <c r="J22" s="22">
        <f t="shared" ca="1" si="10"/>
        <v>21</v>
      </c>
      <c r="K22" s="22">
        <f t="shared" ref="K22:U22" ca="1" si="11">IF(ISERROR(K16),$B$12+1,RANK(K18,OFFSET($B18,0,0,1,$B$20)))</f>
        <v>21</v>
      </c>
      <c r="L22" s="22">
        <f t="shared" ca="1" si="11"/>
        <v>21</v>
      </c>
      <c r="M22" s="22">
        <f t="shared" ca="1" si="11"/>
        <v>21</v>
      </c>
      <c r="N22" s="22">
        <f t="shared" ca="1" si="11"/>
        <v>21</v>
      </c>
      <c r="O22" s="22">
        <f t="shared" ca="1" si="11"/>
        <v>21</v>
      </c>
      <c r="P22" s="22">
        <f t="shared" ca="1" si="11"/>
        <v>21</v>
      </c>
      <c r="Q22" s="22">
        <f t="shared" ca="1" si="11"/>
        <v>21</v>
      </c>
      <c r="R22" s="22">
        <f t="shared" ca="1" si="11"/>
        <v>21</v>
      </c>
      <c r="S22" s="22">
        <f t="shared" ca="1" si="11"/>
        <v>21</v>
      </c>
      <c r="T22" s="22">
        <f t="shared" ca="1" si="11"/>
        <v>21</v>
      </c>
      <c r="U22" s="22">
        <f t="shared" ca="1" si="11"/>
        <v>21</v>
      </c>
    </row>
    <row r="23" spans="1:21">
      <c r="A23" s="21" t="s">
        <v>101</v>
      </c>
      <c r="B23" s="22">
        <f t="shared" ref="B23:J23" ca="1" si="12">IF(ISERROR(B16),$B$12+1,RANK(B19,OFFSET($B19,0,0,1,$B$20)))</f>
        <v>21</v>
      </c>
      <c r="C23" s="22">
        <f t="shared" ca="1" si="12"/>
        <v>21</v>
      </c>
      <c r="D23" s="22">
        <f t="shared" ca="1" si="12"/>
        <v>21</v>
      </c>
      <c r="E23" s="22">
        <f t="shared" ca="1" si="12"/>
        <v>21</v>
      </c>
      <c r="F23" s="22">
        <f t="shared" ca="1" si="12"/>
        <v>21</v>
      </c>
      <c r="G23" s="22">
        <f t="shared" ca="1" si="12"/>
        <v>21</v>
      </c>
      <c r="H23" s="22">
        <f t="shared" ca="1" si="12"/>
        <v>21</v>
      </c>
      <c r="I23" s="22">
        <f t="shared" ca="1" si="12"/>
        <v>21</v>
      </c>
      <c r="J23" s="22">
        <f t="shared" ca="1" si="12"/>
        <v>21</v>
      </c>
      <c r="K23" s="22">
        <f t="shared" ref="K23:U23" ca="1" si="13">IF(ISERROR(K16),$B$12+1,RANK(K19,OFFSET($B19,0,0,1,$B$20)))</f>
        <v>21</v>
      </c>
      <c r="L23" s="22">
        <f t="shared" ca="1" si="13"/>
        <v>21</v>
      </c>
      <c r="M23" s="22">
        <f t="shared" ca="1" si="13"/>
        <v>21</v>
      </c>
      <c r="N23" s="22">
        <f t="shared" ca="1" si="13"/>
        <v>21</v>
      </c>
      <c r="O23" s="22">
        <f t="shared" ca="1" si="13"/>
        <v>21</v>
      </c>
      <c r="P23" s="22">
        <f t="shared" ca="1" si="13"/>
        <v>21</v>
      </c>
      <c r="Q23" s="22">
        <f t="shared" ca="1" si="13"/>
        <v>21</v>
      </c>
      <c r="R23" s="22">
        <f t="shared" ca="1" si="13"/>
        <v>21</v>
      </c>
      <c r="S23" s="22">
        <f t="shared" ca="1" si="13"/>
        <v>21</v>
      </c>
      <c r="T23" s="22">
        <f t="shared" ca="1" si="13"/>
        <v>21</v>
      </c>
      <c r="U23" s="22">
        <f t="shared" ca="1" si="13"/>
        <v>21</v>
      </c>
    </row>
    <row r="24" spans="1:21">
      <c r="A24" s="21" t="s">
        <v>100</v>
      </c>
      <c r="B24" s="22">
        <f t="shared" ref="B24:J24" ca="1" si="14">IF(ISERROR(B16),$B$12+1,RANK(B19,OFFSET($B19,0,0,1,$B$20),-1))</f>
        <v>21</v>
      </c>
      <c r="C24" s="22">
        <f t="shared" ca="1" si="14"/>
        <v>21</v>
      </c>
      <c r="D24" s="22">
        <f t="shared" ca="1" si="14"/>
        <v>21</v>
      </c>
      <c r="E24" s="22">
        <f t="shared" ca="1" si="14"/>
        <v>21</v>
      </c>
      <c r="F24" s="22">
        <f t="shared" ca="1" si="14"/>
        <v>21</v>
      </c>
      <c r="G24" s="22">
        <f t="shared" ca="1" si="14"/>
        <v>21</v>
      </c>
      <c r="H24" s="22">
        <f t="shared" ca="1" si="14"/>
        <v>21</v>
      </c>
      <c r="I24" s="22">
        <f t="shared" ca="1" si="14"/>
        <v>21</v>
      </c>
      <c r="J24" s="22">
        <f t="shared" ca="1" si="14"/>
        <v>21</v>
      </c>
      <c r="K24" s="22">
        <f t="shared" ref="K24:U24" ca="1" si="15">IF(ISERROR(K16),$B$12+1,RANK(K19,OFFSET($B19,0,0,1,$B$20),-1))</f>
        <v>21</v>
      </c>
      <c r="L24" s="22">
        <f t="shared" ca="1" si="15"/>
        <v>21</v>
      </c>
      <c r="M24" s="22">
        <f t="shared" ca="1" si="15"/>
        <v>21</v>
      </c>
      <c r="N24" s="22">
        <f t="shared" ca="1" si="15"/>
        <v>21</v>
      </c>
      <c r="O24" s="22">
        <f t="shared" ca="1" si="15"/>
        <v>21</v>
      </c>
      <c r="P24" s="22">
        <f t="shared" ca="1" si="15"/>
        <v>21</v>
      </c>
      <c r="Q24" s="22">
        <f t="shared" ca="1" si="15"/>
        <v>21</v>
      </c>
      <c r="R24" s="22">
        <f t="shared" ca="1" si="15"/>
        <v>21</v>
      </c>
      <c r="S24" s="22">
        <f t="shared" ca="1" si="15"/>
        <v>21</v>
      </c>
      <c r="T24" s="22">
        <f t="shared" ca="1" si="15"/>
        <v>21</v>
      </c>
      <c r="U24" s="22">
        <f t="shared" ca="1" si="15"/>
        <v>21</v>
      </c>
    </row>
    <row r="26" spans="1:21">
      <c r="A26" s="9" t="s">
        <v>28</v>
      </c>
    </row>
    <row r="27" spans="1:21">
      <c r="A27" s="6" t="s">
        <v>6</v>
      </c>
      <c r="B27">
        <v>1</v>
      </c>
      <c r="C27">
        <f>B27+1</f>
        <v>2</v>
      </c>
      <c r="D27">
        <f t="shared" ref="D27:J27" si="16">C27+1</f>
        <v>3</v>
      </c>
      <c r="E27">
        <f t="shared" si="16"/>
        <v>4</v>
      </c>
      <c r="F27">
        <f t="shared" si="16"/>
        <v>5</v>
      </c>
      <c r="G27">
        <f t="shared" si="16"/>
        <v>6</v>
      </c>
      <c r="H27">
        <f t="shared" si="16"/>
        <v>7</v>
      </c>
      <c r="I27">
        <f t="shared" si="16"/>
        <v>8</v>
      </c>
      <c r="J27">
        <f t="shared" si="16"/>
        <v>9</v>
      </c>
      <c r="K27">
        <f t="shared" ref="K27:U27" si="17">J27+1</f>
        <v>10</v>
      </c>
      <c r="L27">
        <f t="shared" si="17"/>
        <v>11</v>
      </c>
      <c r="M27">
        <f t="shared" si="17"/>
        <v>12</v>
      </c>
      <c r="N27">
        <f t="shared" si="17"/>
        <v>13</v>
      </c>
      <c r="O27">
        <f t="shared" si="17"/>
        <v>14</v>
      </c>
      <c r="P27">
        <f t="shared" si="17"/>
        <v>15</v>
      </c>
      <c r="Q27">
        <f t="shared" si="17"/>
        <v>16</v>
      </c>
      <c r="R27">
        <f t="shared" si="17"/>
        <v>17</v>
      </c>
      <c r="S27">
        <f t="shared" si="17"/>
        <v>18</v>
      </c>
      <c r="T27">
        <f t="shared" si="17"/>
        <v>19</v>
      </c>
      <c r="U27">
        <f t="shared" si="17"/>
        <v>20</v>
      </c>
    </row>
    <row r="28" spans="1:21">
      <c r="A28" s="6" t="s">
        <v>26</v>
      </c>
      <c r="B28" t="e">
        <f t="shared" ref="B28:U28" ca="1" si="18">MATCH(B27,$B$21:$U$21,0)</f>
        <v>#N/A</v>
      </c>
      <c r="C28" t="e">
        <f t="shared" ca="1" si="18"/>
        <v>#N/A</v>
      </c>
      <c r="D28" t="e">
        <f t="shared" ca="1" si="18"/>
        <v>#N/A</v>
      </c>
      <c r="E28" t="e">
        <f t="shared" ca="1" si="18"/>
        <v>#N/A</v>
      </c>
      <c r="F28" t="e">
        <f t="shared" ca="1" si="18"/>
        <v>#N/A</v>
      </c>
      <c r="G28" t="e">
        <f t="shared" ca="1" si="18"/>
        <v>#N/A</v>
      </c>
      <c r="H28" t="e">
        <f t="shared" ca="1" si="18"/>
        <v>#N/A</v>
      </c>
      <c r="I28" t="e">
        <f t="shared" ca="1" si="18"/>
        <v>#N/A</v>
      </c>
      <c r="J28" t="e">
        <f t="shared" ca="1" si="18"/>
        <v>#N/A</v>
      </c>
      <c r="K28" t="e">
        <f t="shared" ca="1" si="18"/>
        <v>#N/A</v>
      </c>
      <c r="L28" t="e">
        <f t="shared" ca="1" si="18"/>
        <v>#N/A</v>
      </c>
      <c r="M28" t="e">
        <f t="shared" ca="1" si="18"/>
        <v>#N/A</v>
      </c>
      <c r="N28" t="e">
        <f t="shared" ca="1" si="18"/>
        <v>#N/A</v>
      </c>
      <c r="O28" t="e">
        <f t="shared" ca="1" si="18"/>
        <v>#N/A</v>
      </c>
      <c r="P28" t="e">
        <f t="shared" ca="1" si="18"/>
        <v>#N/A</v>
      </c>
      <c r="Q28" t="e">
        <f t="shared" ca="1" si="18"/>
        <v>#N/A</v>
      </c>
      <c r="R28" t="e">
        <f t="shared" ca="1" si="18"/>
        <v>#N/A</v>
      </c>
      <c r="S28" t="e">
        <f t="shared" ca="1" si="18"/>
        <v>#N/A</v>
      </c>
      <c r="T28" t="e">
        <f t="shared" ca="1" si="18"/>
        <v>#N/A</v>
      </c>
      <c r="U28" t="e">
        <f t="shared" ca="1" si="18"/>
        <v>#N/A</v>
      </c>
    </row>
    <row r="29" spans="1:21">
      <c r="A29" s="6" t="s">
        <v>27</v>
      </c>
      <c r="B29">
        <f>IF(ISERROR(B$16),$B$12+1,IF(NOT(ISERROR(B28)),B27,A29))</f>
        <v>21</v>
      </c>
      <c r="C29">
        <f t="shared" ref="C29:J29" ca="1" si="19">IF(ISERROR(C$16),$B$12+1,IF(NOT(ISERROR(C28)),C27,B29))</f>
        <v>21</v>
      </c>
      <c r="D29">
        <f t="shared" ca="1" si="19"/>
        <v>21</v>
      </c>
      <c r="E29">
        <f t="shared" ca="1" si="19"/>
        <v>21</v>
      </c>
      <c r="F29">
        <f t="shared" ca="1" si="19"/>
        <v>21</v>
      </c>
      <c r="G29">
        <f t="shared" ca="1" si="19"/>
        <v>21</v>
      </c>
      <c r="H29">
        <f t="shared" ca="1" si="19"/>
        <v>21</v>
      </c>
      <c r="I29">
        <f t="shared" ca="1" si="19"/>
        <v>21</v>
      </c>
      <c r="J29">
        <f t="shared" ca="1" si="19"/>
        <v>21</v>
      </c>
      <c r="K29">
        <f t="shared" ref="K29:U29" ca="1" si="20">IF(ISERROR(K$16),$B$12+1,IF(NOT(ISERROR(K28)),K27,J29))</f>
        <v>21</v>
      </c>
      <c r="L29">
        <f t="shared" ca="1" si="20"/>
        <v>21</v>
      </c>
      <c r="M29">
        <f t="shared" ca="1" si="20"/>
        <v>21</v>
      </c>
      <c r="N29">
        <f t="shared" ca="1" si="20"/>
        <v>21</v>
      </c>
      <c r="O29">
        <f t="shared" ca="1" si="20"/>
        <v>21</v>
      </c>
      <c r="P29">
        <f t="shared" ca="1" si="20"/>
        <v>21</v>
      </c>
      <c r="Q29">
        <f t="shared" ca="1" si="20"/>
        <v>21</v>
      </c>
      <c r="R29">
        <f t="shared" ca="1" si="20"/>
        <v>21</v>
      </c>
      <c r="S29">
        <f t="shared" ca="1" si="20"/>
        <v>21</v>
      </c>
      <c r="T29">
        <f t="shared" ca="1" si="20"/>
        <v>21</v>
      </c>
      <c r="U29">
        <f t="shared" ca="1" si="20"/>
        <v>21</v>
      </c>
    </row>
    <row r="30" spans="1:21">
      <c r="A30" s="16" t="s">
        <v>45</v>
      </c>
      <c r="B30" s="17" t="e">
        <f ca="1">B28</f>
        <v>#N/A</v>
      </c>
      <c r="C30" s="18" t="e">
        <f ca="1">IF(NOT(ISERROR(C28)),C28,INDEX(OFFSET($B27,0,B30,1,COUNTA($B$7:$U$7)-B30),1,MATCH(C29,OFFSET($B21,0,B30,1,COUNTA($B$7:$U$7)-B30),0)))</f>
        <v>#N/A</v>
      </c>
      <c r="D30" s="18" t="e">
        <f t="shared" ref="D30:U30" ca="1" si="21">IF(NOT(ISERROR(D28)),D28,INDEX(OFFSET($B27,0,C30,1,COUNTA($B$7:$U$7)-C30),1,MATCH(D29,OFFSET($B21,0,C30,1,COUNTA($B$7:$U$7)-C30),0)))</f>
        <v>#N/A</v>
      </c>
      <c r="E30" s="18" t="e">
        <f t="shared" ca="1" si="21"/>
        <v>#N/A</v>
      </c>
      <c r="F30" s="18" t="e">
        <f t="shared" ca="1" si="21"/>
        <v>#N/A</v>
      </c>
      <c r="G30" s="18" t="e">
        <f t="shared" ca="1" si="21"/>
        <v>#N/A</v>
      </c>
      <c r="H30" s="18" t="e">
        <f t="shared" ca="1" si="21"/>
        <v>#N/A</v>
      </c>
      <c r="I30" s="18" t="e">
        <f t="shared" ca="1" si="21"/>
        <v>#N/A</v>
      </c>
      <c r="J30" s="18" t="e">
        <f t="shared" ca="1" si="21"/>
        <v>#N/A</v>
      </c>
      <c r="K30" s="18" t="e">
        <f t="shared" ca="1" si="21"/>
        <v>#N/A</v>
      </c>
      <c r="L30" s="18" t="e">
        <f t="shared" ca="1" si="21"/>
        <v>#N/A</v>
      </c>
      <c r="M30" s="18" t="e">
        <f t="shared" ca="1" si="21"/>
        <v>#N/A</v>
      </c>
      <c r="N30" s="18" t="e">
        <f t="shared" ca="1" si="21"/>
        <v>#N/A</v>
      </c>
      <c r="O30" s="18" t="e">
        <f t="shared" ca="1" si="21"/>
        <v>#N/A</v>
      </c>
      <c r="P30" s="18" t="e">
        <f t="shared" ca="1" si="21"/>
        <v>#N/A</v>
      </c>
      <c r="Q30" s="18" t="e">
        <f t="shared" ca="1" si="21"/>
        <v>#N/A</v>
      </c>
      <c r="R30" s="18" t="e">
        <f t="shared" ca="1" si="21"/>
        <v>#N/A</v>
      </c>
      <c r="S30" s="18" t="e">
        <f t="shared" ca="1" si="21"/>
        <v>#N/A</v>
      </c>
      <c r="T30" s="18" t="e">
        <f t="shared" ca="1" si="21"/>
        <v>#N/A</v>
      </c>
      <c r="U30" s="18" t="e">
        <f t="shared" ca="1" si="21"/>
        <v>#N/A</v>
      </c>
    </row>
    <row r="31" spans="1:21">
      <c r="A31" s="25" t="s">
        <v>46</v>
      </c>
      <c r="B31" s="26" t="e">
        <f ca="1">INDEX($B$6:$U$6,1,INDEX($B$15:$U$15,1,B30))</f>
        <v>#N/A</v>
      </c>
      <c r="C31" s="26" t="e">
        <f t="shared" ref="C31:J31" ca="1" si="22">INDEX($B$6:$U$6,1,INDEX($B$15:$U$15,1,C30))</f>
        <v>#N/A</v>
      </c>
      <c r="D31" s="26" t="e">
        <f t="shared" ca="1" si="22"/>
        <v>#N/A</v>
      </c>
      <c r="E31" s="26" t="e">
        <f t="shared" ca="1" si="22"/>
        <v>#N/A</v>
      </c>
      <c r="F31" s="26" t="e">
        <f t="shared" ca="1" si="22"/>
        <v>#N/A</v>
      </c>
      <c r="G31" s="26" t="e">
        <f t="shared" ca="1" si="22"/>
        <v>#N/A</v>
      </c>
      <c r="H31" s="26" t="e">
        <f t="shared" ca="1" si="22"/>
        <v>#N/A</v>
      </c>
      <c r="I31" s="26" t="e">
        <f t="shared" ca="1" si="22"/>
        <v>#N/A</v>
      </c>
      <c r="J31" s="26" t="e">
        <f t="shared" ca="1" si="22"/>
        <v>#N/A</v>
      </c>
      <c r="K31" s="26" t="e">
        <f t="shared" ref="K31:U31" ca="1" si="23">INDEX($B$6:$U$6,1,INDEX($B$15:$U$15,1,K30))</f>
        <v>#N/A</v>
      </c>
      <c r="L31" s="26" t="e">
        <f t="shared" ca="1" si="23"/>
        <v>#N/A</v>
      </c>
      <c r="M31" s="26" t="e">
        <f t="shared" ca="1" si="23"/>
        <v>#N/A</v>
      </c>
      <c r="N31" s="26" t="e">
        <f t="shared" ca="1" si="23"/>
        <v>#N/A</v>
      </c>
      <c r="O31" s="26" t="e">
        <f t="shared" ca="1" si="23"/>
        <v>#N/A</v>
      </c>
      <c r="P31" s="26" t="e">
        <f t="shared" ca="1" si="23"/>
        <v>#N/A</v>
      </c>
      <c r="Q31" s="26" t="e">
        <f t="shared" ca="1" si="23"/>
        <v>#N/A</v>
      </c>
      <c r="R31" s="26" t="e">
        <f t="shared" ca="1" si="23"/>
        <v>#N/A</v>
      </c>
      <c r="S31" s="26" t="e">
        <f t="shared" ca="1" si="23"/>
        <v>#N/A</v>
      </c>
      <c r="T31" s="26" t="e">
        <f t="shared" ca="1" si="23"/>
        <v>#N/A</v>
      </c>
      <c r="U31" s="26" t="e">
        <f t="shared" ca="1" si="23"/>
        <v>#N/A</v>
      </c>
    </row>
    <row r="32" spans="1:21">
      <c r="A32" s="6" t="s">
        <v>31</v>
      </c>
      <c r="B32" s="6" t="e">
        <f ca="1">INDEX($B$21:$U$21,1,B30)</f>
        <v>#N/A</v>
      </c>
      <c r="C32" s="6" t="e">
        <f t="shared" ref="C32:U32" ca="1" si="24">INDEX($B$21:$U$21,1,C30)</f>
        <v>#N/A</v>
      </c>
      <c r="D32" s="6" t="e">
        <f t="shared" ca="1" si="24"/>
        <v>#N/A</v>
      </c>
      <c r="E32" s="6" t="e">
        <f t="shared" ca="1" si="24"/>
        <v>#N/A</v>
      </c>
      <c r="F32" s="6" t="e">
        <f t="shared" ca="1" si="24"/>
        <v>#N/A</v>
      </c>
      <c r="G32" s="6" t="e">
        <f t="shared" ca="1" si="24"/>
        <v>#N/A</v>
      </c>
      <c r="H32" s="6" t="e">
        <f t="shared" ca="1" si="24"/>
        <v>#N/A</v>
      </c>
      <c r="I32" s="6" t="e">
        <f t="shared" ca="1" si="24"/>
        <v>#N/A</v>
      </c>
      <c r="J32" s="6" t="e">
        <f t="shared" ca="1" si="24"/>
        <v>#N/A</v>
      </c>
      <c r="K32" s="6" t="e">
        <f t="shared" ca="1" si="24"/>
        <v>#N/A</v>
      </c>
      <c r="L32" s="6" t="e">
        <f t="shared" ca="1" si="24"/>
        <v>#N/A</v>
      </c>
      <c r="M32" s="6" t="e">
        <f t="shared" ca="1" si="24"/>
        <v>#N/A</v>
      </c>
      <c r="N32" s="6" t="e">
        <f t="shared" ca="1" si="24"/>
        <v>#N/A</v>
      </c>
      <c r="O32" s="6" t="e">
        <f t="shared" ca="1" si="24"/>
        <v>#N/A</v>
      </c>
      <c r="P32" s="6" t="e">
        <f t="shared" ca="1" si="24"/>
        <v>#N/A</v>
      </c>
      <c r="Q32" s="6" t="e">
        <f t="shared" ca="1" si="24"/>
        <v>#N/A</v>
      </c>
      <c r="R32" s="6" t="e">
        <f t="shared" ca="1" si="24"/>
        <v>#N/A</v>
      </c>
      <c r="S32" s="6" t="e">
        <f t="shared" ca="1" si="24"/>
        <v>#N/A</v>
      </c>
      <c r="T32" s="6" t="e">
        <f t="shared" ca="1" si="24"/>
        <v>#N/A</v>
      </c>
      <c r="U32" s="6" t="e">
        <f t="shared" ca="1" si="24"/>
        <v>#N/A</v>
      </c>
    </row>
    <row r="33" spans="1:21">
      <c r="A33" s="6" t="s">
        <v>34</v>
      </c>
      <c r="B33" s="6">
        <f t="shared" ref="B33:U33" ca="1" si="25">COUNTIF($B$32:$U$32,B32)</f>
        <v>20</v>
      </c>
      <c r="C33" s="6">
        <f t="shared" ca="1" si="25"/>
        <v>20</v>
      </c>
      <c r="D33" s="6">
        <f t="shared" ca="1" si="25"/>
        <v>20</v>
      </c>
      <c r="E33" s="6">
        <f t="shared" ca="1" si="25"/>
        <v>20</v>
      </c>
      <c r="F33" s="6">
        <f t="shared" ca="1" si="25"/>
        <v>20</v>
      </c>
      <c r="G33" s="6">
        <f t="shared" ca="1" si="25"/>
        <v>20</v>
      </c>
      <c r="H33" s="6">
        <f t="shared" ca="1" si="25"/>
        <v>20</v>
      </c>
      <c r="I33" s="6">
        <f t="shared" ca="1" si="25"/>
        <v>20</v>
      </c>
      <c r="J33" s="6">
        <f t="shared" ca="1" si="25"/>
        <v>20</v>
      </c>
      <c r="K33" s="6">
        <f t="shared" ca="1" si="25"/>
        <v>20</v>
      </c>
      <c r="L33" s="6">
        <f t="shared" ca="1" si="25"/>
        <v>20</v>
      </c>
      <c r="M33" s="6">
        <f t="shared" ca="1" si="25"/>
        <v>20</v>
      </c>
      <c r="N33" s="6">
        <f t="shared" ca="1" si="25"/>
        <v>20</v>
      </c>
      <c r="O33" s="6">
        <f t="shared" ca="1" si="25"/>
        <v>20</v>
      </c>
      <c r="P33" s="6">
        <f t="shared" ca="1" si="25"/>
        <v>20</v>
      </c>
      <c r="Q33" s="6">
        <f t="shared" ca="1" si="25"/>
        <v>20</v>
      </c>
      <c r="R33" s="6">
        <f t="shared" ca="1" si="25"/>
        <v>20</v>
      </c>
      <c r="S33" s="6">
        <f t="shared" ca="1" si="25"/>
        <v>20</v>
      </c>
      <c r="T33" s="6">
        <f t="shared" ca="1" si="25"/>
        <v>20</v>
      </c>
      <c r="U33" s="6">
        <f t="shared" ca="1" si="25"/>
        <v>20</v>
      </c>
    </row>
    <row r="34" spans="1:21">
      <c r="A34" s="6" t="s">
        <v>35</v>
      </c>
      <c r="B34" s="6" t="e">
        <f ca="1">IF(A32=B32,"dup",B32)</f>
        <v>#N/A</v>
      </c>
      <c r="C34" s="6" t="e">
        <f t="shared" ref="C34:J34" ca="1" si="26">IF(B32=C32,"dup",C32)</f>
        <v>#N/A</v>
      </c>
      <c r="D34" s="6" t="e">
        <f t="shared" ca="1" si="26"/>
        <v>#N/A</v>
      </c>
      <c r="E34" s="6" t="e">
        <f t="shared" ca="1" si="26"/>
        <v>#N/A</v>
      </c>
      <c r="F34" s="6" t="e">
        <f t="shared" ca="1" si="26"/>
        <v>#N/A</v>
      </c>
      <c r="G34" s="6" t="e">
        <f t="shared" ca="1" si="26"/>
        <v>#N/A</v>
      </c>
      <c r="H34" s="6" t="e">
        <f t="shared" ca="1" si="26"/>
        <v>#N/A</v>
      </c>
      <c r="I34" s="6" t="e">
        <f t="shared" ca="1" si="26"/>
        <v>#N/A</v>
      </c>
      <c r="J34" s="6" t="e">
        <f t="shared" ca="1" si="26"/>
        <v>#N/A</v>
      </c>
      <c r="K34" s="6" t="e">
        <f t="shared" ref="K34:U34" ca="1" si="27">IF(J32=K32,"dup",K32)</f>
        <v>#N/A</v>
      </c>
      <c r="L34" s="6" t="e">
        <f t="shared" ca="1" si="27"/>
        <v>#N/A</v>
      </c>
      <c r="M34" s="6" t="e">
        <f t="shared" ca="1" si="27"/>
        <v>#N/A</v>
      </c>
      <c r="N34" s="6" t="e">
        <f t="shared" ca="1" si="27"/>
        <v>#N/A</v>
      </c>
      <c r="O34" s="6" t="e">
        <f t="shared" ca="1" si="27"/>
        <v>#N/A</v>
      </c>
      <c r="P34" s="6" t="e">
        <f t="shared" ca="1" si="27"/>
        <v>#N/A</v>
      </c>
      <c r="Q34" s="6" t="e">
        <f t="shared" ca="1" si="27"/>
        <v>#N/A</v>
      </c>
      <c r="R34" s="6" t="e">
        <f t="shared" ca="1" si="27"/>
        <v>#N/A</v>
      </c>
      <c r="S34" s="6" t="e">
        <f t="shared" ca="1" si="27"/>
        <v>#N/A</v>
      </c>
      <c r="T34" s="6" t="e">
        <f t="shared" ca="1" si="27"/>
        <v>#N/A</v>
      </c>
      <c r="U34" s="6" t="e">
        <f t="shared" ca="1" si="27"/>
        <v>#N/A</v>
      </c>
    </row>
    <row r="35" spans="1:21">
      <c r="A35" s="6" t="s">
        <v>36</v>
      </c>
      <c r="B35" s="6" t="e">
        <f ca="1">IF(B34&lt;&gt;"dup",0,A35-1)</f>
        <v>#N/A</v>
      </c>
      <c r="C35" s="6" t="e">
        <f t="shared" ref="C35:J35" ca="1" si="28">IF(C34&lt;&gt;"dup",0,B35-1)</f>
        <v>#N/A</v>
      </c>
      <c r="D35" s="6" t="e">
        <f t="shared" ca="1" si="28"/>
        <v>#N/A</v>
      </c>
      <c r="E35" s="6" t="e">
        <f t="shared" ca="1" si="28"/>
        <v>#N/A</v>
      </c>
      <c r="F35" s="6" t="e">
        <f t="shared" ca="1" si="28"/>
        <v>#N/A</v>
      </c>
      <c r="G35" s="6" t="e">
        <f t="shared" ca="1" si="28"/>
        <v>#N/A</v>
      </c>
      <c r="H35" s="6" t="e">
        <f t="shared" ca="1" si="28"/>
        <v>#N/A</v>
      </c>
      <c r="I35" s="6" t="e">
        <f t="shared" ca="1" si="28"/>
        <v>#N/A</v>
      </c>
      <c r="J35" s="6" t="e">
        <f t="shared" ca="1" si="28"/>
        <v>#N/A</v>
      </c>
      <c r="K35" s="6" t="e">
        <f t="shared" ref="K35:U35" ca="1" si="29">IF(K34&lt;&gt;"dup",0,J35-1)</f>
        <v>#N/A</v>
      </c>
      <c r="L35" s="6" t="e">
        <f t="shared" ca="1" si="29"/>
        <v>#N/A</v>
      </c>
      <c r="M35" s="6" t="e">
        <f t="shared" ca="1" si="29"/>
        <v>#N/A</v>
      </c>
      <c r="N35" s="6" t="e">
        <f t="shared" ca="1" si="29"/>
        <v>#N/A</v>
      </c>
      <c r="O35" s="6" t="e">
        <f t="shared" ca="1" si="29"/>
        <v>#N/A</v>
      </c>
      <c r="P35" s="6" t="e">
        <f t="shared" ca="1" si="29"/>
        <v>#N/A</v>
      </c>
      <c r="Q35" s="6" t="e">
        <f t="shared" ca="1" si="29"/>
        <v>#N/A</v>
      </c>
      <c r="R35" s="6" t="e">
        <f t="shared" ca="1" si="29"/>
        <v>#N/A</v>
      </c>
      <c r="S35" s="6" t="e">
        <f t="shared" ca="1" si="29"/>
        <v>#N/A</v>
      </c>
      <c r="T35" s="6" t="e">
        <f t="shared" ca="1" si="29"/>
        <v>#N/A</v>
      </c>
      <c r="U35" s="6" t="e">
        <f t="shared" ca="1" si="29"/>
        <v>#N/A</v>
      </c>
    </row>
    <row r="36" spans="1:21">
      <c r="A36" s="6" t="s">
        <v>25</v>
      </c>
      <c r="B36" s="15" t="e">
        <f ca="1">INDEX($B$9:$U$9,1,B30)</f>
        <v>#N/A</v>
      </c>
      <c r="C36" s="15" t="e">
        <f t="shared" ref="C36:U36" ca="1" si="30">INDEX($B$9:$U$9,1,C30)</f>
        <v>#N/A</v>
      </c>
      <c r="D36" s="15" t="e">
        <f t="shared" ca="1" si="30"/>
        <v>#N/A</v>
      </c>
      <c r="E36" s="15" t="e">
        <f t="shared" ca="1" si="30"/>
        <v>#N/A</v>
      </c>
      <c r="F36" s="15" t="e">
        <f t="shared" ca="1" si="30"/>
        <v>#N/A</v>
      </c>
      <c r="G36" s="15" t="e">
        <f t="shared" ca="1" si="30"/>
        <v>#N/A</v>
      </c>
      <c r="H36" s="15" t="e">
        <f t="shared" ca="1" si="30"/>
        <v>#N/A</v>
      </c>
      <c r="I36" s="15" t="e">
        <f t="shared" ca="1" si="30"/>
        <v>#N/A</v>
      </c>
      <c r="J36" s="15" t="e">
        <f t="shared" ca="1" si="30"/>
        <v>#N/A</v>
      </c>
      <c r="K36" s="15" t="e">
        <f t="shared" ca="1" si="30"/>
        <v>#N/A</v>
      </c>
      <c r="L36" s="15" t="e">
        <f t="shared" ca="1" si="30"/>
        <v>#N/A</v>
      </c>
      <c r="M36" s="15" t="e">
        <f t="shared" ca="1" si="30"/>
        <v>#N/A</v>
      </c>
      <c r="N36" s="15" t="e">
        <f t="shared" ca="1" si="30"/>
        <v>#N/A</v>
      </c>
      <c r="O36" s="15" t="e">
        <f t="shared" ca="1" si="30"/>
        <v>#N/A</v>
      </c>
      <c r="P36" s="15" t="e">
        <f t="shared" ca="1" si="30"/>
        <v>#N/A</v>
      </c>
      <c r="Q36" s="15" t="e">
        <f t="shared" ca="1" si="30"/>
        <v>#N/A</v>
      </c>
      <c r="R36" s="15" t="e">
        <f t="shared" ca="1" si="30"/>
        <v>#N/A</v>
      </c>
      <c r="S36" s="15" t="e">
        <f t="shared" ca="1" si="30"/>
        <v>#N/A</v>
      </c>
      <c r="T36" s="15" t="e">
        <f t="shared" ca="1" si="30"/>
        <v>#N/A</v>
      </c>
      <c r="U36" s="15" t="e">
        <f t="shared" ca="1" si="30"/>
        <v>#N/A</v>
      </c>
    </row>
    <row r="37" spans="1:21">
      <c r="A37" s="6" t="s">
        <v>37</v>
      </c>
      <c r="B37" s="6" t="e">
        <f t="shared" ref="B37:U37" ca="1" si="31">IF(B33=1,1,RANK(B36,OFFSET(OFFSET(B36,0,B35,1,1),0,0,1,B33)))</f>
        <v>#N/A</v>
      </c>
      <c r="C37" s="6" t="e">
        <f t="shared" ca="1" si="31"/>
        <v>#N/A</v>
      </c>
      <c r="D37" s="6" t="e">
        <f t="shared" ca="1" si="31"/>
        <v>#N/A</v>
      </c>
      <c r="E37" s="6" t="e">
        <f t="shared" ca="1" si="31"/>
        <v>#N/A</v>
      </c>
      <c r="F37" s="6" t="e">
        <f t="shared" ca="1" si="31"/>
        <v>#N/A</v>
      </c>
      <c r="G37" s="6" t="e">
        <f t="shared" ca="1" si="31"/>
        <v>#N/A</v>
      </c>
      <c r="H37" s="6" t="e">
        <f t="shared" ca="1" si="31"/>
        <v>#N/A</v>
      </c>
      <c r="I37" s="6" t="e">
        <f t="shared" ca="1" si="31"/>
        <v>#N/A</v>
      </c>
      <c r="J37" s="6" t="e">
        <f t="shared" ca="1" si="31"/>
        <v>#N/A</v>
      </c>
      <c r="K37" s="6" t="e">
        <f t="shared" ca="1" si="31"/>
        <v>#N/A</v>
      </c>
      <c r="L37" s="6" t="e">
        <f t="shared" ca="1" si="31"/>
        <v>#N/A</v>
      </c>
      <c r="M37" s="6" t="e">
        <f t="shared" ca="1" si="31"/>
        <v>#N/A</v>
      </c>
      <c r="N37" s="6" t="e">
        <f t="shared" ca="1" si="31"/>
        <v>#N/A</v>
      </c>
      <c r="O37" s="6" t="e">
        <f t="shared" ca="1" si="31"/>
        <v>#N/A</v>
      </c>
      <c r="P37" s="6" t="e">
        <f t="shared" ca="1" si="31"/>
        <v>#N/A</v>
      </c>
      <c r="Q37" s="6" t="e">
        <f t="shared" ca="1" si="31"/>
        <v>#N/A</v>
      </c>
      <c r="R37" s="6" t="e">
        <f t="shared" ca="1" si="31"/>
        <v>#N/A</v>
      </c>
      <c r="S37" s="6" t="e">
        <f t="shared" ca="1" si="31"/>
        <v>#N/A</v>
      </c>
      <c r="T37" s="6" t="e">
        <f t="shared" ca="1" si="31"/>
        <v>#N/A</v>
      </c>
      <c r="U37" s="6" t="e">
        <f t="shared" ca="1" si="31"/>
        <v>#N/A</v>
      </c>
    </row>
    <row r="38" spans="1:21">
      <c r="A38" s="6" t="s">
        <v>38</v>
      </c>
      <c r="B38" s="6" t="e">
        <f t="shared" ref="B38:U38" ca="1" si="32">IF(B34&lt;&gt;"dup",MATCH(1,OFFSET(OFFSET(B37,0,B35,1,1),0,0,1,B33),0))</f>
        <v>#N/A</v>
      </c>
      <c r="C38" s="6" t="e">
        <f t="shared" ca="1" si="32"/>
        <v>#N/A</v>
      </c>
      <c r="D38" s="6" t="e">
        <f t="shared" ca="1" si="32"/>
        <v>#N/A</v>
      </c>
      <c r="E38" s="6" t="e">
        <f t="shared" ca="1" si="32"/>
        <v>#N/A</v>
      </c>
      <c r="F38" s="6" t="e">
        <f t="shared" ca="1" si="32"/>
        <v>#N/A</v>
      </c>
      <c r="G38" s="6" t="e">
        <f t="shared" ca="1" si="32"/>
        <v>#N/A</v>
      </c>
      <c r="H38" s="6" t="e">
        <f t="shared" ca="1" si="32"/>
        <v>#N/A</v>
      </c>
      <c r="I38" s="6" t="e">
        <f t="shared" ca="1" si="32"/>
        <v>#N/A</v>
      </c>
      <c r="J38" s="6" t="e">
        <f t="shared" ca="1" si="32"/>
        <v>#N/A</v>
      </c>
      <c r="K38" s="6" t="e">
        <f t="shared" ca="1" si="32"/>
        <v>#N/A</v>
      </c>
      <c r="L38" s="6" t="e">
        <f t="shared" ca="1" si="32"/>
        <v>#N/A</v>
      </c>
      <c r="M38" s="6" t="e">
        <f t="shared" ca="1" si="32"/>
        <v>#N/A</v>
      </c>
      <c r="N38" s="6" t="e">
        <f t="shared" ca="1" si="32"/>
        <v>#N/A</v>
      </c>
      <c r="O38" s="6" t="e">
        <f t="shared" ca="1" si="32"/>
        <v>#N/A</v>
      </c>
      <c r="P38" s="6" t="e">
        <f t="shared" ca="1" si="32"/>
        <v>#N/A</v>
      </c>
      <c r="Q38" s="6" t="e">
        <f t="shared" ca="1" si="32"/>
        <v>#N/A</v>
      </c>
      <c r="R38" s="6" t="e">
        <f t="shared" ca="1" si="32"/>
        <v>#N/A</v>
      </c>
      <c r="S38" s="6" t="e">
        <f t="shared" ca="1" si="32"/>
        <v>#N/A</v>
      </c>
      <c r="T38" s="6" t="e">
        <f t="shared" ca="1" si="32"/>
        <v>#N/A</v>
      </c>
      <c r="U38" s="6" t="e">
        <f t="shared" ca="1" si="32"/>
        <v>#N/A</v>
      </c>
    </row>
    <row r="39" spans="1:21">
      <c r="B39" s="6"/>
    </row>
    <row r="40" spans="1:21">
      <c r="B40" s="6"/>
    </row>
    <row r="41" spans="1:21">
      <c r="A41" s="9" t="s">
        <v>30</v>
      </c>
    </row>
    <row r="42" spans="1:21">
      <c r="A42" s="6" t="s">
        <v>6</v>
      </c>
      <c r="B42">
        <v>1</v>
      </c>
      <c r="C42">
        <f>B42+1</f>
        <v>2</v>
      </c>
      <c r="D42">
        <f t="shared" ref="D42:J42" si="33">C42+1</f>
        <v>3</v>
      </c>
      <c r="E42">
        <f t="shared" si="33"/>
        <v>4</v>
      </c>
      <c r="F42">
        <f t="shared" si="33"/>
        <v>5</v>
      </c>
      <c r="G42">
        <f t="shared" si="33"/>
        <v>6</v>
      </c>
      <c r="H42">
        <f t="shared" si="33"/>
        <v>7</v>
      </c>
      <c r="I42">
        <f t="shared" si="33"/>
        <v>8</v>
      </c>
      <c r="J42">
        <f t="shared" si="33"/>
        <v>9</v>
      </c>
      <c r="K42">
        <f t="shared" ref="K42:U42" si="34">J42+1</f>
        <v>10</v>
      </c>
      <c r="L42">
        <f t="shared" si="34"/>
        <v>11</v>
      </c>
      <c r="M42">
        <f t="shared" si="34"/>
        <v>12</v>
      </c>
      <c r="N42">
        <f t="shared" si="34"/>
        <v>13</v>
      </c>
      <c r="O42">
        <f t="shared" si="34"/>
        <v>14</v>
      </c>
      <c r="P42">
        <f t="shared" si="34"/>
        <v>15</v>
      </c>
      <c r="Q42">
        <f t="shared" si="34"/>
        <v>16</v>
      </c>
      <c r="R42">
        <f t="shared" si="34"/>
        <v>17</v>
      </c>
      <c r="S42">
        <f t="shared" si="34"/>
        <v>18</v>
      </c>
      <c r="T42">
        <f t="shared" si="34"/>
        <v>19</v>
      </c>
      <c r="U42">
        <f t="shared" si="34"/>
        <v>20</v>
      </c>
    </row>
    <row r="43" spans="1:21">
      <c r="A43" s="6" t="s">
        <v>43</v>
      </c>
      <c r="B43" t="e">
        <f t="shared" ref="B43:U43" ca="1" si="35">MATCH(B42,$B$22:$U$22,0)</f>
        <v>#N/A</v>
      </c>
      <c r="C43" t="e">
        <f t="shared" ca="1" si="35"/>
        <v>#N/A</v>
      </c>
      <c r="D43" t="e">
        <f t="shared" ca="1" si="35"/>
        <v>#N/A</v>
      </c>
      <c r="E43" t="e">
        <f t="shared" ca="1" si="35"/>
        <v>#N/A</v>
      </c>
      <c r="F43" t="e">
        <f t="shared" ca="1" si="35"/>
        <v>#N/A</v>
      </c>
      <c r="G43" t="e">
        <f t="shared" ca="1" si="35"/>
        <v>#N/A</v>
      </c>
      <c r="H43" t="e">
        <f t="shared" ca="1" si="35"/>
        <v>#N/A</v>
      </c>
      <c r="I43" t="e">
        <f t="shared" ca="1" si="35"/>
        <v>#N/A</v>
      </c>
      <c r="J43" t="e">
        <f t="shared" ca="1" si="35"/>
        <v>#N/A</v>
      </c>
      <c r="K43" t="e">
        <f t="shared" ca="1" si="35"/>
        <v>#N/A</v>
      </c>
      <c r="L43" t="e">
        <f t="shared" ca="1" si="35"/>
        <v>#N/A</v>
      </c>
      <c r="M43" t="e">
        <f t="shared" ca="1" si="35"/>
        <v>#N/A</v>
      </c>
      <c r="N43" t="e">
        <f t="shared" ca="1" si="35"/>
        <v>#N/A</v>
      </c>
      <c r="O43" t="e">
        <f t="shared" ca="1" si="35"/>
        <v>#N/A</v>
      </c>
      <c r="P43" t="e">
        <f t="shared" ca="1" si="35"/>
        <v>#N/A</v>
      </c>
      <c r="Q43" t="e">
        <f t="shared" ca="1" si="35"/>
        <v>#N/A</v>
      </c>
      <c r="R43" t="e">
        <f t="shared" ca="1" si="35"/>
        <v>#N/A</v>
      </c>
      <c r="S43" t="e">
        <f t="shared" ca="1" si="35"/>
        <v>#N/A</v>
      </c>
      <c r="T43" t="e">
        <f t="shared" ca="1" si="35"/>
        <v>#N/A</v>
      </c>
      <c r="U43" t="e">
        <f t="shared" ca="1" si="35"/>
        <v>#N/A</v>
      </c>
    </row>
    <row r="44" spans="1:21">
      <c r="A44" s="6" t="s">
        <v>27</v>
      </c>
      <c r="B44">
        <f>IF(ISERROR(B$16),$B$12+1,IF(NOT(ISERROR(B43)),B42,A44))</f>
        <v>21</v>
      </c>
      <c r="C44">
        <f t="shared" ref="C44:J44" ca="1" si="36">IF(ISERROR(C$16),$B$12+1,IF(NOT(ISERROR(C43)),C42,B44))</f>
        <v>21</v>
      </c>
      <c r="D44">
        <f t="shared" ca="1" si="36"/>
        <v>21</v>
      </c>
      <c r="E44">
        <f t="shared" ca="1" si="36"/>
        <v>21</v>
      </c>
      <c r="F44">
        <f t="shared" ca="1" si="36"/>
        <v>21</v>
      </c>
      <c r="G44">
        <f t="shared" ca="1" si="36"/>
        <v>21</v>
      </c>
      <c r="H44">
        <f t="shared" ca="1" si="36"/>
        <v>21</v>
      </c>
      <c r="I44">
        <f t="shared" ca="1" si="36"/>
        <v>21</v>
      </c>
      <c r="J44">
        <f t="shared" ca="1" si="36"/>
        <v>21</v>
      </c>
      <c r="K44">
        <f t="shared" ref="K44:U44" ca="1" si="37">IF(ISERROR(K$16),$B$12+1,IF(NOT(ISERROR(K43)),K42,J44))</f>
        <v>21</v>
      </c>
      <c r="L44">
        <f t="shared" ca="1" si="37"/>
        <v>21</v>
      </c>
      <c r="M44">
        <f t="shared" ca="1" si="37"/>
        <v>21</v>
      </c>
      <c r="N44">
        <f t="shared" ca="1" si="37"/>
        <v>21</v>
      </c>
      <c r="O44">
        <f t="shared" ca="1" si="37"/>
        <v>21</v>
      </c>
      <c r="P44">
        <f t="shared" ca="1" si="37"/>
        <v>21</v>
      </c>
      <c r="Q44">
        <f t="shared" ca="1" si="37"/>
        <v>21</v>
      </c>
      <c r="R44">
        <f t="shared" ca="1" si="37"/>
        <v>21</v>
      </c>
      <c r="S44">
        <f t="shared" ca="1" si="37"/>
        <v>21</v>
      </c>
      <c r="T44">
        <f t="shared" ca="1" si="37"/>
        <v>21</v>
      </c>
      <c r="U44">
        <f t="shared" ca="1" si="37"/>
        <v>21</v>
      </c>
    </row>
    <row r="45" spans="1:21">
      <c r="A45" s="16" t="s">
        <v>45</v>
      </c>
      <c r="B45" s="17" t="e">
        <f ca="1">B43</f>
        <v>#N/A</v>
      </c>
      <c r="C45" s="18" t="e">
        <f ca="1">IF(NOT(ISERROR(C43)),C43,INDEX(OFFSET($B42,0,B45,1,COUNTA($B$7:$U$7)-B45),1,MATCH(C44,OFFSET($B22,0,B45,1,COUNTA($B$7:$U$7)-B45),0)))</f>
        <v>#N/A</v>
      </c>
      <c r="D45" s="18" t="e">
        <f t="shared" ref="D45:U45" ca="1" si="38">IF(NOT(ISERROR(D43)),D43,INDEX(OFFSET($B42,0,C45,1,COUNTA($B$7:$U$7)-C45),1,MATCH(D44,OFFSET($B22,0,C45,1,COUNTA($B$7:$U$7)-C45),0)))</f>
        <v>#N/A</v>
      </c>
      <c r="E45" s="18" t="e">
        <f t="shared" ca="1" si="38"/>
        <v>#N/A</v>
      </c>
      <c r="F45" s="18" t="e">
        <f t="shared" ca="1" si="38"/>
        <v>#N/A</v>
      </c>
      <c r="G45" s="18" t="e">
        <f t="shared" ca="1" si="38"/>
        <v>#N/A</v>
      </c>
      <c r="H45" s="18" t="e">
        <f t="shared" ca="1" si="38"/>
        <v>#N/A</v>
      </c>
      <c r="I45" s="18" t="e">
        <f t="shared" ca="1" si="38"/>
        <v>#N/A</v>
      </c>
      <c r="J45" s="18" t="e">
        <f t="shared" ca="1" si="38"/>
        <v>#N/A</v>
      </c>
      <c r="K45" s="18" t="e">
        <f t="shared" ca="1" si="38"/>
        <v>#N/A</v>
      </c>
      <c r="L45" s="18" t="e">
        <f t="shared" ca="1" si="38"/>
        <v>#N/A</v>
      </c>
      <c r="M45" s="18" t="e">
        <f t="shared" ca="1" si="38"/>
        <v>#N/A</v>
      </c>
      <c r="N45" s="18" t="e">
        <f t="shared" ca="1" si="38"/>
        <v>#N/A</v>
      </c>
      <c r="O45" s="18" t="e">
        <f t="shared" ca="1" si="38"/>
        <v>#N/A</v>
      </c>
      <c r="P45" s="18" t="e">
        <f t="shared" ca="1" si="38"/>
        <v>#N/A</v>
      </c>
      <c r="Q45" s="18" t="e">
        <f t="shared" ca="1" si="38"/>
        <v>#N/A</v>
      </c>
      <c r="R45" s="18" t="e">
        <f t="shared" ca="1" si="38"/>
        <v>#N/A</v>
      </c>
      <c r="S45" s="18" t="e">
        <f t="shared" ca="1" si="38"/>
        <v>#N/A</v>
      </c>
      <c r="T45" s="18" t="e">
        <f t="shared" ca="1" si="38"/>
        <v>#N/A</v>
      </c>
      <c r="U45" s="18" t="e">
        <f t="shared" ca="1" si="38"/>
        <v>#N/A</v>
      </c>
    </row>
    <row r="46" spans="1:21">
      <c r="A46" s="25" t="s">
        <v>46</v>
      </c>
      <c r="B46" s="24" t="e">
        <f ca="1">INDEX($B$6:$U$6,1,INDEX($B$15:$U$15,1,B45))</f>
        <v>#N/A</v>
      </c>
      <c r="C46" s="24" t="e">
        <f t="shared" ref="C46:U46" ca="1" si="39">INDEX($B$6:$U$6,1,INDEX($B$15:$U$15,1,C45))</f>
        <v>#N/A</v>
      </c>
      <c r="D46" s="24" t="e">
        <f t="shared" ca="1" si="39"/>
        <v>#N/A</v>
      </c>
      <c r="E46" s="24" t="e">
        <f t="shared" ca="1" si="39"/>
        <v>#N/A</v>
      </c>
      <c r="F46" s="24" t="e">
        <f t="shared" ca="1" si="39"/>
        <v>#N/A</v>
      </c>
      <c r="G46" s="24" t="e">
        <f t="shared" ca="1" si="39"/>
        <v>#N/A</v>
      </c>
      <c r="H46" s="24" t="e">
        <f t="shared" ca="1" si="39"/>
        <v>#N/A</v>
      </c>
      <c r="I46" s="24" t="e">
        <f t="shared" ca="1" si="39"/>
        <v>#N/A</v>
      </c>
      <c r="J46" s="24" t="e">
        <f t="shared" ca="1" si="39"/>
        <v>#N/A</v>
      </c>
      <c r="K46" s="24" t="e">
        <f t="shared" ca="1" si="39"/>
        <v>#N/A</v>
      </c>
      <c r="L46" s="24" t="e">
        <f t="shared" ca="1" si="39"/>
        <v>#N/A</v>
      </c>
      <c r="M46" s="24" t="e">
        <f t="shared" ca="1" si="39"/>
        <v>#N/A</v>
      </c>
      <c r="N46" s="24" t="e">
        <f t="shared" ca="1" si="39"/>
        <v>#N/A</v>
      </c>
      <c r="O46" s="24" t="e">
        <f t="shared" ca="1" si="39"/>
        <v>#N/A</v>
      </c>
      <c r="P46" s="24" t="e">
        <f t="shared" ca="1" si="39"/>
        <v>#N/A</v>
      </c>
      <c r="Q46" s="24" t="e">
        <f t="shared" ca="1" si="39"/>
        <v>#N/A</v>
      </c>
      <c r="R46" s="24" t="e">
        <f t="shared" ca="1" si="39"/>
        <v>#N/A</v>
      </c>
      <c r="S46" s="24" t="e">
        <f t="shared" ca="1" si="39"/>
        <v>#N/A</v>
      </c>
      <c r="T46" s="24" t="e">
        <f t="shared" ca="1" si="39"/>
        <v>#N/A</v>
      </c>
      <c r="U46" s="24" t="e">
        <f t="shared" ca="1" si="39"/>
        <v>#N/A</v>
      </c>
    </row>
    <row r="49" spans="1:21">
      <c r="A49" s="9" t="s">
        <v>98</v>
      </c>
    </row>
    <row r="50" spans="1:21">
      <c r="A50" s="6" t="s">
        <v>6</v>
      </c>
      <c r="B50">
        <v>1</v>
      </c>
      <c r="C50">
        <f>B50+1</f>
        <v>2</v>
      </c>
      <c r="D50">
        <f t="shared" ref="D50:J50" si="40">C50+1</f>
        <v>3</v>
      </c>
      <c r="E50">
        <f t="shared" si="40"/>
        <v>4</v>
      </c>
      <c r="F50">
        <f t="shared" si="40"/>
        <v>5</v>
      </c>
      <c r="G50">
        <f t="shared" si="40"/>
        <v>6</v>
      </c>
      <c r="H50">
        <f t="shared" si="40"/>
        <v>7</v>
      </c>
      <c r="I50">
        <f t="shared" si="40"/>
        <v>8</v>
      </c>
      <c r="J50">
        <f t="shared" si="40"/>
        <v>9</v>
      </c>
      <c r="K50">
        <f t="shared" ref="K50:U50" si="41">J50+1</f>
        <v>10</v>
      </c>
      <c r="L50">
        <f t="shared" si="41"/>
        <v>11</v>
      </c>
      <c r="M50">
        <f t="shared" si="41"/>
        <v>12</v>
      </c>
      <c r="N50">
        <f t="shared" si="41"/>
        <v>13</v>
      </c>
      <c r="O50">
        <f t="shared" si="41"/>
        <v>14</v>
      </c>
      <c r="P50">
        <f t="shared" si="41"/>
        <v>15</v>
      </c>
      <c r="Q50">
        <f t="shared" si="41"/>
        <v>16</v>
      </c>
      <c r="R50">
        <f t="shared" si="41"/>
        <v>17</v>
      </c>
      <c r="S50">
        <f t="shared" si="41"/>
        <v>18</v>
      </c>
      <c r="T50">
        <f t="shared" si="41"/>
        <v>19</v>
      </c>
      <c r="U50">
        <f t="shared" si="41"/>
        <v>20</v>
      </c>
    </row>
    <row r="51" spans="1:21">
      <c r="A51" s="6" t="s">
        <v>43</v>
      </c>
      <c r="B51" t="e">
        <f t="shared" ref="B51:U51" ca="1" si="42">MATCH(B50,$B$23:$U$23,0)</f>
        <v>#N/A</v>
      </c>
      <c r="C51" t="e">
        <f t="shared" ca="1" si="42"/>
        <v>#N/A</v>
      </c>
      <c r="D51" t="e">
        <f t="shared" ca="1" si="42"/>
        <v>#N/A</v>
      </c>
      <c r="E51" t="e">
        <f t="shared" ca="1" si="42"/>
        <v>#N/A</v>
      </c>
      <c r="F51" t="e">
        <f t="shared" ca="1" si="42"/>
        <v>#N/A</v>
      </c>
      <c r="G51" t="e">
        <f t="shared" ca="1" si="42"/>
        <v>#N/A</v>
      </c>
      <c r="H51" t="e">
        <f t="shared" ca="1" si="42"/>
        <v>#N/A</v>
      </c>
      <c r="I51" t="e">
        <f t="shared" ca="1" si="42"/>
        <v>#N/A</v>
      </c>
      <c r="J51" t="e">
        <f t="shared" ca="1" si="42"/>
        <v>#N/A</v>
      </c>
      <c r="K51" t="e">
        <f t="shared" ca="1" si="42"/>
        <v>#N/A</v>
      </c>
      <c r="L51" t="e">
        <f t="shared" ca="1" si="42"/>
        <v>#N/A</v>
      </c>
      <c r="M51" t="e">
        <f t="shared" ca="1" si="42"/>
        <v>#N/A</v>
      </c>
      <c r="N51" t="e">
        <f t="shared" ca="1" si="42"/>
        <v>#N/A</v>
      </c>
      <c r="O51" t="e">
        <f t="shared" ca="1" si="42"/>
        <v>#N/A</v>
      </c>
      <c r="P51" t="e">
        <f t="shared" ca="1" si="42"/>
        <v>#N/A</v>
      </c>
      <c r="Q51" t="e">
        <f t="shared" ca="1" si="42"/>
        <v>#N/A</v>
      </c>
      <c r="R51" t="e">
        <f t="shared" ca="1" si="42"/>
        <v>#N/A</v>
      </c>
      <c r="S51" t="e">
        <f t="shared" ca="1" si="42"/>
        <v>#N/A</v>
      </c>
      <c r="T51" t="e">
        <f t="shared" ca="1" si="42"/>
        <v>#N/A</v>
      </c>
      <c r="U51" t="e">
        <f t="shared" ca="1" si="42"/>
        <v>#N/A</v>
      </c>
    </row>
    <row r="52" spans="1:21">
      <c r="A52" s="6" t="s">
        <v>27</v>
      </c>
      <c r="B52">
        <f t="shared" ref="B52:U52" si="43">IF(ISERROR(B$16),$B$12+1,IF(NOT(ISERROR(B51)),B50,A52))</f>
        <v>21</v>
      </c>
      <c r="C52">
        <f t="shared" ca="1" si="43"/>
        <v>21</v>
      </c>
      <c r="D52">
        <f t="shared" ca="1" si="43"/>
        <v>21</v>
      </c>
      <c r="E52">
        <f t="shared" ca="1" si="43"/>
        <v>21</v>
      </c>
      <c r="F52">
        <f t="shared" ca="1" si="43"/>
        <v>21</v>
      </c>
      <c r="G52">
        <f t="shared" ca="1" si="43"/>
        <v>21</v>
      </c>
      <c r="H52">
        <f t="shared" ca="1" si="43"/>
        <v>21</v>
      </c>
      <c r="I52">
        <f t="shared" ca="1" si="43"/>
        <v>21</v>
      </c>
      <c r="J52">
        <f t="shared" ca="1" si="43"/>
        <v>21</v>
      </c>
      <c r="K52">
        <f t="shared" ca="1" si="43"/>
        <v>21</v>
      </c>
      <c r="L52">
        <f t="shared" ca="1" si="43"/>
        <v>21</v>
      </c>
      <c r="M52">
        <f t="shared" ca="1" si="43"/>
        <v>21</v>
      </c>
      <c r="N52">
        <f t="shared" ca="1" si="43"/>
        <v>21</v>
      </c>
      <c r="O52">
        <f t="shared" ca="1" si="43"/>
        <v>21</v>
      </c>
      <c r="P52">
        <f t="shared" ca="1" si="43"/>
        <v>21</v>
      </c>
      <c r="Q52">
        <f t="shared" ca="1" si="43"/>
        <v>21</v>
      </c>
      <c r="R52">
        <f t="shared" ca="1" si="43"/>
        <v>21</v>
      </c>
      <c r="S52">
        <f t="shared" ca="1" si="43"/>
        <v>21</v>
      </c>
      <c r="T52">
        <f t="shared" ca="1" si="43"/>
        <v>21</v>
      </c>
      <c r="U52">
        <f t="shared" ca="1" si="43"/>
        <v>21</v>
      </c>
    </row>
    <row r="53" spans="1:21">
      <c r="A53" s="16" t="s">
        <v>45</v>
      </c>
      <c r="B53" s="17" t="e">
        <f ca="1">B51</f>
        <v>#N/A</v>
      </c>
      <c r="C53" s="18" t="e">
        <f ca="1">IF(NOT(ISERROR(C51)),C51,INDEX(OFFSET($B50,0,B53,1,COUNTA($B$7:$U$7)-B53),1,MATCH(C52,OFFSET($B23,0,B53,1,COUNTA($B$7:$U$7)-B53),0)))</f>
        <v>#N/A</v>
      </c>
      <c r="D53" s="18" t="e">
        <f t="shared" ref="D53:U53" ca="1" si="44">IF(NOT(ISERROR(D51)),D51,INDEX(OFFSET($B50,0,C53,1,COUNTA($B$7:$U$7)-C53),1,MATCH(D52,OFFSET($B23,0,C53,1,COUNTA($B$7:$U$7)-C53),0)))</f>
        <v>#N/A</v>
      </c>
      <c r="E53" s="18" t="e">
        <f t="shared" ca="1" si="44"/>
        <v>#N/A</v>
      </c>
      <c r="F53" s="18" t="e">
        <f t="shared" ca="1" si="44"/>
        <v>#N/A</v>
      </c>
      <c r="G53" s="18" t="e">
        <f t="shared" ca="1" si="44"/>
        <v>#N/A</v>
      </c>
      <c r="H53" s="18" t="e">
        <f t="shared" ca="1" si="44"/>
        <v>#N/A</v>
      </c>
      <c r="I53" s="18" t="e">
        <f t="shared" ca="1" si="44"/>
        <v>#N/A</v>
      </c>
      <c r="J53" s="18" t="e">
        <f t="shared" ca="1" si="44"/>
        <v>#N/A</v>
      </c>
      <c r="K53" s="18" t="e">
        <f t="shared" ca="1" si="44"/>
        <v>#N/A</v>
      </c>
      <c r="L53" s="18" t="e">
        <f t="shared" ca="1" si="44"/>
        <v>#N/A</v>
      </c>
      <c r="M53" s="18" t="e">
        <f t="shared" ca="1" si="44"/>
        <v>#N/A</v>
      </c>
      <c r="N53" s="18" t="e">
        <f t="shared" ca="1" si="44"/>
        <v>#N/A</v>
      </c>
      <c r="O53" s="18" t="e">
        <f t="shared" ca="1" si="44"/>
        <v>#N/A</v>
      </c>
      <c r="P53" s="18" t="e">
        <f t="shared" ca="1" si="44"/>
        <v>#N/A</v>
      </c>
      <c r="Q53" s="18" t="e">
        <f t="shared" ca="1" si="44"/>
        <v>#N/A</v>
      </c>
      <c r="R53" s="18" t="e">
        <f t="shared" ca="1" si="44"/>
        <v>#N/A</v>
      </c>
      <c r="S53" s="18" t="e">
        <f t="shared" ca="1" si="44"/>
        <v>#N/A</v>
      </c>
      <c r="T53" s="18" t="e">
        <f t="shared" ca="1" si="44"/>
        <v>#N/A</v>
      </c>
      <c r="U53" s="18" t="e">
        <f t="shared" ca="1" si="44"/>
        <v>#N/A</v>
      </c>
    </row>
    <row r="54" spans="1:21">
      <c r="A54" s="25" t="s">
        <v>46</v>
      </c>
      <c r="B54" s="24" t="e">
        <f ca="1">INDEX($B$6:$U$6,1,INDEX($B$15:$U$15,1,B53))</f>
        <v>#N/A</v>
      </c>
      <c r="C54" s="24" t="e">
        <f ca="1">INDEX($B$6:$U$6,1,INDEX($B$15:$U$15,1,C53))</f>
        <v>#N/A</v>
      </c>
      <c r="D54" s="24" t="e">
        <f t="shared" ref="D54:U54" ca="1" si="45">INDEX($B$6:$U$6,1,INDEX($B$15:$U$15,1,D53))</f>
        <v>#N/A</v>
      </c>
      <c r="E54" s="24" t="e">
        <f t="shared" ca="1" si="45"/>
        <v>#N/A</v>
      </c>
      <c r="F54" s="24" t="e">
        <f t="shared" ca="1" si="45"/>
        <v>#N/A</v>
      </c>
      <c r="G54" s="24" t="e">
        <f t="shared" ca="1" si="45"/>
        <v>#N/A</v>
      </c>
      <c r="H54" s="24" t="e">
        <f t="shared" ca="1" si="45"/>
        <v>#N/A</v>
      </c>
      <c r="I54" s="24" t="e">
        <f t="shared" ca="1" si="45"/>
        <v>#N/A</v>
      </c>
      <c r="J54" s="24" t="e">
        <f t="shared" ca="1" si="45"/>
        <v>#N/A</v>
      </c>
      <c r="K54" s="24" t="e">
        <f t="shared" ca="1" si="45"/>
        <v>#N/A</v>
      </c>
      <c r="L54" s="24" t="e">
        <f t="shared" ca="1" si="45"/>
        <v>#N/A</v>
      </c>
      <c r="M54" s="24" t="e">
        <f t="shared" ca="1" si="45"/>
        <v>#N/A</v>
      </c>
      <c r="N54" s="24" t="e">
        <f t="shared" ca="1" si="45"/>
        <v>#N/A</v>
      </c>
      <c r="O54" s="24" t="e">
        <f t="shared" ca="1" si="45"/>
        <v>#N/A</v>
      </c>
      <c r="P54" s="24" t="e">
        <f t="shared" ca="1" si="45"/>
        <v>#N/A</v>
      </c>
      <c r="Q54" s="24" t="e">
        <f t="shared" ca="1" si="45"/>
        <v>#N/A</v>
      </c>
      <c r="R54" s="24" t="e">
        <f t="shared" ca="1" si="45"/>
        <v>#N/A</v>
      </c>
      <c r="S54" s="24" t="e">
        <f t="shared" ca="1" si="45"/>
        <v>#N/A</v>
      </c>
      <c r="T54" s="24" t="e">
        <f t="shared" ca="1" si="45"/>
        <v>#N/A</v>
      </c>
      <c r="U54" s="24" t="e">
        <f t="shared" ca="1" si="45"/>
        <v>#N/A</v>
      </c>
    </row>
    <row r="56" spans="1:21">
      <c r="A56" s="9" t="s">
        <v>99</v>
      </c>
    </row>
    <row r="57" spans="1:21">
      <c r="A57" s="6" t="s">
        <v>6</v>
      </c>
      <c r="B57">
        <v>1</v>
      </c>
      <c r="C57">
        <f>B57+1</f>
        <v>2</v>
      </c>
      <c r="D57">
        <f t="shared" ref="D57:J57" si="46">C57+1</f>
        <v>3</v>
      </c>
      <c r="E57">
        <f t="shared" si="46"/>
        <v>4</v>
      </c>
      <c r="F57">
        <f t="shared" si="46"/>
        <v>5</v>
      </c>
      <c r="G57">
        <f t="shared" si="46"/>
        <v>6</v>
      </c>
      <c r="H57">
        <f t="shared" si="46"/>
        <v>7</v>
      </c>
      <c r="I57">
        <f t="shared" si="46"/>
        <v>8</v>
      </c>
      <c r="J57">
        <f t="shared" si="46"/>
        <v>9</v>
      </c>
      <c r="K57">
        <f t="shared" ref="K57:U57" si="47">J57+1</f>
        <v>10</v>
      </c>
      <c r="L57">
        <f t="shared" si="47"/>
        <v>11</v>
      </c>
      <c r="M57">
        <f t="shared" si="47"/>
        <v>12</v>
      </c>
      <c r="N57">
        <f t="shared" si="47"/>
        <v>13</v>
      </c>
      <c r="O57">
        <f t="shared" si="47"/>
        <v>14</v>
      </c>
      <c r="P57">
        <f t="shared" si="47"/>
        <v>15</v>
      </c>
      <c r="Q57">
        <f t="shared" si="47"/>
        <v>16</v>
      </c>
      <c r="R57">
        <f t="shared" si="47"/>
        <v>17</v>
      </c>
      <c r="S57">
        <f t="shared" si="47"/>
        <v>18</v>
      </c>
      <c r="T57">
        <f t="shared" si="47"/>
        <v>19</v>
      </c>
      <c r="U57">
        <f t="shared" si="47"/>
        <v>20</v>
      </c>
    </row>
    <row r="58" spans="1:21">
      <c r="A58" s="6" t="s">
        <v>43</v>
      </c>
      <c r="B58" t="e">
        <f t="shared" ref="B58:U58" ca="1" si="48">MATCH(B57,$B$24:$U$24,0)</f>
        <v>#N/A</v>
      </c>
      <c r="C58" t="e">
        <f t="shared" ca="1" si="48"/>
        <v>#N/A</v>
      </c>
      <c r="D58" t="e">
        <f t="shared" ca="1" si="48"/>
        <v>#N/A</v>
      </c>
      <c r="E58" t="e">
        <f t="shared" ca="1" si="48"/>
        <v>#N/A</v>
      </c>
      <c r="F58" t="e">
        <f t="shared" ca="1" si="48"/>
        <v>#N/A</v>
      </c>
      <c r="G58" t="e">
        <f t="shared" ca="1" si="48"/>
        <v>#N/A</v>
      </c>
      <c r="H58" t="e">
        <f t="shared" ca="1" si="48"/>
        <v>#N/A</v>
      </c>
      <c r="I58" t="e">
        <f t="shared" ca="1" si="48"/>
        <v>#N/A</v>
      </c>
      <c r="J58" t="e">
        <f t="shared" ca="1" si="48"/>
        <v>#N/A</v>
      </c>
      <c r="K58" t="e">
        <f t="shared" ca="1" si="48"/>
        <v>#N/A</v>
      </c>
      <c r="L58" t="e">
        <f t="shared" ca="1" si="48"/>
        <v>#N/A</v>
      </c>
      <c r="M58" t="e">
        <f t="shared" ca="1" si="48"/>
        <v>#N/A</v>
      </c>
      <c r="N58" t="e">
        <f t="shared" ca="1" si="48"/>
        <v>#N/A</v>
      </c>
      <c r="O58" t="e">
        <f t="shared" ca="1" si="48"/>
        <v>#N/A</v>
      </c>
      <c r="P58" t="e">
        <f t="shared" ca="1" si="48"/>
        <v>#N/A</v>
      </c>
      <c r="Q58" t="e">
        <f t="shared" ca="1" si="48"/>
        <v>#N/A</v>
      </c>
      <c r="R58" t="e">
        <f t="shared" ca="1" si="48"/>
        <v>#N/A</v>
      </c>
      <c r="S58" t="e">
        <f t="shared" ca="1" si="48"/>
        <v>#N/A</v>
      </c>
      <c r="T58" t="e">
        <f t="shared" ca="1" si="48"/>
        <v>#N/A</v>
      </c>
      <c r="U58" t="e">
        <f t="shared" ca="1" si="48"/>
        <v>#N/A</v>
      </c>
    </row>
    <row r="59" spans="1:21">
      <c r="A59" s="6" t="s">
        <v>27</v>
      </c>
      <c r="B59">
        <f t="shared" ref="B59:U59" si="49">IF(ISERROR(B$16),$B$12+1,IF(NOT(ISERROR(B58)),B57,A59))</f>
        <v>21</v>
      </c>
      <c r="C59">
        <f t="shared" ca="1" si="49"/>
        <v>21</v>
      </c>
      <c r="D59">
        <f t="shared" ca="1" si="49"/>
        <v>21</v>
      </c>
      <c r="E59">
        <f t="shared" ca="1" si="49"/>
        <v>21</v>
      </c>
      <c r="F59">
        <f t="shared" ca="1" si="49"/>
        <v>21</v>
      </c>
      <c r="G59">
        <f t="shared" ca="1" si="49"/>
        <v>21</v>
      </c>
      <c r="H59">
        <f t="shared" ca="1" si="49"/>
        <v>21</v>
      </c>
      <c r="I59">
        <f t="shared" ca="1" si="49"/>
        <v>21</v>
      </c>
      <c r="J59">
        <f t="shared" ca="1" si="49"/>
        <v>21</v>
      </c>
      <c r="K59">
        <f t="shared" ca="1" si="49"/>
        <v>21</v>
      </c>
      <c r="L59">
        <f t="shared" ca="1" si="49"/>
        <v>21</v>
      </c>
      <c r="M59">
        <f t="shared" ca="1" si="49"/>
        <v>21</v>
      </c>
      <c r="N59">
        <f t="shared" ca="1" si="49"/>
        <v>21</v>
      </c>
      <c r="O59">
        <f t="shared" ca="1" si="49"/>
        <v>21</v>
      </c>
      <c r="P59">
        <f t="shared" ca="1" si="49"/>
        <v>21</v>
      </c>
      <c r="Q59">
        <f t="shared" ca="1" si="49"/>
        <v>21</v>
      </c>
      <c r="R59">
        <f t="shared" ca="1" si="49"/>
        <v>21</v>
      </c>
      <c r="S59">
        <f t="shared" ca="1" si="49"/>
        <v>21</v>
      </c>
      <c r="T59">
        <f t="shared" ca="1" si="49"/>
        <v>21</v>
      </c>
      <c r="U59">
        <f t="shared" ca="1" si="49"/>
        <v>21</v>
      </c>
    </row>
    <row r="60" spans="1:21">
      <c r="A60" s="16" t="s">
        <v>45</v>
      </c>
      <c r="B60" s="17" t="e">
        <f ca="1">B58</f>
        <v>#N/A</v>
      </c>
      <c r="C60" s="18" t="e">
        <f ca="1">IF(NOT(ISERROR(C58)),C58,INDEX(OFFSET($B57,0,B60,1,COUNTA($B$7:$U$7)-B60),1,MATCH(C59,OFFSET($B24,0,B60,1,COUNTA($B$7:$U$7)-B60),0)))</f>
        <v>#N/A</v>
      </c>
      <c r="D60" s="18" t="e">
        <f t="shared" ref="D60:U60" ca="1" si="50">IF(NOT(ISERROR(D58)),D58,INDEX(OFFSET($B57,0,C60,1,COUNTA($B$7:$U$7)-C60),1,MATCH(D59,OFFSET($B24,0,C60,1,COUNTA($B$7:$U$7)-C60),0)))</f>
        <v>#N/A</v>
      </c>
      <c r="E60" s="18" t="e">
        <f t="shared" ca="1" si="50"/>
        <v>#N/A</v>
      </c>
      <c r="F60" s="18" t="e">
        <f t="shared" ca="1" si="50"/>
        <v>#N/A</v>
      </c>
      <c r="G60" s="18" t="e">
        <f t="shared" ca="1" si="50"/>
        <v>#N/A</v>
      </c>
      <c r="H60" s="18" t="e">
        <f t="shared" ca="1" si="50"/>
        <v>#N/A</v>
      </c>
      <c r="I60" s="18" t="e">
        <f t="shared" ca="1" si="50"/>
        <v>#N/A</v>
      </c>
      <c r="J60" s="18" t="e">
        <f t="shared" ca="1" si="50"/>
        <v>#N/A</v>
      </c>
      <c r="K60" s="18" t="e">
        <f t="shared" ca="1" si="50"/>
        <v>#N/A</v>
      </c>
      <c r="L60" s="18" t="e">
        <f t="shared" ca="1" si="50"/>
        <v>#N/A</v>
      </c>
      <c r="M60" s="18" t="e">
        <f t="shared" ca="1" si="50"/>
        <v>#N/A</v>
      </c>
      <c r="N60" s="18" t="e">
        <f t="shared" ca="1" si="50"/>
        <v>#N/A</v>
      </c>
      <c r="O60" s="18" t="e">
        <f t="shared" ca="1" si="50"/>
        <v>#N/A</v>
      </c>
      <c r="P60" s="18" t="e">
        <f t="shared" ca="1" si="50"/>
        <v>#N/A</v>
      </c>
      <c r="Q60" s="18" t="e">
        <f t="shared" ca="1" si="50"/>
        <v>#N/A</v>
      </c>
      <c r="R60" s="18" t="e">
        <f t="shared" ca="1" si="50"/>
        <v>#N/A</v>
      </c>
      <c r="S60" s="18" t="e">
        <f t="shared" ca="1" si="50"/>
        <v>#N/A</v>
      </c>
      <c r="T60" s="18" t="e">
        <f t="shared" ca="1" si="50"/>
        <v>#N/A</v>
      </c>
      <c r="U60" s="18" t="e">
        <f t="shared" ca="1" si="50"/>
        <v>#N/A</v>
      </c>
    </row>
    <row r="61" spans="1:21">
      <c r="A61" s="25" t="s">
        <v>46</v>
      </c>
      <c r="B61" s="24" t="e">
        <f ca="1">INDEX($B$6:$U$6,1,INDEX($B$15:$U$15,1,B60))</f>
        <v>#N/A</v>
      </c>
      <c r="C61" s="24" t="e">
        <f ca="1">INDEX($B$6:$U$6,1,INDEX($B$15:$U$15,1,C60))</f>
        <v>#N/A</v>
      </c>
      <c r="D61" s="24" t="e">
        <f t="shared" ref="D61:U61" ca="1" si="51">INDEX($B$6:$U$6,1,INDEX($B$15:$U$15,1,D60))</f>
        <v>#N/A</v>
      </c>
      <c r="E61" s="24" t="e">
        <f t="shared" ca="1" si="51"/>
        <v>#N/A</v>
      </c>
      <c r="F61" s="24" t="e">
        <f t="shared" ca="1" si="51"/>
        <v>#N/A</v>
      </c>
      <c r="G61" s="24" t="e">
        <f t="shared" ca="1" si="51"/>
        <v>#N/A</v>
      </c>
      <c r="H61" s="24" t="e">
        <f t="shared" ca="1" si="51"/>
        <v>#N/A</v>
      </c>
      <c r="I61" s="24" t="e">
        <f t="shared" ca="1" si="51"/>
        <v>#N/A</v>
      </c>
      <c r="J61" s="24" t="e">
        <f t="shared" ca="1" si="51"/>
        <v>#N/A</v>
      </c>
      <c r="K61" s="24" t="e">
        <f t="shared" ca="1" si="51"/>
        <v>#N/A</v>
      </c>
      <c r="L61" s="24" t="e">
        <f t="shared" ca="1" si="51"/>
        <v>#N/A</v>
      </c>
      <c r="M61" s="24" t="e">
        <f t="shared" ca="1" si="51"/>
        <v>#N/A</v>
      </c>
      <c r="N61" s="24" t="e">
        <f t="shared" ca="1" si="51"/>
        <v>#N/A</v>
      </c>
      <c r="O61" s="24" t="e">
        <f t="shared" ca="1" si="51"/>
        <v>#N/A</v>
      </c>
      <c r="P61" s="24" t="e">
        <f t="shared" ca="1" si="51"/>
        <v>#N/A</v>
      </c>
      <c r="Q61" s="24" t="e">
        <f t="shared" ca="1" si="51"/>
        <v>#N/A</v>
      </c>
      <c r="R61" s="24" t="e">
        <f t="shared" ca="1" si="51"/>
        <v>#N/A</v>
      </c>
      <c r="S61" s="24" t="e">
        <f t="shared" ca="1" si="51"/>
        <v>#N/A</v>
      </c>
      <c r="T61" s="24" t="e">
        <f t="shared" ca="1" si="51"/>
        <v>#N/A</v>
      </c>
      <c r="U61" s="24" t="e">
        <f t="shared" ca="1" si="51"/>
        <v>#N/A</v>
      </c>
    </row>
    <row r="66" spans="1:21">
      <c r="A66" s="38" t="s">
        <v>29</v>
      </c>
      <c r="B66" s="39" t="e">
        <f t="shared" ref="B66:U66" ca="1" si="52">IF(strategy=1,B31,IF(strategy=2,B46,IF(strategy=5,B54,IF(strategy=6,B61,B15))))</f>
        <v>#N/A</v>
      </c>
      <c r="C66" s="39" t="e">
        <f t="shared" ca="1" si="52"/>
        <v>#N/A</v>
      </c>
      <c r="D66" s="39" t="e">
        <f t="shared" ca="1" si="52"/>
        <v>#N/A</v>
      </c>
      <c r="E66" s="39" t="e">
        <f t="shared" ca="1" si="52"/>
        <v>#N/A</v>
      </c>
      <c r="F66" s="39" t="e">
        <f t="shared" ca="1" si="52"/>
        <v>#N/A</v>
      </c>
      <c r="G66" s="39" t="e">
        <f t="shared" ca="1" si="52"/>
        <v>#N/A</v>
      </c>
      <c r="H66" s="39" t="e">
        <f t="shared" ca="1" si="52"/>
        <v>#N/A</v>
      </c>
      <c r="I66" s="39" t="e">
        <f t="shared" ca="1" si="52"/>
        <v>#N/A</v>
      </c>
      <c r="J66" s="39" t="e">
        <f t="shared" ca="1" si="52"/>
        <v>#N/A</v>
      </c>
      <c r="K66" s="39" t="e">
        <f t="shared" ca="1" si="52"/>
        <v>#N/A</v>
      </c>
      <c r="L66" s="39" t="e">
        <f t="shared" ca="1" si="52"/>
        <v>#N/A</v>
      </c>
      <c r="M66" s="39" t="e">
        <f t="shared" ca="1" si="52"/>
        <v>#N/A</v>
      </c>
      <c r="N66" s="39" t="e">
        <f t="shared" ca="1" si="52"/>
        <v>#N/A</v>
      </c>
      <c r="O66" s="39" t="e">
        <f t="shared" ca="1" si="52"/>
        <v>#N/A</v>
      </c>
      <c r="P66" s="39" t="e">
        <f t="shared" ca="1" si="52"/>
        <v>#N/A</v>
      </c>
      <c r="Q66" s="39" t="e">
        <f t="shared" ca="1" si="52"/>
        <v>#N/A</v>
      </c>
      <c r="R66" s="39" t="e">
        <f t="shared" ca="1" si="52"/>
        <v>#N/A</v>
      </c>
      <c r="S66" s="39" t="e">
        <f t="shared" ca="1" si="52"/>
        <v>#N/A</v>
      </c>
      <c r="T66" s="39" t="e">
        <f t="shared" ca="1" si="52"/>
        <v>#N/A</v>
      </c>
      <c r="U66" s="39" t="e">
        <f t="shared" ca="1" si="52"/>
        <v>#N/A</v>
      </c>
    </row>
  </sheetData>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FFC000"/>
    <pageSetUpPr fitToPage="1"/>
  </sheetPr>
  <dimension ref="A1:I45"/>
  <sheetViews>
    <sheetView workbookViewId="0">
      <selection activeCell="C4" sqref="C4"/>
    </sheetView>
  </sheetViews>
  <sheetFormatPr defaultRowHeight="15"/>
  <cols>
    <col min="1" max="1" width="6.28515625" style="62" customWidth="1"/>
    <col min="2" max="2" width="21.28515625" style="62" customWidth="1"/>
    <col min="3" max="3" width="7.5703125" style="62" customWidth="1"/>
    <col min="4" max="4" width="17.140625" style="62" customWidth="1"/>
    <col min="5" max="5" width="20.7109375" style="62" customWidth="1"/>
    <col min="6" max="6" width="14" style="62" customWidth="1"/>
    <col min="7" max="7" width="20.7109375" style="62" customWidth="1"/>
    <col min="8" max="8" width="9.140625" style="62"/>
    <col min="9" max="9" width="15.5703125" style="62" bestFit="1" customWidth="1"/>
    <col min="10" max="16384" width="9.140625" style="62"/>
  </cols>
  <sheetData>
    <row r="1" spans="1:9" s="61" customFormat="1" ht="87" customHeight="1" thickBot="1">
      <c r="A1" s="1181" t="s">
        <v>281</v>
      </c>
      <c r="B1" s="1182"/>
      <c r="C1" s="1182"/>
      <c r="D1" s="1182"/>
      <c r="E1" s="182"/>
      <c r="F1" s="182"/>
      <c r="G1" s="183"/>
    </row>
    <row r="2" spans="1:9">
      <c r="A2" s="271"/>
      <c r="B2" s="272"/>
      <c r="C2" s="272"/>
      <c r="D2" s="272"/>
      <c r="E2" s="272"/>
      <c r="F2" s="272"/>
      <c r="G2" s="273"/>
    </row>
    <row r="3" spans="1:9" ht="15.75">
      <c r="A3" s="274"/>
      <c r="B3" s="275" t="s">
        <v>836</v>
      </c>
      <c r="C3" s="1185">
        <f>'Asset Worksheet'!B2</f>
        <v>0</v>
      </c>
      <c r="D3" s="1186"/>
      <c r="E3" s="275" t="s">
        <v>282</v>
      </c>
      <c r="F3" s="995">
        <f>'Asset Worksheet'!B3</f>
        <v>0</v>
      </c>
      <c r="G3" s="1187"/>
    </row>
    <row r="4" spans="1:9">
      <c r="A4" s="274"/>
      <c r="B4" s="276"/>
      <c r="C4" s="276"/>
      <c r="D4" s="276"/>
      <c r="E4" s="275"/>
      <c r="F4" s="276"/>
      <c r="G4" s="281"/>
    </row>
    <row r="5" spans="1:9">
      <c r="A5" s="277"/>
      <c r="B5" s="276"/>
      <c r="C5" s="276"/>
      <c r="D5" s="1188" t="s">
        <v>283</v>
      </c>
      <c r="E5" s="1188"/>
      <c r="F5" s="1188" t="s">
        <v>283</v>
      </c>
      <c r="G5" s="1189"/>
    </row>
    <row r="6" spans="1:9" ht="15.75">
      <c r="A6" s="277"/>
      <c r="B6" s="276"/>
      <c r="C6" s="276"/>
      <c r="D6" s="1190" t="str">
        <f>'Asset Worksheet'!D6</f>
        <v>Client 1</v>
      </c>
      <c r="E6" s="1190"/>
      <c r="F6" s="1190" t="str">
        <f>'Asset Worksheet'!K6</f>
        <v>Client 2</v>
      </c>
      <c r="G6" s="1191"/>
    </row>
    <row r="7" spans="1:9">
      <c r="A7" s="277"/>
      <c r="B7" s="276"/>
      <c r="C7" s="276"/>
      <c r="D7" s="276"/>
      <c r="E7" s="276"/>
      <c r="F7" s="276"/>
      <c r="G7" s="284"/>
      <c r="I7" s="914">
        <f>E11/50000</f>
        <v>0</v>
      </c>
    </row>
    <row r="8" spans="1:9" ht="15.75">
      <c r="A8" s="124" t="s">
        <v>284</v>
      </c>
      <c r="B8" s="276"/>
      <c r="C8" s="276"/>
      <c r="D8" s="853" t="s">
        <v>132</v>
      </c>
      <c r="E8" s="285"/>
      <c r="F8" s="853" t="s">
        <v>132</v>
      </c>
      <c r="G8" s="286"/>
      <c r="I8" s="914">
        <f>E11*0.05</f>
        <v>0</v>
      </c>
    </row>
    <row r="9" spans="1:9" ht="15.75">
      <c r="A9" s="278"/>
      <c r="B9" s="854" t="s">
        <v>285</v>
      </c>
      <c r="C9" s="282">
        <v>0.05</v>
      </c>
      <c r="D9" s="78">
        <f>'Asset Worksheet'!D10</f>
        <v>0</v>
      </c>
      <c r="E9" s="287">
        <f>D9/C9</f>
        <v>0</v>
      </c>
      <c r="F9" s="78">
        <f>'Asset Worksheet'!K10</f>
        <v>0</v>
      </c>
      <c r="G9" s="295">
        <f>F9/C9</f>
        <v>0</v>
      </c>
    </row>
    <row r="10" spans="1:9" ht="15.75">
      <c r="A10" s="278"/>
      <c r="B10" s="854" t="s">
        <v>286</v>
      </c>
      <c r="C10" s="283"/>
      <c r="D10" s="276"/>
      <c r="E10" s="288"/>
      <c r="F10" s="276"/>
      <c r="G10" s="294"/>
    </row>
    <row r="11" spans="1:9" ht="15.75">
      <c r="A11" s="278"/>
      <c r="B11" s="854" t="s">
        <v>287</v>
      </c>
      <c r="C11" s="282">
        <v>0.08</v>
      </c>
      <c r="D11" s="292"/>
      <c r="E11" s="287">
        <f>D9/C11</f>
        <v>0</v>
      </c>
      <c r="F11" s="292"/>
      <c r="G11" s="295">
        <f>F9/C11</f>
        <v>0</v>
      </c>
    </row>
    <row r="12" spans="1:9" s="869" customFormat="1" ht="15.75">
      <c r="A12" s="864"/>
      <c r="B12" s="865" t="s">
        <v>288</v>
      </c>
      <c r="C12" s="865"/>
      <c r="D12" s="866"/>
      <c r="E12" s="867">
        <f>E9-E11</f>
        <v>0</v>
      </c>
      <c r="F12" s="866"/>
      <c r="G12" s="868">
        <f>G9-G11</f>
        <v>0</v>
      </c>
    </row>
    <row r="13" spans="1:9" ht="15.75">
      <c r="A13" s="277"/>
      <c r="B13" s="276"/>
      <c r="C13" s="276"/>
      <c r="D13" s="285"/>
      <c r="E13" s="288"/>
      <c r="F13" s="285"/>
      <c r="G13" s="294"/>
    </row>
    <row r="14" spans="1:9" ht="15.75">
      <c r="A14" s="124" t="s">
        <v>289</v>
      </c>
      <c r="B14" s="276"/>
      <c r="C14" s="276"/>
      <c r="D14" s="285"/>
      <c r="E14" s="288"/>
      <c r="F14" s="285"/>
      <c r="G14" s="294"/>
    </row>
    <row r="15" spans="1:9" ht="15.75">
      <c r="A15" s="277"/>
      <c r="B15" s="276" t="s">
        <v>214</v>
      </c>
      <c r="C15" s="276"/>
      <c r="D15" s="78">
        <f>'Asset Worksheet'!D42</f>
        <v>0</v>
      </c>
      <c r="E15" s="288"/>
      <c r="F15" s="78"/>
      <c r="G15" s="294"/>
    </row>
    <row r="16" spans="1:9" ht="15.75">
      <c r="A16" s="277"/>
      <c r="B16" s="276" t="s">
        <v>290</v>
      </c>
      <c r="C16" s="276"/>
      <c r="D16" s="78">
        <f>'nbNavigator Summary'!C22</f>
        <v>0</v>
      </c>
      <c r="E16" s="288"/>
      <c r="F16" s="78"/>
      <c r="G16" s="294"/>
    </row>
    <row r="17" spans="1:7" ht="15.75">
      <c r="A17" s="277"/>
      <c r="B17" s="276" t="s">
        <v>291</v>
      </c>
      <c r="C17" s="276"/>
      <c r="D17" s="78"/>
      <c r="E17" s="288"/>
      <c r="F17" s="78"/>
      <c r="G17" s="294"/>
    </row>
    <row r="18" spans="1:7" ht="15.75">
      <c r="A18" s="277"/>
      <c r="B18" s="276"/>
      <c r="C18" s="276"/>
      <c r="D18" s="285"/>
      <c r="E18" s="288">
        <f>SUM(D15:D17)</f>
        <v>0</v>
      </c>
      <c r="F18" s="285"/>
      <c r="G18" s="294">
        <f>SUM(F15:F17)</f>
        <v>0</v>
      </c>
    </row>
    <row r="19" spans="1:7" ht="15.75">
      <c r="A19" s="124" t="s">
        <v>292</v>
      </c>
      <c r="B19" s="276"/>
      <c r="C19" s="276"/>
      <c r="D19" s="285"/>
      <c r="E19" s="288"/>
      <c r="F19" s="285"/>
      <c r="G19" s="294"/>
    </row>
    <row r="20" spans="1:7" ht="15.75">
      <c r="A20" s="277"/>
      <c r="B20" s="276" t="s">
        <v>293</v>
      </c>
      <c r="C20" s="276"/>
      <c r="D20" s="78"/>
      <c r="E20" s="288"/>
      <c r="F20" s="78"/>
      <c r="G20" s="294"/>
    </row>
    <row r="21" spans="1:7" ht="15.75">
      <c r="A21" s="277"/>
      <c r="B21" s="276" t="s">
        <v>294</v>
      </c>
      <c r="C21" s="276"/>
      <c r="D21" s="78"/>
      <c r="E21" s="288"/>
      <c r="F21" s="78"/>
      <c r="G21" s="294"/>
    </row>
    <row r="22" spans="1:7" ht="15.75">
      <c r="A22" s="277"/>
      <c r="B22" s="276" t="s">
        <v>295</v>
      </c>
      <c r="C22" s="276"/>
      <c r="D22" s="78"/>
      <c r="E22" s="288"/>
      <c r="F22" s="78"/>
      <c r="G22" s="294"/>
    </row>
    <row r="23" spans="1:7" ht="15.75">
      <c r="A23" s="277"/>
      <c r="B23" s="276"/>
      <c r="C23" s="276"/>
      <c r="D23" s="285"/>
      <c r="E23" s="288">
        <f>SUM(D20:D22)</f>
        <v>0</v>
      </c>
      <c r="F23" s="285"/>
      <c r="G23" s="294">
        <f>SUM(F20:F22)</f>
        <v>0</v>
      </c>
    </row>
    <row r="24" spans="1:7" ht="15.75">
      <c r="A24" s="124" t="s">
        <v>296</v>
      </c>
      <c r="B24" s="276"/>
      <c r="C24" s="276"/>
      <c r="D24" s="285"/>
      <c r="E24" s="288"/>
      <c r="F24" s="285"/>
      <c r="G24" s="294"/>
    </row>
    <row r="25" spans="1:7" ht="15.75">
      <c r="A25" s="277"/>
      <c r="B25" s="276" t="s">
        <v>297</v>
      </c>
      <c r="C25" s="276"/>
      <c r="D25" s="78">
        <v>100000</v>
      </c>
      <c r="E25" s="288"/>
      <c r="F25" s="78">
        <f>D25</f>
        <v>100000</v>
      </c>
      <c r="G25" s="294"/>
    </row>
    <row r="26" spans="1:7" ht="15.75">
      <c r="A26" s="277"/>
      <c r="B26" s="276" t="s">
        <v>298</v>
      </c>
      <c r="C26" s="276"/>
      <c r="D26" s="78">
        <v>15000</v>
      </c>
      <c r="E26" s="288"/>
      <c r="F26" s="78">
        <v>15000</v>
      </c>
      <c r="G26" s="294"/>
    </row>
    <row r="27" spans="1:7" ht="15.75">
      <c r="A27" s="277"/>
      <c r="B27" s="276" t="s">
        <v>299</v>
      </c>
      <c r="C27" s="276"/>
      <c r="D27" s="78"/>
      <c r="E27" s="288"/>
      <c r="F27" s="78"/>
      <c r="G27" s="294"/>
    </row>
    <row r="28" spans="1:7" ht="15.75">
      <c r="A28" s="277"/>
      <c r="B28" s="276"/>
      <c r="C28" s="276"/>
      <c r="D28" s="285"/>
      <c r="E28" s="288">
        <f>SUM(D25:D27)</f>
        <v>115000</v>
      </c>
      <c r="F28" s="285"/>
      <c r="G28" s="294">
        <f>SUM(F25:F27)</f>
        <v>115000</v>
      </c>
    </row>
    <row r="29" spans="1:7" ht="15.75">
      <c r="A29" s="277"/>
      <c r="B29" s="276"/>
      <c r="C29" s="276"/>
      <c r="D29" s="285"/>
      <c r="E29" s="288"/>
      <c r="F29" s="285"/>
      <c r="G29" s="294"/>
    </row>
    <row r="30" spans="1:7" ht="15.75">
      <c r="A30" s="124" t="s">
        <v>300</v>
      </c>
      <c r="B30" s="276"/>
      <c r="C30" s="276"/>
      <c r="D30" s="285"/>
      <c r="E30" s="289">
        <f>SUM(E28+E23+E18+E9)</f>
        <v>115000</v>
      </c>
      <c r="F30" s="288"/>
      <c r="G30" s="296">
        <f>SUM(G28+G23+G18+G9)</f>
        <v>115000</v>
      </c>
    </row>
    <row r="31" spans="1:7" ht="15.75">
      <c r="A31" s="278"/>
      <c r="B31" s="276"/>
      <c r="C31" s="276"/>
      <c r="D31" s="285"/>
      <c r="E31" s="288"/>
      <c r="F31" s="285"/>
      <c r="G31" s="294"/>
    </row>
    <row r="32" spans="1:7" ht="15.75">
      <c r="A32" s="278" t="s">
        <v>301</v>
      </c>
      <c r="B32" s="276" t="s">
        <v>302</v>
      </c>
      <c r="C32" s="276"/>
      <c r="D32" s="276"/>
      <c r="E32" s="290">
        <f>'Asset Worksheet'!E60</f>
        <v>0</v>
      </c>
      <c r="F32" s="276"/>
      <c r="G32" s="297">
        <f>'Asset Worksheet'!F60</f>
        <v>0</v>
      </c>
    </row>
    <row r="33" spans="1:7">
      <c r="A33" s="277"/>
      <c r="B33" s="276" t="s">
        <v>303</v>
      </c>
      <c r="C33" s="283"/>
      <c r="D33" s="276"/>
      <c r="E33" s="290">
        <f>'Asset Worksheet'!E23</f>
        <v>0</v>
      </c>
      <c r="F33" s="276"/>
      <c r="G33" s="297">
        <f>'Asset Worksheet'!L23</f>
        <v>0</v>
      </c>
    </row>
    <row r="34" spans="1:7">
      <c r="A34" s="277"/>
      <c r="B34" s="276" t="s">
        <v>304</v>
      </c>
      <c r="C34" s="283">
        <v>0.6</v>
      </c>
      <c r="D34" s="292"/>
      <c r="E34" s="291">
        <f>E33*C34</f>
        <v>0</v>
      </c>
      <c r="F34" s="292"/>
      <c r="G34" s="298">
        <f>G33*C34</f>
        <v>0</v>
      </c>
    </row>
    <row r="35" spans="1:7">
      <c r="A35" s="277"/>
      <c r="B35" s="276" t="s">
        <v>305</v>
      </c>
      <c r="C35" s="283"/>
      <c r="D35" s="276"/>
      <c r="E35" s="290">
        <f>'Asset Worksheet'!E29+'Asset Worksheet'!E33</f>
        <v>0</v>
      </c>
      <c r="F35" s="276"/>
      <c r="G35" s="297">
        <f>'Asset Worksheet'!L29+'Asset Worksheet'!L31+'Asset Worksheet'!L33</f>
        <v>0</v>
      </c>
    </row>
    <row r="36" spans="1:7" ht="15.75">
      <c r="A36" s="278"/>
      <c r="B36" s="913" t="s">
        <v>848</v>
      </c>
      <c r="C36" s="276"/>
      <c r="D36" s="285"/>
      <c r="E36" s="288">
        <f>E32+E34+E35</f>
        <v>0</v>
      </c>
      <c r="F36" s="285"/>
      <c r="G36" s="294">
        <f>G32+G34+G35</f>
        <v>0</v>
      </c>
    </row>
    <row r="37" spans="1:7" ht="16.5" thickBot="1">
      <c r="A37" s="278"/>
      <c r="B37" s="276"/>
      <c r="C37" s="276"/>
      <c r="D37" s="285"/>
      <c r="E37" s="288"/>
      <c r="F37" s="285"/>
      <c r="G37" s="294"/>
    </row>
    <row r="38" spans="1:7" ht="16.5" thickBot="1">
      <c r="A38" s="124" t="s">
        <v>306</v>
      </c>
      <c r="B38" s="276"/>
      <c r="C38" s="276"/>
      <c r="D38" s="870" t="s">
        <v>849</v>
      </c>
      <c r="E38" s="293">
        <f>E30-E36</f>
        <v>115000</v>
      </c>
      <c r="F38" s="285"/>
      <c r="G38" s="293">
        <f>G30-G36</f>
        <v>115000</v>
      </c>
    </row>
    <row r="39" spans="1:7">
      <c r="A39" s="277"/>
      <c r="B39" s="276"/>
      <c r="C39" s="276"/>
      <c r="D39" s="275" t="s">
        <v>850</v>
      </c>
      <c r="E39" s="285">
        <f>E38-E12</f>
        <v>115000</v>
      </c>
      <c r="F39" s="276"/>
      <c r="G39" s="286">
        <f>G38-G12</f>
        <v>115000</v>
      </c>
    </row>
    <row r="40" spans="1:7" ht="39" customHeight="1">
      <c r="A40" s="277"/>
      <c r="B40" s="1192" t="s">
        <v>851</v>
      </c>
      <c r="C40" s="1128"/>
      <c r="D40" s="1128"/>
      <c r="E40" s="1128"/>
      <c r="F40" s="1128"/>
      <c r="G40" s="1129"/>
    </row>
    <row r="41" spans="1:7" ht="15.75">
      <c r="A41" s="909" t="s">
        <v>307</v>
      </c>
      <c r="B41" s="910"/>
      <c r="C41" s="910"/>
      <c r="D41" s="910"/>
      <c r="E41" s="910"/>
      <c r="F41" s="910"/>
      <c r="G41" s="911"/>
    </row>
    <row r="42" spans="1:7">
      <c r="A42" s="912"/>
      <c r="B42" s="910"/>
      <c r="C42" s="910"/>
      <c r="D42" s="910"/>
      <c r="E42" s="910"/>
      <c r="F42" s="910"/>
      <c r="G42" s="911"/>
    </row>
    <row r="43" spans="1:7">
      <c r="A43" s="277"/>
      <c r="B43" s="276"/>
      <c r="C43" s="276"/>
      <c r="D43" s="276"/>
      <c r="E43" s="276"/>
      <c r="F43" s="276"/>
      <c r="G43" s="284"/>
    </row>
    <row r="44" spans="1:7" ht="15.75">
      <c r="A44" s="278" t="s">
        <v>308</v>
      </c>
      <c r="B44" s="276"/>
      <c r="C44" s="1183"/>
      <c r="D44" s="1183"/>
      <c r="E44" s="276"/>
      <c r="F44" s="1183"/>
      <c r="G44" s="1184"/>
    </row>
    <row r="45" spans="1:7" ht="15.75" thickBot="1">
      <c r="A45" s="279"/>
      <c r="B45" s="280"/>
      <c r="C45" s="280"/>
      <c r="D45" s="280"/>
      <c r="E45" s="280"/>
      <c r="F45" s="280"/>
      <c r="G45" s="299"/>
    </row>
  </sheetData>
  <mergeCells count="10">
    <mergeCell ref="A1:D1"/>
    <mergeCell ref="C44:D44"/>
    <mergeCell ref="F44:G44"/>
    <mergeCell ref="C3:D3"/>
    <mergeCell ref="F3:G3"/>
    <mergeCell ref="D5:E5"/>
    <mergeCell ref="F5:G5"/>
    <mergeCell ref="D6:E6"/>
    <mergeCell ref="F6:G6"/>
    <mergeCell ref="B40:G40"/>
  </mergeCells>
  <pageMargins left="0.70866141732283472" right="0.70866141732283472" top="0.74803149606299213" bottom="0.74803149606299213" header="0.31496062992125984" footer="0.31496062992125984"/>
  <pageSetup scale="84" orientation="portrait" verticalDpi="1200" r:id="rId1"/>
  <drawing r:id="rId2"/>
</worksheet>
</file>

<file path=xl/worksheets/sheet16.xml><?xml version="1.0" encoding="utf-8"?>
<worksheet xmlns="http://schemas.openxmlformats.org/spreadsheetml/2006/main" xmlns:r="http://schemas.openxmlformats.org/officeDocument/2006/relationships">
  <sheetPr>
    <tabColor rgb="FFFFC000"/>
    <pageSetUpPr fitToPage="1"/>
  </sheetPr>
  <dimension ref="A1:L40"/>
  <sheetViews>
    <sheetView workbookViewId="0">
      <selection activeCell="C3" sqref="C3:F3"/>
    </sheetView>
  </sheetViews>
  <sheetFormatPr defaultRowHeight="12.75"/>
  <cols>
    <col min="1" max="1" width="3.42578125" customWidth="1"/>
    <col min="8" max="8" width="19.5703125" customWidth="1"/>
    <col min="11" max="11" width="14.140625" customWidth="1"/>
    <col min="12" max="12" width="5.28515625" customWidth="1"/>
  </cols>
  <sheetData>
    <row r="1" spans="1:12" s="61" customFormat="1" ht="86.25" customHeight="1" thickBot="1">
      <c r="A1" s="1201" t="s">
        <v>418</v>
      </c>
      <c r="B1" s="1202"/>
      <c r="C1" s="1202"/>
      <c r="D1" s="1202"/>
      <c r="E1" s="1202"/>
      <c r="F1" s="1202"/>
      <c r="G1" s="1202"/>
      <c r="H1" s="1202"/>
      <c r="I1" s="1202"/>
      <c r="J1" s="180"/>
      <c r="K1" s="180"/>
      <c r="L1" s="181"/>
    </row>
    <row r="2" spans="1:12">
      <c r="A2" s="166"/>
      <c r="B2" s="167"/>
      <c r="C2" s="167"/>
      <c r="D2" s="168"/>
      <c r="E2" s="168"/>
      <c r="F2" s="168"/>
      <c r="G2" s="168"/>
      <c r="H2" s="168"/>
      <c r="I2" s="168"/>
      <c r="J2" s="168"/>
      <c r="K2" s="168"/>
      <c r="L2" s="169"/>
    </row>
    <row r="3" spans="1:12" s="30" customFormat="1" ht="15">
      <c r="A3" s="170"/>
      <c r="B3" s="171" t="s">
        <v>416</v>
      </c>
      <c r="C3" s="1204" t="str">
        <f>'Asset Worksheet'!D6</f>
        <v>Client 1</v>
      </c>
      <c r="D3" s="1205"/>
      <c r="E3" s="1205"/>
      <c r="F3" s="1206"/>
      <c r="G3" s="335"/>
      <c r="H3" s="171" t="s">
        <v>417</v>
      </c>
      <c r="I3" s="995">
        <f>'Asset Worksheet'!D8</f>
        <v>0</v>
      </c>
      <c r="J3" s="996"/>
      <c r="K3" s="997"/>
      <c r="L3" s="172"/>
    </row>
    <row r="4" spans="1:12">
      <c r="A4" s="173"/>
      <c r="B4" s="168"/>
      <c r="C4" s="168"/>
      <c r="D4" s="168"/>
      <c r="E4" s="168"/>
      <c r="F4" s="168"/>
      <c r="G4" s="168"/>
      <c r="H4" s="168"/>
      <c r="I4" s="168"/>
      <c r="J4" s="168"/>
      <c r="K4" s="168"/>
      <c r="L4" s="169"/>
    </row>
    <row r="5" spans="1:12" ht="40.5" customHeight="1">
      <c r="A5" s="173"/>
      <c r="B5" s="1195" t="s">
        <v>419</v>
      </c>
      <c r="C5" s="1195"/>
      <c r="D5" s="1195"/>
      <c r="E5" s="1195"/>
      <c r="F5" s="1195"/>
      <c r="G5" s="1195"/>
      <c r="H5" s="1195"/>
      <c r="I5" s="1195"/>
      <c r="J5" s="1195"/>
      <c r="K5" s="1195"/>
      <c r="L5" s="1196"/>
    </row>
    <row r="6" spans="1:12" ht="16.5" customHeight="1">
      <c r="A6" s="173"/>
      <c r="B6" s="174"/>
      <c r="C6" s="168"/>
      <c r="D6" s="168"/>
      <c r="E6" s="168"/>
      <c r="F6" s="168"/>
      <c r="G6" s="168"/>
      <c r="H6" s="168"/>
      <c r="I6" s="168"/>
      <c r="J6" s="168"/>
      <c r="K6" s="168"/>
      <c r="L6" s="169"/>
    </row>
    <row r="7" spans="1:12" ht="15">
      <c r="A7" s="173"/>
      <c r="B7" s="174" t="s">
        <v>420</v>
      </c>
      <c r="C7" s="168"/>
      <c r="D7" s="168"/>
      <c r="E7" s="168"/>
      <c r="F7" s="338"/>
      <c r="G7" s="1198"/>
      <c r="H7" s="1198"/>
      <c r="I7" s="1198"/>
      <c r="J7" s="1198"/>
      <c r="K7" s="1198"/>
      <c r="L7" s="169"/>
    </row>
    <row r="8" spans="1:12" ht="15">
      <c r="A8" s="173"/>
      <c r="B8" s="174"/>
      <c r="C8" s="168"/>
      <c r="D8" s="168"/>
      <c r="E8" s="168"/>
      <c r="F8" s="168"/>
      <c r="G8" s="168"/>
      <c r="H8" s="168"/>
      <c r="I8" s="168"/>
      <c r="J8" s="168"/>
      <c r="K8" s="168"/>
      <c r="L8" s="169"/>
    </row>
    <row r="9" spans="1:12" ht="15">
      <c r="A9" s="173"/>
      <c r="B9" s="174" t="s">
        <v>421</v>
      </c>
      <c r="C9" s="168"/>
      <c r="D9" s="168"/>
      <c r="E9" s="168"/>
      <c r="F9" s="168"/>
      <c r="G9" s="338"/>
      <c r="H9" s="186"/>
      <c r="I9" s="186"/>
      <c r="J9" s="186"/>
      <c r="K9" s="186"/>
      <c r="L9" s="169"/>
    </row>
    <row r="10" spans="1:12" ht="15">
      <c r="A10" s="173"/>
      <c r="B10" s="174"/>
      <c r="C10" s="168"/>
      <c r="D10" s="168"/>
      <c r="E10" s="168"/>
      <c r="F10" s="168"/>
      <c r="G10" s="168"/>
      <c r="H10" s="168"/>
      <c r="I10" s="168"/>
      <c r="J10" s="168"/>
      <c r="K10" s="168"/>
      <c r="L10" s="169"/>
    </row>
    <row r="11" spans="1:12" ht="15">
      <c r="A11" s="173"/>
      <c r="B11" s="174" t="s">
        <v>422</v>
      </c>
      <c r="C11" s="168"/>
      <c r="D11" s="168"/>
      <c r="E11" s="168"/>
      <c r="F11" s="1197"/>
      <c r="G11" s="1197"/>
      <c r="H11" s="1197"/>
      <c r="I11" s="1197"/>
      <c r="J11" s="1197"/>
      <c r="K11" s="1197"/>
      <c r="L11" s="169"/>
    </row>
    <row r="12" spans="1:12" ht="15">
      <c r="A12" s="173"/>
      <c r="B12" s="168"/>
      <c r="C12" s="174" t="s">
        <v>395</v>
      </c>
      <c r="D12" s="168"/>
      <c r="E12" s="168"/>
      <c r="F12" s="168"/>
      <c r="G12" s="168"/>
      <c r="H12" s="168"/>
      <c r="I12" s="168"/>
      <c r="J12" s="168"/>
      <c r="K12" s="168"/>
      <c r="L12" s="169"/>
    </row>
    <row r="13" spans="1:12" ht="15">
      <c r="A13" s="173"/>
      <c r="B13" s="174"/>
      <c r="C13" s="168"/>
      <c r="D13" s="168"/>
      <c r="E13" s="168"/>
      <c r="F13" s="168"/>
      <c r="G13" s="168"/>
      <c r="H13" s="168"/>
      <c r="I13" s="168"/>
      <c r="J13" s="168"/>
      <c r="K13" s="168"/>
      <c r="L13" s="169"/>
    </row>
    <row r="14" spans="1:12" ht="15">
      <c r="A14" s="173"/>
      <c r="B14" s="174" t="s">
        <v>423</v>
      </c>
      <c r="C14" s="168"/>
      <c r="D14" s="168"/>
      <c r="E14" s="168"/>
      <c r="F14" s="168"/>
      <c r="G14" s="168"/>
      <c r="H14" s="168"/>
      <c r="I14" s="1197"/>
      <c r="J14" s="1197"/>
      <c r="K14" s="1197"/>
      <c r="L14" s="169"/>
    </row>
    <row r="15" spans="1:12" ht="15">
      <c r="A15" s="173"/>
      <c r="B15" s="1199"/>
      <c r="C15" s="1199"/>
      <c r="D15" s="1199"/>
      <c r="E15" s="1199"/>
      <c r="F15" s="1199"/>
      <c r="G15" s="1199"/>
      <c r="H15" s="1199"/>
      <c r="I15" s="1199"/>
      <c r="J15" s="1199"/>
      <c r="K15" s="1199"/>
      <c r="L15" s="169"/>
    </row>
    <row r="16" spans="1:12" ht="15">
      <c r="A16" s="173"/>
      <c r="B16" s="1203"/>
      <c r="C16" s="1203"/>
      <c r="D16" s="1203"/>
      <c r="E16" s="1203"/>
      <c r="F16" s="1203"/>
      <c r="G16" s="1203"/>
      <c r="H16" s="1203"/>
      <c r="I16" s="1203"/>
      <c r="J16" s="1203"/>
      <c r="K16" s="1203"/>
      <c r="L16" s="169"/>
    </row>
    <row r="17" spans="1:12" ht="15">
      <c r="A17" s="173"/>
      <c r="B17" s="174" t="s">
        <v>424</v>
      </c>
      <c r="C17" s="168"/>
      <c r="D17" s="168"/>
      <c r="E17" s="168"/>
      <c r="F17" s="338"/>
      <c r="G17" s="1197"/>
      <c r="H17" s="1197"/>
      <c r="I17" s="1197"/>
      <c r="J17" s="1197"/>
      <c r="K17" s="1197"/>
      <c r="L17" s="169"/>
    </row>
    <row r="18" spans="1:12" ht="15">
      <c r="A18" s="173"/>
      <c r="B18" s="178" t="s">
        <v>426</v>
      </c>
      <c r="C18" s="335"/>
      <c r="D18" s="1199"/>
      <c r="E18" s="1199"/>
      <c r="F18" s="1199"/>
      <c r="G18" s="1199"/>
      <c r="H18" s="1199"/>
      <c r="I18" s="1199"/>
      <c r="J18" s="1199"/>
      <c r="K18" s="1199"/>
      <c r="L18" s="169"/>
    </row>
    <row r="19" spans="1:12" ht="15">
      <c r="A19" s="173"/>
      <c r="B19" s="174"/>
      <c r="C19" s="168"/>
      <c r="D19" s="168"/>
      <c r="E19" s="168"/>
      <c r="F19" s="168"/>
      <c r="G19" s="168"/>
      <c r="H19" s="168"/>
      <c r="I19" s="168"/>
      <c r="J19" s="168"/>
      <c r="K19" s="168"/>
      <c r="L19" s="169"/>
    </row>
    <row r="20" spans="1:12" ht="15">
      <c r="A20" s="173"/>
      <c r="B20" s="174" t="s">
        <v>425</v>
      </c>
      <c r="C20" s="168"/>
      <c r="D20" s="168"/>
      <c r="E20" s="168"/>
      <c r="F20" s="168"/>
      <c r="G20" s="338"/>
      <c r="H20" s="338"/>
      <c r="I20" s="1198"/>
      <c r="J20" s="1198"/>
      <c r="K20" s="1198"/>
      <c r="L20" s="169"/>
    </row>
    <row r="21" spans="1:12" ht="15">
      <c r="A21" s="173"/>
      <c r="B21" s="178" t="s">
        <v>426</v>
      </c>
      <c r="C21" s="335"/>
      <c r="D21" s="1199"/>
      <c r="E21" s="1199"/>
      <c r="F21" s="1199"/>
      <c r="G21" s="1199"/>
      <c r="H21" s="1199"/>
      <c r="I21" s="1199"/>
      <c r="J21" s="1199"/>
      <c r="K21" s="1199"/>
      <c r="L21" s="169"/>
    </row>
    <row r="22" spans="1:12" ht="15">
      <c r="A22" s="173"/>
      <c r="B22" s="174"/>
      <c r="C22" s="168"/>
      <c r="D22" s="168"/>
      <c r="E22" s="168"/>
      <c r="F22" s="168"/>
      <c r="G22" s="168"/>
      <c r="H22" s="168"/>
      <c r="I22" s="168"/>
      <c r="J22" s="168"/>
      <c r="K22" s="168"/>
      <c r="L22" s="169"/>
    </row>
    <row r="23" spans="1:12" ht="15">
      <c r="A23" s="173"/>
      <c r="B23" s="174" t="s">
        <v>396</v>
      </c>
      <c r="C23" s="168"/>
      <c r="D23" s="168"/>
      <c r="E23" s="168"/>
      <c r="F23" s="168"/>
      <c r="G23" s="168"/>
      <c r="H23" s="168"/>
      <c r="I23" s="168"/>
      <c r="J23" s="168"/>
      <c r="K23" s="168"/>
      <c r="L23" s="169"/>
    </row>
    <row r="24" spans="1:12" ht="15">
      <c r="A24" s="173"/>
      <c r="B24" s="179" t="s">
        <v>426</v>
      </c>
      <c r="C24" s="336"/>
      <c r="D24" s="1200"/>
      <c r="E24" s="1200"/>
      <c r="F24" s="1200"/>
      <c r="G24" s="1200"/>
      <c r="H24" s="1200"/>
      <c r="I24" s="1200"/>
      <c r="J24" s="1200"/>
      <c r="K24" s="1200"/>
      <c r="L24" s="169"/>
    </row>
    <row r="25" spans="1:12" ht="15">
      <c r="A25" s="173"/>
      <c r="B25" s="174"/>
      <c r="C25" s="168"/>
      <c r="D25" s="168"/>
      <c r="E25" s="168"/>
      <c r="F25" s="168"/>
      <c r="G25" s="168"/>
      <c r="H25" s="168"/>
      <c r="I25" s="168"/>
      <c r="J25" s="168"/>
      <c r="K25" s="168"/>
      <c r="L25" s="169"/>
    </row>
    <row r="26" spans="1:12" ht="15">
      <c r="A26" s="173"/>
      <c r="B26" s="174" t="s">
        <v>427</v>
      </c>
      <c r="C26" s="168"/>
      <c r="D26" s="168"/>
      <c r="E26" s="1197"/>
      <c r="F26" s="1197"/>
      <c r="G26" s="1197"/>
      <c r="H26" s="1197"/>
      <c r="I26" s="1197"/>
      <c r="J26" s="1197"/>
      <c r="K26" s="1197"/>
      <c r="L26" s="169"/>
    </row>
    <row r="27" spans="1:12" ht="15">
      <c r="A27" s="173"/>
      <c r="B27" s="179" t="s">
        <v>426</v>
      </c>
      <c r="C27" s="336"/>
      <c r="D27" s="1199"/>
      <c r="E27" s="1199"/>
      <c r="F27" s="1199"/>
      <c r="G27" s="1199"/>
      <c r="H27" s="1199"/>
      <c r="I27" s="1199"/>
      <c r="J27" s="1199"/>
      <c r="K27" s="1199"/>
      <c r="L27" s="169"/>
    </row>
    <row r="28" spans="1:12" ht="15">
      <c r="A28" s="173"/>
      <c r="B28" s="174"/>
      <c r="C28" s="168"/>
      <c r="D28" s="168"/>
      <c r="E28" s="168"/>
      <c r="F28" s="168"/>
      <c r="G28" s="168"/>
      <c r="H28" s="168"/>
      <c r="I28" s="168"/>
      <c r="J28" s="168"/>
      <c r="K28" s="168"/>
      <c r="L28" s="169"/>
    </row>
    <row r="29" spans="1:12" ht="15">
      <c r="A29" s="173"/>
      <c r="B29" s="174" t="s">
        <v>428</v>
      </c>
      <c r="C29" s="168"/>
      <c r="D29" s="168"/>
      <c r="E29" s="168"/>
      <c r="F29" s="168"/>
      <c r="G29" s="168"/>
      <c r="H29" s="168"/>
      <c r="I29" s="1197"/>
      <c r="J29" s="1197"/>
      <c r="K29" s="1197"/>
      <c r="L29" s="169"/>
    </row>
    <row r="30" spans="1:12" ht="15">
      <c r="A30" s="173"/>
      <c r="B30" s="178" t="s">
        <v>426</v>
      </c>
      <c r="C30" s="335"/>
      <c r="D30" s="1199"/>
      <c r="E30" s="1199"/>
      <c r="F30" s="1199"/>
      <c r="G30" s="1199"/>
      <c r="H30" s="1199"/>
      <c r="I30" s="1199"/>
      <c r="J30" s="1199"/>
      <c r="K30" s="1199"/>
      <c r="L30" s="169"/>
    </row>
    <row r="31" spans="1:12" ht="15">
      <c r="A31" s="173"/>
      <c r="B31" s="174"/>
      <c r="C31" s="168"/>
      <c r="D31" s="168"/>
      <c r="E31" s="168"/>
      <c r="F31" s="168"/>
      <c r="G31" s="168"/>
      <c r="H31" s="168"/>
      <c r="I31" s="168"/>
      <c r="J31" s="168"/>
      <c r="K31" s="168"/>
      <c r="L31" s="169"/>
    </row>
    <row r="32" spans="1:12" ht="15">
      <c r="A32" s="173"/>
      <c r="B32" s="174" t="s">
        <v>429</v>
      </c>
      <c r="C32" s="168"/>
      <c r="D32" s="168"/>
      <c r="E32" s="168"/>
      <c r="F32" s="338"/>
      <c r="G32" s="338"/>
      <c r="H32" s="1197"/>
      <c r="I32" s="1197"/>
      <c r="J32" s="1197"/>
      <c r="K32" s="1197"/>
      <c r="L32" s="169"/>
    </row>
    <row r="33" spans="1:12" ht="15">
      <c r="A33" s="173"/>
      <c r="B33" s="174"/>
      <c r="C33" s="168"/>
      <c r="D33" s="168"/>
      <c r="E33" s="168"/>
      <c r="F33" s="168"/>
      <c r="G33" s="168"/>
      <c r="H33" s="168"/>
      <c r="I33" s="168"/>
      <c r="J33" s="168"/>
      <c r="K33" s="168"/>
      <c r="L33" s="169"/>
    </row>
    <row r="34" spans="1:12" ht="15">
      <c r="A34" s="173"/>
      <c r="B34" s="174" t="s">
        <v>430</v>
      </c>
      <c r="C34" s="168"/>
      <c r="D34" s="168"/>
      <c r="E34" s="168"/>
      <c r="F34" s="1197"/>
      <c r="G34" s="1197"/>
      <c r="H34" s="1197"/>
      <c r="I34" s="1197"/>
      <c r="J34" s="1197"/>
      <c r="K34" s="1197"/>
      <c r="L34" s="169"/>
    </row>
    <row r="35" spans="1:12" ht="15">
      <c r="A35" s="173"/>
      <c r="B35" s="174"/>
      <c r="C35" s="168"/>
      <c r="D35" s="168"/>
      <c r="E35" s="168"/>
      <c r="F35" s="168"/>
      <c r="G35" s="168"/>
      <c r="H35" s="168"/>
      <c r="I35" s="168"/>
      <c r="J35" s="168"/>
      <c r="K35" s="168"/>
      <c r="L35" s="169"/>
    </row>
    <row r="36" spans="1:12" ht="15">
      <c r="A36" s="173"/>
      <c r="B36" s="174" t="s">
        <v>431</v>
      </c>
      <c r="C36" s="168"/>
      <c r="D36" s="168"/>
      <c r="E36" s="168"/>
      <c r="F36" s="168"/>
      <c r="G36" s="168"/>
      <c r="H36" s="168"/>
      <c r="I36" s="168"/>
      <c r="J36" s="1197"/>
      <c r="K36" s="1197"/>
      <c r="L36" s="169"/>
    </row>
    <row r="37" spans="1:12" ht="15">
      <c r="A37" s="173"/>
      <c r="B37" s="179" t="s">
        <v>426</v>
      </c>
      <c r="C37" s="336"/>
      <c r="D37" s="1199"/>
      <c r="E37" s="1199"/>
      <c r="F37" s="1199"/>
      <c r="G37" s="1199"/>
      <c r="H37" s="1199"/>
      <c r="I37" s="1199"/>
      <c r="J37" s="1199"/>
      <c r="K37" s="1199"/>
      <c r="L37" s="169"/>
    </row>
    <row r="38" spans="1:12" ht="15">
      <c r="A38" s="173"/>
      <c r="B38" s="1193"/>
      <c r="C38" s="1193"/>
      <c r="D38" s="1193"/>
      <c r="E38" s="1193"/>
      <c r="F38" s="1193"/>
      <c r="G38" s="1193"/>
      <c r="H38" s="1193"/>
      <c r="I38" s="1193"/>
      <c r="J38" s="1193"/>
      <c r="K38" s="1193"/>
      <c r="L38" s="169"/>
    </row>
    <row r="39" spans="1:12" ht="15.75" thickBot="1">
      <c r="A39" s="176"/>
      <c r="B39" s="1194"/>
      <c r="C39" s="1194"/>
      <c r="D39" s="1194"/>
      <c r="E39" s="1194"/>
      <c r="F39" s="1194"/>
      <c r="G39" s="1194"/>
      <c r="H39" s="1194"/>
      <c r="I39" s="1194"/>
      <c r="J39" s="1194"/>
      <c r="K39" s="1194"/>
      <c r="L39" s="177"/>
    </row>
    <row r="40" spans="1:12" ht="15">
      <c r="B40" s="30"/>
    </row>
  </sheetData>
  <mergeCells count="24">
    <mergeCell ref="A1:I1"/>
    <mergeCell ref="I14:K14"/>
    <mergeCell ref="B15:K15"/>
    <mergeCell ref="D18:K18"/>
    <mergeCell ref="D21:K21"/>
    <mergeCell ref="B16:K16"/>
    <mergeCell ref="I3:K3"/>
    <mergeCell ref="C3:F3"/>
    <mergeCell ref="B38:K38"/>
    <mergeCell ref="B39:K39"/>
    <mergeCell ref="B5:L5"/>
    <mergeCell ref="F11:K11"/>
    <mergeCell ref="J36:K36"/>
    <mergeCell ref="E26:K26"/>
    <mergeCell ref="I29:K29"/>
    <mergeCell ref="G17:K17"/>
    <mergeCell ref="G7:K7"/>
    <mergeCell ref="I20:K20"/>
    <mergeCell ref="H32:K32"/>
    <mergeCell ref="D27:K27"/>
    <mergeCell ref="D30:K30"/>
    <mergeCell ref="F34:K34"/>
    <mergeCell ref="D37:K37"/>
    <mergeCell ref="D24:K24"/>
  </mergeCells>
  <pageMargins left="0.6" right="0.70866141732283472" top="0.86" bottom="0.74803149606299213" header="0.31496062992125984" footer="0.31496062992125984"/>
  <pageSetup scale="82" orientation="portrait" r:id="rId1"/>
  <drawing r:id="rId2"/>
</worksheet>
</file>

<file path=xl/worksheets/sheet17.xml><?xml version="1.0" encoding="utf-8"?>
<worksheet xmlns="http://schemas.openxmlformats.org/spreadsheetml/2006/main" xmlns:r="http://schemas.openxmlformats.org/officeDocument/2006/relationships">
  <sheetPr>
    <tabColor rgb="FFFFC000"/>
    <pageSetUpPr fitToPage="1"/>
  </sheetPr>
  <dimension ref="A1:L40"/>
  <sheetViews>
    <sheetView workbookViewId="0">
      <selection activeCell="C3" sqref="C3:F3"/>
    </sheetView>
  </sheetViews>
  <sheetFormatPr defaultRowHeight="12.75"/>
  <cols>
    <col min="1" max="1" width="3.42578125" style="871" customWidth="1"/>
    <col min="2" max="7" width="9.140625" style="871"/>
    <col min="8" max="8" width="19.5703125" style="871" customWidth="1"/>
    <col min="9" max="10" width="9.140625" style="871"/>
    <col min="11" max="11" width="14.140625" style="871" customWidth="1"/>
    <col min="12" max="12" width="5.28515625" style="871" customWidth="1"/>
    <col min="13" max="16384" width="9.140625" style="871"/>
  </cols>
  <sheetData>
    <row r="1" spans="1:12" s="61" customFormat="1" ht="86.25" customHeight="1" thickBot="1">
      <c r="A1" s="1201" t="s">
        <v>418</v>
      </c>
      <c r="B1" s="1202"/>
      <c r="C1" s="1202"/>
      <c r="D1" s="1202"/>
      <c r="E1" s="1202"/>
      <c r="F1" s="1202"/>
      <c r="G1" s="1202"/>
      <c r="H1" s="1202"/>
      <c r="I1" s="1202"/>
      <c r="J1" s="180"/>
      <c r="K1" s="180"/>
      <c r="L1" s="181"/>
    </row>
    <row r="2" spans="1:12">
      <c r="A2" s="166"/>
      <c r="B2" s="167"/>
      <c r="C2" s="167"/>
      <c r="D2" s="168"/>
      <c r="E2" s="168"/>
      <c r="F2" s="168"/>
      <c r="G2" s="168"/>
      <c r="H2" s="168"/>
      <c r="I2" s="168"/>
      <c r="J2" s="168"/>
      <c r="K2" s="168"/>
      <c r="L2" s="169"/>
    </row>
    <row r="3" spans="1:12" s="30" customFormat="1" ht="15">
      <c r="A3" s="170"/>
      <c r="B3" s="171" t="s">
        <v>416</v>
      </c>
      <c r="C3" s="1204" t="str">
        <f>'Asset Worksheet'!K6</f>
        <v>Client 2</v>
      </c>
      <c r="D3" s="1205"/>
      <c r="E3" s="1205"/>
      <c r="F3" s="1206"/>
      <c r="G3" s="335"/>
      <c r="H3" s="171" t="s">
        <v>417</v>
      </c>
      <c r="I3" s="995">
        <f>'Asset Worksheet'!K8</f>
        <v>0</v>
      </c>
      <c r="J3" s="996"/>
      <c r="K3" s="997"/>
      <c r="L3" s="172"/>
    </row>
    <row r="4" spans="1:12">
      <c r="A4" s="173"/>
      <c r="B4" s="168"/>
      <c r="C4" s="168"/>
      <c r="D4" s="168"/>
      <c r="E4" s="168"/>
      <c r="F4" s="168"/>
      <c r="G4" s="168"/>
      <c r="H4" s="168"/>
      <c r="I4" s="168"/>
      <c r="J4" s="168"/>
      <c r="K4" s="168"/>
      <c r="L4" s="169"/>
    </row>
    <row r="5" spans="1:12" ht="40.5" customHeight="1">
      <c r="A5" s="173"/>
      <c r="B5" s="1195" t="s">
        <v>419</v>
      </c>
      <c r="C5" s="1195"/>
      <c r="D5" s="1195"/>
      <c r="E5" s="1195"/>
      <c r="F5" s="1195"/>
      <c r="G5" s="1195"/>
      <c r="H5" s="1195"/>
      <c r="I5" s="1195"/>
      <c r="J5" s="1195"/>
      <c r="K5" s="1195"/>
      <c r="L5" s="1196"/>
    </row>
    <row r="6" spans="1:12" ht="16.5" customHeight="1">
      <c r="A6" s="173"/>
      <c r="B6" s="174"/>
      <c r="C6" s="168"/>
      <c r="D6" s="168"/>
      <c r="E6" s="168"/>
      <c r="F6" s="168"/>
      <c r="G6" s="168"/>
      <c r="H6" s="168"/>
      <c r="I6" s="168"/>
      <c r="J6" s="168"/>
      <c r="K6" s="168"/>
      <c r="L6" s="169"/>
    </row>
    <row r="7" spans="1:12" ht="15">
      <c r="A7" s="173"/>
      <c r="B7" s="174" t="s">
        <v>420</v>
      </c>
      <c r="C7" s="168"/>
      <c r="D7" s="168"/>
      <c r="E7" s="168"/>
      <c r="F7" s="338"/>
      <c r="G7" s="1198"/>
      <c r="H7" s="1198"/>
      <c r="I7" s="1198"/>
      <c r="J7" s="1198"/>
      <c r="K7" s="1198"/>
      <c r="L7" s="169"/>
    </row>
    <row r="8" spans="1:12" ht="15">
      <c r="A8" s="173"/>
      <c r="B8" s="174"/>
      <c r="C8" s="168"/>
      <c r="D8" s="168"/>
      <c r="E8" s="168"/>
      <c r="F8" s="168"/>
      <c r="G8" s="168"/>
      <c r="H8" s="168"/>
      <c r="I8" s="168"/>
      <c r="J8" s="168"/>
      <c r="K8" s="168"/>
      <c r="L8" s="169"/>
    </row>
    <row r="9" spans="1:12" ht="15">
      <c r="A9" s="173"/>
      <c r="B9" s="174" t="s">
        <v>421</v>
      </c>
      <c r="C9" s="168"/>
      <c r="D9" s="168"/>
      <c r="E9" s="168"/>
      <c r="F9" s="168"/>
      <c r="G9" s="338"/>
      <c r="H9" s="186"/>
      <c r="I9" s="186"/>
      <c r="J9" s="186"/>
      <c r="K9" s="186"/>
      <c r="L9" s="169"/>
    </row>
    <row r="10" spans="1:12" ht="15">
      <c r="A10" s="173"/>
      <c r="B10" s="174"/>
      <c r="C10" s="168"/>
      <c r="D10" s="168"/>
      <c r="E10" s="168"/>
      <c r="F10" s="168"/>
      <c r="G10" s="168"/>
      <c r="H10" s="168"/>
      <c r="I10" s="168"/>
      <c r="J10" s="168"/>
      <c r="K10" s="168"/>
      <c r="L10" s="169"/>
    </row>
    <row r="11" spans="1:12" ht="15">
      <c r="A11" s="173"/>
      <c r="B11" s="174" t="s">
        <v>422</v>
      </c>
      <c r="C11" s="168"/>
      <c r="D11" s="168"/>
      <c r="E11" s="168"/>
      <c r="F11" s="1197"/>
      <c r="G11" s="1197"/>
      <c r="H11" s="1197"/>
      <c r="I11" s="1197"/>
      <c r="J11" s="1197"/>
      <c r="K11" s="1197"/>
      <c r="L11" s="169"/>
    </row>
    <row r="12" spans="1:12" ht="15">
      <c r="A12" s="173"/>
      <c r="B12" s="168"/>
      <c r="C12" s="174" t="s">
        <v>395</v>
      </c>
      <c r="D12" s="168"/>
      <c r="E12" s="168"/>
      <c r="F12" s="168"/>
      <c r="G12" s="168"/>
      <c r="H12" s="168"/>
      <c r="I12" s="168"/>
      <c r="J12" s="168"/>
      <c r="K12" s="168"/>
      <c r="L12" s="169"/>
    </row>
    <row r="13" spans="1:12" ht="15">
      <c r="A13" s="173"/>
      <c r="B13" s="174"/>
      <c r="C13" s="168"/>
      <c r="D13" s="168"/>
      <c r="E13" s="168"/>
      <c r="F13" s="168"/>
      <c r="G13" s="168"/>
      <c r="H13" s="168"/>
      <c r="I13" s="168"/>
      <c r="J13" s="168"/>
      <c r="K13" s="168"/>
      <c r="L13" s="169"/>
    </row>
    <row r="14" spans="1:12" ht="15">
      <c r="A14" s="173"/>
      <c r="B14" s="174" t="s">
        <v>423</v>
      </c>
      <c r="C14" s="168"/>
      <c r="D14" s="168"/>
      <c r="E14" s="168"/>
      <c r="F14" s="168"/>
      <c r="G14" s="168"/>
      <c r="H14" s="168"/>
      <c r="I14" s="1197"/>
      <c r="J14" s="1197"/>
      <c r="K14" s="1197"/>
      <c r="L14" s="169"/>
    </row>
    <row r="15" spans="1:12" ht="15">
      <c r="A15" s="173"/>
      <c r="B15" s="1199"/>
      <c r="C15" s="1199"/>
      <c r="D15" s="1199"/>
      <c r="E15" s="1199"/>
      <c r="F15" s="1199"/>
      <c r="G15" s="1199"/>
      <c r="H15" s="1199"/>
      <c r="I15" s="1199"/>
      <c r="J15" s="1199"/>
      <c r="K15" s="1199"/>
      <c r="L15" s="169"/>
    </row>
    <row r="16" spans="1:12" ht="15">
      <c r="A16" s="173"/>
      <c r="B16" s="1203"/>
      <c r="C16" s="1203"/>
      <c r="D16" s="1203"/>
      <c r="E16" s="1203"/>
      <c r="F16" s="1203"/>
      <c r="G16" s="1203"/>
      <c r="H16" s="1203"/>
      <c r="I16" s="1203"/>
      <c r="J16" s="1203"/>
      <c r="K16" s="1203"/>
      <c r="L16" s="169"/>
    </row>
    <row r="17" spans="1:12" ht="15">
      <c r="A17" s="173"/>
      <c r="B17" s="174" t="s">
        <v>424</v>
      </c>
      <c r="C17" s="168"/>
      <c r="D17" s="168"/>
      <c r="E17" s="168"/>
      <c r="F17" s="338"/>
      <c r="G17" s="1197"/>
      <c r="H17" s="1197"/>
      <c r="I17" s="1197"/>
      <c r="J17" s="1197"/>
      <c r="K17" s="1197"/>
      <c r="L17" s="169"/>
    </row>
    <row r="18" spans="1:12" ht="15">
      <c r="A18" s="173"/>
      <c r="B18" s="178" t="s">
        <v>426</v>
      </c>
      <c r="C18" s="335"/>
      <c r="D18" s="1199"/>
      <c r="E18" s="1199"/>
      <c r="F18" s="1199"/>
      <c r="G18" s="1199"/>
      <c r="H18" s="1199"/>
      <c r="I18" s="1199"/>
      <c r="J18" s="1199"/>
      <c r="K18" s="1199"/>
      <c r="L18" s="169"/>
    </row>
    <row r="19" spans="1:12" ht="15">
      <c r="A19" s="173"/>
      <c r="B19" s="174"/>
      <c r="C19" s="168"/>
      <c r="D19" s="168"/>
      <c r="E19" s="168"/>
      <c r="F19" s="168"/>
      <c r="G19" s="168"/>
      <c r="H19" s="168"/>
      <c r="I19" s="168"/>
      <c r="J19" s="168"/>
      <c r="K19" s="168"/>
      <c r="L19" s="169"/>
    </row>
    <row r="20" spans="1:12" ht="15">
      <c r="A20" s="173"/>
      <c r="B20" s="174" t="s">
        <v>425</v>
      </c>
      <c r="C20" s="168"/>
      <c r="D20" s="168"/>
      <c r="E20" s="168"/>
      <c r="F20" s="168"/>
      <c r="G20" s="338"/>
      <c r="H20" s="338"/>
      <c r="I20" s="1198"/>
      <c r="J20" s="1198"/>
      <c r="K20" s="1198"/>
      <c r="L20" s="169"/>
    </row>
    <row r="21" spans="1:12" ht="15">
      <c r="A21" s="173"/>
      <c r="B21" s="178" t="s">
        <v>426</v>
      </c>
      <c r="C21" s="335"/>
      <c r="D21" s="1199"/>
      <c r="E21" s="1199"/>
      <c r="F21" s="1199"/>
      <c r="G21" s="1199"/>
      <c r="H21" s="1199"/>
      <c r="I21" s="1199"/>
      <c r="J21" s="1199"/>
      <c r="K21" s="1199"/>
      <c r="L21" s="169"/>
    </row>
    <row r="22" spans="1:12" ht="15">
      <c r="A22" s="173"/>
      <c r="B22" s="174"/>
      <c r="C22" s="168"/>
      <c r="D22" s="168"/>
      <c r="E22" s="168"/>
      <c r="F22" s="168"/>
      <c r="G22" s="168"/>
      <c r="H22" s="168"/>
      <c r="I22" s="168"/>
      <c r="J22" s="168"/>
      <c r="K22" s="168"/>
      <c r="L22" s="169"/>
    </row>
    <row r="23" spans="1:12" ht="15">
      <c r="A23" s="173"/>
      <c r="B23" s="174" t="s">
        <v>396</v>
      </c>
      <c r="C23" s="168"/>
      <c r="D23" s="168"/>
      <c r="E23" s="168"/>
      <c r="F23" s="168"/>
      <c r="G23" s="168"/>
      <c r="H23" s="168"/>
      <c r="I23" s="168"/>
      <c r="J23" s="168"/>
      <c r="K23" s="168"/>
      <c r="L23" s="169"/>
    </row>
    <row r="24" spans="1:12" ht="15">
      <c r="A24" s="173"/>
      <c r="B24" s="179" t="s">
        <v>426</v>
      </c>
      <c r="C24" s="872"/>
      <c r="D24" s="1200"/>
      <c r="E24" s="1200"/>
      <c r="F24" s="1200"/>
      <c r="G24" s="1200"/>
      <c r="H24" s="1200"/>
      <c r="I24" s="1200"/>
      <c r="J24" s="1200"/>
      <c r="K24" s="1200"/>
      <c r="L24" s="169"/>
    </row>
    <row r="25" spans="1:12" ht="15">
      <c r="A25" s="173"/>
      <c r="B25" s="174"/>
      <c r="C25" s="168"/>
      <c r="D25" s="168"/>
      <c r="E25" s="168"/>
      <c r="F25" s="168"/>
      <c r="G25" s="168"/>
      <c r="H25" s="168"/>
      <c r="I25" s="168"/>
      <c r="J25" s="168"/>
      <c r="K25" s="168"/>
      <c r="L25" s="169"/>
    </row>
    <row r="26" spans="1:12" ht="15">
      <c r="A26" s="173"/>
      <c r="B26" s="174" t="s">
        <v>427</v>
      </c>
      <c r="C26" s="168"/>
      <c r="D26" s="168"/>
      <c r="E26" s="1197"/>
      <c r="F26" s="1197"/>
      <c r="G26" s="1197"/>
      <c r="H26" s="1197"/>
      <c r="I26" s="1197"/>
      <c r="J26" s="1197"/>
      <c r="K26" s="1197"/>
      <c r="L26" s="169"/>
    </row>
    <row r="27" spans="1:12" ht="15">
      <c r="A27" s="173"/>
      <c r="B27" s="179" t="s">
        <v>426</v>
      </c>
      <c r="C27" s="872"/>
      <c r="D27" s="1199"/>
      <c r="E27" s="1199"/>
      <c r="F27" s="1199"/>
      <c r="G27" s="1199"/>
      <c r="H27" s="1199"/>
      <c r="I27" s="1199"/>
      <c r="J27" s="1199"/>
      <c r="K27" s="1199"/>
      <c r="L27" s="169"/>
    </row>
    <row r="28" spans="1:12" ht="15">
      <c r="A28" s="173"/>
      <c r="B28" s="174"/>
      <c r="C28" s="168"/>
      <c r="D28" s="168"/>
      <c r="E28" s="168"/>
      <c r="F28" s="168"/>
      <c r="G28" s="168"/>
      <c r="H28" s="168"/>
      <c r="I28" s="168"/>
      <c r="J28" s="168"/>
      <c r="K28" s="168"/>
      <c r="L28" s="169"/>
    </row>
    <row r="29" spans="1:12" ht="15">
      <c r="A29" s="173"/>
      <c r="B29" s="174" t="s">
        <v>428</v>
      </c>
      <c r="C29" s="168"/>
      <c r="D29" s="168"/>
      <c r="E29" s="168"/>
      <c r="F29" s="168"/>
      <c r="G29" s="168"/>
      <c r="H29" s="168"/>
      <c r="I29" s="1197"/>
      <c r="J29" s="1197"/>
      <c r="K29" s="1197"/>
      <c r="L29" s="169"/>
    </row>
    <row r="30" spans="1:12" ht="15">
      <c r="A30" s="173"/>
      <c r="B30" s="178" t="s">
        <v>426</v>
      </c>
      <c r="C30" s="335"/>
      <c r="D30" s="1199"/>
      <c r="E30" s="1199"/>
      <c r="F30" s="1199"/>
      <c r="G30" s="1199"/>
      <c r="H30" s="1199"/>
      <c r="I30" s="1199"/>
      <c r="J30" s="1199"/>
      <c r="K30" s="1199"/>
      <c r="L30" s="169"/>
    </row>
    <row r="31" spans="1:12" ht="15">
      <c r="A31" s="173"/>
      <c r="B31" s="174"/>
      <c r="C31" s="168"/>
      <c r="D31" s="168"/>
      <c r="E31" s="168"/>
      <c r="F31" s="168"/>
      <c r="G31" s="168"/>
      <c r="H31" s="168"/>
      <c r="I31" s="168"/>
      <c r="J31" s="168"/>
      <c r="K31" s="168"/>
      <c r="L31" s="169"/>
    </row>
    <row r="32" spans="1:12" ht="15">
      <c r="A32" s="173"/>
      <c r="B32" s="174" t="s">
        <v>429</v>
      </c>
      <c r="C32" s="168"/>
      <c r="D32" s="168"/>
      <c r="E32" s="168"/>
      <c r="F32" s="338"/>
      <c r="G32" s="338"/>
      <c r="H32" s="1197"/>
      <c r="I32" s="1197"/>
      <c r="J32" s="1197"/>
      <c r="K32" s="1197"/>
      <c r="L32" s="169"/>
    </row>
    <row r="33" spans="1:12" ht="15">
      <c r="A33" s="173"/>
      <c r="B33" s="174"/>
      <c r="C33" s="168"/>
      <c r="D33" s="168"/>
      <c r="E33" s="168"/>
      <c r="F33" s="168"/>
      <c r="G33" s="168"/>
      <c r="H33" s="168"/>
      <c r="I33" s="168"/>
      <c r="J33" s="168"/>
      <c r="K33" s="168"/>
      <c r="L33" s="169"/>
    </row>
    <row r="34" spans="1:12" ht="15">
      <c r="A34" s="173"/>
      <c r="B34" s="174" t="s">
        <v>430</v>
      </c>
      <c r="C34" s="168"/>
      <c r="D34" s="168"/>
      <c r="E34" s="168"/>
      <c r="F34" s="1197"/>
      <c r="G34" s="1197"/>
      <c r="H34" s="1197"/>
      <c r="I34" s="1197"/>
      <c r="J34" s="1197"/>
      <c r="K34" s="1197"/>
      <c r="L34" s="169"/>
    </row>
    <row r="35" spans="1:12" ht="15">
      <c r="A35" s="173"/>
      <c r="B35" s="174"/>
      <c r="C35" s="168"/>
      <c r="D35" s="168"/>
      <c r="E35" s="168"/>
      <c r="F35" s="168"/>
      <c r="G35" s="168"/>
      <c r="H35" s="168"/>
      <c r="I35" s="168"/>
      <c r="J35" s="168"/>
      <c r="K35" s="168"/>
      <c r="L35" s="169"/>
    </row>
    <row r="36" spans="1:12" ht="15">
      <c r="A36" s="173"/>
      <c r="B36" s="174" t="s">
        <v>431</v>
      </c>
      <c r="C36" s="168"/>
      <c r="D36" s="168"/>
      <c r="E36" s="168"/>
      <c r="F36" s="168"/>
      <c r="G36" s="168"/>
      <c r="H36" s="168"/>
      <c r="I36" s="168"/>
      <c r="J36" s="1197"/>
      <c r="K36" s="1197"/>
      <c r="L36" s="169"/>
    </row>
    <row r="37" spans="1:12" ht="15">
      <c r="A37" s="173"/>
      <c r="B37" s="179" t="s">
        <v>426</v>
      </c>
      <c r="C37" s="872"/>
      <c r="D37" s="1199"/>
      <c r="E37" s="1199"/>
      <c r="F37" s="1199"/>
      <c r="G37" s="1199"/>
      <c r="H37" s="1199"/>
      <c r="I37" s="1199"/>
      <c r="J37" s="1199"/>
      <c r="K37" s="1199"/>
      <c r="L37" s="169"/>
    </row>
    <row r="38" spans="1:12" ht="15">
      <c r="A38" s="173"/>
      <c r="B38" s="1193"/>
      <c r="C38" s="1193"/>
      <c r="D38" s="1193"/>
      <c r="E38" s="1193"/>
      <c r="F38" s="1193"/>
      <c r="G38" s="1193"/>
      <c r="H38" s="1193"/>
      <c r="I38" s="1193"/>
      <c r="J38" s="1193"/>
      <c r="K38" s="1193"/>
      <c r="L38" s="169"/>
    </row>
    <row r="39" spans="1:12" ht="15.75" thickBot="1">
      <c r="A39" s="176"/>
      <c r="B39" s="1194"/>
      <c r="C39" s="1194"/>
      <c r="D39" s="1194"/>
      <c r="E39" s="1194"/>
      <c r="F39" s="1194"/>
      <c r="G39" s="1194"/>
      <c r="H39" s="1194"/>
      <c r="I39" s="1194"/>
      <c r="J39" s="1194"/>
      <c r="K39" s="1194"/>
      <c r="L39" s="177"/>
    </row>
    <row r="40" spans="1:12" ht="15">
      <c r="B40" s="30"/>
    </row>
  </sheetData>
  <mergeCells count="24">
    <mergeCell ref="I20:K20"/>
    <mergeCell ref="A1:I1"/>
    <mergeCell ref="C3:F3"/>
    <mergeCell ref="I3:K3"/>
    <mergeCell ref="B5:L5"/>
    <mergeCell ref="G7:K7"/>
    <mergeCell ref="F11:K11"/>
    <mergeCell ref="I14:K14"/>
    <mergeCell ref="B15:K15"/>
    <mergeCell ref="B16:K16"/>
    <mergeCell ref="G17:K17"/>
    <mergeCell ref="D18:K18"/>
    <mergeCell ref="B39:K39"/>
    <mergeCell ref="D21:K21"/>
    <mergeCell ref="D24:K24"/>
    <mergeCell ref="E26:K26"/>
    <mergeCell ref="D27:K27"/>
    <mergeCell ref="I29:K29"/>
    <mergeCell ref="D30:K30"/>
    <mergeCell ref="H32:K32"/>
    <mergeCell ref="F34:K34"/>
    <mergeCell ref="J36:K36"/>
    <mergeCell ref="D37:K37"/>
    <mergeCell ref="B38:K38"/>
  </mergeCells>
  <pageMargins left="0.6" right="0.70866141732283472" top="0.86" bottom="0.74803149606299213" header="0.31496062992125984" footer="0.31496062992125984"/>
  <pageSetup scale="82" orientation="portrait" r:id="rId1"/>
  <drawing r:id="rId2"/>
</worksheet>
</file>

<file path=xl/worksheets/sheet18.xml><?xml version="1.0" encoding="utf-8"?>
<worksheet xmlns="http://schemas.openxmlformats.org/spreadsheetml/2006/main" xmlns:r="http://schemas.openxmlformats.org/officeDocument/2006/relationships">
  <sheetPr>
    <tabColor rgb="FF00B0F0"/>
    <pageSetUpPr fitToPage="1"/>
  </sheetPr>
  <dimension ref="A1:L50"/>
  <sheetViews>
    <sheetView workbookViewId="0">
      <selection activeCell="H13" sqref="H13"/>
    </sheetView>
  </sheetViews>
  <sheetFormatPr defaultColWidth="18.42578125" defaultRowHeight="12.75"/>
  <cols>
    <col min="1" max="1" width="8" customWidth="1"/>
    <col min="2" max="2" width="10.7109375" customWidth="1"/>
    <col min="3" max="3" width="11.42578125" customWidth="1"/>
    <col min="4" max="4" width="19.42578125" style="56" customWidth="1"/>
    <col min="5" max="5" width="9.85546875" customWidth="1"/>
    <col min="6" max="6" width="10.7109375" style="64" customWidth="1"/>
    <col min="7" max="7" width="11.42578125" customWidth="1"/>
    <col min="8" max="8" width="19.42578125" customWidth="1"/>
    <col min="9" max="9" width="8" customWidth="1"/>
  </cols>
  <sheetData>
    <row r="1" spans="1:12" s="59" customFormat="1" ht="73.5" customHeight="1" thickBot="1">
      <c r="A1" s="1209" t="s">
        <v>409</v>
      </c>
      <c r="B1" s="1210"/>
      <c r="C1" s="1210"/>
      <c r="D1" s="1210"/>
      <c r="E1" s="1210"/>
      <c r="F1" s="1210"/>
      <c r="G1" s="378"/>
      <c r="H1" s="378"/>
      <c r="I1" s="379"/>
      <c r="J1" s="71"/>
      <c r="K1" s="71"/>
      <c r="L1" s="72"/>
    </row>
    <row r="2" spans="1:12" ht="19.5" customHeight="1" thickBot="1">
      <c r="A2" s="351"/>
      <c r="B2" s="352"/>
      <c r="C2" s="168"/>
      <c r="D2" s="337"/>
      <c r="E2" s="168"/>
      <c r="F2" s="353"/>
      <c r="G2" s="168"/>
      <c r="H2" s="168"/>
      <c r="I2" s="169"/>
    </row>
    <row r="3" spans="1:12" ht="15.75" thickBot="1">
      <c r="A3" s="173"/>
      <c r="B3" s="382" t="s">
        <v>408</v>
      </c>
      <c r="C3" s="1211" t="str">
        <f>'Asset Worksheet'!D6</f>
        <v>Client 1</v>
      </c>
      <c r="D3" s="1212"/>
      <c r="E3" s="168"/>
      <c r="F3" s="382" t="s">
        <v>408</v>
      </c>
      <c r="G3" s="1211" t="str">
        <f>'Asset Worksheet'!K6</f>
        <v>Client 2</v>
      </c>
      <c r="H3" s="1212"/>
      <c r="I3" s="169"/>
    </row>
    <row r="4" spans="1:12">
      <c r="A4" s="173"/>
      <c r="B4" s="168"/>
      <c r="C4" s="168"/>
      <c r="D4" s="337"/>
      <c r="E4" s="168"/>
      <c r="F4" s="354"/>
      <c r="G4" s="168"/>
      <c r="H4" s="168"/>
      <c r="I4" s="169"/>
    </row>
    <row r="5" spans="1:12" ht="28.5" customHeight="1">
      <c r="A5" s="355"/>
      <c r="B5" s="1213" t="s">
        <v>399</v>
      </c>
      <c r="C5" s="1213"/>
      <c r="D5" s="1213"/>
      <c r="E5" s="1213"/>
      <c r="F5" s="1213"/>
      <c r="G5" s="1213"/>
      <c r="H5" s="1213"/>
      <c r="I5" s="356"/>
    </row>
    <row r="6" spans="1:12" ht="13.5" thickBot="1">
      <c r="A6" s="357"/>
      <c r="B6" s="358"/>
      <c r="C6" s="358"/>
      <c r="D6" s="358"/>
      <c r="E6" s="358"/>
      <c r="F6" s="358"/>
      <c r="G6" s="168"/>
      <c r="H6" s="168"/>
      <c r="I6" s="169"/>
    </row>
    <row r="7" spans="1:12" ht="16.5" thickBot="1">
      <c r="A7" s="173"/>
      <c r="B7" s="168"/>
      <c r="C7" s="381" t="s">
        <v>400</v>
      </c>
      <c r="D7" s="74">
        <f>'Asset Worksheet'!D10</f>
        <v>0</v>
      </c>
      <c r="E7" s="354"/>
      <c r="F7" s="354"/>
      <c r="G7" s="381" t="s">
        <v>400</v>
      </c>
      <c r="H7" s="766">
        <f>'Asset Worksheet'!K10</f>
        <v>0</v>
      </c>
      <c r="I7" s="169"/>
    </row>
    <row r="8" spans="1:12" ht="15.75">
      <c r="A8" s="173"/>
      <c r="B8" s="168"/>
      <c r="C8" s="139"/>
      <c r="D8" s="354"/>
      <c r="E8" s="354"/>
      <c r="F8" s="354"/>
      <c r="G8" s="168" t="s">
        <v>398</v>
      </c>
      <c r="H8" s="740">
        <v>2014</v>
      </c>
      <c r="I8" s="169"/>
    </row>
    <row r="9" spans="1:12" ht="22.5" customHeight="1">
      <c r="A9" s="173"/>
      <c r="B9" s="168"/>
      <c r="C9" s="139"/>
      <c r="D9" s="354"/>
      <c r="E9" s="354"/>
      <c r="F9" s="354"/>
      <c r="G9" s="139"/>
      <c r="H9" s="354"/>
      <c r="I9" s="169"/>
    </row>
    <row r="10" spans="1:12" ht="15.75">
      <c r="A10" s="359"/>
      <c r="B10" s="1208" t="s">
        <v>401</v>
      </c>
      <c r="C10" s="1208"/>
      <c r="D10" s="1208"/>
      <c r="E10" s="360"/>
      <c r="F10" s="1208" t="s">
        <v>401</v>
      </c>
      <c r="G10" s="1208"/>
      <c r="H10" s="1208"/>
      <c r="I10" s="361"/>
    </row>
    <row r="11" spans="1:12" ht="16.5" thickBot="1">
      <c r="A11" s="173"/>
      <c r="B11" s="168"/>
      <c r="C11" s="139"/>
      <c r="D11" s="354"/>
      <c r="E11" s="354"/>
      <c r="F11" s="354"/>
      <c r="G11" s="139"/>
      <c r="H11" s="354"/>
      <c r="I11" s="169"/>
    </row>
    <row r="12" spans="1:12" ht="18.75" thickBot="1">
      <c r="A12" s="173"/>
      <c r="B12" s="168"/>
      <c r="C12" s="381" t="s">
        <v>411</v>
      </c>
      <c r="D12" s="73">
        <v>1960</v>
      </c>
      <c r="E12" s="354"/>
      <c r="F12" s="354"/>
      <c r="G12" s="381" t="s">
        <v>411</v>
      </c>
      <c r="H12" s="73">
        <v>1960</v>
      </c>
      <c r="I12" s="169"/>
    </row>
    <row r="13" spans="1:12" ht="15.75" thickBot="1">
      <c r="A13" s="173"/>
      <c r="B13" s="168"/>
      <c r="C13" s="381"/>
      <c r="D13" s="354"/>
      <c r="E13" s="354"/>
      <c r="F13" s="354"/>
      <c r="G13" s="381"/>
      <c r="H13" s="354"/>
      <c r="I13" s="169"/>
    </row>
    <row r="14" spans="1:12" ht="18.75" thickBot="1">
      <c r="A14" s="173"/>
      <c r="B14" s="168"/>
      <c r="C14" s="381" t="s">
        <v>410</v>
      </c>
      <c r="D14" s="73">
        <v>65</v>
      </c>
      <c r="E14" s="354"/>
      <c r="F14" s="354"/>
      <c r="G14" s="381" t="s">
        <v>410</v>
      </c>
      <c r="H14" s="73">
        <v>65</v>
      </c>
      <c r="I14" s="169"/>
    </row>
    <row r="15" spans="1:12" ht="15">
      <c r="A15" s="173"/>
      <c r="B15" s="168"/>
      <c r="C15" s="381"/>
      <c r="D15" s="354"/>
      <c r="E15" s="354"/>
      <c r="F15" s="354"/>
      <c r="G15" s="381"/>
      <c r="H15" s="354"/>
      <c r="I15" s="169"/>
    </row>
    <row r="16" spans="1:12" ht="15">
      <c r="A16" s="173"/>
      <c r="B16" s="168"/>
      <c r="C16" s="381" t="s">
        <v>412</v>
      </c>
      <c r="D16" s="362">
        <f>D12+D14</f>
        <v>2025</v>
      </c>
      <c r="E16" s="363"/>
      <c r="F16" s="354"/>
      <c r="G16" s="381" t="s">
        <v>412</v>
      </c>
      <c r="H16" s="362">
        <f>H12+H14</f>
        <v>2025</v>
      </c>
      <c r="I16" s="169"/>
    </row>
    <row r="17" spans="1:9" ht="15">
      <c r="A17" s="173"/>
      <c r="B17" s="168"/>
      <c r="C17" s="381"/>
      <c r="D17" s="354"/>
      <c r="E17" s="354"/>
      <c r="F17" s="354"/>
      <c r="G17" s="381"/>
      <c r="H17" s="354"/>
      <c r="I17" s="169"/>
    </row>
    <row r="18" spans="1:9" ht="16.5" thickBot="1">
      <c r="A18" s="173"/>
      <c r="B18" s="168"/>
      <c r="C18" s="381" t="s">
        <v>413</v>
      </c>
      <c r="D18" s="364">
        <f>D16-H8</f>
        <v>11</v>
      </c>
      <c r="E18" s="354"/>
      <c r="F18" s="354"/>
      <c r="G18" s="381" t="s">
        <v>413</v>
      </c>
      <c r="H18" s="364">
        <f>H16-H8</f>
        <v>11</v>
      </c>
      <c r="I18" s="169"/>
    </row>
    <row r="19" spans="1:9" ht="13.5" thickTop="1">
      <c r="A19" s="173"/>
      <c r="B19" s="168"/>
      <c r="C19" s="168"/>
      <c r="D19" s="354"/>
      <c r="E19" s="354"/>
      <c r="F19" s="354"/>
      <c r="G19" s="168"/>
      <c r="H19" s="354"/>
      <c r="I19" s="169"/>
    </row>
    <row r="20" spans="1:9" ht="12.75" customHeight="1">
      <c r="A20" s="173"/>
      <c r="B20" s="1207" t="s">
        <v>414</v>
      </c>
      <c r="C20" s="354"/>
      <c r="D20" s="354"/>
      <c r="E20" s="354"/>
      <c r="F20" s="1207" t="s">
        <v>414</v>
      </c>
      <c r="G20" s="354"/>
      <c r="H20" s="354"/>
      <c r="I20" s="169"/>
    </row>
    <row r="21" spans="1:9" ht="18">
      <c r="A21" s="365"/>
      <c r="B21" s="1207"/>
      <c r="C21" s="366">
        <v>0.03</v>
      </c>
      <c r="D21" s="367">
        <f>ABS(FV(C21,D18,0,D7,1))</f>
        <v>0</v>
      </c>
      <c r="E21" s="354"/>
      <c r="F21" s="1207"/>
      <c r="G21" s="366">
        <v>0.03</v>
      </c>
      <c r="H21" s="367">
        <f>ABS(FV(G21,H18,0,H7,1))</f>
        <v>0</v>
      </c>
      <c r="I21" s="169"/>
    </row>
    <row r="22" spans="1:9">
      <c r="A22" s="365"/>
      <c r="B22" s="368"/>
      <c r="C22" s="168"/>
      <c r="D22" s="354"/>
      <c r="E22" s="354"/>
      <c r="F22" s="354"/>
      <c r="G22" s="168"/>
      <c r="H22" s="354"/>
      <c r="I22" s="169"/>
    </row>
    <row r="23" spans="1:9">
      <c r="A23" s="173"/>
      <c r="B23" s="168"/>
      <c r="C23" s="168"/>
      <c r="D23" s="168"/>
      <c r="E23" s="168"/>
      <c r="F23" s="168"/>
      <c r="G23" s="168"/>
      <c r="H23" s="168"/>
      <c r="I23" s="169"/>
    </row>
    <row r="24" spans="1:9" ht="15.75">
      <c r="A24" s="359"/>
      <c r="B24" s="1208" t="s">
        <v>409</v>
      </c>
      <c r="C24" s="1208"/>
      <c r="D24" s="1208"/>
      <c r="E24" s="360"/>
      <c r="F24" s="1208" t="s">
        <v>409</v>
      </c>
      <c r="G24" s="1208"/>
      <c r="H24" s="1208"/>
      <c r="I24" s="361"/>
    </row>
    <row r="25" spans="1:9">
      <c r="A25" s="365"/>
      <c r="B25" s="368"/>
      <c r="C25" s="168"/>
      <c r="D25" s="354"/>
      <c r="E25" s="354"/>
      <c r="F25" s="354"/>
      <c r="G25" s="168"/>
      <c r="H25" s="354"/>
      <c r="I25" s="169"/>
    </row>
    <row r="26" spans="1:9" ht="51">
      <c r="A26" s="173"/>
      <c r="B26" s="369" t="s">
        <v>402</v>
      </c>
      <c r="C26" s="370" t="s">
        <v>403</v>
      </c>
      <c r="D26" s="370" t="s">
        <v>404</v>
      </c>
      <c r="E26" s="354"/>
      <c r="F26" s="369" t="s">
        <v>402</v>
      </c>
      <c r="G26" s="370" t="s">
        <v>403</v>
      </c>
      <c r="H26" s="370" t="s">
        <v>404</v>
      </c>
      <c r="I26" s="371"/>
    </row>
    <row r="27" spans="1:9">
      <c r="A27" s="173"/>
      <c r="B27" s="352"/>
      <c r="C27" s="372"/>
      <c r="D27" s="372"/>
      <c r="E27" s="354"/>
      <c r="F27" s="352"/>
      <c r="G27" s="372"/>
      <c r="H27" s="372"/>
      <c r="I27" s="371"/>
    </row>
    <row r="28" spans="1:9" ht="15.75">
      <c r="A28" s="173"/>
      <c r="B28" s="373">
        <f>D16</f>
        <v>2025</v>
      </c>
      <c r="C28" s="373">
        <v>4</v>
      </c>
      <c r="D28" s="374">
        <f>ROUND($D$21/(C28/100),0)</f>
        <v>0</v>
      </c>
      <c r="E28" s="375"/>
      <c r="F28" s="373">
        <f>H16</f>
        <v>2025</v>
      </c>
      <c r="G28" s="373">
        <v>4</v>
      </c>
      <c r="H28" s="374">
        <f>ROUND($H$21/(G28/100),0)</f>
        <v>0</v>
      </c>
      <c r="I28" s="371"/>
    </row>
    <row r="29" spans="1:9" ht="15.75">
      <c r="A29" s="173"/>
      <c r="B29" s="772"/>
      <c r="C29" s="373"/>
      <c r="D29" s="374"/>
      <c r="E29" s="375"/>
      <c r="F29" s="772"/>
      <c r="G29" s="373"/>
      <c r="H29" s="374"/>
      <c r="I29" s="371"/>
    </row>
    <row r="30" spans="1:9" ht="15.75">
      <c r="A30" s="173"/>
      <c r="B30" s="373">
        <f>D16</f>
        <v>2025</v>
      </c>
      <c r="C30" s="373">
        <v>6</v>
      </c>
      <c r="D30" s="374">
        <f>ROUND($D$21/(C30/100),0)</f>
        <v>0</v>
      </c>
      <c r="E30" s="375"/>
      <c r="F30" s="373">
        <f>H16</f>
        <v>2025</v>
      </c>
      <c r="G30" s="373">
        <v>6</v>
      </c>
      <c r="H30" s="374">
        <f>ROUND($H$21/(G30/100),0)</f>
        <v>0</v>
      </c>
      <c r="I30" s="371"/>
    </row>
    <row r="31" spans="1:9" ht="15.75">
      <c r="A31" s="173"/>
      <c r="B31" s="772"/>
      <c r="C31" s="373"/>
      <c r="D31" s="374"/>
      <c r="E31" s="375"/>
      <c r="F31" s="772"/>
      <c r="G31" s="373"/>
      <c r="H31" s="374"/>
      <c r="I31" s="371"/>
    </row>
    <row r="32" spans="1:9" ht="15.75">
      <c r="A32" s="173"/>
      <c r="B32" s="373">
        <f>D16</f>
        <v>2025</v>
      </c>
      <c r="C32" s="373">
        <v>8</v>
      </c>
      <c r="D32" s="374">
        <f>ROUND($D$21/(C32/100),0)</f>
        <v>0</v>
      </c>
      <c r="E32" s="375"/>
      <c r="F32" s="373">
        <f>H16</f>
        <v>2025</v>
      </c>
      <c r="G32" s="373">
        <v>8</v>
      </c>
      <c r="H32" s="374">
        <f>ROUND($H$21/(G32/100),0)</f>
        <v>0</v>
      </c>
      <c r="I32" s="371"/>
    </row>
    <row r="33" spans="1:9">
      <c r="A33" s="173"/>
      <c r="B33" s="168"/>
      <c r="C33" s="168"/>
      <c r="D33" s="337"/>
      <c r="E33" s="168"/>
      <c r="F33" s="168"/>
      <c r="G33" s="168"/>
      <c r="H33" s="168"/>
      <c r="I33" s="371"/>
    </row>
    <row r="34" spans="1:9">
      <c r="A34" s="173"/>
      <c r="B34" s="168"/>
      <c r="C34" s="168"/>
      <c r="D34" s="168"/>
      <c r="E34" s="168"/>
      <c r="F34" s="168"/>
      <c r="G34" s="168"/>
      <c r="H34" s="168"/>
      <c r="I34" s="169"/>
    </row>
    <row r="35" spans="1:9">
      <c r="A35" s="173"/>
      <c r="B35" s="168"/>
      <c r="C35" s="168"/>
      <c r="D35" s="168"/>
      <c r="E35" s="168"/>
      <c r="F35" s="168"/>
      <c r="G35" s="168"/>
      <c r="H35" s="168"/>
      <c r="I35" s="169"/>
    </row>
    <row r="36" spans="1:9" ht="18">
      <c r="A36" s="173"/>
      <c r="B36" s="168"/>
      <c r="C36" s="168"/>
      <c r="D36" s="168"/>
      <c r="E36" s="168"/>
      <c r="F36" s="168"/>
      <c r="G36" s="380" t="s">
        <v>415</v>
      </c>
      <c r="H36" s="367">
        <f>H28+D28</f>
        <v>0</v>
      </c>
      <c r="I36" s="169"/>
    </row>
    <row r="37" spans="1:9">
      <c r="A37" s="173"/>
      <c r="B37" s="168"/>
      <c r="C37" s="168"/>
      <c r="D37" s="168"/>
      <c r="E37" s="168"/>
      <c r="F37" s="168"/>
      <c r="G37" s="168"/>
      <c r="H37" s="168"/>
      <c r="I37" s="169"/>
    </row>
    <row r="38" spans="1:9" ht="13.5" thickBot="1">
      <c r="A38" s="176"/>
      <c r="B38" s="205"/>
      <c r="C38" s="205"/>
      <c r="D38" s="376"/>
      <c r="E38" s="205"/>
      <c r="F38" s="377"/>
      <c r="G38" s="205"/>
      <c r="H38" s="205"/>
      <c r="I38" s="177"/>
    </row>
    <row r="43" spans="1:9">
      <c r="H43" s="56"/>
    </row>
    <row r="44" spans="1:9">
      <c r="H44" s="56"/>
    </row>
    <row r="45" spans="1:9">
      <c r="H45" s="56"/>
    </row>
    <row r="46" spans="1:9">
      <c r="H46" s="56"/>
    </row>
    <row r="50" spans="5:5">
      <c r="E50" s="65"/>
    </row>
  </sheetData>
  <mergeCells count="10">
    <mergeCell ref="B20:B21"/>
    <mergeCell ref="F20:F21"/>
    <mergeCell ref="B24:D24"/>
    <mergeCell ref="F24:H24"/>
    <mergeCell ref="A1:F1"/>
    <mergeCell ref="C3:D3"/>
    <mergeCell ref="G3:H3"/>
    <mergeCell ref="B5:H5"/>
    <mergeCell ref="B10:D10"/>
    <mergeCell ref="F10:H10"/>
  </mergeCells>
  <pageMargins left="0.4" right="0.45" top="0.92" bottom="0.74803149606299213" header="0.31496062992125984" footer="0.31496062992125984"/>
  <pageSetup scale="93" orientation="portrait" verticalDpi="1200" r:id="rId1"/>
  <drawing r:id="rId2"/>
</worksheet>
</file>

<file path=xl/worksheets/sheet19.xml><?xml version="1.0" encoding="utf-8"?>
<worksheet xmlns="http://schemas.openxmlformats.org/spreadsheetml/2006/main" xmlns:r="http://schemas.openxmlformats.org/officeDocument/2006/relationships">
  <sheetPr>
    <tabColor rgb="FF00B0F0"/>
  </sheetPr>
  <dimension ref="A1:O260"/>
  <sheetViews>
    <sheetView zoomScaleNormal="100" zoomScaleSheetLayoutView="50" workbookViewId="0">
      <selection activeCell="B245" sqref="B245"/>
    </sheetView>
  </sheetViews>
  <sheetFormatPr defaultColWidth="18.42578125" defaultRowHeight="12.75"/>
  <cols>
    <col min="1" max="1" width="16.85546875" style="56" customWidth="1"/>
    <col min="2" max="2" width="14.42578125" customWidth="1"/>
    <col min="3" max="3" width="2.7109375" customWidth="1"/>
    <col min="4" max="4" width="48.42578125" customWidth="1"/>
    <col min="5" max="5" width="14.5703125" customWidth="1"/>
    <col min="6" max="6" width="16.140625" customWidth="1"/>
    <col min="7" max="7" width="15.7109375" customWidth="1"/>
    <col min="8" max="8" width="19.42578125" style="56" customWidth="1"/>
    <col min="9" max="9" width="17.140625" style="56" customWidth="1"/>
    <col min="10" max="10" width="40.140625" style="64" customWidth="1"/>
    <col min="11" max="11" width="19" style="56" customWidth="1"/>
    <col min="12" max="12" width="4.85546875" customWidth="1"/>
  </cols>
  <sheetData>
    <row r="1" spans="1:15" s="59" customFormat="1" ht="73.5" customHeight="1" thickBot="1">
      <c r="A1" s="1209" t="s">
        <v>807</v>
      </c>
      <c r="B1" s="1210"/>
      <c r="C1" s="1210"/>
      <c r="D1" s="1210"/>
      <c r="E1" s="1210"/>
      <c r="F1" s="1210"/>
      <c r="G1" s="1210"/>
      <c r="H1" s="1210"/>
      <c r="I1" s="1210"/>
      <c r="J1" s="1210"/>
      <c r="K1" s="784"/>
      <c r="L1" s="379"/>
      <c r="M1" s="71"/>
      <c r="N1" s="71"/>
      <c r="O1" s="72"/>
    </row>
    <row r="2" spans="1:15" ht="19.5" customHeight="1" thickBot="1">
      <c r="A2" s="789"/>
      <c r="B2" s="352"/>
      <c r="C2" s="352"/>
      <c r="D2" s="168"/>
      <c r="E2" s="168"/>
      <c r="F2" s="168"/>
      <c r="G2" s="168"/>
      <c r="H2" s="337"/>
      <c r="I2" s="337"/>
      <c r="J2" s="786"/>
      <c r="K2" s="337"/>
      <c r="L2" s="169"/>
    </row>
    <row r="3" spans="1:15" ht="15.75" thickBot="1">
      <c r="A3" s="790"/>
      <c r="B3" s="382" t="s">
        <v>408</v>
      </c>
      <c r="C3" s="382"/>
      <c r="D3" s="837" t="str">
        <f>'Asset Worksheet'!D6:G6</f>
        <v>Client 1</v>
      </c>
      <c r="E3" s="787"/>
      <c r="F3" s="382" t="s">
        <v>408</v>
      </c>
      <c r="G3" s="1211" t="str">
        <f>'Asset Worksheet'!K6</f>
        <v>Client 2</v>
      </c>
      <c r="H3" s="1223"/>
      <c r="I3" s="1212"/>
      <c r="J3" s="787"/>
      <c r="K3" s="787"/>
      <c r="L3" s="169"/>
    </row>
    <row r="4" spans="1:15" ht="28.5" customHeight="1">
      <c r="A4" s="791"/>
      <c r="B4" s="1222" t="s">
        <v>399</v>
      </c>
      <c r="C4" s="1222"/>
      <c r="D4" s="1222"/>
      <c r="E4" s="1222"/>
      <c r="F4" s="1222"/>
      <c r="G4" s="1222"/>
      <c r="H4" s="1222"/>
      <c r="I4" s="1222"/>
      <c r="J4" s="1222"/>
      <c r="K4" s="1222"/>
      <c r="L4" s="356"/>
    </row>
    <row r="5" spans="1:15">
      <c r="A5" s="357"/>
      <c r="B5" s="358"/>
      <c r="C5" s="358"/>
      <c r="D5" s="358"/>
      <c r="E5" s="358"/>
      <c r="F5" s="358"/>
      <c r="G5" s="358"/>
      <c r="H5" s="358"/>
      <c r="I5" s="358"/>
      <c r="J5" s="358"/>
      <c r="K5" s="337"/>
      <c r="L5" s="169"/>
    </row>
    <row r="6" spans="1:15" s="917" customFormat="1" ht="18">
      <c r="A6" s="1219" t="s">
        <v>401</v>
      </c>
      <c r="B6" s="1220"/>
      <c r="C6" s="1220"/>
      <c r="D6" s="1220"/>
      <c r="E6" s="1220"/>
      <c r="F6" s="1220"/>
      <c r="G6" s="1220"/>
      <c r="H6" s="1220"/>
      <c r="I6" s="1220"/>
      <c r="J6" s="1220"/>
      <c r="K6" s="1220"/>
      <c r="L6" s="1221"/>
    </row>
    <row r="7" spans="1:15" ht="15.75" thickBot="1">
      <c r="A7" s="790"/>
      <c r="B7" s="794"/>
      <c r="C7" s="794"/>
      <c r="D7" s="794"/>
      <c r="E7" s="354"/>
      <c r="F7" s="354"/>
      <c r="G7" s="381"/>
      <c r="H7" s="794"/>
      <c r="I7" s="354"/>
      <c r="J7" s="354"/>
      <c r="K7" s="354"/>
      <c r="L7" s="169"/>
    </row>
    <row r="8" spans="1:15" s="30" customFormat="1" ht="16.5" thickBot="1">
      <c r="A8" s="918"/>
      <c r="B8" s="788">
        <f>'Asset Worksheet'!E23+'Asset Worksheet'!E24+'Asset Worksheet'!E25+'Asset Worksheet'!E27+'Asset Worksheet'!E29+'Asset Worksheet'!E31+'Asset Worksheet'!E33+'Asset Worksheet'!L23+'Asset Worksheet'!L24+'Asset Worksheet'!L25+'Asset Worksheet'!L27+'Asset Worksheet'!L29+'Asset Worksheet'!L31+'Asset Worksheet'!L33</f>
        <v>0</v>
      </c>
      <c r="C8" s="919" t="s">
        <v>700</v>
      </c>
      <c r="D8" s="919"/>
      <c r="E8" s="375"/>
      <c r="F8" s="375"/>
      <c r="G8" s="139" t="s">
        <v>701</v>
      </c>
      <c r="H8" s="788"/>
      <c r="I8" s="375"/>
      <c r="J8" s="375"/>
      <c r="K8" s="375"/>
      <c r="L8" s="172"/>
    </row>
    <row r="9" spans="1:15" s="30" customFormat="1" ht="15.75">
      <c r="A9" s="918"/>
      <c r="B9" s="174"/>
      <c r="C9" s="174"/>
      <c r="D9" s="139"/>
      <c r="E9" s="375"/>
      <c r="F9" s="375"/>
      <c r="G9" s="139" t="s">
        <v>702</v>
      </c>
      <c r="H9" s="796" t="e">
        <f>H8/B8</f>
        <v>#DIV/0!</v>
      </c>
      <c r="I9" s="375"/>
      <c r="J9" s="375"/>
      <c r="K9" s="375"/>
      <c r="L9" s="172"/>
    </row>
    <row r="10" spans="1:15" s="30" customFormat="1" ht="22.5" customHeight="1">
      <c r="A10" s="918"/>
      <c r="B10" s="174"/>
      <c r="C10" s="174"/>
      <c r="D10" s="139"/>
      <c r="E10" s="139"/>
      <c r="F10" s="139"/>
      <c r="G10" s="139"/>
      <c r="H10" s="375"/>
      <c r="I10" s="375"/>
      <c r="J10" s="375"/>
      <c r="K10" s="204"/>
      <c r="L10" s="172"/>
    </row>
    <row r="11" spans="1:15" s="917" customFormat="1" ht="18">
      <c r="A11" s="1219" t="s">
        <v>815</v>
      </c>
      <c r="B11" s="1220"/>
      <c r="C11" s="1220"/>
      <c r="D11" s="1220"/>
      <c r="E11" s="1220"/>
      <c r="F11" s="1220"/>
      <c r="G11" s="1220"/>
      <c r="H11" s="1220"/>
      <c r="I11" s="1220"/>
      <c r="J11" s="1220"/>
      <c r="K11" s="1220"/>
      <c r="L11" s="1221"/>
    </row>
    <row r="12" spans="1:15" ht="15.75">
      <c r="A12" s="790"/>
      <c r="B12" s="168"/>
      <c r="C12" s="168"/>
      <c r="D12" s="139"/>
      <c r="E12" s="139"/>
      <c r="F12" s="139"/>
      <c r="G12" s="139"/>
      <c r="H12" s="354"/>
      <c r="I12" s="354"/>
      <c r="J12" s="354"/>
      <c r="K12" s="204"/>
      <c r="L12" s="169"/>
    </row>
    <row r="13" spans="1:15" hidden="1">
      <c r="A13" s="790"/>
      <c r="B13" s="168"/>
      <c r="C13" s="168"/>
      <c r="D13" s="168"/>
      <c r="E13" s="168"/>
      <c r="F13" s="168"/>
      <c r="G13" s="168"/>
      <c r="H13" s="337"/>
      <c r="I13" s="337"/>
      <c r="J13" s="337"/>
      <c r="K13" s="337"/>
      <c r="L13" s="169"/>
    </row>
    <row r="14" spans="1:15" s="800" customFormat="1" ht="27" hidden="1" customHeight="1">
      <c r="A14" s="798"/>
      <c r="B14" s="779" t="s">
        <v>210</v>
      </c>
      <c r="C14" s="779"/>
      <c r="D14" s="795" t="s">
        <v>713</v>
      </c>
      <c r="E14" s="795" t="s">
        <v>738</v>
      </c>
      <c r="F14" s="795"/>
      <c r="G14" s="795" t="s">
        <v>739</v>
      </c>
      <c r="H14" s="795" t="s">
        <v>706</v>
      </c>
      <c r="I14" s="795" t="s">
        <v>705</v>
      </c>
      <c r="J14" s="795" t="s">
        <v>745</v>
      </c>
      <c r="K14" s="795" t="s">
        <v>704</v>
      </c>
      <c r="L14" s="799"/>
    </row>
    <row r="15" spans="1:15" ht="15" hidden="1" customHeight="1">
      <c r="A15" s="792"/>
      <c r="B15" s="168" t="s">
        <v>709</v>
      </c>
      <c r="C15" s="168"/>
      <c r="D15" s="168" t="s">
        <v>760</v>
      </c>
      <c r="E15" s="780">
        <v>0.13</v>
      </c>
      <c r="F15" s="780"/>
      <c r="G15" s="780" t="s">
        <v>764</v>
      </c>
      <c r="H15" s="337" t="s">
        <v>711</v>
      </c>
      <c r="I15" s="337" t="s">
        <v>717</v>
      </c>
      <c r="J15" s="337" t="s">
        <v>720</v>
      </c>
      <c r="K15" s="337" t="s">
        <v>728</v>
      </c>
      <c r="L15" s="169"/>
    </row>
    <row r="16" spans="1:15" ht="15" hidden="1" customHeight="1">
      <c r="A16" s="790"/>
      <c r="B16" s="168" t="s">
        <v>707</v>
      </c>
      <c r="C16" s="168"/>
      <c r="D16" s="168" t="s">
        <v>736</v>
      </c>
      <c r="E16" s="780">
        <v>0.1</v>
      </c>
      <c r="F16" s="780"/>
      <c r="G16" s="780" t="s">
        <v>761</v>
      </c>
      <c r="H16" s="337" t="s">
        <v>390</v>
      </c>
      <c r="I16" s="337" t="s">
        <v>717</v>
      </c>
      <c r="J16" s="337" t="s">
        <v>725</v>
      </c>
      <c r="K16" s="337" t="s">
        <v>727</v>
      </c>
      <c r="L16" s="169"/>
    </row>
    <row r="17" spans="1:14" ht="15" hidden="1" customHeight="1">
      <c r="A17" s="790"/>
      <c r="B17" s="168" t="s">
        <v>708</v>
      </c>
      <c r="C17" s="168"/>
      <c r="D17" s="168" t="s">
        <v>775</v>
      </c>
      <c r="E17" s="780">
        <v>0</v>
      </c>
      <c r="F17" s="780"/>
      <c r="G17" s="780">
        <v>0</v>
      </c>
      <c r="H17" s="337" t="s">
        <v>775</v>
      </c>
      <c r="I17" s="337" t="s">
        <v>775</v>
      </c>
      <c r="J17" s="337" t="s">
        <v>775</v>
      </c>
      <c r="K17" s="337" t="s">
        <v>727</v>
      </c>
      <c r="L17" s="169"/>
    </row>
    <row r="18" spans="1:14" ht="15" hidden="1" customHeight="1">
      <c r="A18" s="792"/>
      <c r="B18" s="168" t="s">
        <v>205</v>
      </c>
      <c r="C18" s="168"/>
      <c r="D18" s="168" t="s">
        <v>776</v>
      </c>
      <c r="E18" s="780">
        <v>7.0000000000000007E-2</v>
      </c>
      <c r="F18" s="780"/>
      <c r="G18" s="780" t="s">
        <v>764</v>
      </c>
      <c r="H18" s="337" t="s">
        <v>711</v>
      </c>
      <c r="I18" s="337" t="s">
        <v>717</v>
      </c>
      <c r="J18" s="337" t="s">
        <v>722</v>
      </c>
      <c r="K18" s="337" t="s">
        <v>728</v>
      </c>
      <c r="L18" s="169"/>
    </row>
    <row r="19" spans="1:14" ht="15" hidden="1" customHeight="1">
      <c r="A19" s="792"/>
      <c r="B19" s="168" t="s">
        <v>206</v>
      </c>
      <c r="C19" s="168"/>
      <c r="D19" s="168" t="s">
        <v>777</v>
      </c>
      <c r="E19" s="780">
        <v>0.12</v>
      </c>
      <c r="F19" s="780"/>
      <c r="G19" s="780" t="s">
        <v>761</v>
      </c>
      <c r="H19" s="337" t="s">
        <v>390</v>
      </c>
      <c r="I19" s="337" t="s">
        <v>717</v>
      </c>
      <c r="J19" s="337" t="s">
        <v>719</v>
      </c>
      <c r="K19" s="337" t="s">
        <v>728</v>
      </c>
      <c r="L19" s="169"/>
    </row>
    <row r="20" spans="1:14" ht="15" hidden="1" customHeight="1">
      <c r="A20" s="792"/>
      <c r="B20" s="168" t="s">
        <v>710</v>
      </c>
      <c r="C20" s="168"/>
      <c r="D20" s="168" t="s">
        <v>759</v>
      </c>
      <c r="E20" s="780">
        <v>0.08</v>
      </c>
      <c r="F20" s="780"/>
      <c r="G20" s="780" t="s">
        <v>764</v>
      </c>
      <c r="H20" s="337" t="s">
        <v>711</v>
      </c>
      <c r="I20" s="337" t="s">
        <v>717</v>
      </c>
      <c r="J20" s="337" t="s">
        <v>725</v>
      </c>
      <c r="K20" s="337" t="s">
        <v>727</v>
      </c>
      <c r="L20" s="371"/>
    </row>
    <row r="21" spans="1:14" ht="15" hidden="1" customHeight="1">
      <c r="A21" s="790"/>
      <c r="B21" s="168" t="s">
        <v>537</v>
      </c>
      <c r="C21" s="168"/>
      <c r="D21" s="168" t="s">
        <v>758</v>
      </c>
      <c r="E21" s="780">
        <v>0.1</v>
      </c>
      <c r="F21" s="780"/>
      <c r="G21" s="780" t="s">
        <v>764</v>
      </c>
      <c r="H21" s="337" t="s">
        <v>711</v>
      </c>
      <c r="I21" s="337" t="s">
        <v>717</v>
      </c>
      <c r="J21" s="337" t="s">
        <v>719</v>
      </c>
      <c r="K21" s="337" t="s">
        <v>727</v>
      </c>
      <c r="L21" s="371"/>
    </row>
    <row r="22" spans="1:14" ht="15" hidden="1" customHeight="1">
      <c r="A22" s="792"/>
      <c r="B22" s="168"/>
      <c r="C22" s="168"/>
      <c r="D22" s="168" t="s">
        <v>714</v>
      </c>
      <c r="E22" s="780">
        <v>0</v>
      </c>
      <c r="F22" s="780"/>
      <c r="G22" s="780">
        <v>0.05</v>
      </c>
      <c r="H22" s="337" t="s">
        <v>512</v>
      </c>
      <c r="I22" s="337" t="s">
        <v>715</v>
      </c>
      <c r="J22" s="337" t="s">
        <v>718</v>
      </c>
      <c r="K22" s="337" t="s">
        <v>729</v>
      </c>
      <c r="L22" s="169"/>
    </row>
    <row r="23" spans="1:14" ht="15" hidden="1" customHeight="1">
      <c r="A23" s="792"/>
      <c r="B23" s="168"/>
      <c r="C23" s="168"/>
      <c r="D23" s="168" t="s">
        <v>763</v>
      </c>
      <c r="E23" s="780">
        <v>0</v>
      </c>
      <c r="F23" s="780"/>
      <c r="G23" s="780">
        <v>0.05</v>
      </c>
      <c r="H23" s="337" t="s">
        <v>711</v>
      </c>
      <c r="I23" s="337" t="s">
        <v>715</v>
      </c>
      <c r="J23" s="337" t="s">
        <v>718</v>
      </c>
      <c r="K23" s="337" t="s">
        <v>729</v>
      </c>
      <c r="L23" s="169"/>
    </row>
    <row r="24" spans="1:14" hidden="1">
      <c r="A24" s="790"/>
      <c r="B24" s="168"/>
      <c r="C24" s="168"/>
      <c r="D24" s="168" t="s">
        <v>757</v>
      </c>
      <c r="E24" s="780">
        <v>0.06</v>
      </c>
      <c r="F24" s="780"/>
      <c r="G24" s="780">
        <v>0.04</v>
      </c>
      <c r="H24" s="337" t="s">
        <v>711</v>
      </c>
      <c r="I24" s="337" t="s">
        <v>717</v>
      </c>
      <c r="J24" s="337" t="s">
        <v>722</v>
      </c>
      <c r="K24" s="337" t="s">
        <v>728</v>
      </c>
      <c r="L24" s="169"/>
    </row>
    <row r="25" spans="1:14" hidden="1">
      <c r="A25" s="790"/>
      <c r="B25" s="168"/>
      <c r="C25" s="168"/>
      <c r="D25" s="168" t="s">
        <v>756</v>
      </c>
      <c r="E25" s="780">
        <v>0.09</v>
      </c>
      <c r="F25" s="780"/>
      <c r="G25" s="780" t="s">
        <v>761</v>
      </c>
      <c r="H25" s="337" t="s">
        <v>390</v>
      </c>
      <c r="I25" s="337" t="s">
        <v>717</v>
      </c>
      <c r="J25" s="337" t="s">
        <v>724</v>
      </c>
      <c r="K25" s="337" t="s">
        <v>727</v>
      </c>
      <c r="L25" s="371"/>
    </row>
    <row r="26" spans="1:14" hidden="1">
      <c r="A26" s="790"/>
      <c r="B26" s="168"/>
      <c r="C26" s="168"/>
      <c r="D26" s="168" t="s">
        <v>755</v>
      </c>
      <c r="E26" s="780">
        <v>0.1</v>
      </c>
      <c r="F26" s="780"/>
      <c r="G26" s="780" t="s">
        <v>764</v>
      </c>
      <c r="H26" s="337" t="s">
        <v>390</v>
      </c>
      <c r="I26" s="337" t="s">
        <v>717</v>
      </c>
      <c r="J26" s="337" t="s">
        <v>724</v>
      </c>
      <c r="K26" s="337" t="s">
        <v>727</v>
      </c>
      <c r="L26" s="371"/>
      <c r="N26" t="s">
        <v>743</v>
      </c>
    </row>
    <row r="27" spans="1:14" hidden="1">
      <c r="A27" s="790"/>
      <c r="B27" s="168"/>
      <c r="C27" s="168"/>
      <c r="D27" s="168" t="s">
        <v>754</v>
      </c>
      <c r="E27" s="780">
        <v>0.08</v>
      </c>
      <c r="F27" s="780"/>
      <c r="G27" s="780" t="s">
        <v>764</v>
      </c>
      <c r="H27" s="337" t="s">
        <v>390</v>
      </c>
      <c r="I27" s="337" t="s">
        <v>717</v>
      </c>
      <c r="J27" s="337" t="s">
        <v>724</v>
      </c>
      <c r="K27" s="337" t="s">
        <v>727</v>
      </c>
      <c r="L27" s="371"/>
      <c r="N27" t="s">
        <v>721</v>
      </c>
    </row>
    <row r="28" spans="1:14" hidden="1">
      <c r="A28" s="790"/>
      <c r="B28" s="168"/>
      <c r="C28" s="168"/>
      <c r="D28" s="168" t="s">
        <v>753</v>
      </c>
      <c r="E28" s="780">
        <v>0.08</v>
      </c>
      <c r="F28" s="780"/>
      <c r="G28" s="780" t="s">
        <v>761</v>
      </c>
      <c r="H28" s="337" t="s">
        <v>390</v>
      </c>
      <c r="I28" s="337" t="s">
        <v>717</v>
      </c>
      <c r="J28" s="337" t="s">
        <v>742</v>
      </c>
      <c r="K28" s="337" t="s">
        <v>727</v>
      </c>
      <c r="L28" s="169"/>
      <c r="N28" t="s">
        <v>722</v>
      </c>
    </row>
    <row r="29" spans="1:14" hidden="1">
      <c r="A29" s="790"/>
      <c r="B29" s="168"/>
      <c r="C29" s="168"/>
      <c r="D29" s="168" t="s">
        <v>737</v>
      </c>
      <c r="E29" s="780">
        <v>0</v>
      </c>
      <c r="F29" s="780"/>
      <c r="G29" s="780" t="s">
        <v>764</v>
      </c>
      <c r="H29" s="337" t="s">
        <v>712</v>
      </c>
      <c r="I29" s="337" t="s">
        <v>717</v>
      </c>
      <c r="J29" s="337" t="s">
        <v>725</v>
      </c>
      <c r="K29" s="337" t="s">
        <v>727</v>
      </c>
      <c r="L29" s="169"/>
      <c r="N29" t="s">
        <v>725</v>
      </c>
    </row>
    <row r="30" spans="1:14" hidden="1">
      <c r="A30" s="790"/>
      <c r="B30" s="168"/>
      <c r="C30" s="168"/>
      <c r="D30" s="168" t="s">
        <v>752</v>
      </c>
      <c r="E30" s="780">
        <v>0</v>
      </c>
      <c r="F30" s="780"/>
      <c r="G30" s="780">
        <v>7.0000000000000007E-2</v>
      </c>
      <c r="H30" s="337" t="s">
        <v>712</v>
      </c>
      <c r="I30" s="337" t="s">
        <v>717</v>
      </c>
      <c r="J30" s="337" t="s">
        <v>722</v>
      </c>
      <c r="K30" s="337" t="s">
        <v>727</v>
      </c>
      <c r="L30" s="169"/>
      <c r="N30" t="s">
        <v>723</v>
      </c>
    </row>
    <row r="31" spans="1:14" hidden="1">
      <c r="A31" s="790"/>
      <c r="B31" s="168"/>
      <c r="C31" s="168"/>
      <c r="D31" s="168" t="s">
        <v>762</v>
      </c>
      <c r="E31" s="780">
        <v>0</v>
      </c>
      <c r="F31" s="780"/>
      <c r="G31" s="780" t="s">
        <v>764</v>
      </c>
      <c r="H31" s="337" t="s">
        <v>512</v>
      </c>
      <c r="I31" s="337" t="s">
        <v>715</v>
      </c>
      <c r="J31" s="337" t="s">
        <v>718</v>
      </c>
      <c r="K31" s="337" t="s">
        <v>744</v>
      </c>
      <c r="L31" s="169"/>
      <c r="N31" t="s">
        <v>724</v>
      </c>
    </row>
    <row r="32" spans="1:14" hidden="1">
      <c r="A32" s="790"/>
      <c r="B32" s="168"/>
      <c r="C32" s="168"/>
      <c r="D32" s="168" t="s">
        <v>716</v>
      </c>
      <c r="E32" s="780">
        <v>0</v>
      </c>
      <c r="F32" s="780"/>
      <c r="G32" s="780" t="s">
        <v>764</v>
      </c>
      <c r="H32" s="337" t="s">
        <v>512</v>
      </c>
      <c r="I32" s="337" t="s">
        <v>717</v>
      </c>
      <c r="J32" s="337" t="s">
        <v>726</v>
      </c>
      <c r="K32" s="337" t="s">
        <v>729</v>
      </c>
      <c r="L32" s="169"/>
      <c r="N32" t="s">
        <v>726</v>
      </c>
    </row>
    <row r="33" spans="1:14" hidden="1">
      <c r="A33" s="790"/>
      <c r="B33" s="168"/>
      <c r="C33" s="168"/>
      <c r="D33" s="168" t="s">
        <v>734</v>
      </c>
      <c r="E33" s="780">
        <v>0.1</v>
      </c>
      <c r="F33" s="780"/>
      <c r="G33" s="780" t="s">
        <v>761</v>
      </c>
      <c r="H33" s="337" t="s">
        <v>390</v>
      </c>
      <c r="I33" s="337" t="s">
        <v>717</v>
      </c>
      <c r="J33" s="337" t="s">
        <v>743</v>
      </c>
      <c r="K33" s="337" t="s">
        <v>728</v>
      </c>
      <c r="L33" s="371"/>
      <c r="N33" t="s">
        <v>742</v>
      </c>
    </row>
    <row r="34" spans="1:14" hidden="1">
      <c r="A34" s="790"/>
      <c r="B34" s="168"/>
      <c r="C34" s="168"/>
      <c r="D34" s="168" t="s">
        <v>733</v>
      </c>
      <c r="E34" s="780">
        <v>0.05</v>
      </c>
      <c r="F34" s="780"/>
      <c r="G34" s="780">
        <v>7.0000000000000007E-2</v>
      </c>
      <c r="H34" s="337" t="s">
        <v>711</v>
      </c>
      <c r="I34" s="337" t="s">
        <v>717</v>
      </c>
      <c r="J34" s="337" t="s">
        <v>722</v>
      </c>
      <c r="K34" s="337" t="s">
        <v>728</v>
      </c>
      <c r="L34" s="169"/>
      <c r="N34" t="s">
        <v>719</v>
      </c>
    </row>
    <row r="35" spans="1:14" hidden="1">
      <c r="A35" s="790"/>
      <c r="B35" s="168"/>
      <c r="C35" s="168"/>
      <c r="D35" s="168" t="s">
        <v>741</v>
      </c>
      <c r="E35" s="780">
        <v>0</v>
      </c>
      <c r="F35" s="780"/>
      <c r="G35" s="780">
        <v>0.11</v>
      </c>
      <c r="H35" s="337" t="s">
        <v>512</v>
      </c>
      <c r="I35" s="337" t="s">
        <v>717</v>
      </c>
      <c r="J35" s="337" t="s">
        <v>721</v>
      </c>
      <c r="K35" s="337" t="s">
        <v>727</v>
      </c>
      <c r="L35" s="169"/>
      <c r="N35" t="s">
        <v>718</v>
      </c>
    </row>
    <row r="36" spans="1:14" hidden="1">
      <c r="A36" s="790"/>
      <c r="B36" s="168"/>
      <c r="C36" s="168"/>
      <c r="D36" s="168" t="s">
        <v>740</v>
      </c>
      <c r="E36" s="780">
        <v>0.08</v>
      </c>
      <c r="F36" s="780"/>
      <c r="G36" s="780" t="s">
        <v>761</v>
      </c>
      <c r="H36" s="337" t="s">
        <v>390</v>
      </c>
      <c r="I36" s="337" t="s">
        <v>717</v>
      </c>
      <c r="J36" s="337" t="s">
        <v>721</v>
      </c>
      <c r="K36" s="337" t="s">
        <v>727</v>
      </c>
      <c r="L36" s="169"/>
      <c r="N36" t="s">
        <v>720</v>
      </c>
    </row>
    <row r="37" spans="1:14" hidden="1">
      <c r="A37" s="790"/>
      <c r="B37" s="168"/>
      <c r="C37" s="168"/>
      <c r="D37" s="168" t="s">
        <v>751</v>
      </c>
      <c r="E37" s="780">
        <v>0</v>
      </c>
      <c r="F37" s="780"/>
      <c r="G37" s="780" t="s">
        <v>764</v>
      </c>
      <c r="H37" s="337" t="s">
        <v>512</v>
      </c>
      <c r="I37" s="337" t="s">
        <v>715</v>
      </c>
      <c r="J37" s="337" t="s">
        <v>720</v>
      </c>
      <c r="K37" s="337" t="s">
        <v>744</v>
      </c>
      <c r="L37" s="169"/>
    </row>
    <row r="38" spans="1:14" hidden="1">
      <c r="A38" s="790"/>
      <c r="B38" s="168"/>
      <c r="C38" s="168"/>
      <c r="D38" s="168" t="s">
        <v>731</v>
      </c>
      <c r="E38" s="780">
        <v>0</v>
      </c>
      <c r="F38" s="780"/>
      <c r="G38" s="780">
        <v>0.1</v>
      </c>
      <c r="H38" s="337" t="s">
        <v>711</v>
      </c>
      <c r="I38" s="337" t="s">
        <v>717</v>
      </c>
      <c r="J38" s="337" t="s">
        <v>722</v>
      </c>
      <c r="K38" s="337" t="s">
        <v>727</v>
      </c>
      <c r="L38" s="169"/>
    </row>
    <row r="39" spans="1:14" hidden="1">
      <c r="A39" s="790"/>
      <c r="B39" s="168"/>
      <c r="C39" s="168"/>
      <c r="D39" s="168" t="s">
        <v>732</v>
      </c>
      <c r="E39" s="780">
        <v>0</v>
      </c>
      <c r="F39" s="780"/>
      <c r="G39" s="780">
        <v>0.1</v>
      </c>
      <c r="H39" s="337" t="s">
        <v>512</v>
      </c>
      <c r="I39" s="337" t="s">
        <v>717</v>
      </c>
      <c r="J39" s="337" t="s">
        <v>720</v>
      </c>
      <c r="K39" s="337" t="s">
        <v>728</v>
      </c>
      <c r="L39" s="169"/>
    </row>
    <row r="40" spans="1:14" hidden="1">
      <c r="A40" s="790"/>
      <c r="B40" s="168"/>
      <c r="C40" s="168"/>
      <c r="D40" s="168" t="s">
        <v>746</v>
      </c>
      <c r="E40" s="780">
        <v>7.0000000000000007E-2</v>
      </c>
      <c r="F40" s="780"/>
      <c r="G40" s="780" t="s">
        <v>761</v>
      </c>
      <c r="H40" s="337" t="s">
        <v>390</v>
      </c>
      <c r="I40" s="337" t="s">
        <v>717</v>
      </c>
      <c r="J40" s="337" t="s">
        <v>724</v>
      </c>
      <c r="K40" s="337" t="s">
        <v>729</v>
      </c>
      <c r="L40" s="169"/>
    </row>
    <row r="41" spans="1:14" hidden="1">
      <c r="A41" s="790"/>
      <c r="B41" s="168"/>
      <c r="C41" s="168"/>
      <c r="D41" s="168" t="s">
        <v>747</v>
      </c>
      <c r="E41" s="780">
        <v>0.08</v>
      </c>
      <c r="F41" s="780"/>
      <c r="G41" s="780" t="s">
        <v>761</v>
      </c>
      <c r="H41" s="337" t="s">
        <v>390</v>
      </c>
      <c r="I41" s="337" t="s">
        <v>717</v>
      </c>
      <c r="J41" s="337" t="s">
        <v>724</v>
      </c>
      <c r="K41" s="337" t="s">
        <v>729</v>
      </c>
      <c r="L41" s="371"/>
    </row>
    <row r="42" spans="1:14" hidden="1">
      <c r="A42" s="790"/>
      <c r="B42" s="168"/>
      <c r="C42" s="168"/>
      <c r="D42" s="168" t="s">
        <v>748</v>
      </c>
      <c r="E42" s="780">
        <v>0.09</v>
      </c>
      <c r="F42" s="780"/>
      <c r="G42" s="780" t="s">
        <v>761</v>
      </c>
      <c r="H42" s="337" t="s">
        <v>390</v>
      </c>
      <c r="I42" s="337" t="s">
        <v>717</v>
      </c>
      <c r="J42" s="337" t="s">
        <v>724</v>
      </c>
      <c r="K42" s="337" t="s">
        <v>729</v>
      </c>
      <c r="L42" s="371"/>
    </row>
    <row r="43" spans="1:14" hidden="1">
      <c r="A43" s="790"/>
      <c r="B43" s="168"/>
      <c r="C43" s="168"/>
      <c r="D43" s="168" t="s">
        <v>730</v>
      </c>
      <c r="E43" s="780">
        <v>0</v>
      </c>
      <c r="F43" s="780"/>
      <c r="G43" s="780" t="s">
        <v>764</v>
      </c>
      <c r="H43" s="337" t="s">
        <v>390</v>
      </c>
      <c r="I43" s="337" t="s">
        <v>715</v>
      </c>
      <c r="J43" s="337" t="s">
        <v>718</v>
      </c>
      <c r="K43" s="337" t="s">
        <v>727</v>
      </c>
      <c r="L43" s="169"/>
    </row>
    <row r="44" spans="1:14" hidden="1">
      <c r="A44" s="790"/>
      <c r="B44" s="168"/>
      <c r="C44" s="168"/>
      <c r="D44" s="168" t="s">
        <v>749</v>
      </c>
      <c r="E44" s="780">
        <v>7.0000000000000007E-2</v>
      </c>
      <c r="F44" s="780"/>
      <c r="G44" s="780" t="s">
        <v>764</v>
      </c>
      <c r="H44" s="337" t="s">
        <v>390</v>
      </c>
      <c r="I44" s="337" t="s">
        <v>717</v>
      </c>
      <c r="J44" s="337" t="s">
        <v>722</v>
      </c>
      <c r="K44" s="337" t="s">
        <v>727</v>
      </c>
      <c r="L44" s="169"/>
    </row>
    <row r="45" spans="1:14" hidden="1">
      <c r="A45" s="790"/>
      <c r="B45" s="168"/>
      <c r="C45" s="168"/>
      <c r="D45" s="168" t="s">
        <v>750</v>
      </c>
      <c r="E45" s="780">
        <v>0</v>
      </c>
      <c r="F45" s="780"/>
      <c r="G45" s="780">
        <v>0.1</v>
      </c>
      <c r="H45" s="337" t="s">
        <v>512</v>
      </c>
      <c r="I45" s="337" t="s">
        <v>717</v>
      </c>
      <c r="J45" s="337" t="s">
        <v>723</v>
      </c>
      <c r="K45" s="337" t="s">
        <v>728</v>
      </c>
      <c r="L45" s="169"/>
    </row>
    <row r="46" spans="1:14" hidden="1">
      <c r="A46" s="790"/>
      <c r="B46" s="168"/>
      <c r="C46" s="168"/>
      <c r="D46" s="168" t="s">
        <v>735</v>
      </c>
      <c r="E46" s="780">
        <v>0.12</v>
      </c>
      <c r="F46" s="780"/>
      <c r="G46" s="780" t="s">
        <v>761</v>
      </c>
      <c r="H46" s="337" t="s">
        <v>390</v>
      </c>
      <c r="I46" s="337" t="s">
        <v>717</v>
      </c>
      <c r="J46" s="337" t="s">
        <v>724</v>
      </c>
      <c r="K46" s="337" t="s">
        <v>727</v>
      </c>
      <c r="L46" s="371"/>
    </row>
    <row r="47" spans="1:14" s="923" customFormat="1" ht="30">
      <c r="A47" s="920" t="s">
        <v>766</v>
      </c>
      <c r="B47" s="921" t="s">
        <v>165</v>
      </c>
      <c r="C47" s="921"/>
      <c r="D47" s="921" t="s">
        <v>703</v>
      </c>
      <c r="E47" s="921" t="s">
        <v>771</v>
      </c>
      <c r="F47" s="921" t="s">
        <v>771</v>
      </c>
      <c r="G47" s="921" t="s">
        <v>739</v>
      </c>
      <c r="H47" s="921" t="s">
        <v>706</v>
      </c>
      <c r="I47" s="921" t="s">
        <v>767</v>
      </c>
      <c r="J47" s="921" t="s">
        <v>765</v>
      </c>
      <c r="K47" s="921" t="s">
        <v>704</v>
      </c>
      <c r="L47" s="922"/>
      <c r="N47" s="924"/>
    </row>
    <row r="48" spans="1:14" s="30" customFormat="1" ht="15">
      <c r="A48" s="918" t="s">
        <v>709</v>
      </c>
      <c r="B48" s="925">
        <v>0</v>
      </c>
      <c r="C48" s="926" t="e">
        <f>IF(B48=0,NA(),B48)</f>
        <v>#N/A</v>
      </c>
      <c r="D48" s="174" t="s">
        <v>760</v>
      </c>
      <c r="E48" s="927">
        <f>IF($D48="A2A Capital - Foreign Income, paid annually",E$15,IF($D48="Canadian Coyote",E$16,IF($D48="Cash",E$17,IF($D48="Clearsky Capital @ 5.0% - Yr 1; 6.0%-7.5% - Yrs 2-5",E$18,IF($D48="Clearsky Capital Income Fund",E$19,IF($D48="Enercapita @ 8% + LP shares",E$20,IF($D48="Equicapita @ 10% + LP shares",E$21,IF($D48="GARS Seg Fund",E$22,IF($D48="GMWB – Guaranteed Retirement Income",E$23,IF($D48="ICM VII @ 6-8% income plus appreciation",E$24,IF($D48="Invico Capital - Class A @ 10K - 9%",E$25,IF($D48="Invico Capital - Class D @ 50K - 10%+",E$26,IF($D48="Invico Capital - Class G &amp; C @ 8%+",E$27,IF($D48="KV Mortgage @ 8-9%",E$28,IF($D48="Maple Leaf Flow Through",E$29,IF($D48="Millennium III - projected IRR 3.63 to 10.46%",E$30,IF($D48="Mutual Funds",E$31,IF($D48="Niagara Alpha Access Fund",E$32,IF($D48="Omniarch Capital",E$33,IF($D48="Phoenix LV",E$34,IF($D48="Prime Funds: Royal Oak Income Trust II 11%",E$35,IF($D48="Prime Funds: Royal Oak Income Trust II 8%",E$36,IF($D48="Private Wealth Managers - Lonsdale / Croft / Matco",E$37,IF($D48="Pulis",E$38,IF($D48="Rockspring Capital",E$39,IF($D48="Secure Care Capital - 1 year bond @ 7%",E$40,IF($D48="Secure Care Capital - 3 year bond @ 8%",E$41,IF($D48="Secure Care Capital - 5 year bond @ 9%",E$42,IF($D48="Segregated Funds",E$43,IF($D48="Triumph Real Estate @ 7-12%+",E$44,IF($D48="Waltons - historical returns up to 12.55%",E$45,IF($D48="Weslease",E$46))))))))))))))))))))))))))))))))</f>
        <v>0.13</v>
      </c>
      <c r="F48" s="928">
        <f t="shared" ref="F48:F78" si="0">B48*E48</f>
        <v>0</v>
      </c>
      <c r="G48" s="927" t="str">
        <f t="shared" ref="G48:K63" si="1">IF($D48="A2A Capital - Foreign Income, paid annually",G$15,IF($D48="Canadian Coyote",G$16,IF($D48="Cash",G$17,IF($D48="Clearsky Capital Arizona Fund @ 5.0% - Yr 1; 6.0%-7.5% - Yrs 2-5",G$18,IF($D48="Clearsky Capital Income Fund",G$19,IF($D48="Enercapita @ 8% + LP shares",G$20,IF($D48="Equicapita @ 10% + LP shares",G$21,IF($D48="GARS Seg Fund",G$22,IF($D48="GMWB – Guaranteed Retirement Income",G$23,IF($D48="ICM VII @ 6-8% income plus appreciation",G$24,IF($D48="Invico Capital - Class A @ 10K - 9%",G$25,IF($D48="Invico Capital - Class D @ 50K - 10%+",G$26,IF($D48="Invico Capital - Class G &amp; C @ 8%+",G$27,IF($D48="KV Mortgage @ 8-9%",G$28,IF($D48="Maple Leaf Flow Through",G$29,IF($D48="Millennium III - projected IRR 3.63 to 10.46%",G$30,IF($D48="Mutual Funds",G$31,IF($D48="Niagara Alpha Access Fund",G$32,IF($D48="Omniarch Capital",G$33,IF($D48="Phoenix LV",G$34,IF($D48="Prime Funds: Royal Oak Income Trust II 11%",G$35,IF($D48="Prime Funds: Royal Oak Income Trust II 8%",G$36,IF($D48="Private Wealth Managers - Lonsdale / Croft / Matco",G$37,IF($D48="Pulis",G$38,IF($D48="Rockspring Capital",G$39,IF($D48="Secure Care Capital - 1 year bond @ 7%",G$40,IF($D48="Secure Care Capital - 3 year bond @ 8%",G$41,IF($D48="Secure Care Capital - 5 year bond @ 9%",G$42,IF($D48="Segregated Funds",G$43,IF($D48="Triumph Real Estate @ 7-12%+",G$44,IF($D48="Waltons - historical returns up to 12.55%",G$45,IF($D48="Weslease",G$46))))))))))))))))))))))))))))))))</f>
        <v>Unknown</v>
      </c>
      <c r="H48" s="927" t="str">
        <f t="shared" si="1"/>
        <v>Income &amp; Growth</v>
      </c>
      <c r="I48" s="927" t="str">
        <f t="shared" si="1"/>
        <v>Private Market</v>
      </c>
      <c r="J48" s="927" t="str">
        <f t="shared" si="1"/>
        <v>Residential Real Estate</v>
      </c>
      <c r="K48" s="927" t="str">
        <f t="shared" si="1"/>
        <v>United States</v>
      </c>
      <c r="L48" s="172"/>
    </row>
    <row r="49" spans="1:12" s="30" customFormat="1" ht="15">
      <c r="A49" s="918" t="s">
        <v>709</v>
      </c>
      <c r="B49" s="929">
        <v>0</v>
      </c>
      <c r="C49" s="926" t="e">
        <f t="shared" ref="C49:C78" si="2">IF(B49=0,NA(),B49)</f>
        <v>#N/A</v>
      </c>
      <c r="D49" s="174" t="s">
        <v>736</v>
      </c>
      <c r="E49" s="927">
        <f t="shared" ref="E49:E64" si="3">IF($D49="A2A Capital - Foreign Income, paid annually",E$15,IF($D49="Canadian Coyote",E$16,IF($D49="Cash",E$17,IF($D49="Clearsky Capital @ 5.0% - Yr 1; 6.0%-7.5% - Yrs 2-5",E$18,IF($D49="Clearsky Capital Income Fund",E$19,IF($D49="Enercapita @ 8% + LP shares",E$20,IF($D49="Equicapita @ 10% + LP shares",E$21,IF($D49="GARS Seg Fund",E$22,IF($D49="GMWB – Guaranteed Retirement Income",E$23,IF($D49="ICM VII @ 6-8% income plus appreciation",E$24,IF($D49="Invico Capital - Class A @ 10K - 9%",E$25,IF($D49="Invico Capital - Class D @ 50K - 10%+",E$26,IF($D49="Invico Capital - Class G &amp; C @ 8%+",E$27,IF($D49="KV Mortgage @ 8-9%",E$28,IF($D49="Maple Leaf Flow Through",E$29,IF($D49="Millennium III - projected IRR 3.63 to 10.46%",E$30,IF($D49="Mutual Funds",E$31,IF($D49="Niagara Alpha Access Fund",E$32,IF($D49="Omniarch Capital",E$33,IF($D49="Phoenix LV",E$34,IF($D49="Prime Funds: Royal Oak Income Trust II 11%",E$35,IF($D49="Prime Funds: Royal Oak Income Trust II 8%",E$36,IF($D49="Private Wealth Managers - Lonsdale / Croft / Matco",E$37,IF($D49="Pulis",E$38,IF($D49="Rockspring Capital",E$39,IF($D49="Secure Care Capital - 1 year bond @ 7%",E$40,IF($D49="Secure Care Capital - 3 year bond @ 8%",E$41,IF($D49="Secure Care Capital - 5 year bond @ 9%",E$42,IF($D49="Segregated Funds",E$43,IF($D49="Triumph Real Estate @ 7-12%+",E$44,IF($D49="Waltons - historical returns up to 12.55%",E$45,IF($D49="Weslease",E$46))))))))))))))))))))))))))))))))</f>
        <v>0.1</v>
      </c>
      <c r="F49" s="928">
        <f t="shared" si="0"/>
        <v>0</v>
      </c>
      <c r="G49" s="927" t="str">
        <f t="shared" si="1"/>
        <v>N/A</v>
      </c>
      <c r="H49" s="927" t="str">
        <f t="shared" si="1"/>
        <v>Income</v>
      </c>
      <c r="I49" s="927" t="str">
        <f t="shared" si="1"/>
        <v>Private Market</v>
      </c>
      <c r="J49" s="927" t="str">
        <f t="shared" si="1"/>
        <v>Commodities</v>
      </c>
      <c r="K49" s="927" t="str">
        <f t="shared" si="1"/>
        <v>Canada</v>
      </c>
      <c r="L49" s="172"/>
    </row>
    <row r="50" spans="1:12" s="30" customFormat="1" ht="15">
      <c r="A50" s="918" t="s">
        <v>707</v>
      </c>
      <c r="B50" s="929">
        <v>0</v>
      </c>
      <c r="C50" s="926" t="e">
        <f t="shared" si="2"/>
        <v>#N/A</v>
      </c>
      <c r="D50" s="174" t="s">
        <v>775</v>
      </c>
      <c r="E50" s="927">
        <f t="shared" si="3"/>
        <v>0</v>
      </c>
      <c r="F50" s="928">
        <f t="shared" si="0"/>
        <v>0</v>
      </c>
      <c r="G50" s="927">
        <f t="shared" si="1"/>
        <v>0</v>
      </c>
      <c r="H50" s="927" t="str">
        <f t="shared" si="1"/>
        <v>Cash</v>
      </c>
      <c r="I50" s="927" t="str">
        <f t="shared" si="1"/>
        <v>Cash</v>
      </c>
      <c r="J50" s="927" t="str">
        <f t="shared" si="1"/>
        <v>Cash</v>
      </c>
      <c r="K50" s="927" t="str">
        <f t="shared" si="1"/>
        <v>Canada</v>
      </c>
      <c r="L50" s="172"/>
    </row>
    <row r="51" spans="1:12" s="30" customFormat="1" ht="15">
      <c r="A51" s="918" t="s">
        <v>707</v>
      </c>
      <c r="B51" s="929">
        <v>0</v>
      </c>
      <c r="C51" s="926"/>
      <c r="D51" s="174" t="s">
        <v>776</v>
      </c>
      <c r="E51" s="927">
        <f>IF($D51="A2A Capital - Foreign Income, paid annually",E$15,IF($D51="Canadian Coyote",E$16,IF($D51="Cash",E$17,IF($D51="Clearsky Capital Arizona Fund @ 5.0% - Yr 1; 6.0%-7.5% - Yrs 2-5",E$18,IF($D51="Clearsky Capital Income Fund",E$19,IF($D51="Enercapita @ 8% + LP shares",E$20,IF($D51="Equicapita @ 10% + LP shares",E$21,IF($D51="GARS Seg Fund",E$22,IF($D51="GMWB – Guaranteed Retirement Income",E$23,IF($D51="ICM VII @ 6-8% income plus appreciation",E$24,IF($D51="Invico Capital - Class A @ 10K - 9%",E$25,IF($D51="Invico Capital - Class D @ 50K - 10%+",E$26,IF($D51="Invico Capital - Class G &amp; C @ 8%+",E$27,IF($D51="KV Mortgage @ 8-9%",E$28,IF($D51="Maple Leaf Flow Through",E$29,IF($D51="Millennium III - projected IRR 3.63 to 10.46%",E$30,IF($D51="Mutual Funds",E$31,IF($D51="Niagara Alpha Access Fund",E$32,IF($D51="Omniarch Capital",E$33,IF($D51="Phoenix LV",E$34,IF($D51="Prime Funds: Royal Oak Income Trust II 11%",E$35,IF($D51="Prime Funds: Royal Oak Income Trust II 8%",E$36,IF($D51="Private Wealth Managers - Lonsdale / Croft / Matco",E$37,IF($D51="Pulis",E$38,IF($D51="Rockspring Capital",E$39,IF($D51="Secure Care Capital - 1 year bond @ 7%",E$40,IF($D51="Secure Care Capital - 3 year bond @ 8%",E$41,IF($D51="Secure Care Capital - 5 year bond @ 9%",E$42,IF($D51="Segregated Funds",E$43,IF($D51="Triumph Real Estate @ 7-12%+",E$44,IF($D51="Waltons - historical returns up to 12.55%",E$45,IF($D51="Weslease",E$46))))))))))))))))))))))))))))))))</f>
        <v>7.0000000000000007E-2</v>
      </c>
      <c r="F51" s="928">
        <f t="shared" si="0"/>
        <v>0</v>
      </c>
      <c r="G51" s="927" t="str">
        <f>IF($D51="A2A Capital - Foreign Income, paid annually",G$15,IF($D51="Canadian Coyote",G$16,IF($D51="Cash",G$17,IF($D51="Clearsky Capital Arizona Fund @ 5.0% - Yr 1; 6.0%-7.5% - Yrs 2-5",G$18,IF($D51="Clearsky Capital Income Fund",G$19,IF($D51="Enercapita @ 8% + LP shares",G$20,IF($D51="Equicapita @ 10% + LP shares",G$21,IF($D51="GARS Seg Fund",G$22,IF($D51="GMWB – Guaranteed Retirement Income",G$23,IF($D51="ICM VII @ 6-8% income plus appreciation",G$24,IF($D51="Invico Capital - Class A @ 10K - 9%",G$25,IF($D51="Invico Capital - Class D @ 50K - 10%+",G$26,IF($D51="Invico Capital - Class G &amp; C @ 8%+",G$27,IF($D51="KV Mortgage @ 8-9%",G$28,IF($D51="Maple Leaf Flow Through",G$29,IF($D51="Millennium III - projected IRR 3.63 to 10.46%",G$30,IF($D51="Mutual Funds",G$31,IF($D51="Niagara Alpha Access Fund",G$32,IF($D51="Omniarch Capital",G$33,IF($D51="Phoenix LV",G$34,IF($D51="Prime Funds: Royal Oak Income Trust II 11%",G$35,IF($D51="Prime Funds: Royal Oak Income Trust II 8%",G$36,IF($D51="Private Wealth Managers - Lonsdale / Croft / Matco",G$37,IF($D51="Pulis",G$38,IF($D51="Rockspring Capital",G$39,IF($D51="Secure Care Capital - 1 year bond @ 7%",G$40,IF($D51="Secure Care Capital - 3 year bond @ 8%",G$41,IF($D51="Secure Care Capital - 5 year bond @ 9%",G$42,IF($D51="Segregated Funds",G$43,IF($D51="Triumph Real Estate @ 7-12%+",G$44,IF($D51="Waltons - historical returns up to 12.55%",G$45,IF($D51="Weslease",G$46))))))))))))))))))))))))))))))))</f>
        <v>Unknown</v>
      </c>
      <c r="H51" s="927" t="str">
        <f t="shared" ref="H51:K51" si="4">IF($D51="A2A Capital - Foreign Income, paid annually",H$15,IF($D51="Canadian Coyote",H$16,IF($D51="Cash",H$17,IF($D51="Clearsky Capital Arizona Fund @ 5.0% - Yr 1; 6.0%-7.5% - Yrs 2-5",H$18,IF($D51="Clearsky Capital Income Fund",H$19,IF($D51="Enercapita @ 8% + LP shares",H$20,IF($D51="Equicapita @ 10% + LP shares",H$21,IF($D51="GARS Seg Fund",H$22,IF($D51="GMWB – Guaranteed Retirement Income",H$23,IF($D51="ICM VII @ 6-8% income plus appreciation",H$24,IF($D51="Invico Capital - Class A @ 10K - 9%",H$25,IF($D51="Invico Capital - Class D @ 50K - 10%+",H$26,IF($D51="Invico Capital - Class G &amp; C @ 8%+",H$27,IF($D51="KV Mortgage @ 8-9%",H$28,IF($D51="Maple Leaf Flow Through",H$29,IF($D51="Millennium III - projected IRR 3.63 to 10.46%",H$30,IF($D51="Mutual Funds",H$31,IF($D51="Niagara Alpha Access Fund",H$32,IF($D51="Omniarch Capital",H$33,IF($D51="Phoenix LV",H$34,IF($D51="Prime Funds: Royal Oak Income Trust II 11%",H$35,IF($D51="Prime Funds: Royal Oak Income Trust II 8%",H$36,IF($D51="Private Wealth Managers - Lonsdale / Croft / Matco",H$37,IF($D51="Pulis",H$38,IF($D51="Rockspring Capital",H$39,IF($D51="Secure Care Capital - 1 year bond @ 7%",H$40,IF($D51="Secure Care Capital - 3 year bond @ 8%",H$41,IF($D51="Secure Care Capital - 5 year bond @ 9%",H$42,IF($D51="Segregated Funds",H$43,IF($D51="Triumph Real Estate @ 7-12%+",H$44,IF($D51="Waltons - historical returns up to 12.55%",H$45,IF($D51="Weslease",H$46))))))))))))))))))))))))))))))))</f>
        <v>Income &amp; Growth</v>
      </c>
      <c r="I51" s="927" t="str">
        <f t="shared" si="4"/>
        <v>Private Market</v>
      </c>
      <c r="J51" s="927" t="str">
        <f t="shared" si="4"/>
        <v>Commercial Real Estate - REIT</v>
      </c>
      <c r="K51" s="927" t="str">
        <f t="shared" si="4"/>
        <v>United States</v>
      </c>
      <c r="L51" s="172"/>
    </row>
    <row r="52" spans="1:12" s="30" customFormat="1" ht="15">
      <c r="A52" s="918" t="s">
        <v>708</v>
      </c>
      <c r="B52" s="929">
        <v>0</v>
      </c>
      <c r="C52" s="926" t="e">
        <f t="shared" si="2"/>
        <v>#N/A</v>
      </c>
      <c r="D52" s="174" t="s">
        <v>777</v>
      </c>
      <c r="E52" s="927">
        <f t="shared" si="3"/>
        <v>0.12</v>
      </c>
      <c r="F52" s="928">
        <f t="shared" si="0"/>
        <v>0</v>
      </c>
      <c r="G52" s="927" t="str">
        <f t="shared" si="1"/>
        <v>N/A</v>
      </c>
      <c r="H52" s="927" t="str">
        <f t="shared" si="1"/>
        <v>Income</v>
      </c>
      <c r="I52" s="927" t="str">
        <f t="shared" si="1"/>
        <v>Private Market</v>
      </c>
      <c r="J52" s="927" t="str">
        <f t="shared" si="1"/>
        <v>Private Equities</v>
      </c>
      <c r="K52" s="927" t="str">
        <f t="shared" si="1"/>
        <v>United States</v>
      </c>
      <c r="L52" s="172"/>
    </row>
    <row r="53" spans="1:12" s="30" customFormat="1" ht="15">
      <c r="A53" s="918" t="s">
        <v>708</v>
      </c>
      <c r="B53" s="929">
        <v>0</v>
      </c>
      <c r="C53" s="926" t="e">
        <f t="shared" si="2"/>
        <v>#N/A</v>
      </c>
      <c r="D53" s="174" t="s">
        <v>759</v>
      </c>
      <c r="E53" s="927">
        <f t="shared" si="3"/>
        <v>0.08</v>
      </c>
      <c r="F53" s="928">
        <f t="shared" si="0"/>
        <v>0</v>
      </c>
      <c r="G53" s="927" t="str">
        <f t="shared" si="1"/>
        <v>Unknown</v>
      </c>
      <c r="H53" s="927" t="str">
        <f t="shared" si="1"/>
        <v>Income &amp; Growth</v>
      </c>
      <c r="I53" s="927" t="str">
        <f t="shared" si="1"/>
        <v>Private Market</v>
      </c>
      <c r="J53" s="927" t="str">
        <f t="shared" si="1"/>
        <v>Commodities</v>
      </c>
      <c r="K53" s="927" t="str">
        <f t="shared" si="1"/>
        <v>Canada</v>
      </c>
      <c r="L53" s="172"/>
    </row>
    <row r="54" spans="1:12" s="30" customFormat="1" ht="15">
      <c r="A54" s="918" t="s">
        <v>205</v>
      </c>
      <c r="B54" s="929">
        <v>0</v>
      </c>
      <c r="C54" s="926" t="e">
        <f t="shared" si="2"/>
        <v>#N/A</v>
      </c>
      <c r="D54" s="174" t="s">
        <v>758</v>
      </c>
      <c r="E54" s="927">
        <f t="shared" si="3"/>
        <v>0.1</v>
      </c>
      <c r="F54" s="928">
        <f t="shared" si="0"/>
        <v>0</v>
      </c>
      <c r="G54" s="927" t="str">
        <f t="shared" si="1"/>
        <v>Unknown</v>
      </c>
      <c r="H54" s="927" t="str">
        <f t="shared" si="1"/>
        <v>Income &amp; Growth</v>
      </c>
      <c r="I54" s="927" t="str">
        <f t="shared" si="1"/>
        <v>Private Market</v>
      </c>
      <c r="J54" s="927" t="str">
        <f t="shared" si="1"/>
        <v>Private Equities</v>
      </c>
      <c r="K54" s="927" t="str">
        <f t="shared" si="1"/>
        <v>Canada</v>
      </c>
      <c r="L54" s="172"/>
    </row>
    <row r="55" spans="1:12" s="30" customFormat="1" ht="15">
      <c r="A55" s="918" t="s">
        <v>205</v>
      </c>
      <c r="B55" s="929">
        <v>0</v>
      </c>
      <c r="C55" s="926" t="e">
        <f t="shared" si="2"/>
        <v>#N/A</v>
      </c>
      <c r="D55" s="174" t="s">
        <v>714</v>
      </c>
      <c r="E55" s="927">
        <f t="shared" si="3"/>
        <v>0</v>
      </c>
      <c r="F55" s="928">
        <f t="shared" si="0"/>
        <v>0</v>
      </c>
      <c r="G55" s="927">
        <f t="shared" si="1"/>
        <v>0.05</v>
      </c>
      <c r="H55" s="927" t="str">
        <f t="shared" si="1"/>
        <v>Growth</v>
      </c>
      <c r="I55" s="927" t="str">
        <f t="shared" si="1"/>
        <v>Public Market</v>
      </c>
      <c r="J55" s="927" t="str">
        <f t="shared" si="1"/>
        <v>Public Equities</v>
      </c>
      <c r="K55" s="927" t="str">
        <f t="shared" si="1"/>
        <v>Global</v>
      </c>
      <c r="L55" s="172"/>
    </row>
    <row r="56" spans="1:12" s="30" customFormat="1" ht="15">
      <c r="A56" s="918" t="s">
        <v>206</v>
      </c>
      <c r="B56" s="929">
        <v>0</v>
      </c>
      <c r="C56" s="926" t="e">
        <f t="shared" si="2"/>
        <v>#N/A</v>
      </c>
      <c r="D56" s="174" t="s">
        <v>763</v>
      </c>
      <c r="E56" s="927">
        <f t="shared" si="3"/>
        <v>0</v>
      </c>
      <c r="F56" s="928">
        <f t="shared" si="0"/>
        <v>0</v>
      </c>
      <c r="G56" s="927">
        <f t="shared" si="1"/>
        <v>0.05</v>
      </c>
      <c r="H56" s="927" t="str">
        <f t="shared" si="1"/>
        <v>Income &amp; Growth</v>
      </c>
      <c r="I56" s="927" t="str">
        <f t="shared" si="1"/>
        <v>Public Market</v>
      </c>
      <c r="J56" s="927" t="str">
        <f t="shared" si="1"/>
        <v>Public Equities</v>
      </c>
      <c r="K56" s="927" t="str">
        <f t="shared" si="1"/>
        <v>Global</v>
      </c>
      <c r="L56" s="172"/>
    </row>
    <row r="57" spans="1:12" s="30" customFormat="1" ht="15">
      <c r="A57" s="918" t="s">
        <v>537</v>
      </c>
      <c r="B57" s="929"/>
      <c r="C57" s="926" t="e">
        <f t="shared" si="2"/>
        <v>#N/A</v>
      </c>
      <c r="D57" s="174" t="s">
        <v>757</v>
      </c>
      <c r="E57" s="927">
        <f t="shared" si="3"/>
        <v>0.06</v>
      </c>
      <c r="F57" s="928">
        <f t="shared" si="0"/>
        <v>0</v>
      </c>
      <c r="G57" s="927">
        <f t="shared" si="1"/>
        <v>0.04</v>
      </c>
      <c r="H57" s="927" t="str">
        <f t="shared" si="1"/>
        <v>Income &amp; Growth</v>
      </c>
      <c r="I57" s="927" t="str">
        <f t="shared" si="1"/>
        <v>Private Market</v>
      </c>
      <c r="J57" s="927" t="str">
        <f t="shared" si="1"/>
        <v>Commercial Real Estate - REIT</v>
      </c>
      <c r="K57" s="927" t="str">
        <f t="shared" si="1"/>
        <v>United States</v>
      </c>
      <c r="L57" s="172"/>
    </row>
    <row r="58" spans="1:12" s="30" customFormat="1" ht="15">
      <c r="A58" s="918" t="s">
        <v>710</v>
      </c>
      <c r="B58" s="929">
        <v>0</v>
      </c>
      <c r="C58" s="926" t="e">
        <f t="shared" si="2"/>
        <v>#N/A</v>
      </c>
      <c r="D58" s="174" t="s">
        <v>756</v>
      </c>
      <c r="E58" s="927">
        <f t="shared" si="3"/>
        <v>0.09</v>
      </c>
      <c r="F58" s="928">
        <f t="shared" si="0"/>
        <v>0</v>
      </c>
      <c r="G58" s="927" t="str">
        <f t="shared" si="1"/>
        <v>N/A</v>
      </c>
      <c r="H58" s="927" t="str">
        <f t="shared" si="1"/>
        <v>Income</v>
      </c>
      <c r="I58" s="927" t="str">
        <f t="shared" si="1"/>
        <v>Private Market</v>
      </c>
      <c r="J58" s="927" t="str">
        <f t="shared" si="1"/>
        <v>Lending / Factoring / Leasing</v>
      </c>
      <c r="K58" s="927" t="str">
        <f t="shared" si="1"/>
        <v>Canada</v>
      </c>
      <c r="L58" s="172"/>
    </row>
    <row r="59" spans="1:12" s="30" customFormat="1" ht="15">
      <c r="A59" s="918"/>
      <c r="B59" s="929">
        <v>0</v>
      </c>
      <c r="C59" s="926" t="e">
        <f t="shared" si="2"/>
        <v>#N/A</v>
      </c>
      <c r="D59" s="174" t="s">
        <v>755</v>
      </c>
      <c r="E59" s="927">
        <f t="shared" si="3"/>
        <v>0.1</v>
      </c>
      <c r="F59" s="928">
        <f t="shared" si="0"/>
        <v>0</v>
      </c>
      <c r="G59" s="927" t="str">
        <f t="shared" si="1"/>
        <v>Unknown</v>
      </c>
      <c r="H59" s="927" t="str">
        <f t="shared" si="1"/>
        <v>Income</v>
      </c>
      <c r="I59" s="927" t="str">
        <f t="shared" si="1"/>
        <v>Private Market</v>
      </c>
      <c r="J59" s="927" t="str">
        <f t="shared" si="1"/>
        <v>Lending / Factoring / Leasing</v>
      </c>
      <c r="K59" s="927" t="str">
        <f t="shared" si="1"/>
        <v>Canada</v>
      </c>
      <c r="L59" s="172"/>
    </row>
    <row r="60" spans="1:12" s="30" customFormat="1" ht="15">
      <c r="A60" s="918"/>
      <c r="B60" s="929">
        <v>0</v>
      </c>
      <c r="C60" s="926" t="e">
        <f t="shared" si="2"/>
        <v>#N/A</v>
      </c>
      <c r="D60" s="174" t="s">
        <v>754</v>
      </c>
      <c r="E60" s="927">
        <f t="shared" si="3"/>
        <v>0.08</v>
      </c>
      <c r="F60" s="928">
        <f t="shared" si="0"/>
        <v>0</v>
      </c>
      <c r="G60" s="927" t="str">
        <f t="shared" si="1"/>
        <v>Unknown</v>
      </c>
      <c r="H60" s="927" t="str">
        <f t="shared" si="1"/>
        <v>Income</v>
      </c>
      <c r="I60" s="927" t="str">
        <f t="shared" si="1"/>
        <v>Private Market</v>
      </c>
      <c r="J60" s="927" t="str">
        <f t="shared" si="1"/>
        <v>Lending / Factoring / Leasing</v>
      </c>
      <c r="K60" s="927" t="str">
        <f t="shared" si="1"/>
        <v>Canada</v>
      </c>
      <c r="L60" s="172"/>
    </row>
    <row r="61" spans="1:12" s="30" customFormat="1" ht="15">
      <c r="A61" s="918"/>
      <c r="B61" s="929">
        <v>0</v>
      </c>
      <c r="C61" s="926" t="e">
        <f t="shared" si="2"/>
        <v>#N/A</v>
      </c>
      <c r="D61" s="174" t="s">
        <v>753</v>
      </c>
      <c r="E61" s="927">
        <f t="shared" si="3"/>
        <v>0.08</v>
      </c>
      <c r="F61" s="928">
        <f t="shared" si="0"/>
        <v>0</v>
      </c>
      <c r="G61" s="927" t="str">
        <f t="shared" si="1"/>
        <v>N/A</v>
      </c>
      <c r="H61" s="927" t="str">
        <f t="shared" si="1"/>
        <v>Income</v>
      </c>
      <c r="I61" s="927" t="str">
        <f t="shared" si="1"/>
        <v>Private Market</v>
      </c>
      <c r="J61" s="927" t="str">
        <f t="shared" si="1"/>
        <v>Mortgages</v>
      </c>
      <c r="K61" s="927" t="str">
        <f t="shared" si="1"/>
        <v>Canada</v>
      </c>
      <c r="L61" s="172"/>
    </row>
    <row r="62" spans="1:12" s="30" customFormat="1" ht="15">
      <c r="A62" s="918"/>
      <c r="B62" s="929">
        <v>0</v>
      </c>
      <c r="C62" s="926" t="e">
        <f t="shared" si="2"/>
        <v>#N/A</v>
      </c>
      <c r="D62" s="174" t="s">
        <v>737</v>
      </c>
      <c r="E62" s="927">
        <f t="shared" si="3"/>
        <v>0</v>
      </c>
      <c r="F62" s="928">
        <f t="shared" si="0"/>
        <v>0</v>
      </c>
      <c r="G62" s="927" t="str">
        <f t="shared" si="1"/>
        <v>Unknown</v>
      </c>
      <c r="H62" s="927" t="str">
        <f t="shared" si="1"/>
        <v>Tax Savings</v>
      </c>
      <c r="I62" s="927" t="str">
        <f t="shared" si="1"/>
        <v>Private Market</v>
      </c>
      <c r="J62" s="927" t="str">
        <f t="shared" si="1"/>
        <v>Commodities</v>
      </c>
      <c r="K62" s="927" t="str">
        <f t="shared" si="1"/>
        <v>Canada</v>
      </c>
      <c r="L62" s="172"/>
    </row>
    <row r="63" spans="1:12" s="30" customFormat="1" ht="15">
      <c r="A63" s="918"/>
      <c r="B63" s="929">
        <v>0</v>
      </c>
      <c r="C63" s="926" t="e">
        <f t="shared" si="2"/>
        <v>#N/A</v>
      </c>
      <c r="D63" s="174" t="s">
        <v>752</v>
      </c>
      <c r="E63" s="927">
        <f t="shared" si="3"/>
        <v>0</v>
      </c>
      <c r="F63" s="928">
        <f t="shared" si="0"/>
        <v>0</v>
      </c>
      <c r="G63" s="927">
        <f t="shared" si="1"/>
        <v>7.0000000000000007E-2</v>
      </c>
      <c r="H63" s="927" t="str">
        <f t="shared" si="1"/>
        <v>Tax Savings</v>
      </c>
      <c r="I63" s="927" t="str">
        <f t="shared" si="1"/>
        <v>Private Market</v>
      </c>
      <c r="J63" s="927" t="str">
        <f t="shared" si="1"/>
        <v>Commercial Real Estate - REIT</v>
      </c>
      <c r="K63" s="927" t="str">
        <f t="shared" si="1"/>
        <v>Canada</v>
      </c>
      <c r="L63" s="172"/>
    </row>
    <row r="64" spans="1:12" s="30" customFormat="1" ht="15">
      <c r="A64" s="918"/>
      <c r="B64" s="929">
        <v>0</v>
      </c>
      <c r="C64" s="926" t="e">
        <f t="shared" si="2"/>
        <v>#N/A</v>
      </c>
      <c r="D64" s="174" t="s">
        <v>716</v>
      </c>
      <c r="E64" s="927">
        <f t="shared" si="3"/>
        <v>0</v>
      </c>
      <c r="F64" s="928">
        <f t="shared" si="0"/>
        <v>0</v>
      </c>
      <c r="G64" s="927" t="str">
        <f t="shared" ref="G64:K78" si="5">IF($D64="A2A Capital - Foreign Income, paid annually",G$15,IF($D64="Canadian Coyote",G$16,IF($D64="Cash",G$17,IF($D64="Clearsky Capital Arizona Fund @ 5.0% - Yr 1; 6.0%-7.5% - Yrs 2-5",G$18,IF($D64="Clearsky Capital Income Fund",G$19,IF($D64="Enercapita @ 8% + LP shares",G$20,IF($D64="Equicapita @ 10% + LP shares",G$21,IF($D64="GARS Seg Fund",G$22,IF($D64="GMWB – Guaranteed Retirement Income",G$23,IF($D64="ICM VII @ 6-8% income plus appreciation",G$24,IF($D64="Invico Capital - Class A @ 10K - 9%",G$25,IF($D64="Invico Capital - Class D @ 50K - 10%+",G$26,IF($D64="Invico Capital - Class G &amp; C @ 8%+",G$27,IF($D64="KV Mortgage @ 8-9%",G$28,IF($D64="Maple Leaf Flow Through",G$29,IF($D64="Millennium III - projected IRR 3.63 to 10.46%",G$30,IF($D64="Mutual Funds",G$31,IF($D64="Niagara Alpha Access Fund",G$32,IF($D64="Omniarch Capital",G$33,IF($D64="Phoenix LV",G$34,IF($D64="Prime Funds: Royal Oak Income Trust II 11%",G$35,IF($D64="Prime Funds: Royal Oak Income Trust II 8%",G$36,IF($D64="Private Wealth Managers - Lonsdale / Croft / Matco",G$37,IF($D64="Pulis",G$38,IF($D64="Rockspring Capital",G$39,IF($D64="Secure Care Capital - 1 year bond @ 7%",G$40,IF($D64="Secure Care Capital - 3 year bond @ 8%",G$41,IF($D64="Secure Care Capital - 5 year bond @ 9%",G$42,IF($D64="Segregated Funds",G$43,IF($D64="Triumph Real Estate @ 7-12%+",G$44,IF($D64="Waltons - historical returns up to 12.55%",G$45,IF($D64="Weslease",G$46))))))))))))))))))))))))))))))))</f>
        <v>Unknown</v>
      </c>
      <c r="H64" s="927" t="str">
        <f t="shared" si="5"/>
        <v>Growth</v>
      </c>
      <c r="I64" s="927" t="str">
        <f t="shared" si="5"/>
        <v>Private Market</v>
      </c>
      <c r="J64" s="927" t="str">
        <f t="shared" si="5"/>
        <v>Managed Futures Hedge Fund</v>
      </c>
      <c r="K64" s="927" t="str">
        <f t="shared" si="5"/>
        <v>Global</v>
      </c>
      <c r="L64" s="172"/>
    </row>
    <row r="65" spans="1:12" s="30" customFormat="1" ht="15">
      <c r="A65" s="918"/>
      <c r="B65" s="929">
        <v>0</v>
      </c>
      <c r="C65" s="926" t="e">
        <f t="shared" si="2"/>
        <v>#N/A</v>
      </c>
      <c r="D65" s="174" t="s">
        <v>734</v>
      </c>
      <c r="E65" s="927">
        <f t="shared" ref="E65:E78" si="6">IF($D65="A2A Capital - Foreign Income, paid annually",E$15,IF($D65="Canadian Coyote",E$16,IF($D65="Cash",E$17,IF($D65="Clearsky Capital @ 5.0% - Yr 1; 6.0%-7.5% - Yrs 2-5",E$18,IF($D65="Clearsky Capital Income Fund",E$19,IF($D65="Enercapita @ 8% + LP shares",E$20,IF($D65="Equicapita @ 10% + LP shares",E$21,IF($D65="GARS Seg Fund",E$22,IF($D65="GMWB – Guaranteed Retirement Income",E$23,IF($D65="ICM VII @ 6-8% income plus appreciation",E$24,IF($D65="Invico Capital - Class A @ 10K - 9%",E$25,IF($D65="Invico Capital - Class D @ 50K - 10%+",E$26,IF($D65="Invico Capital - Class G &amp; C @ 8%+",E$27,IF($D65="KV Mortgage @ 8-9%",E$28,IF($D65="Maple Leaf Flow Through",E$29,IF($D65="Millennium III - projected IRR 3.63 to 10.46%",E$30,IF($D65="Mutual Funds",E$31,IF($D65="Niagara Alpha Access Fund",E$32,IF($D65="Omniarch Capital",E$33,IF($D65="Phoenix LV",E$34,IF($D65="Prime Funds: Royal Oak Income Trust II 11%",E$35,IF($D65="Prime Funds: Royal Oak Income Trust II 8%",E$36,IF($D65="Private Wealth Managers - Lonsdale / Croft / Matco",E$37,IF($D65="Pulis",E$38,IF($D65="Rockspring Capital",E$39,IF($D65="Secure Care Capital - 1 year bond @ 7%",E$40,IF($D65="Secure Care Capital - 3 year bond @ 8%",E$41,IF($D65="Secure Care Capital - 5 year bond @ 9%",E$42,IF($D65="Segregated Funds",E$43,IF($D65="Triumph Real Estate @ 7-12%+",E$44,IF($D65="Waltons - historical returns up to 12.55%",E$45,IF($D65="Weslease",E$46))))))))))))))))))))))))))))))))</f>
        <v>0.1</v>
      </c>
      <c r="F65" s="928">
        <f t="shared" si="0"/>
        <v>0</v>
      </c>
      <c r="G65" s="927" t="str">
        <f t="shared" si="5"/>
        <v>N/A</v>
      </c>
      <c r="H65" s="927" t="str">
        <f t="shared" si="5"/>
        <v>Income</v>
      </c>
      <c r="I65" s="927" t="str">
        <f t="shared" si="5"/>
        <v>Private Market</v>
      </c>
      <c r="J65" s="927" t="str">
        <f t="shared" si="5"/>
        <v>Bonds</v>
      </c>
      <c r="K65" s="927" t="str">
        <f t="shared" si="5"/>
        <v>United States</v>
      </c>
      <c r="L65" s="172"/>
    </row>
    <row r="66" spans="1:12" s="30" customFormat="1" ht="15">
      <c r="A66" s="918"/>
      <c r="B66" s="929">
        <v>0</v>
      </c>
      <c r="C66" s="926" t="e">
        <f t="shared" si="2"/>
        <v>#N/A</v>
      </c>
      <c r="D66" s="174" t="s">
        <v>733</v>
      </c>
      <c r="E66" s="927">
        <f t="shared" si="6"/>
        <v>0.05</v>
      </c>
      <c r="F66" s="928">
        <f t="shared" si="0"/>
        <v>0</v>
      </c>
      <c r="G66" s="927">
        <f t="shared" si="5"/>
        <v>7.0000000000000007E-2</v>
      </c>
      <c r="H66" s="927" t="str">
        <f t="shared" si="5"/>
        <v>Income &amp; Growth</v>
      </c>
      <c r="I66" s="927" t="str">
        <f t="shared" si="5"/>
        <v>Private Market</v>
      </c>
      <c r="J66" s="927" t="str">
        <f t="shared" si="5"/>
        <v>Commercial Real Estate - REIT</v>
      </c>
      <c r="K66" s="927" t="str">
        <f t="shared" si="5"/>
        <v>United States</v>
      </c>
      <c r="L66" s="172"/>
    </row>
    <row r="67" spans="1:12" s="30" customFormat="1" ht="15">
      <c r="A67" s="918"/>
      <c r="B67" s="929">
        <v>0</v>
      </c>
      <c r="C67" s="926" t="e">
        <f t="shared" si="2"/>
        <v>#N/A</v>
      </c>
      <c r="D67" s="174" t="s">
        <v>741</v>
      </c>
      <c r="E67" s="927">
        <f t="shared" si="6"/>
        <v>0</v>
      </c>
      <c r="F67" s="928">
        <f t="shared" si="0"/>
        <v>0</v>
      </c>
      <c r="G67" s="927">
        <f t="shared" si="5"/>
        <v>0.11</v>
      </c>
      <c r="H67" s="927" t="str">
        <f t="shared" si="5"/>
        <v>Growth</v>
      </c>
      <c r="I67" s="927" t="str">
        <f t="shared" si="5"/>
        <v>Private Market</v>
      </c>
      <c r="J67" s="927" t="str">
        <f t="shared" si="5"/>
        <v>Commercial Real Estate - Construction</v>
      </c>
      <c r="K67" s="927" t="str">
        <f t="shared" si="5"/>
        <v>Canada</v>
      </c>
      <c r="L67" s="172"/>
    </row>
    <row r="68" spans="1:12" s="30" customFormat="1" ht="15">
      <c r="A68" s="918"/>
      <c r="B68" s="929">
        <v>0</v>
      </c>
      <c r="C68" s="926" t="e">
        <f t="shared" si="2"/>
        <v>#N/A</v>
      </c>
      <c r="D68" s="174" t="s">
        <v>740</v>
      </c>
      <c r="E68" s="927">
        <f t="shared" si="6"/>
        <v>0.08</v>
      </c>
      <c r="F68" s="928">
        <f t="shared" si="0"/>
        <v>0</v>
      </c>
      <c r="G68" s="927" t="str">
        <f t="shared" si="5"/>
        <v>N/A</v>
      </c>
      <c r="H68" s="927" t="str">
        <f t="shared" si="5"/>
        <v>Income</v>
      </c>
      <c r="I68" s="927" t="str">
        <f t="shared" si="5"/>
        <v>Private Market</v>
      </c>
      <c r="J68" s="927" t="str">
        <f t="shared" si="5"/>
        <v>Commercial Real Estate - Construction</v>
      </c>
      <c r="K68" s="927" t="str">
        <f t="shared" si="5"/>
        <v>Canada</v>
      </c>
      <c r="L68" s="172"/>
    </row>
    <row r="69" spans="1:12" s="30" customFormat="1" ht="15">
      <c r="A69" s="918"/>
      <c r="B69" s="929">
        <v>0</v>
      </c>
      <c r="C69" s="926" t="e">
        <f t="shared" si="2"/>
        <v>#N/A</v>
      </c>
      <c r="D69" s="174" t="s">
        <v>751</v>
      </c>
      <c r="E69" s="927">
        <f t="shared" si="6"/>
        <v>0</v>
      </c>
      <c r="F69" s="928">
        <f t="shared" si="0"/>
        <v>0</v>
      </c>
      <c r="G69" s="927" t="str">
        <f t="shared" si="5"/>
        <v>Unknown</v>
      </c>
      <c r="H69" s="927" t="str">
        <f t="shared" si="5"/>
        <v>Growth</v>
      </c>
      <c r="I69" s="927" t="str">
        <f t="shared" si="5"/>
        <v>Public Market</v>
      </c>
      <c r="J69" s="927" t="str">
        <f t="shared" si="5"/>
        <v>Residential Real Estate</v>
      </c>
      <c r="K69" s="927" t="str">
        <f t="shared" si="5"/>
        <v>Unspecified</v>
      </c>
      <c r="L69" s="172"/>
    </row>
    <row r="70" spans="1:12" s="30" customFormat="1" ht="15">
      <c r="A70" s="918"/>
      <c r="B70" s="929">
        <v>0</v>
      </c>
      <c r="C70" s="926" t="e">
        <f t="shared" si="2"/>
        <v>#N/A</v>
      </c>
      <c r="D70" s="174" t="s">
        <v>731</v>
      </c>
      <c r="E70" s="927">
        <f t="shared" si="6"/>
        <v>0</v>
      </c>
      <c r="F70" s="928">
        <f t="shared" si="0"/>
        <v>0</v>
      </c>
      <c r="G70" s="927">
        <f t="shared" si="5"/>
        <v>0.1</v>
      </c>
      <c r="H70" s="927" t="str">
        <f t="shared" si="5"/>
        <v>Income &amp; Growth</v>
      </c>
      <c r="I70" s="927" t="str">
        <f t="shared" si="5"/>
        <v>Private Market</v>
      </c>
      <c r="J70" s="927" t="str">
        <f t="shared" si="5"/>
        <v>Commercial Real Estate - REIT</v>
      </c>
      <c r="K70" s="927" t="str">
        <f t="shared" si="5"/>
        <v>Canada</v>
      </c>
      <c r="L70" s="172"/>
    </row>
    <row r="71" spans="1:12" s="30" customFormat="1" ht="15">
      <c r="A71" s="918"/>
      <c r="B71" s="929">
        <v>0</v>
      </c>
      <c r="C71" s="926" t="e">
        <f t="shared" si="2"/>
        <v>#N/A</v>
      </c>
      <c r="D71" s="174" t="s">
        <v>732</v>
      </c>
      <c r="E71" s="927">
        <f t="shared" si="6"/>
        <v>0</v>
      </c>
      <c r="F71" s="928">
        <f t="shared" si="0"/>
        <v>0</v>
      </c>
      <c r="G71" s="927">
        <f t="shared" si="5"/>
        <v>0.1</v>
      </c>
      <c r="H71" s="927" t="str">
        <f t="shared" si="5"/>
        <v>Growth</v>
      </c>
      <c r="I71" s="927" t="str">
        <f t="shared" si="5"/>
        <v>Private Market</v>
      </c>
      <c r="J71" s="927" t="str">
        <f t="shared" si="5"/>
        <v>Residential Real Estate</v>
      </c>
      <c r="K71" s="927" t="str">
        <f t="shared" si="5"/>
        <v>United States</v>
      </c>
      <c r="L71" s="172"/>
    </row>
    <row r="72" spans="1:12" s="30" customFormat="1" ht="15">
      <c r="A72" s="918"/>
      <c r="B72" s="929">
        <v>0</v>
      </c>
      <c r="C72" s="926" t="e">
        <f t="shared" si="2"/>
        <v>#N/A</v>
      </c>
      <c r="D72" s="174" t="s">
        <v>746</v>
      </c>
      <c r="E72" s="927">
        <f t="shared" si="6"/>
        <v>7.0000000000000007E-2</v>
      </c>
      <c r="F72" s="928">
        <f t="shared" si="0"/>
        <v>0</v>
      </c>
      <c r="G72" s="927" t="str">
        <f t="shared" si="5"/>
        <v>N/A</v>
      </c>
      <c r="H72" s="927" t="str">
        <f t="shared" si="5"/>
        <v>Income</v>
      </c>
      <c r="I72" s="927" t="str">
        <f t="shared" si="5"/>
        <v>Private Market</v>
      </c>
      <c r="J72" s="927" t="str">
        <f t="shared" si="5"/>
        <v>Lending / Factoring / Leasing</v>
      </c>
      <c r="K72" s="927" t="str">
        <f t="shared" si="5"/>
        <v>Global</v>
      </c>
      <c r="L72" s="172"/>
    </row>
    <row r="73" spans="1:12" s="30" customFormat="1" ht="15">
      <c r="A73" s="918"/>
      <c r="B73" s="929">
        <v>0</v>
      </c>
      <c r="C73" s="926" t="e">
        <f t="shared" si="2"/>
        <v>#N/A</v>
      </c>
      <c r="D73" s="174" t="s">
        <v>747</v>
      </c>
      <c r="E73" s="927">
        <f t="shared" si="6"/>
        <v>0.08</v>
      </c>
      <c r="F73" s="928">
        <f t="shared" si="0"/>
        <v>0</v>
      </c>
      <c r="G73" s="927" t="str">
        <f t="shared" si="5"/>
        <v>N/A</v>
      </c>
      <c r="H73" s="927" t="str">
        <f t="shared" si="5"/>
        <v>Income</v>
      </c>
      <c r="I73" s="927" t="str">
        <f t="shared" si="5"/>
        <v>Private Market</v>
      </c>
      <c r="J73" s="927" t="str">
        <f t="shared" si="5"/>
        <v>Lending / Factoring / Leasing</v>
      </c>
      <c r="K73" s="927" t="str">
        <f t="shared" si="5"/>
        <v>Global</v>
      </c>
      <c r="L73" s="172"/>
    </row>
    <row r="74" spans="1:12" s="30" customFormat="1" ht="15">
      <c r="A74" s="918"/>
      <c r="B74" s="929">
        <v>0</v>
      </c>
      <c r="C74" s="926" t="e">
        <f t="shared" si="2"/>
        <v>#N/A</v>
      </c>
      <c r="D74" s="174" t="s">
        <v>748</v>
      </c>
      <c r="E74" s="927">
        <f t="shared" si="6"/>
        <v>0.09</v>
      </c>
      <c r="F74" s="928">
        <f t="shared" si="0"/>
        <v>0</v>
      </c>
      <c r="G74" s="927" t="str">
        <f t="shared" si="5"/>
        <v>N/A</v>
      </c>
      <c r="H74" s="927" t="str">
        <f t="shared" si="5"/>
        <v>Income</v>
      </c>
      <c r="I74" s="927" t="str">
        <f t="shared" si="5"/>
        <v>Private Market</v>
      </c>
      <c r="J74" s="927" t="str">
        <f t="shared" si="5"/>
        <v>Lending / Factoring / Leasing</v>
      </c>
      <c r="K74" s="927" t="str">
        <f t="shared" si="5"/>
        <v>Global</v>
      </c>
      <c r="L74" s="172"/>
    </row>
    <row r="75" spans="1:12" s="30" customFormat="1" ht="15">
      <c r="A75" s="918"/>
      <c r="B75" s="929">
        <v>0</v>
      </c>
      <c r="C75" s="926" t="e">
        <f t="shared" si="2"/>
        <v>#N/A</v>
      </c>
      <c r="D75" s="174" t="s">
        <v>730</v>
      </c>
      <c r="E75" s="927">
        <f t="shared" si="6"/>
        <v>0</v>
      </c>
      <c r="F75" s="928">
        <f t="shared" si="0"/>
        <v>0</v>
      </c>
      <c r="G75" s="927" t="str">
        <f t="shared" si="5"/>
        <v>Unknown</v>
      </c>
      <c r="H75" s="927" t="str">
        <f t="shared" si="5"/>
        <v>Income</v>
      </c>
      <c r="I75" s="927" t="str">
        <f t="shared" si="5"/>
        <v>Public Market</v>
      </c>
      <c r="J75" s="927" t="str">
        <f t="shared" si="5"/>
        <v>Public Equities</v>
      </c>
      <c r="K75" s="927" t="str">
        <f t="shared" si="5"/>
        <v>Canada</v>
      </c>
      <c r="L75" s="172"/>
    </row>
    <row r="76" spans="1:12" s="30" customFormat="1" ht="15">
      <c r="A76" s="918"/>
      <c r="B76" s="929">
        <v>0</v>
      </c>
      <c r="C76" s="926" t="e">
        <f t="shared" si="2"/>
        <v>#N/A</v>
      </c>
      <c r="D76" s="174" t="s">
        <v>749</v>
      </c>
      <c r="E76" s="927">
        <f t="shared" si="6"/>
        <v>7.0000000000000007E-2</v>
      </c>
      <c r="F76" s="928">
        <f t="shared" si="0"/>
        <v>0</v>
      </c>
      <c r="G76" s="927" t="str">
        <f t="shared" si="5"/>
        <v>Unknown</v>
      </c>
      <c r="H76" s="927" t="str">
        <f t="shared" si="5"/>
        <v>Income</v>
      </c>
      <c r="I76" s="927" t="str">
        <f t="shared" si="5"/>
        <v>Private Market</v>
      </c>
      <c r="J76" s="927" t="str">
        <f t="shared" si="5"/>
        <v>Commercial Real Estate - REIT</v>
      </c>
      <c r="K76" s="927" t="str">
        <f t="shared" si="5"/>
        <v>Canada</v>
      </c>
      <c r="L76" s="172"/>
    </row>
    <row r="77" spans="1:12" s="30" customFormat="1" ht="15">
      <c r="A77" s="918"/>
      <c r="B77" s="929">
        <v>0</v>
      </c>
      <c r="C77" s="926" t="e">
        <f t="shared" si="2"/>
        <v>#N/A</v>
      </c>
      <c r="D77" s="174" t="s">
        <v>750</v>
      </c>
      <c r="E77" s="927">
        <f t="shared" si="6"/>
        <v>0</v>
      </c>
      <c r="F77" s="928">
        <f t="shared" si="0"/>
        <v>0</v>
      </c>
      <c r="G77" s="927">
        <f t="shared" si="5"/>
        <v>0.1</v>
      </c>
      <c r="H77" s="927" t="str">
        <f t="shared" si="5"/>
        <v>Growth</v>
      </c>
      <c r="I77" s="927" t="str">
        <f t="shared" si="5"/>
        <v>Private Market</v>
      </c>
      <c r="J77" s="927" t="str">
        <f t="shared" si="5"/>
        <v>Land Banking</v>
      </c>
      <c r="K77" s="927" t="str">
        <f t="shared" si="5"/>
        <v>United States</v>
      </c>
      <c r="L77" s="172"/>
    </row>
    <row r="78" spans="1:12" s="30" customFormat="1" ht="15">
      <c r="A78" s="918"/>
      <c r="B78" s="930">
        <v>0</v>
      </c>
      <c r="C78" s="926" t="e">
        <f t="shared" si="2"/>
        <v>#N/A</v>
      </c>
      <c r="D78" s="174" t="s">
        <v>735</v>
      </c>
      <c r="E78" s="927">
        <f t="shared" si="6"/>
        <v>0.12</v>
      </c>
      <c r="F78" s="928">
        <f t="shared" si="0"/>
        <v>0</v>
      </c>
      <c r="G78" s="927" t="str">
        <f t="shared" si="5"/>
        <v>N/A</v>
      </c>
      <c r="H78" s="927" t="str">
        <f t="shared" si="5"/>
        <v>Income</v>
      </c>
      <c r="I78" s="927" t="str">
        <f t="shared" si="5"/>
        <v>Private Market</v>
      </c>
      <c r="J78" s="927" t="str">
        <f t="shared" si="5"/>
        <v>Lending / Factoring / Leasing</v>
      </c>
      <c r="K78" s="927" t="str">
        <f t="shared" si="5"/>
        <v>Canada</v>
      </c>
      <c r="L78" s="172"/>
    </row>
    <row r="79" spans="1:12" s="30" customFormat="1" ht="15">
      <c r="A79" s="931" t="s">
        <v>7</v>
      </c>
      <c r="B79" s="932">
        <f>SUM(B48:B78)</f>
        <v>0</v>
      </c>
      <c r="C79" s="932"/>
      <c r="D79" s="174"/>
      <c r="E79" s="933" t="s">
        <v>773</v>
      </c>
      <c r="F79" s="934">
        <f>SUM(F48:F78)</f>
        <v>0</v>
      </c>
      <c r="G79" s="927"/>
      <c r="H79" s="927"/>
      <c r="I79" s="927"/>
      <c r="J79" s="927"/>
      <c r="K79" s="927"/>
      <c r="L79" s="172"/>
    </row>
    <row r="80" spans="1:12" s="30" customFormat="1" ht="15.75" thickBot="1">
      <c r="A80" s="935"/>
      <c r="B80" s="936"/>
      <c r="C80" s="936"/>
      <c r="D80" s="321"/>
      <c r="E80" s="937"/>
      <c r="F80" s="937"/>
      <c r="G80" s="937"/>
      <c r="H80" s="937"/>
      <c r="I80" s="937"/>
      <c r="J80" s="937"/>
      <c r="K80" s="937"/>
      <c r="L80" s="322"/>
    </row>
    <row r="81" spans="1:12" s="917" customFormat="1" ht="18">
      <c r="A81" s="1214" t="s">
        <v>810</v>
      </c>
      <c r="B81" s="1215"/>
      <c r="C81" s="1215"/>
      <c r="D81" s="1215"/>
      <c r="E81" s="1215"/>
      <c r="F81" s="1215"/>
      <c r="G81" s="1215"/>
      <c r="H81" s="1215"/>
      <c r="I81" s="1215"/>
      <c r="J81" s="1215"/>
      <c r="K81" s="1215"/>
      <c r="L81" s="1216"/>
    </row>
    <row r="82" spans="1:12">
      <c r="A82" s="793"/>
      <c r="B82" s="168"/>
      <c r="C82" s="168"/>
      <c r="D82" s="168"/>
      <c r="E82" s="780"/>
      <c r="F82" s="780"/>
      <c r="G82" s="780"/>
      <c r="H82" s="780"/>
      <c r="I82" s="780"/>
      <c r="J82" s="780"/>
      <c r="K82" s="780"/>
      <c r="L82" s="169"/>
    </row>
    <row r="83" spans="1:12" s="30" customFormat="1" ht="15">
      <c r="A83" s="918"/>
      <c r="B83" s="174"/>
      <c r="C83" s="174"/>
      <c r="D83" s="174"/>
      <c r="E83" s="927"/>
      <c r="F83" s="927"/>
      <c r="G83" s="927"/>
      <c r="H83" s="927"/>
      <c r="I83" s="927"/>
      <c r="J83" s="927"/>
      <c r="K83" s="927"/>
      <c r="L83" s="172"/>
    </row>
    <row r="84" spans="1:12" s="30" customFormat="1" ht="15">
      <c r="A84" s="918"/>
      <c r="B84" s="174"/>
      <c r="C84" s="174"/>
      <c r="D84" s="174"/>
      <c r="E84" s="927"/>
      <c r="F84" s="927"/>
      <c r="G84" s="927"/>
      <c r="H84" s="927"/>
      <c r="I84" s="927"/>
      <c r="J84" s="927"/>
      <c r="K84" s="927"/>
      <c r="L84" s="172"/>
    </row>
    <row r="85" spans="1:12" s="30" customFormat="1" ht="15">
      <c r="A85" s="918"/>
      <c r="B85" s="174"/>
      <c r="C85" s="174"/>
      <c r="D85" s="174"/>
      <c r="E85" s="927"/>
      <c r="F85" s="927"/>
      <c r="G85" s="927"/>
      <c r="H85" s="927"/>
      <c r="I85" s="927"/>
      <c r="J85" s="927"/>
      <c r="K85" s="927"/>
      <c r="L85" s="172"/>
    </row>
    <row r="86" spans="1:12" s="30" customFormat="1" ht="15">
      <c r="A86" s="918"/>
      <c r="B86" s="938">
        <f>SUMIF(A$48:A$78, "RRSP / RRIF", $B$48:$B$78)</f>
        <v>0</v>
      </c>
      <c r="C86" s="617" t="e">
        <f t="shared" ref="C86:C92" si="7">IF(B86=0,NA(),B86)</f>
        <v>#N/A</v>
      </c>
      <c r="D86" s="908" t="s">
        <v>709</v>
      </c>
      <c r="E86" s="927"/>
      <c r="F86" s="927"/>
      <c r="G86" s="927"/>
      <c r="H86" s="927"/>
      <c r="I86" s="927"/>
      <c r="J86" s="927"/>
      <c r="K86" s="927"/>
      <c r="L86" s="172"/>
    </row>
    <row r="87" spans="1:12" s="30" customFormat="1" ht="15">
      <c r="A87" s="918"/>
      <c r="B87" s="938">
        <f>SUMIF(A48:A78, "Spousal RRSP", B48:B78)</f>
        <v>0</v>
      </c>
      <c r="C87" s="617" t="e">
        <f t="shared" si="7"/>
        <v>#N/A</v>
      </c>
      <c r="D87" s="908" t="s">
        <v>707</v>
      </c>
      <c r="E87" s="927"/>
      <c r="F87" s="927"/>
      <c r="G87" s="927"/>
      <c r="H87" s="927"/>
      <c r="I87" s="927"/>
      <c r="J87" s="927"/>
      <c r="K87" s="927"/>
      <c r="L87" s="172"/>
    </row>
    <row r="88" spans="1:12" s="30" customFormat="1" ht="15">
      <c r="A88" s="918"/>
      <c r="B88" s="938">
        <f>SUMIF(A48:A78, "LIRA/LIF", B48:B78)</f>
        <v>0</v>
      </c>
      <c r="C88" s="617" t="e">
        <f t="shared" si="7"/>
        <v>#N/A</v>
      </c>
      <c r="D88" s="908" t="s">
        <v>708</v>
      </c>
      <c r="E88" s="927"/>
      <c r="F88" s="927"/>
      <c r="G88" s="927"/>
      <c r="H88" s="927"/>
      <c r="I88" s="927"/>
      <c r="J88" s="927"/>
      <c r="K88" s="927"/>
      <c r="L88" s="172"/>
    </row>
    <row r="89" spans="1:12" s="30" customFormat="1" ht="15">
      <c r="A89" s="918"/>
      <c r="B89" s="938">
        <f>SUMIF(A48:A78, "TFSA", B48:B78)</f>
        <v>0</v>
      </c>
      <c r="C89" s="617" t="e">
        <f t="shared" si="7"/>
        <v>#N/A</v>
      </c>
      <c r="D89" s="908" t="s">
        <v>205</v>
      </c>
      <c r="E89" s="927"/>
      <c r="F89" s="927"/>
      <c r="G89" s="927"/>
      <c r="H89" s="927"/>
      <c r="I89" s="927"/>
      <c r="J89" s="927"/>
      <c r="K89" s="927"/>
      <c r="L89" s="172"/>
    </row>
    <row r="90" spans="1:12" s="30" customFormat="1" ht="15">
      <c r="A90" s="918"/>
      <c r="B90" s="938">
        <f>SUMIF(A48:A78, "RESP", B48:B78)</f>
        <v>0</v>
      </c>
      <c r="C90" s="617" t="e">
        <f t="shared" si="7"/>
        <v>#N/A</v>
      </c>
      <c r="D90" s="908" t="s">
        <v>206</v>
      </c>
      <c r="E90" s="927"/>
      <c r="F90" s="927"/>
      <c r="G90" s="927"/>
      <c r="H90" s="927"/>
      <c r="I90" s="927"/>
      <c r="J90" s="927"/>
      <c r="K90" s="927"/>
      <c r="L90" s="172"/>
    </row>
    <row r="91" spans="1:12" s="30" customFormat="1" ht="15">
      <c r="A91" s="918"/>
      <c r="B91" s="938">
        <f>SUMIF(A48:A78, "Flow Through", B48:B78)</f>
        <v>0</v>
      </c>
      <c r="C91" s="617" t="e">
        <f t="shared" si="7"/>
        <v>#N/A</v>
      </c>
      <c r="D91" s="908" t="s">
        <v>710</v>
      </c>
      <c r="E91" s="927"/>
      <c r="F91" s="927"/>
      <c r="G91" s="927"/>
      <c r="H91" s="927"/>
      <c r="I91" s="927"/>
      <c r="J91" s="927"/>
      <c r="K91" s="927"/>
      <c r="L91" s="172"/>
    </row>
    <row r="92" spans="1:12" s="30" customFormat="1" ht="15">
      <c r="A92" s="918"/>
      <c r="B92" s="939">
        <f>SUMIF(A48:A78, "Open", B48:B78)</f>
        <v>0</v>
      </c>
      <c r="C92" s="617" t="e">
        <f t="shared" si="7"/>
        <v>#N/A</v>
      </c>
      <c r="D92" s="908" t="s">
        <v>537</v>
      </c>
      <c r="E92" s="927"/>
      <c r="F92" s="927"/>
      <c r="G92" s="927"/>
      <c r="H92" s="927"/>
      <c r="I92" s="927"/>
      <c r="J92" s="927"/>
      <c r="K92" s="927"/>
      <c r="L92" s="172"/>
    </row>
    <row r="93" spans="1:12" s="30" customFormat="1" ht="15">
      <c r="A93" s="918"/>
      <c r="B93" s="940">
        <f>SUM(B86:B92)</f>
        <v>0</v>
      </c>
      <c r="C93" s="940"/>
      <c r="D93" s="941" t="s">
        <v>500</v>
      </c>
      <c r="E93" s="927"/>
      <c r="F93" s="927"/>
      <c r="G93" s="927"/>
      <c r="H93" s="927"/>
      <c r="I93" s="927"/>
      <c r="J93" s="927"/>
      <c r="K93" s="927"/>
      <c r="L93" s="172"/>
    </row>
    <row r="94" spans="1:12" s="30" customFormat="1" ht="15">
      <c r="A94" s="918"/>
      <c r="B94" s="174"/>
      <c r="C94" s="174"/>
      <c r="D94" s="174"/>
      <c r="E94" s="927"/>
      <c r="F94" s="927"/>
      <c r="G94" s="927"/>
      <c r="H94" s="927"/>
      <c r="I94" s="927"/>
      <c r="J94" s="927"/>
      <c r="K94" s="927"/>
      <c r="L94" s="172"/>
    </row>
    <row r="95" spans="1:12" s="30" customFormat="1" ht="15">
      <c r="A95" s="918"/>
      <c r="B95" s="174"/>
      <c r="C95" s="174"/>
      <c r="D95" s="174"/>
      <c r="E95" s="927"/>
      <c r="F95" s="927"/>
      <c r="G95" s="927"/>
      <c r="H95" s="927"/>
      <c r="I95" s="927"/>
      <c r="J95" s="927"/>
      <c r="K95" s="927"/>
      <c r="L95" s="172"/>
    </row>
    <row r="96" spans="1:12" s="30" customFormat="1" ht="15">
      <c r="A96" s="918"/>
      <c r="B96" s="174"/>
      <c r="C96" s="174"/>
      <c r="D96" s="174"/>
      <c r="E96" s="927"/>
      <c r="F96" s="927"/>
      <c r="G96" s="927"/>
      <c r="H96" s="927"/>
      <c r="I96" s="927"/>
      <c r="J96" s="927"/>
      <c r="K96" s="927"/>
      <c r="L96" s="172"/>
    </row>
    <row r="97" spans="1:12" s="30" customFormat="1" ht="15">
      <c r="A97" s="918"/>
      <c r="B97" s="174"/>
      <c r="C97" s="174"/>
      <c r="D97" s="174"/>
      <c r="E97" s="927"/>
      <c r="F97" s="927"/>
      <c r="G97" s="927"/>
      <c r="H97" s="927"/>
      <c r="I97" s="927"/>
      <c r="J97" s="927"/>
      <c r="K97" s="927"/>
      <c r="L97" s="172"/>
    </row>
    <row r="98" spans="1:12" s="30" customFormat="1" ht="15">
      <c r="A98" s="918"/>
      <c r="B98" s="174"/>
      <c r="C98" s="174"/>
      <c r="D98" s="174"/>
      <c r="E98" s="927"/>
      <c r="F98" s="927"/>
      <c r="G98" s="927"/>
      <c r="H98" s="927"/>
      <c r="I98" s="927"/>
      <c r="J98" s="927"/>
      <c r="K98" s="927"/>
      <c r="L98" s="172"/>
    </row>
    <row r="99" spans="1:12" s="30" customFormat="1" ht="15">
      <c r="A99" s="918"/>
      <c r="B99" s="174"/>
      <c r="C99" s="174"/>
      <c r="D99" s="174"/>
      <c r="E99" s="927"/>
      <c r="F99" s="927"/>
      <c r="G99" s="927"/>
      <c r="H99" s="927"/>
      <c r="I99" s="927"/>
      <c r="J99" s="927"/>
      <c r="K99" s="927"/>
      <c r="L99" s="172"/>
    </row>
    <row r="100" spans="1:12" s="30" customFormat="1" ht="15">
      <c r="A100" s="918"/>
      <c r="B100" s="174"/>
      <c r="C100" s="174"/>
      <c r="D100" s="174"/>
      <c r="E100" s="927"/>
      <c r="F100" s="927"/>
      <c r="G100" s="927"/>
      <c r="H100" s="927"/>
      <c r="I100" s="927"/>
      <c r="J100" s="927"/>
      <c r="K100" s="927"/>
      <c r="L100" s="172"/>
    </row>
    <row r="101" spans="1:12" s="30" customFormat="1" ht="15">
      <c r="A101" s="918"/>
      <c r="B101" s="174"/>
      <c r="C101" s="174"/>
      <c r="D101" s="174"/>
      <c r="E101" s="927"/>
      <c r="F101" s="927"/>
      <c r="G101" s="927"/>
      <c r="H101" s="927"/>
      <c r="I101" s="927"/>
      <c r="J101" s="927"/>
      <c r="K101" s="927"/>
      <c r="L101" s="172"/>
    </row>
    <row r="102" spans="1:12" s="30" customFormat="1" ht="15.75" thickBot="1">
      <c r="A102" s="942"/>
      <c r="B102" s="321"/>
      <c r="C102" s="321"/>
      <c r="D102" s="321"/>
      <c r="E102" s="937"/>
      <c r="F102" s="937"/>
      <c r="G102" s="937"/>
      <c r="H102" s="937"/>
      <c r="I102" s="937"/>
      <c r="J102" s="937"/>
      <c r="K102" s="937"/>
      <c r="L102" s="322"/>
    </row>
    <row r="103" spans="1:12" s="917" customFormat="1" ht="18">
      <c r="A103" s="1219" t="s">
        <v>811</v>
      </c>
      <c r="B103" s="1220"/>
      <c r="C103" s="1220"/>
      <c r="D103" s="1220"/>
      <c r="E103" s="1220"/>
      <c r="F103" s="1220"/>
      <c r="G103" s="1220"/>
      <c r="H103" s="1220"/>
      <c r="I103" s="1220"/>
      <c r="J103" s="1220"/>
      <c r="K103" s="1220"/>
      <c r="L103" s="1221"/>
    </row>
    <row r="104" spans="1:12" s="30" customFormat="1" ht="15">
      <c r="A104" s="943"/>
      <c r="B104" s="174"/>
      <c r="C104" s="174"/>
      <c r="D104" s="174"/>
      <c r="E104" s="927"/>
      <c r="F104" s="927"/>
      <c r="G104" s="927"/>
      <c r="H104" s="927"/>
      <c r="I104" s="927"/>
      <c r="J104" s="927"/>
      <c r="K104" s="927"/>
      <c r="L104" s="172"/>
    </row>
    <row r="105" spans="1:12" s="30" customFormat="1" ht="15">
      <c r="A105" s="943"/>
      <c r="B105" s="174"/>
      <c r="C105" s="174"/>
      <c r="D105" s="174"/>
      <c r="E105" s="927"/>
      <c r="F105" s="927"/>
      <c r="G105" s="927"/>
      <c r="H105" s="927"/>
      <c r="I105" s="927"/>
      <c r="J105" s="927"/>
      <c r="K105" s="927"/>
      <c r="L105" s="172"/>
    </row>
    <row r="106" spans="1:12" s="30" customFormat="1" ht="15">
      <c r="A106" s="944"/>
      <c r="B106" s="945">
        <f>SUMIF($H$48:$H$78, "Income", $B$48:$B$78)</f>
        <v>0</v>
      </c>
      <c r="C106" s="946" t="e">
        <f>IF(B106=0,NA(),B106)</f>
        <v>#N/A</v>
      </c>
      <c r="D106" s="947" t="s">
        <v>390</v>
      </c>
      <c r="E106" s="927"/>
      <c r="F106" s="927"/>
      <c r="G106" s="927"/>
      <c r="H106" s="948"/>
      <c r="I106" s="927"/>
      <c r="J106" s="927"/>
      <c r="K106" s="927"/>
      <c r="L106" s="172"/>
    </row>
    <row r="107" spans="1:12" s="30" customFormat="1" ht="15">
      <c r="A107" s="944"/>
      <c r="B107" s="945">
        <f>SUMIF($H$48:$H$78, "Income &amp; Growth", $B$48:$B$78)</f>
        <v>0</v>
      </c>
      <c r="C107" s="946" t="e">
        <f t="shared" ref="C107:C110" si="8">IF(B107=0,NA(),B107)</f>
        <v>#N/A</v>
      </c>
      <c r="D107" s="947" t="s">
        <v>711</v>
      </c>
      <c r="E107" s="927"/>
      <c r="F107" s="927"/>
      <c r="G107" s="927"/>
      <c r="H107" s="948"/>
      <c r="I107" s="927"/>
      <c r="J107" s="927"/>
      <c r="K107" s="927"/>
      <c r="L107" s="172"/>
    </row>
    <row r="108" spans="1:12" s="30" customFormat="1" ht="15">
      <c r="A108" s="944"/>
      <c r="B108" s="945">
        <f>SUMIF($H$48:$H$78, "Growth", $B$48:$B$78)</f>
        <v>0</v>
      </c>
      <c r="C108" s="946" t="e">
        <f t="shared" si="8"/>
        <v>#N/A</v>
      </c>
      <c r="D108" s="947" t="s">
        <v>512</v>
      </c>
      <c r="E108" s="927"/>
      <c r="F108" s="927"/>
      <c r="G108" s="927"/>
      <c r="H108" s="927"/>
      <c r="I108" s="927"/>
      <c r="J108" s="927"/>
      <c r="K108" s="927"/>
      <c r="L108" s="172"/>
    </row>
    <row r="109" spans="1:12" s="30" customFormat="1" ht="15">
      <c r="A109" s="944"/>
      <c r="B109" s="945">
        <f>SUMIF($H$48:$H$78, "Tax Savings", $B$48:$B$78)</f>
        <v>0</v>
      </c>
      <c r="C109" s="946" t="e">
        <f t="shared" si="8"/>
        <v>#N/A</v>
      </c>
      <c r="D109" s="947" t="s">
        <v>712</v>
      </c>
      <c r="E109" s="927"/>
      <c r="F109" s="927"/>
      <c r="G109" s="927"/>
      <c r="H109" s="927"/>
      <c r="I109" s="927"/>
      <c r="J109" s="927"/>
      <c r="K109" s="927"/>
      <c r="L109" s="172"/>
    </row>
    <row r="110" spans="1:12" s="30" customFormat="1" ht="15">
      <c r="A110" s="944"/>
      <c r="B110" s="949">
        <f>SUMIF($H$48:$H$78, "Cash", $B$48:$B$78)</f>
        <v>0</v>
      </c>
      <c r="C110" s="946" t="e">
        <f t="shared" si="8"/>
        <v>#N/A</v>
      </c>
      <c r="D110" s="947" t="s">
        <v>775</v>
      </c>
      <c r="E110" s="927"/>
      <c r="F110" s="927"/>
      <c r="G110" s="927"/>
      <c r="H110" s="927"/>
      <c r="I110" s="927"/>
      <c r="J110" s="927"/>
      <c r="K110" s="927"/>
      <c r="L110" s="172"/>
    </row>
    <row r="111" spans="1:12" s="30" customFormat="1" ht="15">
      <c r="A111" s="950"/>
      <c r="B111" s="951">
        <f>SUM(B106:B108)</f>
        <v>0</v>
      </c>
      <c r="C111" s="951"/>
      <c r="D111" s="879" t="s">
        <v>500</v>
      </c>
      <c r="E111" s="927"/>
      <c r="F111" s="927"/>
      <c r="G111" s="927"/>
      <c r="H111" s="927"/>
      <c r="I111" s="927"/>
      <c r="J111" s="927"/>
      <c r="K111" s="927"/>
      <c r="L111" s="172"/>
    </row>
    <row r="112" spans="1:12" s="30" customFormat="1" ht="15">
      <c r="A112" s="944"/>
      <c r="B112" s="927"/>
      <c r="C112" s="927"/>
      <c r="D112" s="174"/>
      <c r="E112" s="927"/>
      <c r="F112" s="927"/>
      <c r="G112" s="927"/>
      <c r="H112" s="927"/>
      <c r="I112" s="927"/>
      <c r="J112" s="927"/>
      <c r="K112" s="927"/>
      <c r="L112" s="172"/>
    </row>
    <row r="113" spans="1:12">
      <c r="A113" s="834"/>
      <c r="B113" s="780"/>
      <c r="C113" s="780"/>
      <c r="D113" s="168"/>
      <c r="E113" s="780"/>
      <c r="F113" s="780"/>
      <c r="G113" s="780"/>
      <c r="H113" s="780"/>
      <c r="I113" s="780"/>
      <c r="J113" s="780"/>
      <c r="K113" s="780"/>
      <c r="L113" s="169"/>
    </row>
    <row r="114" spans="1:12" ht="15">
      <c r="A114" s="876"/>
      <c r="B114" s="877"/>
      <c r="C114" s="873"/>
      <c r="D114" s="880" t="s">
        <v>772</v>
      </c>
      <c r="E114" s="780"/>
      <c r="F114" s="780"/>
      <c r="G114" s="780"/>
      <c r="H114" s="780"/>
      <c r="I114" s="780"/>
      <c r="J114" s="780"/>
      <c r="K114" s="780"/>
      <c r="L114" s="169"/>
    </row>
    <row r="115" spans="1:12" ht="12.75" customHeight="1">
      <c r="A115" s="876"/>
      <c r="B115" s="878" t="e">
        <f>B119/(B106+B107)</f>
        <v>#DIV/0!</v>
      </c>
      <c r="C115" s="797"/>
      <c r="D115" s="880" t="s">
        <v>778</v>
      </c>
      <c r="E115" s="780"/>
      <c r="F115" s="780"/>
      <c r="G115" s="780"/>
      <c r="H115" s="780"/>
      <c r="I115" s="780"/>
      <c r="J115" s="780"/>
      <c r="K115" s="780"/>
      <c r="L115" s="169"/>
    </row>
    <row r="116" spans="1:12">
      <c r="A116" s="834"/>
      <c r="B116" s="781"/>
      <c r="C116" s="781"/>
      <c r="D116" s="168"/>
      <c r="E116" s="780"/>
      <c r="F116" s="780"/>
      <c r="G116" s="780"/>
      <c r="H116" s="780"/>
      <c r="I116" s="780"/>
      <c r="J116" s="780"/>
      <c r="K116" s="780"/>
      <c r="L116" s="169"/>
    </row>
    <row r="117" spans="1:12" ht="15">
      <c r="A117" s="834"/>
      <c r="B117" s="875"/>
      <c r="C117" s="781"/>
      <c r="D117" s="168"/>
      <c r="E117" s="780"/>
      <c r="F117" s="780"/>
      <c r="G117" s="780"/>
      <c r="H117" s="780"/>
      <c r="I117" s="780"/>
      <c r="J117" s="780"/>
      <c r="K117" s="780"/>
      <c r="L117" s="169"/>
    </row>
    <row r="118" spans="1:12">
      <c r="A118" s="834"/>
      <c r="B118" s="781"/>
      <c r="C118" s="781"/>
      <c r="D118" s="168"/>
      <c r="E118" s="780"/>
      <c r="F118" s="780"/>
      <c r="G118" s="780"/>
      <c r="H118" s="780"/>
      <c r="I118" s="780"/>
      <c r="J118" s="780"/>
      <c r="K118" s="780"/>
      <c r="L118" s="169"/>
    </row>
    <row r="119" spans="1:12" ht="15">
      <c r="A119" s="876"/>
      <c r="B119" s="851">
        <f>F79</f>
        <v>0</v>
      </c>
      <c r="C119" s="873"/>
      <c r="D119" s="879" t="s">
        <v>770</v>
      </c>
      <c r="E119" s="780"/>
      <c r="F119" s="780"/>
      <c r="G119" s="780"/>
      <c r="H119" s="780"/>
      <c r="I119" s="780"/>
      <c r="J119" s="780"/>
      <c r="K119" s="780"/>
      <c r="L119" s="169"/>
    </row>
    <row r="120" spans="1:12">
      <c r="A120" s="834"/>
      <c r="B120" s="781"/>
      <c r="C120" s="781"/>
      <c r="D120" s="168"/>
      <c r="E120" s="780"/>
      <c r="F120" s="780"/>
      <c r="G120" s="780"/>
      <c r="H120" s="780"/>
      <c r="I120" s="780"/>
      <c r="J120" s="780"/>
      <c r="K120" s="780"/>
      <c r="L120" s="169"/>
    </row>
    <row r="121" spans="1:12" ht="15">
      <c r="A121" s="834"/>
      <c r="B121" s="802"/>
      <c r="C121" s="801"/>
      <c r="D121" s="168"/>
      <c r="E121" s="780"/>
      <c r="F121" s="780"/>
      <c r="G121" s="780"/>
      <c r="H121" s="780"/>
      <c r="I121" s="780"/>
      <c r="J121" s="780"/>
      <c r="K121" s="780"/>
      <c r="L121" s="169"/>
    </row>
    <row r="122" spans="1:12">
      <c r="A122" s="834"/>
      <c r="B122" s="781"/>
      <c r="C122" s="781"/>
      <c r="D122" s="168"/>
      <c r="E122" s="780"/>
      <c r="F122" s="780"/>
      <c r="G122" s="780"/>
      <c r="H122" s="780"/>
      <c r="I122" s="780"/>
      <c r="J122" s="780"/>
      <c r="K122" s="780"/>
      <c r="L122" s="169"/>
    </row>
    <row r="123" spans="1:12">
      <c r="A123" s="834"/>
      <c r="B123" s="781"/>
      <c r="C123" s="781"/>
      <c r="D123" s="168"/>
      <c r="E123" s="780"/>
      <c r="F123" s="780"/>
      <c r="G123" s="780"/>
      <c r="H123" s="780"/>
      <c r="I123" s="780"/>
      <c r="J123" s="780"/>
      <c r="K123" s="780"/>
      <c r="L123" s="169"/>
    </row>
    <row r="124" spans="1:12">
      <c r="A124" s="834"/>
      <c r="B124" s="781"/>
      <c r="C124" s="781"/>
      <c r="D124" s="168"/>
      <c r="E124" s="780"/>
      <c r="F124" s="780"/>
      <c r="G124" s="780"/>
      <c r="H124" s="780"/>
      <c r="I124" s="780"/>
      <c r="J124" s="780"/>
      <c r="K124" s="780"/>
      <c r="L124" s="169"/>
    </row>
    <row r="125" spans="1:12">
      <c r="A125" s="834"/>
      <c r="B125" s="781"/>
      <c r="C125" s="781"/>
      <c r="D125" s="168"/>
      <c r="E125" s="780"/>
      <c r="F125" s="780"/>
      <c r="G125" s="780"/>
      <c r="H125" s="780"/>
      <c r="I125" s="780"/>
      <c r="J125" s="780"/>
      <c r="K125" s="780"/>
      <c r="L125" s="169"/>
    </row>
    <row r="126" spans="1:12">
      <c r="A126" s="793"/>
      <c r="B126" s="168"/>
      <c r="C126" s="168"/>
      <c r="D126" s="168"/>
      <c r="E126" s="780"/>
      <c r="F126" s="780"/>
      <c r="G126" s="780"/>
      <c r="H126" s="780"/>
      <c r="I126" s="780"/>
      <c r="J126" s="780"/>
      <c r="K126" s="780"/>
      <c r="L126" s="169"/>
    </row>
    <row r="127" spans="1:12">
      <c r="A127" s="793"/>
      <c r="B127" s="168"/>
      <c r="C127" s="168"/>
      <c r="D127" s="168"/>
      <c r="E127" s="780"/>
      <c r="F127" s="780"/>
      <c r="G127" s="780"/>
      <c r="H127" s="780"/>
      <c r="I127" s="780"/>
      <c r="J127" s="780"/>
      <c r="K127" s="780"/>
      <c r="L127" s="169"/>
    </row>
    <row r="128" spans="1:12" ht="13.5" thickBot="1">
      <c r="A128" s="835"/>
      <c r="B128" s="205"/>
      <c r="C128" s="205"/>
      <c r="D128" s="205"/>
      <c r="E128" s="836"/>
      <c r="F128" s="836"/>
      <c r="G128" s="836"/>
      <c r="H128" s="836"/>
      <c r="I128" s="836"/>
      <c r="J128" s="836"/>
      <c r="K128" s="836"/>
      <c r="L128" s="177"/>
    </row>
    <row r="129" spans="1:12" s="917" customFormat="1" ht="18">
      <c r="A129" s="1214" t="s">
        <v>812</v>
      </c>
      <c r="B129" s="1215"/>
      <c r="C129" s="1215"/>
      <c r="D129" s="1215"/>
      <c r="E129" s="1215"/>
      <c r="F129" s="1215"/>
      <c r="G129" s="1215"/>
      <c r="H129" s="1215"/>
      <c r="I129" s="1215"/>
      <c r="J129" s="1215"/>
      <c r="K129" s="1215"/>
      <c r="L129" s="1216"/>
    </row>
    <row r="130" spans="1:12">
      <c r="A130" s="793"/>
      <c r="B130" s="168"/>
      <c r="C130" s="168"/>
      <c r="D130" s="168"/>
      <c r="E130" s="780"/>
      <c r="F130" s="780"/>
      <c r="G130" s="780"/>
      <c r="H130" s="780"/>
      <c r="I130" s="780"/>
      <c r="J130" s="780"/>
      <c r="K130" s="780"/>
      <c r="L130" s="169"/>
    </row>
    <row r="131" spans="1:12" s="30" customFormat="1" ht="15">
      <c r="A131" s="918"/>
      <c r="B131" s="174"/>
      <c r="C131" s="174"/>
      <c r="D131" s="174"/>
      <c r="E131" s="927"/>
      <c r="F131" s="927"/>
      <c r="G131" s="927"/>
      <c r="H131" s="927"/>
      <c r="I131" s="927"/>
      <c r="J131" s="927"/>
      <c r="K131" s="927"/>
      <c r="L131" s="172"/>
    </row>
    <row r="132" spans="1:12" s="30" customFormat="1" ht="15">
      <c r="A132" s="918"/>
      <c r="B132" s="174"/>
      <c r="C132" s="174"/>
      <c r="D132" s="174"/>
      <c r="E132" s="927"/>
      <c r="F132" s="927"/>
      <c r="G132" s="927"/>
      <c r="H132" s="927"/>
      <c r="I132" s="927"/>
      <c r="J132" s="927"/>
      <c r="K132" s="927"/>
      <c r="L132" s="172"/>
    </row>
    <row r="133" spans="1:12" s="30" customFormat="1" ht="15">
      <c r="A133" s="918"/>
      <c r="B133" s="174"/>
      <c r="C133" s="174"/>
      <c r="D133" s="174"/>
      <c r="E133" s="927"/>
      <c r="F133" s="927"/>
      <c r="G133" s="927"/>
      <c r="H133" s="927"/>
      <c r="I133" s="927"/>
      <c r="J133" s="927"/>
      <c r="K133" s="927"/>
      <c r="L133" s="172"/>
    </row>
    <row r="134" spans="1:12" s="30" customFormat="1" ht="15">
      <c r="A134" s="918"/>
      <c r="B134" s="174"/>
      <c r="C134" s="174"/>
      <c r="D134" s="174"/>
      <c r="E134" s="927"/>
      <c r="F134" s="927"/>
      <c r="G134" s="927"/>
      <c r="H134" s="927"/>
      <c r="I134" s="927"/>
      <c r="J134" s="927"/>
      <c r="K134" s="927"/>
      <c r="L134" s="172"/>
    </row>
    <row r="135" spans="1:12" s="30" customFormat="1" ht="15">
      <c r="A135" s="918"/>
      <c r="B135" s="174"/>
      <c r="C135" s="174"/>
      <c r="D135" s="174"/>
      <c r="E135" s="927"/>
      <c r="F135" s="927"/>
      <c r="G135" s="927"/>
      <c r="H135" s="927"/>
      <c r="I135" s="927"/>
      <c r="J135" s="927"/>
      <c r="K135" s="927"/>
      <c r="L135" s="172"/>
    </row>
    <row r="136" spans="1:12" s="30" customFormat="1" ht="15">
      <c r="A136" s="918"/>
      <c r="B136" s="938">
        <f>SUMIF(I48:I78, "Public Market", B48:B78)</f>
        <v>0</v>
      </c>
      <c r="C136" s="952" t="e">
        <f>IF(B136=0,NA(),B136)</f>
        <v>#N/A</v>
      </c>
      <c r="D136" s="908" t="s">
        <v>715</v>
      </c>
      <c r="E136" s="927"/>
      <c r="F136" s="927"/>
      <c r="G136" s="927"/>
      <c r="H136" s="927"/>
      <c r="I136" s="927"/>
      <c r="J136" s="927"/>
      <c r="K136" s="927"/>
      <c r="L136" s="172"/>
    </row>
    <row r="137" spans="1:12" s="30" customFormat="1" ht="15">
      <c r="A137" s="918"/>
      <c r="B137" s="938">
        <f>SUMIF(I48:I78, "Private Market", B48:B78)</f>
        <v>0</v>
      </c>
      <c r="C137" s="952" t="e">
        <f t="shared" ref="C137:C138" si="9">IF(B137=0,NA(),B137)</f>
        <v>#N/A</v>
      </c>
      <c r="D137" s="908" t="s">
        <v>717</v>
      </c>
      <c r="E137" s="927"/>
      <c r="F137" s="927"/>
      <c r="G137" s="927"/>
      <c r="H137" s="927"/>
      <c r="I137" s="927"/>
      <c r="J137" s="927"/>
      <c r="K137" s="927"/>
      <c r="L137" s="172"/>
    </row>
    <row r="138" spans="1:12" s="30" customFormat="1" ht="15">
      <c r="A138" s="918"/>
      <c r="B138" s="939">
        <f>SUMIF(I49:I79, "Cash", B49:B79)</f>
        <v>0</v>
      </c>
      <c r="C138" s="952" t="e">
        <f t="shared" si="9"/>
        <v>#N/A</v>
      </c>
      <c r="D138" s="908" t="s">
        <v>775</v>
      </c>
      <c r="E138" s="927"/>
      <c r="F138" s="927"/>
      <c r="G138" s="927"/>
      <c r="H138" s="927"/>
      <c r="I138" s="927"/>
      <c r="J138" s="927"/>
      <c r="K138" s="927"/>
      <c r="L138" s="172"/>
    </row>
    <row r="139" spans="1:12" s="30" customFormat="1" ht="15">
      <c r="A139" s="953" t="s">
        <v>7</v>
      </c>
      <c r="B139" s="954">
        <f>SUM(B136:B137)</f>
        <v>0</v>
      </c>
      <c r="C139" s="955"/>
      <c r="D139" s="174"/>
      <c r="E139" s="927"/>
      <c r="F139" s="927"/>
      <c r="G139" s="927"/>
      <c r="H139" s="927"/>
      <c r="I139" s="927"/>
      <c r="J139" s="927"/>
      <c r="K139" s="927"/>
      <c r="L139" s="172"/>
    </row>
    <row r="140" spans="1:12" s="30" customFormat="1" ht="15">
      <c r="A140" s="918"/>
      <c r="B140" s="174"/>
      <c r="C140" s="174"/>
      <c r="D140" s="174"/>
      <c r="E140" s="927"/>
      <c r="F140" s="927"/>
      <c r="G140" s="927"/>
      <c r="H140" s="927"/>
      <c r="I140" s="927"/>
      <c r="J140" s="927"/>
      <c r="K140" s="927"/>
      <c r="L140" s="172"/>
    </row>
    <row r="141" spans="1:12" s="30" customFormat="1" ht="15">
      <c r="A141" s="956"/>
      <c r="B141" s="174"/>
      <c r="C141" s="174"/>
      <c r="D141" s="174"/>
      <c r="E141" s="927"/>
      <c r="F141" s="927"/>
      <c r="G141" s="927"/>
      <c r="H141" s="927"/>
      <c r="I141" s="927"/>
      <c r="J141" s="927"/>
      <c r="K141" s="927"/>
      <c r="L141" s="172"/>
    </row>
    <row r="142" spans="1:12" s="30" customFormat="1" ht="15">
      <c r="A142" s="943"/>
      <c r="B142" s="174"/>
      <c r="C142" s="174"/>
      <c r="D142" s="174"/>
      <c r="E142" s="927"/>
      <c r="F142" s="927"/>
      <c r="G142" s="927"/>
      <c r="H142" s="927"/>
      <c r="I142" s="927"/>
      <c r="J142" s="927"/>
      <c r="K142" s="927"/>
      <c r="L142" s="172"/>
    </row>
    <row r="143" spans="1:12" s="30" customFormat="1" ht="15">
      <c r="A143" s="943"/>
      <c r="B143" s="174"/>
      <c r="C143" s="174"/>
      <c r="D143" s="174"/>
      <c r="E143" s="927"/>
      <c r="F143" s="927"/>
      <c r="G143" s="927"/>
      <c r="H143" s="927"/>
      <c r="I143" s="927"/>
      <c r="J143" s="927"/>
      <c r="K143" s="927"/>
      <c r="L143" s="172"/>
    </row>
    <row r="144" spans="1:12" s="30" customFormat="1" ht="15">
      <c r="A144" s="943"/>
      <c r="B144" s="174"/>
      <c r="C144" s="174"/>
      <c r="D144" s="174"/>
      <c r="E144" s="927"/>
      <c r="F144" s="927"/>
      <c r="G144" s="927"/>
      <c r="H144" s="927"/>
      <c r="I144" s="927"/>
      <c r="J144" s="927"/>
      <c r="K144" s="927"/>
      <c r="L144" s="172"/>
    </row>
    <row r="145" spans="1:12" s="30" customFormat="1" ht="15">
      <c r="A145" s="943"/>
      <c r="B145" s="174"/>
      <c r="C145" s="174"/>
      <c r="D145" s="174"/>
      <c r="E145" s="927"/>
      <c r="F145" s="927"/>
      <c r="G145" s="927"/>
      <c r="H145" s="927"/>
      <c r="I145" s="927"/>
      <c r="J145" s="927"/>
      <c r="K145" s="927"/>
      <c r="L145" s="172"/>
    </row>
    <row r="146" spans="1:12" s="30" customFormat="1" ht="15">
      <c r="A146" s="943"/>
      <c r="B146" s="174"/>
      <c r="C146" s="174"/>
      <c r="D146" s="174"/>
      <c r="E146" s="927"/>
      <c r="F146" s="927"/>
      <c r="G146" s="927"/>
      <c r="H146" s="927"/>
      <c r="I146" s="927"/>
      <c r="J146" s="927"/>
      <c r="K146" s="927"/>
      <c r="L146" s="172"/>
    </row>
    <row r="147" spans="1:12" s="917" customFormat="1" ht="18">
      <c r="A147" s="1219" t="s">
        <v>813</v>
      </c>
      <c r="B147" s="1220"/>
      <c r="C147" s="1220"/>
      <c r="D147" s="1220"/>
      <c r="E147" s="1220"/>
      <c r="F147" s="1220"/>
      <c r="G147" s="1220"/>
      <c r="H147" s="1220"/>
      <c r="I147" s="1220"/>
      <c r="J147" s="1220"/>
      <c r="K147" s="1220"/>
      <c r="L147" s="1221"/>
    </row>
    <row r="148" spans="1:12" s="30" customFormat="1" ht="15">
      <c r="A148" s="943"/>
      <c r="B148" s="174"/>
      <c r="C148" s="174"/>
      <c r="D148" s="174"/>
      <c r="E148" s="927"/>
      <c r="F148" s="927"/>
      <c r="G148" s="927"/>
      <c r="H148" s="927"/>
      <c r="I148" s="927"/>
      <c r="J148" s="927"/>
      <c r="K148" s="927"/>
      <c r="L148" s="172"/>
    </row>
    <row r="149" spans="1:12" s="30" customFormat="1" ht="15">
      <c r="A149" s="943"/>
      <c r="B149" s="945">
        <f>SUMIF($J$48:$J$78, "Bonds", $B$48:$B$78)</f>
        <v>0</v>
      </c>
      <c r="C149" s="957" t="e">
        <f>IF(B149=0,NA(),B149)</f>
        <v>#N/A</v>
      </c>
      <c r="D149" s="947" t="s">
        <v>743</v>
      </c>
      <c r="E149" s="945"/>
      <c r="F149" s="958"/>
      <c r="G149" s="927"/>
      <c r="H149" s="927"/>
      <c r="I149" s="927"/>
      <c r="J149" s="927"/>
      <c r="K149" s="927"/>
      <c r="L149" s="172"/>
    </row>
    <row r="150" spans="1:12" s="30" customFormat="1" ht="15">
      <c r="A150" s="943"/>
      <c r="B150" s="945">
        <f>SUMIF($J$48:$J$78, "Cash", $B$48:$B$78)</f>
        <v>0</v>
      </c>
      <c r="C150" s="957" t="e">
        <f>IF(B150=0,NA(),B150)</f>
        <v>#N/A</v>
      </c>
      <c r="D150" s="947" t="s">
        <v>775</v>
      </c>
      <c r="E150" s="945"/>
      <c r="F150" s="958"/>
      <c r="G150" s="927"/>
      <c r="H150" s="927"/>
      <c r="I150" s="927"/>
      <c r="J150" s="927"/>
      <c r="K150" s="927"/>
      <c r="L150" s="172"/>
    </row>
    <row r="151" spans="1:12" s="30" customFormat="1" ht="15">
      <c r="A151" s="943"/>
      <c r="B151" s="945">
        <f>SUMIF($J$48:$J$78, "Commercial Real Estate - Construction", $B$48:$B$78)</f>
        <v>0</v>
      </c>
      <c r="C151" s="957" t="e">
        <f t="shared" ref="C151:C160" si="10">IF(B151=0,NA(),B151)</f>
        <v>#N/A</v>
      </c>
      <c r="D151" s="947" t="s">
        <v>769</v>
      </c>
      <c r="E151" s="945"/>
      <c r="F151" s="958"/>
      <c r="G151" s="927"/>
      <c r="H151" s="927"/>
      <c r="I151" s="927"/>
      <c r="J151" s="927"/>
      <c r="K151" s="927"/>
      <c r="L151" s="172"/>
    </row>
    <row r="152" spans="1:12" s="30" customFormat="1" ht="15">
      <c r="A152" s="943"/>
      <c r="B152" s="945">
        <f>SUMIF($J$48:$J$78, "Commercial Real Estate - REIT", $B$48:$B$78)</f>
        <v>0</v>
      </c>
      <c r="C152" s="957" t="e">
        <f t="shared" si="10"/>
        <v>#N/A</v>
      </c>
      <c r="D152" s="947" t="s">
        <v>768</v>
      </c>
      <c r="E152" s="945"/>
      <c r="F152" s="958"/>
      <c r="G152" s="927"/>
      <c r="H152" s="927"/>
      <c r="I152" s="927"/>
      <c r="J152" s="927"/>
      <c r="K152" s="927"/>
      <c r="L152" s="172"/>
    </row>
    <row r="153" spans="1:12" s="30" customFormat="1" ht="15">
      <c r="A153" s="943"/>
      <c r="B153" s="945">
        <f>SUMIF($J$48:$J$78, "Commodities", $B$48:$B$78)</f>
        <v>0</v>
      </c>
      <c r="C153" s="957" t="e">
        <f t="shared" si="10"/>
        <v>#N/A</v>
      </c>
      <c r="D153" s="947" t="s">
        <v>725</v>
      </c>
      <c r="E153" s="945"/>
      <c r="F153" s="958"/>
      <c r="G153" s="927"/>
      <c r="H153" s="927"/>
      <c r="I153" s="927"/>
      <c r="J153" s="927"/>
      <c r="K153" s="927"/>
      <c r="L153" s="172"/>
    </row>
    <row r="154" spans="1:12" s="30" customFormat="1" ht="15">
      <c r="A154" s="943"/>
      <c r="B154" s="945">
        <f>SUMIF($J$48:$J$78, "Land Banking", $B$48:$B$78)</f>
        <v>0</v>
      </c>
      <c r="C154" s="957" t="e">
        <f t="shared" si="10"/>
        <v>#N/A</v>
      </c>
      <c r="D154" s="947" t="s">
        <v>723</v>
      </c>
      <c r="E154" s="945"/>
      <c r="F154" s="958"/>
      <c r="G154" s="927"/>
      <c r="H154" s="927"/>
      <c r="I154" s="927"/>
      <c r="J154" s="927"/>
      <c r="K154" s="927"/>
      <c r="L154" s="172"/>
    </row>
    <row r="155" spans="1:12" s="30" customFormat="1" ht="15">
      <c r="A155" s="943"/>
      <c r="B155" s="945">
        <f>SUMIF($J$48:$J$78, "Lending / Factoring / Leasing", $B$48:$B$78)</f>
        <v>0</v>
      </c>
      <c r="C155" s="957" t="e">
        <f t="shared" si="10"/>
        <v>#N/A</v>
      </c>
      <c r="D155" s="947" t="s">
        <v>724</v>
      </c>
      <c r="E155" s="945"/>
      <c r="F155" s="958"/>
      <c r="G155" s="927"/>
      <c r="H155" s="927"/>
      <c r="I155" s="927"/>
      <c r="J155" s="927"/>
      <c r="K155" s="927"/>
      <c r="L155" s="172"/>
    </row>
    <row r="156" spans="1:12" s="30" customFormat="1" ht="15">
      <c r="A156" s="943"/>
      <c r="B156" s="945">
        <f>SUMIF($J$48:$J$78, "Managed Futures Hedge Fund", $B$48:$B$78)</f>
        <v>0</v>
      </c>
      <c r="C156" s="957" t="e">
        <f t="shared" si="10"/>
        <v>#N/A</v>
      </c>
      <c r="D156" s="947" t="s">
        <v>726</v>
      </c>
      <c r="E156" s="945"/>
      <c r="F156" s="958"/>
      <c r="G156" s="927"/>
      <c r="H156" s="927"/>
      <c r="I156" s="927"/>
      <c r="J156" s="927"/>
      <c r="K156" s="927"/>
      <c r="L156" s="172"/>
    </row>
    <row r="157" spans="1:12" s="30" customFormat="1" ht="15">
      <c r="A157" s="943"/>
      <c r="B157" s="945">
        <f>SUMIF($J$48:$J$78, "Mortgages", $B$48:$B$78)</f>
        <v>0</v>
      </c>
      <c r="C157" s="957" t="e">
        <f t="shared" si="10"/>
        <v>#N/A</v>
      </c>
      <c r="D157" s="947" t="s">
        <v>742</v>
      </c>
      <c r="E157" s="945"/>
      <c r="F157" s="958"/>
      <c r="G157" s="927"/>
      <c r="H157" s="927"/>
      <c r="I157" s="927"/>
      <c r="J157" s="927"/>
      <c r="K157" s="927"/>
      <c r="L157" s="172"/>
    </row>
    <row r="158" spans="1:12" s="30" customFormat="1" ht="15">
      <c r="A158" s="943"/>
      <c r="B158" s="945">
        <f>SUMIF($J$48:$J$78, "Private Equities", $B$48:$B$78)</f>
        <v>0</v>
      </c>
      <c r="C158" s="957" t="e">
        <f t="shared" si="10"/>
        <v>#N/A</v>
      </c>
      <c r="D158" s="947" t="s">
        <v>719</v>
      </c>
      <c r="E158" s="945"/>
      <c r="F158" s="958"/>
      <c r="G158" s="927"/>
      <c r="H158" s="927"/>
      <c r="I158" s="927"/>
      <c r="J158" s="927"/>
      <c r="K158" s="927"/>
      <c r="L158" s="172"/>
    </row>
    <row r="159" spans="1:12" s="30" customFormat="1" ht="15">
      <c r="A159" s="943"/>
      <c r="B159" s="945">
        <f>SUMIF($J$48:$J$78, "Public Equities", $B$48:$B$78)</f>
        <v>0</v>
      </c>
      <c r="C159" s="957" t="e">
        <f t="shared" si="10"/>
        <v>#N/A</v>
      </c>
      <c r="D159" s="947" t="s">
        <v>718</v>
      </c>
      <c r="E159" s="945"/>
      <c r="F159" s="958"/>
      <c r="G159" s="927"/>
      <c r="H159" s="927"/>
      <c r="I159" s="927"/>
      <c r="J159" s="927"/>
      <c r="K159" s="927"/>
      <c r="L159" s="172"/>
    </row>
    <row r="160" spans="1:12" s="30" customFormat="1" ht="15">
      <c r="A160" s="943"/>
      <c r="B160" s="959">
        <f>SUMIF($J$48:$J$78, "Residential Real Estate", $B$48:$B$78)</f>
        <v>0</v>
      </c>
      <c r="C160" s="957" t="e">
        <f t="shared" si="10"/>
        <v>#N/A</v>
      </c>
      <c r="D160" s="947" t="s">
        <v>720</v>
      </c>
      <c r="E160" s="945"/>
      <c r="F160" s="958"/>
      <c r="G160" s="927"/>
      <c r="H160" s="927"/>
      <c r="I160" s="927"/>
      <c r="J160" s="927"/>
      <c r="K160" s="927"/>
      <c r="L160" s="172"/>
    </row>
    <row r="161" spans="1:12" s="30" customFormat="1" ht="15">
      <c r="A161" s="943"/>
      <c r="B161" s="951">
        <f>SUM(B149:B160)</f>
        <v>0</v>
      </c>
      <c r="C161" s="174"/>
      <c r="D161" s="879" t="s">
        <v>500</v>
      </c>
      <c r="E161" s="951"/>
      <c r="F161" s="960"/>
      <c r="G161" s="927"/>
      <c r="H161" s="927"/>
      <c r="I161" s="927"/>
      <c r="J161" s="927"/>
      <c r="K161" s="927"/>
      <c r="L161" s="172"/>
    </row>
    <row r="162" spans="1:12" s="30" customFormat="1" ht="15">
      <c r="A162" s="943"/>
      <c r="B162" s="174"/>
      <c r="C162" s="174"/>
      <c r="D162" s="933"/>
      <c r="E162" s="960"/>
      <c r="F162" s="960"/>
      <c r="G162" s="927"/>
      <c r="H162" s="927"/>
      <c r="I162" s="927"/>
      <c r="J162" s="927"/>
      <c r="K162" s="927"/>
      <c r="L162" s="172"/>
    </row>
    <row r="163" spans="1:12" s="30" customFormat="1" ht="15">
      <c r="A163" s="943"/>
      <c r="B163" s="174"/>
      <c r="C163" s="174"/>
      <c r="D163" s="933"/>
      <c r="E163" s="960"/>
      <c r="F163" s="960"/>
      <c r="G163" s="927"/>
      <c r="H163" s="927"/>
      <c r="I163" s="927"/>
      <c r="J163" s="927"/>
      <c r="K163" s="927"/>
      <c r="L163" s="172"/>
    </row>
    <row r="164" spans="1:12" s="30" customFormat="1" ht="15">
      <c r="A164" s="943"/>
      <c r="B164" s="174"/>
      <c r="C164" s="174"/>
      <c r="D164" s="933"/>
      <c r="E164" s="960"/>
      <c r="F164" s="960"/>
      <c r="G164" s="927"/>
      <c r="H164" s="927"/>
      <c r="I164" s="927"/>
      <c r="J164" s="927"/>
      <c r="K164" s="927"/>
      <c r="L164" s="172"/>
    </row>
    <row r="165" spans="1:12" s="30" customFormat="1" ht="15">
      <c r="A165" s="943"/>
      <c r="B165" s="174"/>
      <c r="C165" s="174"/>
      <c r="D165" s="933"/>
      <c r="E165" s="960"/>
      <c r="F165" s="960"/>
      <c r="G165" s="927"/>
      <c r="H165" s="927"/>
      <c r="I165" s="927"/>
      <c r="J165" s="927"/>
      <c r="K165" s="927"/>
      <c r="L165" s="172"/>
    </row>
    <row r="166" spans="1:12" s="30" customFormat="1" ht="15">
      <c r="A166" s="943"/>
      <c r="B166" s="174"/>
      <c r="C166" s="174"/>
      <c r="D166" s="933"/>
      <c r="E166" s="960"/>
      <c r="F166" s="960"/>
      <c r="G166" s="927"/>
      <c r="H166" s="927"/>
      <c r="I166" s="927"/>
      <c r="J166" s="927"/>
      <c r="K166" s="927"/>
      <c r="L166" s="172"/>
    </row>
    <row r="167" spans="1:12" s="30" customFormat="1" ht="15">
      <c r="A167" s="943"/>
      <c r="B167" s="174"/>
      <c r="C167" s="174"/>
      <c r="D167" s="933"/>
      <c r="E167" s="960"/>
      <c r="F167" s="960"/>
      <c r="G167" s="927"/>
      <c r="H167" s="927"/>
      <c r="I167" s="927"/>
      <c r="J167" s="927"/>
      <c r="K167" s="927"/>
      <c r="L167" s="172"/>
    </row>
    <row r="168" spans="1:12" s="30" customFormat="1" ht="15">
      <c r="A168" s="943"/>
      <c r="B168" s="174"/>
      <c r="C168" s="174"/>
      <c r="D168" s="933"/>
      <c r="E168" s="960"/>
      <c r="F168" s="960"/>
      <c r="G168" s="927"/>
      <c r="H168" s="927"/>
      <c r="I168" s="927"/>
      <c r="J168" s="927"/>
      <c r="K168" s="927"/>
      <c r="L168" s="172"/>
    </row>
    <row r="169" spans="1:12" s="30" customFormat="1" ht="15">
      <c r="A169" s="943"/>
      <c r="B169" s="174"/>
      <c r="C169" s="174"/>
      <c r="D169" s="933"/>
      <c r="E169" s="960"/>
      <c r="F169" s="960"/>
      <c r="G169" s="927"/>
      <c r="H169" s="927"/>
      <c r="I169" s="927"/>
      <c r="J169" s="927"/>
      <c r="K169" s="927"/>
      <c r="L169" s="172"/>
    </row>
    <row r="170" spans="1:12" s="30" customFormat="1" ht="15">
      <c r="A170" s="943"/>
      <c r="B170" s="174"/>
      <c r="C170" s="174"/>
      <c r="D170" s="933"/>
      <c r="E170" s="960"/>
      <c r="F170" s="960"/>
      <c r="G170" s="927"/>
      <c r="H170" s="927"/>
      <c r="I170" s="927"/>
      <c r="J170" s="927"/>
      <c r="K170" s="927"/>
      <c r="L170" s="172"/>
    </row>
    <row r="171" spans="1:12" s="30" customFormat="1" ht="15">
      <c r="A171" s="943"/>
      <c r="B171" s="174"/>
      <c r="C171" s="174"/>
      <c r="D171" s="933"/>
      <c r="E171" s="960"/>
      <c r="F171" s="960"/>
      <c r="G171" s="927"/>
      <c r="H171" s="927"/>
      <c r="I171" s="927"/>
      <c r="J171" s="927"/>
      <c r="K171" s="927"/>
      <c r="L171" s="172"/>
    </row>
    <row r="172" spans="1:12" s="30" customFormat="1" ht="15">
      <c r="A172" s="943"/>
      <c r="B172" s="174"/>
      <c r="C172" s="174"/>
      <c r="D172" s="933"/>
      <c r="E172" s="960"/>
      <c r="F172" s="960"/>
      <c r="G172" s="927"/>
      <c r="H172" s="927"/>
      <c r="I172" s="927"/>
      <c r="J172" s="927"/>
      <c r="K172" s="927"/>
      <c r="L172" s="172"/>
    </row>
    <row r="173" spans="1:12" s="30" customFormat="1" ht="15">
      <c r="A173" s="943"/>
      <c r="B173" s="174"/>
      <c r="C173" s="174"/>
      <c r="D173" s="933"/>
      <c r="E173" s="960"/>
      <c r="F173" s="960"/>
      <c r="G173" s="927"/>
      <c r="H173" s="927"/>
      <c r="I173" s="927"/>
      <c r="J173" s="927"/>
      <c r="K173" s="927"/>
      <c r="L173" s="172"/>
    </row>
    <row r="174" spans="1:12" s="30" customFormat="1" ht="15">
      <c r="A174" s="943"/>
      <c r="B174" s="174"/>
      <c r="C174" s="174"/>
      <c r="D174" s="933"/>
      <c r="E174" s="960"/>
      <c r="F174" s="960"/>
      <c r="G174" s="927"/>
      <c r="H174" s="927"/>
      <c r="I174" s="927"/>
      <c r="J174" s="927"/>
      <c r="K174" s="927"/>
      <c r="L174" s="172"/>
    </row>
    <row r="175" spans="1:12" s="30" customFormat="1" ht="15">
      <c r="A175" s="943"/>
      <c r="B175" s="174"/>
      <c r="C175" s="174"/>
      <c r="D175" s="933"/>
      <c r="E175" s="960"/>
      <c r="F175" s="960"/>
      <c r="G175" s="927"/>
      <c r="H175" s="927"/>
      <c r="I175" s="927"/>
      <c r="J175" s="927"/>
      <c r="K175" s="927"/>
      <c r="L175" s="172"/>
    </row>
    <row r="176" spans="1:12" s="30" customFormat="1" ht="15">
      <c r="A176" s="943"/>
      <c r="B176" s="174"/>
      <c r="C176" s="174"/>
      <c r="D176" s="933"/>
      <c r="E176" s="960"/>
      <c r="F176" s="960"/>
      <c r="G176" s="927"/>
      <c r="H176" s="927"/>
      <c r="I176" s="927"/>
      <c r="J176" s="927"/>
      <c r="K176" s="927"/>
      <c r="L176" s="172"/>
    </row>
    <row r="177" spans="1:12" s="30" customFormat="1" ht="15">
      <c r="A177" s="943"/>
      <c r="B177" s="174"/>
      <c r="C177" s="174"/>
      <c r="D177" s="933"/>
      <c r="E177" s="960"/>
      <c r="F177" s="960"/>
      <c r="G177" s="927"/>
      <c r="H177" s="927"/>
      <c r="I177" s="927"/>
      <c r="J177" s="927"/>
      <c r="K177" s="927"/>
      <c r="L177" s="172"/>
    </row>
    <row r="178" spans="1:12" s="30" customFormat="1" ht="15">
      <c r="A178" s="943"/>
      <c r="B178" s="174"/>
      <c r="C178" s="174"/>
      <c r="D178" s="933"/>
      <c r="E178" s="960"/>
      <c r="F178" s="960"/>
      <c r="G178" s="927"/>
      <c r="H178" s="927"/>
      <c r="I178" s="927"/>
      <c r="J178" s="927"/>
      <c r="K178" s="927"/>
      <c r="L178" s="172"/>
    </row>
    <row r="179" spans="1:12" s="30" customFormat="1" ht="15">
      <c r="A179" s="943"/>
      <c r="B179" s="174"/>
      <c r="C179" s="174"/>
      <c r="D179" s="933"/>
      <c r="E179" s="960"/>
      <c r="F179" s="960"/>
      <c r="G179" s="927"/>
      <c r="H179" s="927"/>
      <c r="I179" s="927"/>
      <c r="J179" s="927"/>
      <c r="K179" s="927"/>
      <c r="L179" s="172"/>
    </row>
    <row r="180" spans="1:12" s="30" customFormat="1" ht="15">
      <c r="A180" s="943"/>
      <c r="B180" s="174"/>
      <c r="C180" s="174"/>
      <c r="D180" s="933"/>
      <c r="E180" s="960"/>
      <c r="F180" s="960"/>
      <c r="G180" s="927"/>
      <c r="H180" s="927"/>
      <c r="I180" s="927"/>
      <c r="J180" s="927"/>
      <c r="K180" s="927"/>
      <c r="L180" s="172"/>
    </row>
    <row r="181" spans="1:12" s="30" customFormat="1" ht="15">
      <c r="A181" s="943"/>
      <c r="B181" s="174"/>
      <c r="C181" s="174"/>
      <c r="D181" s="933"/>
      <c r="E181" s="960"/>
      <c r="F181" s="960"/>
      <c r="G181" s="927"/>
      <c r="H181" s="927"/>
      <c r="I181" s="927"/>
      <c r="J181" s="927"/>
      <c r="K181" s="927"/>
      <c r="L181" s="172"/>
    </row>
    <row r="182" spans="1:12" s="30" customFormat="1" ht="15">
      <c r="A182" s="943"/>
      <c r="B182" s="174"/>
      <c r="C182" s="174"/>
      <c r="D182" s="933"/>
      <c r="E182" s="960"/>
      <c r="F182" s="960"/>
      <c r="G182" s="927"/>
      <c r="H182" s="927"/>
      <c r="I182" s="927"/>
      <c r="J182" s="927"/>
      <c r="K182" s="927"/>
      <c r="L182" s="172"/>
    </row>
    <row r="183" spans="1:12" s="30" customFormat="1" ht="15">
      <c r="A183" s="943"/>
      <c r="B183" s="174"/>
      <c r="C183" s="174"/>
      <c r="D183" s="933"/>
      <c r="E183" s="960"/>
      <c r="F183" s="960"/>
      <c r="G183" s="927"/>
      <c r="H183" s="927"/>
      <c r="I183" s="927"/>
      <c r="J183" s="927"/>
      <c r="K183" s="927"/>
      <c r="L183" s="172"/>
    </row>
    <row r="184" spans="1:12" s="30" customFormat="1" ht="15">
      <c r="A184" s="943"/>
      <c r="B184" s="174"/>
      <c r="C184" s="174"/>
      <c r="D184" s="933"/>
      <c r="E184" s="960"/>
      <c r="F184" s="960"/>
      <c r="G184" s="927"/>
      <c r="H184" s="927"/>
      <c r="I184" s="927"/>
      <c r="J184" s="927"/>
      <c r="K184" s="927"/>
      <c r="L184" s="172"/>
    </row>
    <row r="185" spans="1:12" s="30" customFormat="1" ht="15">
      <c r="A185" s="943"/>
      <c r="B185" s="174"/>
      <c r="C185" s="174"/>
      <c r="D185" s="933"/>
      <c r="E185" s="960"/>
      <c r="F185" s="960"/>
      <c r="G185" s="927"/>
      <c r="H185" s="927"/>
      <c r="I185" s="927"/>
      <c r="J185" s="927"/>
      <c r="K185" s="927"/>
      <c r="L185" s="172"/>
    </row>
    <row r="186" spans="1:12" s="30" customFormat="1" ht="15">
      <c r="A186" s="943"/>
      <c r="B186" s="174"/>
      <c r="C186" s="174"/>
      <c r="D186" s="933"/>
      <c r="E186" s="960"/>
      <c r="F186" s="960"/>
      <c r="G186" s="927"/>
      <c r="H186" s="927"/>
      <c r="I186" s="927"/>
      <c r="J186" s="927"/>
      <c r="K186" s="927"/>
      <c r="L186" s="172"/>
    </row>
    <row r="187" spans="1:12" s="30" customFormat="1" ht="15">
      <c r="A187" s="943"/>
      <c r="B187" s="174"/>
      <c r="C187" s="174"/>
      <c r="D187" s="933"/>
      <c r="E187" s="960"/>
      <c r="F187" s="960"/>
      <c r="G187" s="927"/>
      <c r="H187" s="927"/>
      <c r="I187" s="927"/>
      <c r="J187" s="927"/>
      <c r="K187" s="927"/>
      <c r="L187" s="172"/>
    </row>
    <row r="188" spans="1:12" s="30" customFormat="1" ht="15">
      <c r="A188" s="943"/>
      <c r="B188" s="174"/>
      <c r="C188" s="174"/>
      <c r="D188" s="933"/>
      <c r="E188" s="960"/>
      <c r="F188" s="960"/>
      <c r="G188" s="927"/>
      <c r="H188" s="927"/>
      <c r="I188" s="927"/>
      <c r="J188" s="927"/>
      <c r="K188" s="927"/>
      <c r="L188" s="172"/>
    </row>
    <row r="189" spans="1:12" s="30" customFormat="1" ht="15.75" thickBot="1">
      <c r="A189" s="935"/>
      <c r="B189" s="321"/>
      <c r="C189" s="321"/>
      <c r="D189" s="961"/>
      <c r="E189" s="962"/>
      <c r="F189" s="962"/>
      <c r="G189" s="937"/>
      <c r="H189" s="937"/>
      <c r="I189" s="937"/>
      <c r="J189" s="937"/>
      <c r="K189" s="937"/>
      <c r="L189" s="322"/>
    </row>
    <row r="190" spans="1:12" s="917" customFormat="1" ht="18">
      <c r="A190" s="1214" t="s">
        <v>814</v>
      </c>
      <c r="B190" s="1215"/>
      <c r="C190" s="1215"/>
      <c r="D190" s="1215"/>
      <c r="E190" s="1215"/>
      <c r="F190" s="1215"/>
      <c r="G190" s="1215"/>
      <c r="H190" s="1215"/>
      <c r="I190" s="1215"/>
      <c r="J190" s="1215"/>
      <c r="K190" s="1215"/>
      <c r="L190" s="1216"/>
    </row>
    <row r="191" spans="1:12" s="30" customFormat="1" ht="15">
      <c r="A191" s="943"/>
      <c r="B191" s="174"/>
      <c r="C191" s="174"/>
      <c r="D191" s="933"/>
      <c r="E191" s="960"/>
      <c r="F191" s="960"/>
      <c r="G191" s="927"/>
      <c r="H191" s="927"/>
      <c r="I191" s="927"/>
      <c r="J191" s="927"/>
      <c r="K191" s="927"/>
      <c r="L191" s="172"/>
    </row>
    <row r="192" spans="1:12" s="30" customFormat="1" ht="15">
      <c r="A192" s="943"/>
      <c r="B192" s="174"/>
      <c r="C192" s="174"/>
      <c r="D192" s="933"/>
      <c r="E192" s="960"/>
      <c r="F192" s="960"/>
      <c r="G192" s="927"/>
      <c r="H192" s="927"/>
      <c r="I192" s="927"/>
      <c r="J192" s="927"/>
      <c r="K192" s="927"/>
      <c r="L192" s="172"/>
    </row>
    <row r="193" spans="1:12" s="30" customFormat="1" ht="15">
      <c r="A193" s="943"/>
      <c r="B193" s="174"/>
      <c r="C193" s="174"/>
      <c r="D193" s="933"/>
      <c r="E193" s="960"/>
      <c r="F193" s="960"/>
      <c r="G193" s="927"/>
      <c r="H193" s="927"/>
      <c r="I193" s="927"/>
      <c r="J193" s="927"/>
      <c r="K193" s="927"/>
      <c r="L193" s="172"/>
    </row>
    <row r="194" spans="1:12" s="30" customFormat="1" ht="15">
      <c r="A194" s="963"/>
      <c r="B194" s="964">
        <f>SUMIF(K48:K78, "Canada", B48:B78)</f>
        <v>0</v>
      </c>
      <c r="C194" s="965" t="e">
        <f>IF(B194=0,NA(),B194)</f>
        <v>#N/A</v>
      </c>
      <c r="D194" s="966" t="s">
        <v>727</v>
      </c>
      <c r="E194" s="960"/>
      <c r="F194" s="960"/>
      <c r="G194" s="927"/>
      <c r="H194" s="927"/>
      <c r="I194" s="927"/>
      <c r="J194" s="927"/>
      <c r="K194" s="927"/>
      <c r="L194" s="172"/>
    </row>
    <row r="195" spans="1:12" s="30" customFormat="1" ht="15">
      <c r="A195" s="963"/>
      <c r="B195" s="964">
        <f>SUMIF(K48:K78, "United States", B48:B78)</f>
        <v>0</v>
      </c>
      <c r="C195" s="965" t="e">
        <f t="shared" ref="C195:C197" si="11">IF(B195=0,NA(),B195)</f>
        <v>#N/A</v>
      </c>
      <c r="D195" s="966" t="s">
        <v>728</v>
      </c>
      <c r="E195" s="960"/>
      <c r="F195" s="960"/>
      <c r="G195" s="927"/>
      <c r="H195" s="927"/>
      <c r="I195" s="927"/>
      <c r="J195" s="927"/>
      <c r="K195" s="927"/>
      <c r="L195" s="172"/>
    </row>
    <row r="196" spans="1:12" s="30" customFormat="1" ht="15">
      <c r="A196" s="963"/>
      <c r="B196" s="964">
        <f>SUMIF(K48:K78, "Global", B48:B78)</f>
        <v>0</v>
      </c>
      <c r="C196" s="965" t="e">
        <f t="shared" si="11"/>
        <v>#N/A</v>
      </c>
      <c r="D196" s="966" t="s">
        <v>729</v>
      </c>
      <c r="E196" s="960"/>
      <c r="F196" s="960"/>
      <c r="G196" s="927"/>
      <c r="H196" s="927"/>
      <c r="I196" s="927"/>
      <c r="J196" s="927"/>
      <c r="K196" s="927"/>
      <c r="L196" s="172"/>
    </row>
    <row r="197" spans="1:12" s="30" customFormat="1" ht="15">
      <c r="A197" s="963"/>
      <c r="B197" s="967">
        <f>SUMIF(K48:K78, "Unspecified", B48:B78)</f>
        <v>0</v>
      </c>
      <c r="C197" s="965" t="e">
        <f t="shared" si="11"/>
        <v>#N/A</v>
      </c>
      <c r="D197" s="966" t="s">
        <v>744</v>
      </c>
      <c r="E197" s="960"/>
      <c r="F197" s="960"/>
      <c r="G197" s="927"/>
      <c r="H197" s="927"/>
      <c r="I197" s="927"/>
      <c r="J197" s="927"/>
      <c r="K197" s="927"/>
      <c r="L197" s="172"/>
    </row>
    <row r="198" spans="1:12" s="30" customFormat="1" ht="15">
      <c r="A198" s="931"/>
      <c r="B198" s="968">
        <f>SUM(B194:B197)</f>
        <v>0</v>
      </c>
      <c r="C198" s="174"/>
      <c r="D198" s="969" t="s">
        <v>500</v>
      </c>
      <c r="E198" s="960"/>
      <c r="F198" s="960"/>
      <c r="G198" s="927"/>
      <c r="H198" s="927"/>
      <c r="I198" s="927"/>
      <c r="J198" s="927"/>
      <c r="K198" s="927"/>
      <c r="L198" s="172"/>
    </row>
    <row r="199" spans="1:12" s="30" customFormat="1" ht="15">
      <c r="A199" s="943"/>
      <c r="B199" s="174"/>
      <c r="C199" s="174"/>
      <c r="D199" s="933"/>
      <c r="E199" s="960"/>
      <c r="F199" s="960"/>
      <c r="G199" s="927"/>
      <c r="H199" s="927"/>
      <c r="I199" s="927"/>
      <c r="J199" s="927"/>
      <c r="K199" s="927"/>
      <c r="L199" s="172"/>
    </row>
    <row r="200" spans="1:12" s="30" customFormat="1" ht="15">
      <c r="A200" s="943"/>
      <c r="B200" s="174"/>
      <c r="C200" s="174"/>
      <c r="D200" s="933"/>
      <c r="E200" s="960"/>
      <c r="F200" s="960"/>
      <c r="G200" s="927"/>
      <c r="H200" s="927"/>
      <c r="I200" s="927"/>
      <c r="J200" s="927"/>
      <c r="K200" s="927"/>
      <c r="L200" s="172"/>
    </row>
    <row r="201" spans="1:12" s="30" customFormat="1" ht="15">
      <c r="A201" s="943"/>
      <c r="B201" s="174"/>
      <c r="C201" s="174"/>
      <c r="D201" s="933"/>
      <c r="E201" s="960"/>
      <c r="F201" s="960"/>
      <c r="G201" s="927"/>
      <c r="H201" s="927"/>
      <c r="I201" s="927"/>
      <c r="J201" s="927"/>
      <c r="K201" s="927"/>
      <c r="L201" s="172"/>
    </row>
    <row r="202" spans="1:12" s="30" customFormat="1" ht="15">
      <c r="A202" s="943"/>
      <c r="B202" s="174"/>
      <c r="C202" s="174"/>
      <c r="D202" s="933"/>
      <c r="E202" s="960"/>
      <c r="F202" s="960"/>
      <c r="G202" s="927"/>
      <c r="H202" s="927"/>
      <c r="I202" s="927"/>
      <c r="J202" s="927"/>
      <c r="K202" s="927"/>
      <c r="L202" s="172"/>
    </row>
    <row r="203" spans="1:12" s="30" customFormat="1" ht="15">
      <c r="A203" s="943"/>
      <c r="B203" s="174"/>
      <c r="C203" s="174"/>
      <c r="D203" s="933"/>
      <c r="E203" s="960"/>
      <c r="F203" s="960"/>
      <c r="G203" s="927"/>
      <c r="H203" s="927"/>
      <c r="I203" s="927"/>
      <c r="J203" s="927"/>
      <c r="K203" s="927"/>
      <c r="L203" s="172"/>
    </row>
    <row r="204" spans="1:12" s="30" customFormat="1" ht="15">
      <c r="A204" s="943"/>
      <c r="B204" s="174"/>
      <c r="C204" s="174"/>
      <c r="D204" s="933"/>
      <c r="E204" s="960"/>
      <c r="F204" s="960"/>
      <c r="G204" s="927"/>
      <c r="H204" s="927"/>
      <c r="I204" s="927"/>
      <c r="J204" s="927"/>
      <c r="K204" s="927"/>
      <c r="L204" s="172"/>
    </row>
    <row r="205" spans="1:12" s="30" customFormat="1" ht="15">
      <c r="A205" s="943"/>
      <c r="B205" s="174"/>
      <c r="C205" s="174"/>
      <c r="D205" s="933"/>
      <c r="E205" s="960"/>
      <c r="F205" s="960"/>
      <c r="G205" s="927"/>
      <c r="H205" s="927"/>
      <c r="I205" s="927"/>
      <c r="J205" s="927"/>
      <c r="K205" s="927"/>
      <c r="L205" s="172"/>
    </row>
    <row r="206" spans="1:12" s="30" customFormat="1" ht="15">
      <c r="A206" s="943"/>
      <c r="B206" s="174"/>
      <c r="C206" s="174"/>
      <c r="D206" s="933"/>
      <c r="E206" s="960"/>
      <c r="F206" s="960"/>
      <c r="G206" s="927"/>
      <c r="H206" s="927"/>
      <c r="I206" s="927"/>
      <c r="J206" s="927"/>
      <c r="K206" s="927"/>
      <c r="L206" s="172"/>
    </row>
    <row r="207" spans="1:12" s="30" customFormat="1" ht="15">
      <c r="A207" s="943"/>
      <c r="B207" s="174"/>
      <c r="C207" s="174"/>
      <c r="D207" s="933"/>
      <c r="E207" s="960"/>
      <c r="F207" s="960"/>
      <c r="G207" s="927"/>
      <c r="H207" s="927"/>
      <c r="I207" s="927"/>
      <c r="J207" s="927"/>
      <c r="K207" s="927"/>
      <c r="L207" s="172"/>
    </row>
    <row r="208" spans="1:12" s="30" customFormat="1" ht="15">
      <c r="A208" s="943"/>
      <c r="B208" s="174"/>
      <c r="C208" s="174"/>
      <c r="D208" s="933"/>
      <c r="E208" s="960"/>
      <c r="F208" s="960"/>
      <c r="G208" s="927"/>
      <c r="H208" s="927"/>
      <c r="I208" s="927"/>
      <c r="J208" s="927"/>
      <c r="K208" s="927"/>
      <c r="L208" s="172"/>
    </row>
    <row r="209" spans="1:12" s="30" customFormat="1" ht="15">
      <c r="A209" s="943"/>
      <c r="B209" s="174"/>
      <c r="C209" s="174"/>
      <c r="D209" s="174"/>
      <c r="E209" s="927"/>
      <c r="F209" s="927"/>
      <c r="G209" s="927"/>
      <c r="H209" s="927"/>
      <c r="I209" s="927"/>
      <c r="J209" s="927"/>
      <c r="K209" s="927"/>
      <c r="L209" s="172"/>
    </row>
    <row r="210" spans="1:12" ht="15.75">
      <c r="A210" s="1217" t="s">
        <v>815</v>
      </c>
      <c r="B210" s="1208"/>
      <c r="C210" s="1208"/>
      <c r="D210" s="1208"/>
      <c r="E210" s="1208"/>
      <c r="F210" s="1208"/>
      <c r="G210" s="1208"/>
      <c r="H210" s="1208"/>
      <c r="I210" s="1208"/>
      <c r="J210" s="1208"/>
      <c r="K210" s="1208"/>
      <c r="L210" s="1218"/>
    </row>
    <row r="211" spans="1:12" s="30" customFormat="1" ht="15">
      <c r="A211" s="943"/>
      <c r="B211" s="174"/>
      <c r="C211" s="174"/>
      <c r="D211" s="174"/>
      <c r="E211" s="927"/>
      <c r="F211" s="927"/>
      <c r="G211" s="927"/>
      <c r="H211" s="927"/>
      <c r="I211" s="927"/>
      <c r="J211" s="927"/>
      <c r="K211" s="927"/>
      <c r="L211" s="172"/>
    </row>
    <row r="212" spans="1:12" s="30" customFormat="1" ht="15">
      <c r="A212" s="943"/>
      <c r="B212" s="174"/>
      <c r="C212" s="174"/>
      <c r="D212" s="174"/>
      <c r="E212" s="927"/>
      <c r="F212" s="927"/>
      <c r="G212" s="927"/>
      <c r="H212" s="927"/>
      <c r="I212" s="927"/>
      <c r="J212" s="927"/>
      <c r="K212" s="927"/>
      <c r="L212" s="172"/>
    </row>
    <row r="213" spans="1:12" s="30" customFormat="1" ht="15">
      <c r="A213" s="943"/>
      <c r="B213" s="964">
        <f>SUMIF($D$48:$D$78, "A2A Capital - Foreign Income, paid annually", $B$48:$B$78)</f>
        <v>0</v>
      </c>
      <c r="C213" s="617" t="e">
        <f>IF(B213=0,NA(),B213)</f>
        <v>#N/A</v>
      </c>
      <c r="D213" s="174" t="str">
        <f>D15</f>
        <v>A2A Capital - Foreign Income, paid annually</v>
      </c>
      <c r="E213" s="927"/>
      <c r="F213" s="927"/>
      <c r="G213" s="927"/>
      <c r="H213" s="927"/>
      <c r="I213" s="927"/>
      <c r="J213" s="927"/>
      <c r="K213" s="927"/>
      <c r="L213" s="172"/>
    </row>
    <row r="214" spans="1:12" s="30" customFormat="1" ht="15">
      <c r="A214" s="943"/>
      <c r="B214" s="964">
        <f>SUMIF($D$48:$D$78, "Canadian Coyote", $B$48:$B$78)</f>
        <v>0</v>
      </c>
      <c r="C214" s="617" t="e">
        <f t="shared" ref="C214:C243" si="12">IF(B214=0,NA(),B214)</f>
        <v>#N/A</v>
      </c>
      <c r="D214" s="174" t="str">
        <f t="shared" ref="D214:D244" si="13">D16</f>
        <v>Canadian Coyote</v>
      </c>
      <c r="E214" s="927"/>
      <c r="F214" s="927"/>
      <c r="G214" s="927"/>
      <c r="H214" s="927"/>
      <c r="I214" s="927"/>
      <c r="J214" s="927"/>
      <c r="K214" s="927"/>
      <c r="L214" s="172"/>
    </row>
    <row r="215" spans="1:12" s="30" customFormat="1" ht="15">
      <c r="A215" s="943"/>
      <c r="B215" s="964">
        <f>SUMIF($D$48:$D$78, "Cash", $B$48:$B$78)</f>
        <v>0</v>
      </c>
      <c r="C215" s="617" t="e">
        <f t="shared" si="12"/>
        <v>#N/A</v>
      </c>
      <c r="D215" s="174" t="str">
        <f t="shared" si="13"/>
        <v>Cash</v>
      </c>
      <c r="E215" s="927"/>
      <c r="F215" s="927"/>
      <c r="G215" s="927"/>
      <c r="H215" s="927"/>
      <c r="I215" s="927"/>
      <c r="J215" s="927"/>
      <c r="K215" s="927"/>
      <c r="L215" s="172"/>
    </row>
    <row r="216" spans="1:12" s="30" customFormat="1" ht="15">
      <c r="A216" s="943"/>
      <c r="B216" s="964">
        <f>SUMIF($D$48:$D$78, "Clearsky Capital Arizona Fund @5.0% - Yr 1; 26.0%=7.5% - Yrs 2-5", $B$48:$B$78)</f>
        <v>0</v>
      </c>
      <c r="C216" s="617" t="e">
        <f t="shared" si="12"/>
        <v>#N/A</v>
      </c>
      <c r="D216" s="174" t="str">
        <f t="shared" si="13"/>
        <v>Clearsky Capital Arizona Fund @ 5.0% - Yr 1; 6.0%-7.5% - Yrs 2-5</v>
      </c>
      <c r="E216" s="927"/>
      <c r="F216" s="927"/>
      <c r="G216" s="927"/>
      <c r="H216" s="927"/>
      <c r="I216" s="927"/>
      <c r="J216" s="927"/>
      <c r="K216" s="927"/>
      <c r="L216" s="172"/>
    </row>
    <row r="217" spans="1:12" s="30" customFormat="1" ht="15">
      <c r="A217" s="943"/>
      <c r="B217" s="964">
        <f>SUMIF($D$48:$D$78, "Clearsky Capital Income Fund", $B$48:$B$78)</f>
        <v>0</v>
      </c>
      <c r="C217" s="617" t="e">
        <f t="shared" si="12"/>
        <v>#N/A</v>
      </c>
      <c r="D217" s="174" t="str">
        <f t="shared" si="13"/>
        <v>Clearsky Capital Income Fund</v>
      </c>
      <c r="E217" s="927"/>
      <c r="F217" s="927"/>
      <c r="G217" s="927"/>
      <c r="H217" s="927"/>
      <c r="I217" s="927"/>
      <c r="J217" s="927"/>
      <c r="K217" s="927"/>
      <c r="L217" s="172"/>
    </row>
    <row r="218" spans="1:12" s="30" customFormat="1" ht="15">
      <c r="A218" s="943"/>
      <c r="B218" s="964">
        <f>SUMIF($D$48:$D$78, "Enercapita @ 8% + LP shares", $B$48:$B$78)</f>
        <v>0</v>
      </c>
      <c r="C218" s="617" t="e">
        <f t="shared" si="12"/>
        <v>#N/A</v>
      </c>
      <c r="D218" s="174" t="str">
        <f t="shared" si="13"/>
        <v>Enercapita @ 8% + LP shares</v>
      </c>
      <c r="E218" s="927"/>
      <c r="F218" s="927"/>
      <c r="G218" s="927"/>
      <c r="H218" s="927"/>
      <c r="I218" s="927"/>
      <c r="J218" s="927"/>
      <c r="K218" s="927"/>
      <c r="L218" s="172"/>
    </row>
    <row r="219" spans="1:12" s="30" customFormat="1" ht="15">
      <c r="A219" s="943"/>
      <c r="B219" s="964">
        <f>SUMIF($D$48:$D$78, "Equicapita @ 10% + LP shares", $D$48:$D$78)</f>
        <v>0</v>
      </c>
      <c r="C219" s="617" t="e">
        <f t="shared" si="12"/>
        <v>#N/A</v>
      </c>
      <c r="D219" s="174" t="str">
        <f t="shared" si="13"/>
        <v>Equicapita @ 10% + LP shares</v>
      </c>
      <c r="E219" s="927"/>
      <c r="F219" s="927"/>
      <c r="G219" s="927"/>
      <c r="H219" s="927"/>
      <c r="I219" s="927"/>
      <c r="J219" s="927"/>
      <c r="K219" s="927"/>
      <c r="L219" s="172"/>
    </row>
    <row r="220" spans="1:12" s="30" customFormat="1" ht="15">
      <c r="A220" s="943"/>
      <c r="B220" s="964">
        <f>SUMIF($D$48:$D$78, "GARS Seg Fund", $D$48:$D$78)</f>
        <v>0</v>
      </c>
      <c r="C220" s="617" t="e">
        <f t="shared" si="12"/>
        <v>#N/A</v>
      </c>
      <c r="D220" s="174" t="str">
        <f t="shared" si="13"/>
        <v>GARS Seg Fund</v>
      </c>
      <c r="E220" s="927"/>
      <c r="F220" s="927"/>
      <c r="G220" s="927"/>
      <c r="H220" s="927"/>
      <c r="I220" s="927"/>
      <c r="J220" s="927"/>
      <c r="K220" s="927"/>
      <c r="L220" s="172"/>
    </row>
    <row r="221" spans="1:12" s="30" customFormat="1" ht="15">
      <c r="A221" s="943"/>
      <c r="B221" s="964">
        <f>SUMIF($D$48:$D$78, "GMWB - Guaranteed Retirement Income", $D$48:$D$78)</f>
        <v>0</v>
      </c>
      <c r="C221" s="617" t="e">
        <f t="shared" si="12"/>
        <v>#N/A</v>
      </c>
      <c r="D221" s="174" t="str">
        <f t="shared" si="13"/>
        <v>GMWB – Guaranteed Retirement Income</v>
      </c>
      <c r="E221" s="927"/>
      <c r="F221" s="927"/>
      <c r="G221" s="927"/>
      <c r="H221" s="927"/>
      <c r="I221" s="927"/>
      <c r="J221" s="927"/>
      <c r="K221" s="927"/>
      <c r="L221" s="172"/>
    </row>
    <row r="222" spans="1:12" s="30" customFormat="1" ht="15">
      <c r="A222" s="943"/>
      <c r="B222" s="964">
        <f>SUMIF($D$48:$D$78, "ICM VII @ 6-8% income plus appreciation", $D$48:$D$78)</f>
        <v>0</v>
      </c>
      <c r="C222" s="617" t="e">
        <f t="shared" si="12"/>
        <v>#N/A</v>
      </c>
      <c r="D222" s="174" t="str">
        <f t="shared" si="13"/>
        <v>ICM VII @ 6-8% income plus appreciation</v>
      </c>
      <c r="E222" s="927"/>
      <c r="F222" s="927"/>
      <c r="G222" s="927"/>
      <c r="H222" s="927"/>
      <c r="I222" s="927"/>
      <c r="J222" s="927"/>
      <c r="K222" s="927"/>
      <c r="L222" s="172"/>
    </row>
    <row r="223" spans="1:12" s="30" customFormat="1" ht="15">
      <c r="A223" s="943"/>
      <c r="B223" s="964">
        <f>SUMIF($D$48:$D$78, "Invico Capital - Class A @ 10K - 9%", $D$48:$D$78)</f>
        <v>0</v>
      </c>
      <c r="C223" s="617" t="e">
        <f t="shared" si="12"/>
        <v>#N/A</v>
      </c>
      <c r="D223" s="174" t="str">
        <f t="shared" si="13"/>
        <v>Invico Capital - Class A @ 10K - 9%</v>
      </c>
      <c r="E223" s="927"/>
      <c r="F223" s="927"/>
      <c r="G223" s="927"/>
      <c r="H223" s="927"/>
      <c r="I223" s="927"/>
      <c r="J223" s="927"/>
      <c r="K223" s="927"/>
      <c r="L223" s="172"/>
    </row>
    <row r="224" spans="1:12" s="30" customFormat="1" ht="15">
      <c r="A224" s="943"/>
      <c r="B224" s="964">
        <f>SUMIF($D$48:$D$78, "Invico Capital - Class D @ 50K - 10%+", $D$48:$D$78)</f>
        <v>0</v>
      </c>
      <c r="C224" s="617" t="e">
        <f t="shared" si="12"/>
        <v>#N/A</v>
      </c>
      <c r="D224" s="174" t="str">
        <f t="shared" si="13"/>
        <v>Invico Capital - Class D @ 50K - 10%+</v>
      </c>
      <c r="E224" s="927"/>
      <c r="F224" s="927"/>
      <c r="G224" s="927"/>
      <c r="H224" s="927"/>
      <c r="I224" s="927"/>
      <c r="J224" s="927"/>
      <c r="K224" s="927"/>
      <c r="L224" s="172"/>
    </row>
    <row r="225" spans="1:12" s="30" customFormat="1" ht="15">
      <c r="A225" s="943"/>
      <c r="B225" s="964">
        <f>SUMIF($D$48:$D$78, "Invico Capital - Class G &amp; C @ 8%+", $D$48:$D$78)</f>
        <v>0</v>
      </c>
      <c r="C225" s="617" t="e">
        <f t="shared" si="12"/>
        <v>#N/A</v>
      </c>
      <c r="D225" s="174" t="str">
        <f t="shared" si="13"/>
        <v>Invico Capital - Class G &amp; C @ 8%+</v>
      </c>
      <c r="E225" s="927"/>
      <c r="F225" s="927"/>
      <c r="G225" s="927"/>
      <c r="H225" s="927"/>
      <c r="I225" s="927"/>
      <c r="J225" s="927"/>
      <c r="K225" s="927"/>
      <c r="L225" s="172"/>
    </row>
    <row r="226" spans="1:12" s="30" customFormat="1" ht="15">
      <c r="A226" s="943"/>
      <c r="B226" s="964">
        <f>SUMIF($D$48:$D$78, "KV Mortgage @ 8-9%", $D$48:$D$78)</f>
        <v>0</v>
      </c>
      <c r="C226" s="617" t="e">
        <f t="shared" si="12"/>
        <v>#N/A</v>
      </c>
      <c r="D226" s="174" t="str">
        <f t="shared" si="13"/>
        <v>KV Mortgage @ 8-9%</v>
      </c>
      <c r="E226" s="927"/>
      <c r="F226" s="927"/>
      <c r="G226" s="927"/>
      <c r="H226" s="927"/>
      <c r="I226" s="927"/>
      <c r="J226" s="927"/>
      <c r="K226" s="927"/>
      <c r="L226" s="172"/>
    </row>
    <row r="227" spans="1:12" s="30" customFormat="1" ht="15">
      <c r="A227" s="943"/>
      <c r="B227" s="964">
        <f>SUMIF($D$48:$D$78, "Maple Leaf Flow Through", $D$48:$D$78)</f>
        <v>0</v>
      </c>
      <c r="C227" s="617" t="e">
        <f t="shared" si="12"/>
        <v>#N/A</v>
      </c>
      <c r="D227" s="174" t="str">
        <f t="shared" si="13"/>
        <v>Maple Leaf Flow Through</v>
      </c>
      <c r="E227" s="927"/>
      <c r="F227" s="927"/>
      <c r="G227" s="927"/>
      <c r="H227" s="927"/>
      <c r="I227" s="927"/>
      <c r="J227" s="927"/>
      <c r="K227" s="927"/>
      <c r="L227" s="172"/>
    </row>
    <row r="228" spans="1:12" s="30" customFormat="1" ht="15">
      <c r="A228" s="943"/>
      <c r="B228" s="964">
        <f>SUMIF($D$48:$D$78, "Millennium III - projected IRR 3.63 to 10.46%", $D$48:$D$78)</f>
        <v>0</v>
      </c>
      <c r="C228" s="617" t="e">
        <f t="shared" si="12"/>
        <v>#N/A</v>
      </c>
      <c r="D228" s="174" t="str">
        <f t="shared" si="13"/>
        <v>Millennium III - projected IRR 3.63 to 10.46%</v>
      </c>
      <c r="E228" s="927"/>
      <c r="F228" s="927"/>
      <c r="G228" s="927"/>
      <c r="H228" s="927"/>
      <c r="I228" s="927"/>
      <c r="J228" s="927"/>
      <c r="K228" s="927"/>
      <c r="L228" s="172"/>
    </row>
    <row r="229" spans="1:12" s="30" customFormat="1" ht="15">
      <c r="A229" s="943"/>
      <c r="B229" s="964">
        <f>SUMIF($D$48:$D$78, "Mutual Funds", $D$48:$D$78)</f>
        <v>0</v>
      </c>
      <c r="C229" s="617" t="e">
        <f t="shared" si="12"/>
        <v>#N/A</v>
      </c>
      <c r="D229" s="174" t="str">
        <f t="shared" si="13"/>
        <v>Mutual Funds</v>
      </c>
      <c r="E229" s="927"/>
      <c r="F229" s="927"/>
      <c r="G229" s="927"/>
      <c r="H229" s="927"/>
      <c r="I229" s="927"/>
      <c r="J229" s="927"/>
      <c r="K229" s="927"/>
      <c r="L229" s="172"/>
    </row>
    <row r="230" spans="1:12" s="30" customFormat="1" ht="15">
      <c r="A230" s="943"/>
      <c r="B230" s="964">
        <f>SUMIF($D$48:$D$78, "Niagara Alpha Access Fund", $D$48:$D$78)</f>
        <v>0</v>
      </c>
      <c r="C230" s="617" t="e">
        <f t="shared" si="12"/>
        <v>#N/A</v>
      </c>
      <c r="D230" s="174" t="str">
        <f t="shared" si="13"/>
        <v>Niagara Alpha Access Fund</v>
      </c>
      <c r="E230" s="927"/>
      <c r="F230" s="927"/>
      <c r="G230" s="927"/>
      <c r="H230" s="927"/>
      <c r="I230" s="927"/>
      <c r="J230" s="927"/>
      <c r="K230" s="927"/>
      <c r="L230" s="172"/>
    </row>
    <row r="231" spans="1:12" s="30" customFormat="1" ht="15">
      <c r="A231" s="943"/>
      <c r="B231" s="964">
        <f>SUMIF($D$48:$D$78, "Omniarch Capital", $D$48:$D$78)</f>
        <v>0</v>
      </c>
      <c r="C231" s="617" t="e">
        <f t="shared" si="12"/>
        <v>#N/A</v>
      </c>
      <c r="D231" s="174" t="str">
        <f t="shared" si="13"/>
        <v>Omniarch Capital</v>
      </c>
      <c r="E231" s="927"/>
      <c r="F231" s="927"/>
      <c r="G231" s="927"/>
      <c r="H231" s="927"/>
      <c r="I231" s="927"/>
      <c r="J231" s="927"/>
      <c r="K231" s="927"/>
      <c r="L231" s="172"/>
    </row>
    <row r="232" spans="1:12" s="30" customFormat="1" ht="15">
      <c r="A232" s="943"/>
      <c r="B232" s="964">
        <f>SUMIF($D$48:$D$78, "Phoenix LV", $D$48:$D$78)</f>
        <v>0</v>
      </c>
      <c r="C232" s="617" t="e">
        <f t="shared" si="12"/>
        <v>#N/A</v>
      </c>
      <c r="D232" s="174" t="str">
        <f t="shared" si="13"/>
        <v>Phoenix LV</v>
      </c>
      <c r="E232" s="927"/>
      <c r="F232" s="927"/>
      <c r="G232" s="927"/>
      <c r="H232" s="927"/>
      <c r="I232" s="927"/>
      <c r="J232" s="927"/>
      <c r="K232" s="927"/>
      <c r="L232" s="172"/>
    </row>
    <row r="233" spans="1:12" s="30" customFormat="1" ht="15">
      <c r="A233" s="943"/>
      <c r="B233" s="964">
        <f>SUMIF($D$48:$D$78, "Prime Funds: Royal Oak Income Trust II 11%", $D$48:$D$78)</f>
        <v>0</v>
      </c>
      <c r="C233" s="617" t="e">
        <f t="shared" si="12"/>
        <v>#N/A</v>
      </c>
      <c r="D233" s="174" t="str">
        <f t="shared" si="13"/>
        <v>Prime Funds: Royal Oak Income Trust II 11%</v>
      </c>
      <c r="E233" s="927"/>
      <c r="F233" s="927"/>
      <c r="G233" s="927"/>
      <c r="H233" s="927"/>
      <c r="I233" s="927"/>
      <c r="J233" s="927"/>
      <c r="K233" s="927"/>
      <c r="L233" s="172"/>
    </row>
    <row r="234" spans="1:12" s="30" customFormat="1" ht="15">
      <c r="A234" s="943"/>
      <c r="B234" s="964">
        <f>SUMIF($D$48:$D$78, "Prime Funds: Royal Oak Income Trust II 8%", $B$48:$B$78)</f>
        <v>0</v>
      </c>
      <c r="C234" s="617" t="e">
        <f t="shared" si="12"/>
        <v>#N/A</v>
      </c>
      <c r="D234" s="174" t="str">
        <f t="shared" si="13"/>
        <v>Prime Funds: Royal Oak Income Trust II 8%</v>
      </c>
      <c r="E234" s="927"/>
      <c r="F234" s="927"/>
      <c r="G234" s="927"/>
      <c r="H234" s="927"/>
      <c r="I234" s="927"/>
      <c r="J234" s="927"/>
      <c r="K234" s="927"/>
      <c r="L234" s="172"/>
    </row>
    <row r="235" spans="1:12" s="30" customFormat="1" ht="15">
      <c r="A235" s="943"/>
      <c r="B235" s="964">
        <f>SUMIF($D$48:$D$78, "Private Wealth Managers - Lonsdale / Croft / Matco", $D$48:$D$78)</f>
        <v>0</v>
      </c>
      <c r="C235" s="617" t="e">
        <f t="shared" si="12"/>
        <v>#N/A</v>
      </c>
      <c r="D235" s="174" t="str">
        <f t="shared" si="13"/>
        <v>Private Wealth Managers - Lonsdale / Croft / Matco</v>
      </c>
      <c r="E235" s="927"/>
      <c r="F235" s="927"/>
      <c r="G235" s="927"/>
      <c r="H235" s="927"/>
      <c r="I235" s="927"/>
      <c r="J235" s="927"/>
      <c r="K235" s="927"/>
      <c r="L235" s="172"/>
    </row>
    <row r="236" spans="1:12" s="30" customFormat="1" ht="15">
      <c r="A236" s="943"/>
      <c r="B236" s="964">
        <f>SUMIF($D$48:$D$78, "Pulis", $D$48:$D$78)</f>
        <v>0</v>
      </c>
      <c r="C236" s="617" t="e">
        <f t="shared" si="12"/>
        <v>#N/A</v>
      </c>
      <c r="D236" s="174" t="str">
        <f t="shared" si="13"/>
        <v>Pulis</v>
      </c>
      <c r="E236" s="927"/>
      <c r="F236" s="927"/>
      <c r="G236" s="927"/>
      <c r="H236" s="927"/>
      <c r="I236" s="927"/>
      <c r="J236" s="927"/>
      <c r="K236" s="927"/>
      <c r="L236" s="172"/>
    </row>
    <row r="237" spans="1:12" s="30" customFormat="1" ht="15">
      <c r="A237" s="943"/>
      <c r="B237" s="964">
        <f>SUMIF($D$48:$D$78, "Rockspring Capital", $D$48:$D$78)</f>
        <v>0</v>
      </c>
      <c r="C237" s="617" t="e">
        <f t="shared" si="12"/>
        <v>#N/A</v>
      </c>
      <c r="D237" s="174" t="str">
        <f t="shared" si="13"/>
        <v>Rockspring Capital</v>
      </c>
      <c r="E237" s="927"/>
      <c r="F237" s="927"/>
      <c r="G237" s="927"/>
      <c r="H237" s="927"/>
      <c r="I237" s="927"/>
      <c r="J237" s="927"/>
      <c r="K237" s="927"/>
      <c r="L237" s="172"/>
    </row>
    <row r="238" spans="1:12" s="30" customFormat="1" ht="15">
      <c r="A238" s="943"/>
      <c r="B238" s="964">
        <f>SUMIF($D$48:$D$78, "A2A Capital - Foreign Income, paid annually", $D$48:$D$78)</f>
        <v>0</v>
      </c>
      <c r="C238" s="617" t="e">
        <f t="shared" si="12"/>
        <v>#N/A</v>
      </c>
      <c r="D238" s="174" t="str">
        <f t="shared" si="13"/>
        <v>Secure Care Capital - 1 year bond @ 7%</v>
      </c>
      <c r="E238" s="927"/>
      <c r="F238" s="927"/>
      <c r="G238" s="927"/>
      <c r="H238" s="927"/>
      <c r="I238" s="927"/>
      <c r="J238" s="927"/>
      <c r="K238" s="927"/>
      <c r="L238" s="172"/>
    </row>
    <row r="239" spans="1:12" s="30" customFormat="1" ht="15">
      <c r="A239" s="943"/>
      <c r="B239" s="964">
        <f>SUMIF($D$48:$D$78, "Secure Care Capital - 3 year bond @ 8%", $D$48:$D$78)</f>
        <v>0</v>
      </c>
      <c r="C239" s="617" t="e">
        <f t="shared" si="12"/>
        <v>#N/A</v>
      </c>
      <c r="D239" s="174" t="str">
        <f t="shared" si="13"/>
        <v>Secure Care Capital - 3 year bond @ 8%</v>
      </c>
      <c r="E239" s="927"/>
      <c r="F239" s="927"/>
      <c r="G239" s="927"/>
      <c r="H239" s="927"/>
      <c r="I239" s="927"/>
      <c r="J239" s="927"/>
      <c r="K239" s="927"/>
      <c r="L239" s="172"/>
    </row>
    <row r="240" spans="1:12" s="30" customFormat="1" ht="15">
      <c r="A240" s="943"/>
      <c r="B240" s="964">
        <f>SUMIF($D$48:$D$78, "Secure Care Capital - 5 year bond @ 9%", $D$48:$D$78)</f>
        <v>0</v>
      </c>
      <c r="C240" s="617" t="e">
        <f t="shared" si="12"/>
        <v>#N/A</v>
      </c>
      <c r="D240" s="174" t="str">
        <f t="shared" si="13"/>
        <v>Secure Care Capital - 5 year bond @ 9%</v>
      </c>
      <c r="E240" s="927"/>
      <c r="F240" s="927"/>
      <c r="G240" s="927"/>
      <c r="H240" s="927"/>
      <c r="I240" s="927"/>
      <c r="J240" s="927"/>
      <c r="K240" s="927"/>
      <c r="L240" s="172"/>
    </row>
    <row r="241" spans="1:12" s="30" customFormat="1" ht="15">
      <c r="A241" s="943"/>
      <c r="B241" s="964">
        <f>SUMIF($D$48:$D$78, "Segregated Funds", $D$48:$D$78)</f>
        <v>0</v>
      </c>
      <c r="C241" s="617" t="e">
        <f t="shared" si="12"/>
        <v>#N/A</v>
      </c>
      <c r="D241" s="174" t="str">
        <f t="shared" si="13"/>
        <v>Segregated Funds</v>
      </c>
      <c r="E241" s="927"/>
      <c r="F241" s="927"/>
      <c r="G241" s="927"/>
      <c r="H241" s="927"/>
      <c r="I241" s="927"/>
      <c r="J241" s="927"/>
      <c r="K241" s="927"/>
      <c r="L241" s="172"/>
    </row>
    <row r="242" spans="1:12" s="30" customFormat="1" ht="15">
      <c r="A242" s="943"/>
      <c r="B242" s="964">
        <f>SUMIF($D$48:$D$78, "Triumph Real Estate @ 7-12%+", $D$48:$D$78)</f>
        <v>0</v>
      </c>
      <c r="C242" s="617" t="e">
        <f t="shared" si="12"/>
        <v>#N/A</v>
      </c>
      <c r="D242" s="174" t="str">
        <f t="shared" si="13"/>
        <v>Triumph Real Estate @ 7-12%+</v>
      </c>
      <c r="E242" s="927"/>
      <c r="F242" s="927"/>
      <c r="G242" s="927"/>
      <c r="H242" s="927"/>
      <c r="I242" s="927"/>
      <c r="J242" s="927"/>
      <c r="K242" s="927"/>
      <c r="L242" s="172"/>
    </row>
    <row r="243" spans="1:12" s="30" customFormat="1" ht="15">
      <c r="A243" s="943"/>
      <c r="B243" s="964">
        <f>SUMIF($D$48:$D$78, "Waltons - historical returns up to 12.55%", $D$48:$D$78)</f>
        <v>0</v>
      </c>
      <c r="C243" s="617" t="e">
        <f t="shared" si="12"/>
        <v>#N/A</v>
      </c>
      <c r="D243" s="174" t="str">
        <f t="shared" si="13"/>
        <v>Waltons - historical returns up to 12.55%</v>
      </c>
      <c r="E243" s="927"/>
      <c r="F243" s="927"/>
      <c r="G243" s="927"/>
      <c r="H243" s="927"/>
      <c r="I243" s="927"/>
      <c r="J243" s="927"/>
      <c r="K243" s="927"/>
      <c r="L243" s="172"/>
    </row>
    <row r="244" spans="1:12" s="30" customFormat="1" ht="15">
      <c r="A244" s="943"/>
      <c r="B244" s="967">
        <f>SUMIF($D$48:$D$78, "Weslease", $D$48:$D$78)</f>
        <v>0</v>
      </c>
      <c r="C244" s="617" t="e">
        <f>IF(B244=0,NA(),B244)</f>
        <v>#N/A</v>
      </c>
      <c r="D244" s="174" t="str">
        <f t="shared" si="13"/>
        <v>Weslease</v>
      </c>
      <c r="E244" s="927"/>
      <c r="F244" s="927"/>
      <c r="G244" s="927"/>
      <c r="H244" s="927"/>
      <c r="I244" s="927"/>
      <c r="J244" s="927"/>
      <c r="K244" s="927"/>
      <c r="L244" s="172"/>
    </row>
    <row r="245" spans="1:12" s="30" customFormat="1" ht="15">
      <c r="A245" s="943"/>
      <c r="B245" s="968">
        <f>SUM(B213:B244)</f>
        <v>0</v>
      </c>
      <c r="C245" s="174"/>
      <c r="D245" s="970" t="s">
        <v>500</v>
      </c>
      <c r="E245" s="927"/>
      <c r="F245" s="927"/>
      <c r="G245" s="927"/>
      <c r="H245" s="927"/>
      <c r="I245" s="927"/>
      <c r="J245" s="927"/>
      <c r="K245" s="927"/>
      <c r="L245" s="172"/>
    </row>
    <row r="246" spans="1:12" s="30" customFormat="1" ht="15">
      <c r="A246" s="943"/>
      <c r="B246" s="964"/>
      <c r="C246" s="617" t="e">
        <f>IF(B246=0,NA(),B246)</f>
        <v>#N/A</v>
      </c>
      <c r="D246" s="174"/>
      <c r="E246" s="927"/>
      <c r="F246" s="927"/>
      <c r="G246" s="927"/>
      <c r="H246" s="927"/>
      <c r="I246" s="927"/>
      <c r="J246" s="927"/>
      <c r="K246" s="927"/>
      <c r="L246" s="172"/>
    </row>
    <row r="247" spans="1:12" s="30" customFormat="1" ht="15">
      <c r="A247" s="943"/>
      <c r="B247" s="968"/>
      <c r="C247" s="174"/>
      <c r="D247" s="174"/>
      <c r="E247" s="927"/>
      <c r="F247" s="927"/>
      <c r="G247" s="927"/>
      <c r="H247" s="927"/>
      <c r="I247" s="927"/>
      <c r="J247" s="927"/>
      <c r="K247" s="927"/>
      <c r="L247" s="172"/>
    </row>
    <row r="248" spans="1:12" s="30" customFormat="1" ht="15.75" thickBot="1">
      <c r="A248" s="935"/>
      <c r="B248" s="321"/>
      <c r="C248" s="321"/>
      <c r="D248" s="321"/>
      <c r="E248" s="937"/>
      <c r="F248" s="937"/>
      <c r="G248" s="937"/>
      <c r="H248" s="937"/>
      <c r="I248" s="937"/>
      <c r="J248" s="937"/>
      <c r="K248" s="937"/>
      <c r="L248" s="322"/>
    </row>
    <row r="260" spans="9:9">
      <c r="I260" s="785"/>
    </row>
  </sheetData>
  <sortState ref="N55:N65">
    <sortCondition ref="N55"/>
  </sortState>
  <mergeCells count="11">
    <mergeCell ref="A190:L190"/>
    <mergeCell ref="A210:L210"/>
    <mergeCell ref="A129:L129"/>
    <mergeCell ref="A147:L147"/>
    <mergeCell ref="A1:J1"/>
    <mergeCell ref="B4:K4"/>
    <mergeCell ref="G3:I3"/>
    <mergeCell ref="A103:L103"/>
    <mergeCell ref="A81:L81"/>
    <mergeCell ref="A11:L11"/>
    <mergeCell ref="A6:L6"/>
  </mergeCells>
  <dataValidations count="2">
    <dataValidation type="list" allowBlank="1" showInputMessage="1" showErrorMessage="1" sqref="B82:C82 A48:A78">
      <formula1>$B$15:$B$22</formula1>
    </dataValidation>
    <dataValidation type="list" allowBlank="1" showInputMessage="1" showErrorMessage="1" sqref="D48:D80">
      <formula1>$D$15:$D$46</formula1>
    </dataValidation>
  </dataValidations>
  <pageMargins left="0.82677165354330717" right="0.43307086614173229" top="0.59055118110236227" bottom="0.74803149606299213" header="0.31496062992125984" footer="0.31496062992125984"/>
  <pageSetup scale="54" fitToHeight="4" orientation="landscape" verticalDpi="1200" r:id="rId1"/>
  <rowBreaks count="3" manualBreakCount="3">
    <brk id="80" max="11" man="1"/>
    <brk id="128" max="11" man="1"/>
    <brk id="189" max="11" man="1"/>
  </rowBreaks>
  <drawing r:id="rId2"/>
</worksheet>
</file>

<file path=xl/worksheets/sheet2.xml><?xml version="1.0" encoding="utf-8"?>
<worksheet xmlns="http://schemas.openxmlformats.org/spreadsheetml/2006/main" xmlns:r="http://schemas.openxmlformats.org/officeDocument/2006/relationships">
  <sheetPr>
    <tabColor rgb="FF00B050"/>
    <pageSetUpPr fitToPage="1"/>
  </sheetPr>
  <dimension ref="A1:S60"/>
  <sheetViews>
    <sheetView topLeftCell="A22" zoomScale="70" zoomScaleNormal="70" workbookViewId="0">
      <selection activeCell="Q52" sqref="Q52"/>
    </sheetView>
  </sheetViews>
  <sheetFormatPr defaultRowHeight="12.75"/>
  <cols>
    <col min="1" max="1" width="15.42578125" style="904" customWidth="1"/>
    <col min="2" max="2" width="11.7109375" style="904" customWidth="1"/>
    <col min="3" max="3" width="12.5703125" style="904" customWidth="1"/>
    <col min="4" max="4" width="11.28515625" style="904" customWidth="1"/>
    <col min="5" max="5" width="9.28515625" style="904" customWidth="1"/>
    <col min="6" max="6" width="9" style="904" customWidth="1"/>
    <col min="7" max="7" width="12" style="904" customWidth="1"/>
    <col min="8" max="8" width="9.140625" style="904"/>
    <col min="9" max="9" width="10.85546875" style="904" customWidth="1"/>
    <col min="10" max="10" width="13.140625" style="904" customWidth="1"/>
    <col min="11" max="11" width="12.7109375" style="904" customWidth="1"/>
    <col min="12" max="12" width="11.7109375" style="904" customWidth="1"/>
    <col min="13" max="13" width="16.7109375" style="904" customWidth="1"/>
    <col min="14" max="14" width="9.140625" style="904"/>
    <col min="15" max="15" width="0" style="904" hidden="1" customWidth="1"/>
    <col min="16" max="16384" width="9.140625" style="904"/>
  </cols>
  <sheetData>
    <row r="1" spans="1:19" ht="16.5" customHeight="1">
      <c r="A1" s="884"/>
      <c r="B1" s="884"/>
      <c r="C1" s="884"/>
      <c r="D1" s="884"/>
      <c r="E1" s="884"/>
      <c r="F1" s="884"/>
      <c r="G1" s="884"/>
      <c r="H1" s="884"/>
      <c r="I1" s="884"/>
      <c r="J1" s="884"/>
      <c r="K1" s="884"/>
      <c r="L1" s="884"/>
      <c r="M1" s="884"/>
      <c r="N1" s="23"/>
      <c r="O1" s="749"/>
    </row>
    <row r="2" spans="1:19" ht="15">
      <c r="A2" s="884"/>
      <c r="B2" s="884"/>
      <c r="C2" s="884"/>
      <c r="D2" s="884"/>
      <c r="E2" s="884"/>
      <c r="F2" s="884"/>
      <c r="G2" s="884"/>
      <c r="H2" s="884"/>
      <c r="I2" s="884"/>
      <c r="J2" s="884"/>
      <c r="K2" s="884"/>
      <c r="L2" s="884"/>
      <c r="M2" s="884"/>
      <c r="O2" s="885"/>
      <c r="P2" s="23"/>
    </row>
    <row r="3" spans="1:19" ht="90.75">
      <c r="A3" s="884"/>
      <c r="B3" s="884"/>
      <c r="C3" s="884"/>
      <c r="D3" s="900" t="s">
        <v>840</v>
      </c>
      <c r="E3" s="900"/>
      <c r="F3" s="900"/>
      <c r="G3" s="900"/>
      <c r="H3" s="900"/>
      <c r="I3" s="900"/>
      <c r="J3" s="900"/>
      <c r="K3" s="884"/>
      <c r="L3" s="884"/>
      <c r="M3" s="884"/>
      <c r="O3" s="748" t="s">
        <v>611</v>
      </c>
      <c r="P3" s="23"/>
    </row>
    <row r="4" spans="1:19" s="67" customFormat="1" ht="10.5" customHeight="1">
      <c r="A4" s="884"/>
      <c r="B4" s="884"/>
      <c r="C4" s="884"/>
      <c r="D4" s="884"/>
      <c r="E4" s="884"/>
      <c r="F4" s="884"/>
      <c r="G4" s="884"/>
      <c r="H4" s="884"/>
      <c r="I4" s="884"/>
      <c r="J4" s="884"/>
      <c r="K4" s="884"/>
      <c r="L4" s="884"/>
      <c r="M4" s="884"/>
      <c r="O4" s="814" t="s">
        <v>610</v>
      </c>
      <c r="P4" s="68"/>
    </row>
    <row r="5" spans="1:19">
      <c r="A5" s="884"/>
      <c r="B5" s="884"/>
      <c r="C5" s="884"/>
      <c r="D5" s="884"/>
      <c r="E5" s="884"/>
      <c r="F5" s="884"/>
      <c r="G5" s="884"/>
      <c r="H5" s="884"/>
      <c r="I5" s="884"/>
      <c r="J5" s="884"/>
      <c r="K5" s="884"/>
      <c r="L5" s="884"/>
      <c r="M5" s="884"/>
      <c r="O5" s="748" t="s">
        <v>614</v>
      </c>
      <c r="P5" s="625"/>
      <c r="Q5" s="626"/>
      <c r="R5" s="624"/>
      <c r="S5" s="624"/>
    </row>
    <row r="6" spans="1:19" ht="45">
      <c r="A6" s="886"/>
      <c r="B6" s="991" t="s">
        <v>834</v>
      </c>
      <c r="C6" s="991"/>
      <c r="D6" s="991"/>
      <c r="E6" s="991"/>
      <c r="F6" s="991"/>
      <c r="G6" s="991"/>
      <c r="H6" s="991"/>
      <c r="I6" s="991"/>
      <c r="J6" s="991"/>
      <c r="K6" s="991"/>
      <c r="L6" s="991"/>
      <c r="M6" s="889"/>
      <c r="N6" s="23"/>
      <c r="O6" s="770" t="s">
        <v>619</v>
      </c>
      <c r="P6" s="625"/>
      <c r="Q6" s="626"/>
      <c r="R6" s="624"/>
      <c r="S6" s="624"/>
    </row>
    <row r="7" spans="1:19" ht="20.100000000000001" customHeight="1">
      <c r="A7" s="886"/>
      <c r="B7" s="884"/>
      <c r="C7" s="884"/>
      <c r="D7" s="884"/>
      <c r="E7" s="884"/>
      <c r="F7" s="884"/>
      <c r="G7" s="884"/>
      <c r="H7" s="884"/>
      <c r="I7" s="884"/>
      <c r="J7" s="884"/>
      <c r="K7" s="884"/>
      <c r="L7" s="884"/>
      <c r="M7" s="889"/>
      <c r="N7" s="23"/>
      <c r="O7" s="771" t="s">
        <v>620</v>
      </c>
      <c r="P7" s="625"/>
      <c r="Q7" s="626"/>
      <c r="R7" s="624"/>
      <c r="S7" s="624"/>
    </row>
    <row r="8" spans="1:19" ht="20.100000000000001" customHeight="1">
      <c r="A8" s="886"/>
      <c r="B8" s="884"/>
      <c r="C8" s="884"/>
      <c r="D8" s="884"/>
      <c r="E8" s="884"/>
      <c r="F8" s="884"/>
      <c r="G8" s="884"/>
      <c r="H8" s="884"/>
      <c r="I8" s="884"/>
      <c r="J8" s="884"/>
      <c r="K8" s="884"/>
      <c r="L8" s="884"/>
      <c r="M8" s="889"/>
      <c r="N8" s="23"/>
      <c r="O8" s="771"/>
      <c r="P8" s="625"/>
      <c r="Q8" s="626"/>
      <c r="R8" s="624"/>
      <c r="S8" s="624"/>
    </row>
    <row r="9" spans="1:19" ht="20.100000000000001" customHeight="1">
      <c r="A9" s="886"/>
      <c r="B9" s="884"/>
      <c r="C9" s="884"/>
      <c r="D9" s="884"/>
      <c r="E9" s="884"/>
      <c r="F9" s="884"/>
      <c r="G9" s="903"/>
      <c r="H9" s="884"/>
      <c r="I9" s="884"/>
      <c r="J9" s="884"/>
      <c r="K9" s="884"/>
      <c r="L9" s="884"/>
      <c r="M9" s="889"/>
      <c r="N9" s="23"/>
      <c r="O9" s="771"/>
      <c r="P9" s="625"/>
      <c r="Q9" s="626"/>
      <c r="R9" s="624"/>
      <c r="S9" s="624"/>
    </row>
    <row r="10" spans="1:19" ht="20.100000000000001" customHeight="1">
      <c r="A10" s="886"/>
      <c r="B10" s="884"/>
      <c r="C10" s="884"/>
      <c r="D10" s="884"/>
      <c r="E10" s="884"/>
      <c r="F10" s="884"/>
      <c r="G10" s="903"/>
      <c r="H10" s="884"/>
      <c r="I10" s="884"/>
      <c r="J10" s="884"/>
      <c r="K10" s="884"/>
      <c r="L10" s="884"/>
      <c r="M10" s="889"/>
      <c r="N10" s="23"/>
      <c r="O10" s="771"/>
      <c r="P10" s="625"/>
      <c r="Q10" s="626"/>
      <c r="R10" s="624"/>
      <c r="S10" s="624"/>
    </row>
    <row r="11" spans="1:19" ht="20.100000000000001" customHeight="1">
      <c r="A11" s="886"/>
      <c r="B11" s="884"/>
      <c r="C11" s="884"/>
      <c r="D11" s="884"/>
      <c r="E11" s="884"/>
      <c r="F11" s="884"/>
      <c r="G11" s="903"/>
      <c r="H11" s="884"/>
      <c r="I11" s="884"/>
      <c r="J11" s="884"/>
      <c r="K11" s="884"/>
      <c r="L11" s="884"/>
      <c r="M11" s="889"/>
      <c r="O11" s="771" t="s">
        <v>621</v>
      </c>
      <c r="P11" s="625"/>
      <c r="Q11" s="626"/>
      <c r="R11" s="624"/>
      <c r="S11" s="624"/>
    </row>
    <row r="12" spans="1:19" ht="11.25" customHeight="1">
      <c r="A12" s="886"/>
      <c r="B12" s="884"/>
      <c r="C12" s="884"/>
      <c r="D12" s="884"/>
      <c r="E12" s="884"/>
      <c r="F12" s="884"/>
      <c r="G12" s="903"/>
      <c r="H12" s="884"/>
      <c r="I12" s="884"/>
      <c r="J12" s="884"/>
      <c r="K12" s="884"/>
      <c r="L12" s="884"/>
      <c r="M12" s="889"/>
      <c r="P12" s="625"/>
      <c r="Q12" s="626"/>
      <c r="R12" s="624"/>
      <c r="S12" s="624"/>
    </row>
    <row r="13" spans="1:19" ht="20.100000000000001" customHeight="1">
      <c r="A13" s="886"/>
      <c r="B13" s="884"/>
      <c r="C13" s="884"/>
      <c r="D13" s="884"/>
      <c r="E13" s="884"/>
      <c r="F13" s="884"/>
      <c r="G13" s="903"/>
      <c r="H13" s="884"/>
      <c r="I13" s="884"/>
      <c r="J13" s="884"/>
      <c r="K13" s="884"/>
      <c r="L13" s="884"/>
      <c r="M13" s="889"/>
      <c r="P13" s="626"/>
      <c r="Q13" s="626"/>
      <c r="R13" s="624"/>
      <c r="S13" s="624"/>
    </row>
    <row r="14" spans="1:19" ht="11.25" customHeight="1">
      <c r="A14" s="886"/>
      <c r="B14" s="884"/>
      <c r="C14" s="884"/>
      <c r="D14" s="884"/>
      <c r="E14" s="884"/>
      <c r="F14" s="884"/>
      <c r="G14" s="884"/>
      <c r="H14" s="884"/>
      <c r="I14" s="884"/>
      <c r="J14" s="884"/>
      <c r="K14" s="884"/>
      <c r="L14" s="884"/>
      <c r="M14" s="889"/>
    </row>
    <row r="15" spans="1:19" ht="20.100000000000001" customHeight="1">
      <c r="A15" s="886"/>
      <c r="B15" s="884"/>
      <c r="C15" s="884"/>
      <c r="D15" s="884"/>
      <c r="E15" s="891"/>
      <c r="F15" s="987"/>
      <c r="G15" s="987"/>
      <c r="H15" s="987"/>
      <c r="I15" s="884"/>
      <c r="J15" s="884"/>
      <c r="K15" s="884"/>
      <c r="L15" s="884"/>
      <c r="M15" s="889"/>
    </row>
    <row r="16" spans="1:19" ht="11.25" customHeight="1">
      <c r="A16" s="886"/>
      <c r="B16" s="884"/>
      <c r="C16" s="884"/>
      <c r="D16" s="884"/>
      <c r="E16" s="891"/>
      <c r="F16" s="891"/>
      <c r="G16" s="891"/>
      <c r="H16" s="891"/>
      <c r="I16" s="884"/>
      <c r="J16" s="884"/>
      <c r="K16" s="884"/>
      <c r="L16" s="884"/>
      <c r="M16" s="889"/>
    </row>
    <row r="17" spans="1:13" ht="20.100000000000001" customHeight="1">
      <c r="A17" s="886"/>
      <c r="B17" s="884"/>
      <c r="C17" s="884"/>
      <c r="D17" s="884"/>
      <c r="E17" s="891"/>
      <c r="F17" s="987"/>
      <c r="G17" s="987"/>
      <c r="H17" s="987"/>
      <c r="I17" s="884"/>
      <c r="J17" s="884"/>
      <c r="K17" s="884"/>
      <c r="L17" s="884"/>
      <c r="M17" s="889"/>
    </row>
    <row r="18" spans="1:13" ht="11.25" customHeight="1">
      <c r="A18" s="886"/>
      <c r="B18" s="884"/>
      <c r="C18" s="884"/>
      <c r="D18" s="884"/>
      <c r="E18" s="903"/>
      <c r="F18" s="891"/>
      <c r="G18" s="903"/>
      <c r="H18" s="891"/>
      <c r="I18" s="884"/>
      <c r="J18" s="884"/>
      <c r="K18" s="884"/>
      <c r="L18" s="884"/>
      <c r="M18" s="889"/>
    </row>
    <row r="19" spans="1:13" ht="11.25" customHeight="1">
      <c r="A19" s="886"/>
      <c r="B19" s="884"/>
      <c r="C19" s="884"/>
      <c r="D19" s="884"/>
      <c r="E19" s="903"/>
      <c r="F19" s="891"/>
      <c r="G19" s="903"/>
      <c r="H19" s="891"/>
      <c r="I19" s="884"/>
      <c r="J19" s="884"/>
      <c r="K19" s="884"/>
      <c r="L19" s="884"/>
      <c r="M19" s="889"/>
    </row>
    <row r="20" spans="1:13" ht="30.75" customHeight="1">
      <c r="A20" s="886"/>
      <c r="B20" s="884"/>
      <c r="C20" s="884"/>
      <c r="D20" s="884"/>
      <c r="E20" s="884"/>
      <c r="F20" s="884"/>
      <c r="G20" s="884"/>
      <c r="H20" s="884"/>
      <c r="I20" s="884"/>
      <c r="J20" s="884"/>
      <c r="K20" s="884"/>
      <c r="L20" s="884"/>
      <c r="M20" s="889"/>
    </row>
    <row r="21" spans="1:13" ht="30.75" customHeight="1">
      <c r="A21" s="886"/>
      <c r="B21" s="884"/>
      <c r="C21" s="884"/>
      <c r="D21" s="884"/>
      <c r="E21" s="884"/>
      <c r="F21" s="884"/>
      <c r="G21" s="884"/>
      <c r="H21" s="884"/>
      <c r="I21" s="884"/>
      <c r="J21" s="884"/>
      <c r="K21" s="884"/>
      <c r="L21" s="884"/>
      <c r="M21" s="889"/>
    </row>
    <row r="22" spans="1:13" ht="30" customHeight="1">
      <c r="A22" s="886"/>
      <c r="B22" s="884"/>
      <c r="C22" s="884"/>
      <c r="D22" s="884"/>
      <c r="E22" s="903"/>
      <c r="F22" s="901"/>
      <c r="G22" s="902" t="s">
        <v>841</v>
      </c>
      <c r="H22" s="901"/>
      <c r="I22" s="893"/>
      <c r="J22" s="884"/>
      <c r="K22" s="884"/>
      <c r="L22" s="884"/>
      <c r="M22" s="889"/>
    </row>
    <row r="23" spans="1:13" ht="22.5" customHeight="1">
      <c r="A23" s="886"/>
      <c r="B23" s="884"/>
      <c r="C23" s="884"/>
      <c r="D23" s="884"/>
      <c r="E23" s="903"/>
      <c r="F23" s="901"/>
      <c r="G23" s="902" t="s">
        <v>845</v>
      </c>
      <c r="H23" s="901"/>
      <c r="I23" s="884"/>
      <c r="J23" s="884"/>
      <c r="K23" s="884"/>
      <c r="L23" s="884"/>
      <c r="M23" s="889"/>
    </row>
    <row r="24" spans="1:13" ht="28.5" customHeight="1">
      <c r="A24" s="886"/>
      <c r="B24" s="884"/>
      <c r="C24" s="884"/>
      <c r="D24" s="884"/>
      <c r="E24" s="903"/>
      <c r="F24" s="901"/>
      <c r="G24" s="902" t="s">
        <v>846</v>
      </c>
      <c r="H24" s="901"/>
      <c r="I24" s="884"/>
      <c r="J24" s="884"/>
      <c r="K24" s="884"/>
      <c r="L24" s="884"/>
      <c r="M24" s="889"/>
    </row>
    <row r="25" spans="1:13" ht="30.75" customHeight="1">
      <c r="A25" s="886"/>
      <c r="B25" s="884"/>
      <c r="C25" s="884"/>
      <c r="D25" s="884"/>
      <c r="E25" s="884"/>
      <c r="F25" s="884"/>
      <c r="G25" s="884"/>
      <c r="H25" s="884"/>
      <c r="I25" s="884"/>
      <c r="J25" s="884"/>
      <c r="K25" s="884"/>
      <c r="L25" s="884"/>
      <c r="M25" s="889"/>
    </row>
    <row r="26" spans="1:13" ht="29.25" customHeight="1">
      <c r="A26" s="886"/>
      <c r="B26" s="884"/>
      <c r="C26" s="884"/>
      <c r="D26" s="884"/>
      <c r="E26" s="884"/>
      <c r="F26" s="884"/>
      <c r="H26" s="884"/>
      <c r="I26" s="884"/>
      <c r="J26" s="884"/>
      <c r="K26" s="884"/>
      <c r="L26" s="884"/>
      <c r="M26" s="889"/>
    </row>
    <row r="27" spans="1:13" ht="11.25" customHeight="1">
      <c r="A27" s="886"/>
      <c r="B27" s="884"/>
      <c r="C27" s="884"/>
      <c r="D27" s="884"/>
      <c r="E27" s="884"/>
      <c r="F27" s="884"/>
      <c r="G27" s="884"/>
      <c r="H27" s="884"/>
      <c r="I27" s="884"/>
      <c r="J27" s="884"/>
      <c r="K27" s="884"/>
      <c r="L27" s="884"/>
      <c r="M27" s="889"/>
    </row>
    <row r="28" spans="1:13" ht="25.5" customHeight="1">
      <c r="A28" s="886"/>
      <c r="B28" s="884"/>
      <c r="C28" s="884"/>
      <c r="D28" s="884"/>
      <c r="E28" s="884"/>
      <c r="F28" s="884"/>
      <c r="G28" s="884"/>
      <c r="H28" s="884"/>
      <c r="I28" s="884"/>
      <c r="J28" s="884"/>
      <c r="K28" s="884"/>
      <c r="L28" s="884"/>
      <c r="M28" s="889"/>
    </row>
    <row r="29" spans="1:13">
      <c r="A29" s="886"/>
      <c r="B29" s="884"/>
      <c r="C29" s="884"/>
      <c r="D29" s="884"/>
      <c r="E29" s="884"/>
      <c r="F29" s="884"/>
      <c r="G29" s="884"/>
      <c r="H29" s="884"/>
      <c r="I29" s="884"/>
      <c r="J29" s="884"/>
      <c r="K29" s="884"/>
      <c r="L29" s="884"/>
      <c r="M29" s="889"/>
    </row>
    <row r="30" spans="1:13" s="829" customFormat="1" ht="17.25" customHeight="1">
      <c r="A30" s="886"/>
      <c r="B30" s="884"/>
      <c r="C30" s="884"/>
      <c r="D30" s="884"/>
      <c r="E30" s="884"/>
      <c r="F30" s="884"/>
      <c r="G30" s="884"/>
      <c r="H30" s="884"/>
      <c r="I30" s="884"/>
      <c r="J30" s="884"/>
      <c r="K30" s="884"/>
      <c r="L30" s="884"/>
      <c r="M30" s="894"/>
    </row>
    <row r="31" spans="1:13" s="30" customFormat="1" ht="20.100000000000001" customHeight="1">
      <c r="A31" s="886"/>
      <c r="B31" s="884"/>
      <c r="C31" s="884"/>
      <c r="D31" s="884"/>
      <c r="E31" s="884"/>
      <c r="F31" s="884"/>
      <c r="G31" s="884"/>
      <c r="H31" s="884"/>
      <c r="I31" s="884"/>
      <c r="J31" s="884"/>
      <c r="K31" s="884"/>
      <c r="L31" s="884"/>
      <c r="M31" s="895"/>
    </row>
    <row r="32" spans="1:13" s="30" customFormat="1" ht="20.100000000000001" customHeight="1">
      <c r="A32" s="886"/>
      <c r="B32" s="884"/>
      <c r="C32" s="884"/>
      <c r="D32" s="884"/>
      <c r="E32" s="884"/>
      <c r="F32" s="884"/>
      <c r="G32" s="884"/>
      <c r="H32" s="884"/>
      <c r="I32" s="884"/>
      <c r="J32" s="884"/>
      <c r="K32" s="884"/>
      <c r="L32" s="884"/>
      <c r="M32" s="895"/>
    </row>
    <row r="33" spans="1:15" s="30" customFormat="1" ht="25.5" customHeight="1">
      <c r="A33" s="886"/>
      <c r="B33" s="884"/>
      <c r="C33" s="884"/>
      <c r="D33" s="884"/>
      <c r="E33" s="884"/>
      <c r="F33" s="884"/>
      <c r="G33" s="884"/>
      <c r="H33" s="884"/>
      <c r="I33" s="884"/>
      <c r="J33" s="884"/>
      <c r="K33" s="884"/>
      <c r="L33" s="884"/>
      <c r="M33" s="895"/>
    </row>
    <row r="34" spans="1:15" s="30" customFormat="1" ht="15">
      <c r="A34" s="886"/>
      <c r="B34" s="884"/>
      <c r="C34" s="884"/>
      <c r="D34" s="884"/>
      <c r="E34" s="884"/>
      <c r="F34" s="884"/>
      <c r="G34" s="884"/>
      <c r="H34" s="884"/>
      <c r="I34" s="884"/>
      <c r="J34" s="884"/>
      <c r="K34" s="884"/>
      <c r="L34" s="884"/>
      <c r="M34" s="895"/>
    </row>
    <row r="35" spans="1:15" s="30" customFormat="1" ht="17.25" customHeight="1">
      <c r="A35" s="886"/>
      <c r="B35" s="884"/>
      <c r="C35" s="884"/>
      <c r="D35" s="884"/>
      <c r="E35" s="884"/>
      <c r="F35" s="884"/>
      <c r="G35" s="884"/>
      <c r="H35" s="884"/>
      <c r="I35" s="884"/>
      <c r="J35" s="884"/>
      <c r="K35" s="884"/>
      <c r="L35" s="884"/>
      <c r="M35" s="895"/>
    </row>
    <row r="36" spans="1:15" s="748" customFormat="1" ht="20.100000000000001" customHeight="1">
      <c r="A36" s="886"/>
      <c r="B36" s="884"/>
      <c r="C36" s="884"/>
      <c r="D36" s="884"/>
      <c r="E36" s="884"/>
      <c r="F36" s="884"/>
      <c r="G36" s="884"/>
      <c r="H36" s="884"/>
      <c r="I36" s="884"/>
      <c r="J36" s="884"/>
      <c r="K36" s="884"/>
      <c r="L36" s="884"/>
      <c r="M36" s="896"/>
    </row>
    <row r="37" spans="1:15" ht="20.100000000000001" customHeight="1">
      <c r="A37" s="886"/>
      <c r="B37" s="884"/>
      <c r="C37" s="884"/>
      <c r="D37" s="884"/>
      <c r="E37" s="884"/>
      <c r="F37" s="884"/>
      <c r="G37" s="884"/>
      <c r="H37" s="884"/>
      <c r="I37" s="884"/>
      <c r="J37" s="884"/>
      <c r="K37" s="884"/>
      <c r="L37" s="884"/>
      <c r="M37" s="889"/>
    </row>
    <row r="38" spans="1:15" s="30" customFormat="1" ht="20.100000000000001" customHeight="1">
      <c r="A38" s="886"/>
      <c r="B38" s="884"/>
      <c r="C38" s="884"/>
      <c r="D38" s="884"/>
      <c r="E38" s="884"/>
      <c r="F38" s="884"/>
      <c r="G38" s="884"/>
      <c r="H38" s="884"/>
      <c r="I38" s="884"/>
      <c r="J38" s="884"/>
      <c r="K38" s="884"/>
      <c r="L38" s="884"/>
      <c r="M38" s="895"/>
      <c r="O38" s="503"/>
    </row>
    <row r="39" spans="1:15" s="30" customFormat="1" ht="20.100000000000001" customHeight="1">
      <c r="A39" s="886"/>
      <c r="B39" s="884"/>
      <c r="C39" s="884"/>
      <c r="D39" s="884"/>
      <c r="E39" s="884"/>
      <c r="F39" s="884"/>
      <c r="G39" s="890"/>
      <c r="H39" s="884"/>
      <c r="I39" s="884"/>
      <c r="J39" s="884"/>
      <c r="K39" s="884"/>
      <c r="L39" s="884"/>
      <c r="M39" s="895"/>
    </row>
    <row r="40" spans="1:15" s="30" customFormat="1" ht="20.100000000000001" customHeight="1">
      <c r="A40" s="886"/>
      <c r="B40" s="884"/>
      <c r="C40" s="884"/>
      <c r="D40" s="884"/>
      <c r="E40" s="884"/>
      <c r="F40" s="884"/>
      <c r="G40" s="884"/>
      <c r="H40" s="884"/>
      <c r="I40" s="884"/>
      <c r="J40" s="884"/>
      <c r="K40" s="884"/>
      <c r="L40" s="884"/>
      <c r="M40" s="895"/>
    </row>
    <row r="41" spans="1:15" s="30" customFormat="1" ht="20.25">
      <c r="A41" s="886"/>
      <c r="B41" s="884"/>
      <c r="C41" s="884"/>
      <c r="D41" s="884"/>
      <c r="E41" s="891"/>
      <c r="F41" s="987"/>
      <c r="G41" s="987"/>
      <c r="H41" s="987"/>
      <c r="I41" s="897"/>
      <c r="J41" s="884"/>
      <c r="K41" s="884"/>
      <c r="L41" s="884"/>
      <c r="M41" s="895"/>
    </row>
    <row r="42" spans="1:15" ht="18" customHeight="1">
      <c r="A42" s="886"/>
      <c r="B42" s="884"/>
      <c r="C42" s="884"/>
      <c r="D42" s="884"/>
      <c r="E42" s="891"/>
      <c r="F42" s="891"/>
      <c r="G42" s="891"/>
      <c r="H42" s="891"/>
      <c r="I42" s="891"/>
      <c r="J42" s="884"/>
      <c r="K42" s="884"/>
      <c r="L42" s="884"/>
      <c r="M42" s="889"/>
    </row>
    <row r="43" spans="1:15" ht="18" customHeight="1">
      <c r="A43" s="886"/>
      <c r="B43" s="884"/>
      <c r="C43" s="884"/>
      <c r="D43" s="884"/>
      <c r="E43" s="987"/>
      <c r="F43" s="987"/>
      <c r="G43" s="987"/>
      <c r="H43" s="987"/>
      <c r="I43" s="987"/>
      <c r="J43" s="884"/>
      <c r="K43" s="884"/>
      <c r="L43" s="884"/>
      <c r="M43" s="889"/>
    </row>
    <row r="44" spans="1:15" ht="18" customHeight="1">
      <c r="A44" s="886"/>
      <c r="B44" s="884"/>
      <c r="C44" s="884"/>
      <c r="D44" s="884"/>
      <c r="E44" s="891"/>
      <c r="F44" s="891"/>
      <c r="G44" s="891"/>
      <c r="H44" s="891"/>
      <c r="I44" s="891"/>
      <c r="J44" s="884"/>
      <c r="K44" s="884"/>
      <c r="L44" s="884"/>
      <c r="M44" s="889"/>
    </row>
    <row r="45" spans="1:15" ht="18" customHeight="1">
      <c r="A45" s="886"/>
      <c r="B45" s="884"/>
      <c r="C45" s="884"/>
      <c r="D45" s="884"/>
      <c r="E45" s="891"/>
      <c r="F45" s="986"/>
      <c r="G45" s="986"/>
      <c r="H45" s="986"/>
      <c r="I45" s="891"/>
      <c r="J45" s="884"/>
      <c r="K45" s="884"/>
      <c r="L45" s="884"/>
      <c r="M45" s="889"/>
    </row>
    <row r="46" spans="1:15" ht="18" customHeight="1">
      <c r="A46" s="886"/>
      <c r="B46" s="884"/>
      <c r="C46" s="884"/>
      <c r="D46" s="884"/>
      <c r="E46" s="891"/>
      <c r="F46" s="898"/>
      <c r="G46" s="898"/>
      <c r="H46" s="898"/>
      <c r="I46" s="891"/>
      <c r="J46" s="884"/>
      <c r="K46" s="884"/>
      <c r="L46" s="884"/>
      <c r="M46" s="889"/>
    </row>
    <row r="47" spans="1:15" ht="18" customHeight="1">
      <c r="A47" s="990" t="s">
        <v>847</v>
      </c>
      <c r="B47" s="990"/>
      <c r="C47" s="990"/>
      <c r="D47" s="990"/>
      <c r="E47" s="990"/>
      <c r="F47" s="990"/>
      <c r="G47" s="990"/>
      <c r="H47" s="990"/>
      <c r="I47" s="990"/>
      <c r="J47" s="990"/>
      <c r="K47" s="990"/>
      <c r="L47" s="990"/>
      <c r="M47" s="990"/>
    </row>
    <row r="48" spans="1:15" ht="18" customHeight="1">
      <c r="A48" s="990"/>
      <c r="B48" s="990"/>
      <c r="C48" s="990"/>
      <c r="D48" s="990"/>
      <c r="E48" s="990"/>
      <c r="F48" s="990"/>
      <c r="G48" s="990"/>
      <c r="H48" s="990"/>
      <c r="I48" s="990"/>
      <c r="J48" s="990"/>
      <c r="K48" s="990"/>
      <c r="L48" s="990"/>
      <c r="M48" s="990"/>
    </row>
    <row r="49" spans="1:15" s="30" customFormat="1" ht="18" customHeight="1">
      <c r="A49" s="990"/>
      <c r="B49" s="990"/>
      <c r="C49" s="990"/>
      <c r="D49" s="990"/>
      <c r="E49" s="990"/>
      <c r="F49" s="990"/>
      <c r="G49" s="990"/>
      <c r="H49" s="990"/>
      <c r="I49" s="990"/>
      <c r="J49" s="990"/>
      <c r="K49" s="990"/>
      <c r="L49" s="990"/>
      <c r="M49" s="990"/>
    </row>
    <row r="50" spans="1:15" ht="18" customHeight="1">
      <c r="A50" s="990"/>
      <c r="B50" s="990"/>
      <c r="C50" s="990"/>
      <c r="D50" s="990"/>
      <c r="E50" s="990"/>
      <c r="F50" s="990"/>
      <c r="G50" s="990"/>
      <c r="H50" s="990"/>
      <c r="I50" s="990"/>
      <c r="J50" s="990"/>
      <c r="K50" s="990"/>
      <c r="L50" s="990"/>
      <c r="M50" s="990"/>
    </row>
    <row r="51" spans="1:15" ht="12.75" customHeight="1">
      <c r="A51" s="990"/>
      <c r="B51" s="990"/>
      <c r="C51" s="990"/>
      <c r="D51" s="990"/>
      <c r="E51" s="990"/>
      <c r="F51" s="990"/>
      <c r="G51" s="990"/>
      <c r="H51" s="990"/>
      <c r="I51" s="990"/>
      <c r="J51" s="990"/>
      <c r="K51" s="990"/>
      <c r="L51" s="990"/>
      <c r="M51" s="990"/>
    </row>
    <row r="52" spans="1:15" ht="18.75" customHeight="1">
      <c r="A52" s="990"/>
      <c r="B52" s="990"/>
      <c r="C52" s="990"/>
      <c r="D52" s="990"/>
      <c r="E52" s="990"/>
      <c r="F52" s="990"/>
      <c r="G52" s="990"/>
      <c r="H52" s="990"/>
      <c r="I52" s="990"/>
      <c r="J52" s="990"/>
      <c r="K52" s="990"/>
      <c r="L52" s="990"/>
      <c r="M52" s="990"/>
    </row>
    <row r="53" spans="1:15" ht="11.25" customHeight="1">
      <c r="A53" s="990"/>
      <c r="B53" s="990"/>
      <c r="C53" s="990"/>
      <c r="D53" s="990"/>
      <c r="E53" s="990"/>
      <c r="F53" s="990"/>
      <c r="G53" s="990"/>
      <c r="H53" s="990"/>
      <c r="I53" s="990"/>
      <c r="J53" s="990"/>
      <c r="K53" s="990"/>
      <c r="L53" s="990"/>
      <c r="M53" s="990"/>
    </row>
    <row r="54" spans="1:15" ht="17.25" customHeight="1">
      <c r="A54" s="990"/>
      <c r="B54" s="990"/>
      <c r="C54" s="990"/>
      <c r="D54" s="990"/>
      <c r="E54" s="990"/>
      <c r="F54" s="990"/>
      <c r="G54" s="990"/>
      <c r="H54" s="990"/>
      <c r="I54" s="990"/>
      <c r="J54" s="990"/>
      <c r="K54" s="990"/>
      <c r="L54" s="990"/>
      <c r="M54" s="990"/>
    </row>
    <row r="55" spans="1:15" ht="18" customHeight="1">
      <c r="A55" s="886"/>
      <c r="B55" s="884"/>
      <c r="C55" s="884"/>
      <c r="D55" s="884"/>
      <c r="E55" s="884"/>
      <c r="F55" s="884"/>
      <c r="G55" s="884"/>
      <c r="H55" s="884"/>
      <c r="I55" s="884"/>
      <c r="J55" s="884"/>
      <c r="K55" s="884"/>
      <c r="L55" s="884"/>
      <c r="M55" s="889"/>
    </row>
    <row r="56" spans="1:15" ht="18" customHeight="1"/>
    <row r="57" spans="1:15" ht="18" customHeight="1">
      <c r="J57" s="23"/>
    </row>
    <row r="58" spans="1:15" ht="18" customHeight="1"/>
    <row r="59" spans="1:15" ht="18" customHeight="1"/>
    <row r="60" spans="1:15" ht="11.25" customHeight="1">
      <c r="O60" s="23"/>
    </row>
  </sheetData>
  <mergeCells count="7">
    <mergeCell ref="F45:H45"/>
    <mergeCell ref="A47:M54"/>
    <mergeCell ref="B6:L6"/>
    <mergeCell ref="F15:H15"/>
    <mergeCell ref="F17:H17"/>
    <mergeCell ref="F41:H41"/>
    <mergeCell ref="E43:I43"/>
  </mergeCells>
  <pageMargins left="0.78" right="0.54" top="0.42" bottom="0.44" header="0.3" footer="0.3"/>
  <pageSetup scale="58" orientation="portrait" r:id="rId1"/>
  <drawing r:id="rId2"/>
</worksheet>
</file>

<file path=xl/worksheets/sheet20.xml><?xml version="1.0" encoding="utf-8"?>
<worksheet xmlns="http://schemas.openxmlformats.org/spreadsheetml/2006/main" xmlns:r="http://schemas.openxmlformats.org/officeDocument/2006/relationships">
  <sheetPr>
    <tabColor rgb="FF00B0F0"/>
  </sheetPr>
  <dimension ref="A1:N264"/>
  <sheetViews>
    <sheetView view="pageBreakPreview" topLeftCell="B1" zoomScaleNormal="100" zoomScaleSheetLayoutView="100" workbookViewId="0">
      <selection activeCell="B138" sqref="B138"/>
    </sheetView>
  </sheetViews>
  <sheetFormatPr defaultColWidth="18.42578125" defaultRowHeight="12.75"/>
  <cols>
    <col min="1" max="1" width="18.7109375" style="56" customWidth="1"/>
    <col min="2" max="2" width="14.42578125" customWidth="1"/>
    <col min="3" max="3" width="3.42578125" customWidth="1"/>
    <col min="4" max="4" width="47.85546875" customWidth="1"/>
    <col min="5" max="5" width="13.28515625" customWidth="1"/>
    <col min="6" max="6" width="16.28515625" customWidth="1"/>
    <col min="7" max="7" width="15.7109375" customWidth="1"/>
    <col min="8" max="8" width="19.42578125" style="56" customWidth="1"/>
    <col min="9" max="9" width="16.7109375" style="56" customWidth="1"/>
    <col min="10" max="10" width="38.5703125" style="64" customWidth="1"/>
    <col min="11" max="11" width="25.42578125" style="56" customWidth="1"/>
  </cols>
  <sheetData>
    <row r="1" spans="1:14" s="59" customFormat="1" ht="73.5" customHeight="1" thickBot="1">
      <c r="A1" s="1209" t="s">
        <v>808</v>
      </c>
      <c r="B1" s="1210"/>
      <c r="C1" s="1210"/>
      <c r="D1" s="1210"/>
      <c r="E1" s="1210"/>
      <c r="F1" s="1210"/>
      <c r="G1" s="1210"/>
      <c r="H1" s="1210"/>
      <c r="I1" s="1210"/>
      <c r="J1" s="1210"/>
      <c r="K1" s="860"/>
      <c r="L1" s="71"/>
      <c r="M1" s="71"/>
      <c r="N1" s="72"/>
    </row>
    <row r="2" spans="1:14" ht="19.5" customHeight="1" thickBot="1">
      <c r="A2" s="789"/>
      <c r="B2" s="352"/>
      <c r="C2" s="352"/>
      <c r="D2" s="168"/>
      <c r="E2" s="168"/>
      <c r="F2" s="168"/>
      <c r="G2" s="168"/>
      <c r="H2" s="337"/>
      <c r="I2" s="337"/>
      <c r="J2" s="786"/>
      <c r="K2" s="861"/>
    </row>
    <row r="3" spans="1:14" ht="15.75" thickBot="1">
      <c r="A3" s="790"/>
      <c r="B3" s="382" t="s">
        <v>408</v>
      </c>
      <c r="C3" s="382"/>
      <c r="D3" s="837" t="str">
        <f>'Asset Worksheet'!D6:G6</f>
        <v>Client 1</v>
      </c>
      <c r="E3" s="787"/>
      <c r="F3" s="787" t="s">
        <v>825</v>
      </c>
      <c r="G3" s="1211" t="str">
        <f>'Asset Worksheet'!K6</f>
        <v>Client 2</v>
      </c>
      <c r="H3" s="1223"/>
      <c r="I3" s="1212"/>
      <c r="J3" s="787"/>
      <c r="K3" s="862"/>
    </row>
    <row r="4" spans="1:14" ht="28.5" customHeight="1">
      <c r="A4" s="791"/>
      <c r="B4" s="1224" t="s">
        <v>826</v>
      </c>
      <c r="C4" s="1224"/>
      <c r="D4" s="1224"/>
      <c r="E4" s="1224"/>
      <c r="F4" s="1224"/>
      <c r="G4" s="1224"/>
      <c r="H4" s="1224"/>
      <c r="I4" s="1224"/>
      <c r="J4" s="1224"/>
      <c r="K4" s="1225"/>
    </row>
    <row r="5" spans="1:14">
      <c r="A5" s="357"/>
      <c r="B5" s="1224"/>
      <c r="C5" s="1224"/>
      <c r="D5" s="1224"/>
      <c r="E5" s="1224"/>
      <c r="F5" s="1224"/>
      <c r="G5" s="1224"/>
      <c r="H5" s="1224"/>
      <c r="I5" s="1224"/>
      <c r="J5" s="1224"/>
      <c r="K5" s="1225"/>
    </row>
    <row r="6" spans="1:14" s="917" customFormat="1" ht="18">
      <c r="A6" s="1219" t="s">
        <v>401</v>
      </c>
      <c r="B6" s="1220"/>
      <c r="C6" s="1220"/>
      <c r="D6" s="1220"/>
      <c r="E6" s="1220"/>
      <c r="F6" s="1220"/>
      <c r="G6" s="1220"/>
      <c r="H6" s="1220"/>
      <c r="I6" s="1220"/>
      <c r="J6" s="1220"/>
      <c r="K6" s="1221"/>
    </row>
    <row r="7" spans="1:14" ht="15.75" thickBot="1">
      <c r="A7" s="790"/>
      <c r="B7" s="794"/>
      <c r="C7" s="794"/>
      <c r="D7" s="794"/>
      <c r="E7" s="354"/>
      <c r="F7" s="354"/>
      <c r="G7" s="381"/>
      <c r="H7" s="794"/>
      <c r="I7" s="354"/>
      <c r="J7" s="354"/>
      <c r="K7" s="371"/>
    </row>
    <row r="8" spans="1:14" ht="16.5" thickBot="1">
      <c r="A8" s="790"/>
      <c r="B8" s="788">
        <f>'Asset Worksheet'!E23+'Asset Worksheet'!E24+'Asset Worksheet'!E25+'Asset Worksheet'!E27+'Asset Worksheet'!E29+'Asset Worksheet'!E31+'Asset Worksheet'!E33+'Asset Worksheet'!L23+'Asset Worksheet'!L24+'Asset Worksheet'!L25+'Asset Worksheet'!L27+'Asset Worksheet'!L29+'Asset Worksheet'!L31+'Asset Worksheet'!L33</f>
        <v>0</v>
      </c>
      <c r="C8" s="794" t="s">
        <v>700</v>
      </c>
      <c r="D8" s="794"/>
      <c r="E8" s="354"/>
      <c r="F8" s="354"/>
      <c r="G8" s="855">
        <v>0</v>
      </c>
      <c r="H8" s="794" t="s">
        <v>824</v>
      </c>
      <c r="I8" s="354"/>
      <c r="J8" s="354"/>
      <c r="K8" s="371"/>
    </row>
    <row r="9" spans="1:14" ht="10.5" customHeight="1" thickBot="1">
      <c r="A9" s="790"/>
      <c r="B9" s="168"/>
      <c r="C9" s="168"/>
      <c r="D9" s="139"/>
      <c r="E9" s="354"/>
      <c r="F9" s="354"/>
      <c r="G9" s="354"/>
      <c r="H9" s="354"/>
      <c r="I9" s="354"/>
      <c r="J9" s="354"/>
      <c r="K9" s="371"/>
    </row>
    <row r="10" spans="1:14" s="852" customFormat="1" ht="16.5" thickBot="1">
      <c r="A10" s="790"/>
      <c r="B10" s="855">
        <f>B8*0.1</f>
        <v>0</v>
      </c>
      <c r="C10" s="794" t="s">
        <v>860</v>
      </c>
      <c r="D10" s="139"/>
      <c r="E10" s="354"/>
      <c r="F10" s="354"/>
      <c r="G10" s="857" t="e">
        <f>G8/B8</f>
        <v>#DIV/0!</v>
      </c>
      <c r="H10" s="856" t="s">
        <v>702</v>
      </c>
      <c r="I10" s="354"/>
      <c r="J10" s="354"/>
      <c r="K10" s="371"/>
    </row>
    <row r="11" spans="1:14" s="852" customFormat="1" ht="16.5" thickBot="1">
      <c r="A11" s="790"/>
      <c r="B11" s="855">
        <f>B8*0.75</f>
        <v>0</v>
      </c>
      <c r="C11" s="794" t="s">
        <v>823</v>
      </c>
      <c r="D11" s="139"/>
      <c r="E11" s="354"/>
      <c r="F11" s="354"/>
      <c r="G11" s="168"/>
      <c r="H11" s="856"/>
      <c r="I11" s="354"/>
      <c r="J11" s="354"/>
      <c r="K11" s="371"/>
    </row>
    <row r="12" spans="1:14" ht="10.5" customHeight="1">
      <c r="A12" s="790"/>
      <c r="B12" s="168"/>
      <c r="C12" s="168"/>
      <c r="D12" s="139"/>
      <c r="E12" s="139"/>
      <c r="F12" s="139"/>
      <c r="G12" s="139"/>
      <c r="H12" s="354"/>
      <c r="I12" s="354"/>
      <c r="J12" s="354"/>
      <c r="K12" s="863"/>
    </row>
    <row r="13" spans="1:14" s="917" customFormat="1" ht="18">
      <c r="A13" s="1219" t="s">
        <v>816</v>
      </c>
      <c r="B13" s="1220"/>
      <c r="C13" s="1220"/>
      <c r="D13" s="1220"/>
      <c r="E13" s="1220"/>
      <c r="F13" s="1220"/>
      <c r="G13" s="1220"/>
      <c r="H13" s="1220"/>
      <c r="I13" s="1220"/>
      <c r="J13" s="1220"/>
      <c r="K13" s="1221"/>
    </row>
    <row r="14" spans="1:14" ht="15.75">
      <c r="A14" s="790"/>
      <c r="B14" s="168"/>
      <c r="C14" s="168"/>
      <c r="D14" s="139"/>
      <c r="E14" s="139"/>
      <c r="F14" s="139"/>
      <c r="G14" s="139"/>
      <c r="H14" s="354"/>
      <c r="I14" s="354"/>
      <c r="J14" s="354"/>
      <c r="K14" s="863"/>
    </row>
    <row r="15" spans="1:14" hidden="1">
      <c r="A15" s="790"/>
      <c r="B15" s="168"/>
      <c r="C15" s="168"/>
      <c r="D15" s="168"/>
      <c r="E15" s="168"/>
      <c r="F15" s="168"/>
      <c r="G15" s="168"/>
      <c r="H15" s="337"/>
      <c r="I15" s="337"/>
      <c r="J15" s="337"/>
      <c r="K15" s="861"/>
    </row>
    <row r="16" spans="1:14" s="800" customFormat="1" ht="27" hidden="1" customHeight="1">
      <c r="A16" s="798"/>
      <c r="B16" s="779" t="s">
        <v>210</v>
      </c>
      <c r="C16" s="779"/>
      <c r="D16" s="795" t="s">
        <v>713</v>
      </c>
      <c r="E16" s="795" t="s">
        <v>738</v>
      </c>
      <c r="F16" s="795"/>
      <c r="G16" s="795" t="s">
        <v>739</v>
      </c>
      <c r="H16" s="795" t="s">
        <v>706</v>
      </c>
      <c r="I16" s="795" t="s">
        <v>705</v>
      </c>
      <c r="J16" s="795" t="s">
        <v>745</v>
      </c>
      <c r="K16" s="799" t="s">
        <v>704</v>
      </c>
    </row>
    <row r="17" spans="1:13" ht="15" hidden="1" customHeight="1">
      <c r="A17" s="792"/>
      <c r="B17" s="168" t="s">
        <v>709</v>
      </c>
      <c r="C17" s="168"/>
      <c r="D17" s="168" t="s">
        <v>760</v>
      </c>
      <c r="E17" s="780">
        <v>0.13</v>
      </c>
      <c r="F17" s="780"/>
      <c r="G17" s="780" t="s">
        <v>764</v>
      </c>
      <c r="H17" s="337" t="s">
        <v>711</v>
      </c>
      <c r="I17" s="337" t="s">
        <v>717</v>
      </c>
      <c r="J17" s="337" t="s">
        <v>720</v>
      </c>
      <c r="K17" s="861" t="s">
        <v>728</v>
      </c>
    </row>
    <row r="18" spans="1:13" ht="15" hidden="1" customHeight="1">
      <c r="A18" s="790"/>
      <c r="B18" s="168" t="s">
        <v>707</v>
      </c>
      <c r="C18" s="168"/>
      <c r="D18" s="168" t="s">
        <v>736</v>
      </c>
      <c r="E18" s="780">
        <v>0.1</v>
      </c>
      <c r="F18" s="780"/>
      <c r="G18" s="780" t="s">
        <v>761</v>
      </c>
      <c r="H18" s="337" t="s">
        <v>390</v>
      </c>
      <c r="I18" s="337" t="s">
        <v>717</v>
      </c>
      <c r="J18" s="337" t="s">
        <v>725</v>
      </c>
      <c r="K18" s="861" t="s">
        <v>727</v>
      </c>
    </row>
    <row r="19" spans="1:13" ht="15" hidden="1" customHeight="1">
      <c r="A19" s="790"/>
      <c r="B19" s="168" t="s">
        <v>708</v>
      </c>
      <c r="C19" s="168"/>
      <c r="D19" s="168" t="s">
        <v>775</v>
      </c>
      <c r="E19" s="780">
        <v>0</v>
      </c>
      <c r="F19" s="780"/>
      <c r="G19" s="780">
        <v>0</v>
      </c>
      <c r="H19" s="337" t="s">
        <v>775</v>
      </c>
      <c r="I19" s="337" t="s">
        <v>775</v>
      </c>
      <c r="J19" s="337" t="s">
        <v>775</v>
      </c>
      <c r="K19" s="861" t="s">
        <v>727</v>
      </c>
    </row>
    <row r="20" spans="1:13" ht="15" hidden="1" customHeight="1">
      <c r="A20" s="792"/>
      <c r="B20" s="168" t="s">
        <v>205</v>
      </c>
      <c r="C20" s="168"/>
      <c r="D20" s="168" t="s">
        <v>776</v>
      </c>
      <c r="E20" s="780">
        <v>7.0000000000000007E-2</v>
      </c>
      <c r="F20" s="780"/>
      <c r="G20" s="780" t="s">
        <v>764</v>
      </c>
      <c r="H20" s="337" t="s">
        <v>711</v>
      </c>
      <c r="I20" s="337" t="s">
        <v>717</v>
      </c>
      <c r="J20" s="337" t="s">
        <v>722</v>
      </c>
      <c r="K20" s="861" t="s">
        <v>728</v>
      </c>
    </row>
    <row r="21" spans="1:13" ht="15" hidden="1" customHeight="1">
      <c r="A21" s="792"/>
      <c r="B21" s="168" t="s">
        <v>206</v>
      </c>
      <c r="C21" s="168"/>
      <c r="D21" s="168" t="s">
        <v>777</v>
      </c>
      <c r="E21" s="780">
        <v>0.12</v>
      </c>
      <c r="F21" s="780"/>
      <c r="G21" s="780" t="s">
        <v>761</v>
      </c>
      <c r="H21" s="337" t="s">
        <v>390</v>
      </c>
      <c r="I21" s="337" t="s">
        <v>717</v>
      </c>
      <c r="J21" s="337" t="s">
        <v>719</v>
      </c>
      <c r="K21" s="861" t="s">
        <v>728</v>
      </c>
    </row>
    <row r="22" spans="1:13" ht="15" hidden="1" customHeight="1">
      <c r="A22" s="792"/>
      <c r="B22" s="168" t="s">
        <v>710</v>
      </c>
      <c r="C22" s="168"/>
      <c r="D22" s="168" t="s">
        <v>759</v>
      </c>
      <c r="E22" s="780">
        <v>0.08</v>
      </c>
      <c r="F22" s="780"/>
      <c r="G22" s="780" t="s">
        <v>764</v>
      </c>
      <c r="H22" s="337" t="s">
        <v>711</v>
      </c>
      <c r="I22" s="337" t="s">
        <v>717</v>
      </c>
      <c r="J22" s="337" t="s">
        <v>725</v>
      </c>
      <c r="K22" s="861" t="s">
        <v>727</v>
      </c>
    </row>
    <row r="23" spans="1:13" ht="15" hidden="1" customHeight="1">
      <c r="A23" s="790"/>
      <c r="B23" s="168" t="s">
        <v>537</v>
      </c>
      <c r="C23" s="168"/>
      <c r="D23" s="168" t="s">
        <v>758</v>
      </c>
      <c r="E23" s="780">
        <v>0.1</v>
      </c>
      <c r="F23" s="780"/>
      <c r="G23" s="780" t="s">
        <v>764</v>
      </c>
      <c r="H23" s="337" t="s">
        <v>711</v>
      </c>
      <c r="I23" s="337" t="s">
        <v>717</v>
      </c>
      <c r="J23" s="337" t="s">
        <v>719</v>
      </c>
      <c r="K23" s="861" t="s">
        <v>727</v>
      </c>
    </row>
    <row r="24" spans="1:13" ht="15" hidden="1" customHeight="1">
      <c r="A24" s="792"/>
      <c r="B24" s="168"/>
      <c r="C24" s="168"/>
      <c r="D24" s="168" t="s">
        <v>714</v>
      </c>
      <c r="E24" s="780">
        <v>0</v>
      </c>
      <c r="F24" s="780"/>
      <c r="G24" s="780">
        <v>0.05</v>
      </c>
      <c r="H24" s="337" t="s">
        <v>512</v>
      </c>
      <c r="I24" s="337" t="s">
        <v>715</v>
      </c>
      <c r="J24" s="337" t="s">
        <v>718</v>
      </c>
      <c r="K24" s="861" t="s">
        <v>729</v>
      </c>
    </row>
    <row r="25" spans="1:13" ht="15" hidden="1" customHeight="1">
      <c r="A25" s="792"/>
      <c r="B25" s="168"/>
      <c r="C25" s="168"/>
      <c r="D25" s="168" t="s">
        <v>763</v>
      </c>
      <c r="E25" s="780">
        <v>0</v>
      </c>
      <c r="F25" s="780"/>
      <c r="G25" s="780">
        <v>0.05</v>
      </c>
      <c r="H25" s="337" t="s">
        <v>711</v>
      </c>
      <c r="I25" s="337" t="s">
        <v>715</v>
      </c>
      <c r="J25" s="337" t="s">
        <v>718</v>
      </c>
      <c r="K25" s="861" t="s">
        <v>729</v>
      </c>
    </row>
    <row r="26" spans="1:13" hidden="1">
      <c r="A26" s="790"/>
      <c r="B26" s="168"/>
      <c r="C26" s="168"/>
      <c r="D26" s="168" t="s">
        <v>757</v>
      </c>
      <c r="E26" s="780">
        <v>0.06</v>
      </c>
      <c r="F26" s="780"/>
      <c r="G26" s="780">
        <v>0.04</v>
      </c>
      <c r="H26" s="337" t="s">
        <v>711</v>
      </c>
      <c r="I26" s="337" t="s">
        <v>717</v>
      </c>
      <c r="J26" s="337" t="s">
        <v>722</v>
      </c>
      <c r="K26" s="861" t="s">
        <v>728</v>
      </c>
    </row>
    <row r="27" spans="1:13" hidden="1">
      <c r="A27" s="790"/>
      <c r="B27" s="168"/>
      <c r="C27" s="168"/>
      <c r="D27" s="168" t="s">
        <v>756</v>
      </c>
      <c r="E27" s="780">
        <v>0.09</v>
      </c>
      <c r="F27" s="780"/>
      <c r="G27" s="780" t="s">
        <v>761</v>
      </c>
      <c r="H27" s="337" t="s">
        <v>390</v>
      </c>
      <c r="I27" s="337" t="s">
        <v>717</v>
      </c>
      <c r="J27" s="337" t="s">
        <v>724</v>
      </c>
      <c r="K27" s="861" t="s">
        <v>727</v>
      </c>
    </row>
    <row r="28" spans="1:13" hidden="1">
      <c r="A28" s="790"/>
      <c r="B28" s="168"/>
      <c r="C28" s="168"/>
      <c r="D28" s="168" t="s">
        <v>755</v>
      </c>
      <c r="E28" s="780">
        <v>0.1</v>
      </c>
      <c r="F28" s="780"/>
      <c r="G28" s="780" t="s">
        <v>764</v>
      </c>
      <c r="H28" s="337" t="s">
        <v>390</v>
      </c>
      <c r="I28" s="337" t="s">
        <v>717</v>
      </c>
      <c r="J28" s="337" t="s">
        <v>724</v>
      </c>
      <c r="K28" s="861" t="s">
        <v>727</v>
      </c>
      <c r="M28" t="s">
        <v>743</v>
      </c>
    </row>
    <row r="29" spans="1:13" hidden="1">
      <c r="A29" s="790"/>
      <c r="B29" s="168"/>
      <c r="C29" s="168"/>
      <c r="D29" s="168" t="s">
        <v>754</v>
      </c>
      <c r="E29" s="780">
        <v>0.08</v>
      </c>
      <c r="F29" s="780"/>
      <c r="G29" s="780" t="s">
        <v>764</v>
      </c>
      <c r="H29" s="337" t="s">
        <v>390</v>
      </c>
      <c r="I29" s="337" t="s">
        <v>717</v>
      </c>
      <c r="J29" s="337" t="s">
        <v>724</v>
      </c>
      <c r="K29" s="861" t="s">
        <v>727</v>
      </c>
      <c r="M29" t="s">
        <v>721</v>
      </c>
    </row>
    <row r="30" spans="1:13" hidden="1">
      <c r="A30" s="790"/>
      <c r="B30" s="168"/>
      <c r="C30" s="168"/>
      <c r="D30" s="168" t="s">
        <v>753</v>
      </c>
      <c r="E30" s="780">
        <v>0.08</v>
      </c>
      <c r="F30" s="780"/>
      <c r="G30" s="780" t="s">
        <v>761</v>
      </c>
      <c r="H30" s="337" t="s">
        <v>390</v>
      </c>
      <c r="I30" s="337" t="s">
        <v>717</v>
      </c>
      <c r="J30" s="337" t="s">
        <v>742</v>
      </c>
      <c r="K30" s="861" t="s">
        <v>727</v>
      </c>
      <c r="M30" t="s">
        <v>722</v>
      </c>
    </row>
    <row r="31" spans="1:13" hidden="1">
      <c r="A31" s="790"/>
      <c r="B31" s="168"/>
      <c r="C31" s="168"/>
      <c r="D31" s="168" t="s">
        <v>737</v>
      </c>
      <c r="E31" s="780">
        <v>0</v>
      </c>
      <c r="F31" s="780"/>
      <c r="G31" s="780" t="s">
        <v>764</v>
      </c>
      <c r="H31" s="337" t="s">
        <v>712</v>
      </c>
      <c r="I31" s="337" t="s">
        <v>717</v>
      </c>
      <c r="J31" s="337" t="s">
        <v>725</v>
      </c>
      <c r="K31" s="861" t="s">
        <v>727</v>
      </c>
      <c r="M31" t="s">
        <v>725</v>
      </c>
    </row>
    <row r="32" spans="1:13" hidden="1">
      <c r="A32" s="790"/>
      <c r="B32" s="168"/>
      <c r="C32" s="168"/>
      <c r="D32" s="168" t="s">
        <v>752</v>
      </c>
      <c r="E32" s="780">
        <v>0</v>
      </c>
      <c r="F32" s="780"/>
      <c r="G32" s="780">
        <v>7.0000000000000007E-2</v>
      </c>
      <c r="H32" s="337" t="s">
        <v>712</v>
      </c>
      <c r="I32" s="337" t="s">
        <v>717</v>
      </c>
      <c r="J32" s="337" t="s">
        <v>722</v>
      </c>
      <c r="K32" s="861" t="s">
        <v>727</v>
      </c>
      <c r="M32" t="s">
        <v>723</v>
      </c>
    </row>
    <row r="33" spans="1:13" hidden="1">
      <c r="A33" s="790"/>
      <c r="B33" s="168"/>
      <c r="C33" s="168"/>
      <c r="D33" s="168" t="s">
        <v>762</v>
      </c>
      <c r="E33" s="780">
        <v>0</v>
      </c>
      <c r="F33" s="780"/>
      <c r="G33" s="780" t="s">
        <v>764</v>
      </c>
      <c r="H33" s="337" t="s">
        <v>512</v>
      </c>
      <c r="I33" s="337" t="s">
        <v>715</v>
      </c>
      <c r="J33" s="337" t="s">
        <v>718</v>
      </c>
      <c r="K33" s="861" t="s">
        <v>744</v>
      </c>
      <c r="M33" t="s">
        <v>724</v>
      </c>
    </row>
    <row r="34" spans="1:13" hidden="1">
      <c r="A34" s="790"/>
      <c r="B34" s="168"/>
      <c r="C34" s="168"/>
      <c r="D34" s="168" t="s">
        <v>716</v>
      </c>
      <c r="E34" s="780">
        <v>0</v>
      </c>
      <c r="F34" s="780"/>
      <c r="G34" s="780" t="s">
        <v>764</v>
      </c>
      <c r="H34" s="337" t="s">
        <v>512</v>
      </c>
      <c r="I34" s="337" t="s">
        <v>717</v>
      </c>
      <c r="J34" s="337" t="s">
        <v>726</v>
      </c>
      <c r="K34" s="861" t="s">
        <v>729</v>
      </c>
      <c r="M34" t="s">
        <v>726</v>
      </c>
    </row>
    <row r="35" spans="1:13" hidden="1">
      <c r="A35" s="790"/>
      <c r="B35" s="168"/>
      <c r="C35" s="168"/>
      <c r="D35" s="168" t="s">
        <v>734</v>
      </c>
      <c r="E35" s="780">
        <v>0.1</v>
      </c>
      <c r="F35" s="780"/>
      <c r="G35" s="780" t="s">
        <v>761</v>
      </c>
      <c r="H35" s="337" t="s">
        <v>390</v>
      </c>
      <c r="I35" s="337" t="s">
        <v>717</v>
      </c>
      <c r="J35" s="337" t="s">
        <v>743</v>
      </c>
      <c r="K35" s="861" t="s">
        <v>728</v>
      </c>
      <c r="M35" t="s">
        <v>742</v>
      </c>
    </row>
    <row r="36" spans="1:13" hidden="1">
      <c r="A36" s="790"/>
      <c r="B36" s="168"/>
      <c r="C36" s="168"/>
      <c r="D36" s="168" t="s">
        <v>733</v>
      </c>
      <c r="E36" s="780">
        <v>0.05</v>
      </c>
      <c r="F36" s="780"/>
      <c r="G36" s="780">
        <v>7.0000000000000007E-2</v>
      </c>
      <c r="H36" s="337" t="s">
        <v>711</v>
      </c>
      <c r="I36" s="337" t="s">
        <v>717</v>
      </c>
      <c r="J36" s="337" t="s">
        <v>722</v>
      </c>
      <c r="K36" s="861" t="s">
        <v>728</v>
      </c>
      <c r="M36" t="s">
        <v>719</v>
      </c>
    </row>
    <row r="37" spans="1:13" hidden="1">
      <c r="A37" s="790"/>
      <c r="B37" s="168"/>
      <c r="C37" s="168"/>
      <c r="D37" s="168" t="s">
        <v>741</v>
      </c>
      <c r="E37" s="780">
        <v>0</v>
      </c>
      <c r="F37" s="780"/>
      <c r="G37" s="780">
        <v>0.11</v>
      </c>
      <c r="H37" s="337" t="s">
        <v>512</v>
      </c>
      <c r="I37" s="337" t="s">
        <v>717</v>
      </c>
      <c r="J37" s="337" t="s">
        <v>721</v>
      </c>
      <c r="K37" s="861" t="s">
        <v>727</v>
      </c>
      <c r="M37" t="s">
        <v>718</v>
      </c>
    </row>
    <row r="38" spans="1:13" hidden="1">
      <c r="A38" s="790"/>
      <c r="B38" s="168"/>
      <c r="C38" s="168"/>
      <c r="D38" s="168" t="s">
        <v>740</v>
      </c>
      <c r="E38" s="780">
        <v>0.08</v>
      </c>
      <c r="F38" s="780"/>
      <c r="G38" s="780" t="s">
        <v>761</v>
      </c>
      <c r="H38" s="337" t="s">
        <v>390</v>
      </c>
      <c r="I38" s="337" t="s">
        <v>717</v>
      </c>
      <c r="J38" s="337" t="s">
        <v>721</v>
      </c>
      <c r="K38" s="861" t="s">
        <v>727</v>
      </c>
      <c r="M38" t="s">
        <v>720</v>
      </c>
    </row>
    <row r="39" spans="1:13" hidden="1">
      <c r="A39" s="790"/>
      <c r="B39" s="168"/>
      <c r="C39" s="168"/>
      <c r="D39" s="168" t="s">
        <v>751</v>
      </c>
      <c r="E39" s="780">
        <v>0</v>
      </c>
      <c r="F39" s="780"/>
      <c r="G39" s="780" t="s">
        <v>764</v>
      </c>
      <c r="H39" s="337" t="s">
        <v>512</v>
      </c>
      <c r="I39" s="337" t="s">
        <v>715</v>
      </c>
      <c r="J39" s="337" t="s">
        <v>720</v>
      </c>
      <c r="K39" s="861" t="s">
        <v>744</v>
      </c>
    </row>
    <row r="40" spans="1:13" hidden="1">
      <c r="A40" s="790"/>
      <c r="B40" s="168"/>
      <c r="C40" s="168"/>
      <c r="D40" s="168" t="s">
        <v>731</v>
      </c>
      <c r="E40" s="780">
        <v>0</v>
      </c>
      <c r="F40" s="780"/>
      <c r="G40" s="780">
        <v>0.1</v>
      </c>
      <c r="H40" s="337" t="s">
        <v>711</v>
      </c>
      <c r="I40" s="337" t="s">
        <v>717</v>
      </c>
      <c r="J40" s="337" t="s">
        <v>722</v>
      </c>
      <c r="K40" s="861" t="s">
        <v>727</v>
      </c>
    </row>
    <row r="41" spans="1:13" hidden="1">
      <c r="A41" s="790"/>
      <c r="B41" s="168"/>
      <c r="C41" s="168"/>
      <c r="D41" s="168" t="s">
        <v>732</v>
      </c>
      <c r="E41" s="780">
        <v>0</v>
      </c>
      <c r="F41" s="780"/>
      <c r="G41" s="780">
        <v>0.1</v>
      </c>
      <c r="H41" s="337" t="s">
        <v>512</v>
      </c>
      <c r="I41" s="337" t="s">
        <v>717</v>
      </c>
      <c r="J41" s="337" t="s">
        <v>720</v>
      </c>
      <c r="K41" s="861" t="s">
        <v>728</v>
      </c>
    </row>
    <row r="42" spans="1:13" hidden="1">
      <c r="A42" s="790"/>
      <c r="B42" s="168"/>
      <c r="C42" s="168"/>
      <c r="D42" s="168" t="s">
        <v>746</v>
      </c>
      <c r="E42" s="780">
        <v>7.0000000000000007E-2</v>
      </c>
      <c r="F42" s="780"/>
      <c r="G42" s="780" t="s">
        <v>761</v>
      </c>
      <c r="H42" s="337" t="s">
        <v>390</v>
      </c>
      <c r="I42" s="337" t="s">
        <v>717</v>
      </c>
      <c r="J42" s="337" t="s">
        <v>724</v>
      </c>
      <c r="K42" s="861" t="s">
        <v>729</v>
      </c>
    </row>
    <row r="43" spans="1:13" hidden="1">
      <c r="A43" s="790"/>
      <c r="B43" s="168"/>
      <c r="C43" s="168"/>
      <c r="D43" s="168" t="s">
        <v>747</v>
      </c>
      <c r="E43" s="780">
        <v>0.08</v>
      </c>
      <c r="F43" s="780"/>
      <c r="G43" s="780" t="s">
        <v>761</v>
      </c>
      <c r="H43" s="337" t="s">
        <v>390</v>
      </c>
      <c r="I43" s="337" t="s">
        <v>717</v>
      </c>
      <c r="J43" s="337" t="s">
        <v>724</v>
      </c>
      <c r="K43" s="861" t="s">
        <v>729</v>
      </c>
    </row>
    <row r="44" spans="1:13" hidden="1">
      <c r="A44" s="790"/>
      <c r="B44" s="168"/>
      <c r="C44" s="168"/>
      <c r="D44" s="168" t="s">
        <v>748</v>
      </c>
      <c r="E44" s="780">
        <v>0.09</v>
      </c>
      <c r="F44" s="780"/>
      <c r="G44" s="780" t="s">
        <v>761</v>
      </c>
      <c r="H44" s="337" t="s">
        <v>390</v>
      </c>
      <c r="I44" s="337" t="s">
        <v>717</v>
      </c>
      <c r="J44" s="337" t="s">
        <v>724</v>
      </c>
      <c r="K44" s="861" t="s">
        <v>729</v>
      </c>
    </row>
    <row r="45" spans="1:13" hidden="1">
      <c r="A45" s="790"/>
      <c r="B45" s="168"/>
      <c r="C45" s="168"/>
      <c r="D45" s="168" t="s">
        <v>730</v>
      </c>
      <c r="E45" s="780">
        <v>0</v>
      </c>
      <c r="F45" s="780"/>
      <c r="G45" s="780" t="s">
        <v>764</v>
      </c>
      <c r="H45" s="337" t="s">
        <v>390</v>
      </c>
      <c r="I45" s="337" t="s">
        <v>715</v>
      </c>
      <c r="J45" s="337" t="s">
        <v>718</v>
      </c>
      <c r="K45" s="861" t="s">
        <v>727</v>
      </c>
    </row>
    <row r="46" spans="1:13" hidden="1">
      <c r="A46" s="790"/>
      <c r="B46" s="168"/>
      <c r="C46" s="168"/>
      <c r="D46" s="168" t="s">
        <v>749</v>
      </c>
      <c r="E46" s="780">
        <v>7.0000000000000007E-2</v>
      </c>
      <c r="F46" s="780"/>
      <c r="G46" s="780" t="s">
        <v>764</v>
      </c>
      <c r="H46" s="337" t="s">
        <v>390</v>
      </c>
      <c r="I46" s="337" t="s">
        <v>717</v>
      </c>
      <c r="J46" s="337" t="s">
        <v>722</v>
      </c>
      <c r="K46" s="861" t="s">
        <v>727</v>
      </c>
    </row>
    <row r="47" spans="1:13" hidden="1">
      <c r="A47" s="790"/>
      <c r="B47" s="168"/>
      <c r="C47" s="168"/>
      <c r="D47" s="168" t="s">
        <v>750</v>
      </c>
      <c r="E47" s="780">
        <v>0</v>
      </c>
      <c r="F47" s="780"/>
      <c r="G47" s="780">
        <v>0.1</v>
      </c>
      <c r="H47" s="337" t="s">
        <v>512</v>
      </c>
      <c r="I47" s="337" t="s">
        <v>717</v>
      </c>
      <c r="J47" s="337" t="s">
        <v>723</v>
      </c>
      <c r="K47" s="861" t="s">
        <v>728</v>
      </c>
    </row>
    <row r="48" spans="1:13" hidden="1">
      <c r="A48" s="790"/>
      <c r="B48" s="168"/>
      <c r="C48" s="168"/>
      <c r="D48" s="168" t="s">
        <v>735</v>
      </c>
      <c r="E48" s="780">
        <v>0.12</v>
      </c>
      <c r="F48" s="780"/>
      <c r="G48" s="780" t="s">
        <v>761</v>
      </c>
      <c r="H48" s="337" t="s">
        <v>390</v>
      </c>
      <c r="I48" s="337" t="s">
        <v>717</v>
      </c>
      <c r="J48" s="337" t="s">
        <v>724</v>
      </c>
      <c r="K48" s="861" t="s">
        <v>727</v>
      </c>
    </row>
    <row r="49" spans="1:13" s="923" customFormat="1" ht="30">
      <c r="A49" s="920" t="s">
        <v>766</v>
      </c>
      <c r="B49" s="921" t="s">
        <v>165</v>
      </c>
      <c r="C49" s="921"/>
      <c r="D49" s="921" t="s">
        <v>703</v>
      </c>
      <c r="E49" s="921" t="s">
        <v>738</v>
      </c>
      <c r="F49" s="921" t="s">
        <v>771</v>
      </c>
      <c r="G49" s="921" t="s">
        <v>739</v>
      </c>
      <c r="H49" s="921" t="s">
        <v>706</v>
      </c>
      <c r="I49" s="921" t="s">
        <v>767</v>
      </c>
      <c r="J49" s="921" t="s">
        <v>765</v>
      </c>
      <c r="K49" s="971" t="s">
        <v>704</v>
      </c>
      <c r="M49" s="924"/>
    </row>
    <row r="50" spans="1:13" s="30" customFormat="1" ht="15">
      <c r="A50" s="918" t="s">
        <v>709</v>
      </c>
      <c r="B50" s="925">
        <v>0</v>
      </c>
      <c r="C50" s="926" t="e">
        <f>IF(B50=0,NA(),B50)</f>
        <v>#N/A</v>
      </c>
      <c r="D50" s="174" t="s">
        <v>760</v>
      </c>
      <c r="E50" s="927">
        <f>IF($D50="A2A Capital - Foreign Income, paid annually",E$17,IF($D50="Canadian Coyote",E$18,IF($D50="Cash",E$19,IF($D50="Clearsky Capital @ 5.0% - Yr 1; 6.0%-7.5% - Yrs 2-5",E$20,IF($D50="Clearsky Capital Income Fund",E$21,IF($D50="Enercapita @ 8% + LP shares",E$22,IF($D50="Equicapita @ 10% + LP shares",E$23,IF($D50="GARS Seg Fund",E$24,IF($D50="GMWB – Guaranteed Retirement Income",E$25,IF($D50="ICM VII @ 6-8% income plus appreciation",E$26,IF($D50="Invico Capital - Class A @ 10K - 9%",E$27,IF($D50="Invico Capital - Class D @ 50K - 10%+",E$28,IF($D50="Invico Capital - Class G &amp; C @ 8%+",E$29,IF($D50="KV Mortgage @ 8-9%",E$30,IF($D50="Maple Leaf Flow Through",E$31,IF($D50="Millennium III - projected IRR 3.63 to 10.46%",E$32,IF($D50="Mutual Funds",E$33,IF($D50="Niagara Alpha Access Fund",E$34,IF($D50="Omniarch Capital",E$35,IF($D50="Phoenix LV",E$36,IF($D50="Prime Funds: Royal Oak Income Trust II 11%",E$37,IF($D50="Prime Funds: Royal Oak Income Trust II 8%",E$38,IF($D50="Private Wealth Managers - Lonsdale / Croft / Matco",E$39,IF($D50="Pulis",E$40,IF($D50="Rockspring Capital",E$41,IF($D50="Secure Care Capital - 1 year bond @ 7%",E$42,IF($D50="Secure Care Capital - 3 year bond @ 8%",E$43,IF($D50="Secure Care Capital - 5 year bond @ 9%",E$44,IF($D50="Segregated Funds",E$45,IF($D50="Triumph Real Estate @ 7-12%+",E$46,IF($D50="Waltons - historical returns up to 12.55%",E$47,IF($D50="Weslease",E$48))))))))))))))))))))))))))))))))</f>
        <v>0.13</v>
      </c>
      <c r="F50" s="928">
        <f t="shared" ref="F50:F80" si="0">B50*E50</f>
        <v>0</v>
      </c>
      <c r="G50" s="927" t="str">
        <f t="shared" ref="G50:K66" si="1">IF($D50="A2A Capital - Foreign Income, paid annually",G$17,IF($D50="Canadian Coyote",G$18,IF($D50="Cash",G$19,IF($D50="Clearsky Capital Arizona Fund @ 5.0% - Yr 1; 6.0%-7.5% - Yrs 2-5",G$20,IF($D50="Clearsky Capital Income Fund",G$21,IF($D50="Enercapita @ 8% + LP shares",G$22,IF($D50="Equicapita @ 10% + LP shares",G$23,IF($D50="GARS Seg Fund",G$24,IF($D50="GMWB – Guaranteed Retirement Income",G$25,IF($D50="ICM VII @ 6-8% income plus appreciation",G$26,IF($D50="Invico Capital - Class A @ 10K - 9%",G$27,IF($D50="Invico Capital - Class D @ 50K - 10%+",G$28,IF($D50="Invico Capital - Class G &amp; C @ 8%+",G$29,IF($D50="KV Mortgage @ 8-9%",G$30,IF($D50="Maple Leaf Flow Through",G$31,IF($D50="Millennium III - projected IRR 3.63 to 10.46%",G$32,IF($D50="Mutual Funds",G$33,IF($D50="Niagara Alpha Access Fund",G$34,IF($D50="Omniarch Capital",G$35,IF($D50="Phoenix LV",G$36,IF($D50="Prime Funds: Royal Oak Income Trust II 11%",G$37,IF($D50="Prime Funds: Royal Oak Income Trust II 8%",G$38,IF($D50="Private Wealth Managers - Lonsdale / Croft / Matco",G$39,IF($D50="Pulis",G$40,IF($D50="Rockspring Capital",G$41,IF($D50="Secure Care Capital - 1 year bond @ 7%",G$42,IF($D50="Secure Care Capital - 3 year bond @ 8%",G$43,IF($D50="Secure Care Capital - 5 year bond @ 9%",G$44,IF($D50="Segregated Funds",G$45,IF($D50="Triumph Real Estate @ 7-12%+",G$46,IF($D50="Waltons - historical returns up to 12.55%",G$47,IF($D50="Weslease",G$48))))))))))))))))))))))))))))))))</f>
        <v>Unknown</v>
      </c>
      <c r="H50" s="927" t="str">
        <f t="shared" ref="H50:K65" si="2">IF($D50="A2A Capital - Foreign Income, paid annually",H$17,IF($D50="Canadian Coyote",H$18,IF($D50="Cash",H$19,IF($D50="Clearsky Capital Arizona Fund @ 5.0% - Yr 1; 6.0%-7.5% - Yrs 2-5",H$20,IF($D50="Clearsky Capital Income Fund",H$21,IF($D50="Enercapita @ 8% + LP shares",H$22,IF($D50="Equicapita @ 10% + LP shares",H$23,IF($D50="GARS Seg Fund",H$24,IF($D50="GMWB – Guaranteed Retirement Income",H$25,IF($D50="ICM VII @ 6-8% income plus appreciation",H$26,IF($D50="Invico Capital - Class A @ 10K - 9%",H$27,IF($D50="Invico Capital - Class D @ 50K - 10%+",H$28,IF($D50="Invico Capital - Class G &amp; C @ 8%+",H$29,IF($D50="KV Mortgage @ 8-9%",H$30,IF($D50="Maple Leaf Flow Through",H$31,IF($D50="Millennium III - projected IRR 3.63 to 10.46%",H$32,IF($D50="Mutual Funds",H$33,IF($D50="Niagara Alpha Access Fund",H$34,IF($D50="Omniarch Capital",H$35,IF($D50="Phoenix LV",H$36,IF($D50="Prime Funds: Royal Oak Income Trust II 11%",H$37,IF($D50="Prime Funds: Royal Oak Income Trust II 8%",H$38,IF($D50="Private Wealth Managers - Lonsdale / Croft / Matco",H$39,IF($D50="Pulis",H$40,IF($D50="Rockspring Capital",H$41,IF($D50="Secure Care Capital - 1 year bond @ 7%",H$42,IF($D50="Secure Care Capital - 3 year bond @ 8%",H$43,IF($D50="Secure Care Capital - 5 year bond @ 9%",H$44,IF($D50="Segregated Funds",H$45,IF($D50="Triumph Real Estate @ 7-12%+",H$46,IF($D50="Waltons - historical returns up to 12.55%",H$47,IF($D50="Weslease",H$48))))))))))))))))))))))))))))))))</f>
        <v>Income &amp; Growth</v>
      </c>
      <c r="I50" s="927" t="str">
        <f t="shared" si="2"/>
        <v>Private Market</v>
      </c>
      <c r="J50" s="927" t="str">
        <f t="shared" si="2"/>
        <v>Residential Real Estate</v>
      </c>
      <c r="K50" s="927" t="str">
        <f t="shared" si="2"/>
        <v>United States</v>
      </c>
    </row>
    <row r="51" spans="1:13" s="30" customFormat="1" ht="15">
      <c r="A51" s="918" t="s">
        <v>709</v>
      </c>
      <c r="B51" s="929">
        <v>0</v>
      </c>
      <c r="C51" s="926" t="e">
        <f t="shared" ref="C51:C80" si="3">IF(B51=0,NA(),B51)</f>
        <v>#N/A</v>
      </c>
      <c r="D51" s="174" t="s">
        <v>736</v>
      </c>
      <c r="E51" s="927">
        <f t="shared" ref="E51:E80" si="4">IF($D51="A2A Capital - Foreign Income, paid annually",E$17,IF($D51="Canadian Coyote",E$18,IF($D51="Cash",E$19,IF($D51="Clearsky Capital @ 5.0% - Yr 1; 6.0%-7.5% - Yrs 2-5",E$20,IF($D51="Clearsky Capital Income Fund",E$21,IF($D51="Enercapita @ 8% + LP shares",E$22,IF($D51="Equicapita @ 10% + LP shares",E$23,IF($D51="GARS Seg Fund",E$24,IF($D51="GMWB – Guaranteed Retirement Income",E$25,IF($D51="ICM VII @ 6-8% income plus appreciation",E$26,IF($D51="Invico Capital - Class A @ 10K - 9%",E$27,IF($D51="Invico Capital - Class D @ 50K - 10%+",E$28,IF($D51="Invico Capital - Class G &amp; C @ 8%+",E$29,IF($D51="KV Mortgage @ 8-9%",E$30,IF($D51="Maple Leaf Flow Through",E$31,IF($D51="Millennium III - projected IRR 3.63 to 10.46%",E$32,IF($D51="Mutual Funds",E$33,IF($D51="Niagara Alpha Access Fund",E$34,IF($D51="Omniarch Capital",E$35,IF($D51="Phoenix LV",E$36,IF($D51="Prime Funds: Royal Oak Income Trust II 11%",E$37,IF($D51="Prime Funds: Royal Oak Income Trust II 8%",E$38,IF($D51="Private Wealth Managers - Lonsdale / Croft / Matco",E$39,IF($D51="Pulis",E$40,IF($D51="Rockspring Capital",E$41,IF($D51="Secure Care Capital - 1 year bond @ 7%",E$42,IF($D51="Secure Care Capital - 3 year bond @ 8%",E$43,IF($D51="Secure Care Capital - 5 year bond @ 9%",E$44,IF($D51="Segregated Funds",E$45,IF($D51="Triumph Real Estate @ 7-12%+",E$46,IF($D51="Waltons - historical returns up to 12.55%",E$47,IF($D51="Weslease",E$48))))))))))))))))))))))))))))))))</f>
        <v>0.1</v>
      </c>
      <c r="F51" s="928">
        <f t="shared" si="0"/>
        <v>0</v>
      </c>
      <c r="G51" s="927" t="str">
        <f t="shared" si="1"/>
        <v>N/A</v>
      </c>
      <c r="H51" s="927" t="str">
        <f t="shared" si="2"/>
        <v>Income</v>
      </c>
      <c r="I51" s="927" t="str">
        <f t="shared" si="2"/>
        <v>Private Market</v>
      </c>
      <c r="J51" s="927" t="str">
        <f t="shared" si="2"/>
        <v>Commodities</v>
      </c>
      <c r="K51" s="927" t="str">
        <f t="shared" si="2"/>
        <v>Canada</v>
      </c>
    </row>
    <row r="52" spans="1:13" s="30" customFormat="1" ht="15">
      <c r="A52" s="918" t="s">
        <v>709</v>
      </c>
      <c r="B52" s="929">
        <v>0</v>
      </c>
      <c r="C52" s="926" t="e">
        <f t="shared" si="3"/>
        <v>#N/A</v>
      </c>
      <c r="D52" s="174" t="s">
        <v>776</v>
      </c>
      <c r="E52" s="927">
        <f>IF($D52="A2A Capital - Foreign Income, paid annually",E$17,IF($D52="Canadian Coyote",E$18,IF($D52="Cash",E$19,IF($D52="Clearsky Capital Arizona Fund @ 5.0% - Yr 1; 6.0%-7.5% - Yrs 2-5",E$20,IF($D52="Clearsky Capital Income Fund",E$21,IF($D52="Enercapita @ 8% + LP shares",E$22,IF($D52="Equicapita @ 10% + LP shares",E$23,IF($D52="GARS Seg Fund",E$24,IF($D52="GMWB – Guaranteed Retirement Income",E$25,IF($D52="ICM VII @ 6-8% income plus appreciation",E$26,IF($D52="Invico Capital - Class A @ 10K - 9%",E$27,IF($D52="Invico Capital - Class D @ 50K - 10%+",E$28,IF($D52="Invico Capital - Class G &amp; C @ 8%+",E$29,IF($D52="KV Mortgage @ 8-9%",E$30,IF($D52="Maple Leaf Flow Through",E$31,IF($D52="Millennium III - projected IRR 3.63 to 10.46%",E$32,IF($D52="Mutual Funds",E$33,IF($D52="Niagara Alpha Access Fund",E$34,IF($D52="Omniarch Capital",E$35,IF($D52="Phoenix LV",E$36,IF($D52="Prime Funds: Royal Oak Income Trust II 11%",E$37,IF($D52="Prime Funds: Royal Oak Income Trust II 8%",E$38,IF($D52="Private Wealth Managers - Lonsdale / Croft / Matco",E$39,IF($D52="Pulis",E$40,IF($D52="Rockspring Capital",E$41,IF($D52="Secure Care Capital - 1 year bond @ 7%",E$42,IF($D52="Secure Care Capital - 3 year bond @ 8%",E$43,IF($D52="Secure Care Capital - 5 year bond @ 9%",E$44,IF($D52="Segregated Funds",E$45,IF($D52="Triumph Real Estate @ 7-12%+",E$46,IF($D52="Waltons - historical returns up to 12.55%",E$47,IF($D52="Weslease",E$48))))))))))))))))))))))))))))))))</f>
        <v>7.0000000000000007E-2</v>
      </c>
      <c r="F52" s="928">
        <f t="shared" si="0"/>
        <v>0</v>
      </c>
      <c r="G52" s="927" t="str">
        <f>IF($D52="A2A Capital - Foreign Income, paid annually",G$17,IF($D52="Canadian Coyote",G$18,IF($D52="Cash",G$19,IF($D52="Clearsky Capital Arizona Fund @ 5.0% - Yr 1; 6.0%-7.5% - Yrs 2-5",G$20,IF($D52="Clearsky Capital Income Fund",G$21,IF($D52="Enercapita @ 8% + LP shares",G$22,IF($D52="Equicapita @ 10% + LP shares",G$23,IF($D52="GARS Seg Fund",G$24,IF($D52="GMWB – Guaranteed Retirement Income",G$25,IF($D52="ICM VII @ 6-8% income plus appreciation",G$26,IF($D52="Invico Capital - Class A @ 10K - 9%",G$27,IF($D52="Invico Capital - Class D @ 50K - 10%+",G$28,IF($D52="Invico Capital - Class G &amp; C @ 8%+",G$29,IF($D52="KV Mortgage @ 8-9%",G$30,IF($D52="Maple Leaf Flow Through",G$31,IF($D52="Millennium III - projected IRR 3.63 to 10.46%",G$32,IF($D52="Mutual Funds",G$33,IF($D52="Niagara Alpha Access Fund",G$34,IF($D52="Omniarch Capital",G$35,IF($D52="Phoenix LV",G$36,IF($D52="Prime Funds: Royal Oak Income Trust II 11%",G$37,IF($D52="Prime Funds: Royal Oak Income Trust II 8%",G$38,IF($D52="Private Wealth Managers - Lonsdale / Croft / Matco",G$39,IF($D52="Pulis",G$40,IF($D52="Rockspring Capital",G$41,IF($D52="Secure Care Capital - 1 year bond @ 7%",G$42,IF($D52="Secure Care Capital - 3 year bond @ 8%",G$43,IF($D52="Secure Care Capital - 5 year bond @ 9%",G$44,IF($D52="Segregated Funds",G$45,IF($D52="Triumph Real Estate @ 7-12%+",G$46,IF($D52="Waltons - historical returns up to 12.55%",G$47,IF($D52="Weslease",G$48))))))))))))))))))))))))))))))))</f>
        <v>Unknown</v>
      </c>
      <c r="H52" s="927" t="str">
        <f t="shared" si="2"/>
        <v>Income &amp; Growth</v>
      </c>
      <c r="I52" s="927" t="str">
        <f t="shared" si="2"/>
        <v>Private Market</v>
      </c>
      <c r="J52" s="927" t="str">
        <f t="shared" si="2"/>
        <v>Commercial Real Estate - REIT</v>
      </c>
      <c r="K52" s="927" t="str">
        <f t="shared" si="2"/>
        <v>United States</v>
      </c>
    </row>
    <row r="53" spans="1:13" s="30" customFormat="1" ht="15">
      <c r="A53" s="918" t="s">
        <v>709</v>
      </c>
      <c r="B53" s="929">
        <v>0</v>
      </c>
      <c r="C53" s="926"/>
      <c r="D53" s="174" t="s">
        <v>777</v>
      </c>
      <c r="E53" s="927">
        <f>IF($D53="A2A Capital - Foreign Income, paid annually",E$17,IF($D53="Canadian Coyote",E$18,IF($D53="Cash",E$19,IF($D53="Clearsky Capital Arizona Fund @ 5.0% - Yr 1; 6.0%-7.5% - Yrs 2-5",E$20,IF($D53="Clearsky Capital Income Fund",E$21,IF($D53="Enercapita @ 8% + LP shares",E$22,IF($D53="Equicapita @ 10% + LP shares",E$23,IF($D53="GARS Seg Fund",E$24,IF($D53="GMWB – Guaranteed Retirement Income",E$25,IF($D53="ICM VII @ 6-8% income plus appreciation",E$26,IF($D53="Invico Capital - Class A @ 10K - 9%",E$27,IF($D53="Invico Capital - Class D @ 50K - 10%+",E$28,IF($D53="Invico Capital - Class G &amp; C @ 8%+",E$29,IF($D53="KV Mortgage @ 8-9%",E$30,IF($D53="Maple Leaf Flow Through",E$31,IF($D53="Millennium III - projected IRR 3.63 to 10.46%",E$32,IF($D53="Mutual Funds",E$33,IF($D53="Niagara Alpha Access Fund",E$34,IF($D53="Omniarch Capital",E$35,IF($D53="Phoenix LV",E$36,IF($D53="Prime Funds: Royal Oak Income Trust II 11%",E$37,IF($D53="Prime Funds: Royal Oak Income Trust II 8%",E$38,IF($D53="Private Wealth Managers - Lonsdale / Croft / Matco",E$39,IF($D53="Pulis",E$40,IF($D53="Rockspring Capital",E$41,IF($D53="Secure Care Capital - 1 year bond @ 7%",E$42,IF($D53="Secure Care Capital - 3 year bond @ 8%",E$43,IF($D53="Secure Care Capital - 5 year bond @ 9%",E$44,IF($D53="Segregated Funds",E$45,IF($D53="Triumph Real Estate @ 7-12%+",E$46,IF($D53="Waltons - historical returns up to 12.55%",E$47,IF($D53="Weslease",E$48))))))))))))))))))))))))))))))))</f>
        <v>0.12</v>
      </c>
      <c r="F53" s="928">
        <f t="shared" si="0"/>
        <v>0</v>
      </c>
      <c r="G53" s="927" t="str">
        <f t="shared" si="1"/>
        <v>N/A</v>
      </c>
      <c r="H53" s="927" t="str">
        <f t="shared" si="2"/>
        <v>Income</v>
      </c>
      <c r="I53" s="927" t="str">
        <f t="shared" si="2"/>
        <v>Private Market</v>
      </c>
      <c r="J53" s="927" t="str">
        <f t="shared" si="2"/>
        <v>Private Equities</v>
      </c>
      <c r="K53" s="927" t="str">
        <f t="shared" si="2"/>
        <v>United States</v>
      </c>
    </row>
    <row r="54" spans="1:13" s="30" customFormat="1" ht="15">
      <c r="A54" s="918" t="s">
        <v>709</v>
      </c>
      <c r="B54" s="929">
        <v>0</v>
      </c>
      <c r="C54" s="926" t="e">
        <f t="shared" si="3"/>
        <v>#N/A</v>
      </c>
      <c r="D54" s="174" t="s">
        <v>759</v>
      </c>
      <c r="E54" s="927">
        <f t="shared" si="4"/>
        <v>0.08</v>
      </c>
      <c r="F54" s="928">
        <f t="shared" si="0"/>
        <v>0</v>
      </c>
      <c r="G54" s="927" t="str">
        <f t="shared" si="1"/>
        <v>Unknown</v>
      </c>
      <c r="H54" s="927" t="str">
        <f t="shared" si="2"/>
        <v>Income &amp; Growth</v>
      </c>
      <c r="I54" s="927" t="str">
        <f t="shared" si="2"/>
        <v>Private Market</v>
      </c>
      <c r="J54" s="927" t="str">
        <f t="shared" si="2"/>
        <v>Commodities</v>
      </c>
      <c r="K54" s="927" t="str">
        <f t="shared" si="2"/>
        <v>Canada</v>
      </c>
    </row>
    <row r="55" spans="1:13" s="30" customFormat="1" ht="15">
      <c r="A55" s="918" t="s">
        <v>709</v>
      </c>
      <c r="B55" s="929">
        <v>0</v>
      </c>
      <c r="C55" s="926" t="e">
        <f t="shared" si="3"/>
        <v>#N/A</v>
      </c>
      <c r="D55" s="174" t="s">
        <v>758</v>
      </c>
      <c r="E55" s="927">
        <f t="shared" si="4"/>
        <v>0.1</v>
      </c>
      <c r="F55" s="928">
        <f t="shared" si="0"/>
        <v>0</v>
      </c>
      <c r="G55" s="927" t="str">
        <f t="shared" si="1"/>
        <v>Unknown</v>
      </c>
      <c r="H55" s="927" t="str">
        <f t="shared" si="2"/>
        <v>Income &amp; Growth</v>
      </c>
      <c r="I55" s="927" t="str">
        <f t="shared" si="2"/>
        <v>Private Market</v>
      </c>
      <c r="J55" s="927" t="str">
        <f t="shared" si="2"/>
        <v>Private Equities</v>
      </c>
      <c r="K55" s="927" t="str">
        <f t="shared" si="2"/>
        <v>Canada</v>
      </c>
    </row>
    <row r="56" spans="1:13" s="30" customFormat="1" ht="15">
      <c r="A56" s="918" t="s">
        <v>205</v>
      </c>
      <c r="B56" s="929">
        <v>0</v>
      </c>
      <c r="C56" s="926" t="e">
        <f t="shared" si="3"/>
        <v>#N/A</v>
      </c>
      <c r="D56" s="174" t="s">
        <v>714</v>
      </c>
      <c r="E56" s="927">
        <f t="shared" si="4"/>
        <v>0</v>
      </c>
      <c r="F56" s="928">
        <f t="shared" si="0"/>
        <v>0</v>
      </c>
      <c r="G56" s="927">
        <f t="shared" si="1"/>
        <v>0.05</v>
      </c>
      <c r="H56" s="927" t="str">
        <f t="shared" si="2"/>
        <v>Growth</v>
      </c>
      <c r="I56" s="927" t="str">
        <f t="shared" si="2"/>
        <v>Public Market</v>
      </c>
      <c r="J56" s="927" t="str">
        <f t="shared" si="2"/>
        <v>Public Equities</v>
      </c>
      <c r="K56" s="927" t="str">
        <f t="shared" si="2"/>
        <v>Global</v>
      </c>
    </row>
    <row r="57" spans="1:13" s="30" customFormat="1" ht="15">
      <c r="A57" s="918" t="s">
        <v>205</v>
      </c>
      <c r="B57" s="929">
        <v>0</v>
      </c>
      <c r="C57" s="926" t="e">
        <f t="shared" si="3"/>
        <v>#N/A</v>
      </c>
      <c r="D57" s="174" t="s">
        <v>763</v>
      </c>
      <c r="E57" s="927">
        <f t="shared" si="4"/>
        <v>0</v>
      </c>
      <c r="F57" s="928">
        <f t="shared" si="0"/>
        <v>0</v>
      </c>
      <c r="G57" s="927">
        <f t="shared" si="1"/>
        <v>0.05</v>
      </c>
      <c r="H57" s="927" t="str">
        <f t="shared" si="2"/>
        <v>Income &amp; Growth</v>
      </c>
      <c r="I57" s="927" t="str">
        <f t="shared" si="2"/>
        <v>Public Market</v>
      </c>
      <c r="J57" s="927" t="str">
        <f t="shared" si="2"/>
        <v>Public Equities</v>
      </c>
      <c r="K57" s="927" t="str">
        <f t="shared" si="2"/>
        <v>Global</v>
      </c>
    </row>
    <row r="58" spans="1:13" s="30" customFormat="1" ht="15">
      <c r="A58" s="918" t="s">
        <v>206</v>
      </c>
      <c r="B58" s="929">
        <v>0</v>
      </c>
      <c r="C58" s="926" t="e">
        <f t="shared" si="3"/>
        <v>#N/A</v>
      </c>
      <c r="D58" s="174" t="s">
        <v>757</v>
      </c>
      <c r="E58" s="927">
        <f t="shared" si="4"/>
        <v>0.06</v>
      </c>
      <c r="F58" s="928">
        <f t="shared" si="0"/>
        <v>0</v>
      </c>
      <c r="G58" s="927">
        <f t="shared" si="1"/>
        <v>0.04</v>
      </c>
      <c r="H58" s="927" t="str">
        <f t="shared" si="2"/>
        <v>Income &amp; Growth</v>
      </c>
      <c r="I58" s="927" t="str">
        <f t="shared" si="2"/>
        <v>Private Market</v>
      </c>
      <c r="J58" s="927" t="str">
        <f t="shared" si="2"/>
        <v>Commercial Real Estate - REIT</v>
      </c>
      <c r="K58" s="927" t="str">
        <f t="shared" si="2"/>
        <v>United States</v>
      </c>
    </row>
    <row r="59" spans="1:13" s="30" customFormat="1" ht="15">
      <c r="A59" s="918" t="s">
        <v>710</v>
      </c>
      <c r="B59" s="929">
        <v>0</v>
      </c>
      <c r="C59" s="926" t="e">
        <f t="shared" si="3"/>
        <v>#N/A</v>
      </c>
      <c r="D59" s="174" t="s">
        <v>756</v>
      </c>
      <c r="E59" s="927">
        <f t="shared" si="4"/>
        <v>0.09</v>
      </c>
      <c r="F59" s="928">
        <f t="shared" si="0"/>
        <v>0</v>
      </c>
      <c r="G59" s="927" t="str">
        <f t="shared" si="1"/>
        <v>N/A</v>
      </c>
      <c r="H59" s="927" t="str">
        <f t="shared" si="2"/>
        <v>Income</v>
      </c>
      <c r="I59" s="927" t="str">
        <f t="shared" si="2"/>
        <v>Private Market</v>
      </c>
      <c r="J59" s="927" t="str">
        <f t="shared" si="2"/>
        <v>Lending / Factoring / Leasing</v>
      </c>
      <c r="K59" s="927" t="str">
        <f t="shared" si="2"/>
        <v>Canada</v>
      </c>
    </row>
    <row r="60" spans="1:13" s="30" customFormat="1" ht="15">
      <c r="A60" s="918" t="s">
        <v>537</v>
      </c>
      <c r="B60" s="929">
        <v>0</v>
      </c>
      <c r="C60" s="926" t="e">
        <f t="shared" si="3"/>
        <v>#N/A</v>
      </c>
      <c r="D60" s="174" t="s">
        <v>755</v>
      </c>
      <c r="E60" s="927">
        <f t="shared" si="4"/>
        <v>0.1</v>
      </c>
      <c r="F60" s="928">
        <f t="shared" si="0"/>
        <v>0</v>
      </c>
      <c r="G60" s="927" t="str">
        <f t="shared" si="1"/>
        <v>Unknown</v>
      </c>
      <c r="H60" s="927" t="str">
        <f t="shared" si="2"/>
        <v>Income</v>
      </c>
      <c r="I60" s="927" t="str">
        <f t="shared" si="2"/>
        <v>Private Market</v>
      </c>
      <c r="J60" s="927" t="str">
        <f t="shared" si="2"/>
        <v>Lending / Factoring / Leasing</v>
      </c>
      <c r="K60" s="927" t="str">
        <f t="shared" si="2"/>
        <v>Canada</v>
      </c>
    </row>
    <row r="61" spans="1:13" s="30" customFormat="1" ht="15">
      <c r="A61" s="918"/>
      <c r="B61" s="929">
        <v>0</v>
      </c>
      <c r="C61" s="926" t="e">
        <f t="shared" si="3"/>
        <v>#N/A</v>
      </c>
      <c r="D61" s="174" t="s">
        <v>754</v>
      </c>
      <c r="E61" s="927">
        <f t="shared" si="4"/>
        <v>0.08</v>
      </c>
      <c r="F61" s="928">
        <f t="shared" si="0"/>
        <v>0</v>
      </c>
      <c r="G61" s="927" t="str">
        <f t="shared" si="1"/>
        <v>Unknown</v>
      </c>
      <c r="H61" s="927" t="str">
        <f t="shared" si="2"/>
        <v>Income</v>
      </c>
      <c r="I61" s="927" t="str">
        <f t="shared" si="2"/>
        <v>Private Market</v>
      </c>
      <c r="J61" s="927" t="str">
        <f t="shared" si="2"/>
        <v>Lending / Factoring / Leasing</v>
      </c>
      <c r="K61" s="927" t="str">
        <f t="shared" si="2"/>
        <v>Canada</v>
      </c>
    </row>
    <row r="62" spans="1:13" s="30" customFormat="1" ht="15">
      <c r="A62" s="918"/>
      <c r="B62" s="929">
        <v>0</v>
      </c>
      <c r="C62" s="926" t="e">
        <f t="shared" si="3"/>
        <v>#N/A</v>
      </c>
      <c r="D62" s="174" t="s">
        <v>753</v>
      </c>
      <c r="E62" s="927">
        <f t="shared" si="4"/>
        <v>0.08</v>
      </c>
      <c r="F62" s="928">
        <f t="shared" si="0"/>
        <v>0</v>
      </c>
      <c r="G62" s="927" t="str">
        <f t="shared" si="1"/>
        <v>N/A</v>
      </c>
      <c r="H62" s="927" t="str">
        <f t="shared" si="2"/>
        <v>Income</v>
      </c>
      <c r="I62" s="927" t="str">
        <f t="shared" si="2"/>
        <v>Private Market</v>
      </c>
      <c r="J62" s="927" t="str">
        <f t="shared" si="2"/>
        <v>Mortgages</v>
      </c>
      <c r="K62" s="927" t="str">
        <f t="shared" si="2"/>
        <v>Canada</v>
      </c>
    </row>
    <row r="63" spans="1:13" s="30" customFormat="1" ht="15">
      <c r="A63" s="918"/>
      <c r="B63" s="929">
        <v>0</v>
      </c>
      <c r="C63" s="926" t="e">
        <f t="shared" si="3"/>
        <v>#N/A</v>
      </c>
      <c r="D63" s="174" t="s">
        <v>737</v>
      </c>
      <c r="E63" s="927">
        <f t="shared" si="4"/>
        <v>0</v>
      </c>
      <c r="F63" s="928">
        <f t="shared" si="0"/>
        <v>0</v>
      </c>
      <c r="G63" s="927" t="str">
        <f t="shared" si="1"/>
        <v>Unknown</v>
      </c>
      <c r="H63" s="927" t="str">
        <f t="shared" si="2"/>
        <v>Tax Savings</v>
      </c>
      <c r="I63" s="927" t="str">
        <f t="shared" si="2"/>
        <v>Private Market</v>
      </c>
      <c r="J63" s="927" t="str">
        <f t="shared" si="2"/>
        <v>Commodities</v>
      </c>
      <c r="K63" s="927" t="str">
        <f t="shared" si="2"/>
        <v>Canada</v>
      </c>
    </row>
    <row r="64" spans="1:13" s="30" customFormat="1" ht="15">
      <c r="A64" s="918"/>
      <c r="B64" s="929">
        <v>0</v>
      </c>
      <c r="C64" s="926" t="e">
        <f t="shared" si="3"/>
        <v>#N/A</v>
      </c>
      <c r="D64" s="174" t="s">
        <v>752</v>
      </c>
      <c r="E64" s="927">
        <f t="shared" si="4"/>
        <v>0</v>
      </c>
      <c r="F64" s="928">
        <f t="shared" si="0"/>
        <v>0</v>
      </c>
      <c r="G64" s="927">
        <f t="shared" si="1"/>
        <v>7.0000000000000007E-2</v>
      </c>
      <c r="H64" s="927" t="str">
        <f t="shared" si="2"/>
        <v>Tax Savings</v>
      </c>
      <c r="I64" s="927" t="str">
        <f t="shared" si="2"/>
        <v>Private Market</v>
      </c>
      <c r="J64" s="927" t="str">
        <f t="shared" si="2"/>
        <v>Commercial Real Estate - REIT</v>
      </c>
      <c r="K64" s="927" t="str">
        <f t="shared" si="2"/>
        <v>Canada</v>
      </c>
    </row>
    <row r="65" spans="1:11" s="30" customFormat="1" ht="15">
      <c r="A65" s="918"/>
      <c r="B65" s="929">
        <v>0</v>
      </c>
      <c r="C65" s="926" t="e">
        <f t="shared" si="3"/>
        <v>#N/A</v>
      </c>
      <c r="D65" s="174" t="s">
        <v>762</v>
      </c>
      <c r="E65" s="927">
        <f t="shared" si="4"/>
        <v>0</v>
      </c>
      <c r="F65" s="928">
        <f t="shared" si="0"/>
        <v>0</v>
      </c>
      <c r="G65" s="927" t="str">
        <f t="shared" si="1"/>
        <v>Unknown</v>
      </c>
      <c r="H65" s="927" t="str">
        <f t="shared" si="2"/>
        <v>Growth</v>
      </c>
      <c r="I65" s="927" t="str">
        <f t="shared" si="2"/>
        <v>Public Market</v>
      </c>
      <c r="J65" s="927" t="str">
        <f t="shared" si="2"/>
        <v>Public Equities</v>
      </c>
      <c r="K65" s="927" t="str">
        <f t="shared" si="2"/>
        <v>Unspecified</v>
      </c>
    </row>
    <row r="66" spans="1:11" s="30" customFormat="1" ht="15">
      <c r="A66" s="918"/>
      <c r="B66" s="929">
        <v>0</v>
      </c>
      <c r="C66" s="926" t="e">
        <f t="shared" si="3"/>
        <v>#N/A</v>
      </c>
      <c r="D66" s="174" t="s">
        <v>716</v>
      </c>
      <c r="E66" s="927">
        <f t="shared" si="4"/>
        <v>0</v>
      </c>
      <c r="F66" s="928">
        <f t="shared" si="0"/>
        <v>0</v>
      </c>
      <c r="G66" s="927" t="str">
        <f t="shared" si="1"/>
        <v>Unknown</v>
      </c>
      <c r="H66" s="927" t="str">
        <f t="shared" si="1"/>
        <v>Growth</v>
      </c>
      <c r="I66" s="927" t="str">
        <f t="shared" si="1"/>
        <v>Private Market</v>
      </c>
      <c r="J66" s="927" t="str">
        <f t="shared" si="1"/>
        <v>Managed Futures Hedge Fund</v>
      </c>
      <c r="K66" s="927" t="str">
        <f t="shared" si="1"/>
        <v>Global</v>
      </c>
    </row>
    <row r="67" spans="1:11" s="30" customFormat="1" ht="15">
      <c r="A67" s="918"/>
      <c r="B67" s="929">
        <v>0</v>
      </c>
      <c r="C67" s="926" t="e">
        <f t="shared" si="3"/>
        <v>#N/A</v>
      </c>
      <c r="D67" s="174" t="s">
        <v>734</v>
      </c>
      <c r="E67" s="927">
        <f t="shared" si="4"/>
        <v>0.1</v>
      </c>
      <c r="F67" s="928">
        <f t="shared" si="0"/>
        <v>0</v>
      </c>
      <c r="G67" s="927" t="str">
        <f t="shared" ref="G67:K80" si="5">IF($D67="A2A Capital - Foreign Income, paid annually",G$17,IF($D67="Canadian Coyote",G$18,IF($D67="Cash",G$19,IF($D67="Clearsky Capital Arizona Fund @ 5.0% - Yr 1; 6.0%-7.5% - Yrs 2-5",G$20,IF($D67="Clearsky Capital Income Fund",G$21,IF($D67="Enercapita @ 8% + LP shares",G$22,IF($D67="Equicapita @ 10% + LP shares",G$23,IF($D67="GARS Seg Fund",G$24,IF($D67="GMWB – Guaranteed Retirement Income",G$25,IF($D67="ICM VII @ 6-8% income plus appreciation",G$26,IF($D67="Invico Capital - Class A @ 10K - 9%",G$27,IF($D67="Invico Capital - Class D @ 50K - 10%+",G$28,IF($D67="Invico Capital - Class G &amp; C @ 8%+",G$29,IF($D67="KV Mortgage @ 8-9%",G$30,IF($D67="Maple Leaf Flow Through",G$31,IF($D67="Millennium III - projected IRR 3.63 to 10.46%",G$32,IF($D67="Mutual Funds",G$33,IF($D67="Niagara Alpha Access Fund",G$34,IF($D67="Omniarch Capital",G$35,IF($D67="Phoenix LV",G$36,IF($D67="Prime Funds: Royal Oak Income Trust II 11%",G$37,IF($D67="Prime Funds: Royal Oak Income Trust II 8%",G$38,IF($D67="Private Wealth Managers - Lonsdale / Croft / Matco",G$39,IF($D67="Pulis",G$40,IF($D67="Rockspring Capital",G$41,IF($D67="Secure Care Capital - 1 year bond @ 7%",G$42,IF($D67="Secure Care Capital - 3 year bond @ 8%",G$43,IF($D67="Secure Care Capital - 5 year bond @ 9%",G$44,IF($D67="Segregated Funds",G$45,IF($D67="Triumph Real Estate @ 7-12%+",G$46,IF($D67="Waltons - historical returns up to 12.55%",G$47,IF($D67="Weslease",G$48))))))))))))))))))))))))))))))))</f>
        <v>N/A</v>
      </c>
      <c r="H67" s="927" t="str">
        <f t="shared" si="5"/>
        <v>Income</v>
      </c>
      <c r="I67" s="927" t="str">
        <f t="shared" si="5"/>
        <v>Private Market</v>
      </c>
      <c r="J67" s="927" t="str">
        <f t="shared" si="5"/>
        <v>Bonds</v>
      </c>
      <c r="K67" s="927" t="str">
        <f t="shared" si="5"/>
        <v>United States</v>
      </c>
    </row>
    <row r="68" spans="1:11" s="30" customFormat="1" ht="15">
      <c r="A68" s="918"/>
      <c r="B68" s="929">
        <v>0</v>
      </c>
      <c r="C68" s="926" t="e">
        <f t="shared" si="3"/>
        <v>#N/A</v>
      </c>
      <c r="D68" s="174" t="s">
        <v>733</v>
      </c>
      <c r="E68" s="927">
        <f t="shared" si="4"/>
        <v>0.05</v>
      </c>
      <c r="F68" s="928">
        <f t="shared" si="0"/>
        <v>0</v>
      </c>
      <c r="G68" s="927">
        <f t="shared" si="5"/>
        <v>7.0000000000000007E-2</v>
      </c>
      <c r="H68" s="927" t="str">
        <f t="shared" si="5"/>
        <v>Income &amp; Growth</v>
      </c>
      <c r="I68" s="927" t="str">
        <f t="shared" si="5"/>
        <v>Private Market</v>
      </c>
      <c r="J68" s="927" t="str">
        <f t="shared" si="5"/>
        <v>Commercial Real Estate - REIT</v>
      </c>
      <c r="K68" s="927" t="str">
        <f t="shared" si="5"/>
        <v>United States</v>
      </c>
    </row>
    <row r="69" spans="1:11" s="30" customFormat="1" ht="15">
      <c r="A69" s="918"/>
      <c r="B69" s="929">
        <v>0</v>
      </c>
      <c r="C69" s="926" t="e">
        <f t="shared" si="3"/>
        <v>#N/A</v>
      </c>
      <c r="D69" s="174" t="s">
        <v>740</v>
      </c>
      <c r="E69" s="927">
        <f t="shared" si="4"/>
        <v>0.08</v>
      </c>
      <c r="F69" s="928">
        <f t="shared" si="0"/>
        <v>0</v>
      </c>
      <c r="G69" s="927" t="str">
        <f t="shared" si="5"/>
        <v>N/A</v>
      </c>
      <c r="H69" s="927" t="str">
        <f t="shared" si="5"/>
        <v>Income</v>
      </c>
      <c r="I69" s="927" t="str">
        <f t="shared" si="5"/>
        <v>Private Market</v>
      </c>
      <c r="J69" s="927" t="str">
        <f t="shared" si="5"/>
        <v>Commercial Real Estate - Construction</v>
      </c>
      <c r="K69" s="927" t="str">
        <f t="shared" si="5"/>
        <v>Canada</v>
      </c>
    </row>
    <row r="70" spans="1:11" s="30" customFormat="1" ht="15">
      <c r="A70" s="918"/>
      <c r="B70" s="929">
        <v>0</v>
      </c>
      <c r="C70" s="926" t="e">
        <f t="shared" si="3"/>
        <v>#N/A</v>
      </c>
      <c r="D70" s="174" t="s">
        <v>741</v>
      </c>
      <c r="E70" s="927">
        <f t="shared" si="4"/>
        <v>0</v>
      </c>
      <c r="F70" s="928">
        <f t="shared" si="0"/>
        <v>0</v>
      </c>
      <c r="G70" s="927">
        <f t="shared" si="5"/>
        <v>0.11</v>
      </c>
      <c r="H70" s="927" t="str">
        <f t="shared" si="5"/>
        <v>Growth</v>
      </c>
      <c r="I70" s="927" t="str">
        <f t="shared" si="5"/>
        <v>Private Market</v>
      </c>
      <c r="J70" s="927" t="str">
        <f t="shared" si="5"/>
        <v>Commercial Real Estate - Construction</v>
      </c>
      <c r="K70" s="927" t="str">
        <f t="shared" si="5"/>
        <v>Canada</v>
      </c>
    </row>
    <row r="71" spans="1:11" s="30" customFormat="1" ht="15">
      <c r="A71" s="918"/>
      <c r="B71" s="929">
        <v>0</v>
      </c>
      <c r="C71" s="926" t="e">
        <f t="shared" si="3"/>
        <v>#N/A</v>
      </c>
      <c r="D71" s="174" t="s">
        <v>751</v>
      </c>
      <c r="E71" s="927">
        <f t="shared" si="4"/>
        <v>0</v>
      </c>
      <c r="F71" s="928">
        <f t="shared" si="0"/>
        <v>0</v>
      </c>
      <c r="G71" s="927" t="str">
        <f t="shared" si="5"/>
        <v>Unknown</v>
      </c>
      <c r="H71" s="927" t="str">
        <f t="shared" si="5"/>
        <v>Growth</v>
      </c>
      <c r="I71" s="927" t="str">
        <f t="shared" si="5"/>
        <v>Public Market</v>
      </c>
      <c r="J71" s="927" t="str">
        <f t="shared" si="5"/>
        <v>Residential Real Estate</v>
      </c>
      <c r="K71" s="927" t="str">
        <f t="shared" si="5"/>
        <v>Unspecified</v>
      </c>
    </row>
    <row r="72" spans="1:11" s="30" customFormat="1" ht="15">
      <c r="A72" s="918"/>
      <c r="B72" s="929">
        <v>0</v>
      </c>
      <c r="C72" s="926" t="e">
        <f t="shared" si="3"/>
        <v>#N/A</v>
      </c>
      <c r="D72" s="174" t="s">
        <v>731</v>
      </c>
      <c r="E72" s="927">
        <f t="shared" si="4"/>
        <v>0</v>
      </c>
      <c r="F72" s="928">
        <f t="shared" si="0"/>
        <v>0</v>
      </c>
      <c r="G72" s="927">
        <f t="shared" si="5"/>
        <v>0.1</v>
      </c>
      <c r="H72" s="927" t="str">
        <f t="shared" si="5"/>
        <v>Income &amp; Growth</v>
      </c>
      <c r="I72" s="927" t="str">
        <f t="shared" si="5"/>
        <v>Private Market</v>
      </c>
      <c r="J72" s="927" t="str">
        <f t="shared" si="5"/>
        <v>Commercial Real Estate - REIT</v>
      </c>
      <c r="K72" s="927" t="str">
        <f t="shared" si="5"/>
        <v>Canada</v>
      </c>
    </row>
    <row r="73" spans="1:11" s="30" customFormat="1" ht="15">
      <c r="A73" s="918"/>
      <c r="B73" s="929">
        <v>0</v>
      </c>
      <c r="C73" s="926" t="e">
        <f t="shared" si="3"/>
        <v>#N/A</v>
      </c>
      <c r="D73" s="174" t="s">
        <v>732</v>
      </c>
      <c r="E73" s="927">
        <f t="shared" si="4"/>
        <v>0</v>
      </c>
      <c r="F73" s="928">
        <f t="shared" si="0"/>
        <v>0</v>
      </c>
      <c r="G73" s="927">
        <f t="shared" si="5"/>
        <v>0.1</v>
      </c>
      <c r="H73" s="927" t="str">
        <f t="shared" si="5"/>
        <v>Growth</v>
      </c>
      <c r="I73" s="927" t="str">
        <f t="shared" si="5"/>
        <v>Private Market</v>
      </c>
      <c r="J73" s="927" t="str">
        <f t="shared" si="5"/>
        <v>Residential Real Estate</v>
      </c>
      <c r="K73" s="927" t="str">
        <f t="shared" si="5"/>
        <v>United States</v>
      </c>
    </row>
    <row r="74" spans="1:11" s="30" customFormat="1" ht="15">
      <c r="A74" s="918"/>
      <c r="B74" s="929">
        <v>0</v>
      </c>
      <c r="C74" s="926" t="e">
        <f t="shared" si="3"/>
        <v>#N/A</v>
      </c>
      <c r="D74" s="174" t="s">
        <v>746</v>
      </c>
      <c r="E74" s="927">
        <f t="shared" si="4"/>
        <v>7.0000000000000007E-2</v>
      </c>
      <c r="F74" s="928">
        <f t="shared" si="0"/>
        <v>0</v>
      </c>
      <c r="G74" s="927" t="str">
        <f t="shared" si="5"/>
        <v>N/A</v>
      </c>
      <c r="H74" s="927" t="str">
        <f t="shared" si="5"/>
        <v>Income</v>
      </c>
      <c r="I74" s="927" t="str">
        <f t="shared" si="5"/>
        <v>Private Market</v>
      </c>
      <c r="J74" s="927" t="str">
        <f t="shared" si="5"/>
        <v>Lending / Factoring / Leasing</v>
      </c>
      <c r="K74" s="927" t="str">
        <f t="shared" si="5"/>
        <v>Global</v>
      </c>
    </row>
    <row r="75" spans="1:11" s="30" customFormat="1" ht="15">
      <c r="A75" s="918"/>
      <c r="B75" s="929">
        <v>0</v>
      </c>
      <c r="C75" s="926" t="e">
        <f t="shared" si="3"/>
        <v>#N/A</v>
      </c>
      <c r="D75" s="174" t="s">
        <v>747</v>
      </c>
      <c r="E75" s="927">
        <f t="shared" si="4"/>
        <v>0.08</v>
      </c>
      <c r="F75" s="928">
        <f t="shared" si="0"/>
        <v>0</v>
      </c>
      <c r="G75" s="927" t="str">
        <f t="shared" si="5"/>
        <v>N/A</v>
      </c>
      <c r="H75" s="927" t="str">
        <f t="shared" si="5"/>
        <v>Income</v>
      </c>
      <c r="I75" s="927" t="str">
        <f t="shared" si="5"/>
        <v>Private Market</v>
      </c>
      <c r="J75" s="927" t="str">
        <f t="shared" si="5"/>
        <v>Lending / Factoring / Leasing</v>
      </c>
      <c r="K75" s="927" t="str">
        <f t="shared" si="5"/>
        <v>Global</v>
      </c>
    </row>
    <row r="76" spans="1:11" s="30" customFormat="1" ht="15">
      <c r="A76" s="918"/>
      <c r="B76" s="929">
        <v>0</v>
      </c>
      <c r="C76" s="926" t="e">
        <f t="shared" si="3"/>
        <v>#N/A</v>
      </c>
      <c r="D76" s="174" t="s">
        <v>748</v>
      </c>
      <c r="E76" s="927">
        <f t="shared" si="4"/>
        <v>0.09</v>
      </c>
      <c r="F76" s="928">
        <f t="shared" si="0"/>
        <v>0</v>
      </c>
      <c r="G76" s="927" t="str">
        <f t="shared" si="5"/>
        <v>N/A</v>
      </c>
      <c r="H76" s="927" t="str">
        <f t="shared" si="5"/>
        <v>Income</v>
      </c>
      <c r="I76" s="927" t="str">
        <f t="shared" si="5"/>
        <v>Private Market</v>
      </c>
      <c r="J76" s="927" t="str">
        <f t="shared" si="5"/>
        <v>Lending / Factoring / Leasing</v>
      </c>
      <c r="K76" s="927" t="str">
        <f t="shared" si="5"/>
        <v>Global</v>
      </c>
    </row>
    <row r="77" spans="1:11" s="30" customFormat="1" ht="15">
      <c r="A77" s="918"/>
      <c r="B77" s="929">
        <v>0</v>
      </c>
      <c r="C77" s="926" t="e">
        <f t="shared" si="3"/>
        <v>#N/A</v>
      </c>
      <c r="D77" s="174" t="s">
        <v>730</v>
      </c>
      <c r="E77" s="927">
        <f t="shared" si="4"/>
        <v>0</v>
      </c>
      <c r="F77" s="928">
        <f t="shared" si="0"/>
        <v>0</v>
      </c>
      <c r="G77" s="927" t="str">
        <f t="shared" si="5"/>
        <v>Unknown</v>
      </c>
      <c r="H77" s="927" t="str">
        <f t="shared" si="5"/>
        <v>Income</v>
      </c>
      <c r="I77" s="927" t="str">
        <f t="shared" si="5"/>
        <v>Public Market</v>
      </c>
      <c r="J77" s="927" t="str">
        <f t="shared" si="5"/>
        <v>Public Equities</v>
      </c>
      <c r="K77" s="927" t="str">
        <f t="shared" si="5"/>
        <v>Canada</v>
      </c>
    </row>
    <row r="78" spans="1:11" s="30" customFormat="1" ht="15">
      <c r="A78" s="918"/>
      <c r="B78" s="929">
        <v>0</v>
      </c>
      <c r="C78" s="926" t="e">
        <f t="shared" si="3"/>
        <v>#N/A</v>
      </c>
      <c r="D78" s="174" t="s">
        <v>749</v>
      </c>
      <c r="E78" s="927">
        <f t="shared" si="4"/>
        <v>7.0000000000000007E-2</v>
      </c>
      <c r="F78" s="928">
        <f t="shared" si="0"/>
        <v>0</v>
      </c>
      <c r="G78" s="927" t="str">
        <f t="shared" si="5"/>
        <v>Unknown</v>
      </c>
      <c r="H78" s="927" t="str">
        <f t="shared" si="5"/>
        <v>Income</v>
      </c>
      <c r="I78" s="927" t="str">
        <f t="shared" si="5"/>
        <v>Private Market</v>
      </c>
      <c r="J78" s="927" t="str">
        <f t="shared" si="5"/>
        <v>Commercial Real Estate - REIT</v>
      </c>
      <c r="K78" s="927" t="str">
        <f t="shared" si="5"/>
        <v>Canada</v>
      </c>
    </row>
    <row r="79" spans="1:11" s="30" customFormat="1" ht="15">
      <c r="A79" s="918"/>
      <c r="B79" s="929">
        <v>0</v>
      </c>
      <c r="C79" s="926" t="e">
        <f t="shared" si="3"/>
        <v>#N/A</v>
      </c>
      <c r="D79" s="174" t="s">
        <v>750</v>
      </c>
      <c r="E79" s="927">
        <f t="shared" si="4"/>
        <v>0</v>
      </c>
      <c r="F79" s="928">
        <f t="shared" si="0"/>
        <v>0</v>
      </c>
      <c r="G79" s="927">
        <f t="shared" si="5"/>
        <v>0.1</v>
      </c>
      <c r="H79" s="927" t="str">
        <f t="shared" si="5"/>
        <v>Growth</v>
      </c>
      <c r="I79" s="927" t="str">
        <f t="shared" si="5"/>
        <v>Private Market</v>
      </c>
      <c r="J79" s="927" t="str">
        <f t="shared" si="5"/>
        <v>Land Banking</v>
      </c>
      <c r="K79" s="927" t="str">
        <f t="shared" si="5"/>
        <v>United States</v>
      </c>
    </row>
    <row r="80" spans="1:11" s="30" customFormat="1" ht="15">
      <c r="A80" s="918"/>
      <c r="B80" s="930">
        <v>0</v>
      </c>
      <c r="C80" s="926" t="e">
        <f t="shared" si="3"/>
        <v>#N/A</v>
      </c>
      <c r="D80" s="174" t="s">
        <v>735</v>
      </c>
      <c r="E80" s="927">
        <f t="shared" si="4"/>
        <v>0.12</v>
      </c>
      <c r="F80" s="928">
        <f t="shared" si="0"/>
        <v>0</v>
      </c>
      <c r="G80" s="927" t="str">
        <f t="shared" si="5"/>
        <v>N/A</v>
      </c>
      <c r="H80" s="927" t="str">
        <f t="shared" si="5"/>
        <v>Income</v>
      </c>
      <c r="I80" s="927" t="str">
        <f t="shared" si="5"/>
        <v>Private Market</v>
      </c>
      <c r="J80" s="927" t="str">
        <f t="shared" si="5"/>
        <v>Lending / Factoring / Leasing</v>
      </c>
      <c r="K80" s="927" t="str">
        <f t="shared" si="5"/>
        <v>Canada</v>
      </c>
    </row>
    <row r="81" spans="1:11" s="30" customFormat="1" ht="15">
      <c r="A81" s="931" t="s">
        <v>7</v>
      </c>
      <c r="B81" s="932">
        <f>SUM(B50:B80)</f>
        <v>0</v>
      </c>
      <c r="C81" s="932"/>
      <c r="D81" s="174"/>
      <c r="E81" s="933" t="s">
        <v>773</v>
      </c>
      <c r="F81" s="934">
        <f>SUM(F50:F80)</f>
        <v>0</v>
      </c>
      <c r="G81" s="927"/>
      <c r="H81" s="927"/>
      <c r="I81" s="927"/>
      <c r="J81" s="927"/>
      <c r="K81" s="972"/>
    </row>
    <row r="82" spans="1:11" s="30" customFormat="1" ht="15.75" thickBot="1">
      <c r="A82" s="935"/>
      <c r="B82" s="936"/>
      <c r="C82" s="936"/>
      <c r="D82" s="321"/>
      <c r="E82" s="937"/>
      <c r="F82" s="937"/>
      <c r="G82" s="937"/>
      <c r="H82" s="937"/>
      <c r="I82" s="937"/>
      <c r="J82" s="937"/>
      <c r="K82" s="973"/>
    </row>
    <row r="83" spans="1:11" s="917" customFormat="1" ht="18">
      <c r="A83" s="1214" t="s">
        <v>817</v>
      </c>
      <c r="B83" s="1215"/>
      <c r="C83" s="1215"/>
      <c r="D83" s="1215"/>
      <c r="E83" s="1215"/>
      <c r="F83" s="1215"/>
      <c r="G83" s="1215"/>
      <c r="H83" s="1215"/>
      <c r="I83" s="1215"/>
      <c r="J83" s="1215"/>
      <c r="K83" s="1216"/>
    </row>
    <row r="84" spans="1:11">
      <c r="A84" s="793"/>
      <c r="B84" s="168"/>
      <c r="C84" s="168"/>
      <c r="D84" s="168"/>
      <c r="E84" s="780"/>
      <c r="F84" s="780"/>
      <c r="G84" s="780"/>
      <c r="H84" s="780"/>
      <c r="I84" s="780"/>
      <c r="J84" s="780"/>
      <c r="K84" s="858"/>
    </row>
    <row r="85" spans="1:11" s="30" customFormat="1" ht="15">
      <c r="A85" s="918"/>
      <c r="B85" s="174"/>
      <c r="C85" s="174"/>
      <c r="D85" s="174"/>
      <c r="E85" s="927"/>
      <c r="F85" s="927"/>
      <c r="G85" s="927"/>
      <c r="H85" s="927"/>
      <c r="I85" s="927"/>
      <c r="J85" s="927"/>
      <c r="K85" s="972"/>
    </row>
    <row r="86" spans="1:11" s="30" customFormat="1" ht="15">
      <c r="A86" s="918"/>
      <c r="B86" s="174"/>
      <c r="C86" s="174"/>
      <c r="D86" s="174"/>
      <c r="E86" s="927"/>
      <c r="F86" s="927"/>
      <c r="G86" s="927"/>
      <c r="H86" s="927"/>
      <c r="I86" s="927"/>
      <c r="J86" s="927"/>
      <c r="K86" s="972"/>
    </row>
    <row r="87" spans="1:11" s="30" customFormat="1" ht="15">
      <c r="A87" s="918"/>
      <c r="B87" s="174"/>
      <c r="C87" s="174"/>
      <c r="D87" s="174"/>
      <c r="E87" s="927"/>
      <c r="F87" s="927"/>
      <c r="G87" s="927"/>
      <c r="H87" s="927"/>
      <c r="I87" s="927"/>
      <c r="J87" s="927"/>
      <c r="K87" s="972"/>
    </row>
    <row r="88" spans="1:11" s="30" customFormat="1" ht="15">
      <c r="A88" s="918"/>
      <c r="B88" s="938">
        <f>SUMIF(A$50:A$80, "RRSP / RRIF", $B$50:$B$80)</f>
        <v>0</v>
      </c>
      <c r="C88" s="617" t="e">
        <f>IF(B88=0,NA(),B88)</f>
        <v>#N/A</v>
      </c>
      <c r="D88" s="908" t="s">
        <v>709</v>
      </c>
      <c r="E88" s="927"/>
      <c r="F88" s="927"/>
      <c r="G88" s="927"/>
      <c r="H88" s="927"/>
      <c r="I88" s="927"/>
      <c r="J88" s="927"/>
      <c r="K88" s="972"/>
    </row>
    <row r="89" spans="1:11" s="30" customFormat="1" ht="15">
      <c r="A89" s="918"/>
      <c r="B89" s="938">
        <f>SUMIF(A50:A80, "Spousal RRSP", B50:B80)</f>
        <v>0</v>
      </c>
      <c r="C89" s="617" t="e">
        <f t="shared" ref="C89:C94" si="6">IF(B89=0,NA(),B89)</f>
        <v>#N/A</v>
      </c>
      <c r="D89" s="908" t="s">
        <v>707</v>
      </c>
      <c r="E89" s="927"/>
      <c r="F89" s="927"/>
      <c r="G89" s="927"/>
      <c r="H89" s="927"/>
      <c r="I89" s="927"/>
      <c r="J89" s="927"/>
      <c r="K89" s="972"/>
    </row>
    <row r="90" spans="1:11" s="30" customFormat="1" ht="15">
      <c r="A90" s="918"/>
      <c r="B90" s="938">
        <f>SUMIF(A50:A80, "LIRA/LIF", B50:B80)</f>
        <v>0</v>
      </c>
      <c r="C90" s="617" t="e">
        <f t="shared" si="6"/>
        <v>#N/A</v>
      </c>
      <c r="D90" s="908" t="s">
        <v>708</v>
      </c>
      <c r="E90" s="927"/>
      <c r="F90" s="927"/>
      <c r="G90" s="927"/>
      <c r="H90" s="927"/>
      <c r="I90" s="927"/>
      <c r="J90" s="927"/>
      <c r="K90" s="972"/>
    </row>
    <row r="91" spans="1:11" s="30" customFormat="1" ht="15">
      <c r="A91" s="918"/>
      <c r="B91" s="938">
        <f>SUMIF(A50:A80, "TFSA", B50:B80)</f>
        <v>0</v>
      </c>
      <c r="C91" s="617" t="e">
        <f t="shared" si="6"/>
        <v>#N/A</v>
      </c>
      <c r="D91" s="908" t="s">
        <v>205</v>
      </c>
      <c r="E91" s="927"/>
      <c r="F91" s="927"/>
      <c r="G91" s="927"/>
      <c r="H91" s="927"/>
      <c r="I91" s="927"/>
      <c r="J91" s="927"/>
      <c r="K91" s="972"/>
    </row>
    <row r="92" spans="1:11" s="30" customFormat="1" ht="15">
      <c r="A92" s="918"/>
      <c r="B92" s="938">
        <f>SUMIF(A50:A80, "RESP", B50:B80)</f>
        <v>0</v>
      </c>
      <c r="C92" s="617" t="e">
        <f t="shared" si="6"/>
        <v>#N/A</v>
      </c>
      <c r="D92" s="908" t="s">
        <v>206</v>
      </c>
      <c r="E92" s="927"/>
      <c r="F92" s="927"/>
      <c r="G92" s="927"/>
      <c r="H92" s="927"/>
      <c r="I92" s="927"/>
      <c r="J92" s="927"/>
      <c r="K92" s="972"/>
    </row>
    <row r="93" spans="1:11" s="30" customFormat="1" ht="15">
      <c r="A93" s="918"/>
      <c r="B93" s="938">
        <f>SUMIF(A50:A80, "Flow Through", B50:B80)</f>
        <v>0</v>
      </c>
      <c r="C93" s="617" t="e">
        <f t="shared" si="6"/>
        <v>#N/A</v>
      </c>
      <c r="D93" s="908" t="s">
        <v>710</v>
      </c>
      <c r="E93" s="927"/>
      <c r="F93" s="927"/>
      <c r="G93" s="927"/>
      <c r="H93" s="927"/>
      <c r="I93" s="927"/>
      <c r="J93" s="927"/>
      <c r="K93" s="972"/>
    </row>
    <row r="94" spans="1:11" s="30" customFormat="1" ht="15">
      <c r="A94" s="918"/>
      <c r="B94" s="974">
        <f>SUMIF(A50:A80, "Open", B50:B80)</f>
        <v>0</v>
      </c>
      <c r="C94" s="617" t="e">
        <f t="shared" si="6"/>
        <v>#N/A</v>
      </c>
      <c r="D94" s="908" t="s">
        <v>537</v>
      </c>
      <c r="E94" s="927"/>
      <c r="F94" s="927"/>
      <c r="G94" s="927"/>
      <c r="H94" s="927"/>
      <c r="I94" s="927"/>
      <c r="J94" s="927"/>
      <c r="K94" s="972"/>
    </row>
    <row r="95" spans="1:11" s="30" customFormat="1" ht="15">
      <c r="A95" s="956"/>
      <c r="B95" s="940">
        <f>SUM(B88:B94)</f>
        <v>0</v>
      </c>
      <c r="C95" s="174"/>
      <c r="D95" s="941" t="s">
        <v>500</v>
      </c>
      <c r="E95" s="927"/>
      <c r="F95" s="927"/>
      <c r="G95" s="927"/>
      <c r="H95" s="927"/>
      <c r="I95" s="927"/>
      <c r="J95" s="927"/>
      <c r="K95" s="972"/>
    </row>
    <row r="96" spans="1:11" s="30" customFormat="1" ht="15">
      <c r="A96" s="918"/>
      <c r="B96" s="174"/>
      <c r="C96" s="174"/>
      <c r="D96" s="174"/>
      <c r="E96" s="927"/>
      <c r="F96" s="927"/>
      <c r="G96" s="927"/>
      <c r="H96" s="927"/>
      <c r="I96" s="927"/>
      <c r="J96" s="927"/>
      <c r="K96" s="972"/>
    </row>
    <row r="97" spans="1:11" s="30" customFormat="1" ht="15">
      <c r="A97" s="918"/>
      <c r="B97" s="174"/>
      <c r="C97" s="174"/>
      <c r="D97" s="174"/>
      <c r="E97" s="927"/>
      <c r="F97" s="927"/>
      <c r="G97" s="927"/>
      <c r="H97" s="927"/>
      <c r="I97" s="927"/>
      <c r="J97" s="927"/>
      <c r="K97" s="972"/>
    </row>
    <row r="98" spans="1:11" s="30" customFormat="1" ht="15">
      <c r="A98" s="918"/>
      <c r="B98" s="174"/>
      <c r="C98" s="174"/>
      <c r="D98" s="174"/>
      <c r="E98" s="927"/>
      <c r="F98" s="927"/>
      <c r="G98" s="927"/>
      <c r="H98" s="927"/>
      <c r="I98" s="927"/>
      <c r="J98" s="927"/>
      <c r="K98" s="972"/>
    </row>
    <row r="99" spans="1:11" s="30" customFormat="1" ht="15">
      <c r="A99" s="918"/>
      <c r="B99" s="174"/>
      <c r="C99" s="174"/>
      <c r="D99" s="174"/>
      <c r="E99" s="927"/>
      <c r="F99" s="927"/>
      <c r="G99" s="927"/>
      <c r="H99" s="927"/>
      <c r="I99" s="927"/>
      <c r="J99" s="927"/>
      <c r="K99" s="972"/>
    </row>
    <row r="100" spans="1:11" s="30" customFormat="1" ht="15">
      <c r="A100" s="918"/>
      <c r="B100" s="174"/>
      <c r="C100" s="174"/>
      <c r="D100" s="174"/>
      <c r="E100" s="927"/>
      <c r="F100" s="927"/>
      <c r="G100" s="927"/>
      <c r="H100" s="927"/>
      <c r="I100" s="927"/>
      <c r="J100" s="927"/>
      <c r="K100" s="972"/>
    </row>
    <row r="101" spans="1:11" s="30" customFormat="1" ht="15">
      <c r="A101" s="918"/>
      <c r="B101" s="174"/>
      <c r="C101" s="174"/>
      <c r="D101" s="174"/>
      <c r="E101" s="927"/>
      <c r="F101" s="927"/>
      <c r="G101" s="927"/>
      <c r="H101" s="927"/>
      <c r="I101" s="927"/>
      <c r="J101" s="927"/>
      <c r="K101" s="972"/>
    </row>
    <row r="102" spans="1:11" s="30" customFormat="1" ht="15">
      <c r="A102" s="918"/>
      <c r="B102" s="174"/>
      <c r="C102" s="174"/>
      <c r="D102" s="174"/>
      <c r="E102" s="927"/>
      <c r="F102" s="927"/>
      <c r="G102" s="927"/>
      <c r="H102" s="927"/>
      <c r="I102" s="927"/>
      <c r="J102" s="927"/>
      <c r="K102" s="972"/>
    </row>
    <row r="103" spans="1:11" s="30" customFormat="1" ht="15">
      <c r="A103" s="918"/>
      <c r="B103" s="174"/>
      <c r="C103" s="174"/>
      <c r="D103" s="174"/>
      <c r="E103" s="927"/>
      <c r="F103" s="927"/>
      <c r="G103" s="927"/>
      <c r="H103" s="927"/>
      <c r="I103" s="927"/>
      <c r="J103" s="927"/>
      <c r="K103" s="972"/>
    </row>
    <row r="104" spans="1:11">
      <c r="A104" s="790"/>
      <c r="B104" s="168"/>
      <c r="C104" s="168"/>
      <c r="D104" s="168"/>
      <c r="E104" s="780"/>
      <c r="F104" s="780"/>
      <c r="G104" s="780"/>
      <c r="H104" s="780"/>
      <c r="I104" s="780"/>
      <c r="J104" s="780"/>
      <c r="K104" s="858"/>
    </row>
    <row r="105" spans="1:11" s="917" customFormat="1" ht="18">
      <c r="A105" s="1219" t="s">
        <v>818</v>
      </c>
      <c r="B105" s="1220"/>
      <c r="C105" s="1220"/>
      <c r="D105" s="1220"/>
      <c r="E105" s="1220"/>
      <c r="F105" s="1220"/>
      <c r="G105" s="1220"/>
      <c r="H105" s="1220"/>
      <c r="I105" s="1220"/>
      <c r="J105" s="1220"/>
      <c r="K105" s="1221"/>
    </row>
    <row r="106" spans="1:11">
      <c r="A106" s="793"/>
      <c r="B106" s="168"/>
      <c r="C106" s="168"/>
      <c r="D106" s="168"/>
      <c r="E106" s="780"/>
      <c r="F106" s="780"/>
      <c r="G106" s="780"/>
      <c r="H106" s="780"/>
      <c r="I106" s="780"/>
      <c r="J106" s="780"/>
      <c r="K106" s="858"/>
    </row>
    <row r="107" spans="1:11">
      <c r="A107" s="793"/>
      <c r="B107" s="168"/>
      <c r="C107" s="168"/>
      <c r="D107" s="168"/>
      <c r="E107" s="780"/>
      <c r="F107" s="780"/>
      <c r="G107" s="780"/>
      <c r="H107" s="780"/>
      <c r="I107" s="780"/>
      <c r="J107" s="780"/>
      <c r="K107" s="858"/>
    </row>
    <row r="108" spans="1:11" s="30" customFormat="1" ht="15">
      <c r="A108" s="944"/>
      <c r="B108" s="945">
        <f>SUMIF($H$50:$H$80, "Income", $B$50:$B$80)</f>
        <v>0</v>
      </c>
      <c r="C108" s="946" t="e">
        <f>IF(B108=0,NA(),B108)</f>
        <v>#N/A</v>
      </c>
      <c r="D108" s="947" t="s">
        <v>390</v>
      </c>
      <c r="E108" s="927"/>
      <c r="F108" s="927"/>
      <c r="G108" s="927"/>
      <c r="H108" s="948"/>
      <c r="I108" s="927"/>
      <c r="J108" s="927"/>
      <c r="K108" s="972"/>
    </row>
    <row r="109" spans="1:11" s="30" customFormat="1" ht="15">
      <c r="A109" s="944"/>
      <c r="B109" s="945">
        <f>SUMIF($H$50:$H$80, "Income &amp; Growth", $B$50:$B$80)</f>
        <v>0</v>
      </c>
      <c r="C109" s="946" t="e">
        <f t="shared" ref="C109:C112" si="7">IF(B109=0,NA(),B109)</f>
        <v>#N/A</v>
      </c>
      <c r="D109" s="947" t="s">
        <v>711</v>
      </c>
      <c r="E109" s="927"/>
      <c r="F109" s="927"/>
      <c r="G109" s="927"/>
      <c r="H109" s="948"/>
      <c r="I109" s="927"/>
      <c r="J109" s="927"/>
      <c r="K109" s="972"/>
    </row>
    <row r="110" spans="1:11" s="30" customFormat="1" ht="15">
      <c r="A110" s="944"/>
      <c r="B110" s="945">
        <f>SUMIF($H$50:$H$80, "Growth", $B$50:$B$80)</f>
        <v>0</v>
      </c>
      <c r="C110" s="946" t="e">
        <f t="shared" si="7"/>
        <v>#N/A</v>
      </c>
      <c r="D110" s="947" t="s">
        <v>512</v>
      </c>
      <c r="E110" s="927"/>
      <c r="F110" s="927"/>
      <c r="G110" s="927"/>
      <c r="H110" s="927"/>
      <c r="I110" s="927"/>
      <c r="J110" s="927"/>
      <c r="K110" s="972"/>
    </row>
    <row r="111" spans="1:11" s="30" customFormat="1" ht="15">
      <c r="A111" s="944"/>
      <c r="B111" s="945">
        <f>SUMIF($H$50:$H$80, "Tax Savings", $B$50:$B$80)</f>
        <v>0</v>
      </c>
      <c r="C111" s="946" t="e">
        <f t="shared" si="7"/>
        <v>#N/A</v>
      </c>
      <c r="D111" s="947" t="s">
        <v>712</v>
      </c>
      <c r="E111" s="927"/>
      <c r="F111" s="927"/>
      <c r="G111" s="927"/>
      <c r="H111" s="927"/>
      <c r="I111" s="927"/>
      <c r="J111" s="927"/>
      <c r="K111" s="972"/>
    </row>
    <row r="112" spans="1:11" s="30" customFormat="1" ht="15">
      <c r="A112" s="944"/>
      <c r="B112" s="949">
        <f>SUMIF($H$50:$H$80, "Cash", $B$50:$B$80)</f>
        <v>0</v>
      </c>
      <c r="C112" s="946" t="e">
        <f t="shared" si="7"/>
        <v>#N/A</v>
      </c>
      <c r="D112" s="947" t="s">
        <v>775</v>
      </c>
      <c r="E112" s="927"/>
      <c r="F112" s="927"/>
      <c r="G112" s="927"/>
      <c r="H112" s="927"/>
      <c r="I112" s="927"/>
      <c r="J112" s="927"/>
      <c r="K112" s="972"/>
    </row>
    <row r="113" spans="1:11" s="30" customFormat="1" ht="15">
      <c r="A113" s="950"/>
      <c r="B113" s="951">
        <f>SUM(B108:B110)</f>
        <v>0</v>
      </c>
      <c r="C113" s="951"/>
      <c r="D113" s="879" t="s">
        <v>500</v>
      </c>
      <c r="E113" s="927"/>
      <c r="F113" s="927"/>
      <c r="G113" s="927"/>
      <c r="H113" s="927"/>
      <c r="I113" s="927"/>
      <c r="J113" s="927"/>
      <c r="K113" s="972"/>
    </row>
    <row r="114" spans="1:11" s="30" customFormat="1" ht="15">
      <c r="A114" s="944"/>
      <c r="B114" s="927"/>
      <c r="C114" s="927"/>
      <c r="D114" s="174"/>
      <c r="E114" s="927"/>
      <c r="F114" s="927"/>
      <c r="G114" s="927"/>
      <c r="H114" s="927"/>
      <c r="I114" s="927"/>
      <c r="J114" s="927"/>
      <c r="K114" s="972"/>
    </row>
    <row r="115" spans="1:11">
      <c r="A115" s="834"/>
      <c r="B115" s="780"/>
      <c r="C115" s="780"/>
      <c r="D115" s="168"/>
      <c r="E115" s="780"/>
      <c r="F115" s="780"/>
      <c r="G115" s="780"/>
      <c r="H115" s="780"/>
      <c r="I115" s="780"/>
      <c r="J115" s="780"/>
      <c r="K115" s="858"/>
    </row>
    <row r="116" spans="1:11" ht="15">
      <c r="A116" s="876"/>
      <c r="B116" s="877"/>
      <c r="C116" s="873"/>
      <c r="D116" s="880" t="s">
        <v>772</v>
      </c>
      <c r="E116" s="877"/>
      <c r="F116" s="780"/>
      <c r="G116" s="780"/>
      <c r="H116" s="780"/>
      <c r="I116" s="780"/>
      <c r="J116" s="780"/>
      <c r="K116" s="858"/>
    </row>
    <row r="117" spans="1:11" ht="12.75" customHeight="1">
      <c r="A117" s="876"/>
      <c r="B117" s="878" t="e">
        <f>B121/(B108+B109)</f>
        <v>#DIV/0!</v>
      </c>
      <c r="C117" s="797"/>
      <c r="D117" s="880" t="s">
        <v>778</v>
      </c>
      <c r="E117" s="877"/>
      <c r="F117" s="780"/>
      <c r="G117" s="780"/>
      <c r="H117" s="780"/>
      <c r="I117" s="780"/>
      <c r="J117" s="780"/>
      <c r="K117" s="858"/>
    </row>
    <row r="118" spans="1:11">
      <c r="A118" s="834"/>
      <c r="B118" s="781"/>
      <c r="C118" s="781"/>
      <c r="D118" s="168"/>
      <c r="E118" s="780"/>
      <c r="F118" s="780"/>
      <c r="G118" s="780"/>
      <c r="H118" s="780"/>
      <c r="I118" s="780"/>
      <c r="J118" s="780"/>
      <c r="K118" s="858"/>
    </row>
    <row r="119" spans="1:11" ht="15">
      <c r="A119" s="834"/>
      <c r="B119" s="875"/>
      <c r="C119" s="781"/>
      <c r="D119" s="168"/>
      <c r="E119" s="780"/>
      <c r="F119" s="780"/>
      <c r="G119" s="780"/>
      <c r="H119" s="780"/>
      <c r="I119" s="780"/>
      <c r="J119" s="780"/>
      <c r="K119" s="858"/>
    </row>
    <row r="120" spans="1:11">
      <c r="A120" s="834"/>
      <c r="B120" s="781"/>
      <c r="C120" s="781"/>
      <c r="D120" s="168"/>
      <c r="E120" s="780"/>
      <c r="F120" s="780"/>
      <c r="G120" s="780"/>
      <c r="H120" s="780"/>
      <c r="I120" s="780"/>
      <c r="J120" s="780"/>
      <c r="K120" s="858"/>
    </row>
    <row r="121" spans="1:11" ht="15">
      <c r="A121" s="881"/>
      <c r="B121" s="851">
        <f>F81</f>
        <v>0</v>
      </c>
      <c r="C121" s="873"/>
      <c r="D121" s="879" t="s">
        <v>770</v>
      </c>
      <c r="E121" s="879"/>
      <c r="F121" s="780"/>
      <c r="G121" s="780"/>
      <c r="H121" s="780"/>
      <c r="I121" s="780"/>
      <c r="J121" s="780"/>
      <c r="K121" s="858"/>
    </row>
    <row r="122" spans="1:11">
      <c r="A122" s="834"/>
      <c r="B122" s="781"/>
      <c r="C122" s="781"/>
      <c r="D122" s="874"/>
      <c r="E122" s="780"/>
      <c r="F122" s="780"/>
      <c r="G122" s="780"/>
      <c r="H122" s="780"/>
      <c r="I122" s="780"/>
      <c r="J122" s="780"/>
      <c r="K122" s="858"/>
    </row>
    <row r="123" spans="1:11" ht="14.25">
      <c r="A123" s="834"/>
      <c r="B123" s="851"/>
      <c r="C123" s="801"/>
      <c r="D123" s="168"/>
      <c r="E123" s="780"/>
      <c r="F123" s="780"/>
      <c r="G123" s="780"/>
      <c r="H123" s="780"/>
      <c r="I123" s="780"/>
      <c r="J123" s="780"/>
      <c r="K123" s="858"/>
    </row>
    <row r="124" spans="1:11">
      <c r="A124" s="834"/>
      <c r="B124" s="781"/>
      <c r="C124" s="781"/>
      <c r="D124" s="168"/>
      <c r="E124" s="780"/>
      <c r="F124" s="780"/>
      <c r="G124" s="780"/>
      <c r="H124" s="780"/>
      <c r="I124" s="780"/>
      <c r="J124" s="780"/>
      <c r="K124" s="858"/>
    </row>
    <row r="125" spans="1:11">
      <c r="A125" s="834"/>
      <c r="B125" s="781"/>
      <c r="C125" s="781"/>
      <c r="D125" s="168"/>
      <c r="E125" s="780"/>
      <c r="F125" s="780"/>
      <c r="G125" s="780"/>
      <c r="H125" s="780"/>
      <c r="I125" s="780"/>
      <c r="J125" s="780"/>
      <c r="K125" s="858"/>
    </row>
    <row r="126" spans="1:11">
      <c r="A126" s="834"/>
      <c r="B126" s="781"/>
      <c r="C126" s="781"/>
      <c r="D126" s="168"/>
      <c r="E126" s="780"/>
      <c r="F126" s="780"/>
      <c r="G126" s="780"/>
      <c r="H126" s="780"/>
      <c r="I126" s="780"/>
      <c r="J126" s="780"/>
      <c r="K126" s="858"/>
    </row>
    <row r="127" spans="1:11">
      <c r="A127" s="834"/>
      <c r="B127" s="781"/>
      <c r="C127" s="781"/>
      <c r="D127" s="168"/>
      <c r="E127" s="780"/>
      <c r="F127" s="780"/>
      <c r="G127" s="780"/>
      <c r="H127" s="780"/>
      <c r="I127" s="780"/>
      <c r="J127" s="780"/>
      <c r="K127" s="858"/>
    </row>
    <row r="128" spans="1:11">
      <c r="A128" s="793"/>
      <c r="B128" s="168"/>
      <c r="C128" s="168"/>
      <c r="D128" s="168"/>
      <c r="E128" s="780"/>
      <c r="F128" s="780"/>
      <c r="G128" s="780"/>
      <c r="H128" s="780"/>
      <c r="I128" s="780"/>
      <c r="J128" s="780"/>
      <c r="K128" s="858"/>
    </row>
    <row r="129" spans="1:11">
      <c r="A129" s="793"/>
      <c r="B129" s="168"/>
      <c r="C129" s="168"/>
      <c r="D129" s="168"/>
      <c r="E129" s="780"/>
      <c r="F129" s="780"/>
      <c r="G129" s="780"/>
      <c r="H129" s="780"/>
      <c r="I129" s="780"/>
      <c r="J129" s="780"/>
      <c r="K129" s="858"/>
    </row>
    <row r="130" spans="1:11" ht="13.5" thickBot="1">
      <c r="A130" s="835"/>
      <c r="B130" s="205"/>
      <c r="C130" s="205"/>
      <c r="D130" s="205"/>
      <c r="E130" s="836"/>
      <c r="F130" s="836"/>
      <c r="G130" s="836"/>
      <c r="H130" s="836"/>
      <c r="I130" s="836"/>
      <c r="J130" s="836"/>
      <c r="K130" s="859"/>
    </row>
    <row r="131" spans="1:11" ht="15.75">
      <c r="A131" s="1226" t="s">
        <v>819</v>
      </c>
      <c r="B131" s="1227"/>
      <c r="C131" s="1227"/>
      <c r="D131" s="1227"/>
      <c r="E131" s="1227"/>
      <c r="F131" s="1227"/>
      <c r="G131" s="1227"/>
      <c r="H131" s="1227"/>
      <c r="I131" s="1227"/>
      <c r="J131" s="1227"/>
      <c r="K131" s="1228"/>
    </row>
    <row r="132" spans="1:11">
      <c r="A132" s="793"/>
      <c r="B132" s="168"/>
      <c r="C132" s="168"/>
      <c r="D132" s="168"/>
      <c r="E132" s="780"/>
      <c r="F132" s="780"/>
      <c r="G132" s="780"/>
      <c r="H132" s="780"/>
      <c r="I132" s="780"/>
      <c r="J132" s="780"/>
      <c r="K132" s="858"/>
    </row>
    <row r="133" spans="1:11" s="30" customFormat="1" ht="15">
      <c r="A133" s="918"/>
      <c r="B133" s="174"/>
      <c r="C133" s="174"/>
      <c r="D133" s="174"/>
      <c r="E133" s="927"/>
      <c r="F133" s="927"/>
      <c r="G133" s="927"/>
      <c r="H133" s="927"/>
      <c r="I133" s="927"/>
      <c r="J133" s="927"/>
      <c r="K133" s="972"/>
    </row>
    <row r="134" spans="1:11" s="30" customFormat="1" ht="15">
      <c r="A134" s="918"/>
      <c r="B134" s="174"/>
      <c r="C134" s="174"/>
      <c r="D134" s="174"/>
      <c r="E134" s="927"/>
      <c r="F134" s="927"/>
      <c r="G134" s="927"/>
      <c r="H134" s="927"/>
      <c r="I134" s="927"/>
      <c r="J134" s="927"/>
      <c r="K134" s="972"/>
    </row>
    <row r="135" spans="1:11" s="30" customFormat="1" ht="15">
      <c r="A135" s="918"/>
      <c r="B135" s="174"/>
      <c r="C135" s="174"/>
      <c r="D135" s="174"/>
      <c r="E135" s="927"/>
      <c r="F135" s="927"/>
      <c r="G135" s="927"/>
      <c r="H135" s="927"/>
      <c r="I135" s="927"/>
      <c r="J135" s="927"/>
      <c r="K135" s="972"/>
    </row>
    <row r="136" spans="1:11" s="30" customFormat="1" ht="15">
      <c r="A136" s="918"/>
      <c r="B136" s="174"/>
      <c r="C136" s="174"/>
      <c r="D136" s="174"/>
      <c r="E136" s="927"/>
      <c r="F136" s="927"/>
      <c r="G136" s="927"/>
      <c r="H136" s="927"/>
      <c r="I136" s="927"/>
      <c r="J136" s="927"/>
      <c r="K136" s="972"/>
    </row>
    <row r="137" spans="1:11" s="30" customFormat="1" ht="15">
      <c r="A137" s="918"/>
      <c r="B137" s="174"/>
      <c r="C137" s="174"/>
      <c r="D137" s="174"/>
      <c r="E137" s="927"/>
      <c r="F137" s="927"/>
      <c r="G137" s="927"/>
      <c r="H137" s="927"/>
      <c r="I137" s="927"/>
      <c r="J137" s="927"/>
      <c r="K137" s="972"/>
    </row>
    <row r="138" spans="1:11" s="30" customFormat="1" ht="15">
      <c r="A138" s="918"/>
      <c r="B138" s="938">
        <f>SUMIF(I50:I80, "Public Market", B50:B80)</f>
        <v>0</v>
      </c>
      <c r="C138" s="975" t="e">
        <f>IF(B138=0,NA(),B138)</f>
        <v>#N/A</v>
      </c>
      <c r="D138" s="174" t="s">
        <v>715</v>
      </c>
      <c r="E138" s="975" t="e">
        <f>IF(B138=0,NA(),B138)</f>
        <v>#N/A</v>
      </c>
      <c r="F138" s="927"/>
      <c r="G138" s="927"/>
      <c r="H138" s="927"/>
      <c r="I138" s="927"/>
      <c r="J138" s="927"/>
      <c r="K138" s="972"/>
    </row>
    <row r="139" spans="1:11" s="30" customFormat="1" ht="15">
      <c r="A139" s="918"/>
      <c r="B139" s="938">
        <f>SUMIF(I50:I80, "Private Market", B50:B80)</f>
        <v>0</v>
      </c>
      <c r="C139" s="975" t="e">
        <f t="shared" ref="C139:C140" si="8">IF(B139=0,NA(),B139)</f>
        <v>#N/A</v>
      </c>
      <c r="D139" s="174" t="s">
        <v>717</v>
      </c>
      <c r="E139" s="975" t="e">
        <f t="shared" ref="E139:E140" si="9">IF(B139=0,NA(),B139)</f>
        <v>#N/A</v>
      </c>
      <c r="F139" s="927"/>
      <c r="G139" s="927"/>
      <c r="H139" s="927"/>
      <c r="I139" s="927"/>
      <c r="J139" s="927"/>
      <c r="K139" s="972"/>
    </row>
    <row r="140" spans="1:11" s="30" customFormat="1" ht="15">
      <c r="A140" s="918"/>
      <c r="B140" s="974">
        <f>SUMIF(I51:I81, "Cash", B51:B81)</f>
        <v>0</v>
      </c>
      <c r="C140" s="975" t="e">
        <f t="shared" si="8"/>
        <v>#N/A</v>
      </c>
      <c r="D140" s="174" t="s">
        <v>775</v>
      </c>
      <c r="E140" s="975" t="e">
        <f t="shared" si="9"/>
        <v>#N/A</v>
      </c>
      <c r="F140" s="927"/>
      <c r="G140" s="927"/>
      <c r="H140" s="927"/>
      <c r="I140" s="927"/>
      <c r="J140" s="927"/>
      <c r="K140" s="972"/>
    </row>
    <row r="141" spans="1:11" s="30" customFormat="1" ht="15">
      <c r="A141" s="953"/>
      <c r="B141" s="954">
        <f>SUM(B138:B139)</f>
        <v>0</v>
      </c>
      <c r="C141" s="955"/>
      <c r="D141" s="976" t="s">
        <v>500</v>
      </c>
      <c r="E141" s="927"/>
      <c r="F141" s="927"/>
      <c r="G141" s="927"/>
      <c r="H141" s="927"/>
      <c r="I141" s="927"/>
      <c r="J141" s="927"/>
      <c r="K141" s="972"/>
    </row>
    <row r="142" spans="1:11" s="30" customFormat="1" ht="15">
      <c r="A142" s="918"/>
      <c r="B142" s="174"/>
      <c r="C142" s="174"/>
      <c r="D142" s="174"/>
      <c r="E142" s="927"/>
      <c r="F142" s="927"/>
      <c r="G142" s="927"/>
      <c r="H142" s="927"/>
      <c r="I142" s="927"/>
      <c r="J142" s="927"/>
      <c r="K142" s="972"/>
    </row>
    <row r="143" spans="1:11" s="30" customFormat="1" ht="15">
      <c r="A143" s="956"/>
      <c r="B143" s="174"/>
      <c r="C143" s="174"/>
      <c r="D143" s="174"/>
      <c r="E143" s="927"/>
      <c r="F143" s="927"/>
      <c r="G143" s="927"/>
      <c r="H143" s="927"/>
      <c r="I143" s="927"/>
      <c r="J143" s="927"/>
      <c r="K143" s="972"/>
    </row>
    <row r="144" spans="1:11" s="30" customFormat="1" ht="15">
      <c r="A144" s="943"/>
      <c r="B144" s="174"/>
      <c r="C144" s="174"/>
      <c r="D144" s="174"/>
      <c r="E144" s="927"/>
      <c r="F144" s="927"/>
      <c r="G144" s="927"/>
      <c r="H144" s="927"/>
      <c r="I144" s="927"/>
      <c r="J144" s="927"/>
      <c r="K144" s="972"/>
    </row>
    <row r="145" spans="1:11" s="30" customFormat="1" ht="15">
      <c r="A145" s="943"/>
      <c r="B145" s="174"/>
      <c r="C145" s="174"/>
      <c r="D145" s="174"/>
      <c r="E145" s="927"/>
      <c r="F145" s="927"/>
      <c r="G145" s="927"/>
      <c r="H145" s="927"/>
      <c r="I145" s="927"/>
      <c r="J145" s="927"/>
      <c r="K145" s="972"/>
    </row>
    <row r="146" spans="1:11" s="30" customFormat="1" ht="15">
      <c r="A146" s="943"/>
      <c r="B146" s="174"/>
      <c r="C146" s="174"/>
      <c r="D146" s="174"/>
      <c r="E146" s="927"/>
      <c r="F146" s="927"/>
      <c r="G146" s="927"/>
      <c r="H146" s="927"/>
      <c r="I146" s="927"/>
      <c r="J146" s="927"/>
      <c r="K146" s="972"/>
    </row>
    <row r="147" spans="1:11" s="30" customFormat="1" ht="15">
      <c r="A147" s="943"/>
      <c r="B147" s="174"/>
      <c r="C147" s="174"/>
      <c r="D147" s="174"/>
      <c r="E147" s="927"/>
      <c r="F147" s="927"/>
      <c r="G147" s="927"/>
      <c r="H147" s="927"/>
      <c r="I147" s="927"/>
      <c r="J147" s="927"/>
      <c r="K147" s="972"/>
    </row>
    <row r="148" spans="1:11">
      <c r="A148" s="793"/>
      <c r="B148" s="168"/>
      <c r="C148" s="168"/>
      <c r="D148" s="168"/>
      <c r="E148" s="780"/>
      <c r="F148" s="780"/>
      <c r="G148" s="780"/>
      <c r="H148" s="780"/>
      <c r="I148" s="780"/>
      <c r="J148" s="780"/>
      <c r="K148" s="858"/>
    </row>
    <row r="149" spans="1:11" ht="15.75">
      <c r="A149" s="1217" t="s">
        <v>820</v>
      </c>
      <c r="B149" s="1208"/>
      <c r="C149" s="1208"/>
      <c r="D149" s="1208"/>
      <c r="E149" s="1208"/>
      <c r="F149" s="1208"/>
      <c r="G149" s="1208"/>
      <c r="H149" s="1208"/>
      <c r="I149" s="1208"/>
      <c r="J149" s="1208"/>
      <c r="K149" s="1218"/>
    </row>
    <row r="150" spans="1:11">
      <c r="A150" s="793"/>
      <c r="B150" s="168"/>
      <c r="C150" s="168"/>
      <c r="D150" s="168"/>
      <c r="E150" s="780"/>
      <c r="F150" s="780"/>
      <c r="G150" s="780"/>
      <c r="H150" s="780"/>
      <c r="I150" s="780"/>
      <c r="J150" s="780"/>
      <c r="K150" s="858"/>
    </row>
    <row r="151" spans="1:11" s="30" customFormat="1" ht="15">
      <c r="A151" s="943"/>
      <c r="B151" s="945">
        <f>SUMIF($J$50:$J$80, "Bonds", $B$50:$B$80)</f>
        <v>0</v>
      </c>
      <c r="C151" s="174"/>
      <c r="D151" s="947" t="s">
        <v>743</v>
      </c>
      <c r="E151" s="945"/>
      <c r="F151" s="957" t="e">
        <f>IF(B151=0,NA(),B151)</f>
        <v>#N/A</v>
      </c>
      <c r="G151" s="927"/>
      <c r="H151" s="927"/>
      <c r="I151" s="927"/>
      <c r="J151" s="927"/>
      <c r="K151" s="972"/>
    </row>
    <row r="152" spans="1:11" s="30" customFormat="1" ht="15">
      <c r="A152" s="943"/>
      <c r="B152" s="945">
        <f>SUMIF($J$50:$J$80, "Cash", $B$50:$B$80)</f>
        <v>0</v>
      </c>
      <c r="C152" s="174"/>
      <c r="D152" s="947" t="s">
        <v>775</v>
      </c>
      <c r="E152" s="945"/>
      <c r="F152" s="957" t="e">
        <f t="shared" ref="F152:F162" si="10">IF(B152=0,NA(),B152)</f>
        <v>#N/A</v>
      </c>
      <c r="G152" s="927"/>
      <c r="H152" s="927"/>
      <c r="I152" s="927"/>
      <c r="J152" s="927"/>
      <c r="K152" s="972"/>
    </row>
    <row r="153" spans="1:11" s="30" customFormat="1" ht="15">
      <c r="A153" s="943"/>
      <c r="B153" s="945">
        <f>SUMIF($J$50:$J$80, "Commercial Real Estate - Construction", $B$50:$B$80)</f>
        <v>0</v>
      </c>
      <c r="C153" s="174"/>
      <c r="D153" s="947" t="s">
        <v>769</v>
      </c>
      <c r="E153" s="945"/>
      <c r="F153" s="957" t="e">
        <f t="shared" si="10"/>
        <v>#N/A</v>
      </c>
      <c r="G153" s="927"/>
      <c r="H153" s="927"/>
      <c r="I153" s="927"/>
      <c r="J153" s="927"/>
      <c r="K153" s="972"/>
    </row>
    <row r="154" spans="1:11" s="30" customFormat="1" ht="15">
      <c r="A154" s="943"/>
      <c r="B154" s="945">
        <f>SUMIF($J$50:$J$80, "Commercial Real Estate - REIT", $B$50:$B$80)</f>
        <v>0</v>
      </c>
      <c r="C154" s="174"/>
      <c r="D154" s="947" t="s">
        <v>768</v>
      </c>
      <c r="E154" s="945"/>
      <c r="F154" s="957" t="e">
        <f t="shared" si="10"/>
        <v>#N/A</v>
      </c>
      <c r="G154" s="927"/>
      <c r="H154" s="927"/>
      <c r="I154" s="927"/>
      <c r="J154" s="927"/>
      <c r="K154" s="972"/>
    </row>
    <row r="155" spans="1:11" s="30" customFormat="1" ht="15">
      <c r="A155" s="943"/>
      <c r="B155" s="945">
        <f>SUMIF($J$50:$J$80, "Commodities", $B$50:$B$80)</f>
        <v>0</v>
      </c>
      <c r="C155" s="174"/>
      <c r="D155" s="947" t="s">
        <v>725</v>
      </c>
      <c r="E155" s="945"/>
      <c r="F155" s="957" t="e">
        <f t="shared" si="10"/>
        <v>#N/A</v>
      </c>
      <c r="G155" s="927"/>
      <c r="H155" s="927"/>
      <c r="I155" s="927"/>
      <c r="J155" s="927"/>
      <c r="K155" s="972"/>
    </row>
    <row r="156" spans="1:11" s="30" customFormat="1" ht="15">
      <c r="A156" s="943"/>
      <c r="B156" s="945">
        <f>SUMIF($J$50:$J$80, "Land Banking", $B$50:$B$80)</f>
        <v>0</v>
      </c>
      <c r="C156" s="174"/>
      <c r="D156" s="947" t="s">
        <v>723</v>
      </c>
      <c r="E156" s="945"/>
      <c r="F156" s="957" t="e">
        <f t="shared" si="10"/>
        <v>#N/A</v>
      </c>
      <c r="G156" s="927"/>
      <c r="H156" s="927"/>
      <c r="I156" s="927"/>
      <c r="J156" s="927"/>
      <c r="K156" s="972"/>
    </row>
    <row r="157" spans="1:11" s="30" customFormat="1" ht="15">
      <c r="A157" s="943"/>
      <c r="B157" s="945">
        <f>SUMIF($J$50:$J$80, "Lending / Factoring / Leasing", $B$50:$B$80)</f>
        <v>0</v>
      </c>
      <c r="C157" s="174"/>
      <c r="D157" s="947" t="s">
        <v>724</v>
      </c>
      <c r="E157" s="945"/>
      <c r="F157" s="957" t="e">
        <f t="shared" si="10"/>
        <v>#N/A</v>
      </c>
      <c r="G157" s="927"/>
      <c r="H157" s="927"/>
      <c r="I157" s="927"/>
      <c r="J157" s="927"/>
      <c r="K157" s="972"/>
    </row>
    <row r="158" spans="1:11" s="30" customFormat="1" ht="15">
      <c r="A158" s="943"/>
      <c r="B158" s="945">
        <f>SUMIF($J$50:$J$80, "Managed Futures Hedge Fund", $B$50:$B$80)</f>
        <v>0</v>
      </c>
      <c r="C158" s="174"/>
      <c r="D158" s="947" t="s">
        <v>726</v>
      </c>
      <c r="E158" s="945"/>
      <c r="F158" s="957" t="e">
        <f t="shared" si="10"/>
        <v>#N/A</v>
      </c>
      <c r="G158" s="927"/>
      <c r="H158" s="927"/>
      <c r="I158" s="927"/>
      <c r="J158" s="927"/>
      <c r="K158" s="972"/>
    </row>
    <row r="159" spans="1:11" s="30" customFormat="1" ht="15">
      <c r="A159" s="943"/>
      <c r="B159" s="945">
        <f>SUMIF($J$50:$J$80, "Mortgages", $B$50:$B$80)</f>
        <v>0</v>
      </c>
      <c r="C159" s="174"/>
      <c r="D159" s="947" t="s">
        <v>742</v>
      </c>
      <c r="E159" s="945"/>
      <c r="F159" s="957" t="e">
        <f t="shared" si="10"/>
        <v>#N/A</v>
      </c>
      <c r="G159" s="927"/>
      <c r="H159" s="927"/>
      <c r="I159" s="927"/>
      <c r="J159" s="927"/>
      <c r="K159" s="972"/>
    </row>
    <row r="160" spans="1:11" s="30" customFormat="1" ht="15">
      <c r="A160" s="943"/>
      <c r="B160" s="945">
        <f>SUMIF($J$50:$J$80, "Private Equities", $B$50:$B$80)</f>
        <v>0</v>
      </c>
      <c r="C160" s="174"/>
      <c r="D160" s="947" t="s">
        <v>719</v>
      </c>
      <c r="E160" s="945"/>
      <c r="F160" s="957" t="e">
        <f t="shared" si="10"/>
        <v>#N/A</v>
      </c>
      <c r="G160" s="927"/>
      <c r="H160" s="927"/>
      <c r="I160" s="927"/>
      <c r="J160" s="927"/>
      <c r="K160" s="972"/>
    </row>
    <row r="161" spans="1:11" s="30" customFormat="1" ht="15">
      <c r="A161" s="943"/>
      <c r="B161" s="945">
        <f>SUMIF($J$50:$J$80, "Public Equities", $B$50:$B$80)</f>
        <v>0</v>
      </c>
      <c r="C161" s="174"/>
      <c r="D161" s="947" t="s">
        <v>718</v>
      </c>
      <c r="E161" s="945"/>
      <c r="F161" s="957" t="e">
        <f t="shared" si="10"/>
        <v>#N/A</v>
      </c>
      <c r="G161" s="927"/>
      <c r="H161" s="927"/>
      <c r="I161" s="927"/>
      <c r="J161" s="927"/>
      <c r="K161" s="972"/>
    </row>
    <row r="162" spans="1:11" s="30" customFormat="1" ht="15">
      <c r="A162" s="943"/>
      <c r="B162" s="949">
        <f>SUMIF($J$50:$J$80, "Residential Real Estate", $B$50:$B$80)</f>
        <v>0</v>
      </c>
      <c r="C162" s="174"/>
      <c r="D162" s="947" t="s">
        <v>720</v>
      </c>
      <c r="E162" s="945"/>
      <c r="F162" s="957" t="e">
        <f t="shared" si="10"/>
        <v>#N/A</v>
      </c>
      <c r="G162" s="927"/>
      <c r="H162" s="927"/>
      <c r="I162" s="927"/>
      <c r="J162" s="927"/>
      <c r="K162" s="972"/>
    </row>
    <row r="163" spans="1:11" s="30" customFormat="1" ht="15">
      <c r="A163" s="943"/>
      <c r="B163" s="951">
        <f>SUM(B151:B162)</f>
        <v>0</v>
      </c>
      <c r="C163" s="174"/>
      <c r="D163" s="879" t="s">
        <v>500</v>
      </c>
      <c r="E163" s="951"/>
      <c r="F163" s="960"/>
      <c r="G163" s="927"/>
      <c r="H163" s="927"/>
      <c r="I163" s="927"/>
      <c r="J163" s="927"/>
      <c r="K163" s="972"/>
    </row>
    <row r="164" spans="1:11" s="30" customFormat="1" ht="15">
      <c r="A164" s="943"/>
      <c r="B164" s="174"/>
      <c r="C164" s="174"/>
      <c r="D164" s="933"/>
      <c r="E164" s="960"/>
      <c r="F164" s="960"/>
      <c r="G164" s="927"/>
      <c r="H164" s="927"/>
      <c r="I164" s="927"/>
      <c r="J164" s="927"/>
      <c r="K164" s="972"/>
    </row>
    <row r="165" spans="1:11" s="30" customFormat="1" ht="15">
      <c r="A165" s="943"/>
      <c r="B165" s="174"/>
      <c r="C165" s="174"/>
      <c r="D165" s="933"/>
      <c r="E165" s="960"/>
      <c r="F165" s="960"/>
      <c r="G165" s="927"/>
      <c r="H165" s="927"/>
      <c r="I165" s="927"/>
      <c r="J165" s="927"/>
      <c r="K165" s="972"/>
    </row>
    <row r="166" spans="1:11" s="30" customFormat="1" ht="15">
      <c r="A166" s="943"/>
      <c r="B166" s="174"/>
      <c r="C166" s="174"/>
      <c r="D166" s="933"/>
      <c r="E166" s="960"/>
      <c r="F166" s="960"/>
      <c r="G166" s="927"/>
      <c r="H166" s="927"/>
      <c r="I166" s="927"/>
      <c r="J166" s="927"/>
      <c r="K166" s="972"/>
    </row>
    <row r="167" spans="1:11" s="30" customFormat="1" ht="15">
      <c r="A167" s="943"/>
      <c r="B167" s="174"/>
      <c r="C167" s="174"/>
      <c r="D167" s="933"/>
      <c r="E167" s="960"/>
      <c r="F167" s="960"/>
      <c r="G167" s="927"/>
      <c r="H167" s="927"/>
      <c r="I167" s="927"/>
      <c r="J167" s="927"/>
      <c r="K167" s="972"/>
    </row>
    <row r="168" spans="1:11" s="30" customFormat="1" ht="15">
      <c r="A168" s="943"/>
      <c r="B168" s="174"/>
      <c r="C168" s="174"/>
      <c r="D168" s="933"/>
      <c r="E168" s="960"/>
      <c r="F168" s="960"/>
      <c r="G168" s="927"/>
      <c r="H168" s="927"/>
      <c r="I168" s="927"/>
      <c r="J168" s="927"/>
      <c r="K168" s="972"/>
    </row>
    <row r="169" spans="1:11" s="30" customFormat="1" ht="15">
      <c r="A169" s="943"/>
      <c r="B169" s="174"/>
      <c r="C169" s="174"/>
      <c r="D169" s="933"/>
      <c r="E169" s="960"/>
      <c r="F169" s="960"/>
      <c r="G169" s="927"/>
      <c r="H169" s="927"/>
      <c r="I169" s="927"/>
      <c r="J169" s="927"/>
      <c r="K169" s="972"/>
    </row>
    <row r="170" spans="1:11" s="30" customFormat="1" ht="15">
      <c r="A170" s="943"/>
      <c r="B170" s="174"/>
      <c r="C170" s="174"/>
      <c r="D170" s="933"/>
      <c r="E170" s="960"/>
      <c r="F170" s="960"/>
      <c r="G170" s="927"/>
      <c r="H170" s="927"/>
      <c r="I170" s="927"/>
      <c r="J170" s="927"/>
      <c r="K170" s="972"/>
    </row>
    <row r="171" spans="1:11" s="30" customFormat="1" ht="15">
      <c r="A171" s="943"/>
      <c r="B171" s="174"/>
      <c r="C171" s="174"/>
      <c r="D171" s="933"/>
      <c r="E171" s="960"/>
      <c r="F171" s="960"/>
      <c r="G171" s="927"/>
      <c r="H171" s="927"/>
      <c r="I171" s="927"/>
      <c r="J171" s="927"/>
      <c r="K171" s="972"/>
    </row>
    <row r="172" spans="1:11" s="30" customFormat="1" ht="15">
      <c r="A172" s="943"/>
      <c r="B172" s="174"/>
      <c r="C172" s="174"/>
      <c r="D172" s="933"/>
      <c r="E172" s="960"/>
      <c r="F172" s="960"/>
      <c r="G172" s="927"/>
      <c r="H172" s="927"/>
      <c r="I172" s="927"/>
      <c r="J172" s="927"/>
      <c r="K172" s="972"/>
    </row>
    <row r="173" spans="1:11" s="30" customFormat="1" ht="15">
      <c r="A173" s="943"/>
      <c r="B173" s="174"/>
      <c r="C173" s="174"/>
      <c r="D173" s="933"/>
      <c r="E173" s="960"/>
      <c r="F173" s="960"/>
      <c r="G173" s="927"/>
      <c r="H173" s="927"/>
      <c r="I173" s="927"/>
      <c r="J173" s="927"/>
      <c r="K173" s="972"/>
    </row>
    <row r="174" spans="1:11" s="30" customFormat="1" ht="15">
      <c r="A174" s="943"/>
      <c r="B174" s="174"/>
      <c r="C174" s="174"/>
      <c r="D174" s="933"/>
      <c r="E174" s="960"/>
      <c r="F174" s="960"/>
      <c r="G174" s="927"/>
      <c r="H174" s="927"/>
      <c r="I174" s="927"/>
      <c r="J174" s="927"/>
      <c r="K174" s="972"/>
    </row>
    <row r="175" spans="1:11" s="30" customFormat="1" ht="15">
      <c r="A175" s="943"/>
      <c r="B175" s="174"/>
      <c r="C175" s="174"/>
      <c r="D175" s="933"/>
      <c r="E175" s="960"/>
      <c r="F175" s="960"/>
      <c r="G175" s="927"/>
      <c r="H175" s="927"/>
      <c r="I175" s="927"/>
      <c r="J175" s="927"/>
      <c r="K175" s="972"/>
    </row>
    <row r="176" spans="1:11" s="30" customFormat="1" ht="15">
      <c r="A176" s="943"/>
      <c r="B176" s="174"/>
      <c r="C176" s="174"/>
      <c r="D176" s="933"/>
      <c r="E176" s="960"/>
      <c r="F176" s="960"/>
      <c r="G176" s="927"/>
      <c r="H176" s="927"/>
      <c r="I176" s="927"/>
      <c r="J176" s="927"/>
      <c r="K176" s="972"/>
    </row>
    <row r="177" spans="1:11" s="30" customFormat="1" ht="15">
      <c r="A177" s="943"/>
      <c r="B177" s="174"/>
      <c r="C177" s="174"/>
      <c r="D177" s="933"/>
      <c r="E177" s="960"/>
      <c r="F177" s="960"/>
      <c r="G177" s="927"/>
      <c r="H177" s="927"/>
      <c r="I177" s="927"/>
      <c r="J177" s="927"/>
      <c r="K177" s="972"/>
    </row>
    <row r="178" spans="1:11" s="30" customFormat="1" ht="15">
      <c r="A178" s="943"/>
      <c r="B178" s="174"/>
      <c r="C178" s="174"/>
      <c r="D178" s="933"/>
      <c r="E178" s="960"/>
      <c r="F178" s="960"/>
      <c r="G178" s="927"/>
      <c r="H178" s="927"/>
      <c r="I178" s="927"/>
      <c r="J178" s="927"/>
      <c r="K178" s="972"/>
    </row>
    <row r="179" spans="1:11" s="30" customFormat="1" ht="15">
      <c r="A179" s="943"/>
      <c r="B179" s="174"/>
      <c r="C179" s="174"/>
      <c r="D179" s="933"/>
      <c r="E179" s="960"/>
      <c r="F179" s="960"/>
      <c r="G179" s="927"/>
      <c r="H179" s="927"/>
      <c r="I179" s="927"/>
      <c r="J179" s="927"/>
      <c r="K179" s="972"/>
    </row>
    <row r="180" spans="1:11" s="30" customFormat="1" ht="15">
      <c r="A180" s="943"/>
      <c r="B180" s="174"/>
      <c r="C180" s="174"/>
      <c r="D180" s="933"/>
      <c r="E180" s="960"/>
      <c r="F180" s="960"/>
      <c r="G180" s="927"/>
      <c r="H180" s="927"/>
      <c r="I180" s="927"/>
      <c r="J180" s="927"/>
      <c r="K180" s="972"/>
    </row>
    <row r="181" spans="1:11" s="30" customFormat="1" ht="15">
      <c r="A181" s="943"/>
      <c r="B181" s="174"/>
      <c r="C181" s="174"/>
      <c r="D181" s="933"/>
      <c r="E181" s="960"/>
      <c r="F181" s="960"/>
      <c r="G181" s="927"/>
      <c r="H181" s="927"/>
      <c r="I181" s="927"/>
      <c r="J181" s="927"/>
      <c r="K181" s="972"/>
    </row>
    <row r="182" spans="1:11" s="30" customFormat="1" ht="15">
      <c r="A182" s="943"/>
      <c r="B182" s="174"/>
      <c r="C182" s="174"/>
      <c r="D182" s="933"/>
      <c r="E182" s="960"/>
      <c r="F182" s="960"/>
      <c r="G182" s="927"/>
      <c r="H182" s="927"/>
      <c r="I182" s="927"/>
      <c r="J182" s="927"/>
      <c r="K182" s="972"/>
    </row>
    <row r="183" spans="1:11" s="30" customFormat="1" ht="15">
      <c r="A183" s="943"/>
      <c r="B183" s="174"/>
      <c r="C183" s="174"/>
      <c r="D183" s="933"/>
      <c r="E183" s="960"/>
      <c r="F183" s="960"/>
      <c r="G183" s="927"/>
      <c r="H183" s="927"/>
      <c r="I183" s="927"/>
      <c r="J183" s="927"/>
      <c r="K183" s="972"/>
    </row>
    <row r="184" spans="1:11" s="30" customFormat="1" ht="15">
      <c r="A184" s="943"/>
      <c r="B184" s="174"/>
      <c r="C184" s="174"/>
      <c r="D184" s="933"/>
      <c r="E184" s="960"/>
      <c r="F184" s="960"/>
      <c r="G184" s="927"/>
      <c r="H184" s="927"/>
      <c r="I184" s="927"/>
      <c r="J184" s="927"/>
      <c r="K184" s="972"/>
    </row>
    <row r="185" spans="1:11" s="30" customFormat="1" ht="15">
      <c r="A185" s="943"/>
      <c r="B185" s="174"/>
      <c r="C185" s="174"/>
      <c r="D185" s="933"/>
      <c r="E185" s="960"/>
      <c r="F185" s="960"/>
      <c r="G185" s="927"/>
      <c r="H185" s="927"/>
      <c r="I185" s="927"/>
      <c r="J185" s="927"/>
      <c r="K185" s="972"/>
    </row>
    <row r="186" spans="1:11" s="30" customFormat="1" ht="10.5" customHeight="1">
      <c r="A186" s="943"/>
      <c r="B186" s="174"/>
      <c r="C186" s="174"/>
      <c r="D186" s="933"/>
      <c r="E186" s="960"/>
      <c r="F186" s="960"/>
      <c r="G186" s="927"/>
      <c r="H186" s="927"/>
      <c r="I186" s="927"/>
      <c r="J186" s="927"/>
      <c r="K186" s="972"/>
    </row>
    <row r="187" spans="1:11" s="30" customFormat="1" ht="10.5" customHeight="1">
      <c r="A187" s="943"/>
      <c r="B187" s="174"/>
      <c r="C187" s="174"/>
      <c r="D187" s="933"/>
      <c r="E187" s="960"/>
      <c r="F187" s="960"/>
      <c r="G187" s="927"/>
      <c r="H187" s="927"/>
      <c r="I187" s="927"/>
      <c r="J187" s="927"/>
      <c r="K187" s="972"/>
    </row>
    <row r="188" spans="1:11" s="30" customFormat="1" ht="10.5" customHeight="1">
      <c r="A188" s="943"/>
      <c r="B188" s="174"/>
      <c r="C188" s="174"/>
      <c r="D188" s="933"/>
      <c r="E188" s="960"/>
      <c r="F188" s="960"/>
      <c r="G188" s="927"/>
      <c r="H188" s="927"/>
      <c r="I188" s="927"/>
      <c r="J188" s="927"/>
      <c r="K188" s="972"/>
    </row>
    <row r="189" spans="1:11" s="30" customFormat="1" ht="10.5" customHeight="1">
      <c r="A189" s="943"/>
      <c r="B189" s="174"/>
      <c r="C189" s="174"/>
      <c r="D189" s="933"/>
      <c r="E189" s="960"/>
      <c r="F189" s="960"/>
      <c r="G189" s="927"/>
      <c r="H189" s="927"/>
      <c r="I189" s="927"/>
      <c r="J189" s="927"/>
      <c r="K189" s="972"/>
    </row>
    <row r="190" spans="1:11" s="30" customFormat="1" ht="15">
      <c r="A190" s="943"/>
      <c r="B190" s="174"/>
      <c r="C190" s="174"/>
      <c r="D190" s="933"/>
      <c r="E190" s="960"/>
      <c r="F190" s="960"/>
      <c r="G190" s="927"/>
      <c r="H190" s="927"/>
      <c r="I190" s="927"/>
      <c r="J190" s="927"/>
      <c r="K190" s="972"/>
    </row>
    <row r="191" spans="1:11" ht="13.5" thickBot="1">
      <c r="A191" s="835"/>
      <c r="B191" s="205"/>
      <c r="C191" s="205"/>
      <c r="D191" s="849"/>
      <c r="E191" s="850"/>
      <c r="F191" s="850"/>
      <c r="G191" s="836"/>
      <c r="H191" s="836"/>
      <c r="I191" s="836"/>
      <c r="J191" s="836"/>
      <c r="K191" s="859"/>
    </row>
    <row r="192" spans="1:11" s="917" customFormat="1" ht="18">
      <c r="A192" s="1214" t="s">
        <v>821</v>
      </c>
      <c r="B192" s="1215"/>
      <c r="C192" s="1215"/>
      <c r="D192" s="1215"/>
      <c r="E192" s="1215"/>
      <c r="F192" s="1215"/>
      <c r="G192" s="1215"/>
      <c r="H192" s="1215"/>
      <c r="I192" s="1215"/>
      <c r="J192" s="1215"/>
      <c r="K192" s="1216"/>
    </row>
    <row r="193" spans="1:11">
      <c r="A193" s="793"/>
      <c r="B193" s="168"/>
      <c r="C193" s="168"/>
      <c r="D193" s="782"/>
      <c r="E193" s="783"/>
      <c r="F193" s="783"/>
      <c r="G193" s="780"/>
      <c r="H193" s="780"/>
      <c r="I193" s="780"/>
      <c r="J193" s="780"/>
      <c r="K193" s="858"/>
    </row>
    <row r="194" spans="1:11" s="30" customFormat="1" ht="15">
      <c r="A194" s="943"/>
      <c r="B194" s="174"/>
      <c r="C194" s="174"/>
      <c r="D194" s="933"/>
      <c r="E194" s="960"/>
      <c r="F194" s="960"/>
      <c r="G194" s="927"/>
      <c r="H194" s="927"/>
      <c r="I194" s="927"/>
      <c r="J194" s="927"/>
      <c r="K194" s="972"/>
    </row>
    <row r="195" spans="1:11" s="30" customFormat="1" ht="15">
      <c r="A195" s="943"/>
      <c r="B195" s="174"/>
      <c r="C195" s="174"/>
      <c r="D195" s="933"/>
      <c r="E195" s="960"/>
      <c r="F195" s="960"/>
      <c r="G195" s="927"/>
      <c r="H195" s="927"/>
      <c r="I195" s="927"/>
      <c r="J195" s="927"/>
      <c r="K195" s="972"/>
    </row>
    <row r="196" spans="1:11" s="30" customFormat="1" ht="15">
      <c r="A196" s="963"/>
      <c r="B196" s="964">
        <f>SUMIF(K50:K80, "Canada", B50:B80)</f>
        <v>0</v>
      </c>
      <c r="C196" s="977" t="e">
        <f>IF(B196=0,NA(),B196)</f>
        <v>#N/A</v>
      </c>
      <c r="D196" s="966" t="s">
        <v>727</v>
      </c>
      <c r="E196" s="960"/>
      <c r="F196" s="960"/>
      <c r="G196" s="927"/>
      <c r="H196" s="927"/>
      <c r="I196" s="927"/>
      <c r="J196" s="927"/>
      <c r="K196" s="972"/>
    </row>
    <row r="197" spans="1:11" s="30" customFormat="1" ht="15">
      <c r="A197" s="963"/>
      <c r="B197" s="964">
        <f>SUMIF(K50:K80, "United States", B50:B80)</f>
        <v>0</v>
      </c>
      <c r="C197" s="977" t="e">
        <f t="shared" ref="C197:C199" si="11">IF(B197=0,NA(),B197)</f>
        <v>#N/A</v>
      </c>
      <c r="D197" s="966" t="s">
        <v>728</v>
      </c>
      <c r="E197" s="960"/>
      <c r="F197" s="960"/>
      <c r="G197" s="927"/>
      <c r="H197" s="927"/>
      <c r="I197" s="927"/>
      <c r="J197" s="927"/>
      <c r="K197" s="972"/>
    </row>
    <row r="198" spans="1:11" s="30" customFormat="1" ht="15">
      <c r="A198" s="963"/>
      <c r="B198" s="964">
        <f>SUMIF(K50:K80, "Global", B50:B80)</f>
        <v>0</v>
      </c>
      <c r="C198" s="977" t="e">
        <f t="shared" si="11"/>
        <v>#N/A</v>
      </c>
      <c r="D198" s="966" t="s">
        <v>729</v>
      </c>
      <c r="E198" s="960"/>
      <c r="F198" s="960"/>
      <c r="G198" s="927"/>
      <c r="H198" s="927"/>
      <c r="I198" s="927"/>
      <c r="J198" s="927"/>
      <c r="K198" s="972"/>
    </row>
    <row r="199" spans="1:11" s="30" customFormat="1" ht="15">
      <c r="A199" s="963"/>
      <c r="B199" s="967">
        <f>SUMIF(K50:K80, "Unspecified", B50:B80)</f>
        <v>0</v>
      </c>
      <c r="C199" s="977" t="e">
        <f t="shared" si="11"/>
        <v>#N/A</v>
      </c>
      <c r="D199" s="966" t="s">
        <v>744</v>
      </c>
      <c r="E199" s="960"/>
      <c r="F199" s="960"/>
      <c r="G199" s="927"/>
      <c r="H199" s="927"/>
      <c r="I199" s="927"/>
      <c r="J199" s="927"/>
      <c r="K199" s="972"/>
    </row>
    <row r="200" spans="1:11" s="30" customFormat="1" ht="15">
      <c r="A200" s="963"/>
      <c r="B200" s="968">
        <f>SUM(B196:B199)</f>
        <v>0</v>
      </c>
      <c r="C200" s="174"/>
      <c r="D200" s="969" t="s">
        <v>500</v>
      </c>
      <c r="E200" s="960"/>
      <c r="F200" s="960"/>
      <c r="G200" s="927"/>
      <c r="H200" s="927"/>
      <c r="I200" s="927"/>
      <c r="J200" s="927"/>
      <c r="K200" s="972"/>
    </row>
    <row r="201" spans="1:11">
      <c r="A201" s="793"/>
      <c r="B201" s="168"/>
      <c r="C201" s="168"/>
      <c r="D201" s="782"/>
      <c r="E201" s="783"/>
      <c r="F201" s="783"/>
      <c r="G201" s="780"/>
      <c r="H201" s="780"/>
      <c r="I201" s="780"/>
      <c r="J201" s="780"/>
      <c r="K201" s="858"/>
    </row>
    <row r="202" spans="1:11">
      <c r="A202" s="793"/>
      <c r="B202" s="168"/>
      <c r="C202" s="168"/>
      <c r="D202" s="782"/>
      <c r="E202" s="783"/>
      <c r="F202" s="783"/>
      <c r="G202" s="780"/>
      <c r="H202" s="780"/>
      <c r="I202" s="780"/>
      <c r="J202" s="780"/>
      <c r="K202" s="858"/>
    </row>
    <row r="203" spans="1:11">
      <c r="A203" s="793"/>
      <c r="B203" s="168"/>
      <c r="C203" s="168"/>
      <c r="D203" s="782"/>
      <c r="E203" s="783"/>
      <c r="F203" s="783"/>
      <c r="G203" s="780"/>
      <c r="H203" s="780"/>
      <c r="I203" s="780"/>
      <c r="J203" s="780"/>
      <c r="K203" s="858"/>
    </row>
    <row r="204" spans="1:11">
      <c r="A204" s="793"/>
      <c r="B204" s="168"/>
      <c r="C204" s="168"/>
      <c r="D204" s="782"/>
      <c r="E204" s="783"/>
      <c r="F204" s="783"/>
      <c r="G204" s="780"/>
      <c r="H204" s="780"/>
      <c r="I204" s="780"/>
      <c r="J204" s="780"/>
      <c r="K204" s="858"/>
    </row>
    <row r="205" spans="1:11">
      <c r="A205" s="793"/>
      <c r="B205" s="168"/>
      <c r="C205" s="168"/>
      <c r="D205" s="782"/>
      <c r="E205" s="783"/>
      <c r="F205" s="783"/>
      <c r="G205" s="780"/>
      <c r="H205" s="780"/>
      <c r="I205" s="780"/>
      <c r="J205" s="780"/>
      <c r="K205" s="858"/>
    </row>
    <row r="206" spans="1:11">
      <c r="A206" s="793"/>
      <c r="B206" s="168"/>
      <c r="C206" s="168"/>
      <c r="D206" s="782"/>
      <c r="E206" s="783"/>
      <c r="F206" s="783"/>
      <c r="G206" s="780"/>
      <c r="H206" s="780"/>
      <c r="I206" s="780"/>
      <c r="J206" s="780"/>
      <c r="K206" s="858"/>
    </row>
    <row r="207" spans="1:11">
      <c r="A207" s="793"/>
      <c r="B207" s="168"/>
      <c r="C207" s="168"/>
      <c r="D207" s="782"/>
      <c r="E207" s="783"/>
      <c r="F207" s="783"/>
      <c r="G207" s="780"/>
      <c r="H207" s="780"/>
      <c r="I207" s="780"/>
      <c r="J207" s="780"/>
      <c r="K207" s="858"/>
    </row>
    <row r="208" spans="1:11">
      <c r="A208" s="793"/>
      <c r="B208" s="168"/>
      <c r="C208" s="168"/>
      <c r="D208" s="782"/>
      <c r="E208" s="783"/>
      <c r="F208" s="783"/>
      <c r="G208" s="780"/>
      <c r="H208" s="780"/>
      <c r="I208" s="780"/>
      <c r="J208" s="780"/>
      <c r="K208" s="858"/>
    </row>
    <row r="209" spans="1:11">
      <c r="A209" s="793"/>
      <c r="B209" s="168"/>
      <c r="C209" s="168"/>
      <c r="D209" s="782"/>
      <c r="E209" s="783"/>
      <c r="F209" s="783"/>
      <c r="G209" s="780"/>
      <c r="H209" s="780"/>
      <c r="I209" s="780"/>
      <c r="J209" s="780"/>
      <c r="K209" s="858"/>
    </row>
    <row r="210" spans="1:11">
      <c r="A210" s="793"/>
      <c r="B210" s="168"/>
      <c r="C210" s="168"/>
      <c r="D210" s="782"/>
      <c r="E210" s="783"/>
      <c r="F210" s="783"/>
      <c r="G210" s="780"/>
      <c r="H210" s="780"/>
      <c r="I210" s="780"/>
      <c r="J210" s="780"/>
      <c r="K210" s="858"/>
    </row>
    <row r="211" spans="1:11">
      <c r="A211" s="793"/>
      <c r="B211" s="168"/>
      <c r="C211" s="168"/>
      <c r="D211" s="782"/>
      <c r="E211" s="783"/>
      <c r="F211" s="783"/>
      <c r="G211" s="780"/>
      <c r="H211" s="780"/>
      <c r="I211" s="780"/>
      <c r="J211" s="780"/>
      <c r="K211" s="858"/>
    </row>
    <row r="212" spans="1:11">
      <c r="A212" s="793"/>
      <c r="B212" s="168"/>
      <c r="C212" s="168"/>
      <c r="D212" s="782"/>
      <c r="E212" s="783"/>
      <c r="F212" s="783"/>
      <c r="G212" s="780"/>
      <c r="H212" s="780"/>
      <c r="I212" s="780"/>
      <c r="J212" s="780"/>
      <c r="K212" s="858"/>
    </row>
    <row r="213" spans="1:11">
      <c r="A213" s="793"/>
      <c r="B213" s="168"/>
      <c r="C213" s="168"/>
      <c r="D213" s="168"/>
      <c r="E213" s="780"/>
      <c r="F213" s="780"/>
      <c r="G213" s="780"/>
      <c r="H213" s="780"/>
      <c r="I213" s="780"/>
      <c r="J213" s="780"/>
      <c r="K213" s="858"/>
    </row>
    <row r="214" spans="1:11" s="917" customFormat="1" ht="18">
      <c r="A214" s="1219" t="s">
        <v>822</v>
      </c>
      <c r="B214" s="1220"/>
      <c r="C214" s="1220"/>
      <c r="D214" s="1220"/>
      <c r="E214" s="1220"/>
      <c r="F214" s="1220"/>
      <c r="G214" s="1220"/>
      <c r="H214" s="1220"/>
      <c r="I214" s="1220"/>
      <c r="J214" s="1220"/>
      <c r="K214" s="1221"/>
    </row>
    <row r="215" spans="1:11">
      <c r="A215" s="793"/>
      <c r="B215" s="168"/>
      <c r="C215" s="168"/>
      <c r="D215" s="168"/>
      <c r="E215" s="780"/>
      <c r="F215" s="780"/>
      <c r="G215" s="780"/>
      <c r="H215" s="780"/>
      <c r="I215" s="780"/>
      <c r="J215" s="780"/>
      <c r="K215" s="858"/>
    </row>
    <row r="216" spans="1:11" s="30" customFormat="1" ht="15">
      <c r="A216" s="943"/>
      <c r="B216" s="174"/>
      <c r="C216" s="174"/>
      <c r="D216" s="174"/>
      <c r="E216" s="927"/>
      <c r="F216" s="927"/>
      <c r="G216" s="927"/>
      <c r="H216" s="927"/>
      <c r="I216" s="927"/>
      <c r="J216" s="927"/>
      <c r="K216" s="972"/>
    </row>
    <row r="217" spans="1:11" s="30" customFormat="1" ht="15">
      <c r="A217" s="963"/>
      <c r="B217" s="964">
        <f>SUMIF($D$50:$D$80, "A2A Capital - Foreign Income, paid annually", $B$50:$B$80)</f>
        <v>0</v>
      </c>
      <c r="C217" s="617" t="e">
        <f>IF(B217=0,NA(),B217)</f>
        <v>#N/A</v>
      </c>
      <c r="D217" s="174" t="str">
        <f>D17</f>
        <v>A2A Capital - Foreign Income, paid annually</v>
      </c>
      <c r="E217" s="927"/>
      <c r="F217" s="927"/>
      <c r="G217" s="927"/>
      <c r="H217" s="927"/>
      <c r="I217" s="927"/>
      <c r="J217" s="927"/>
      <c r="K217" s="972"/>
    </row>
    <row r="218" spans="1:11" s="30" customFormat="1" ht="15">
      <c r="A218" s="963"/>
      <c r="B218" s="964">
        <f>SUMIF($D$50:$D$80, "Canadian Coyote", $B$50:$B$80)</f>
        <v>0</v>
      </c>
      <c r="C218" s="617" t="e">
        <f>IF(B218=0,NA(),B218)</f>
        <v>#N/A</v>
      </c>
      <c r="D218" s="174" t="str">
        <f t="shared" ref="D218:D248" si="12">D18</f>
        <v>Canadian Coyote</v>
      </c>
      <c r="E218" s="927"/>
      <c r="F218" s="927"/>
      <c r="G218" s="927"/>
      <c r="H218" s="927"/>
      <c r="I218" s="927"/>
      <c r="J218" s="927"/>
      <c r="K218" s="972"/>
    </row>
    <row r="219" spans="1:11" s="30" customFormat="1" ht="15">
      <c r="A219" s="963"/>
      <c r="B219" s="964">
        <f>SUMIF($D$50:$D$80, "Cash", $B$50:$B$80)</f>
        <v>0</v>
      </c>
      <c r="C219" s="617" t="e">
        <f t="shared" ref="C219:C247" si="13">IF(B219=0,NA(),B219)</f>
        <v>#N/A</v>
      </c>
      <c r="D219" s="174" t="str">
        <f t="shared" si="12"/>
        <v>Cash</v>
      </c>
      <c r="E219" s="927"/>
      <c r="F219" s="927"/>
      <c r="G219" s="927"/>
      <c r="H219" s="927"/>
      <c r="I219" s="927"/>
      <c r="J219" s="927"/>
      <c r="K219" s="972"/>
    </row>
    <row r="220" spans="1:11" s="30" customFormat="1" ht="15">
      <c r="A220" s="963"/>
      <c r="B220" s="964">
        <f>SUMIF($D$50:$D$80, "Clearsky Capital Arizona Fund @5.0% - Yr 1; 26.0%=7.5% - Yrs 2-5", $B$50:$B$80)</f>
        <v>0</v>
      </c>
      <c r="C220" s="617" t="e">
        <f t="shared" si="13"/>
        <v>#N/A</v>
      </c>
      <c r="D220" s="174" t="str">
        <f t="shared" si="12"/>
        <v>Clearsky Capital Arizona Fund @ 5.0% - Yr 1; 6.0%-7.5% - Yrs 2-5</v>
      </c>
      <c r="E220" s="927"/>
      <c r="F220" s="927"/>
      <c r="G220" s="927"/>
      <c r="H220" s="927"/>
      <c r="I220" s="927"/>
      <c r="J220" s="927"/>
      <c r="K220" s="972"/>
    </row>
    <row r="221" spans="1:11" s="30" customFormat="1" ht="15">
      <c r="A221" s="963"/>
      <c r="B221" s="964">
        <f>SUMIF($D$50:$D$80, "Clearsky Capital Income Fund", $B$50:$B$80)</f>
        <v>0</v>
      </c>
      <c r="C221" s="617" t="e">
        <f t="shared" si="13"/>
        <v>#N/A</v>
      </c>
      <c r="D221" s="174" t="str">
        <f t="shared" si="12"/>
        <v>Clearsky Capital Income Fund</v>
      </c>
      <c r="E221" s="927"/>
      <c r="F221" s="927"/>
      <c r="G221" s="927"/>
      <c r="H221" s="927"/>
      <c r="I221" s="927"/>
      <c r="J221" s="927"/>
      <c r="K221" s="972"/>
    </row>
    <row r="222" spans="1:11" s="30" customFormat="1" ht="15">
      <c r="A222" s="963"/>
      <c r="B222" s="964">
        <f>SUMIF($D$50:$D$80, "Enercapita @ 8% + LP shares", $B$50:$B$80)</f>
        <v>0</v>
      </c>
      <c r="C222" s="617" t="e">
        <f t="shared" si="13"/>
        <v>#N/A</v>
      </c>
      <c r="D222" s="174" t="str">
        <f t="shared" si="12"/>
        <v>Enercapita @ 8% + LP shares</v>
      </c>
      <c r="E222" s="927"/>
      <c r="F222" s="927"/>
      <c r="G222" s="927"/>
      <c r="H222" s="927"/>
      <c r="I222" s="927"/>
      <c r="J222" s="927"/>
      <c r="K222" s="972"/>
    </row>
    <row r="223" spans="1:11" s="30" customFormat="1" ht="15">
      <c r="A223" s="963"/>
      <c r="B223" s="964">
        <f>SUMIF($D$50:$D$80, "Equicapita @ 10% + LP shares", $B$50:$B$80)</f>
        <v>0</v>
      </c>
      <c r="C223" s="617" t="e">
        <f t="shared" si="13"/>
        <v>#N/A</v>
      </c>
      <c r="D223" s="174" t="str">
        <f t="shared" si="12"/>
        <v>Equicapita @ 10% + LP shares</v>
      </c>
      <c r="E223" s="927"/>
      <c r="F223" s="927"/>
      <c r="G223" s="927"/>
      <c r="H223" s="927"/>
      <c r="I223" s="927"/>
      <c r="J223" s="927"/>
      <c r="K223" s="972"/>
    </row>
    <row r="224" spans="1:11" s="30" customFormat="1" ht="15">
      <c r="A224" s="963"/>
      <c r="B224" s="964">
        <f>SUMIF($D$50:$D$80, "GARS Seg Fund", $B$50:$B$80)</f>
        <v>0</v>
      </c>
      <c r="C224" s="617" t="e">
        <f t="shared" si="13"/>
        <v>#N/A</v>
      </c>
      <c r="D224" s="174" t="str">
        <f t="shared" si="12"/>
        <v>GARS Seg Fund</v>
      </c>
      <c r="E224" s="927"/>
      <c r="F224" s="927"/>
      <c r="G224" s="927"/>
      <c r="H224" s="927"/>
      <c r="I224" s="927"/>
      <c r="J224" s="927"/>
      <c r="K224" s="972"/>
    </row>
    <row r="225" spans="1:11" s="30" customFormat="1" ht="15">
      <c r="A225" s="963"/>
      <c r="B225" s="964">
        <f>SUMIF($D$50:$D$80, "GMWB - Guaranteed Retirement Income", $B$50:$B$80)</f>
        <v>0</v>
      </c>
      <c r="C225" s="617" t="e">
        <f t="shared" si="13"/>
        <v>#N/A</v>
      </c>
      <c r="D225" s="174" t="str">
        <f t="shared" si="12"/>
        <v>GMWB – Guaranteed Retirement Income</v>
      </c>
      <c r="E225" s="927"/>
      <c r="F225" s="927"/>
      <c r="G225" s="927"/>
      <c r="H225" s="927"/>
      <c r="I225" s="927"/>
      <c r="J225" s="927"/>
      <c r="K225" s="972"/>
    </row>
    <row r="226" spans="1:11" s="30" customFormat="1" ht="15">
      <c r="A226" s="963"/>
      <c r="B226" s="964">
        <f>SUMIF($D$50:$D$80, "ICM VII @ 6-8% income plus appreciation", $B$50:$B$80)</f>
        <v>0</v>
      </c>
      <c r="C226" s="617" t="e">
        <f t="shared" si="13"/>
        <v>#N/A</v>
      </c>
      <c r="D226" s="174" t="str">
        <f t="shared" si="12"/>
        <v>ICM VII @ 6-8% income plus appreciation</v>
      </c>
      <c r="E226" s="927"/>
      <c r="F226" s="927"/>
      <c r="G226" s="927"/>
      <c r="H226" s="927"/>
      <c r="I226" s="927"/>
      <c r="J226" s="927"/>
      <c r="K226" s="972"/>
    </row>
    <row r="227" spans="1:11" s="30" customFormat="1" ht="15">
      <c r="A227" s="963"/>
      <c r="B227" s="964">
        <f>SUMIF($D$50:$D$80, "Invico Capital - Class A @ 10K - 9%", $B$50:$B$80)</f>
        <v>0</v>
      </c>
      <c r="C227" s="617" t="e">
        <f t="shared" si="13"/>
        <v>#N/A</v>
      </c>
      <c r="D227" s="174" t="str">
        <f t="shared" si="12"/>
        <v>Invico Capital - Class A @ 10K - 9%</v>
      </c>
      <c r="E227" s="927"/>
      <c r="F227" s="927"/>
      <c r="G227" s="927"/>
      <c r="H227" s="927"/>
      <c r="I227" s="927"/>
      <c r="J227" s="927"/>
      <c r="K227" s="972"/>
    </row>
    <row r="228" spans="1:11" s="30" customFormat="1" ht="15">
      <c r="A228" s="963"/>
      <c r="B228" s="964">
        <f>SUMIF($D$50:$D$80, "Invico Capital - Class D @ 50K - 10%+", $B$50:$B$80)</f>
        <v>0</v>
      </c>
      <c r="C228" s="617" t="e">
        <f t="shared" si="13"/>
        <v>#N/A</v>
      </c>
      <c r="D228" s="174" t="str">
        <f t="shared" si="12"/>
        <v>Invico Capital - Class D @ 50K - 10%+</v>
      </c>
      <c r="E228" s="927"/>
      <c r="F228" s="927"/>
      <c r="G228" s="927"/>
      <c r="H228" s="927"/>
      <c r="I228" s="927"/>
      <c r="J228" s="927"/>
      <c r="K228" s="972"/>
    </row>
    <row r="229" spans="1:11" s="30" customFormat="1" ht="15">
      <c r="A229" s="963"/>
      <c r="B229" s="964">
        <f>SUMIF($D$50:$D$80, "Invico Capital - Class G &amp; C @ 8%+", $B$50:$B$80)</f>
        <v>0</v>
      </c>
      <c r="C229" s="617" t="e">
        <f t="shared" si="13"/>
        <v>#N/A</v>
      </c>
      <c r="D229" s="174" t="str">
        <f t="shared" si="12"/>
        <v>Invico Capital - Class G &amp; C @ 8%+</v>
      </c>
      <c r="E229" s="927"/>
      <c r="F229" s="927"/>
      <c r="G229" s="927"/>
      <c r="H229" s="927"/>
      <c r="I229" s="927"/>
      <c r="J229" s="927"/>
      <c r="K229" s="972"/>
    </row>
    <row r="230" spans="1:11" s="30" customFormat="1" ht="15">
      <c r="A230" s="963"/>
      <c r="B230" s="964">
        <f>SUMIF($D$50:$D$80, "KV Mortgage @ 8-9%", $B$50:$B$80)</f>
        <v>0</v>
      </c>
      <c r="C230" s="617" t="e">
        <f t="shared" si="13"/>
        <v>#N/A</v>
      </c>
      <c r="D230" s="174" t="str">
        <f t="shared" si="12"/>
        <v>KV Mortgage @ 8-9%</v>
      </c>
      <c r="E230" s="927"/>
      <c r="F230" s="927"/>
      <c r="G230" s="927"/>
      <c r="H230" s="927"/>
      <c r="I230" s="927"/>
      <c r="J230" s="927"/>
      <c r="K230" s="972"/>
    </row>
    <row r="231" spans="1:11" s="30" customFormat="1" ht="15">
      <c r="A231" s="963"/>
      <c r="B231" s="964">
        <f>SUMIF($D$50:$D$80, "Maple Leaf Flow Through", $B$50:$B$80)</f>
        <v>0</v>
      </c>
      <c r="C231" s="617" t="e">
        <f t="shared" si="13"/>
        <v>#N/A</v>
      </c>
      <c r="D231" s="174" t="str">
        <f t="shared" si="12"/>
        <v>Maple Leaf Flow Through</v>
      </c>
      <c r="E231" s="927"/>
      <c r="F231" s="927"/>
      <c r="G231" s="927"/>
      <c r="H231" s="927"/>
      <c r="I231" s="927"/>
      <c r="J231" s="927"/>
      <c r="K231" s="972"/>
    </row>
    <row r="232" spans="1:11" s="30" customFormat="1" ht="15">
      <c r="A232" s="963"/>
      <c r="B232" s="964">
        <f>SUMIF($D$50:$D$80, "Millennium III - projected IRR 3.63 to 10.46%", $B$50:$B$80)</f>
        <v>0</v>
      </c>
      <c r="C232" s="617" t="e">
        <f t="shared" si="13"/>
        <v>#N/A</v>
      </c>
      <c r="D232" s="174" t="str">
        <f t="shared" si="12"/>
        <v>Millennium III - projected IRR 3.63 to 10.46%</v>
      </c>
      <c r="E232" s="927"/>
      <c r="F232" s="927"/>
      <c r="G232" s="927"/>
      <c r="H232" s="927"/>
      <c r="I232" s="927"/>
      <c r="J232" s="927"/>
      <c r="K232" s="972"/>
    </row>
    <row r="233" spans="1:11" s="30" customFormat="1" ht="15">
      <c r="A233" s="963"/>
      <c r="B233" s="964">
        <f>SUMIF($D$50:$D$80, "Mutual Funds", $B$50:$B$80)</f>
        <v>0</v>
      </c>
      <c r="C233" s="617" t="e">
        <f t="shared" si="13"/>
        <v>#N/A</v>
      </c>
      <c r="D233" s="174" t="str">
        <f t="shared" si="12"/>
        <v>Mutual Funds</v>
      </c>
      <c r="E233" s="927"/>
      <c r="F233" s="927"/>
      <c r="G233" s="927"/>
      <c r="H233" s="927"/>
      <c r="I233" s="927"/>
      <c r="J233" s="927"/>
      <c r="K233" s="972"/>
    </row>
    <row r="234" spans="1:11" s="30" customFormat="1" ht="15">
      <c r="A234" s="963"/>
      <c r="B234" s="964">
        <f>SUMIF($D$50:$D$80, "Niagara Alpha Access Fund", $B$50:$B$80)</f>
        <v>0</v>
      </c>
      <c r="C234" s="617" t="e">
        <f t="shared" si="13"/>
        <v>#N/A</v>
      </c>
      <c r="D234" s="174" t="str">
        <f t="shared" si="12"/>
        <v>Niagara Alpha Access Fund</v>
      </c>
      <c r="E234" s="927"/>
      <c r="F234" s="927"/>
      <c r="G234" s="927"/>
      <c r="H234" s="927"/>
      <c r="I234" s="927"/>
      <c r="J234" s="927"/>
      <c r="K234" s="972"/>
    </row>
    <row r="235" spans="1:11" s="30" customFormat="1" ht="15">
      <c r="A235" s="963"/>
      <c r="B235" s="964">
        <f>SUMIF($D$50:$D$80, "Omniarch Capital", $B$50:$B$80)</f>
        <v>0</v>
      </c>
      <c r="C235" s="617" t="e">
        <f t="shared" si="13"/>
        <v>#N/A</v>
      </c>
      <c r="D235" s="174" t="str">
        <f t="shared" si="12"/>
        <v>Omniarch Capital</v>
      </c>
      <c r="E235" s="927"/>
      <c r="F235" s="927"/>
      <c r="G235" s="927"/>
      <c r="H235" s="927"/>
      <c r="I235" s="927"/>
      <c r="J235" s="927"/>
      <c r="K235" s="972"/>
    </row>
    <row r="236" spans="1:11" s="30" customFormat="1" ht="15">
      <c r="A236" s="963"/>
      <c r="B236" s="964">
        <f>SUMIF($D$50:$D$80, "Phoenix LV", $B$50:$B$80)</f>
        <v>0</v>
      </c>
      <c r="C236" s="617" t="e">
        <f t="shared" si="13"/>
        <v>#N/A</v>
      </c>
      <c r="D236" s="174" t="str">
        <f t="shared" si="12"/>
        <v>Phoenix LV</v>
      </c>
      <c r="E236" s="927"/>
      <c r="F236" s="927"/>
      <c r="G236" s="927"/>
      <c r="H236" s="927"/>
      <c r="I236" s="927"/>
      <c r="J236" s="927"/>
      <c r="K236" s="972"/>
    </row>
    <row r="237" spans="1:11" s="30" customFormat="1" ht="15">
      <c r="A237" s="963"/>
      <c r="B237" s="964">
        <f>SUMIF($D$50:$D$80, "Prime Funds: Royal Oak Income Trust II 11%", $B$50:$B$80)</f>
        <v>0</v>
      </c>
      <c r="C237" s="617" t="e">
        <f t="shared" si="13"/>
        <v>#N/A</v>
      </c>
      <c r="D237" s="174" t="str">
        <f t="shared" si="12"/>
        <v>Prime Funds: Royal Oak Income Trust II 11%</v>
      </c>
      <c r="E237" s="927"/>
      <c r="F237" s="927"/>
      <c r="G237" s="927"/>
      <c r="H237" s="927"/>
      <c r="I237" s="927"/>
      <c r="J237" s="927"/>
      <c r="K237" s="972"/>
    </row>
    <row r="238" spans="1:11" s="30" customFormat="1" ht="15">
      <c r="A238" s="963"/>
      <c r="B238" s="964">
        <f>SUMIF($D$50:$D$80, "Prime Funds: Royal Oak Income Trust II 8%", $B$50:$B$80)</f>
        <v>0</v>
      </c>
      <c r="C238" s="617" t="e">
        <f t="shared" si="13"/>
        <v>#N/A</v>
      </c>
      <c r="D238" s="174" t="str">
        <f t="shared" si="12"/>
        <v>Prime Funds: Royal Oak Income Trust II 8%</v>
      </c>
      <c r="E238" s="927"/>
      <c r="F238" s="927"/>
      <c r="G238" s="927"/>
      <c r="H238" s="927"/>
      <c r="I238" s="927"/>
      <c r="J238" s="927"/>
      <c r="K238" s="972"/>
    </row>
    <row r="239" spans="1:11" s="30" customFormat="1" ht="15">
      <c r="A239" s="963"/>
      <c r="B239" s="964">
        <f>SUMIF($D$50:$D$80, "Private Wealth Managers - Lonsdale / Croft / Matco", $B$50:$B$80)</f>
        <v>0</v>
      </c>
      <c r="C239" s="617" t="e">
        <f t="shared" si="13"/>
        <v>#N/A</v>
      </c>
      <c r="D239" s="174" t="str">
        <f t="shared" si="12"/>
        <v>Private Wealth Managers - Lonsdale / Croft / Matco</v>
      </c>
      <c r="E239" s="927"/>
      <c r="F239" s="927"/>
      <c r="G239" s="927"/>
      <c r="H239" s="927"/>
      <c r="I239" s="927"/>
      <c r="J239" s="927"/>
      <c r="K239" s="972"/>
    </row>
    <row r="240" spans="1:11" s="30" customFormat="1" ht="15">
      <c r="A240" s="963"/>
      <c r="B240" s="964">
        <f>SUMIF($D$50:$D$80, "Pulis", $B$50:$B$80)</f>
        <v>0</v>
      </c>
      <c r="C240" s="617" t="e">
        <f t="shared" si="13"/>
        <v>#N/A</v>
      </c>
      <c r="D240" s="174" t="str">
        <f t="shared" si="12"/>
        <v>Pulis</v>
      </c>
      <c r="E240" s="927"/>
      <c r="F240" s="927"/>
      <c r="G240" s="927"/>
      <c r="H240" s="927"/>
      <c r="I240" s="927"/>
      <c r="J240" s="927"/>
      <c r="K240" s="972"/>
    </row>
    <row r="241" spans="1:11" s="30" customFormat="1" ht="15">
      <c r="A241" s="963"/>
      <c r="B241" s="964">
        <f>SUMIF($D$50:$D$80, "Rockspring Capital", $B$50:$B$80)</f>
        <v>0</v>
      </c>
      <c r="C241" s="617" t="e">
        <f t="shared" si="13"/>
        <v>#N/A</v>
      </c>
      <c r="D241" s="174" t="str">
        <f t="shared" si="12"/>
        <v>Rockspring Capital</v>
      </c>
      <c r="E241" s="927"/>
      <c r="F241" s="927"/>
      <c r="G241" s="927"/>
      <c r="H241" s="927"/>
      <c r="I241" s="927"/>
      <c r="J241" s="927"/>
      <c r="K241" s="972"/>
    </row>
    <row r="242" spans="1:11" s="30" customFormat="1" ht="15">
      <c r="A242" s="963"/>
      <c r="B242" s="964">
        <f>SUMIF($D$50:$D$80, "A2A Capital - Foreign Income, paid annually", $B$50:$B$80)</f>
        <v>0</v>
      </c>
      <c r="C242" s="617" t="e">
        <f t="shared" si="13"/>
        <v>#N/A</v>
      </c>
      <c r="D242" s="174" t="str">
        <f t="shared" si="12"/>
        <v>Secure Care Capital - 1 year bond @ 7%</v>
      </c>
      <c r="E242" s="927"/>
      <c r="F242" s="927"/>
      <c r="G242" s="927"/>
      <c r="H242" s="927"/>
      <c r="I242" s="927"/>
      <c r="J242" s="927"/>
      <c r="K242" s="972"/>
    </row>
    <row r="243" spans="1:11" s="30" customFormat="1" ht="15">
      <c r="A243" s="963"/>
      <c r="B243" s="964">
        <f>SUMIF($D$50:$D$80, "Secure Care Capital - 3 year bond @ 8%", $B$50:$B$80)</f>
        <v>0</v>
      </c>
      <c r="C243" s="617" t="e">
        <f t="shared" si="13"/>
        <v>#N/A</v>
      </c>
      <c r="D243" s="174" t="str">
        <f t="shared" si="12"/>
        <v>Secure Care Capital - 3 year bond @ 8%</v>
      </c>
      <c r="E243" s="927"/>
      <c r="F243" s="927"/>
      <c r="G243" s="927"/>
      <c r="H243" s="927"/>
      <c r="I243" s="927"/>
      <c r="J243" s="927"/>
      <c r="K243" s="972"/>
    </row>
    <row r="244" spans="1:11" s="30" customFormat="1" ht="15">
      <c r="A244" s="963"/>
      <c r="B244" s="964">
        <f>SUMIF($D$50:$D$80, "Secure Care Capital - 5 year bond @ 9%", $B$50:$B$80)</f>
        <v>0</v>
      </c>
      <c r="C244" s="617" t="e">
        <f t="shared" si="13"/>
        <v>#N/A</v>
      </c>
      <c r="D244" s="174" t="str">
        <f t="shared" si="12"/>
        <v>Secure Care Capital - 5 year bond @ 9%</v>
      </c>
      <c r="E244" s="927"/>
      <c r="F244" s="927"/>
      <c r="G244" s="927"/>
      <c r="H244" s="927"/>
      <c r="I244" s="927"/>
      <c r="J244" s="927"/>
      <c r="K244" s="972"/>
    </row>
    <row r="245" spans="1:11" s="30" customFormat="1" ht="15">
      <c r="A245" s="963"/>
      <c r="B245" s="964">
        <f>SUMIF($D$50:$D$80, "Segregated Funds", $B$50:$B$80)</f>
        <v>0</v>
      </c>
      <c r="C245" s="617" t="e">
        <f t="shared" si="13"/>
        <v>#N/A</v>
      </c>
      <c r="D245" s="174" t="str">
        <f t="shared" si="12"/>
        <v>Segregated Funds</v>
      </c>
      <c r="E245" s="927"/>
      <c r="F245" s="927"/>
      <c r="G245" s="927"/>
      <c r="H245" s="927"/>
      <c r="I245" s="927"/>
      <c r="J245" s="927"/>
      <c r="K245" s="972"/>
    </row>
    <row r="246" spans="1:11" s="30" customFormat="1" ht="15">
      <c r="A246" s="963"/>
      <c r="B246" s="964">
        <f>SUMIF($D$50:$D$80, "Triumph Real Estate @ 7-12%+", $B$50:$B$80)</f>
        <v>0</v>
      </c>
      <c r="C246" s="617" t="e">
        <f t="shared" si="13"/>
        <v>#N/A</v>
      </c>
      <c r="D246" s="174" t="str">
        <f t="shared" si="12"/>
        <v>Triumph Real Estate @ 7-12%+</v>
      </c>
      <c r="E246" s="927"/>
      <c r="F246" s="927"/>
      <c r="G246" s="927"/>
      <c r="H246" s="927"/>
      <c r="I246" s="927"/>
      <c r="J246" s="927"/>
      <c r="K246" s="972"/>
    </row>
    <row r="247" spans="1:11" s="30" customFormat="1" ht="15">
      <c r="A247" s="963"/>
      <c r="B247" s="964">
        <f>SUMIF($D$50:$D$80, "Waltons - historical returns up to 12.55%", $B$50:$B$80)</f>
        <v>0</v>
      </c>
      <c r="C247" s="617" t="e">
        <f t="shared" si="13"/>
        <v>#N/A</v>
      </c>
      <c r="D247" s="174" t="str">
        <f t="shared" si="12"/>
        <v>Waltons - historical returns up to 12.55%</v>
      </c>
      <c r="E247" s="927"/>
      <c r="F247" s="927"/>
      <c r="G247" s="927"/>
      <c r="H247" s="927"/>
      <c r="I247" s="927"/>
      <c r="J247" s="927"/>
      <c r="K247" s="972"/>
    </row>
    <row r="248" spans="1:11" s="30" customFormat="1" ht="15">
      <c r="A248" s="963"/>
      <c r="B248" s="967">
        <f>SUMIF($D$50:$D$80, "Weslease", $B$50:$B$80)</f>
        <v>0</v>
      </c>
      <c r="C248" s="617" t="e">
        <f>IF(B248=0,NA(),B248)</f>
        <v>#N/A</v>
      </c>
      <c r="D248" s="174" t="str">
        <f t="shared" si="12"/>
        <v>Weslease</v>
      </c>
      <c r="E248" s="927"/>
      <c r="F248" s="927"/>
      <c r="G248" s="927"/>
      <c r="H248" s="927"/>
      <c r="I248" s="927"/>
      <c r="J248" s="927"/>
      <c r="K248" s="972"/>
    </row>
    <row r="249" spans="1:11" s="30" customFormat="1" ht="15">
      <c r="A249" s="963"/>
      <c r="B249" s="968">
        <f>SUM(B217:B248)</f>
        <v>0</v>
      </c>
      <c r="C249" s="174"/>
      <c r="D249" s="174"/>
      <c r="E249" s="927"/>
      <c r="F249" s="927"/>
      <c r="G249" s="927"/>
      <c r="H249" s="927"/>
      <c r="I249" s="927"/>
      <c r="J249" s="927"/>
      <c r="K249" s="972"/>
    </row>
    <row r="250" spans="1:11" s="30" customFormat="1" ht="15">
      <c r="A250" s="943"/>
      <c r="B250" s="174"/>
      <c r="C250" s="174"/>
      <c r="D250" s="174"/>
      <c r="E250" s="927"/>
      <c r="F250" s="927"/>
      <c r="G250" s="927"/>
      <c r="H250" s="927"/>
      <c r="I250" s="927"/>
      <c r="J250" s="927"/>
      <c r="K250" s="972"/>
    </row>
    <row r="251" spans="1:11">
      <c r="A251" s="793"/>
      <c r="B251" s="168"/>
      <c r="C251" s="168"/>
      <c r="D251" s="168"/>
      <c r="E251" s="780"/>
      <c r="F251" s="780"/>
      <c r="G251" s="780"/>
      <c r="H251" s="780"/>
      <c r="I251" s="780"/>
      <c r="J251" s="780"/>
      <c r="K251" s="858"/>
    </row>
    <row r="252" spans="1:11" ht="13.5" thickBot="1">
      <c r="A252" s="835"/>
      <c r="B252" s="205"/>
      <c r="C252" s="205"/>
      <c r="D252" s="205"/>
      <c r="E252" s="836"/>
      <c r="F252" s="836"/>
      <c r="G252" s="836"/>
      <c r="H252" s="836"/>
      <c r="I252" s="836"/>
      <c r="J252" s="836"/>
      <c r="K252" s="859"/>
    </row>
    <row r="264" spans="9:9" customFormat="1">
      <c r="I264" s="785"/>
    </row>
  </sheetData>
  <mergeCells count="11">
    <mergeCell ref="A214:K214"/>
    <mergeCell ref="A131:K131"/>
    <mergeCell ref="A149:K149"/>
    <mergeCell ref="A192:K192"/>
    <mergeCell ref="A105:K105"/>
    <mergeCell ref="A1:J1"/>
    <mergeCell ref="G3:I3"/>
    <mergeCell ref="A83:K83"/>
    <mergeCell ref="A6:K6"/>
    <mergeCell ref="A13:K13"/>
    <mergeCell ref="B4:K5"/>
  </mergeCells>
  <dataValidations count="2">
    <dataValidation type="list" allowBlank="1" showInputMessage="1" showErrorMessage="1" sqref="D50:D82">
      <formula1>$D$17:$D$48</formula1>
    </dataValidation>
    <dataValidation type="list" allowBlank="1" showInputMessage="1" showErrorMessage="1" sqref="B84:C84 A50:A80">
      <formula1>$B$17:$B$24</formula1>
    </dataValidation>
  </dataValidations>
  <pageMargins left="0.82677165354330717" right="0.43307086614173229" top="1.1417322834645669" bottom="0.74803149606299213" header="0.31496062992125984" footer="0.31496062992125984"/>
  <pageSetup scale="52" fitToHeight="4" orientation="landscape" verticalDpi="1200" r:id="rId1"/>
  <rowBreaks count="3" manualBreakCount="3">
    <brk id="82" max="10" man="1"/>
    <brk id="130" max="10" man="1"/>
    <brk id="191" max="10" man="1"/>
  </rowBreaks>
  <drawing r:id="rId2"/>
</worksheet>
</file>

<file path=xl/worksheets/sheet21.xml><?xml version="1.0" encoding="utf-8"?>
<worksheet xmlns="http://schemas.openxmlformats.org/spreadsheetml/2006/main" xmlns:r="http://schemas.openxmlformats.org/officeDocument/2006/relationships">
  <sheetPr>
    <tabColor rgb="FF00B0F0"/>
    <pageSetUpPr fitToPage="1"/>
  </sheetPr>
  <dimension ref="A1:V9543"/>
  <sheetViews>
    <sheetView zoomScale="90" zoomScaleNormal="75" workbookViewId="0">
      <selection activeCell="D8" sqref="D8"/>
    </sheetView>
  </sheetViews>
  <sheetFormatPr defaultRowHeight="12.75"/>
  <cols>
    <col min="1" max="2" width="9.5703125" style="191" customWidth="1"/>
    <col min="3" max="3" width="17.140625" style="63" customWidth="1"/>
    <col min="4" max="4" width="20.28515625" style="191" customWidth="1"/>
    <col min="5" max="5" width="16.7109375" style="63" customWidth="1"/>
    <col min="6" max="6" width="10.42578125" style="63" customWidth="1"/>
    <col min="7" max="7" width="13" style="191" customWidth="1"/>
    <col min="8" max="8" width="17.28515625" style="191" customWidth="1"/>
    <col min="9" max="9" width="20" style="191" customWidth="1"/>
    <col min="10" max="10" width="11.140625" style="191" customWidth="1"/>
    <col min="11" max="11" width="13.42578125" style="191" customWidth="1"/>
    <col min="12" max="12" width="15.7109375" style="191" customWidth="1"/>
    <col min="13" max="13" width="16.42578125" style="191" customWidth="1"/>
    <col min="14" max="14" width="10.28515625" style="191" customWidth="1"/>
    <col min="15" max="15" width="16.42578125" style="191" customWidth="1"/>
    <col min="16" max="17" width="11.85546875" style="191" customWidth="1"/>
    <col min="18" max="18" width="10.42578125" style="191" customWidth="1"/>
    <col min="19" max="20" width="9.140625" style="191"/>
    <col min="21" max="21" width="13" style="191" customWidth="1"/>
    <col min="22" max="22" width="11.42578125" style="191" customWidth="1"/>
    <col min="23" max="16384" width="9.140625" style="191"/>
  </cols>
  <sheetData>
    <row r="1" spans="1:22" s="59" customFormat="1" ht="53.25" customHeight="1">
      <c r="A1" s="1152" t="s">
        <v>606</v>
      </c>
      <c r="B1" s="1233"/>
      <c r="C1" s="1233"/>
      <c r="D1" s="1233"/>
      <c r="E1" s="1233"/>
      <c r="F1" s="1233"/>
      <c r="G1" s="1233"/>
      <c r="H1" s="1233"/>
      <c r="I1" s="1233"/>
      <c r="J1" s="1233"/>
      <c r="K1" s="1233"/>
      <c r="L1" s="1233"/>
      <c r="M1" s="1233"/>
      <c r="N1" s="1233"/>
      <c r="O1" s="1233"/>
      <c r="P1" s="1233"/>
      <c r="Q1" s="1233"/>
      <c r="R1" s="1233"/>
      <c r="S1" s="1233"/>
      <c r="T1" s="1233"/>
      <c r="U1" s="1233"/>
      <c r="V1" s="1234"/>
    </row>
    <row r="2" spans="1:22" s="59" customFormat="1" ht="30" customHeight="1" thickBot="1">
      <c r="A2" s="526" t="s">
        <v>220</v>
      </c>
      <c r="B2" s="1235" t="str">
        <f>'[3]Extended Info Gathering'!C3</f>
        <v>John &amp; Jane Smith</v>
      </c>
      <c r="C2" s="1236"/>
      <c r="D2" s="1237"/>
      <c r="E2" s="615"/>
      <c r="F2" s="615"/>
      <c r="G2" s="615"/>
      <c r="H2" s="615"/>
      <c r="I2" s="615"/>
      <c r="J2" s="615"/>
      <c r="K2" s="615"/>
      <c r="L2" s="615"/>
      <c r="M2" s="616" t="s">
        <v>127</v>
      </c>
      <c r="N2" s="612" t="str">
        <f>'[3]Extended Info Gathering'!C2</f>
        <v>05/24/2013</v>
      </c>
      <c r="O2" s="613"/>
      <c r="P2" s="614"/>
      <c r="Q2" s="610"/>
      <c r="R2" s="610"/>
      <c r="S2" s="610"/>
      <c r="T2" s="610"/>
      <c r="U2" s="610"/>
      <c r="V2" s="611"/>
    </row>
    <row r="3" spans="1:22" s="434" customFormat="1" ht="20.25">
      <c r="A3" s="1238" t="s">
        <v>507</v>
      </c>
      <c r="B3" s="1239"/>
      <c r="C3" s="1239"/>
      <c r="D3" s="1239"/>
      <c r="E3" s="1239"/>
      <c r="F3" s="1239"/>
      <c r="G3" s="1239"/>
      <c r="H3" s="1239"/>
      <c r="I3" s="1239"/>
      <c r="J3" s="1239"/>
      <c r="K3" s="1239"/>
      <c r="L3" s="1239"/>
      <c r="M3" s="1239"/>
      <c r="N3" s="1239"/>
      <c r="O3" s="1239"/>
      <c r="P3" s="1239"/>
      <c r="Q3" s="1239"/>
      <c r="R3" s="1239"/>
      <c r="S3" s="1239"/>
      <c r="T3" s="1239"/>
      <c r="U3" s="1239"/>
      <c r="V3" s="1240"/>
    </row>
    <row r="4" spans="1:22" s="434" customFormat="1" ht="18">
      <c r="A4" s="1241" t="s">
        <v>388</v>
      </c>
      <c r="B4" s="1242"/>
      <c r="C4" s="1243"/>
      <c r="D4" s="435" t="s">
        <v>201</v>
      </c>
      <c r="E4" s="436" t="s">
        <v>210</v>
      </c>
      <c r="F4" s="437" t="s">
        <v>508</v>
      </c>
      <c r="G4" s="438" t="s">
        <v>509</v>
      </c>
      <c r="H4" s="439" t="s">
        <v>205</v>
      </c>
      <c r="I4" s="436" t="s">
        <v>210</v>
      </c>
      <c r="J4" s="437" t="s">
        <v>508</v>
      </c>
      <c r="K4" s="438" t="s">
        <v>509</v>
      </c>
      <c r="L4" s="440" t="s">
        <v>389</v>
      </c>
      <c r="M4" s="436" t="s">
        <v>210</v>
      </c>
      <c r="N4" s="437" t="s">
        <v>508</v>
      </c>
      <c r="O4" s="438" t="s">
        <v>509</v>
      </c>
      <c r="P4" s="1244" t="s">
        <v>510</v>
      </c>
      <c r="Q4" s="1245"/>
      <c r="R4" s="1246"/>
      <c r="S4" s="1247" t="s">
        <v>511</v>
      </c>
      <c r="T4" s="1248"/>
      <c r="U4" s="1248"/>
      <c r="V4" s="1249"/>
    </row>
    <row r="5" spans="1:22" s="434" customFormat="1" ht="32.25" customHeight="1">
      <c r="A5" s="1229" t="s">
        <v>391</v>
      </c>
      <c r="B5" s="1230"/>
      <c r="C5" s="527">
        <f>'Asset Worksheet'!E37+'Asset Worksheet'!L37</f>
        <v>0</v>
      </c>
      <c r="D5" s="531" t="str">
        <f>'Asset Worksheet'!B23</f>
        <v>RRSP</v>
      </c>
      <c r="E5" s="532" t="s">
        <v>512</v>
      </c>
      <c r="F5" s="532" t="s">
        <v>513</v>
      </c>
      <c r="G5" s="528">
        <f>'[3]Extended Info Gathering'!F66</f>
        <v>60000</v>
      </c>
      <c r="H5" s="547" t="str">
        <f>'Asset Worksheet'!B29</f>
        <v>TFSA</v>
      </c>
      <c r="I5" s="548" t="s">
        <v>512</v>
      </c>
      <c r="J5" s="548" t="s">
        <v>514</v>
      </c>
      <c r="K5" s="574"/>
      <c r="L5" s="533" t="s">
        <v>553</v>
      </c>
      <c r="M5" s="548" t="s">
        <v>512</v>
      </c>
      <c r="N5" s="548" t="s">
        <v>513</v>
      </c>
      <c r="O5" s="573">
        <f>'Asset Worksheet'!E33</f>
        <v>0</v>
      </c>
      <c r="P5" s="551"/>
      <c r="Q5" s="552"/>
      <c r="R5" s="553"/>
      <c r="S5" s="1231" t="str">
        <f>'[5]rev client info'!A46</f>
        <v>Cash, Bank Accounts</v>
      </c>
      <c r="T5" s="1232"/>
      <c r="U5" s="554" t="s">
        <v>513</v>
      </c>
      <c r="V5" s="572">
        <f>M24</f>
        <v>0</v>
      </c>
    </row>
    <row r="6" spans="1:22" s="434" customFormat="1" ht="32.25" customHeight="1">
      <c r="A6" s="1253" t="s">
        <v>515</v>
      </c>
      <c r="B6" s="1254"/>
      <c r="C6" s="528">
        <f>'Asset Worksheet'!D42</f>
        <v>0</v>
      </c>
      <c r="D6" s="533" t="str">
        <f>'Asset Worksheet'!B25</f>
        <v>LIRA</v>
      </c>
      <c r="E6" s="532" t="s">
        <v>390</v>
      </c>
      <c r="F6" s="534" t="s">
        <v>513</v>
      </c>
      <c r="G6" s="528">
        <f>'Asset Worksheet'!E25</f>
        <v>0</v>
      </c>
      <c r="H6" s="533" t="str">
        <f>'Asset Worksheet'!B29</f>
        <v>TFSA</v>
      </c>
      <c r="I6" s="548" t="s">
        <v>390</v>
      </c>
      <c r="J6" s="548" t="s">
        <v>516</v>
      </c>
      <c r="K6" s="574"/>
      <c r="L6" s="555"/>
      <c r="M6" s="548"/>
      <c r="N6" s="548"/>
      <c r="O6" s="550"/>
      <c r="P6" s="556"/>
      <c r="Q6" s="557"/>
      <c r="R6" s="558"/>
      <c r="S6" s="559"/>
      <c r="T6" s="560"/>
      <c r="U6" s="560"/>
      <c r="V6" s="561"/>
    </row>
    <row r="7" spans="1:22" s="434" customFormat="1" ht="48" customHeight="1">
      <c r="A7" s="1253" t="s">
        <v>517</v>
      </c>
      <c r="B7" s="1254"/>
      <c r="C7" s="528">
        <f>'Asset Worksheet'!H42</f>
        <v>0</v>
      </c>
      <c r="D7" s="535" t="str">
        <f>'Asset Worksheet'!I24</f>
        <v>Spousal</v>
      </c>
      <c r="E7" s="532" t="s">
        <v>512</v>
      </c>
      <c r="F7" s="534" t="s">
        <v>513</v>
      </c>
      <c r="G7" s="528">
        <f>'Asset Worksheet'!L24</f>
        <v>0</v>
      </c>
      <c r="H7" s="549"/>
      <c r="I7" s="538"/>
      <c r="J7" s="538"/>
      <c r="K7" s="542"/>
      <c r="L7" s="533"/>
      <c r="M7" s="548"/>
      <c r="N7" s="548"/>
      <c r="O7" s="550"/>
      <c r="P7" s="549" t="s">
        <v>518</v>
      </c>
      <c r="Q7" s="538"/>
      <c r="R7" s="562"/>
      <c r="S7" s="549"/>
      <c r="T7" s="560"/>
      <c r="U7" s="560"/>
      <c r="V7" s="561"/>
    </row>
    <row r="8" spans="1:22" s="434" customFormat="1" ht="34.5" customHeight="1">
      <c r="A8" s="1253" t="s">
        <v>519</v>
      </c>
      <c r="B8" s="1254"/>
      <c r="C8" s="543" t="s">
        <v>551</v>
      </c>
      <c r="D8" s="536" t="s">
        <v>552</v>
      </c>
      <c r="E8" s="532" t="s">
        <v>512</v>
      </c>
      <c r="F8" s="534" t="s">
        <v>513</v>
      </c>
      <c r="G8" s="528">
        <f>'Asset Worksheet'!L23</f>
        <v>0</v>
      </c>
      <c r="H8" s="549"/>
      <c r="I8" s="538"/>
      <c r="J8" s="538"/>
      <c r="K8" s="542"/>
      <c r="L8" s="560"/>
      <c r="M8" s="534"/>
      <c r="N8" s="534"/>
      <c r="O8" s="563"/>
      <c r="P8" s="564" t="s">
        <v>520</v>
      </c>
      <c r="Q8" s="557"/>
      <c r="R8" s="562"/>
      <c r="S8" s="549"/>
      <c r="T8" s="560"/>
      <c r="U8" s="560"/>
      <c r="V8" s="561"/>
    </row>
    <row r="9" spans="1:22" s="434" customFormat="1" ht="20.100000000000001" customHeight="1">
      <c r="A9" s="1253"/>
      <c r="B9" s="1254"/>
      <c r="C9" s="542"/>
      <c r="D9" s="533" t="s">
        <v>206</v>
      </c>
      <c r="E9" s="532" t="s">
        <v>390</v>
      </c>
      <c r="F9" s="534" t="s">
        <v>513</v>
      </c>
      <c r="G9" s="528">
        <f>'Asset Worksheet'!E31</f>
        <v>0</v>
      </c>
      <c r="H9" s="549"/>
      <c r="I9" s="538"/>
      <c r="J9" s="538"/>
      <c r="K9" s="542"/>
      <c r="L9" s="549"/>
      <c r="M9" s="548"/>
      <c r="N9" s="548"/>
      <c r="O9" s="550"/>
      <c r="P9" s="556"/>
      <c r="Q9" s="521"/>
      <c r="R9" s="565" t="s">
        <v>521</v>
      </c>
      <c r="S9" s="549"/>
      <c r="T9" s="560"/>
      <c r="U9" s="560"/>
      <c r="V9" s="561"/>
    </row>
    <row r="10" spans="1:22" s="434" customFormat="1" ht="20.100000000000001" customHeight="1">
      <c r="A10" s="1253" t="s">
        <v>393</v>
      </c>
      <c r="B10" s="1254"/>
      <c r="C10" s="528">
        <f>C5-C6</f>
        <v>0</v>
      </c>
      <c r="D10" s="537"/>
      <c r="E10" s="537"/>
      <c r="F10" s="537"/>
      <c r="G10" s="537"/>
      <c r="H10" s="549"/>
      <c r="I10" s="538"/>
      <c r="J10" s="538"/>
      <c r="K10" s="542"/>
      <c r="L10" s="549"/>
      <c r="M10" s="560"/>
      <c r="N10" s="560"/>
      <c r="O10" s="550"/>
      <c r="P10" s="556"/>
      <c r="Q10" s="521"/>
      <c r="R10" s="566" t="s">
        <v>522</v>
      </c>
      <c r="S10" s="549"/>
      <c r="T10" s="560"/>
      <c r="U10" s="560"/>
      <c r="V10" s="561"/>
    </row>
    <row r="11" spans="1:22" s="434" customFormat="1" ht="20.100000000000001" customHeight="1">
      <c r="A11" s="533"/>
      <c r="B11" s="539"/>
      <c r="C11" s="544"/>
      <c r="D11" s="537"/>
      <c r="E11" s="537"/>
      <c r="F11" s="537"/>
      <c r="G11" s="537"/>
      <c r="H11" s="549"/>
      <c r="I11" s="538"/>
      <c r="J11" s="538"/>
      <c r="K11" s="542"/>
      <c r="L11" s="549"/>
      <c r="M11" s="560"/>
      <c r="N11" s="560"/>
      <c r="O11" s="550"/>
      <c r="P11" s="556"/>
      <c r="Q11" s="521"/>
      <c r="R11" s="566" t="s">
        <v>523</v>
      </c>
      <c r="S11" s="549"/>
      <c r="T11" s="560"/>
      <c r="U11" s="560"/>
      <c r="V11" s="561"/>
    </row>
    <row r="12" spans="1:22" s="434" customFormat="1" ht="20.100000000000001" customHeight="1">
      <c r="A12" s="1253" t="s">
        <v>524</v>
      </c>
      <c r="B12" s="1254"/>
      <c r="C12" s="767">
        <f>'[3]Extended Info Gathering'!G41</f>
        <v>42156</v>
      </c>
      <c r="D12" s="538"/>
      <c r="E12" s="538"/>
      <c r="F12" s="538"/>
      <c r="G12" s="538"/>
      <c r="H12" s="549"/>
      <c r="I12" s="538"/>
      <c r="J12" s="538"/>
      <c r="K12" s="542"/>
      <c r="L12" s="549"/>
      <c r="M12" s="560"/>
      <c r="N12" s="560"/>
      <c r="O12" s="550"/>
      <c r="P12" s="556"/>
      <c r="Q12" s="521"/>
      <c r="R12" s="566" t="s">
        <v>525</v>
      </c>
      <c r="S12" s="549"/>
      <c r="T12" s="560"/>
      <c r="U12" s="560"/>
      <c r="V12" s="561"/>
    </row>
    <row r="13" spans="1:22" s="434" customFormat="1" ht="20.100000000000001" customHeight="1">
      <c r="A13" s="1253" t="s">
        <v>397</v>
      </c>
      <c r="B13" s="1254"/>
      <c r="C13" s="529">
        <f>'Asset Worksheet'!G42</f>
        <v>0</v>
      </c>
      <c r="D13" s="539"/>
      <c r="E13" s="538"/>
      <c r="F13" s="538"/>
      <c r="G13" s="538"/>
      <c r="H13" s="549"/>
      <c r="I13" s="538"/>
      <c r="J13" s="538"/>
      <c r="K13" s="542"/>
      <c r="L13" s="549"/>
      <c r="M13" s="560"/>
      <c r="N13" s="560"/>
      <c r="O13" s="550"/>
      <c r="P13" s="556"/>
      <c r="Q13" s="557"/>
      <c r="R13" s="566" t="s">
        <v>522</v>
      </c>
      <c r="S13" s="549"/>
      <c r="T13" s="560"/>
      <c r="U13" s="560"/>
      <c r="V13" s="561"/>
    </row>
    <row r="14" spans="1:22" s="434" customFormat="1" ht="20.100000000000001" customHeight="1">
      <c r="A14" s="1253" t="s">
        <v>526</v>
      </c>
      <c r="B14" s="1254"/>
      <c r="C14" s="530">
        <v>0</v>
      </c>
      <c r="D14" s="539"/>
      <c r="E14" s="538"/>
      <c r="F14" s="538"/>
      <c r="G14" s="538"/>
      <c r="H14" s="549"/>
      <c r="I14" s="538"/>
      <c r="J14" s="538"/>
      <c r="K14" s="542"/>
      <c r="L14" s="549"/>
      <c r="M14" s="560"/>
      <c r="N14" s="560"/>
      <c r="O14" s="550"/>
      <c r="P14" s="556"/>
      <c r="Q14" s="557"/>
      <c r="R14" s="566" t="s">
        <v>523</v>
      </c>
      <c r="S14" s="549"/>
      <c r="T14" s="560"/>
      <c r="U14" s="560"/>
      <c r="V14" s="561"/>
    </row>
    <row r="15" spans="1:22" s="434" customFormat="1" ht="39.75" customHeight="1">
      <c r="A15" s="1253"/>
      <c r="B15" s="1254"/>
      <c r="C15" s="545"/>
      <c r="D15" s="533" t="s">
        <v>393</v>
      </c>
      <c r="E15" s="538"/>
      <c r="F15" s="538"/>
      <c r="G15" s="528">
        <f>SUM(G5:G13)</f>
        <v>60000</v>
      </c>
      <c r="H15" s="533" t="s">
        <v>393</v>
      </c>
      <c r="I15" s="538"/>
      <c r="J15" s="538"/>
      <c r="K15" s="528">
        <f>SUM(K5:K14)</f>
        <v>0</v>
      </c>
      <c r="L15" s="533" t="s">
        <v>393</v>
      </c>
      <c r="M15" s="560"/>
      <c r="N15" s="560"/>
      <c r="O15" s="573">
        <f>SUM(O5:O14)</f>
        <v>0</v>
      </c>
      <c r="P15" s="556"/>
      <c r="Q15" s="557"/>
      <c r="R15" s="566" t="s">
        <v>525</v>
      </c>
      <c r="S15" s="549" t="s">
        <v>393</v>
      </c>
      <c r="T15" s="560"/>
      <c r="U15" s="560"/>
      <c r="V15" s="576">
        <f>SUM(V5:V14)</f>
        <v>0</v>
      </c>
    </row>
    <row r="16" spans="1:22" s="434" customFormat="1" ht="33.75" customHeight="1" thickBot="1">
      <c r="A16" s="1255" t="s">
        <v>527</v>
      </c>
      <c r="B16" s="1256"/>
      <c r="C16" s="546">
        <v>0</v>
      </c>
      <c r="D16" s="540" t="s">
        <v>528</v>
      </c>
      <c r="E16" s="541"/>
      <c r="F16" s="541"/>
      <c r="G16" s="575">
        <f>G15</f>
        <v>60000</v>
      </c>
      <c r="H16" s="540" t="s">
        <v>528</v>
      </c>
      <c r="I16" s="541"/>
      <c r="J16" s="541"/>
      <c r="K16" s="575">
        <f>K15</f>
        <v>0</v>
      </c>
      <c r="L16" s="540" t="s">
        <v>528</v>
      </c>
      <c r="M16" s="567"/>
      <c r="N16" s="567"/>
      <c r="O16" s="575">
        <f>O15</f>
        <v>0</v>
      </c>
      <c r="P16" s="568"/>
      <c r="Q16" s="569"/>
      <c r="R16" s="570" t="s">
        <v>529</v>
      </c>
      <c r="S16" s="571" t="s">
        <v>528</v>
      </c>
      <c r="T16" s="567"/>
      <c r="U16" s="567"/>
      <c r="V16" s="577">
        <f>V15</f>
        <v>0</v>
      </c>
    </row>
    <row r="17" spans="1:22" s="434" customFormat="1" ht="20.100000000000001" customHeight="1">
      <c r="A17" s="538"/>
      <c r="B17" s="538"/>
      <c r="C17" s="538"/>
      <c r="D17" s="538"/>
      <c r="E17" s="538"/>
      <c r="F17" s="538"/>
      <c r="G17" s="538"/>
      <c r="H17" s="538"/>
      <c r="I17" s="538"/>
      <c r="J17" s="538"/>
      <c r="K17" s="538"/>
      <c r="L17" s="538"/>
      <c r="M17" s="538"/>
      <c r="N17" s="538"/>
      <c r="O17" s="538"/>
      <c r="P17" s="538"/>
      <c r="Q17" s="538"/>
      <c r="R17" s="538"/>
      <c r="S17" s="538"/>
      <c r="T17" s="538"/>
      <c r="U17" s="538"/>
      <c r="V17" s="581"/>
    </row>
    <row r="18" spans="1:22" s="434" customFormat="1" ht="20.100000000000001" customHeight="1">
      <c r="A18" s="560"/>
      <c r="B18" s="538"/>
      <c r="C18" s="582"/>
      <c r="D18" s="538"/>
      <c r="E18" s="560" t="s">
        <v>512</v>
      </c>
      <c r="F18" s="560"/>
      <c r="G18" s="578">
        <f>G5+G7+G8</f>
        <v>60000</v>
      </c>
      <c r="H18" s="584"/>
      <c r="I18" s="584"/>
      <c r="J18" s="584"/>
      <c r="K18" s="578">
        <f>SUM(K5)</f>
        <v>0</v>
      </c>
      <c r="L18" s="584"/>
      <c r="M18" s="584"/>
      <c r="N18" s="584"/>
      <c r="O18" s="578">
        <f>SUM(O5:O7)</f>
        <v>0</v>
      </c>
      <c r="P18" s="538"/>
      <c r="Q18" s="537"/>
      <c r="R18" s="578">
        <f>Q10+Q13</f>
        <v>0</v>
      </c>
      <c r="S18" s="538"/>
      <c r="T18" s="538"/>
      <c r="U18" s="578">
        <f>SUM(R18+O18+K18+G18)</f>
        <v>60000</v>
      </c>
      <c r="V18" s="604">
        <f>ROUND(U18/U20,2)</f>
        <v>1</v>
      </c>
    </row>
    <row r="19" spans="1:22" s="434" customFormat="1" ht="20.100000000000001" customHeight="1">
      <c r="A19" s="560"/>
      <c r="B19" s="538"/>
      <c r="C19" s="584"/>
      <c r="D19" s="584"/>
      <c r="E19" s="584" t="s">
        <v>390</v>
      </c>
      <c r="F19" s="584"/>
      <c r="G19" s="578">
        <f>G6+G9</f>
        <v>0</v>
      </c>
      <c r="H19" s="584"/>
      <c r="I19" s="584"/>
      <c r="J19" s="584"/>
      <c r="K19" s="578">
        <f>K6</f>
        <v>0</v>
      </c>
      <c r="L19" s="584"/>
      <c r="M19" s="584"/>
      <c r="N19" s="584"/>
      <c r="O19" s="579">
        <f>O8</f>
        <v>0</v>
      </c>
      <c r="P19" s="538"/>
      <c r="Q19" s="585"/>
      <c r="R19" s="578">
        <f>Q16</f>
        <v>0</v>
      </c>
      <c r="S19" s="538"/>
      <c r="T19" s="538"/>
      <c r="U19" s="578">
        <f>SUM(R19+O19+K19+G19)</f>
        <v>0</v>
      </c>
      <c r="V19" s="604">
        <f>ROUND(U19/U20,2)</f>
        <v>0</v>
      </c>
    </row>
    <row r="20" spans="1:22" s="434" customFormat="1" ht="20.100000000000001" customHeight="1" thickBot="1">
      <c r="A20" s="560"/>
      <c r="B20" s="538"/>
      <c r="C20" s="582"/>
      <c r="D20" s="584"/>
      <c r="E20" s="584"/>
      <c r="F20" s="584"/>
      <c r="G20" s="603">
        <f>SUM(G18:G19)</f>
        <v>60000</v>
      </c>
      <c r="H20" s="584"/>
      <c r="I20" s="584"/>
      <c r="J20" s="584"/>
      <c r="K20" s="603">
        <f>SUM(K18:K19)</f>
        <v>0</v>
      </c>
      <c r="L20" s="584"/>
      <c r="M20" s="584"/>
      <c r="N20" s="584"/>
      <c r="O20" s="580">
        <f>SUM(O18:O19)</f>
        <v>0</v>
      </c>
      <c r="P20" s="538"/>
      <c r="Q20" s="538"/>
      <c r="R20" s="603">
        <f>SUM(R18:R19)</f>
        <v>0</v>
      </c>
      <c r="S20" s="538"/>
      <c r="T20" s="538"/>
      <c r="U20" s="605">
        <f>SUM(U18:U19)</f>
        <v>60000</v>
      </c>
      <c r="V20" s="606">
        <f>SUM(V18:V19)</f>
        <v>1</v>
      </c>
    </row>
    <row r="21" spans="1:22" s="434" customFormat="1" ht="20.100000000000001" customHeight="1" thickTop="1">
      <c r="A21" s="560"/>
      <c r="B21" s="538"/>
      <c r="C21" s="582"/>
      <c r="D21" s="584"/>
      <c r="E21" s="584"/>
      <c r="F21" s="584"/>
      <c r="G21" s="586"/>
      <c r="H21" s="584"/>
      <c r="I21" s="584"/>
      <c r="J21" s="584"/>
      <c r="K21" s="586"/>
      <c r="L21" s="584"/>
      <c r="M21" s="584"/>
      <c r="N21" s="584"/>
      <c r="O21" s="563"/>
      <c r="P21" s="583"/>
      <c r="Q21" s="587"/>
      <c r="R21" s="537"/>
      <c r="S21" s="537"/>
      <c r="T21" s="537"/>
      <c r="U21" s="537"/>
      <c r="V21" s="537"/>
    </row>
    <row r="22" spans="1:22" s="434" customFormat="1" ht="20.25">
      <c r="A22" s="560"/>
      <c r="B22" s="538"/>
      <c r="C22" s="582"/>
      <c r="D22" s="537"/>
      <c r="E22" s="588"/>
      <c r="F22" s="588"/>
      <c r="G22" s="1257" t="s">
        <v>392</v>
      </c>
      <c r="H22" s="1258"/>
      <c r="I22" s="1258"/>
      <c r="J22" s="1258"/>
      <c r="K22" s="1258"/>
      <c r="L22" s="1258"/>
      <c r="M22" s="1259"/>
      <c r="N22" s="589"/>
      <c r="O22" s="537"/>
      <c r="P22" s="590"/>
      <c r="Q22" s="537"/>
      <c r="R22" s="537"/>
      <c r="S22" s="537"/>
      <c r="T22" s="537"/>
      <c r="U22" s="537"/>
      <c r="V22" s="537"/>
    </row>
    <row r="23" spans="1:22" s="434" customFormat="1" ht="18">
      <c r="A23" s="560"/>
      <c r="B23" s="538"/>
      <c r="C23" s="591"/>
      <c r="D23" s="537"/>
      <c r="E23" s="537"/>
      <c r="F23" s="537"/>
      <c r="G23" s="1250" t="s">
        <v>530</v>
      </c>
      <c r="H23" s="1251"/>
      <c r="I23" s="1252"/>
      <c r="J23" s="592"/>
      <c r="K23" s="1250" t="s">
        <v>531</v>
      </c>
      <c r="L23" s="1251"/>
      <c r="M23" s="1252"/>
      <c r="N23" s="532"/>
      <c r="O23" s="537"/>
      <c r="P23" s="537"/>
      <c r="Q23" s="537"/>
      <c r="R23" s="537"/>
      <c r="S23" s="537"/>
      <c r="T23" s="537"/>
      <c r="U23" s="537"/>
      <c r="V23" s="537"/>
    </row>
    <row r="24" spans="1:22" s="434" customFormat="1" ht="20.100000000000001" customHeight="1">
      <c r="A24" s="538"/>
      <c r="B24" s="538"/>
      <c r="C24" s="538"/>
      <c r="D24" s="1260" t="s">
        <v>532</v>
      </c>
      <c r="E24" s="1260"/>
      <c r="F24" s="1261"/>
      <c r="G24" s="1262" t="s">
        <v>388</v>
      </c>
      <c r="H24" s="1263"/>
      <c r="I24" s="607">
        <f>C10</f>
        <v>0</v>
      </c>
      <c r="J24" s="593"/>
      <c r="K24" s="1264" t="s">
        <v>533</v>
      </c>
      <c r="L24" s="1265"/>
      <c r="M24" s="607">
        <f>'Asset Worksheet'!L33</f>
        <v>0</v>
      </c>
      <c r="N24" s="594"/>
      <c r="O24" s="537"/>
      <c r="P24" s="537"/>
      <c r="Q24" s="537"/>
      <c r="R24" s="537"/>
      <c r="S24" s="537"/>
      <c r="T24" s="537"/>
      <c r="U24" s="537"/>
      <c r="V24" s="537"/>
    </row>
    <row r="25" spans="1:22" s="434" customFormat="1" ht="20.100000000000001" customHeight="1">
      <c r="A25" s="560"/>
      <c r="B25" s="538"/>
      <c r="C25" s="538"/>
      <c r="D25" s="1260" t="s">
        <v>534</v>
      </c>
      <c r="E25" s="1260"/>
      <c r="F25" s="1261"/>
      <c r="G25" s="1266" t="s">
        <v>201</v>
      </c>
      <c r="H25" s="1267"/>
      <c r="I25" s="608">
        <f>G15</f>
        <v>60000</v>
      </c>
      <c r="J25" s="594"/>
      <c r="K25" s="1268" t="s">
        <v>535</v>
      </c>
      <c r="L25" s="1269"/>
      <c r="M25" s="608">
        <v>0</v>
      </c>
      <c r="N25" s="594"/>
      <c r="O25" s="537"/>
      <c r="P25" s="537"/>
      <c r="Q25" s="537"/>
      <c r="R25" s="537"/>
      <c r="S25" s="537"/>
      <c r="T25" s="537"/>
      <c r="U25" s="537"/>
      <c r="V25" s="537"/>
    </row>
    <row r="26" spans="1:22" s="434" customFormat="1" ht="20.100000000000001" customHeight="1">
      <c r="A26" s="538"/>
      <c r="B26" s="537"/>
      <c r="C26" s="537"/>
      <c r="D26" s="1260" t="s">
        <v>536</v>
      </c>
      <c r="E26" s="1260"/>
      <c r="F26" s="1261"/>
      <c r="G26" s="1266" t="s">
        <v>537</v>
      </c>
      <c r="H26" s="1267"/>
      <c r="I26" s="608">
        <f>O15</f>
        <v>0</v>
      </c>
      <c r="J26" s="594"/>
      <c r="K26" s="1268" t="s">
        <v>538</v>
      </c>
      <c r="L26" s="1269"/>
      <c r="M26" s="608">
        <f>'[5]rev client info'!F49</f>
        <v>0</v>
      </c>
      <c r="N26" s="594"/>
      <c r="O26" s="537"/>
      <c r="P26" s="537"/>
      <c r="Q26" s="537"/>
      <c r="R26" s="537"/>
      <c r="S26" s="537"/>
      <c r="T26" s="537"/>
      <c r="U26" s="537"/>
      <c r="V26" s="537"/>
    </row>
    <row r="27" spans="1:22" s="434" customFormat="1" ht="20.100000000000001" customHeight="1">
      <c r="A27" s="538"/>
      <c r="B27" s="537"/>
      <c r="C27" s="537"/>
      <c r="D27" s="1260" t="s">
        <v>539</v>
      </c>
      <c r="E27" s="1260"/>
      <c r="F27" s="1261"/>
      <c r="G27" s="1266" t="s">
        <v>218</v>
      </c>
      <c r="H27" s="1267"/>
      <c r="I27" s="608">
        <f>P16</f>
        <v>0</v>
      </c>
      <c r="J27" s="594"/>
      <c r="K27" s="1270" t="s">
        <v>540</v>
      </c>
      <c r="L27" s="1271"/>
      <c r="M27" s="608">
        <v>0</v>
      </c>
      <c r="N27" s="594"/>
      <c r="O27" s="537"/>
      <c r="P27" s="537"/>
      <c r="Q27" s="537"/>
      <c r="R27" s="537"/>
      <c r="S27" s="537"/>
      <c r="T27" s="537"/>
      <c r="U27" s="537"/>
      <c r="V27" s="537"/>
    </row>
    <row r="28" spans="1:22" s="434" customFormat="1" ht="20.100000000000001" customHeight="1">
      <c r="A28" s="538"/>
      <c r="B28" s="537"/>
      <c r="C28" s="537"/>
      <c r="D28" s="537"/>
      <c r="E28" s="537"/>
      <c r="F28" s="537"/>
      <c r="G28" s="1266" t="s">
        <v>205</v>
      </c>
      <c r="H28" s="1267"/>
      <c r="I28" s="608">
        <f>K15</f>
        <v>0</v>
      </c>
      <c r="J28" s="595"/>
      <c r="K28" s="1266"/>
      <c r="L28" s="1267"/>
      <c r="M28" s="608">
        <v>0</v>
      </c>
      <c r="N28" s="594"/>
      <c r="O28" s="537"/>
      <c r="P28" s="537"/>
      <c r="Q28" s="537"/>
      <c r="R28" s="537"/>
      <c r="S28" s="537"/>
      <c r="T28" s="537"/>
      <c r="U28" s="537"/>
      <c r="V28" s="537"/>
    </row>
    <row r="29" spans="1:22" s="434" customFormat="1" ht="20.100000000000001" hidden="1" customHeight="1">
      <c r="A29" s="537"/>
      <c r="B29" s="537"/>
      <c r="C29" s="537"/>
      <c r="D29" s="537"/>
      <c r="E29" s="537"/>
      <c r="F29" s="537"/>
      <c r="G29" s="1275"/>
      <c r="H29" s="1276"/>
      <c r="I29" s="608"/>
      <c r="J29" s="594"/>
      <c r="K29" s="1275"/>
      <c r="L29" s="1276"/>
      <c r="M29" s="608">
        <v>0</v>
      </c>
      <c r="N29" s="594"/>
      <c r="O29" s="537"/>
      <c r="P29" s="537"/>
      <c r="Q29" s="537"/>
      <c r="R29" s="537"/>
      <c r="S29" s="537"/>
      <c r="T29" s="537"/>
      <c r="U29" s="537"/>
      <c r="V29" s="537"/>
    </row>
    <row r="30" spans="1:22" s="434" customFormat="1" ht="20.100000000000001" hidden="1" customHeight="1">
      <c r="A30" s="537"/>
      <c r="B30" s="537"/>
      <c r="C30" s="537"/>
      <c r="D30" s="537"/>
      <c r="E30" s="537"/>
      <c r="F30" s="537"/>
      <c r="G30" s="1275"/>
      <c r="H30" s="1276"/>
      <c r="I30" s="608"/>
      <c r="J30" s="594"/>
      <c r="K30" s="1275"/>
      <c r="L30" s="1276"/>
      <c r="M30" s="608">
        <v>0</v>
      </c>
      <c r="N30" s="594"/>
      <c r="O30" s="537"/>
      <c r="P30" s="537"/>
      <c r="Q30" s="537"/>
      <c r="R30" s="537"/>
      <c r="S30" s="537"/>
      <c r="T30" s="537"/>
      <c r="U30" s="537"/>
      <c r="V30" s="537"/>
    </row>
    <row r="31" spans="1:22" s="434" customFormat="1" ht="20.100000000000001" customHeight="1" thickBot="1">
      <c r="A31" s="537"/>
      <c r="B31" s="537"/>
      <c r="C31" s="537"/>
      <c r="D31" s="537"/>
      <c r="E31" s="596"/>
      <c r="F31" s="596"/>
      <c r="G31" s="1277" t="s">
        <v>541</v>
      </c>
      <c r="H31" s="1278"/>
      <c r="I31" s="609">
        <f>SUM(I24:I30)+M31</f>
        <v>60000</v>
      </c>
      <c r="J31" s="597"/>
      <c r="K31" s="1277" t="s">
        <v>542</v>
      </c>
      <c r="L31" s="1278"/>
      <c r="M31" s="609">
        <f>SUM(M24:M30)</f>
        <v>0</v>
      </c>
      <c r="N31" s="594"/>
      <c r="O31" s="537"/>
      <c r="P31" s="537"/>
      <c r="Q31" s="537"/>
      <c r="R31" s="537"/>
      <c r="S31" s="537"/>
      <c r="T31" s="537"/>
      <c r="U31" s="537"/>
      <c r="V31" s="537"/>
    </row>
    <row r="32" spans="1:22" s="434" customFormat="1" ht="13.5" thickTop="1">
      <c r="A32" s="537"/>
      <c r="B32" s="537"/>
      <c r="C32" s="537"/>
      <c r="D32" s="537"/>
      <c r="E32" s="537"/>
      <c r="F32" s="537"/>
      <c r="G32" s="537"/>
      <c r="H32" s="537"/>
      <c r="I32" s="537"/>
      <c r="J32" s="537"/>
      <c r="K32" s="537"/>
      <c r="L32" s="537"/>
      <c r="M32" s="537"/>
      <c r="N32" s="537"/>
      <c r="O32" s="537"/>
      <c r="P32" s="537"/>
      <c r="Q32" s="537"/>
      <c r="R32" s="537"/>
      <c r="S32" s="537"/>
      <c r="T32" s="537"/>
      <c r="U32" s="537"/>
      <c r="V32" s="537"/>
    </row>
    <row r="33" spans="1:22" s="434" customFormat="1" ht="20.25">
      <c r="A33" s="537"/>
      <c r="B33" s="537"/>
      <c r="C33" s="537"/>
      <c r="D33" s="537"/>
      <c r="E33" s="537"/>
      <c r="F33" s="537"/>
      <c r="G33" s="1279" t="s">
        <v>543</v>
      </c>
      <c r="H33" s="1280"/>
      <c r="I33" s="1280"/>
      <c r="J33" s="1280"/>
      <c r="K33" s="1280"/>
      <c r="L33" s="1280"/>
      <c r="M33" s="1280"/>
      <c r="N33" s="1280"/>
      <c r="O33" s="1281"/>
      <c r="P33" s="537"/>
      <c r="Q33" s="537"/>
      <c r="R33" s="537"/>
      <c r="S33" s="537"/>
      <c r="T33" s="537"/>
      <c r="U33" s="537"/>
      <c r="V33" s="537"/>
    </row>
    <row r="34" spans="1:22" s="434" customFormat="1" ht="20.100000000000001" customHeight="1">
      <c r="A34" s="537"/>
      <c r="B34" s="537"/>
      <c r="C34" s="537"/>
      <c r="D34" s="537"/>
      <c r="E34" s="537"/>
      <c r="F34" s="537"/>
      <c r="G34" s="598" t="s">
        <v>544</v>
      </c>
      <c r="H34" s="599"/>
      <c r="I34" s="599"/>
      <c r="J34" s="599"/>
      <c r="K34" s="599"/>
      <c r="L34" s="599"/>
      <c r="M34" s="599"/>
      <c r="N34" s="599"/>
      <c r="O34" s="600"/>
      <c r="P34" s="537"/>
      <c r="Q34" s="537"/>
      <c r="R34" s="537"/>
      <c r="S34" s="537"/>
      <c r="T34" s="537"/>
      <c r="U34" s="537"/>
      <c r="V34" s="537"/>
    </row>
    <row r="35" spans="1:22" s="434" customFormat="1" ht="20.100000000000001" customHeight="1">
      <c r="A35" s="537"/>
      <c r="B35" s="537"/>
      <c r="C35" s="537"/>
      <c r="D35" s="537"/>
      <c r="E35" s="537"/>
      <c r="F35" s="537"/>
      <c r="G35" s="1272" t="s">
        <v>545</v>
      </c>
      <c r="H35" s="1273"/>
      <c r="I35" s="1273"/>
      <c r="J35" s="1273"/>
      <c r="K35" s="1273"/>
      <c r="L35" s="1273"/>
      <c r="M35" s="1273"/>
      <c r="N35" s="1273"/>
      <c r="O35" s="1274"/>
      <c r="P35" s="537"/>
      <c r="Q35" s="537"/>
      <c r="R35" s="537"/>
      <c r="S35" s="537"/>
      <c r="T35" s="537"/>
      <c r="U35" s="537"/>
      <c r="V35" s="537"/>
    </row>
    <row r="36" spans="1:22" s="434" customFormat="1" ht="20.100000000000001" customHeight="1">
      <c r="A36" s="537"/>
      <c r="B36" s="537"/>
      <c r="C36" s="537"/>
      <c r="D36" s="537"/>
      <c r="E36" s="537"/>
      <c r="F36" s="537"/>
      <c r="G36" s="1272" t="s">
        <v>546</v>
      </c>
      <c r="H36" s="1273"/>
      <c r="I36" s="1273"/>
      <c r="J36" s="1273"/>
      <c r="K36" s="1273"/>
      <c r="L36" s="1273"/>
      <c r="M36" s="1273"/>
      <c r="N36" s="1273"/>
      <c r="O36" s="1274"/>
      <c r="P36" s="537"/>
      <c r="Q36" s="537"/>
      <c r="R36" s="537"/>
      <c r="S36" s="537"/>
      <c r="T36" s="537"/>
      <c r="U36" s="537"/>
      <c r="V36" s="537"/>
    </row>
    <row r="37" spans="1:22" s="434" customFormat="1" ht="20.100000000000001" customHeight="1">
      <c r="A37" s="537"/>
      <c r="B37" s="537"/>
      <c r="C37" s="537"/>
      <c r="D37" s="537"/>
      <c r="E37" s="537"/>
      <c r="F37" s="537"/>
      <c r="G37" s="1272" t="s">
        <v>547</v>
      </c>
      <c r="H37" s="1273"/>
      <c r="I37" s="1273"/>
      <c r="J37" s="1273"/>
      <c r="K37" s="1273"/>
      <c r="L37" s="1273"/>
      <c r="M37" s="1273"/>
      <c r="N37" s="1273"/>
      <c r="O37" s="1274"/>
      <c r="P37" s="537"/>
      <c r="Q37" s="537"/>
      <c r="R37" s="537"/>
      <c r="S37" s="537"/>
      <c r="T37" s="537"/>
      <c r="U37" s="537"/>
      <c r="V37" s="537"/>
    </row>
    <row r="38" spans="1:22" s="434" customFormat="1" ht="20.100000000000001" customHeight="1">
      <c r="A38" s="537"/>
      <c r="B38" s="537"/>
      <c r="C38" s="537"/>
      <c r="D38" s="537"/>
      <c r="E38" s="537"/>
      <c r="F38" s="537"/>
      <c r="G38" s="1272" t="s">
        <v>548</v>
      </c>
      <c r="H38" s="1273"/>
      <c r="I38" s="1273"/>
      <c r="J38" s="1273"/>
      <c r="K38" s="1273"/>
      <c r="L38" s="1273"/>
      <c r="M38" s="1273"/>
      <c r="N38" s="1273"/>
      <c r="O38" s="1274"/>
      <c r="P38" s="537"/>
      <c r="Q38" s="537"/>
      <c r="R38" s="537"/>
      <c r="S38" s="537"/>
      <c r="T38" s="537"/>
      <c r="U38" s="537"/>
      <c r="V38" s="537"/>
    </row>
    <row r="39" spans="1:22" s="434" customFormat="1" ht="20.100000000000001" customHeight="1">
      <c r="A39" s="537"/>
      <c r="B39" s="537"/>
      <c r="C39" s="537"/>
      <c r="D39" s="537"/>
      <c r="E39" s="537"/>
      <c r="F39" s="537"/>
      <c r="G39" s="1282" t="s">
        <v>549</v>
      </c>
      <c r="H39" s="1283"/>
      <c r="I39" s="1283"/>
      <c r="J39" s="1283"/>
      <c r="K39" s="1283"/>
      <c r="L39" s="1283"/>
      <c r="M39" s="1283"/>
      <c r="N39" s="1283"/>
      <c r="O39" s="1284"/>
      <c r="P39" s="537"/>
      <c r="Q39" s="537"/>
      <c r="R39" s="537"/>
      <c r="S39" s="537"/>
      <c r="T39" s="537"/>
      <c r="U39" s="537"/>
      <c r="V39" s="537"/>
    </row>
    <row r="40" spans="1:22" s="434" customFormat="1" ht="20.100000000000001" customHeight="1">
      <c r="A40" s="537"/>
      <c r="B40" s="537"/>
      <c r="C40" s="537"/>
      <c r="D40" s="537"/>
      <c r="E40" s="537"/>
      <c r="F40" s="537"/>
      <c r="G40" s="1282" t="s">
        <v>550</v>
      </c>
      <c r="H40" s="1283"/>
      <c r="I40" s="1283"/>
      <c r="J40" s="1283"/>
      <c r="K40" s="1283"/>
      <c r="L40" s="1283"/>
      <c r="M40" s="1283"/>
      <c r="N40" s="1283"/>
      <c r="O40" s="1284"/>
      <c r="P40" s="537"/>
      <c r="Q40" s="537"/>
      <c r="R40" s="537"/>
      <c r="S40" s="537"/>
      <c r="T40" s="537"/>
      <c r="U40" s="537"/>
      <c r="V40" s="537"/>
    </row>
    <row r="41" spans="1:22" s="434" customFormat="1" ht="20.100000000000001" customHeight="1">
      <c r="A41" s="537"/>
      <c r="B41" s="537"/>
      <c r="C41" s="537"/>
      <c r="D41" s="537"/>
      <c r="E41" s="537"/>
      <c r="F41" s="537"/>
      <c r="G41" s="1282" t="s">
        <v>554</v>
      </c>
      <c r="H41" s="1283"/>
      <c r="I41" s="1283"/>
      <c r="J41" s="1283"/>
      <c r="K41" s="1283"/>
      <c r="L41" s="1283"/>
      <c r="M41" s="1283"/>
      <c r="N41" s="1283"/>
      <c r="O41" s="1284"/>
      <c r="P41" s="537"/>
      <c r="Q41" s="537"/>
      <c r="R41" s="537"/>
      <c r="S41" s="537"/>
      <c r="T41" s="537"/>
      <c r="U41" s="537"/>
      <c r="V41" s="537"/>
    </row>
    <row r="42" spans="1:22" s="434" customFormat="1" ht="20.100000000000001" customHeight="1">
      <c r="A42" s="601"/>
      <c r="B42" s="602"/>
      <c r="C42" s="537"/>
      <c r="D42" s="537"/>
      <c r="E42" s="537"/>
      <c r="F42" s="537"/>
      <c r="G42" s="1285"/>
      <c r="H42" s="1286"/>
      <c r="I42" s="1286"/>
      <c r="J42" s="1286"/>
      <c r="K42" s="1286"/>
      <c r="L42" s="1286"/>
      <c r="M42" s="1286"/>
      <c r="N42" s="1286"/>
      <c r="O42" s="1287"/>
      <c r="P42" s="537"/>
      <c r="Q42" s="537"/>
      <c r="R42" s="537"/>
      <c r="S42" s="537"/>
      <c r="T42" s="537"/>
      <c r="U42" s="537"/>
      <c r="V42" s="537"/>
    </row>
    <row r="43" spans="1:22" s="434" customFormat="1">
      <c r="A43" s="537"/>
      <c r="B43" s="537"/>
      <c r="C43" s="537"/>
      <c r="D43" s="537"/>
      <c r="E43" s="537"/>
      <c r="F43" s="537"/>
      <c r="G43" s="537"/>
      <c r="H43" s="537"/>
      <c r="I43" s="537"/>
      <c r="J43" s="537"/>
      <c r="K43" s="537"/>
      <c r="L43" s="537"/>
      <c r="M43" s="537"/>
      <c r="N43" s="537"/>
      <c r="O43" s="537"/>
      <c r="P43" s="537"/>
      <c r="Q43" s="537"/>
      <c r="R43" s="537"/>
      <c r="S43" s="537"/>
      <c r="T43" s="537"/>
      <c r="U43" s="537"/>
      <c r="V43" s="537"/>
    </row>
    <row r="44" spans="1:22" s="434" customFormat="1"/>
    <row r="45" spans="1:22" s="434" customFormat="1"/>
    <row r="46" spans="1:22" s="434" customFormat="1"/>
    <row r="47" spans="1:22" s="434" customFormat="1"/>
    <row r="48" spans="1:22" s="434" customFormat="1"/>
    <row r="49" s="434" customFormat="1"/>
    <row r="50" s="434" customFormat="1"/>
    <row r="51" s="434" customFormat="1"/>
    <row r="52" s="434" customFormat="1"/>
    <row r="53" s="434" customFormat="1"/>
    <row r="54" s="434" customFormat="1"/>
    <row r="55" s="434" customFormat="1"/>
    <row r="56" s="434" customFormat="1"/>
    <row r="57" s="434" customFormat="1"/>
    <row r="58" s="434" customFormat="1"/>
    <row r="59" s="434" customFormat="1"/>
    <row r="60" s="434" customFormat="1"/>
    <row r="61" s="434" customFormat="1"/>
    <row r="62" s="434" customFormat="1"/>
    <row r="63" s="434" customFormat="1"/>
    <row r="64" s="434" customFormat="1"/>
    <row r="65" s="434" customFormat="1"/>
    <row r="66" s="434" customFormat="1"/>
    <row r="67" s="434" customFormat="1"/>
    <row r="68" s="434" customFormat="1"/>
    <row r="69" s="434" customFormat="1"/>
    <row r="70" s="434" customFormat="1"/>
    <row r="71" s="434" customFormat="1"/>
    <row r="72" s="434" customFormat="1"/>
    <row r="73" s="434" customFormat="1"/>
    <row r="74" s="434" customFormat="1"/>
    <row r="75" s="434" customFormat="1"/>
    <row r="76" s="434" customFormat="1"/>
    <row r="77" s="434" customFormat="1"/>
    <row r="78" s="434" customFormat="1"/>
    <row r="79" s="434" customFormat="1"/>
    <row r="80" s="434" customFormat="1"/>
    <row r="81" s="434" customFormat="1"/>
    <row r="82" s="434" customFormat="1"/>
    <row r="83" s="434" customFormat="1"/>
    <row r="84" s="434" customFormat="1"/>
    <row r="85" s="434" customFormat="1"/>
    <row r="86" s="434" customFormat="1"/>
    <row r="87" s="434" customFormat="1"/>
    <row r="88" s="434" customFormat="1"/>
    <row r="89" s="434" customFormat="1"/>
    <row r="90" s="434" customFormat="1"/>
    <row r="91" s="434" customFormat="1"/>
    <row r="92" s="434" customFormat="1"/>
    <row r="93" s="434" customFormat="1"/>
    <row r="94" s="434" customForma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row r="161" s="434" customFormat="1"/>
    <row r="162" s="434" customFormat="1"/>
    <row r="163" s="434" customFormat="1"/>
    <row r="164" s="434" customFormat="1"/>
    <row r="165" s="434" customFormat="1"/>
    <row r="166" s="434" customFormat="1"/>
    <row r="167" s="434" customFormat="1"/>
    <row r="168" s="434" customFormat="1"/>
    <row r="169" s="434" customFormat="1"/>
    <row r="170" s="434" customFormat="1"/>
    <row r="171" s="434" customFormat="1"/>
    <row r="172" s="434" customFormat="1"/>
    <row r="173" s="434" customFormat="1"/>
    <row r="174" s="434" customFormat="1"/>
    <row r="175" s="434" customFormat="1"/>
    <row r="176" s="434" customFormat="1"/>
    <row r="177" s="434" customFormat="1"/>
    <row r="178" s="434" customFormat="1"/>
    <row r="179" s="434" customFormat="1"/>
    <row r="180" s="434" customFormat="1"/>
    <row r="181" s="434" customFormat="1"/>
    <row r="182" s="434" customFormat="1"/>
    <row r="183" s="434" customFormat="1"/>
    <row r="184" s="434" customFormat="1"/>
    <row r="185" s="434" customFormat="1"/>
    <row r="186" s="434" customFormat="1"/>
    <row r="187" s="434" customFormat="1"/>
    <row r="188" s="434" customFormat="1"/>
    <row r="189" s="434" customFormat="1"/>
    <row r="190" s="434" customFormat="1"/>
    <row r="191" s="434" customFormat="1"/>
    <row r="192" s="434" customFormat="1"/>
    <row r="193" s="434" customFormat="1"/>
    <row r="194" s="434" customFormat="1"/>
    <row r="195" s="434" customFormat="1"/>
    <row r="196" s="434" customFormat="1"/>
    <row r="197" s="434" customFormat="1"/>
    <row r="198" s="434" customFormat="1"/>
    <row r="199" s="434" customFormat="1"/>
    <row r="200" s="434" customFormat="1"/>
    <row r="201" s="434" customFormat="1"/>
    <row r="202" s="434" customFormat="1"/>
    <row r="203" s="434" customFormat="1"/>
    <row r="204" s="434" customFormat="1"/>
    <row r="205" s="434" customFormat="1"/>
    <row r="206" s="434" customFormat="1"/>
    <row r="207" s="434" customFormat="1"/>
    <row r="208" s="434" customFormat="1"/>
    <row r="209" s="434" customFormat="1"/>
    <row r="210" s="434" customFormat="1"/>
    <row r="211" s="434" customFormat="1"/>
    <row r="212" s="434" customFormat="1"/>
    <row r="213" s="434" customFormat="1"/>
    <row r="214" s="434" customFormat="1"/>
    <row r="215" s="434" customFormat="1"/>
    <row r="216" s="434" customFormat="1"/>
    <row r="217" s="434" customFormat="1"/>
    <row r="218" s="434" customFormat="1"/>
    <row r="219" s="434" customFormat="1"/>
    <row r="220" s="434" customFormat="1"/>
    <row r="221" s="434" customFormat="1"/>
    <row r="222" s="434" customFormat="1"/>
    <row r="223" s="434" customFormat="1"/>
    <row r="224" s="434" customFormat="1"/>
    <row r="225" s="434" customFormat="1"/>
    <row r="226" s="434" customFormat="1"/>
    <row r="227" s="434" customFormat="1"/>
    <row r="228" s="434" customFormat="1"/>
    <row r="229" s="434" customFormat="1"/>
    <row r="230" s="434" customFormat="1"/>
    <row r="231" s="434" customFormat="1"/>
    <row r="232" s="434" customFormat="1"/>
    <row r="233" s="434" customFormat="1"/>
    <row r="234" s="434" customFormat="1"/>
    <row r="235" s="434" customFormat="1"/>
    <row r="236" s="434" customFormat="1"/>
    <row r="237" s="434" customFormat="1"/>
    <row r="238" s="434" customFormat="1"/>
    <row r="239" s="434" customFormat="1"/>
    <row r="240" s="434" customFormat="1"/>
    <row r="241" s="434" customFormat="1"/>
    <row r="242" s="434" customFormat="1"/>
    <row r="243" s="434" customFormat="1"/>
    <row r="244" s="434" customFormat="1"/>
    <row r="245" s="434" customFormat="1"/>
    <row r="246" s="434" customFormat="1"/>
    <row r="247" s="434" customFormat="1"/>
    <row r="248" s="434" customFormat="1"/>
    <row r="249" s="434" customFormat="1"/>
    <row r="250" s="434" customFormat="1"/>
    <row r="251" s="434" customFormat="1"/>
    <row r="252" s="434" customFormat="1"/>
    <row r="253" s="434" customFormat="1"/>
    <row r="254" s="434" customFormat="1"/>
    <row r="255" s="434" customFormat="1"/>
    <row r="256" s="434" customFormat="1"/>
    <row r="257" s="434" customFormat="1"/>
    <row r="258" s="434" customFormat="1"/>
    <row r="259" s="434" customFormat="1"/>
    <row r="260" s="434" customFormat="1"/>
    <row r="261" s="434" customFormat="1"/>
    <row r="262" s="434" customFormat="1"/>
    <row r="263" s="434" customFormat="1"/>
    <row r="264" s="434" customFormat="1"/>
    <row r="265" s="434" customFormat="1"/>
    <row r="266" s="434" customFormat="1"/>
    <row r="267" s="434" customFormat="1"/>
    <row r="268" s="434" customFormat="1"/>
    <row r="269" s="434" customFormat="1"/>
    <row r="270" s="434" customFormat="1"/>
    <row r="271" s="434" customFormat="1"/>
    <row r="272" s="434" customFormat="1"/>
    <row r="273" s="434" customFormat="1"/>
    <row r="274" s="434" customFormat="1"/>
    <row r="275" s="434" customFormat="1"/>
    <row r="276" s="434" customFormat="1"/>
    <row r="277" s="434" customFormat="1"/>
    <row r="278" s="434" customFormat="1"/>
    <row r="279" s="434" customFormat="1"/>
    <row r="280" s="434" customFormat="1"/>
    <row r="281" s="434" customFormat="1"/>
    <row r="282" s="434" customFormat="1"/>
    <row r="283" s="434" customFormat="1"/>
    <row r="284" s="434" customFormat="1"/>
    <row r="285" s="434" customFormat="1"/>
    <row r="286" s="434" customFormat="1"/>
    <row r="287" s="434" customFormat="1"/>
    <row r="288" s="434" customFormat="1"/>
    <row r="289" s="434" customFormat="1"/>
    <row r="290" s="434" customFormat="1"/>
    <row r="291" s="434" customFormat="1"/>
    <row r="292" s="434" customFormat="1"/>
    <row r="293" s="434" customFormat="1"/>
    <row r="294" s="434" customFormat="1"/>
    <row r="295" s="434" customFormat="1"/>
    <row r="296" s="434" customFormat="1"/>
    <row r="297" s="434" customFormat="1"/>
    <row r="298" s="434" customFormat="1"/>
    <row r="299" s="434" customFormat="1"/>
    <row r="300" s="434" customFormat="1"/>
    <row r="301" s="434" customFormat="1"/>
    <row r="302" s="434" customFormat="1"/>
    <row r="303" s="434" customFormat="1"/>
    <row r="304" s="434" customFormat="1"/>
    <row r="305" s="434" customFormat="1"/>
    <row r="306" s="434" customFormat="1"/>
    <row r="307" s="434" customFormat="1"/>
    <row r="308" s="434" customFormat="1"/>
    <row r="309" s="434" customFormat="1"/>
    <row r="310" s="434" customFormat="1"/>
    <row r="311" s="434" customFormat="1"/>
    <row r="312" s="434" customFormat="1"/>
    <row r="313" s="434" customFormat="1"/>
    <row r="314" s="434" customFormat="1"/>
    <row r="315" s="434" customFormat="1"/>
    <row r="316" s="434" customFormat="1"/>
    <row r="317" s="434" customFormat="1"/>
    <row r="318" s="434" customFormat="1"/>
    <row r="319" s="434" customFormat="1"/>
    <row r="320" s="434" customFormat="1"/>
    <row r="321" s="434" customFormat="1"/>
    <row r="322" s="434" customFormat="1"/>
    <row r="323" s="434" customFormat="1"/>
    <row r="324" s="434" customFormat="1"/>
    <row r="325" s="434" customFormat="1"/>
    <row r="326" s="434" customFormat="1"/>
    <row r="327" s="434" customFormat="1"/>
    <row r="328" s="434" customFormat="1"/>
    <row r="329" s="434" customFormat="1"/>
    <row r="330" s="434" customFormat="1"/>
    <row r="331" s="434" customFormat="1"/>
    <row r="332" s="434" customFormat="1"/>
    <row r="333" s="434" customFormat="1"/>
    <row r="334" s="434" customFormat="1"/>
    <row r="335" s="434" customFormat="1"/>
    <row r="336" s="434" customFormat="1"/>
    <row r="337" s="434" customFormat="1"/>
    <row r="338" s="434" customFormat="1"/>
    <row r="339" s="434" customFormat="1"/>
    <row r="340" s="434" customFormat="1"/>
    <row r="341" s="434" customFormat="1"/>
    <row r="342" s="434" customFormat="1"/>
    <row r="343" s="434" customFormat="1"/>
    <row r="344" s="434" customFormat="1"/>
    <row r="345" s="434" customFormat="1"/>
    <row r="346" s="434" customFormat="1"/>
    <row r="347" s="434" customFormat="1"/>
    <row r="348" s="434" customFormat="1"/>
    <row r="349" s="434" customFormat="1"/>
    <row r="350" s="434" customFormat="1"/>
    <row r="351" s="434" customFormat="1"/>
    <row r="352" s="434" customFormat="1"/>
    <row r="353" s="434" customFormat="1"/>
    <row r="354" s="434" customFormat="1"/>
    <row r="355" s="434" customFormat="1"/>
    <row r="356" s="434" customFormat="1"/>
    <row r="357" s="434" customFormat="1"/>
    <row r="358" s="434" customFormat="1"/>
    <row r="359" s="434" customFormat="1"/>
    <row r="360" s="434" customFormat="1"/>
    <row r="361" s="434" customFormat="1"/>
    <row r="362" s="434" customFormat="1"/>
    <row r="363" s="434" customFormat="1"/>
    <row r="364" s="434" customFormat="1"/>
    <row r="365" s="434" customFormat="1"/>
    <row r="366" s="434" customFormat="1"/>
    <row r="367" s="434" customFormat="1"/>
    <row r="368" s="434" customFormat="1"/>
    <row r="369" s="434" customFormat="1"/>
    <row r="370" s="434" customFormat="1"/>
    <row r="371" s="434" customFormat="1"/>
    <row r="372" s="434" customFormat="1"/>
    <row r="373" s="434" customFormat="1"/>
    <row r="374" s="434" customFormat="1"/>
    <row r="375" s="434" customFormat="1"/>
    <row r="376" s="434" customFormat="1"/>
    <row r="377" s="434" customFormat="1"/>
    <row r="378" s="434" customFormat="1"/>
    <row r="379" s="434" customFormat="1"/>
    <row r="380" s="434" customFormat="1"/>
    <row r="381" s="434" customFormat="1"/>
    <row r="382" s="434" customFormat="1"/>
    <row r="383" s="434" customFormat="1"/>
    <row r="384" s="434" customFormat="1"/>
    <row r="385" s="434" customFormat="1"/>
    <row r="386" s="434" customFormat="1"/>
    <row r="387" s="434" customFormat="1"/>
    <row r="388" s="434" customFormat="1"/>
    <row r="389" s="434" customFormat="1"/>
    <row r="390" s="434" customFormat="1"/>
    <row r="391" s="434" customFormat="1"/>
    <row r="392" s="434" customFormat="1"/>
    <row r="393" s="434" customFormat="1"/>
    <row r="394" s="434" customFormat="1"/>
    <row r="395" s="434" customFormat="1"/>
    <row r="396" s="434" customFormat="1"/>
    <row r="397" s="434" customFormat="1"/>
    <row r="398" s="434" customFormat="1"/>
    <row r="399" s="434" customFormat="1"/>
    <row r="400" s="434" customFormat="1"/>
    <row r="401" s="434" customFormat="1"/>
    <row r="402" s="434" customFormat="1"/>
    <row r="403" s="434" customFormat="1"/>
    <row r="404" s="434" customFormat="1"/>
    <row r="405" s="434" customFormat="1"/>
    <row r="406" s="434" customFormat="1"/>
    <row r="407" s="434" customFormat="1"/>
    <row r="408" s="434" customFormat="1"/>
    <row r="409" s="434" customFormat="1"/>
    <row r="410" s="434" customFormat="1"/>
    <row r="411" s="434" customFormat="1"/>
    <row r="412" s="434" customFormat="1"/>
    <row r="413" s="434" customFormat="1"/>
    <row r="414" s="434" customFormat="1"/>
    <row r="415" s="434" customFormat="1"/>
    <row r="416" s="434" customFormat="1"/>
    <row r="417" s="434" customFormat="1"/>
    <row r="418" s="434" customFormat="1"/>
    <row r="419" s="434" customFormat="1"/>
    <row r="420" s="434" customFormat="1"/>
    <row r="421" s="434" customFormat="1"/>
    <row r="422" s="434" customFormat="1"/>
    <row r="423" s="434" customFormat="1"/>
    <row r="424" s="434" customFormat="1"/>
    <row r="425" s="434" customFormat="1"/>
    <row r="426" s="434" customFormat="1"/>
    <row r="427" s="434" customFormat="1"/>
    <row r="428" s="434" customFormat="1"/>
    <row r="429" s="434" customFormat="1"/>
    <row r="430" s="434" customFormat="1"/>
    <row r="431" s="434" customFormat="1"/>
    <row r="432" s="434" customFormat="1"/>
    <row r="433" s="434" customFormat="1"/>
    <row r="434" s="434" customFormat="1"/>
    <row r="435" s="434" customFormat="1"/>
    <row r="436" s="434" customFormat="1"/>
    <row r="437" s="434" customFormat="1"/>
    <row r="438" s="434" customFormat="1"/>
    <row r="439" s="434" customFormat="1"/>
    <row r="440" s="434" customFormat="1"/>
    <row r="441" s="434" customFormat="1"/>
    <row r="442" s="434" customFormat="1"/>
    <row r="443" s="434" customFormat="1"/>
    <row r="444" s="434" customFormat="1"/>
    <row r="445" s="434" customFormat="1"/>
    <row r="446" s="434" customFormat="1"/>
    <row r="447" s="434" customFormat="1"/>
    <row r="448" s="434" customFormat="1"/>
    <row r="449" s="434" customFormat="1"/>
    <row r="450" s="434" customFormat="1"/>
    <row r="451" s="434" customFormat="1"/>
    <row r="452" s="434" customFormat="1"/>
    <row r="453" s="434" customFormat="1"/>
    <row r="454" s="434" customFormat="1"/>
    <row r="455" s="434" customFormat="1"/>
    <row r="456" s="434" customFormat="1"/>
    <row r="457" s="434" customFormat="1"/>
    <row r="458" s="434" customFormat="1"/>
    <row r="459" s="434" customFormat="1"/>
    <row r="460" s="434" customFormat="1"/>
    <row r="461" s="434" customFormat="1"/>
    <row r="462" s="434" customFormat="1"/>
    <row r="463" s="434" customFormat="1"/>
    <row r="464" s="434" customFormat="1"/>
    <row r="465" s="434" customFormat="1"/>
    <row r="466" s="434" customFormat="1"/>
    <row r="467" s="434" customFormat="1"/>
    <row r="468" s="434" customFormat="1"/>
    <row r="469" s="434" customFormat="1"/>
    <row r="470" s="434" customFormat="1"/>
    <row r="471" s="434" customFormat="1"/>
    <row r="472" s="434" customFormat="1"/>
    <row r="473" s="434" customFormat="1"/>
    <row r="474" s="434" customFormat="1"/>
    <row r="475" s="434" customFormat="1"/>
    <row r="476" s="434" customFormat="1"/>
    <row r="477" s="434" customFormat="1"/>
    <row r="478" s="434" customFormat="1"/>
    <row r="479" s="434" customFormat="1"/>
    <row r="480" s="434" customFormat="1"/>
    <row r="481" s="434" customFormat="1"/>
    <row r="482" s="434" customFormat="1"/>
    <row r="483" s="434" customFormat="1"/>
    <row r="484" s="434" customFormat="1"/>
    <row r="485" s="434" customFormat="1"/>
    <row r="486" s="434" customFormat="1"/>
    <row r="487" s="434" customFormat="1"/>
    <row r="488" s="434" customFormat="1"/>
    <row r="489" s="434" customFormat="1"/>
    <row r="490" s="434" customFormat="1"/>
    <row r="491" s="434" customFormat="1"/>
    <row r="492" s="434" customFormat="1"/>
    <row r="493" s="434" customFormat="1"/>
    <row r="494" s="434" customFormat="1"/>
    <row r="495" s="434" customFormat="1"/>
    <row r="496" s="434" customFormat="1"/>
    <row r="497" s="434" customFormat="1"/>
    <row r="498" s="434" customFormat="1"/>
    <row r="499" s="434" customFormat="1"/>
    <row r="500" s="434" customFormat="1"/>
    <row r="501" s="434" customFormat="1"/>
    <row r="502" s="434" customFormat="1"/>
    <row r="503" s="434" customFormat="1"/>
    <row r="504" s="434" customFormat="1"/>
    <row r="505" s="434" customFormat="1"/>
    <row r="506" s="434" customFormat="1"/>
    <row r="507" s="434" customFormat="1"/>
    <row r="508" s="434" customFormat="1"/>
    <row r="509" s="434" customFormat="1"/>
    <row r="510" s="434" customFormat="1"/>
    <row r="511" s="434" customFormat="1"/>
    <row r="512" s="434" customFormat="1"/>
    <row r="513" s="434" customFormat="1"/>
    <row r="514" s="434" customFormat="1"/>
    <row r="515" s="434" customFormat="1"/>
    <row r="516" s="434" customFormat="1"/>
    <row r="517" s="434" customFormat="1"/>
    <row r="518" s="434" customFormat="1"/>
    <row r="519" s="434" customFormat="1"/>
    <row r="520" s="434" customFormat="1"/>
    <row r="521" s="434" customFormat="1"/>
    <row r="522" s="434" customFormat="1"/>
    <row r="523" s="434" customFormat="1"/>
    <row r="524" s="434" customFormat="1"/>
    <row r="525" s="434" customFormat="1"/>
    <row r="526" s="434" customFormat="1"/>
    <row r="527" s="434" customFormat="1"/>
    <row r="528" s="434" customFormat="1"/>
    <row r="529" s="434" customFormat="1"/>
    <row r="530" s="434" customFormat="1"/>
    <row r="531" s="434" customFormat="1"/>
    <row r="532" s="434" customFormat="1"/>
    <row r="533" s="434" customFormat="1"/>
    <row r="534" s="434" customFormat="1"/>
    <row r="535" s="434" customFormat="1"/>
    <row r="536" s="434" customFormat="1"/>
    <row r="537" s="434" customFormat="1"/>
    <row r="538" s="434" customFormat="1"/>
    <row r="539" s="434" customFormat="1"/>
    <row r="540" s="434" customFormat="1"/>
    <row r="541" s="434" customFormat="1"/>
    <row r="542" s="434" customFormat="1"/>
    <row r="543" s="434" customFormat="1"/>
    <row r="544" s="434" customFormat="1"/>
    <row r="545" s="434" customFormat="1"/>
    <row r="546" s="434" customFormat="1"/>
    <row r="547" s="434" customFormat="1"/>
    <row r="548" s="434" customFormat="1"/>
    <row r="549" s="434" customFormat="1"/>
    <row r="550" s="434" customFormat="1"/>
    <row r="551" s="434" customFormat="1"/>
    <row r="552" s="434" customFormat="1"/>
    <row r="553" s="434" customFormat="1"/>
    <row r="554" s="434" customFormat="1"/>
    <row r="555" s="434" customFormat="1"/>
    <row r="556" s="434" customFormat="1"/>
    <row r="557" s="434" customFormat="1"/>
    <row r="558" s="434" customFormat="1"/>
    <row r="559" s="434" customFormat="1"/>
    <row r="560" s="434" customFormat="1"/>
    <row r="561" s="434" customFormat="1"/>
    <row r="562" s="434" customFormat="1"/>
    <row r="563" s="434" customFormat="1"/>
    <row r="564" s="434" customFormat="1"/>
    <row r="565" s="434" customFormat="1"/>
    <row r="566" s="434" customFormat="1"/>
    <row r="567" s="434" customFormat="1"/>
    <row r="568" s="434" customFormat="1"/>
    <row r="569" s="434" customFormat="1"/>
    <row r="570" s="434" customFormat="1"/>
    <row r="571" s="434" customFormat="1"/>
    <row r="572" s="434" customFormat="1"/>
    <row r="573" s="434" customFormat="1"/>
    <row r="574" s="434" customFormat="1"/>
    <row r="575" s="434" customFormat="1"/>
    <row r="576" s="434" customFormat="1"/>
    <row r="577" s="434" customFormat="1"/>
    <row r="578" s="434" customFormat="1"/>
    <row r="579" s="434" customFormat="1"/>
    <row r="580" s="434" customFormat="1"/>
    <row r="581" s="434" customFormat="1"/>
    <row r="582" s="434" customFormat="1"/>
    <row r="583" s="434" customFormat="1"/>
    <row r="584" s="434" customFormat="1"/>
    <row r="585" s="434" customFormat="1"/>
    <row r="586" s="434" customFormat="1"/>
    <row r="587" s="434" customFormat="1"/>
    <row r="588" s="434" customFormat="1"/>
    <row r="589" s="434" customFormat="1"/>
    <row r="590" s="434" customFormat="1"/>
    <row r="591" s="434" customFormat="1"/>
    <row r="592" s="434" customFormat="1"/>
    <row r="593" s="434" customFormat="1"/>
    <row r="594" s="434" customFormat="1"/>
    <row r="595" s="434" customFormat="1"/>
    <row r="596" s="434" customFormat="1"/>
    <row r="597" s="434" customFormat="1"/>
    <row r="598" s="434" customFormat="1"/>
    <row r="599" s="434" customFormat="1"/>
    <row r="600" s="434" customFormat="1"/>
    <row r="601" s="434" customFormat="1"/>
    <row r="602" s="434" customFormat="1"/>
    <row r="603" s="434" customFormat="1"/>
    <row r="604" s="434" customFormat="1"/>
    <row r="605" s="434" customFormat="1"/>
    <row r="606" s="434" customFormat="1"/>
    <row r="607" s="434" customFormat="1"/>
    <row r="608" s="434" customFormat="1"/>
    <row r="609" s="434" customFormat="1"/>
    <row r="610" s="434" customFormat="1"/>
    <row r="611" s="434" customFormat="1"/>
    <row r="612" s="434" customFormat="1"/>
    <row r="613" s="434" customFormat="1"/>
    <row r="614" s="434" customFormat="1"/>
    <row r="615" s="434" customFormat="1"/>
    <row r="616" s="434" customFormat="1"/>
    <row r="617" s="434" customFormat="1"/>
    <row r="618" s="434" customFormat="1"/>
    <row r="619" s="434" customFormat="1"/>
    <row r="620" s="434" customFormat="1"/>
    <row r="621" s="434" customFormat="1"/>
    <row r="622" s="434" customFormat="1"/>
    <row r="623" s="434" customFormat="1"/>
    <row r="624" s="434" customFormat="1"/>
    <row r="625" spans="1:14" s="434" customFormat="1"/>
    <row r="626" spans="1:14" s="434" customFormat="1"/>
    <row r="627" spans="1:14" s="434" customFormat="1"/>
    <row r="628" spans="1:14" s="434" customFormat="1"/>
    <row r="629" spans="1:14" s="434" customFormat="1"/>
    <row r="630" spans="1:14" s="434" customFormat="1"/>
    <row r="631" spans="1:14" s="434" customFormat="1"/>
    <row r="632" spans="1:14" s="434" customFormat="1"/>
    <row r="633" spans="1:14" s="434" customFormat="1"/>
    <row r="634" spans="1:14" s="434" customFormat="1"/>
    <row r="635" spans="1:14" s="434" customFormat="1"/>
    <row r="636" spans="1:14" s="434" customFormat="1"/>
    <row r="637" spans="1:14" s="434" customFormat="1">
      <c r="A637" s="191"/>
      <c r="B637" s="191"/>
      <c r="C637" s="63"/>
      <c r="D637" s="191"/>
      <c r="E637" s="63"/>
      <c r="F637" s="63"/>
      <c r="G637" s="191"/>
      <c r="H637" s="191"/>
      <c r="I637" s="191"/>
      <c r="J637" s="191"/>
      <c r="K637" s="191"/>
      <c r="L637" s="191"/>
      <c r="M637" s="191"/>
      <c r="N637" s="191"/>
    </row>
    <row r="638" spans="1:14" s="434" customFormat="1">
      <c r="A638" s="191"/>
      <c r="B638" s="191"/>
      <c r="C638" s="63"/>
      <c r="D638" s="191"/>
      <c r="E638" s="63"/>
      <c r="F638" s="63"/>
      <c r="G638" s="191"/>
      <c r="H638" s="191"/>
      <c r="I638" s="191"/>
      <c r="J638" s="191"/>
      <c r="K638" s="191"/>
      <c r="L638" s="191"/>
      <c r="M638" s="191"/>
      <c r="N638" s="191"/>
    </row>
    <row r="639" spans="1:14" s="434" customFormat="1">
      <c r="A639" s="191"/>
      <c r="B639" s="191"/>
      <c r="C639" s="63"/>
      <c r="D639" s="191"/>
      <c r="E639" s="63"/>
      <c r="F639" s="63"/>
      <c r="G639" s="191"/>
      <c r="H639" s="191"/>
      <c r="I639" s="191"/>
      <c r="J639" s="191"/>
      <c r="K639" s="191"/>
      <c r="L639" s="191"/>
      <c r="M639" s="191"/>
      <c r="N639" s="191"/>
    </row>
    <row r="640" spans="1:14" s="434" customFormat="1">
      <c r="A640" s="191"/>
      <c r="B640" s="191"/>
      <c r="C640" s="63"/>
      <c r="D640" s="191"/>
      <c r="E640" s="63"/>
      <c r="F640" s="63"/>
      <c r="G640" s="191"/>
      <c r="H640" s="191"/>
      <c r="I640" s="191"/>
      <c r="J640" s="191"/>
      <c r="K640" s="191"/>
      <c r="L640" s="191"/>
      <c r="M640" s="191"/>
      <c r="N640" s="191"/>
    </row>
    <row r="641" spans="1:14" s="434" customFormat="1">
      <c r="A641" s="191"/>
      <c r="B641" s="191"/>
      <c r="C641" s="63"/>
      <c r="D641" s="191"/>
      <c r="E641" s="63"/>
      <c r="F641" s="63"/>
      <c r="G641" s="191"/>
      <c r="H641" s="191"/>
      <c r="I641" s="191"/>
      <c r="J641" s="191"/>
      <c r="K641" s="191"/>
      <c r="L641" s="191"/>
      <c r="M641" s="191"/>
      <c r="N641" s="191"/>
    </row>
    <row r="642" spans="1:14" s="434" customFormat="1">
      <c r="A642" s="191"/>
      <c r="B642" s="191"/>
      <c r="C642" s="63"/>
      <c r="D642" s="191"/>
      <c r="E642" s="63"/>
      <c r="F642" s="63"/>
      <c r="G642" s="191"/>
      <c r="H642" s="191"/>
      <c r="I642" s="191"/>
      <c r="J642" s="191"/>
      <c r="K642" s="191"/>
      <c r="L642" s="191"/>
      <c r="M642" s="191"/>
      <c r="N642" s="191"/>
    </row>
    <row r="643" spans="1:14" s="434" customFormat="1">
      <c r="A643" s="191"/>
      <c r="B643" s="191"/>
      <c r="C643" s="63"/>
      <c r="D643" s="191"/>
      <c r="E643" s="63"/>
      <c r="F643" s="63"/>
      <c r="G643" s="191"/>
      <c r="H643" s="191"/>
      <c r="I643" s="191"/>
      <c r="J643" s="191"/>
      <c r="K643" s="191"/>
      <c r="L643" s="191"/>
      <c r="M643" s="191"/>
      <c r="N643" s="191"/>
    </row>
    <row r="644" spans="1:14" s="434" customFormat="1">
      <c r="A644" s="191"/>
      <c r="B644" s="191"/>
      <c r="C644" s="63"/>
      <c r="D644" s="191"/>
      <c r="E644" s="63"/>
      <c r="F644" s="63"/>
      <c r="G644" s="191"/>
      <c r="H644" s="191"/>
      <c r="I644" s="191"/>
      <c r="J644" s="191"/>
      <c r="K644" s="191"/>
      <c r="L644" s="191"/>
      <c r="M644" s="191"/>
      <c r="N644" s="191"/>
    </row>
    <row r="645" spans="1:14" s="434" customFormat="1">
      <c r="A645" s="191"/>
      <c r="B645" s="191"/>
      <c r="C645" s="63"/>
      <c r="D645" s="191"/>
      <c r="E645" s="63"/>
      <c r="F645" s="63"/>
      <c r="G645" s="191"/>
      <c r="H645" s="191"/>
      <c r="I645" s="191"/>
      <c r="J645" s="191"/>
      <c r="K645" s="191"/>
      <c r="L645" s="191"/>
      <c r="M645" s="191"/>
      <c r="N645" s="191"/>
    </row>
    <row r="646" spans="1:14" s="434" customFormat="1">
      <c r="A646" s="191"/>
      <c r="B646" s="191"/>
      <c r="C646" s="63"/>
      <c r="D646" s="191"/>
      <c r="E646" s="63"/>
      <c r="F646" s="63"/>
      <c r="G646" s="191"/>
      <c r="H646" s="191"/>
      <c r="I646" s="191"/>
      <c r="J646" s="191"/>
      <c r="K646" s="191"/>
      <c r="L646" s="191"/>
      <c r="M646" s="191"/>
      <c r="N646" s="191"/>
    </row>
    <row r="647" spans="1:14" s="434" customFormat="1">
      <c r="A647" s="191"/>
      <c r="B647" s="191"/>
      <c r="C647" s="63"/>
      <c r="D647" s="191"/>
      <c r="E647" s="63"/>
      <c r="F647" s="63"/>
      <c r="G647" s="191"/>
      <c r="H647" s="191"/>
      <c r="I647" s="191"/>
      <c r="J647" s="191"/>
      <c r="K647" s="191"/>
      <c r="L647" s="191"/>
      <c r="M647" s="191"/>
      <c r="N647" s="191"/>
    </row>
    <row r="648" spans="1:14" s="434" customFormat="1">
      <c r="A648" s="191"/>
      <c r="B648" s="191"/>
      <c r="C648" s="63"/>
      <c r="D648" s="191"/>
      <c r="E648" s="63"/>
      <c r="F648" s="63"/>
      <c r="G648" s="191"/>
      <c r="H648" s="191"/>
      <c r="I648" s="191"/>
      <c r="J648" s="191"/>
      <c r="K648" s="191"/>
      <c r="L648" s="191"/>
      <c r="M648" s="191"/>
      <c r="N648" s="191"/>
    </row>
    <row r="649" spans="1:14" s="434" customFormat="1">
      <c r="A649" s="191"/>
      <c r="B649" s="191"/>
      <c r="C649" s="63"/>
      <c r="D649" s="191"/>
      <c r="E649" s="63"/>
      <c r="F649" s="63"/>
      <c r="G649" s="191"/>
      <c r="H649" s="191"/>
      <c r="I649" s="191"/>
      <c r="J649" s="191"/>
      <c r="K649" s="191"/>
      <c r="L649" s="191"/>
      <c r="M649" s="191"/>
      <c r="N649" s="191"/>
    </row>
    <row r="650" spans="1:14" s="434" customFormat="1">
      <c r="A650" s="191"/>
      <c r="B650" s="191"/>
      <c r="C650" s="63"/>
      <c r="D650" s="191"/>
      <c r="E650" s="63"/>
      <c r="F650" s="63"/>
      <c r="G650" s="191"/>
      <c r="H650" s="191"/>
      <c r="I650" s="191"/>
      <c r="J650" s="191"/>
      <c r="K650" s="191"/>
      <c r="L650" s="191"/>
      <c r="M650" s="191"/>
      <c r="N650" s="191"/>
    </row>
    <row r="651" spans="1:14" s="434" customFormat="1">
      <c r="A651" s="191"/>
      <c r="B651" s="191"/>
      <c r="C651" s="63"/>
      <c r="D651" s="191"/>
      <c r="E651" s="63"/>
      <c r="F651" s="63"/>
      <c r="G651" s="191"/>
      <c r="H651" s="191"/>
      <c r="I651" s="191"/>
      <c r="J651" s="191"/>
      <c r="K651" s="191"/>
      <c r="L651" s="191"/>
      <c r="M651" s="191"/>
      <c r="N651" s="191"/>
    </row>
    <row r="652" spans="1:14" s="434" customFormat="1">
      <c r="A652" s="191"/>
      <c r="B652" s="191"/>
      <c r="C652" s="63"/>
      <c r="D652" s="191"/>
      <c r="E652" s="63"/>
      <c r="F652" s="63"/>
      <c r="G652" s="191"/>
      <c r="H652" s="191"/>
      <c r="I652" s="191"/>
      <c r="J652" s="191"/>
      <c r="K652" s="191"/>
      <c r="L652" s="191"/>
      <c r="M652" s="191"/>
      <c r="N652" s="191"/>
    </row>
    <row r="653" spans="1:14" s="434" customFormat="1">
      <c r="A653" s="191"/>
      <c r="B653" s="191"/>
      <c r="C653" s="63"/>
      <c r="D653" s="191"/>
      <c r="E653" s="63"/>
      <c r="F653" s="63"/>
      <c r="G653" s="191"/>
      <c r="H653" s="191"/>
      <c r="I653" s="191"/>
      <c r="J653" s="191"/>
      <c r="K653" s="191"/>
      <c r="L653" s="191"/>
      <c r="M653" s="191"/>
      <c r="N653" s="191"/>
    </row>
    <row r="654" spans="1:14" s="434" customFormat="1">
      <c r="A654" s="191"/>
      <c r="B654" s="191"/>
      <c r="C654" s="63"/>
      <c r="D654" s="191"/>
      <c r="E654" s="63"/>
      <c r="F654" s="63"/>
      <c r="G654" s="191"/>
      <c r="H654" s="191"/>
      <c r="I654" s="191"/>
      <c r="J654" s="191"/>
      <c r="K654" s="191"/>
      <c r="L654" s="191"/>
      <c r="M654" s="191"/>
      <c r="N654" s="191"/>
    </row>
    <row r="655" spans="1:14" s="434" customFormat="1">
      <c r="A655" s="191"/>
      <c r="B655" s="191"/>
      <c r="C655" s="63"/>
      <c r="D655" s="191"/>
      <c r="E655" s="63"/>
      <c r="F655" s="63"/>
      <c r="G655" s="191"/>
      <c r="H655" s="191"/>
      <c r="I655" s="191"/>
      <c r="J655" s="191"/>
      <c r="K655" s="191"/>
      <c r="L655" s="191"/>
      <c r="M655" s="191"/>
      <c r="N655" s="191"/>
    </row>
    <row r="656" spans="1:14" s="434" customFormat="1">
      <c r="A656" s="191"/>
      <c r="B656" s="191"/>
      <c r="C656" s="63"/>
      <c r="D656" s="191"/>
      <c r="E656" s="63"/>
      <c r="F656" s="63"/>
      <c r="G656" s="191"/>
      <c r="H656" s="191"/>
      <c r="I656" s="191"/>
      <c r="J656" s="191"/>
      <c r="K656" s="191"/>
      <c r="L656" s="191"/>
      <c r="M656" s="191"/>
      <c r="N656" s="191"/>
    </row>
    <row r="657" spans="1:14" s="434" customFormat="1">
      <c r="A657" s="191"/>
      <c r="B657" s="191"/>
      <c r="C657" s="63"/>
      <c r="D657" s="191"/>
      <c r="E657" s="63"/>
      <c r="F657" s="63"/>
      <c r="G657" s="191"/>
      <c r="H657" s="191"/>
      <c r="I657" s="191"/>
      <c r="J657" s="191"/>
      <c r="K657" s="191"/>
      <c r="L657" s="191"/>
      <c r="M657" s="191"/>
      <c r="N657" s="191"/>
    </row>
    <row r="658" spans="1:14" s="434" customFormat="1">
      <c r="A658" s="191"/>
      <c r="B658" s="191"/>
      <c r="C658" s="63"/>
      <c r="D658" s="191"/>
      <c r="E658" s="63"/>
      <c r="F658" s="63"/>
      <c r="G658" s="191"/>
      <c r="H658" s="191"/>
      <c r="I658" s="191"/>
      <c r="J658" s="191"/>
      <c r="K658" s="191"/>
      <c r="L658" s="191"/>
      <c r="M658" s="191"/>
      <c r="N658" s="191"/>
    </row>
    <row r="659" spans="1:14" s="434" customFormat="1">
      <c r="A659" s="191"/>
      <c r="B659" s="191"/>
      <c r="C659" s="63"/>
      <c r="D659" s="191"/>
      <c r="E659" s="63"/>
      <c r="F659" s="63"/>
      <c r="G659" s="191"/>
      <c r="H659" s="191"/>
      <c r="I659" s="191"/>
      <c r="J659" s="191"/>
      <c r="K659" s="191"/>
      <c r="L659" s="191"/>
      <c r="M659" s="191"/>
      <c r="N659" s="191"/>
    </row>
    <row r="660" spans="1:14" s="434" customFormat="1">
      <c r="A660" s="191"/>
      <c r="B660" s="191"/>
      <c r="C660" s="63"/>
      <c r="D660" s="191"/>
      <c r="E660" s="63"/>
      <c r="F660" s="63"/>
      <c r="G660" s="191"/>
      <c r="H660" s="191"/>
      <c r="I660" s="191"/>
      <c r="J660" s="191"/>
      <c r="K660" s="191"/>
      <c r="L660" s="191"/>
      <c r="M660" s="191"/>
      <c r="N660" s="191"/>
    </row>
    <row r="661" spans="1:14" s="434" customFormat="1">
      <c r="A661" s="191"/>
      <c r="B661" s="191"/>
      <c r="C661" s="63"/>
      <c r="D661" s="191"/>
      <c r="E661" s="63"/>
      <c r="F661" s="63"/>
      <c r="G661" s="191"/>
      <c r="H661" s="191"/>
      <c r="I661" s="191"/>
      <c r="J661" s="191"/>
      <c r="K661" s="191"/>
      <c r="L661" s="191"/>
      <c r="M661" s="191"/>
      <c r="N661" s="191"/>
    </row>
    <row r="662" spans="1:14" s="434" customFormat="1">
      <c r="A662" s="191"/>
      <c r="B662" s="191"/>
      <c r="C662" s="63"/>
      <c r="D662" s="191"/>
      <c r="E662" s="63"/>
      <c r="F662" s="63"/>
      <c r="G662" s="191"/>
      <c r="H662" s="191"/>
      <c r="I662" s="191"/>
      <c r="J662" s="191"/>
      <c r="K662" s="191"/>
      <c r="L662" s="191"/>
      <c r="M662" s="191"/>
      <c r="N662" s="191"/>
    </row>
    <row r="663" spans="1:14" s="434" customFormat="1">
      <c r="A663" s="191"/>
      <c r="B663" s="191"/>
      <c r="C663" s="63"/>
      <c r="D663" s="191"/>
      <c r="E663" s="63"/>
      <c r="F663" s="63"/>
      <c r="G663" s="191"/>
      <c r="H663" s="191"/>
      <c r="I663" s="191"/>
      <c r="J663" s="191"/>
      <c r="K663" s="191"/>
      <c r="L663" s="191"/>
      <c r="M663" s="191"/>
      <c r="N663" s="191"/>
    </row>
    <row r="664" spans="1:14" s="434" customFormat="1">
      <c r="A664" s="191"/>
      <c r="B664" s="191"/>
      <c r="C664" s="63"/>
      <c r="D664" s="191"/>
      <c r="E664" s="63"/>
      <c r="F664" s="63"/>
      <c r="G664" s="191"/>
      <c r="H664" s="191"/>
      <c r="I664" s="191"/>
      <c r="J664" s="191"/>
      <c r="K664" s="191"/>
      <c r="L664" s="191"/>
      <c r="M664" s="191"/>
      <c r="N664" s="191"/>
    </row>
    <row r="665" spans="1:14" s="434" customFormat="1">
      <c r="A665" s="191"/>
      <c r="B665" s="191"/>
      <c r="C665" s="63"/>
      <c r="D665" s="191"/>
      <c r="E665" s="63"/>
      <c r="F665" s="63"/>
      <c r="G665" s="191"/>
      <c r="H665" s="191"/>
      <c r="I665" s="191"/>
      <c r="J665" s="191"/>
      <c r="K665" s="191"/>
      <c r="L665" s="191"/>
      <c r="M665" s="191"/>
      <c r="N665" s="191"/>
    </row>
    <row r="666" spans="1:14" s="434" customFormat="1">
      <c r="A666" s="191"/>
      <c r="B666" s="191"/>
      <c r="C666" s="63"/>
      <c r="D666" s="191"/>
      <c r="E666" s="63"/>
      <c r="F666" s="63"/>
      <c r="G666" s="191"/>
      <c r="H666" s="191"/>
      <c r="I666" s="191"/>
      <c r="J666" s="191"/>
      <c r="K666" s="191"/>
      <c r="L666" s="191"/>
      <c r="M666" s="191"/>
      <c r="N666" s="191"/>
    </row>
    <row r="667" spans="1:14" s="434" customFormat="1">
      <c r="A667" s="191"/>
      <c r="B667" s="191"/>
      <c r="C667" s="63"/>
      <c r="D667" s="191"/>
      <c r="E667" s="63"/>
      <c r="F667" s="63"/>
      <c r="G667" s="191"/>
      <c r="H667" s="191"/>
      <c r="I667" s="191"/>
      <c r="J667" s="191"/>
      <c r="K667" s="191"/>
      <c r="L667" s="191"/>
      <c r="M667" s="191"/>
      <c r="N667" s="191"/>
    </row>
    <row r="668" spans="1:14" s="434" customFormat="1">
      <c r="A668" s="191"/>
      <c r="B668" s="191"/>
      <c r="C668" s="63"/>
      <c r="D668" s="191"/>
      <c r="E668" s="63"/>
      <c r="F668" s="63"/>
      <c r="G668" s="191"/>
      <c r="H668" s="191"/>
      <c r="I668" s="191"/>
      <c r="J668" s="191"/>
      <c r="K668" s="191"/>
      <c r="L668" s="191"/>
      <c r="M668" s="191"/>
      <c r="N668" s="191"/>
    </row>
    <row r="669" spans="1:14" s="434" customFormat="1">
      <c r="A669" s="191"/>
      <c r="B669" s="191"/>
      <c r="C669" s="63"/>
      <c r="D669" s="191"/>
      <c r="E669" s="63"/>
      <c r="F669" s="63"/>
      <c r="G669" s="191"/>
      <c r="H669" s="191"/>
      <c r="I669" s="191"/>
      <c r="J669" s="191"/>
      <c r="K669" s="191"/>
      <c r="L669" s="191"/>
      <c r="M669" s="191"/>
      <c r="N669" s="191"/>
    </row>
    <row r="670" spans="1:14" s="434" customFormat="1">
      <c r="A670" s="191"/>
      <c r="B670" s="191"/>
      <c r="C670" s="63"/>
      <c r="D670" s="191"/>
      <c r="E670" s="63"/>
      <c r="F670" s="63"/>
      <c r="G670" s="191"/>
      <c r="H670" s="191"/>
      <c r="I670" s="191"/>
      <c r="J670" s="191"/>
      <c r="K670" s="191"/>
      <c r="L670" s="191"/>
      <c r="M670" s="191"/>
      <c r="N670" s="191"/>
    </row>
    <row r="671" spans="1:14" s="434" customFormat="1">
      <c r="A671" s="191"/>
      <c r="B671" s="191"/>
      <c r="C671" s="63"/>
      <c r="D671" s="191"/>
      <c r="E671" s="63"/>
      <c r="F671" s="63"/>
      <c r="G671" s="191"/>
      <c r="H671" s="191"/>
      <c r="I671" s="191"/>
      <c r="J671" s="191"/>
      <c r="K671" s="191"/>
      <c r="L671" s="191"/>
      <c r="M671" s="191"/>
      <c r="N671" s="191"/>
    </row>
    <row r="672" spans="1:14" s="434" customFormat="1">
      <c r="A672" s="191"/>
      <c r="B672" s="191"/>
      <c r="C672" s="63"/>
      <c r="D672" s="191"/>
      <c r="E672" s="63"/>
      <c r="F672" s="63"/>
      <c r="G672" s="191"/>
      <c r="H672" s="191"/>
      <c r="I672" s="191"/>
      <c r="J672" s="191"/>
      <c r="K672" s="191"/>
      <c r="L672" s="191"/>
      <c r="M672" s="191"/>
      <c r="N672" s="191"/>
    </row>
    <row r="673" spans="1:14" s="434" customFormat="1">
      <c r="A673" s="191"/>
      <c r="B673" s="191"/>
      <c r="C673" s="63"/>
      <c r="D673" s="191"/>
      <c r="E673" s="63"/>
      <c r="F673" s="63"/>
      <c r="G673" s="191"/>
      <c r="H673" s="191"/>
      <c r="I673" s="191"/>
      <c r="J673" s="191"/>
      <c r="K673" s="191"/>
      <c r="L673" s="191"/>
      <c r="M673" s="191"/>
      <c r="N673" s="191"/>
    </row>
    <row r="674" spans="1:14" s="434" customFormat="1">
      <c r="A674" s="191"/>
      <c r="B674" s="191"/>
      <c r="C674" s="63"/>
      <c r="D674" s="191"/>
      <c r="E674" s="63"/>
      <c r="F674" s="63"/>
      <c r="G674" s="191"/>
      <c r="H674" s="191"/>
      <c r="I674" s="191"/>
      <c r="J674" s="191"/>
      <c r="K674" s="191"/>
      <c r="L674" s="191"/>
      <c r="M674" s="191"/>
      <c r="N674" s="191"/>
    </row>
    <row r="675" spans="1:14" s="434" customFormat="1">
      <c r="A675" s="191"/>
      <c r="B675" s="191"/>
      <c r="C675" s="63"/>
      <c r="D675" s="191"/>
      <c r="E675" s="63"/>
      <c r="F675" s="63"/>
      <c r="G675" s="191"/>
      <c r="H675" s="191"/>
      <c r="I675" s="191"/>
      <c r="J675" s="191"/>
      <c r="K675" s="191"/>
      <c r="L675" s="191"/>
      <c r="M675" s="191"/>
      <c r="N675" s="191"/>
    </row>
    <row r="676" spans="1:14" s="434" customFormat="1">
      <c r="A676" s="191"/>
      <c r="B676" s="191"/>
      <c r="C676" s="63"/>
      <c r="D676" s="191"/>
      <c r="E676" s="63"/>
      <c r="F676" s="63"/>
      <c r="G676" s="191"/>
      <c r="H676" s="191"/>
      <c r="I676" s="191"/>
      <c r="J676" s="191"/>
      <c r="K676" s="191"/>
      <c r="L676" s="191"/>
      <c r="M676" s="191"/>
      <c r="N676" s="191"/>
    </row>
    <row r="677" spans="1:14" s="434" customFormat="1">
      <c r="A677" s="191"/>
      <c r="B677" s="191"/>
      <c r="C677" s="63"/>
      <c r="D677" s="191"/>
      <c r="E677" s="63"/>
      <c r="F677" s="63"/>
      <c r="G677" s="191"/>
      <c r="H677" s="191"/>
      <c r="I677" s="191"/>
      <c r="J677" s="191"/>
      <c r="K677" s="191"/>
      <c r="L677" s="191"/>
      <c r="M677" s="191"/>
      <c r="N677" s="191"/>
    </row>
    <row r="678" spans="1:14" s="434" customFormat="1">
      <c r="A678" s="191"/>
      <c r="B678" s="191"/>
      <c r="C678" s="63"/>
      <c r="D678" s="191"/>
      <c r="E678" s="63"/>
      <c r="F678" s="63"/>
      <c r="G678" s="191"/>
      <c r="H678" s="191"/>
      <c r="I678" s="191"/>
      <c r="J678" s="191"/>
      <c r="K678" s="191"/>
      <c r="L678" s="191"/>
      <c r="M678" s="191"/>
      <c r="N678" s="191"/>
    </row>
    <row r="679" spans="1:14" s="434" customFormat="1">
      <c r="A679" s="191"/>
      <c r="B679" s="191"/>
      <c r="C679" s="63"/>
      <c r="D679" s="191"/>
      <c r="E679" s="63"/>
      <c r="F679" s="63"/>
      <c r="G679" s="191"/>
      <c r="H679" s="191"/>
      <c r="I679" s="191"/>
      <c r="J679" s="191"/>
      <c r="K679" s="191"/>
      <c r="L679" s="191"/>
      <c r="M679" s="191"/>
      <c r="N679" s="191"/>
    </row>
    <row r="680" spans="1:14" s="434" customFormat="1">
      <c r="A680" s="191"/>
      <c r="B680" s="191"/>
      <c r="C680" s="63"/>
      <c r="D680" s="191"/>
      <c r="E680" s="63"/>
      <c r="F680" s="63"/>
      <c r="G680" s="191"/>
      <c r="H680" s="191"/>
      <c r="I680" s="191"/>
      <c r="J680" s="191"/>
      <c r="K680" s="191"/>
      <c r="L680" s="191"/>
      <c r="M680" s="191"/>
      <c r="N680" s="191"/>
    </row>
    <row r="681" spans="1:14" s="434" customFormat="1">
      <c r="A681" s="191"/>
      <c r="B681" s="191"/>
      <c r="C681" s="63"/>
      <c r="D681" s="191"/>
      <c r="E681" s="63"/>
      <c r="F681" s="63"/>
      <c r="G681" s="191"/>
      <c r="H681" s="191"/>
      <c r="I681" s="191"/>
      <c r="J681" s="191"/>
      <c r="K681" s="191"/>
      <c r="L681" s="191"/>
      <c r="M681" s="191"/>
      <c r="N681" s="191"/>
    </row>
    <row r="682" spans="1:14" s="434" customFormat="1">
      <c r="A682" s="191"/>
      <c r="B682" s="191"/>
      <c r="C682" s="63"/>
      <c r="D682" s="191"/>
      <c r="E682" s="63"/>
      <c r="F682" s="63"/>
      <c r="G682" s="191"/>
      <c r="H682" s="191"/>
      <c r="I682" s="191"/>
      <c r="J682" s="191"/>
      <c r="K682" s="191"/>
      <c r="L682" s="191"/>
      <c r="M682" s="191"/>
      <c r="N682" s="191"/>
    </row>
    <row r="683" spans="1:14" s="434" customFormat="1">
      <c r="A683" s="191"/>
      <c r="B683" s="191"/>
      <c r="C683" s="63"/>
      <c r="D683" s="191"/>
      <c r="E683" s="63"/>
      <c r="F683" s="63"/>
      <c r="G683" s="191"/>
      <c r="H683" s="191"/>
      <c r="I683" s="191"/>
      <c r="J683" s="191"/>
      <c r="K683" s="191"/>
      <c r="L683" s="191"/>
      <c r="M683" s="191"/>
      <c r="N683" s="191"/>
    </row>
    <row r="684" spans="1:14" s="434" customFormat="1">
      <c r="A684" s="191"/>
      <c r="B684" s="191"/>
      <c r="C684" s="63"/>
      <c r="D684" s="191"/>
      <c r="E684" s="63"/>
      <c r="F684" s="63"/>
      <c r="G684" s="191"/>
      <c r="H684" s="191"/>
      <c r="I684" s="191"/>
      <c r="J684" s="191"/>
      <c r="K684" s="191"/>
      <c r="L684" s="191"/>
      <c r="M684" s="191"/>
      <c r="N684" s="191"/>
    </row>
    <row r="685" spans="1:14" s="434" customFormat="1">
      <c r="A685" s="191"/>
      <c r="B685" s="191"/>
      <c r="C685" s="63"/>
      <c r="D685" s="191"/>
      <c r="E685" s="63"/>
      <c r="F685" s="63"/>
      <c r="G685" s="191"/>
      <c r="H685" s="191"/>
      <c r="I685" s="191"/>
      <c r="J685" s="191"/>
      <c r="K685" s="191"/>
      <c r="L685" s="191"/>
      <c r="M685" s="191"/>
      <c r="N685" s="191"/>
    </row>
    <row r="686" spans="1:14" s="434" customFormat="1">
      <c r="A686" s="191"/>
      <c r="B686" s="191"/>
      <c r="C686" s="63"/>
      <c r="D686" s="191"/>
      <c r="E686" s="63"/>
      <c r="F686" s="63"/>
      <c r="G686" s="191"/>
      <c r="H686" s="191"/>
      <c r="I686" s="191"/>
      <c r="J686" s="191"/>
      <c r="K686" s="191"/>
      <c r="L686" s="191"/>
      <c r="M686" s="191"/>
      <c r="N686" s="191"/>
    </row>
    <row r="687" spans="1:14" s="434" customFormat="1">
      <c r="A687" s="191"/>
      <c r="B687" s="191"/>
      <c r="C687" s="63"/>
      <c r="D687" s="191"/>
      <c r="E687" s="63"/>
      <c r="F687" s="63"/>
      <c r="G687" s="191"/>
      <c r="H687" s="191"/>
      <c r="I687" s="191"/>
      <c r="J687" s="191"/>
      <c r="K687" s="191"/>
      <c r="L687" s="191"/>
      <c r="M687" s="191"/>
      <c r="N687" s="191"/>
    </row>
    <row r="688" spans="1:14" s="434" customFormat="1">
      <c r="A688" s="191"/>
      <c r="B688" s="191"/>
      <c r="C688" s="63"/>
      <c r="D688" s="191"/>
      <c r="E688" s="63"/>
      <c r="F688" s="63"/>
      <c r="G688" s="191"/>
      <c r="H688" s="191"/>
      <c r="I688" s="191"/>
      <c r="J688" s="191"/>
      <c r="K688" s="191"/>
      <c r="L688" s="191"/>
      <c r="M688" s="191"/>
      <c r="N688" s="191"/>
    </row>
    <row r="689" spans="1:14" s="434" customFormat="1">
      <c r="A689" s="191"/>
      <c r="B689" s="191"/>
      <c r="C689" s="63"/>
      <c r="D689" s="191"/>
      <c r="E689" s="63"/>
      <c r="F689" s="63"/>
      <c r="G689" s="191"/>
      <c r="H689" s="191"/>
      <c r="I689" s="191"/>
      <c r="J689" s="191"/>
      <c r="K689" s="191"/>
      <c r="L689" s="191"/>
      <c r="M689" s="191"/>
      <c r="N689" s="191"/>
    </row>
    <row r="690" spans="1:14" s="434" customFormat="1">
      <c r="A690" s="191"/>
      <c r="B690" s="191"/>
      <c r="C690" s="63"/>
      <c r="D690" s="191"/>
      <c r="E690" s="63"/>
      <c r="F690" s="63"/>
      <c r="G690" s="191"/>
      <c r="H690" s="191"/>
      <c r="I690" s="191"/>
      <c r="J690" s="191"/>
      <c r="K690" s="191"/>
      <c r="L690" s="191"/>
      <c r="M690" s="191"/>
      <c r="N690" s="191"/>
    </row>
    <row r="691" spans="1:14" s="434" customFormat="1">
      <c r="A691" s="191"/>
      <c r="B691" s="191"/>
      <c r="C691" s="63"/>
      <c r="D691" s="191"/>
      <c r="E691" s="63"/>
      <c r="F691" s="63"/>
      <c r="G691" s="191"/>
      <c r="H691" s="191"/>
      <c r="I691" s="191"/>
      <c r="J691" s="191"/>
      <c r="K691" s="191"/>
      <c r="L691" s="191"/>
      <c r="M691" s="191"/>
      <c r="N691" s="191"/>
    </row>
    <row r="692" spans="1:14" s="434" customFormat="1">
      <c r="A692" s="191"/>
      <c r="B692" s="191"/>
      <c r="C692" s="63"/>
      <c r="D692" s="191"/>
      <c r="E692" s="63"/>
      <c r="F692" s="63"/>
      <c r="G692" s="191"/>
      <c r="H692" s="191"/>
      <c r="I692" s="191"/>
      <c r="J692" s="191"/>
      <c r="K692" s="191"/>
      <c r="L692" s="191"/>
      <c r="M692" s="191"/>
      <c r="N692" s="191"/>
    </row>
    <row r="693" spans="1:14" s="434" customFormat="1">
      <c r="A693" s="191"/>
      <c r="B693" s="191"/>
      <c r="C693" s="63"/>
      <c r="D693" s="191"/>
      <c r="E693" s="63"/>
      <c r="F693" s="63"/>
      <c r="G693" s="191"/>
      <c r="H693" s="191"/>
      <c r="I693" s="191"/>
      <c r="J693" s="191"/>
      <c r="K693" s="191"/>
      <c r="L693" s="191"/>
      <c r="M693" s="191"/>
      <c r="N693" s="191"/>
    </row>
    <row r="694" spans="1:14" s="434" customFormat="1">
      <c r="A694" s="191"/>
      <c r="B694" s="191"/>
      <c r="C694" s="63"/>
      <c r="D694" s="191"/>
      <c r="E694" s="63"/>
      <c r="F694" s="63"/>
      <c r="G694" s="191"/>
      <c r="H694" s="191"/>
      <c r="I694" s="191"/>
      <c r="J694" s="191"/>
      <c r="K694" s="191"/>
      <c r="L694" s="191"/>
      <c r="M694" s="191"/>
      <c r="N694" s="191"/>
    </row>
    <row r="695" spans="1:14" s="434" customFormat="1">
      <c r="A695" s="191"/>
      <c r="B695" s="191"/>
      <c r="C695" s="63"/>
      <c r="D695" s="191"/>
      <c r="E695" s="63"/>
      <c r="F695" s="63"/>
      <c r="G695" s="191"/>
      <c r="H695" s="191"/>
      <c r="I695" s="191"/>
      <c r="J695" s="191"/>
      <c r="K695" s="191"/>
      <c r="L695" s="191"/>
      <c r="M695" s="191"/>
      <c r="N695" s="191"/>
    </row>
    <row r="696" spans="1:14" s="434" customFormat="1">
      <c r="A696" s="191"/>
      <c r="B696" s="191"/>
      <c r="C696" s="63"/>
      <c r="D696" s="191"/>
      <c r="E696" s="63"/>
      <c r="F696" s="63"/>
      <c r="G696" s="191"/>
      <c r="H696" s="191"/>
      <c r="I696" s="191"/>
      <c r="J696" s="191"/>
      <c r="K696" s="191"/>
      <c r="L696" s="191"/>
      <c r="M696" s="191"/>
      <c r="N696" s="191"/>
    </row>
    <row r="697" spans="1:14" s="434" customFormat="1">
      <c r="A697" s="191"/>
      <c r="B697" s="191"/>
      <c r="C697" s="63"/>
      <c r="D697" s="191"/>
      <c r="E697" s="63"/>
      <c r="F697" s="63"/>
      <c r="G697" s="191"/>
      <c r="H697" s="191"/>
      <c r="I697" s="191"/>
      <c r="J697" s="191"/>
      <c r="K697" s="191"/>
      <c r="L697" s="191"/>
      <c r="M697" s="191"/>
      <c r="N697" s="191"/>
    </row>
    <row r="698" spans="1:14" s="434" customFormat="1">
      <c r="A698" s="191"/>
      <c r="B698" s="191"/>
      <c r="C698" s="63"/>
      <c r="D698" s="191"/>
      <c r="E698" s="63"/>
      <c r="F698" s="63"/>
      <c r="G698" s="191"/>
      <c r="H698" s="191"/>
      <c r="I698" s="191"/>
      <c r="J698" s="191"/>
      <c r="K698" s="191"/>
      <c r="L698" s="191"/>
      <c r="M698" s="191"/>
      <c r="N698" s="191"/>
    </row>
    <row r="699" spans="1:14" s="434" customFormat="1">
      <c r="A699" s="191"/>
      <c r="B699" s="191"/>
      <c r="C699" s="63"/>
      <c r="D699" s="191"/>
      <c r="E699" s="63"/>
      <c r="F699" s="63"/>
      <c r="G699" s="191"/>
      <c r="H699" s="191"/>
      <c r="I699" s="191"/>
      <c r="J699" s="191"/>
      <c r="K699" s="191"/>
      <c r="L699" s="191"/>
      <c r="M699" s="191"/>
      <c r="N699" s="191"/>
    </row>
    <row r="700" spans="1:14" s="434" customFormat="1">
      <c r="A700" s="191"/>
      <c r="B700" s="191"/>
      <c r="C700" s="63"/>
      <c r="D700" s="191"/>
      <c r="E700" s="63"/>
      <c r="F700" s="63"/>
      <c r="G700" s="191"/>
      <c r="H700" s="191"/>
      <c r="I700" s="191"/>
      <c r="J700" s="191"/>
      <c r="K700" s="191"/>
      <c r="L700" s="191"/>
      <c r="M700" s="191"/>
      <c r="N700" s="191"/>
    </row>
    <row r="701" spans="1:14" s="434" customFormat="1">
      <c r="A701" s="191"/>
      <c r="B701" s="191"/>
      <c r="C701" s="63"/>
      <c r="D701" s="191"/>
      <c r="E701" s="63"/>
      <c r="F701" s="63"/>
      <c r="G701" s="191"/>
      <c r="H701" s="191"/>
      <c r="I701" s="191"/>
      <c r="J701" s="191"/>
      <c r="K701" s="191"/>
      <c r="L701" s="191"/>
      <c r="M701" s="191"/>
      <c r="N701" s="191"/>
    </row>
    <row r="702" spans="1:14" s="434" customFormat="1">
      <c r="A702" s="191"/>
      <c r="B702" s="191"/>
      <c r="C702" s="63"/>
      <c r="D702" s="191"/>
      <c r="E702" s="63"/>
      <c r="F702" s="63"/>
      <c r="G702" s="191"/>
      <c r="H702" s="191"/>
      <c r="I702" s="191"/>
      <c r="J702" s="191"/>
      <c r="K702" s="191"/>
      <c r="L702" s="191"/>
      <c r="M702" s="191"/>
      <c r="N702" s="191"/>
    </row>
    <row r="703" spans="1:14" s="434" customFormat="1">
      <c r="A703" s="191"/>
      <c r="B703" s="191"/>
      <c r="C703" s="63"/>
      <c r="D703" s="191"/>
      <c r="E703" s="63"/>
      <c r="F703" s="63"/>
      <c r="G703" s="191"/>
      <c r="H703" s="191"/>
      <c r="I703" s="191"/>
      <c r="J703" s="191"/>
      <c r="K703" s="191"/>
      <c r="L703" s="191"/>
      <c r="M703" s="191"/>
      <c r="N703" s="191"/>
    </row>
    <row r="704" spans="1:14" s="434" customFormat="1">
      <c r="A704" s="191"/>
      <c r="B704" s="191"/>
      <c r="C704" s="63"/>
      <c r="D704" s="191"/>
      <c r="E704" s="63"/>
      <c r="F704" s="63"/>
      <c r="G704" s="191"/>
      <c r="H704" s="191"/>
      <c r="I704" s="191"/>
      <c r="J704" s="191"/>
      <c r="K704" s="191"/>
      <c r="L704" s="191"/>
      <c r="M704" s="191"/>
      <c r="N704" s="191"/>
    </row>
    <row r="705" spans="1:14" s="434" customFormat="1">
      <c r="A705" s="191"/>
      <c r="B705" s="191"/>
      <c r="C705" s="63"/>
      <c r="D705" s="191"/>
      <c r="E705" s="63"/>
      <c r="F705" s="63"/>
      <c r="G705" s="191"/>
      <c r="H705" s="191"/>
      <c r="I705" s="191"/>
      <c r="J705" s="191"/>
      <c r="K705" s="191"/>
      <c r="L705" s="191"/>
      <c r="M705" s="191"/>
      <c r="N705" s="191"/>
    </row>
    <row r="706" spans="1:14" s="434" customFormat="1">
      <c r="A706" s="191"/>
      <c r="B706" s="191"/>
      <c r="C706" s="63"/>
      <c r="D706" s="191"/>
      <c r="E706" s="63"/>
      <c r="F706" s="63"/>
      <c r="G706" s="191"/>
      <c r="H706" s="191"/>
      <c r="I706" s="191"/>
      <c r="J706" s="191"/>
      <c r="K706" s="191"/>
      <c r="L706" s="191"/>
      <c r="M706" s="191"/>
      <c r="N706" s="191"/>
    </row>
    <row r="707" spans="1:14" s="434" customFormat="1">
      <c r="A707" s="191"/>
      <c r="B707" s="191"/>
      <c r="C707" s="63"/>
      <c r="D707" s="191"/>
      <c r="E707" s="63"/>
      <c r="F707" s="63"/>
      <c r="G707" s="191"/>
      <c r="H707" s="191"/>
      <c r="I707" s="191"/>
      <c r="J707" s="191"/>
      <c r="K707" s="191"/>
      <c r="L707" s="191"/>
      <c r="M707" s="191"/>
      <c r="N707" s="191"/>
    </row>
    <row r="708" spans="1:14" s="434" customFormat="1">
      <c r="A708" s="191"/>
      <c r="B708" s="191"/>
      <c r="C708" s="63"/>
      <c r="D708" s="191"/>
      <c r="E708" s="63"/>
      <c r="F708" s="63"/>
      <c r="G708" s="191"/>
      <c r="H708" s="191"/>
      <c r="I708" s="191"/>
      <c r="J708" s="191"/>
      <c r="K708" s="191"/>
      <c r="L708" s="191"/>
      <c r="M708" s="191"/>
      <c r="N708" s="191"/>
    </row>
    <row r="709" spans="1:14" s="434" customFormat="1">
      <c r="A709" s="191"/>
      <c r="B709" s="191"/>
      <c r="C709" s="63"/>
      <c r="D709" s="191"/>
      <c r="E709" s="63"/>
      <c r="F709" s="63"/>
      <c r="G709" s="191"/>
      <c r="H709" s="191"/>
      <c r="I709" s="191"/>
      <c r="J709" s="191"/>
      <c r="K709" s="191"/>
      <c r="L709" s="191"/>
      <c r="M709" s="191"/>
      <c r="N709" s="191"/>
    </row>
    <row r="710" spans="1:14" s="434" customFormat="1">
      <c r="A710" s="191"/>
      <c r="B710" s="191"/>
      <c r="C710" s="63"/>
      <c r="D710" s="191"/>
      <c r="E710" s="63"/>
      <c r="F710" s="63"/>
      <c r="G710" s="191"/>
      <c r="H710" s="191"/>
      <c r="I710" s="191"/>
      <c r="J710" s="191"/>
      <c r="K710" s="191"/>
      <c r="L710" s="191"/>
      <c r="M710" s="191"/>
      <c r="N710" s="191"/>
    </row>
    <row r="711" spans="1:14" s="434" customFormat="1">
      <c r="A711" s="191"/>
      <c r="B711" s="191"/>
      <c r="C711" s="63"/>
      <c r="D711" s="191"/>
      <c r="E711" s="63"/>
      <c r="F711" s="63"/>
      <c r="G711" s="191"/>
      <c r="H711" s="191"/>
      <c r="I711" s="191"/>
      <c r="J711" s="191"/>
      <c r="K711" s="191"/>
      <c r="L711" s="191"/>
      <c r="M711" s="191"/>
      <c r="N711" s="191"/>
    </row>
    <row r="712" spans="1:14" s="434" customFormat="1">
      <c r="A712" s="191"/>
      <c r="B712" s="191"/>
      <c r="C712" s="63"/>
      <c r="D712" s="191"/>
      <c r="E712" s="63"/>
      <c r="F712" s="63"/>
      <c r="G712" s="191"/>
      <c r="H712" s="191"/>
      <c r="I712" s="191"/>
      <c r="J712" s="191"/>
      <c r="K712" s="191"/>
      <c r="L712" s="191"/>
      <c r="M712" s="191"/>
      <c r="N712" s="191"/>
    </row>
    <row r="713" spans="1:14" s="434" customFormat="1">
      <c r="A713" s="191"/>
      <c r="B713" s="191"/>
      <c r="C713" s="63"/>
      <c r="D713" s="191"/>
      <c r="E713" s="63"/>
      <c r="F713" s="63"/>
      <c r="G713" s="191"/>
      <c r="H713" s="191"/>
      <c r="I713" s="191"/>
      <c r="J713" s="191"/>
      <c r="K713" s="191"/>
      <c r="L713" s="191"/>
      <c r="M713" s="191"/>
      <c r="N713" s="191"/>
    </row>
    <row r="714" spans="1:14" s="434" customFormat="1">
      <c r="A714" s="191"/>
      <c r="B714" s="191"/>
      <c r="C714" s="63"/>
      <c r="D714" s="191"/>
      <c r="E714" s="63"/>
      <c r="F714" s="63"/>
      <c r="G714" s="191"/>
      <c r="H714" s="191"/>
      <c r="I714" s="191"/>
      <c r="J714" s="191"/>
      <c r="K714" s="191"/>
      <c r="L714" s="191"/>
      <c r="M714" s="191"/>
      <c r="N714" s="191"/>
    </row>
    <row r="715" spans="1:14" s="434" customFormat="1">
      <c r="A715" s="191"/>
      <c r="B715" s="191"/>
      <c r="C715" s="63"/>
      <c r="D715" s="191"/>
      <c r="E715" s="63"/>
      <c r="F715" s="63"/>
      <c r="G715" s="191"/>
      <c r="H715" s="191"/>
      <c r="I715" s="191"/>
      <c r="J715" s="191"/>
      <c r="K715" s="191"/>
      <c r="L715" s="191"/>
      <c r="M715" s="191"/>
      <c r="N715" s="191"/>
    </row>
    <row r="716" spans="1:14" s="434" customFormat="1">
      <c r="A716" s="191"/>
      <c r="B716" s="191"/>
      <c r="C716" s="63"/>
      <c r="D716" s="191"/>
      <c r="E716" s="63"/>
      <c r="F716" s="63"/>
      <c r="G716" s="191"/>
      <c r="H716" s="191"/>
      <c r="I716" s="191"/>
      <c r="J716" s="191"/>
      <c r="K716" s="191"/>
      <c r="L716" s="191"/>
      <c r="M716" s="191"/>
      <c r="N716" s="191"/>
    </row>
    <row r="717" spans="1:14" s="434" customFormat="1">
      <c r="A717" s="191"/>
      <c r="B717" s="191"/>
      <c r="C717" s="63"/>
      <c r="D717" s="191"/>
      <c r="E717" s="63"/>
      <c r="F717" s="63"/>
      <c r="G717" s="191"/>
      <c r="H717" s="191"/>
      <c r="I717" s="191"/>
      <c r="J717" s="191"/>
      <c r="K717" s="191"/>
      <c r="L717" s="191"/>
      <c r="M717" s="191"/>
      <c r="N717" s="191"/>
    </row>
    <row r="718" spans="1:14" s="434" customFormat="1">
      <c r="A718" s="191"/>
      <c r="B718" s="191"/>
      <c r="C718" s="63"/>
      <c r="D718" s="191"/>
      <c r="E718" s="63"/>
      <c r="F718" s="63"/>
      <c r="G718" s="191"/>
      <c r="H718" s="191"/>
      <c r="I718" s="191"/>
      <c r="J718" s="191"/>
      <c r="K718" s="191"/>
      <c r="L718" s="191"/>
      <c r="M718" s="191"/>
      <c r="N718" s="191"/>
    </row>
    <row r="719" spans="1:14" s="434" customFormat="1">
      <c r="A719" s="191"/>
      <c r="B719" s="191"/>
      <c r="C719" s="63"/>
      <c r="D719" s="191"/>
      <c r="E719" s="63"/>
      <c r="F719" s="63"/>
      <c r="G719" s="191"/>
      <c r="H719" s="191"/>
      <c r="I719" s="191"/>
      <c r="J719" s="191"/>
      <c r="K719" s="191"/>
      <c r="L719" s="191"/>
      <c r="M719" s="191"/>
      <c r="N719" s="191"/>
    </row>
    <row r="720" spans="1:14" s="434" customFormat="1">
      <c r="A720" s="191"/>
      <c r="B720" s="191"/>
      <c r="C720" s="63"/>
      <c r="D720" s="191"/>
      <c r="E720" s="63"/>
      <c r="F720" s="63"/>
      <c r="G720" s="191"/>
      <c r="H720" s="191"/>
      <c r="I720" s="191"/>
      <c r="J720" s="191"/>
      <c r="K720" s="191"/>
      <c r="L720" s="191"/>
      <c r="M720" s="191"/>
      <c r="N720" s="191"/>
    </row>
    <row r="721" spans="1:14" s="434" customFormat="1">
      <c r="A721" s="191"/>
      <c r="B721" s="191"/>
      <c r="C721" s="63"/>
      <c r="D721" s="191"/>
      <c r="E721" s="63"/>
      <c r="F721" s="63"/>
      <c r="G721" s="191"/>
      <c r="H721" s="191"/>
      <c r="I721" s="191"/>
      <c r="J721" s="191"/>
      <c r="K721" s="191"/>
      <c r="L721" s="191"/>
      <c r="M721" s="191"/>
      <c r="N721" s="191"/>
    </row>
    <row r="722" spans="1:14" s="434" customFormat="1">
      <c r="A722" s="191"/>
      <c r="B722" s="191"/>
      <c r="C722" s="63"/>
      <c r="D722" s="191"/>
      <c r="E722" s="63"/>
      <c r="F722" s="63"/>
      <c r="G722" s="191"/>
      <c r="H722" s="191"/>
      <c r="I722" s="191"/>
      <c r="J722" s="191"/>
      <c r="K722" s="191"/>
      <c r="L722" s="191"/>
      <c r="M722" s="191"/>
      <c r="N722" s="191"/>
    </row>
    <row r="723" spans="1:14" s="434" customFormat="1">
      <c r="A723" s="191"/>
      <c r="B723" s="191"/>
      <c r="C723" s="63"/>
      <c r="D723" s="191"/>
      <c r="E723" s="63"/>
      <c r="F723" s="63"/>
      <c r="G723" s="191"/>
      <c r="H723" s="191"/>
      <c r="I723" s="191"/>
      <c r="J723" s="191"/>
      <c r="K723" s="191"/>
      <c r="L723" s="191"/>
      <c r="M723" s="191"/>
      <c r="N723" s="191"/>
    </row>
    <row r="724" spans="1:14" s="434" customFormat="1">
      <c r="A724" s="191"/>
      <c r="B724" s="191"/>
      <c r="C724" s="63"/>
      <c r="D724" s="191"/>
      <c r="E724" s="63"/>
      <c r="F724" s="63"/>
      <c r="G724" s="191"/>
      <c r="H724" s="191"/>
      <c r="I724" s="191"/>
      <c r="J724" s="191"/>
      <c r="K724" s="191"/>
      <c r="L724" s="191"/>
      <c r="M724" s="191"/>
      <c r="N724" s="191"/>
    </row>
    <row r="725" spans="1:14" s="434" customFormat="1">
      <c r="A725" s="191"/>
      <c r="B725" s="191"/>
      <c r="C725" s="63"/>
      <c r="D725" s="191"/>
      <c r="E725" s="63"/>
      <c r="F725" s="63"/>
      <c r="G725" s="191"/>
      <c r="H725" s="191"/>
      <c r="I725" s="191"/>
      <c r="J725" s="191"/>
      <c r="K725" s="191"/>
      <c r="L725" s="191"/>
      <c r="M725" s="191"/>
      <c r="N725" s="191"/>
    </row>
    <row r="726" spans="1:14" s="434" customFormat="1">
      <c r="A726" s="191"/>
      <c r="B726" s="191"/>
      <c r="C726" s="63"/>
      <c r="D726" s="191"/>
      <c r="E726" s="63"/>
      <c r="F726" s="63"/>
      <c r="G726" s="191"/>
      <c r="H726" s="191"/>
      <c r="I726" s="191"/>
      <c r="J726" s="191"/>
      <c r="K726" s="191"/>
      <c r="L726" s="191"/>
      <c r="M726" s="191"/>
      <c r="N726" s="191"/>
    </row>
    <row r="727" spans="1:14" s="434" customFormat="1">
      <c r="A727" s="191"/>
      <c r="B727" s="191"/>
      <c r="C727" s="63"/>
      <c r="D727" s="191"/>
      <c r="E727" s="63"/>
      <c r="F727" s="63"/>
      <c r="G727" s="191"/>
      <c r="H727" s="191"/>
      <c r="I727" s="191"/>
      <c r="J727" s="191"/>
      <c r="K727" s="191"/>
      <c r="L727" s="191"/>
      <c r="M727" s="191"/>
      <c r="N727" s="191"/>
    </row>
    <row r="728" spans="1:14" s="434" customFormat="1">
      <c r="A728" s="191"/>
      <c r="B728" s="191"/>
      <c r="C728" s="63"/>
      <c r="D728" s="191"/>
      <c r="E728" s="63"/>
      <c r="F728" s="63"/>
      <c r="G728" s="191"/>
      <c r="H728" s="191"/>
      <c r="I728" s="191"/>
      <c r="J728" s="191"/>
      <c r="K728" s="191"/>
      <c r="L728" s="191"/>
      <c r="M728" s="191"/>
      <c r="N728" s="191"/>
    </row>
    <row r="729" spans="1:14" s="434" customFormat="1">
      <c r="A729" s="191"/>
      <c r="B729" s="191"/>
      <c r="C729" s="63"/>
      <c r="D729" s="191"/>
      <c r="E729" s="63"/>
      <c r="F729" s="63"/>
      <c r="G729" s="191"/>
      <c r="H729" s="191"/>
      <c r="I729" s="191"/>
      <c r="J729" s="191"/>
      <c r="K729" s="191"/>
      <c r="L729" s="191"/>
      <c r="M729" s="191"/>
      <c r="N729" s="191"/>
    </row>
    <row r="730" spans="1:14" s="434" customFormat="1">
      <c r="A730" s="191"/>
      <c r="B730" s="191"/>
      <c r="C730" s="63"/>
      <c r="D730" s="191"/>
      <c r="E730" s="63"/>
      <c r="F730" s="63"/>
      <c r="G730" s="191"/>
      <c r="H730" s="191"/>
      <c r="I730" s="191"/>
      <c r="J730" s="191"/>
      <c r="K730" s="191"/>
      <c r="L730" s="191"/>
      <c r="M730" s="191"/>
      <c r="N730" s="191"/>
    </row>
    <row r="731" spans="1:14" s="434" customFormat="1">
      <c r="A731" s="191"/>
      <c r="B731" s="191"/>
      <c r="C731" s="63"/>
      <c r="D731" s="191"/>
      <c r="E731" s="63"/>
      <c r="F731" s="63"/>
      <c r="G731" s="191"/>
      <c r="H731" s="191"/>
      <c r="I731" s="191"/>
      <c r="J731" s="191"/>
      <c r="K731" s="191"/>
      <c r="L731" s="191"/>
      <c r="M731" s="191"/>
      <c r="N731" s="191"/>
    </row>
    <row r="732" spans="1:14" s="434" customFormat="1">
      <c r="A732" s="191"/>
      <c r="B732" s="191"/>
      <c r="C732" s="63"/>
      <c r="D732" s="191"/>
      <c r="E732" s="63"/>
      <c r="F732" s="63"/>
      <c r="G732" s="191"/>
      <c r="H732" s="191"/>
      <c r="I732" s="191"/>
      <c r="J732" s="191"/>
      <c r="K732" s="191"/>
      <c r="L732" s="191"/>
      <c r="M732" s="191"/>
      <c r="N732" s="191"/>
    </row>
    <row r="733" spans="1:14" s="434" customFormat="1">
      <c r="A733" s="191"/>
      <c r="B733" s="191"/>
      <c r="C733" s="63"/>
      <c r="D733" s="191"/>
      <c r="E733" s="63"/>
      <c r="F733" s="63"/>
      <c r="G733" s="191"/>
      <c r="H733" s="191"/>
      <c r="I733" s="191"/>
      <c r="J733" s="191"/>
      <c r="K733" s="191"/>
      <c r="L733" s="191"/>
      <c r="M733" s="191"/>
      <c r="N733" s="191"/>
    </row>
    <row r="734" spans="1:14" s="434" customFormat="1">
      <c r="A734" s="191"/>
      <c r="B734" s="191"/>
      <c r="C734" s="63"/>
      <c r="D734" s="191"/>
      <c r="E734" s="63"/>
      <c r="F734" s="63"/>
      <c r="G734" s="191"/>
      <c r="H734" s="191"/>
      <c r="I734" s="191"/>
      <c r="J734" s="191"/>
      <c r="K734" s="191"/>
      <c r="L734" s="191"/>
      <c r="M734" s="191"/>
      <c r="N734" s="191"/>
    </row>
    <row r="735" spans="1:14" s="434" customFormat="1">
      <c r="A735" s="191"/>
      <c r="B735" s="191"/>
      <c r="C735" s="63"/>
      <c r="D735" s="191"/>
      <c r="E735" s="63"/>
      <c r="F735" s="63"/>
      <c r="G735" s="191"/>
      <c r="H735" s="191"/>
      <c r="I735" s="191"/>
      <c r="J735" s="191"/>
      <c r="K735" s="191"/>
      <c r="L735" s="191"/>
      <c r="M735" s="191"/>
      <c r="N735" s="191"/>
    </row>
    <row r="736" spans="1:14" s="434" customFormat="1">
      <c r="A736" s="191"/>
      <c r="B736" s="191"/>
      <c r="C736" s="63"/>
      <c r="D736" s="191"/>
      <c r="E736" s="63"/>
      <c r="F736" s="63"/>
      <c r="G736" s="191"/>
      <c r="H736" s="191"/>
      <c r="I736" s="191"/>
      <c r="J736" s="191"/>
      <c r="K736" s="191"/>
      <c r="L736" s="191"/>
      <c r="M736" s="191"/>
      <c r="N736" s="191"/>
    </row>
    <row r="737" spans="1:14" s="434" customFormat="1">
      <c r="A737" s="191"/>
      <c r="B737" s="191"/>
      <c r="C737" s="63"/>
      <c r="D737" s="191"/>
      <c r="E737" s="63"/>
      <c r="F737" s="63"/>
      <c r="G737" s="191"/>
      <c r="H737" s="191"/>
      <c r="I737" s="191"/>
      <c r="J737" s="191"/>
      <c r="K737" s="191"/>
      <c r="L737" s="191"/>
      <c r="M737" s="191"/>
      <c r="N737" s="191"/>
    </row>
    <row r="738" spans="1:14" s="434" customFormat="1">
      <c r="A738" s="191"/>
      <c r="B738" s="191"/>
      <c r="C738" s="63"/>
      <c r="D738" s="191"/>
      <c r="E738" s="63"/>
      <c r="F738" s="63"/>
      <c r="G738" s="191"/>
      <c r="H738" s="191"/>
      <c r="I738" s="191"/>
      <c r="J738" s="191"/>
      <c r="K738" s="191"/>
      <c r="L738" s="191"/>
      <c r="M738" s="191"/>
      <c r="N738" s="191"/>
    </row>
    <row r="739" spans="1:14" s="434" customFormat="1">
      <c r="A739" s="191"/>
      <c r="B739" s="191"/>
      <c r="C739" s="63"/>
      <c r="D739" s="191"/>
      <c r="E739" s="63"/>
      <c r="F739" s="63"/>
      <c r="G739" s="191"/>
      <c r="H739" s="191"/>
      <c r="I739" s="191"/>
      <c r="J739" s="191"/>
      <c r="K739" s="191"/>
      <c r="L739" s="191"/>
      <c r="M739" s="191"/>
      <c r="N739" s="191"/>
    </row>
    <row r="740" spans="1:14" s="434" customFormat="1">
      <c r="A740" s="191"/>
      <c r="B740" s="191"/>
      <c r="C740" s="63"/>
      <c r="D740" s="191"/>
      <c r="E740" s="63"/>
      <c r="F740" s="63"/>
      <c r="G740" s="191"/>
      <c r="H740" s="191"/>
      <c r="I740" s="191"/>
      <c r="J740" s="191"/>
      <c r="K740" s="191"/>
      <c r="L740" s="191"/>
      <c r="M740" s="191"/>
      <c r="N740" s="191"/>
    </row>
    <row r="741" spans="1:14" s="434" customFormat="1">
      <c r="A741" s="191"/>
      <c r="B741" s="191"/>
      <c r="C741" s="63"/>
      <c r="D741" s="191"/>
      <c r="E741" s="63"/>
      <c r="F741" s="63"/>
      <c r="G741" s="191"/>
      <c r="H741" s="191"/>
      <c r="I741" s="191"/>
      <c r="J741" s="191"/>
      <c r="K741" s="191"/>
      <c r="L741" s="191"/>
      <c r="M741" s="191"/>
      <c r="N741" s="191"/>
    </row>
    <row r="742" spans="1:14" s="434" customFormat="1">
      <c r="A742" s="191"/>
      <c r="B742" s="191"/>
      <c r="C742" s="63"/>
      <c r="D742" s="191"/>
      <c r="E742" s="63"/>
      <c r="F742" s="63"/>
      <c r="G742" s="191"/>
      <c r="H742" s="191"/>
      <c r="I742" s="191"/>
      <c r="J742" s="191"/>
      <c r="K742" s="191"/>
      <c r="L742" s="191"/>
      <c r="M742" s="191"/>
      <c r="N742" s="191"/>
    </row>
    <row r="743" spans="1:14" s="434" customFormat="1">
      <c r="A743" s="191"/>
      <c r="B743" s="191"/>
      <c r="C743" s="63"/>
      <c r="D743" s="191"/>
      <c r="E743" s="63"/>
      <c r="F743" s="63"/>
      <c r="G743" s="191"/>
      <c r="H743" s="191"/>
      <c r="I743" s="191"/>
      <c r="J743" s="191"/>
      <c r="K743" s="191"/>
      <c r="L743" s="191"/>
      <c r="M743" s="191"/>
      <c r="N743" s="191"/>
    </row>
    <row r="744" spans="1:14" s="434" customFormat="1">
      <c r="A744" s="191"/>
      <c r="B744" s="191"/>
      <c r="C744" s="63"/>
      <c r="D744" s="191"/>
      <c r="E744" s="63"/>
      <c r="F744" s="63"/>
      <c r="G744" s="191"/>
      <c r="H744" s="191"/>
      <c r="I744" s="191"/>
      <c r="J744" s="191"/>
      <c r="K744" s="191"/>
      <c r="L744" s="191"/>
      <c r="M744" s="191"/>
      <c r="N744" s="191"/>
    </row>
    <row r="745" spans="1:14" s="434" customFormat="1">
      <c r="A745" s="191"/>
      <c r="B745" s="191"/>
      <c r="C745" s="63"/>
      <c r="D745" s="191"/>
      <c r="E745" s="63"/>
      <c r="F745" s="63"/>
      <c r="G745" s="191"/>
      <c r="H745" s="191"/>
      <c r="I745" s="191"/>
      <c r="J745" s="191"/>
      <c r="K745" s="191"/>
      <c r="L745" s="191"/>
      <c r="M745" s="191"/>
      <c r="N745" s="191"/>
    </row>
    <row r="746" spans="1:14" s="434" customFormat="1">
      <c r="A746" s="191"/>
      <c r="B746" s="191"/>
      <c r="C746" s="63"/>
      <c r="D746" s="191"/>
      <c r="E746" s="63"/>
      <c r="F746" s="63"/>
      <c r="G746" s="191"/>
      <c r="H746" s="191"/>
      <c r="I746" s="191"/>
      <c r="J746" s="191"/>
      <c r="K746" s="191"/>
      <c r="L746" s="191"/>
      <c r="M746" s="191"/>
      <c r="N746" s="191"/>
    </row>
    <row r="747" spans="1:14" s="434" customFormat="1">
      <c r="A747" s="191"/>
      <c r="B747" s="191"/>
      <c r="C747" s="63"/>
      <c r="D747" s="191"/>
      <c r="E747" s="63"/>
      <c r="F747" s="63"/>
      <c r="G747" s="191"/>
      <c r="H747" s="191"/>
      <c r="I747" s="191"/>
      <c r="J747" s="191"/>
      <c r="K747" s="191"/>
      <c r="L747" s="191"/>
      <c r="M747" s="191"/>
      <c r="N747" s="191"/>
    </row>
    <row r="748" spans="1:14" s="434" customFormat="1">
      <c r="A748" s="191"/>
      <c r="B748" s="191"/>
      <c r="C748" s="63"/>
      <c r="D748" s="191"/>
      <c r="E748" s="63"/>
      <c r="F748" s="63"/>
      <c r="G748" s="191"/>
      <c r="H748" s="191"/>
      <c r="I748" s="191"/>
      <c r="J748" s="191"/>
      <c r="K748" s="191"/>
      <c r="L748" s="191"/>
      <c r="M748" s="191"/>
      <c r="N748" s="191"/>
    </row>
    <row r="749" spans="1:14" s="434" customFormat="1">
      <c r="A749" s="191"/>
      <c r="B749" s="191"/>
      <c r="C749" s="63"/>
      <c r="D749" s="191"/>
      <c r="E749" s="63"/>
      <c r="F749" s="63"/>
      <c r="G749" s="191"/>
      <c r="H749" s="191"/>
      <c r="I749" s="191"/>
      <c r="J749" s="191"/>
      <c r="K749" s="191"/>
      <c r="L749" s="191"/>
      <c r="M749" s="191"/>
      <c r="N749" s="191"/>
    </row>
    <row r="750" spans="1:14" s="434" customFormat="1">
      <c r="A750" s="191"/>
      <c r="B750" s="191"/>
      <c r="C750" s="63"/>
      <c r="D750" s="191"/>
      <c r="E750" s="63"/>
      <c r="F750" s="63"/>
      <c r="G750" s="191"/>
      <c r="H750" s="191"/>
      <c r="I750" s="191"/>
      <c r="J750" s="191"/>
      <c r="K750" s="191"/>
      <c r="L750" s="191"/>
      <c r="M750" s="191"/>
      <c r="N750" s="191"/>
    </row>
    <row r="751" spans="1:14" s="434" customFormat="1">
      <c r="A751" s="191"/>
      <c r="B751" s="191"/>
      <c r="C751" s="63"/>
      <c r="D751" s="191"/>
      <c r="E751" s="63"/>
      <c r="F751" s="63"/>
      <c r="G751" s="191"/>
      <c r="H751" s="191"/>
      <c r="I751" s="191"/>
      <c r="J751" s="191"/>
      <c r="K751" s="191"/>
      <c r="L751" s="191"/>
      <c r="M751" s="191"/>
      <c r="N751" s="191"/>
    </row>
    <row r="752" spans="1:14" s="434" customFormat="1">
      <c r="A752" s="191"/>
      <c r="B752" s="191"/>
      <c r="C752" s="63"/>
      <c r="D752" s="191"/>
      <c r="E752" s="63"/>
      <c r="F752" s="63"/>
      <c r="G752" s="191"/>
      <c r="H752" s="191"/>
      <c r="I752" s="191"/>
      <c r="J752" s="191"/>
      <c r="K752" s="191"/>
      <c r="L752" s="191"/>
      <c r="M752" s="191"/>
      <c r="N752" s="191"/>
    </row>
    <row r="753" spans="1:14" s="434" customFormat="1">
      <c r="A753" s="191"/>
      <c r="B753" s="191"/>
      <c r="C753" s="63"/>
      <c r="D753" s="191"/>
      <c r="E753" s="63"/>
      <c r="F753" s="63"/>
      <c r="G753" s="191"/>
      <c r="H753" s="191"/>
      <c r="I753" s="191"/>
      <c r="J753" s="191"/>
      <c r="K753" s="191"/>
      <c r="L753" s="191"/>
      <c r="M753" s="191"/>
      <c r="N753" s="191"/>
    </row>
    <row r="754" spans="1:14" s="434" customFormat="1">
      <c r="A754" s="191"/>
      <c r="B754" s="191"/>
      <c r="C754" s="63"/>
      <c r="D754" s="191"/>
      <c r="E754" s="63"/>
      <c r="F754" s="63"/>
      <c r="G754" s="191"/>
      <c r="H754" s="191"/>
      <c r="I754" s="191"/>
      <c r="J754" s="191"/>
      <c r="K754" s="191"/>
      <c r="L754" s="191"/>
      <c r="M754" s="191"/>
      <c r="N754" s="191"/>
    </row>
    <row r="755" spans="1:14" s="434" customFormat="1">
      <c r="A755" s="191"/>
      <c r="B755" s="191"/>
      <c r="C755" s="63"/>
      <c r="D755" s="191"/>
      <c r="E755" s="63"/>
      <c r="F755" s="63"/>
      <c r="G755" s="191"/>
      <c r="H755" s="191"/>
      <c r="I755" s="191"/>
      <c r="J755" s="191"/>
      <c r="K755" s="191"/>
      <c r="L755" s="191"/>
      <c r="M755" s="191"/>
      <c r="N755" s="191"/>
    </row>
    <row r="756" spans="1:14" s="434" customFormat="1">
      <c r="A756" s="191"/>
      <c r="B756" s="191"/>
      <c r="C756" s="63"/>
      <c r="D756" s="191"/>
      <c r="E756" s="63"/>
      <c r="F756" s="63"/>
      <c r="G756" s="191"/>
      <c r="H756" s="191"/>
      <c r="I756" s="191"/>
      <c r="J756" s="191"/>
      <c r="K756" s="191"/>
      <c r="L756" s="191"/>
      <c r="M756" s="191"/>
      <c r="N756" s="191"/>
    </row>
    <row r="757" spans="1:14" s="434" customFormat="1">
      <c r="A757" s="191"/>
      <c r="B757" s="191"/>
      <c r="C757" s="63"/>
      <c r="D757" s="191"/>
      <c r="E757" s="63"/>
      <c r="F757" s="63"/>
      <c r="G757" s="191"/>
      <c r="H757" s="191"/>
      <c r="I757" s="191"/>
      <c r="J757" s="191"/>
      <c r="K757" s="191"/>
      <c r="L757" s="191"/>
      <c r="M757" s="191"/>
      <c r="N757" s="191"/>
    </row>
    <row r="758" spans="1:14" s="434" customFormat="1">
      <c r="A758" s="191"/>
      <c r="B758" s="191"/>
      <c r="C758" s="63"/>
      <c r="D758" s="191"/>
      <c r="E758" s="63"/>
      <c r="F758" s="63"/>
      <c r="G758" s="191"/>
      <c r="H758" s="191"/>
      <c r="I758" s="191"/>
      <c r="J758" s="191"/>
      <c r="K758" s="191"/>
      <c r="L758" s="191"/>
      <c r="M758" s="191"/>
      <c r="N758" s="191"/>
    </row>
    <row r="759" spans="1:14" s="434" customFormat="1">
      <c r="A759" s="191"/>
      <c r="B759" s="191"/>
      <c r="C759" s="63"/>
      <c r="D759" s="191"/>
      <c r="E759" s="63"/>
      <c r="F759" s="63"/>
      <c r="G759" s="191"/>
      <c r="H759" s="191"/>
      <c r="I759" s="191"/>
      <c r="J759" s="191"/>
      <c r="K759" s="191"/>
      <c r="L759" s="191"/>
      <c r="M759" s="191"/>
      <c r="N759" s="191"/>
    </row>
    <row r="760" spans="1:14" s="434" customFormat="1">
      <c r="A760" s="191"/>
      <c r="B760" s="191"/>
      <c r="C760" s="63"/>
      <c r="D760" s="191"/>
      <c r="E760" s="63"/>
      <c r="F760" s="63"/>
      <c r="G760" s="191"/>
      <c r="H760" s="191"/>
      <c r="I760" s="191"/>
      <c r="J760" s="191"/>
      <c r="K760" s="191"/>
      <c r="L760" s="191"/>
      <c r="M760" s="191"/>
      <c r="N760" s="191"/>
    </row>
    <row r="761" spans="1:14" s="434" customFormat="1">
      <c r="A761" s="191"/>
      <c r="B761" s="191"/>
      <c r="C761" s="63"/>
      <c r="D761" s="191"/>
      <c r="E761" s="63"/>
      <c r="F761" s="63"/>
      <c r="G761" s="191"/>
      <c r="H761" s="191"/>
      <c r="I761" s="191"/>
      <c r="J761" s="191"/>
      <c r="K761" s="191"/>
      <c r="L761" s="191"/>
      <c r="M761" s="191"/>
      <c r="N761" s="191"/>
    </row>
    <row r="762" spans="1:14" s="434" customFormat="1">
      <c r="A762" s="191"/>
      <c r="B762" s="191"/>
      <c r="C762" s="63"/>
      <c r="D762" s="191"/>
      <c r="E762" s="63"/>
      <c r="F762" s="63"/>
      <c r="G762" s="191"/>
      <c r="H762" s="191"/>
      <c r="I762" s="191"/>
      <c r="J762" s="191"/>
      <c r="K762" s="191"/>
      <c r="L762" s="191"/>
      <c r="M762" s="191"/>
      <c r="N762" s="191"/>
    </row>
    <row r="763" spans="1:14" s="434" customFormat="1">
      <c r="A763" s="191"/>
      <c r="B763" s="191"/>
      <c r="C763" s="63"/>
      <c r="D763" s="191"/>
      <c r="E763" s="63"/>
      <c r="F763" s="63"/>
      <c r="G763" s="191"/>
      <c r="H763" s="191"/>
      <c r="I763" s="191"/>
      <c r="J763" s="191"/>
      <c r="K763" s="191"/>
      <c r="L763" s="191"/>
      <c r="M763" s="191"/>
      <c r="N763" s="191"/>
    </row>
    <row r="764" spans="1:14" s="434" customFormat="1">
      <c r="A764" s="191"/>
      <c r="B764" s="191"/>
      <c r="C764" s="63"/>
      <c r="D764" s="191"/>
      <c r="E764" s="63"/>
      <c r="F764" s="63"/>
      <c r="G764" s="191"/>
      <c r="H764" s="191"/>
      <c r="I764" s="191"/>
      <c r="J764" s="191"/>
      <c r="K764" s="191"/>
      <c r="L764" s="191"/>
      <c r="M764" s="191"/>
      <c r="N764" s="191"/>
    </row>
    <row r="765" spans="1:14" s="434" customFormat="1">
      <c r="A765" s="191"/>
      <c r="B765" s="191"/>
      <c r="C765" s="63"/>
      <c r="D765" s="191"/>
      <c r="E765" s="63"/>
      <c r="F765" s="63"/>
      <c r="G765" s="191"/>
      <c r="H765" s="191"/>
      <c r="I765" s="191"/>
      <c r="J765" s="191"/>
      <c r="K765" s="191"/>
      <c r="L765" s="191"/>
      <c r="M765" s="191"/>
      <c r="N765" s="191"/>
    </row>
    <row r="766" spans="1:14" s="434" customFormat="1">
      <c r="A766" s="191"/>
      <c r="B766" s="191"/>
      <c r="C766" s="63"/>
      <c r="D766" s="191"/>
      <c r="E766" s="63"/>
      <c r="F766" s="63"/>
      <c r="G766" s="191"/>
      <c r="H766" s="191"/>
      <c r="I766" s="191"/>
      <c r="J766" s="191"/>
      <c r="K766" s="191"/>
      <c r="L766" s="191"/>
      <c r="M766" s="191"/>
      <c r="N766" s="191"/>
    </row>
    <row r="767" spans="1:14" s="434" customFormat="1">
      <c r="A767" s="191"/>
      <c r="B767" s="191"/>
      <c r="C767" s="63"/>
      <c r="D767" s="191"/>
      <c r="E767" s="63"/>
      <c r="F767" s="63"/>
      <c r="G767" s="191"/>
      <c r="H767" s="191"/>
      <c r="I767" s="191"/>
      <c r="J767" s="191"/>
      <c r="K767" s="191"/>
      <c r="L767" s="191"/>
      <c r="M767" s="191"/>
      <c r="N767" s="191"/>
    </row>
    <row r="768" spans="1:14" s="434" customFormat="1">
      <c r="A768" s="191"/>
      <c r="B768" s="191"/>
      <c r="C768" s="63"/>
      <c r="D768" s="191"/>
      <c r="E768" s="63"/>
      <c r="F768" s="63"/>
      <c r="G768" s="191"/>
      <c r="H768" s="191"/>
      <c r="I768" s="191"/>
      <c r="J768" s="191"/>
      <c r="K768" s="191"/>
      <c r="L768" s="191"/>
      <c r="M768" s="191"/>
      <c r="N768" s="191"/>
    </row>
    <row r="769" spans="1:14" s="434" customFormat="1">
      <c r="A769" s="191"/>
      <c r="B769" s="191"/>
      <c r="C769" s="63"/>
      <c r="D769" s="191"/>
      <c r="E769" s="63"/>
      <c r="F769" s="63"/>
      <c r="G769" s="191"/>
      <c r="H769" s="191"/>
      <c r="I769" s="191"/>
      <c r="J769" s="191"/>
      <c r="K769" s="191"/>
      <c r="L769" s="191"/>
      <c r="M769" s="191"/>
      <c r="N769" s="191"/>
    </row>
    <row r="770" spans="1:14" s="434" customFormat="1">
      <c r="A770" s="191"/>
      <c r="B770" s="191"/>
      <c r="C770" s="63"/>
      <c r="D770" s="191"/>
      <c r="E770" s="63"/>
      <c r="F770" s="63"/>
      <c r="G770" s="191"/>
      <c r="H770" s="191"/>
      <c r="I770" s="191"/>
      <c r="J770" s="191"/>
      <c r="K770" s="191"/>
      <c r="L770" s="191"/>
      <c r="M770" s="191"/>
      <c r="N770" s="191"/>
    </row>
    <row r="771" spans="1:14" s="434" customFormat="1">
      <c r="A771" s="191"/>
      <c r="B771" s="191"/>
      <c r="C771" s="63"/>
      <c r="D771" s="191"/>
      <c r="E771" s="63"/>
      <c r="F771" s="63"/>
      <c r="G771" s="191"/>
      <c r="H771" s="191"/>
      <c r="I771" s="191"/>
      <c r="J771" s="191"/>
      <c r="K771" s="191"/>
      <c r="L771" s="191"/>
      <c r="M771" s="191"/>
      <c r="N771" s="191"/>
    </row>
    <row r="772" spans="1:14" s="434" customFormat="1">
      <c r="A772" s="191"/>
      <c r="B772" s="191"/>
      <c r="C772" s="63"/>
      <c r="D772" s="191"/>
      <c r="E772" s="63"/>
      <c r="F772" s="63"/>
      <c r="G772" s="191"/>
      <c r="H772" s="191"/>
      <c r="I772" s="191"/>
      <c r="J772" s="191"/>
      <c r="K772" s="191"/>
      <c r="L772" s="191"/>
      <c r="M772" s="191"/>
      <c r="N772" s="191"/>
    </row>
    <row r="773" spans="1:14" s="434" customFormat="1">
      <c r="A773" s="191"/>
      <c r="B773" s="191"/>
      <c r="C773" s="63"/>
      <c r="D773" s="191"/>
      <c r="E773" s="63"/>
      <c r="F773" s="63"/>
      <c r="G773" s="191"/>
      <c r="H773" s="191"/>
      <c r="I773" s="191"/>
      <c r="J773" s="191"/>
      <c r="K773" s="191"/>
      <c r="L773" s="191"/>
      <c r="M773" s="191"/>
      <c r="N773" s="191"/>
    </row>
    <row r="774" spans="1:14" s="434" customFormat="1">
      <c r="A774" s="191"/>
      <c r="B774" s="191"/>
      <c r="C774" s="63"/>
      <c r="D774" s="191"/>
      <c r="E774" s="63"/>
      <c r="F774" s="63"/>
      <c r="G774" s="191"/>
      <c r="H774" s="191"/>
      <c r="I774" s="191"/>
      <c r="J774" s="191"/>
      <c r="K774" s="191"/>
      <c r="L774" s="191"/>
      <c r="M774" s="191"/>
      <c r="N774" s="191"/>
    </row>
    <row r="775" spans="1:14" s="434" customFormat="1">
      <c r="A775" s="191"/>
      <c r="B775" s="191"/>
      <c r="C775" s="63"/>
      <c r="D775" s="191"/>
      <c r="E775" s="63"/>
      <c r="F775" s="63"/>
      <c r="G775" s="191"/>
      <c r="H775" s="191"/>
      <c r="I775" s="191"/>
      <c r="J775" s="191"/>
      <c r="K775" s="191"/>
      <c r="L775" s="191"/>
      <c r="M775" s="191"/>
      <c r="N775" s="191"/>
    </row>
    <row r="776" spans="1:14" s="434" customFormat="1">
      <c r="A776" s="191"/>
      <c r="B776" s="191"/>
      <c r="C776" s="63"/>
      <c r="D776" s="191"/>
      <c r="E776" s="63"/>
      <c r="F776" s="63"/>
      <c r="G776" s="191"/>
      <c r="H776" s="191"/>
      <c r="I776" s="191"/>
      <c r="J776" s="191"/>
      <c r="K776" s="191"/>
      <c r="L776" s="191"/>
      <c r="M776" s="191"/>
      <c r="N776" s="191"/>
    </row>
    <row r="777" spans="1:14" s="434" customFormat="1">
      <c r="A777" s="191"/>
      <c r="B777" s="191"/>
      <c r="C777" s="63"/>
      <c r="D777" s="191"/>
      <c r="E777" s="63"/>
      <c r="F777" s="63"/>
      <c r="G777" s="191"/>
      <c r="H777" s="191"/>
      <c r="I777" s="191"/>
      <c r="J777" s="191"/>
      <c r="K777" s="191"/>
      <c r="L777" s="191"/>
      <c r="M777" s="191"/>
      <c r="N777" s="191"/>
    </row>
    <row r="778" spans="1:14" s="434" customFormat="1">
      <c r="A778" s="191"/>
      <c r="B778" s="191"/>
      <c r="C778" s="63"/>
      <c r="D778" s="191"/>
      <c r="E778" s="63"/>
      <c r="F778" s="63"/>
      <c r="G778" s="191"/>
      <c r="H778" s="191"/>
      <c r="I778" s="191"/>
      <c r="J778" s="191"/>
      <c r="K778" s="191"/>
      <c r="L778" s="191"/>
      <c r="M778" s="191"/>
      <c r="N778" s="191"/>
    </row>
    <row r="779" spans="1:14" s="434" customFormat="1">
      <c r="A779" s="191"/>
      <c r="B779" s="191"/>
      <c r="C779" s="63"/>
      <c r="D779" s="191"/>
      <c r="E779" s="63"/>
      <c r="F779" s="63"/>
      <c r="G779" s="191"/>
      <c r="H779" s="191"/>
      <c r="I779" s="191"/>
      <c r="J779" s="191"/>
      <c r="K779" s="191"/>
      <c r="L779" s="191"/>
      <c r="M779" s="191"/>
      <c r="N779" s="191"/>
    </row>
    <row r="780" spans="1:14" s="434" customFormat="1">
      <c r="A780" s="191"/>
      <c r="B780" s="191"/>
      <c r="C780" s="63"/>
      <c r="D780" s="191"/>
      <c r="E780" s="63"/>
      <c r="F780" s="63"/>
      <c r="G780" s="191"/>
      <c r="H780" s="191"/>
      <c r="I780" s="191"/>
      <c r="J780" s="191"/>
      <c r="K780" s="191"/>
      <c r="L780" s="191"/>
      <c r="M780" s="191"/>
      <c r="N780" s="191"/>
    </row>
    <row r="781" spans="1:14" s="434" customFormat="1">
      <c r="A781" s="191"/>
      <c r="B781" s="191"/>
      <c r="C781" s="63"/>
      <c r="D781" s="191"/>
      <c r="E781" s="63"/>
      <c r="F781" s="63"/>
      <c r="G781" s="191"/>
      <c r="H781" s="191"/>
      <c r="I781" s="191"/>
      <c r="J781" s="191"/>
      <c r="K781" s="191"/>
      <c r="L781" s="191"/>
      <c r="M781" s="191"/>
      <c r="N781" s="191"/>
    </row>
    <row r="782" spans="1:14" s="434" customFormat="1">
      <c r="A782" s="191"/>
      <c r="B782" s="191"/>
      <c r="C782" s="63"/>
      <c r="D782" s="191"/>
      <c r="E782" s="63"/>
      <c r="F782" s="63"/>
      <c r="G782" s="191"/>
      <c r="H782" s="191"/>
      <c r="I782" s="191"/>
      <c r="J782" s="191"/>
      <c r="K782" s="191"/>
      <c r="L782" s="191"/>
      <c r="M782" s="191"/>
      <c r="N782" s="191"/>
    </row>
    <row r="783" spans="1:14" s="434" customFormat="1">
      <c r="A783" s="191"/>
      <c r="B783" s="191"/>
      <c r="C783" s="63"/>
      <c r="D783" s="191"/>
      <c r="E783" s="63"/>
      <c r="F783" s="63"/>
      <c r="G783" s="191"/>
      <c r="H783" s="191"/>
      <c r="I783" s="191"/>
      <c r="J783" s="191"/>
      <c r="K783" s="191"/>
      <c r="L783" s="191"/>
      <c r="M783" s="191"/>
      <c r="N783" s="191"/>
    </row>
    <row r="784" spans="1:14" s="434" customFormat="1">
      <c r="A784" s="191"/>
      <c r="B784" s="191"/>
      <c r="C784" s="63"/>
      <c r="D784" s="191"/>
      <c r="E784" s="63"/>
      <c r="F784" s="63"/>
      <c r="G784" s="191"/>
      <c r="H784" s="191"/>
      <c r="I784" s="191"/>
      <c r="J784" s="191"/>
      <c r="K784" s="191"/>
      <c r="L784" s="191"/>
      <c r="M784" s="191"/>
      <c r="N784" s="191"/>
    </row>
    <row r="785" spans="1:14" s="434" customFormat="1">
      <c r="A785" s="191"/>
      <c r="B785" s="191"/>
      <c r="C785" s="63"/>
      <c r="D785" s="191"/>
      <c r="E785" s="63"/>
      <c r="F785" s="63"/>
      <c r="G785" s="191"/>
      <c r="H785" s="191"/>
      <c r="I785" s="191"/>
      <c r="J785" s="191"/>
      <c r="K785" s="191"/>
      <c r="L785" s="191"/>
      <c r="M785" s="191"/>
      <c r="N785" s="191"/>
    </row>
    <row r="786" spans="1:14" s="434" customFormat="1">
      <c r="A786" s="191"/>
      <c r="B786" s="191"/>
      <c r="C786" s="63"/>
      <c r="D786" s="191"/>
      <c r="E786" s="63"/>
      <c r="F786" s="63"/>
      <c r="G786" s="191"/>
      <c r="H786" s="191"/>
      <c r="I786" s="191"/>
      <c r="J786" s="191"/>
      <c r="K786" s="191"/>
      <c r="L786" s="191"/>
      <c r="M786" s="191"/>
      <c r="N786" s="191"/>
    </row>
    <row r="787" spans="1:14" s="434" customFormat="1">
      <c r="A787" s="191"/>
      <c r="B787" s="191"/>
      <c r="C787" s="63"/>
      <c r="D787" s="191"/>
      <c r="E787" s="63"/>
      <c r="F787" s="63"/>
      <c r="G787" s="191"/>
      <c r="H787" s="191"/>
      <c r="I787" s="191"/>
      <c r="J787" s="191"/>
      <c r="K787" s="191"/>
      <c r="L787" s="191"/>
      <c r="M787" s="191"/>
      <c r="N787" s="191"/>
    </row>
    <row r="788" spans="1:14" s="434" customFormat="1">
      <c r="A788" s="191"/>
      <c r="B788" s="191"/>
      <c r="C788" s="63"/>
      <c r="D788" s="191"/>
      <c r="E788" s="63"/>
      <c r="F788" s="63"/>
      <c r="G788" s="191"/>
      <c r="H788" s="191"/>
      <c r="I788" s="191"/>
      <c r="J788" s="191"/>
      <c r="K788" s="191"/>
      <c r="L788" s="191"/>
      <c r="M788" s="191"/>
      <c r="N788" s="191"/>
    </row>
    <row r="789" spans="1:14" s="434" customFormat="1">
      <c r="A789" s="191"/>
      <c r="B789" s="191"/>
      <c r="C789" s="63"/>
      <c r="D789" s="191"/>
      <c r="E789" s="63"/>
      <c r="F789" s="63"/>
      <c r="G789" s="191"/>
      <c r="H789" s="191"/>
      <c r="I789" s="191"/>
      <c r="J789" s="191"/>
      <c r="K789" s="191"/>
      <c r="L789" s="191"/>
      <c r="M789" s="191"/>
      <c r="N789" s="191"/>
    </row>
    <row r="790" spans="1:14" s="434" customFormat="1">
      <c r="A790" s="191"/>
      <c r="B790" s="191"/>
      <c r="C790" s="63"/>
      <c r="D790" s="191"/>
      <c r="E790" s="63"/>
      <c r="F790" s="63"/>
      <c r="G790" s="191"/>
      <c r="H790" s="191"/>
      <c r="I790" s="191"/>
      <c r="J790" s="191"/>
      <c r="K790" s="191"/>
      <c r="L790" s="191"/>
      <c r="M790" s="191"/>
      <c r="N790" s="191"/>
    </row>
    <row r="791" spans="1:14" s="434" customFormat="1">
      <c r="A791" s="191"/>
      <c r="B791" s="191"/>
      <c r="C791" s="63"/>
      <c r="D791" s="191"/>
      <c r="E791" s="63"/>
      <c r="F791" s="63"/>
      <c r="G791" s="191"/>
      <c r="H791" s="191"/>
      <c r="I791" s="191"/>
      <c r="J791" s="191"/>
      <c r="K791" s="191"/>
      <c r="L791" s="191"/>
      <c r="M791" s="191"/>
      <c r="N791" s="191"/>
    </row>
    <row r="792" spans="1:14" s="434" customFormat="1">
      <c r="A792" s="191"/>
      <c r="B792" s="191"/>
      <c r="C792" s="63"/>
      <c r="D792" s="191"/>
      <c r="E792" s="63"/>
      <c r="F792" s="63"/>
      <c r="G792" s="191"/>
      <c r="H792" s="191"/>
      <c r="I792" s="191"/>
      <c r="J792" s="191"/>
      <c r="K792" s="191"/>
      <c r="L792" s="191"/>
      <c r="M792" s="191"/>
      <c r="N792" s="191"/>
    </row>
    <row r="793" spans="1:14" s="434" customFormat="1">
      <c r="A793" s="191"/>
      <c r="B793" s="191"/>
      <c r="C793" s="63"/>
      <c r="D793" s="191"/>
      <c r="E793" s="63"/>
      <c r="F793" s="63"/>
      <c r="G793" s="191"/>
      <c r="H793" s="191"/>
      <c r="I793" s="191"/>
      <c r="J793" s="191"/>
      <c r="K793" s="191"/>
      <c r="L793" s="191"/>
      <c r="M793" s="191"/>
      <c r="N793" s="191"/>
    </row>
    <row r="794" spans="1:14" s="434" customFormat="1">
      <c r="A794" s="191"/>
      <c r="B794" s="191"/>
      <c r="C794" s="63"/>
      <c r="D794" s="191"/>
      <c r="E794" s="63"/>
      <c r="F794" s="63"/>
      <c r="G794" s="191"/>
      <c r="H794" s="191"/>
      <c r="I794" s="191"/>
      <c r="J794" s="191"/>
      <c r="K794" s="191"/>
      <c r="L794" s="191"/>
      <c r="M794" s="191"/>
      <c r="N794" s="191"/>
    </row>
    <row r="795" spans="1:14" s="434" customFormat="1">
      <c r="A795" s="191"/>
      <c r="B795" s="191"/>
      <c r="C795" s="63"/>
      <c r="D795" s="191"/>
      <c r="E795" s="63"/>
      <c r="F795" s="63"/>
      <c r="G795" s="191"/>
      <c r="H795" s="191"/>
      <c r="I795" s="191"/>
      <c r="J795" s="191"/>
      <c r="K795" s="191"/>
      <c r="L795" s="191"/>
      <c r="M795" s="191"/>
      <c r="N795" s="191"/>
    </row>
    <row r="796" spans="1:14" s="434" customFormat="1">
      <c r="A796" s="191"/>
      <c r="B796" s="191"/>
      <c r="C796" s="63"/>
      <c r="D796" s="191"/>
      <c r="E796" s="63"/>
      <c r="F796" s="63"/>
      <c r="G796" s="191"/>
      <c r="H796" s="191"/>
      <c r="I796" s="191"/>
      <c r="J796" s="191"/>
      <c r="K796" s="191"/>
      <c r="L796" s="191"/>
      <c r="M796" s="191"/>
      <c r="N796" s="191"/>
    </row>
    <row r="797" spans="1:14" s="434" customFormat="1">
      <c r="A797" s="191"/>
      <c r="B797" s="191"/>
      <c r="C797" s="63"/>
      <c r="D797" s="191"/>
      <c r="E797" s="63"/>
      <c r="F797" s="63"/>
      <c r="G797" s="191"/>
      <c r="H797" s="191"/>
      <c r="I797" s="191"/>
      <c r="J797" s="191"/>
      <c r="K797" s="191"/>
      <c r="L797" s="191"/>
      <c r="M797" s="191"/>
      <c r="N797" s="191"/>
    </row>
    <row r="798" spans="1:14" s="434" customFormat="1">
      <c r="A798" s="191"/>
      <c r="B798" s="191"/>
      <c r="C798" s="63"/>
      <c r="D798" s="191"/>
      <c r="E798" s="63"/>
      <c r="F798" s="63"/>
      <c r="G798" s="191"/>
      <c r="H798" s="191"/>
      <c r="I798" s="191"/>
      <c r="J798" s="191"/>
      <c r="K798" s="191"/>
      <c r="L798" s="191"/>
      <c r="M798" s="191"/>
      <c r="N798" s="191"/>
    </row>
    <row r="799" spans="1:14" s="434" customFormat="1">
      <c r="A799" s="191"/>
      <c r="B799" s="191"/>
      <c r="C799" s="63"/>
      <c r="D799" s="191"/>
      <c r="E799" s="63"/>
      <c r="F799" s="63"/>
      <c r="G799" s="191"/>
      <c r="H799" s="191"/>
      <c r="I799" s="191"/>
      <c r="J799" s="191"/>
      <c r="K799" s="191"/>
      <c r="L799" s="191"/>
      <c r="M799" s="191"/>
      <c r="N799" s="191"/>
    </row>
    <row r="800" spans="1:14" s="434" customFormat="1">
      <c r="A800" s="191"/>
      <c r="B800" s="191"/>
      <c r="C800" s="63"/>
      <c r="D800" s="191"/>
      <c r="E800" s="63"/>
      <c r="F800" s="63"/>
      <c r="G800" s="191"/>
      <c r="H800" s="191"/>
      <c r="I800" s="191"/>
      <c r="J800" s="191"/>
      <c r="K800" s="191"/>
      <c r="L800" s="191"/>
      <c r="M800" s="191"/>
      <c r="N800" s="191"/>
    </row>
    <row r="801" spans="1:14" s="434" customFormat="1">
      <c r="A801" s="191"/>
      <c r="B801" s="191"/>
      <c r="C801" s="63"/>
      <c r="D801" s="191"/>
      <c r="E801" s="63"/>
      <c r="F801" s="63"/>
      <c r="G801" s="191"/>
      <c r="H801" s="191"/>
      <c r="I801" s="191"/>
      <c r="J801" s="191"/>
      <c r="K801" s="191"/>
      <c r="L801" s="191"/>
      <c r="M801" s="191"/>
      <c r="N801" s="191"/>
    </row>
    <row r="802" spans="1:14" s="434" customFormat="1">
      <c r="A802" s="191"/>
      <c r="B802" s="191"/>
      <c r="C802" s="63"/>
      <c r="D802" s="191"/>
      <c r="E802" s="63"/>
      <c r="F802" s="63"/>
      <c r="G802" s="191"/>
      <c r="H802" s="191"/>
      <c r="I802" s="191"/>
      <c r="J802" s="191"/>
      <c r="K802" s="191"/>
      <c r="L802" s="191"/>
      <c r="M802" s="191"/>
      <c r="N802" s="191"/>
    </row>
    <row r="803" spans="1:14" s="434" customFormat="1">
      <c r="A803" s="191"/>
      <c r="B803" s="191"/>
      <c r="C803" s="63"/>
      <c r="D803" s="191"/>
      <c r="E803" s="63"/>
      <c r="F803" s="63"/>
      <c r="G803" s="191"/>
      <c r="H803" s="191"/>
      <c r="I803" s="191"/>
      <c r="J803" s="191"/>
      <c r="K803" s="191"/>
      <c r="L803" s="191"/>
      <c r="M803" s="191"/>
      <c r="N803" s="191"/>
    </row>
    <row r="804" spans="1:14" s="434" customFormat="1">
      <c r="A804" s="191"/>
      <c r="B804" s="191"/>
      <c r="C804" s="63"/>
      <c r="D804" s="191"/>
      <c r="E804" s="63"/>
      <c r="F804" s="63"/>
      <c r="G804" s="191"/>
      <c r="H804" s="191"/>
      <c r="I804" s="191"/>
      <c r="J804" s="191"/>
      <c r="K804" s="191"/>
      <c r="L804" s="191"/>
      <c r="M804" s="191"/>
      <c r="N804" s="191"/>
    </row>
    <row r="805" spans="1:14" s="434" customFormat="1">
      <c r="A805" s="191"/>
      <c r="B805" s="191"/>
      <c r="C805" s="63"/>
      <c r="D805" s="191"/>
      <c r="E805" s="63"/>
      <c r="F805" s="63"/>
      <c r="G805" s="191"/>
      <c r="H805" s="191"/>
      <c r="I805" s="191"/>
      <c r="J805" s="191"/>
      <c r="K805" s="191"/>
      <c r="L805" s="191"/>
      <c r="M805" s="191"/>
      <c r="N805" s="191"/>
    </row>
    <row r="806" spans="1:14" s="434" customFormat="1">
      <c r="A806" s="191"/>
      <c r="B806" s="191"/>
      <c r="C806" s="63"/>
      <c r="D806" s="191"/>
      <c r="E806" s="63"/>
      <c r="F806" s="63"/>
      <c r="G806" s="191"/>
      <c r="H806" s="191"/>
      <c r="I806" s="191"/>
      <c r="J806" s="191"/>
      <c r="K806" s="191"/>
      <c r="L806" s="191"/>
      <c r="M806" s="191"/>
      <c r="N806" s="191"/>
    </row>
    <row r="807" spans="1:14" s="434" customFormat="1">
      <c r="A807" s="191"/>
      <c r="B807" s="191"/>
      <c r="C807" s="63"/>
      <c r="D807" s="191"/>
      <c r="E807" s="63"/>
      <c r="F807" s="63"/>
      <c r="G807" s="191"/>
      <c r="H807" s="191"/>
      <c r="I807" s="191"/>
      <c r="J807" s="191"/>
      <c r="K807" s="191"/>
      <c r="L807" s="191"/>
      <c r="M807" s="191"/>
      <c r="N807" s="191"/>
    </row>
    <row r="808" spans="1:14" s="434" customFormat="1">
      <c r="A808" s="191"/>
      <c r="B808" s="191"/>
      <c r="C808" s="63"/>
      <c r="D808" s="191"/>
      <c r="E808" s="63"/>
      <c r="F808" s="63"/>
      <c r="G808" s="191"/>
      <c r="H808" s="191"/>
      <c r="I808" s="191"/>
      <c r="J808" s="191"/>
      <c r="K808" s="191"/>
      <c r="L808" s="191"/>
      <c r="M808" s="191"/>
      <c r="N808" s="191"/>
    </row>
    <row r="809" spans="1:14" s="434" customFormat="1">
      <c r="A809" s="191"/>
      <c r="B809" s="191"/>
      <c r="C809" s="63"/>
      <c r="D809" s="191"/>
      <c r="E809" s="63"/>
      <c r="F809" s="63"/>
      <c r="G809" s="191"/>
      <c r="H809" s="191"/>
      <c r="I809" s="191"/>
      <c r="J809" s="191"/>
      <c r="K809" s="191"/>
      <c r="L809" s="191"/>
      <c r="M809" s="191"/>
      <c r="N809" s="191"/>
    </row>
    <row r="810" spans="1:14" s="434" customFormat="1">
      <c r="A810" s="191"/>
      <c r="B810" s="191"/>
      <c r="C810" s="63"/>
      <c r="D810" s="191"/>
      <c r="E810" s="63"/>
      <c r="F810" s="63"/>
      <c r="G810" s="191"/>
      <c r="H810" s="191"/>
      <c r="I810" s="191"/>
      <c r="J810" s="191"/>
      <c r="K810" s="191"/>
      <c r="L810" s="191"/>
      <c r="M810" s="191"/>
      <c r="N810" s="191"/>
    </row>
    <row r="811" spans="1:14" s="434" customFormat="1">
      <c r="A811" s="191"/>
      <c r="B811" s="191"/>
      <c r="C811" s="63"/>
      <c r="D811" s="191"/>
      <c r="E811" s="63"/>
      <c r="F811" s="63"/>
      <c r="G811" s="191"/>
      <c r="H811" s="191"/>
      <c r="I811" s="191"/>
      <c r="J811" s="191"/>
      <c r="K811" s="191"/>
      <c r="L811" s="191"/>
      <c r="M811" s="191"/>
      <c r="N811" s="191"/>
    </row>
    <row r="812" spans="1:14" s="434" customFormat="1">
      <c r="A812" s="191"/>
      <c r="B812" s="191"/>
      <c r="C812" s="63"/>
      <c r="D812" s="191"/>
      <c r="E812" s="63"/>
      <c r="F812" s="63"/>
      <c r="G812" s="191"/>
      <c r="H812" s="191"/>
      <c r="I812" s="191"/>
      <c r="J812" s="191"/>
      <c r="K812" s="191"/>
      <c r="L812" s="191"/>
      <c r="M812" s="191"/>
      <c r="N812" s="191"/>
    </row>
    <row r="813" spans="1:14" s="434" customFormat="1">
      <c r="A813" s="191"/>
      <c r="B813" s="191"/>
      <c r="C813" s="63"/>
      <c r="D813" s="191"/>
      <c r="E813" s="63"/>
      <c r="F813" s="63"/>
      <c r="G813" s="191"/>
      <c r="H813" s="191"/>
      <c r="I813" s="191"/>
      <c r="J813" s="191"/>
      <c r="K813" s="191"/>
      <c r="L813" s="191"/>
      <c r="M813" s="191"/>
      <c r="N813" s="191"/>
    </row>
    <row r="814" spans="1:14" s="434" customFormat="1">
      <c r="A814" s="191"/>
      <c r="B814" s="191"/>
      <c r="C814" s="63"/>
      <c r="D814" s="191"/>
      <c r="E814" s="63"/>
      <c r="F814" s="63"/>
      <c r="G814" s="191"/>
      <c r="H814" s="191"/>
      <c r="I814" s="191"/>
      <c r="J814" s="191"/>
      <c r="K814" s="191"/>
      <c r="L814" s="191"/>
      <c r="M814" s="191"/>
      <c r="N814" s="191"/>
    </row>
    <row r="815" spans="1:14" s="434" customFormat="1">
      <c r="A815" s="191"/>
      <c r="B815" s="191"/>
      <c r="C815" s="63"/>
      <c r="D815" s="191"/>
      <c r="E815" s="63"/>
      <c r="F815" s="63"/>
      <c r="G815" s="191"/>
      <c r="H815" s="191"/>
      <c r="I815" s="191"/>
      <c r="J815" s="191"/>
      <c r="K815" s="191"/>
      <c r="L815" s="191"/>
      <c r="M815" s="191"/>
      <c r="N815" s="191"/>
    </row>
    <row r="816" spans="1:14" s="434" customFormat="1">
      <c r="A816" s="191"/>
      <c r="B816" s="191"/>
      <c r="C816" s="63"/>
      <c r="D816" s="191"/>
      <c r="E816" s="63"/>
      <c r="F816" s="63"/>
      <c r="G816" s="191"/>
      <c r="H816" s="191"/>
      <c r="I816" s="191"/>
      <c r="J816" s="191"/>
      <c r="K816" s="191"/>
      <c r="L816" s="191"/>
      <c r="M816" s="191"/>
      <c r="N816" s="191"/>
    </row>
    <row r="817" spans="1:14" s="434" customFormat="1">
      <c r="A817" s="191"/>
      <c r="B817" s="191"/>
      <c r="C817" s="63"/>
      <c r="D817" s="191"/>
      <c r="E817" s="63"/>
      <c r="F817" s="63"/>
      <c r="G817" s="191"/>
      <c r="H817" s="191"/>
      <c r="I817" s="191"/>
      <c r="J817" s="191"/>
      <c r="K817" s="191"/>
      <c r="L817" s="191"/>
      <c r="M817" s="191"/>
      <c r="N817" s="191"/>
    </row>
    <row r="818" spans="1:14" s="434" customFormat="1">
      <c r="A818" s="191"/>
      <c r="B818" s="191"/>
      <c r="C818" s="63"/>
      <c r="D818" s="191"/>
      <c r="E818" s="63"/>
      <c r="F818" s="63"/>
      <c r="G818" s="191"/>
      <c r="H818" s="191"/>
      <c r="I818" s="191"/>
      <c r="J818" s="191"/>
      <c r="K818" s="191"/>
      <c r="L818" s="191"/>
      <c r="M818" s="191"/>
      <c r="N818" s="191"/>
    </row>
    <row r="819" spans="1:14" s="434" customFormat="1">
      <c r="A819" s="191"/>
      <c r="B819" s="191"/>
      <c r="C819" s="63"/>
      <c r="D819" s="191"/>
      <c r="E819" s="63"/>
      <c r="F819" s="63"/>
      <c r="G819" s="191"/>
      <c r="H819" s="191"/>
      <c r="I819" s="191"/>
      <c r="J819" s="191"/>
      <c r="K819" s="191"/>
      <c r="L819" s="191"/>
      <c r="M819" s="191"/>
      <c r="N819" s="191"/>
    </row>
    <row r="820" spans="1:14" s="434" customFormat="1">
      <c r="A820" s="191"/>
      <c r="B820" s="191"/>
      <c r="C820" s="63"/>
      <c r="D820" s="191"/>
      <c r="E820" s="63"/>
      <c r="F820" s="63"/>
      <c r="G820" s="191"/>
      <c r="H820" s="191"/>
      <c r="I820" s="191"/>
      <c r="J820" s="191"/>
      <c r="K820" s="191"/>
      <c r="L820" s="191"/>
      <c r="M820" s="191"/>
      <c r="N820" s="191"/>
    </row>
    <row r="821" spans="1:14" s="434" customFormat="1">
      <c r="A821" s="191"/>
      <c r="B821" s="191"/>
      <c r="C821" s="63"/>
      <c r="D821" s="191"/>
      <c r="E821" s="63"/>
      <c r="F821" s="63"/>
      <c r="G821" s="191"/>
      <c r="H821" s="191"/>
      <c r="I821" s="191"/>
      <c r="J821" s="191"/>
      <c r="K821" s="191"/>
      <c r="L821" s="191"/>
      <c r="M821" s="191"/>
      <c r="N821" s="191"/>
    </row>
    <row r="822" spans="1:14" s="434" customFormat="1">
      <c r="A822" s="191"/>
      <c r="B822" s="191"/>
      <c r="C822" s="63"/>
      <c r="D822" s="191"/>
      <c r="E822" s="63"/>
      <c r="F822" s="63"/>
      <c r="G822" s="191"/>
      <c r="H822" s="191"/>
      <c r="I822" s="191"/>
      <c r="J822" s="191"/>
      <c r="K822" s="191"/>
      <c r="L822" s="191"/>
      <c r="M822" s="191"/>
      <c r="N822" s="191"/>
    </row>
    <row r="823" spans="1:14" s="434" customFormat="1">
      <c r="A823" s="191"/>
      <c r="B823" s="191"/>
      <c r="C823" s="63"/>
      <c r="D823" s="191"/>
      <c r="E823" s="63"/>
      <c r="F823" s="63"/>
      <c r="G823" s="191"/>
      <c r="H823" s="191"/>
      <c r="I823" s="191"/>
      <c r="J823" s="191"/>
      <c r="K823" s="191"/>
      <c r="L823" s="191"/>
      <c r="M823" s="191"/>
      <c r="N823" s="191"/>
    </row>
    <row r="824" spans="1:14" s="434" customFormat="1">
      <c r="A824" s="191"/>
      <c r="B824" s="191"/>
      <c r="C824" s="63"/>
      <c r="D824" s="191"/>
      <c r="E824" s="63"/>
      <c r="F824" s="63"/>
      <c r="G824" s="191"/>
      <c r="H824" s="191"/>
      <c r="I824" s="191"/>
      <c r="J824" s="191"/>
      <c r="K824" s="191"/>
      <c r="L824" s="191"/>
      <c r="M824" s="191"/>
      <c r="N824" s="191"/>
    </row>
    <row r="825" spans="1:14" s="434" customFormat="1">
      <c r="A825" s="191"/>
      <c r="B825" s="191"/>
      <c r="C825" s="63"/>
      <c r="D825" s="191"/>
      <c r="E825" s="63"/>
      <c r="F825" s="63"/>
      <c r="G825" s="191"/>
      <c r="H825" s="191"/>
      <c r="I825" s="191"/>
      <c r="J825" s="191"/>
      <c r="K825" s="191"/>
      <c r="L825" s="191"/>
      <c r="M825" s="191"/>
      <c r="N825" s="191"/>
    </row>
    <row r="826" spans="1:14" s="434" customFormat="1">
      <c r="A826" s="191"/>
      <c r="B826" s="191"/>
      <c r="C826" s="63"/>
      <c r="D826" s="191"/>
      <c r="E826" s="63"/>
      <c r="F826" s="63"/>
      <c r="G826" s="191"/>
      <c r="H826" s="191"/>
      <c r="I826" s="191"/>
      <c r="J826" s="191"/>
      <c r="K826" s="191"/>
      <c r="L826" s="191"/>
      <c r="M826" s="191"/>
      <c r="N826" s="191"/>
    </row>
    <row r="827" spans="1:14" s="434" customFormat="1">
      <c r="A827" s="191"/>
      <c r="B827" s="191"/>
      <c r="C827" s="63"/>
      <c r="D827" s="191"/>
      <c r="E827" s="63"/>
      <c r="F827" s="63"/>
      <c r="G827" s="191"/>
      <c r="H827" s="191"/>
      <c r="I827" s="191"/>
      <c r="J827" s="191"/>
      <c r="K827" s="191"/>
      <c r="L827" s="191"/>
      <c r="M827" s="191"/>
      <c r="N827" s="191"/>
    </row>
    <row r="828" spans="1:14" s="434" customFormat="1">
      <c r="A828" s="191"/>
      <c r="B828" s="191"/>
      <c r="C828" s="63"/>
      <c r="D828" s="191"/>
      <c r="E828" s="63"/>
      <c r="F828" s="63"/>
      <c r="G828" s="191"/>
      <c r="H828" s="191"/>
      <c r="I828" s="191"/>
      <c r="J828" s="191"/>
      <c r="K828" s="191"/>
      <c r="L828" s="191"/>
      <c r="M828" s="191"/>
      <c r="N828" s="191"/>
    </row>
    <row r="829" spans="1:14" s="434" customFormat="1">
      <c r="A829" s="191"/>
      <c r="B829" s="191"/>
      <c r="C829" s="63"/>
      <c r="D829" s="191"/>
      <c r="E829" s="63"/>
      <c r="F829" s="63"/>
      <c r="G829" s="191"/>
      <c r="H829" s="191"/>
      <c r="I829" s="191"/>
      <c r="J829" s="191"/>
      <c r="K829" s="191"/>
      <c r="L829" s="191"/>
      <c r="M829" s="191"/>
      <c r="N829" s="191"/>
    </row>
    <row r="830" spans="1:14" s="434" customFormat="1">
      <c r="A830" s="191"/>
      <c r="B830" s="191"/>
      <c r="C830" s="63"/>
      <c r="D830" s="191"/>
      <c r="E830" s="63"/>
      <c r="F830" s="63"/>
      <c r="G830" s="191"/>
      <c r="H830" s="191"/>
      <c r="I830" s="191"/>
      <c r="J830" s="191"/>
      <c r="K830" s="191"/>
      <c r="L830" s="191"/>
      <c r="M830" s="191"/>
      <c r="N830" s="191"/>
    </row>
    <row r="831" spans="1:14" s="434" customFormat="1">
      <c r="A831" s="191"/>
      <c r="B831" s="191"/>
      <c r="C831" s="63"/>
      <c r="D831" s="191"/>
      <c r="E831" s="63"/>
      <c r="F831" s="63"/>
      <c r="G831" s="191"/>
      <c r="H831" s="191"/>
      <c r="I831" s="191"/>
      <c r="J831" s="191"/>
      <c r="K831" s="191"/>
      <c r="L831" s="191"/>
      <c r="M831" s="191"/>
      <c r="N831" s="191"/>
    </row>
    <row r="832" spans="1:14" s="434" customFormat="1">
      <c r="A832" s="191"/>
      <c r="B832" s="191"/>
      <c r="C832" s="63"/>
      <c r="D832" s="191"/>
      <c r="E832" s="63"/>
      <c r="F832" s="63"/>
      <c r="G832" s="191"/>
      <c r="H832" s="191"/>
      <c r="I832" s="191"/>
      <c r="J832" s="191"/>
      <c r="K832" s="191"/>
      <c r="L832" s="191"/>
      <c r="M832" s="191"/>
      <c r="N832" s="191"/>
    </row>
    <row r="833" spans="1:14" s="434" customFormat="1">
      <c r="A833" s="191"/>
      <c r="B833" s="191"/>
      <c r="C833" s="63"/>
      <c r="D833" s="191"/>
      <c r="E833" s="63"/>
      <c r="F833" s="63"/>
      <c r="G833" s="191"/>
      <c r="H833" s="191"/>
      <c r="I833" s="191"/>
      <c r="J833" s="191"/>
      <c r="K833" s="191"/>
      <c r="L833" s="191"/>
      <c r="M833" s="191"/>
      <c r="N833" s="191"/>
    </row>
    <row r="834" spans="1:14" s="434" customFormat="1">
      <c r="A834" s="191"/>
      <c r="B834" s="191"/>
      <c r="C834" s="63"/>
      <c r="D834" s="191"/>
      <c r="E834" s="63"/>
      <c r="F834" s="63"/>
      <c r="G834" s="191"/>
      <c r="H834" s="191"/>
      <c r="I834" s="191"/>
      <c r="J834" s="191"/>
      <c r="K834" s="191"/>
      <c r="L834" s="191"/>
      <c r="M834" s="191"/>
      <c r="N834" s="191"/>
    </row>
    <row r="835" spans="1:14" s="434" customFormat="1">
      <c r="A835" s="191"/>
      <c r="B835" s="191"/>
      <c r="C835" s="63"/>
      <c r="D835" s="191"/>
      <c r="E835" s="63"/>
      <c r="F835" s="63"/>
      <c r="G835" s="191"/>
      <c r="H835" s="191"/>
      <c r="I835" s="191"/>
      <c r="J835" s="191"/>
      <c r="K835" s="191"/>
      <c r="L835" s="191"/>
      <c r="M835" s="191"/>
      <c r="N835" s="191"/>
    </row>
    <row r="836" spans="1:14" s="434" customFormat="1">
      <c r="A836" s="191"/>
      <c r="B836" s="191"/>
      <c r="C836" s="63"/>
      <c r="D836" s="191"/>
      <c r="E836" s="63"/>
      <c r="F836" s="63"/>
      <c r="G836" s="191"/>
      <c r="H836" s="191"/>
      <c r="I836" s="191"/>
      <c r="J836" s="191"/>
      <c r="K836" s="191"/>
      <c r="L836" s="191"/>
      <c r="M836" s="191"/>
      <c r="N836" s="191"/>
    </row>
    <row r="837" spans="1:14" s="434" customFormat="1">
      <c r="A837" s="191"/>
      <c r="B837" s="191"/>
      <c r="C837" s="63"/>
      <c r="D837" s="191"/>
      <c r="E837" s="63"/>
      <c r="F837" s="63"/>
      <c r="G837" s="191"/>
      <c r="H837" s="191"/>
      <c r="I837" s="191"/>
      <c r="J837" s="191"/>
      <c r="K837" s="191"/>
      <c r="L837" s="191"/>
      <c r="M837" s="191"/>
      <c r="N837" s="191"/>
    </row>
    <row r="838" spans="1:14" s="434" customFormat="1">
      <c r="A838" s="191"/>
      <c r="B838" s="191"/>
      <c r="C838" s="63"/>
      <c r="D838" s="191"/>
      <c r="E838" s="63"/>
      <c r="F838" s="63"/>
      <c r="G838" s="191"/>
      <c r="H838" s="191"/>
      <c r="I838" s="191"/>
      <c r="J838" s="191"/>
      <c r="K838" s="191"/>
      <c r="L838" s="191"/>
      <c r="M838" s="191"/>
      <c r="N838" s="191"/>
    </row>
    <row r="839" spans="1:14" s="434" customFormat="1">
      <c r="A839" s="191"/>
      <c r="B839" s="191"/>
      <c r="C839" s="63"/>
      <c r="D839" s="191"/>
      <c r="E839" s="63"/>
      <c r="F839" s="63"/>
      <c r="G839" s="191"/>
      <c r="H839" s="191"/>
      <c r="I839" s="191"/>
      <c r="J839" s="191"/>
      <c r="K839" s="191"/>
      <c r="L839" s="191"/>
      <c r="M839" s="191"/>
      <c r="N839" s="191"/>
    </row>
    <row r="840" spans="1:14" s="434" customFormat="1">
      <c r="A840" s="191"/>
      <c r="B840" s="191"/>
      <c r="C840" s="63"/>
      <c r="D840" s="191"/>
      <c r="E840" s="63"/>
      <c r="F840" s="63"/>
      <c r="G840" s="191"/>
      <c r="H840" s="191"/>
      <c r="I840" s="191"/>
      <c r="J840" s="191"/>
      <c r="K840" s="191"/>
      <c r="L840" s="191"/>
      <c r="M840" s="191"/>
      <c r="N840" s="191"/>
    </row>
    <row r="841" spans="1:14" s="434" customFormat="1">
      <c r="A841" s="191"/>
      <c r="B841" s="191"/>
      <c r="C841" s="63"/>
      <c r="D841" s="191"/>
      <c r="E841" s="63"/>
      <c r="F841" s="63"/>
      <c r="G841" s="191"/>
      <c r="H841" s="191"/>
      <c r="I841" s="191"/>
      <c r="J841" s="191"/>
      <c r="K841" s="191"/>
      <c r="L841" s="191"/>
      <c r="M841" s="191"/>
      <c r="N841" s="191"/>
    </row>
    <row r="842" spans="1:14" s="434" customFormat="1">
      <c r="A842" s="191"/>
      <c r="B842" s="191"/>
      <c r="C842" s="63"/>
      <c r="D842" s="191"/>
      <c r="E842" s="63"/>
      <c r="F842" s="63"/>
      <c r="G842" s="191"/>
      <c r="H842" s="191"/>
      <c r="I842" s="191"/>
      <c r="J842" s="191"/>
      <c r="K842" s="191"/>
      <c r="L842" s="191"/>
      <c r="M842" s="191"/>
      <c r="N842" s="191"/>
    </row>
    <row r="843" spans="1:14" s="434" customFormat="1">
      <c r="A843" s="191"/>
      <c r="B843" s="191"/>
      <c r="C843" s="63"/>
      <c r="D843" s="191"/>
      <c r="E843" s="63"/>
      <c r="F843" s="63"/>
      <c r="G843" s="191"/>
      <c r="H843" s="191"/>
      <c r="I843" s="191"/>
      <c r="J843" s="191"/>
      <c r="K843" s="191"/>
      <c r="L843" s="191"/>
      <c r="M843" s="191"/>
      <c r="N843" s="191"/>
    </row>
    <row r="844" spans="1:14" s="434" customFormat="1">
      <c r="A844" s="191"/>
      <c r="B844" s="191"/>
      <c r="C844" s="63"/>
      <c r="D844" s="191"/>
      <c r="E844" s="63"/>
      <c r="F844" s="63"/>
      <c r="G844" s="191"/>
      <c r="H844" s="191"/>
      <c r="I844" s="191"/>
      <c r="J844" s="191"/>
      <c r="K844" s="191"/>
      <c r="L844" s="191"/>
      <c r="M844" s="191"/>
      <c r="N844" s="191"/>
    </row>
    <row r="845" spans="1:14" s="434" customFormat="1">
      <c r="A845" s="191"/>
      <c r="B845" s="191"/>
      <c r="C845" s="63"/>
      <c r="D845" s="191"/>
      <c r="E845" s="63"/>
      <c r="F845" s="63"/>
      <c r="G845" s="191"/>
      <c r="H845" s="191"/>
      <c r="I845" s="191"/>
      <c r="J845" s="191"/>
      <c r="K845" s="191"/>
      <c r="L845" s="191"/>
      <c r="M845" s="191"/>
      <c r="N845" s="191"/>
    </row>
    <row r="846" spans="1:14" s="434" customFormat="1">
      <c r="A846" s="191"/>
      <c r="B846" s="191"/>
      <c r="C846" s="63"/>
      <c r="D846" s="191"/>
      <c r="E846" s="63"/>
      <c r="F846" s="63"/>
      <c r="G846" s="191"/>
      <c r="H846" s="191"/>
      <c r="I846" s="191"/>
      <c r="J846" s="191"/>
      <c r="K846" s="191"/>
      <c r="L846" s="191"/>
      <c r="M846" s="191"/>
      <c r="N846" s="191"/>
    </row>
    <row r="847" spans="1:14" s="434" customFormat="1">
      <c r="A847" s="191"/>
      <c r="B847" s="191"/>
      <c r="C847" s="63"/>
      <c r="D847" s="191"/>
      <c r="E847" s="63"/>
      <c r="F847" s="63"/>
      <c r="G847" s="191"/>
      <c r="H847" s="191"/>
      <c r="I847" s="191"/>
      <c r="J847" s="191"/>
      <c r="K847" s="191"/>
      <c r="L847" s="191"/>
      <c r="M847" s="191"/>
      <c r="N847" s="191"/>
    </row>
    <row r="848" spans="1:14" s="434" customFormat="1">
      <c r="A848" s="191"/>
      <c r="B848" s="191"/>
      <c r="C848" s="63"/>
      <c r="D848" s="191"/>
      <c r="E848" s="63"/>
      <c r="F848" s="63"/>
      <c r="G848" s="191"/>
      <c r="H848" s="191"/>
      <c r="I848" s="191"/>
      <c r="J848" s="191"/>
      <c r="K848" s="191"/>
      <c r="L848" s="191"/>
      <c r="M848" s="191"/>
      <c r="N848" s="191"/>
    </row>
    <row r="849" spans="1:14" s="434" customFormat="1">
      <c r="A849" s="191"/>
      <c r="B849" s="191"/>
      <c r="C849" s="63"/>
      <c r="D849" s="191"/>
      <c r="E849" s="63"/>
      <c r="F849" s="63"/>
      <c r="G849" s="191"/>
      <c r="H849" s="191"/>
      <c r="I849" s="191"/>
      <c r="J849" s="191"/>
      <c r="K849" s="191"/>
      <c r="L849" s="191"/>
      <c r="M849" s="191"/>
      <c r="N849" s="191"/>
    </row>
    <row r="850" spans="1:14" s="434" customFormat="1">
      <c r="A850" s="191"/>
      <c r="B850" s="191"/>
      <c r="C850" s="63"/>
      <c r="D850" s="191"/>
      <c r="E850" s="63"/>
      <c r="F850" s="63"/>
      <c r="G850" s="191"/>
      <c r="H850" s="191"/>
      <c r="I850" s="191"/>
      <c r="J850" s="191"/>
      <c r="K850" s="191"/>
      <c r="L850" s="191"/>
      <c r="M850" s="191"/>
      <c r="N850" s="191"/>
    </row>
    <row r="851" spans="1:14" s="434" customFormat="1">
      <c r="A851" s="191"/>
      <c r="B851" s="191"/>
      <c r="C851" s="63"/>
      <c r="D851" s="191"/>
      <c r="E851" s="63"/>
      <c r="F851" s="63"/>
      <c r="G851" s="191"/>
      <c r="H851" s="191"/>
      <c r="I851" s="191"/>
      <c r="J851" s="191"/>
      <c r="K851" s="191"/>
      <c r="L851" s="191"/>
      <c r="M851" s="191"/>
      <c r="N851" s="191"/>
    </row>
    <row r="852" spans="1:14" s="434" customFormat="1">
      <c r="A852" s="191"/>
      <c r="B852" s="191"/>
      <c r="C852" s="63"/>
      <c r="D852" s="191"/>
      <c r="E852" s="63"/>
      <c r="F852" s="63"/>
      <c r="G852" s="191"/>
      <c r="H852" s="191"/>
      <c r="I852" s="191"/>
      <c r="J852" s="191"/>
      <c r="K852" s="191"/>
      <c r="L852" s="191"/>
      <c r="M852" s="191"/>
      <c r="N852" s="191"/>
    </row>
    <row r="853" spans="1:14" s="434" customFormat="1">
      <c r="A853" s="191"/>
      <c r="B853" s="191"/>
      <c r="C853" s="63"/>
      <c r="D853" s="191"/>
      <c r="E853" s="63"/>
      <c r="F853" s="63"/>
      <c r="G853" s="191"/>
      <c r="H853" s="191"/>
      <c r="I853" s="191"/>
      <c r="J853" s="191"/>
      <c r="K853" s="191"/>
      <c r="L853" s="191"/>
      <c r="M853" s="191"/>
      <c r="N853" s="191"/>
    </row>
    <row r="854" spans="1:14" s="434" customFormat="1">
      <c r="A854" s="191"/>
      <c r="B854" s="191"/>
      <c r="C854" s="63"/>
      <c r="D854" s="191"/>
      <c r="E854" s="63"/>
      <c r="F854" s="63"/>
      <c r="G854" s="191"/>
      <c r="H854" s="191"/>
      <c r="I854" s="191"/>
      <c r="J854" s="191"/>
      <c r="K854" s="191"/>
      <c r="L854" s="191"/>
      <c r="M854" s="191"/>
      <c r="N854" s="191"/>
    </row>
    <row r="855" spans="1:14" s="434" customFormat="1">
      <c r="A855" s="191"/>
      <c r="B855" s="191"/>
      <c r="C855" s="63"/>
      <c r="D855" s="191"/>
      <c r="E855" s="63"/>
      <c r="F855" s="63"/>
      <c r="G855" s="191"/>
      <c r="H855" s="191"/>
      <c r="I855" s="191"/>
      <c r="J855" s="191"/>
      <c r="K855" s="191"/>
      <c r="L855" s="191"/>
      <c r="M855" s="191"/>
      <c r="N855" s="191"/>
    </row>
    <row r="856" spans="1:14" s="434" customFormat="1">
      <c r="A856" s="191"/>
      <c r="B856" s="191"/>
      <c r="C856" s="63"/>
      <c r="D856" s="191"/>
      <c r="E856" s="63"/>
      <c r="F856" s="63"/>
      <c r="G856" s="191"/>
      <c r="H856" s="191"/>
      <c r="I856" s="191"/>
      <c r="J856" s="191"/>
      <c r="K856" s="191"/>
      <c r="L856" s="191"/>
      <c r="M856" s="191"/>
      <c r="N856" s="191"/>
    </row>
    <row r="857" spans="1:14" s="434" customFormat="1">
      <c r="A857" s="191"/>
      <c r="B857" s="191"/>
      <c r="C857" s="63"/>
      <c r="D857" s="191"/>
      <c r="E857" s="63"/>
      <c r="F857" s="63"/>
      <c r="G857" s="191"/>
      <c r="H857" s="191"/>
      <c r="I857" s="191"/>
      <c r="J857" s="191"/>
      <c r="K857" s="191"/>
      <c r="L857" s="191"/>
      <c r="M857" s="191"/>
      <c r="N857" s="191"/>
    </row>
    <row r="858" spans="1:14" s="434" customFormat="1">
      <c r="A858" s="191"/>
      <c r="B858" s="191"/>
      <c r="C858" s="63"/>
      <c r="D858" s="191"/>
      <c r="E858" s="63"/>
      <c r="F858" s="63"/>
      <c r="G858" s="191"/>
      <c r="H858" s="191"/>
      <c r="I858" s="191"/>
      <c r="J858" s="191"/>
      <c r="K858" s="191"/>
      <c r="L858" s="191"/>
      <c r="M858" s="191"/>
      <c r="N858" s="191"/>
    </row>
    <row r="859" spans="1:14" s="434" customFormat="1">
      <c r="A859" s="191"/>
      <c r="B859" s="191"/>
      <c r="C859" s="63"/>
      <c r="D859" s="191"/>
      <c r="E859" s="63"/>
      <c r="F859" s="63"/>
      <c r="G859" s="191"/>
      <c r="H859" s="191"/>
      <c r="I859" s="191"/>
      <c r="J859" s="191"/>
      <c r="K859" s="191"/>
      <c r="L859" s="191"/>
      <c r="M859" s="191"/>
      <c r="N859" s="191"/>
    </row>
    <row r="860" spans="1:14" s="434" customFormat="1">
      <c r="A860" s="191"/>
      <c r="B860" s="191"/>
      <c r="C860" s="63"/>
      <c r="D860" s="191"/>
      <c r="E860" s="63"/>
      <c r="F860" s="63"/>
      <c r="G860" s="191"/>
      <c r="H860" s="191"/>
      <c r="I860" s="191"/>
      <c r="J860" s="191"/>
      <c r="K860" s="191"/>
      <c r="L860" s="191"/>
      <c r="M860" s="191"/>
      <c r="N860" s="191"/>
    </row>
    <row r="861" spans="1:14" s="434" customFormat="1">
      <c r="A861" s="191"/>
      <c r="B861" s="191"/>
      <c r="C861" s="63"/>
      <c r="D861" s="191"/>
      <c r="E861" s="63"/>
      <c r="F861" s="63"/>
      <c r="G861" s="191"/>
      <c r="H861" s="191"/>
      <c r="I861" s="191"/>
      <c r="J861" s="191"/>
      <c r="K861" s="191"/>
      <c r="L861" s="191"/>
      <c r="M861" s="191"/>
      <c r="N861" s="191"/>
    </row>
    <row r="862" spans="1:14" s="434" customFormat="1">
      <c r="A862" s="191"/>
      <c r="B862" s="191"/>
      <c r="C862" s="63"/>
      <c r="D862" s="191"/>
      <c r="E862" s="63"/>
      <c r="F862" s="63"/>
      <c r="G862" s="191"/>
      <c r="H862" s="191"/>
      <c r="I862" s="191"/>
      <c r="J862" s="191"/>
      <c r="K862" s="191"/>
      <c r="L862" s="191"/>
      <c r="M862" s="191"/>
      <c r="N862" s="191"/>
    </row>
    <row r="863" spans="1:14" s="434" customFormat="1">
      <c r="A863" s="191"/>
      <c r="B863" s="191"/>
      <c r="C863" s="63"/>
      <c r="D863" s="191"/>
      <c r="E863" s="63"/>
      <c r="F863" s="63"/>
      <c r="G863" s="191"/>
      <c r="H863" s="191"/>
      <c r="I863" s="191"/>
      <c r="J863" s="191"/>
      <c r="K863" s="191"/>
      <c r="L863" s="191"/>
      <c r="M863" s="191"/>
      <c r="N863" s="191"/>
    </row>
    <row r="864" spans="1:14" s="434" customFormat="1">
      <c r="A864" s="191"/>
      <c r="B864" s="191"/>
      <c r="C864" s="63"/>
      <c r="D864" s="191"/>
      <c r="E864" s="63"/>
      <c r="F864" s="63"/>
      <c r="G864" s="191"/>
      <c r="H864" s="191"/>
      <c r="I864" s="191"/>
      <c r="J864" s="191"/>
      <c r="K864" s="191"/>
      <c r="L864" s="191"/>
      <c r="M864" s="191"/>
      <c r="N864" s="191"/>
    </row>
    <row r="865" spans="1:14" s="434" customFormat="1">
      <c r="A865" s="191"/>
      <c r="B865" s="191"/>
      <c r="C865" s="63"/>
      <c r="D865" s="191"/>
      <c r="E865" s="63"/>
      <c r="F865" s="63"/>
      <c r="G865" s="191"/>
      <c r="H865" s="191"/>
      <c r="I865" s="191"/>
      <c r="J865" s="191"/>
      <c r="K865" s="191"/>
      <c r="L865" s="191"/>
      <c r="M865" s="191"/>
      <c r="N865" s="191"/>
    </row>
    <row r="866" spans="1:14" s="434" customFormat="1">
      <c r="A866" s="191"/>
      <c r="B866" s="191"/>
      <c r="C866" s="63"/>
      <c r="D866" s="191"/>
      <c r="E866" s="63"/>
      <c r="F866" s="63"/>
      <c r="G866" s="191"/>
      <c r="H866" s="191"/>
      <c r="I866" s="191"/>
      <c r="J866" s="191"/>
      <c r="K866" s="191"/>
      <c r="L866" s="191"/>
      <c r="M866" s="191"/>
      <c r="N866" s="191"/>
    </row>
    <row r="867" spans="1:14" s="434" customFormat="1">
      <c r="A867" s="191"/>
      <c r="B867" s="191"/>
      <c r="C867" s="63"/>
      <c r="D867" s="191"/>
      <c r="E867" s="63"/>
      <c r="F867" s="63"/>
      <c r="G867" s="191"/>
      <c r="H867" s="191"/>
      <c r="I867" s="191"/>
      <c r="J867" s="191"/>
      <c r="K867" s="191"/>
      <c r="L867" s="191"/>
      <c r="M867" s="191"/>
      <c r="N867" s="191"/>
    </row>
    <row r="868" spans="1:14" s="434" customFormat="1">
      <c r="A868" s="191"/>
      <c r="B868" s="191"/>
      <c r="C868" s="63"/>
      <c r="D868" s="191"/>
      <c r="E868" s="63"/>
      <c r="F868" s="63"/>
      <c r="G868" s="191"/>
      <c r="H868" s="191"/>
      <c r="I868" s="191"/>
      <c r="J868" s="191"/>
      <c r="K868" s="191"/>
      <c r="L868" s="191"/>
      <c r="M868" s="191"/>
      <c r="N868" s="191"/>
    </row>
    <row r="869" spans="1:14" s="434" customFormat="1">
      <c r="A869" s="191"/>
      <c r="B869" s="191"/>
      <c r="C869" s="63"/>
      <c r="D869" s="191"/>
      <c r="E869" s="63"/>
      <c r="F869" s="63"/>
      <c r="G869" s="191"/>
      <c r="H869" s="191"/>
      <c r="I869" s="191"/>
      <c r="J869" s="191"/>
      <c r="K869" s="191"/>
      <c r="L869" s="191"/>
      <c r="M869" s="191"/>
      <c r="N869" s="191"/>
    </row>
    <row r="870" spans="1:14" s="434" customFormat="1">
      <c r="A870" s="191"/>
      <c r="B870" s="191"/>
      <c r="C870" s="63"/>
      <c r="D870" s="191"/>
      <c r="E870" s="63"/>
      <c r="F870" s="63"/>
      <c r="G870" s="191"/>
      <c r="H870" s="191"/>
      <c r="I870" s="191"/>
      <c r="J870" s="191"/>
      <c r="K870" s="191"/>
      <c r="L870" s="191"/>
      <c r="M870" s="191"/>
      <c r="N870" s="191"/>
    </row>
    <row r="871" spans="1:14" s="434" customFormat="1">
      <c r="A871" s="191"/>
      <c r="B871" s="191"/>
      <c r="C871" s="63"/>
      <c r="D871" s="191"/>
      <c r="E871" s="63"/>
      <c r="F871" s="63"/>
      <c r="G871" s="191"/>
      <c r="H871" s="191"/>
      <c r="I871" s="191"/>
      <c r="J871" s="191"/>
      <c r="K871" s="191"/>
      <c r="L871" s="191"/>
      <c r="M871" s="191"/>
      <c r="N871" s="191"/>
    </row>
    <row r="872" spans="1:14" s="434" customFormat="1">
      <c r="A872" s="191"/>
      <c r="B872" s="191"/>
      <c r="C872" s="63"/>
      <c r="D872" s="191"/>
      <c r="E872" s="63"/>
      <c r="F872" s="63"/>
      <c r="G872" s="191"/>
      <c r="H872" s="191"/>
      <c r="I872" s="191"/>
      <c r="J872" s="191"/>
      <c r="K872" s="191"/>
      <c r="L872" s="191"/>
      <c r="M872" s="191"/>
      <c r="N872" s="191"/>
    </row>
    <row r="873" spans="1:14" s="434" customFormat="1">
      <c r="A873" s="191"/>
      <c r="B873" s="191"/>
      <c r="C873" s="63"/>
      <c r="D873" s="191"/>
      <c r="E873" s="63"/>
      <c r="F873" s="63"/>
      <c r="G873" s="191"/>
      <c r="H873" s="191"/>
      <c r="I873" s="191"/>
      <c r="J873" s="191"/>
      <c r="K873" s="191"/>
      <c r="L873" s="191"/>
      <c r="M873" s="191"/>
      <c r="N873" s="191"/>
    </row>
    <row r="874" spans="1:14" s="434" customFormat="1">
      <c r="A874" s="191"/>
      <c r="B874" s="191"/>
      <c r="C874" s="63"/>
      <c r="D874" s="191"/>
      <c r="E874" s="63"/>
      <c r="F874" s="63"/>
      <c r="G874" s="191"/>
      <c r="H874" s="191"/>
      <c r="I874" s="191"/>
      <c r="J874" s="191"/>
      <c r="K874" s="191"/>
      <c r="L874" s="191"/>
      <c r="M874" s="191"/>
      <c r="N874" s="191"/>
    </row>
    <row r="875" spans="1:14" s="434" customFormat="1">
      <c r="A875" s="191"/>
      <c r="B875" s="191"/>
      <c r="C875" s="63"/>
      <c r="D875" s="191"/>
      <c r="E875" s="63"/>
      <c r="F875" s="63"/>
      <c r="G875" s="191"/>
      <c r="H875" s="191"/>
      <c r="I875" s="191"/>
      <c r="J875" s="191"/>
      <c r="K875" s="191"/>
      <c r="L875" s="191"/>
      <c r="M875" s="191"/>
      <c r="N875" s="191"/>
    </row>
    <row r="876" spans="1:14" s="434" customFormat="1">
      <c r="A876" s="191"/>
      <c r="B876" s="191"/>
      <c r="C876" s="63"/>
      <c r="D876" s="191"/>
      <c r="E876" s="63"/>
      <c r="F876" s="63"/>
      <c r="G876" s="191"/>
      <c r="H876" s="191"/>
      <c r="I876" s="191"/>
      <c r="J876" s="191"/>
      <c r="K876" s="191"/>
      <c r="L876" s="191"/>
      <c r="M876" s="191"/>
      <c r="N876" s="191"/>
    </row>
    <row r="877" spans="1:14" s="434" customFormat="1">
      <c r="A877" s="191"/>
      <c r="B877" s="191"/>
      <c r="C877" s="63"/>
      <c r="D877" s="191"/>
      <c r="E877" s="63"/>
      <c r="F877" s="63"/>
      <c r="G877" s="191"/>
      <c r="H877" s="191"/>
      <c r="I877" s="191"/>
      <c r="J877" s="191"/>
      <c r="K877" s="191"/>
      <c r="L877" s="191"/>
      <c r="M877" s="191"/>
      <c r="N877" s="191"/>
    </row>
    <row r="878" spans="1:14" s="434" customFormat="1">
      <c r="A878" s="191"/>
      <c r="B878" s="191"/>
      <c r="C878" s="63"/>
      <c r="D878" s="191"/>
      <c r="E878" s="63"/>
      <c r="F878" s="63"/>
      <c r="G878" s="191"/>
      <c r="H878" s="191"/>
      <c r="I878" s="191"/>
      <c r="J878" s="191"/>
      <c r="K878" s="191"/>
      <c r="L878" s="191"/>
      <c r="M878" s="191"/>
      <c r="N878" s="191"/>
    </row>
    <row r="879" spans="1:14" s="434" customFormat="1">
      <c r="A879" s="191"/>
      <c r="B879" s="191"/>
      <c r="C879" s="63"/>
      <c r="D879" s="191"/>
      <c r="E879" s="63"/>
      <c r="F879" s="63"/>
      <c r="G879" s="191"/>
      <c r="H879" s="191"/>
      <c r="I879" s="191"/>
      <c r="J879" s="191"/>
      <c r="K879" s="191"/>
      <c r="L879" s="191"/>
      <c r="M879" s="191"/>
      <c r="N879" s="191"/>
    </row>
    <row r="880" spans="1:14" s="434" customFormat="1">
      <c r="A880" s="191"/>
      <c r="B880" s="191"/>
      <c r="C880" s="63"/>
      <c r="D880" s="191"/>
      <c r="E880" s="63"/>
      <c r="F880" s="63"/>
      <c r="G880" s="191"/>
      <c r="H880" s="191"/>
      <c r="I880" s="191"/>
      <c r="J880" s="191"/>
      <c r="K880" s="191"/>
      <c r="L880" s="191"/>
      <c r="M880" s="191"/>
      <c r="N880" s="191"/>
    </row>
    <row r="881" spans="1:14" s="434" customFormat="1">
      <c r="A881" s="191"/>
      <c r="B881" s="191"/>
      <c r="C881" s="63"/>
      <c r="D881" s="191"/>
      <c r="E881" s="63"/>
      <c r="F881" s="63"/>
      <c r="G881" s="191"/>
      <c r="H881" s="191"/>
      <c r="I881" s="191"/>
      <c r="J881" s="191"/>
      <c r="K881" s="191"/>
      <c r="L881" s="191"/>
      <c r="M881" s="191"/>
      <c r="N881" s="191"/>
    </row>
    <row r="882" spans="1:14" s="434" customFormat="1">
      <c r="A882" s="191"/>
      <c r="B882" s="191"/>
      <c r="C882" s="63"/>
      <c r="D882" s="191"/>
      <c r="E882" s="63"/>
      <c r="F882" s="63"/>
      <c r="G882" s="191"/>
      <c r="H882" s="191"/>
      <c r="I882" s="191"/>
      <c r="J882" s="191"/>
      <c r="K882" s="191"/>
      <c r="L882" s="191"/>
      <c r="M882" s="191"/>
      <c r="N882" s="191"/>
    </row>
    <row r="883" spans="1:14" s="434" customFormat="1">
      <c r="A883" s="191"/>
      <c r="B883" s="191"/>
      <c r="C883" s="63"/>
      <c r="D883" s="191"/>
      <c r="E883" s="63"/>
      <c r="F883" s="63"/>
      <c r="G883" s="191"/>
      <c r="H883" s="191"/>
      <c r="I883" s="191"/>
      <c r="J883" s="191"/>
      <c r="K883" s="191"/>
      <c r="L883" s="191"/>
      <c r="M883" s="191"/>
      <c r="N883" s="191"/>
    </row>
    <row r="884" spans="1:14" s="434" customFormat="1">
      <c r="A884" s="191"/>
      <c r="B884" s="191"/>
      <c r="C884" s="63"/>
      <c r="D884" s="191"/>
      <c r="E884" s="63"/>
      <c r="F884" s="63"/>
      <c r="G884" s="191"/>
      <c r="H884" s="191"/>
      <c r="I884" s="191"/>
      <c r="J884" s="191"/>
      <c r="K884" s="191"/>
      <c r="L884" s="191"/>
      <c r="M884" s="191"/>
      <c r="N884" s="191"/>
    </row>
    <row r="885" spans="1:14" s="434" customFormat="1">
      <c r="A885" s="191"/>
      <c r="B885" s="191"/>
      <c r="C885" s="63"/>
      <c r="D885" s="191"/>
      <c r="E885" s="63"/>
      <c r="F885" s="63"/>
      <c r="G885" s="191"/>
      <c r="H885" s="191"/>
      <c r="I885" s="191"/>
      <c r="J885" s="191"/>
      <c r="K885" s="191"/>
      <c r="L885" s="191"/>
      <c r="M885" s="191"/>
      <c r="N885" s="191"/>
    </row>
    <row r="886" spans="1:14" s="434" customFormat="1">
      <c r="A886" s="191"/>
      <c r="B886" s="191"/>
      <c r="C886" s="63"/>
      <c r="D886" s="191"/>
      <c r="E886" s="63"/>
      <c r="F886" s="63"/>
      <c r="G886" s="191"/>
      <c r="H886" s="191"/>
      <c r="I886" s="191"/>
      <c r="J886" s="191"/>
      <c r="K886" s="191"/>
      <c r="L886" s="191"/>
      <c r="M886" s="191"/>
      <c r="N886" s="191"/>
    </row>
    <row r="887" spans="1:14" s="434" customFormat="1">
      <c r="A887" s="191"/>
      <c r="B887" s="191"/>
      <c r="C887" s="63"/>
      <c r="D887" s="191"/>
      <c r="E887" s="63"/>
      <c r="F887" s="63"/>
      <c r="G887" s="191"/>
      <c r="H887" s="191"/>
      <c r="I887" s="191"/>
      <c r="J887" s="191"/>
      <c r="K887" s="191"/>
      <c r="L887" s="191"/>
      <c r="M887" s="191"/>
      <c r="N887" s="191"/>
    </row>
    <row r="888" spans="1:14" s="434" customFormat="1">
      <c r="A888" s="191"/>
      <c r="B888" s="191"/>
      <c r="C888" s="63"/>
      <c r="D888" s="191"/>
      <c r="E888" s="63"/>
      <c r="F888" s="63"/>
      <c r="G888" s="191"/>
      <c r="H888" s="191"/>
      <c r="I888" s="191"/>
      <c r="J888" s="191"/>
      <c r="K888" s="191"/>
      <c r="L888" s="191"/>
      <c r="M888" s="191"/>
      <c r="N888" s="191"/>
    </row>
    <row r="889" spans="1:14" s="434" customFormat="1">
      <c r="A889" s="191"/>
      <c r="B889" s="191"/>
      <c r="C889" s="63"/>
      <c r="D889" s="191"/>
      <c r="E889" s="63"/>
      <c r="F889" s="63"/>
      <c r="G889" s="191"/>
      <c r="H889" s="191"/>
      <c r="I889" s="191"/>
      <c r="J889" s="191"/>
      <c r="K889" s="191"/>
      <c r="L889" s="191"/>
      <c r="M889" s="191"/>
      <c r="N889" s="191"/>
    </row>
    <row r="890" spans="1:14" s="434" customFormat="1">
      <c r="A890" s="191"/>
      <c r="B890" s="191"/>
      <c r="C890" s="63"/>
      <c r="D890" s="191"/>
      <c r="E890" s="63"/>
      <c r="F890" s="63"/>
      <c r="G890" s="191"/>
      <c r="H890" s="191"/>
      <c r="I890" s="191"/>
      <c r="J890" s="191"/>
      <c r="K890" s="191"/>
      <c r="L890" s="191"/>
      <c r="M890" s="191"/>
      <c r="N890" s="191"/>
    </row>
    <row r="891" spans="1:14" s="434" customFormat="1">
      <c r="A891" s="191"/>
      <c r="B891" s="191"/>
      <c r="C891" s="63"/>
      <c r="D891" s="191"/>
      <c r="E891" s="63"/>
      <c r="F891" s="63"/>
      <c r="G891" s="191"/>
      <c r="H891" s="191"/>
      <c r="I891" s="191"/>
      <c r="J891" s="191"/>
      <c r="K891" s="191"/>
      <c r="L891" s="191"/>
      <c r="M891" s="191"/>
      <c r="N891" s="191"/>
    </row>
    <row r="892" spans="1:14" s="434" customFormat="1">
      <c r="A892" s="191"/>
      <c r="B892" s="191"/>
      <c r="C892" s="63"/>
      <c r="D892" s="191"/>
      <c r="E892" s="63"/>
      <c r="F892" s="63"/>
      <c r="G892" s="191"/>
      <c r="H892" s="191"/>
      <c r="I892" s="191"/>
      <c r="J892" s="191"/>
      <c r="K892" s="191"/>
      <c r="L892" s="191"/>
      <c r="M892" s="191"/>
      <c r="N892" s="191"/>
    </row>
    <row r="893" spans="1:14" s="434" customFormat="1">
      <c r="A893" s="191"/>
      <c r="B893" s="191"/>
      <c r="C893" s="63"/>
      <c r="D893" s="191"/>
      <c r="E893" s="63"/>
      <c r="F893" s="63"/>
      <c r="G893" s="191"/>
      <c r="H893" s="191"/>
      <c r="I893" s="191"/>
      <c r="J893" s="191"/>
      <c r="K893" s="191"/>
      <c r="L893" s="191"/>
      <c r="M893" s="191"/>
      <c r="N893" s="191"/>
    </row>
    <row r="894" spans="1:14" s="434" customFormat="1">
      <c r="A894" s="191"/>
      <c r="B894" s="191"/>
      <c r="C894" s="63"/>
      <c r="D894" s="191"/>
      <c r="E894" s="63"/>
      <c r="F894" s="63"/>
      <c r="G894" s="191"/>
      <c r="H894" s="191"/>
      <c r="I894" s="191"/>
      <c r="J894" s="191"/>
      <c r="K894" s="191"/>
      <c r="L894" s="191"/>
      <c r="M894" s="191"/>
      <c r="N894" s="191"/>
    </row>
    <row r="895" spans="1:14" s="434" customFormat="1">
      <c r="A895" s="191"/>
      <c r="B895" s="191"/>
      <c r="C895" s="63"/>
      <c r="D895" s="191"/>
      <c r="E895" s="63"/>
      <c r="F895" s="63"/>
      <c r="G895" s="191"/>
      <c r="H895" s="191"/>
      <c r="I895" s="191"/>
      <c r="J895" s="191"/>
      <c r="K895" s="191"/>
      <c r="L895" s="191"/>
      <c r="M895" s="191"/>
      <c r="N895" s="191"/>
    </row>
    <row r="896" spans="1:14" s="434" customFormat="1">
      <c r="A896" s="191"/>
      <c r="B896" s="191"/>
      <c r="C896" s="63"/>
      <c r="D896" s="191"/>
      <c r="E896" s="63"/>
      <c r="F896" s="63"/>
      <c r="G896" s="191"/>
      <c r="H896" s="191"/>
      <c r="I896" s="191"/>
      <c r="J896" s="191"/>
      <c r="K896" s="191"/>
      <c r="L896" s="191"/>
      <c r="M896" s="191"/>
      <c r="N896" s="191"/>
    </row>
    <row r="897" spans="1:14" s="434" customFormat="1">
      <c r="A897" s="191"/>
      <c r="B897" s="191"/>
      <c r="C897" s="63"/>
      <c r="D897" s="191"/>
      <c r="E897" s="63"/>
      <c r="F897" s="63"/>
      <c r="G897" s="191"/>
      <c r="H897" s="191"/>
      <c r="I897" s="191"/>
      <c r="J897" s="191"/>
      <c r="K897" s="191"/>
      <c r="L897" s="191"/>
      <c r="M897" s="191"/>
      <c r="N897" s="191"/>
    </row>
    <row r="898" spans="1:14" s="434" customFormat="1">
      <c r="A898" s="191"/>
      <c r="B898" s="191"/>
      <c r="C898" s="63"/>
      <c r="D898" s="191"/>
      <c r="E898" s="63"/>
      <c r="F898" s="63"/>
      <c r="G898" s="191"/>
      <c r="H898" s="191"/>
      <c r="I898" s="191"/>
      <c r="J898" s="191"/>
      <c r="K898" s="191"/>
      <c r="L898" s="191"/>
      <c r="M898" s="191"/>
      <c r="N898" s="191"/>
    </row>
    <row r="899" spans="1:14" s="434" customFormat="1">
      <c r="A899" s="191"/>
      <c r="B899" s="191"/>
      <c r="C899" s="63"/>
      <c r="D899" s="191"/>
      <c r="E899" s="63"/>
      <c r="F899" s="63"/>
      <c r="G899" s="191"/>
      <c r="H899" s="191"/>
      <c r="I899" s="191"/>
      <c r="J899" s="191"/>
      <c r="K899" s="191"/>
      <c r="L899" s="191"/>
      <c r="M899" s="191"/>
      <c r="N899" s="191"/>
    </row>
    <row r="900" spans="1:14" s="434" customFormat="1">
      <c r="A900" s="191"/>
      <c r="B900" s="191"/>
      <c r="C900" s="63"/>
      <c r="D900" s="191"/>
      <c r="E900" s="63"/>
      <c r="F900" s="63"/>
      <c r="G900" s="191"/>
      <c r="H900" s="191"/>
      <c r="I900" s="191"/>
      <c r="J900" s="191"/>
      <c r="K900" s="191"/>
      <c r="L900" s="191"/>
      <c r="M900" s="191"/>
      <c r="N900" s="191"/>
    </row>
    <row r="901" spans="1:14" s="434" customFormat="1">
      <c r="A901" s="191"/>
      <c r="B901" s="191"/>
      <c r="C901" s="63"/>
      <c r="D901" s="191"/>
      <c r="E901" s="63"/>
      <c r="F901" s="63"/>
      <c r="G901" s="191"/>
      <c r="H901" s="191"/>
      <c r="I901" s="191"/>
      <c r="J901" s="191"/>
      <c r="K901" s="191"/>
      <c r="L901" s="191"/>
      <c r="M901" s="191"/>
      <c r="N901" s="191"/>
    </row>
    <row r="902" spans="1:14" s="434" customFormat="1">
      <c r="A902" s="191"/>
      <c r="B902" s="191"/>
      <c r="C902" s="63"/>
      <c r="D902" s="191"/>
      <c r="E902" s="63"/>
      <c r="F902" s="63"/>
      <c r="G902" s="191"/>
      <c r="H902" s="191"/>
      <c r="I902" s="191"/>
      <c r="J902" s="191"/>
      <c r="K902" s="191"/>
      <c r="L902" s="191"/>
      <c r="M902" s="191"/>
      <c r="N902" s="191"/>
    </row>
    <row r="903" spans="1:14" s="434" customFormat="1">
      <c r="A903" s="191"/>
      <c r="B903" s="191"/>
      <c r="C903" s="63"/>
      <c r="D903" s="191"/>
      <c r="E903" s="63"/>
      <c r="F903" s="63"/>
      <c r="G903" s="191"/>
      <c r="H903" s="191"/>
      <c r="I903" s="191"/>
      <c r="J903" s="191"/>
      <c r="K903" s="191"/>
      <c r="L903" s="191"/>
      <c r="M903" s="191"/>
      <c r="N903" s="191"/>
    </row>
    <row r="904" spans="1:14" s="434" customFormat="1">
      <c r="A904" s="191"/>
      <c r="B904" s="191"/>
      <c r="C904" s="63"/>
      <c r="D904" s="191"/>
      <c r="E904" s="63"/>
      <c r="F904" s="63"/>
      <c r="G904" s="191"/>
      <c r="H904" s="191"/>
      <c r="I904" s="191"/>
      <c r="J904" s="191"/>
      <c r="K904" s="191"/>
      <c r="L904" s="191"/>
      <c r="M904" s="191"/>
      <c r="N904" s="191"/>
    </row>
    <row r="905" spans="1:14" s="434" customFormat="1">
      <c r="A905" s="191"/>
      <c r="B905" s="191"/>
      <c r="C905" s="63"/>
      <c r="D905" s="191"/>
      <c r="E905" s="63"/>
      <c r="F905" s="63"/>
      <c r="G905" s="191"/>
      <c r="H905" s="191"/>
      <c r="I905" s="191"/>
      <c r="J905" s="191"/>
      <c r="K905" s="191"/>
      <c r="L905" s="191"/>
      <c r="M905" s="191"/>
      <c r="N905" s="191"/>
    </row>
    <row r="906" spans="1:14" s="434" customFormat="1">
      <c r="A906" s="191"/>
      <c r="B906" s="191"/>
      <c r="C906" s="63"/>
      <c r="D906" s="191"/>
      <c r="E906" s="63"/>
      <c r="F906" s="63"/>
      <c r="G906" s="191"/>
      <c r="H906" s="191"/>
      <c r="I906" s="191"/>
      <c r="J906" s="191"/>
      <c r="K906" s="191"/>
      <c r="L906" s="191"/>
      <c r="M906" s="191"/>
      <c r="N906" s="191"/>
    </row>
    <row r="907" spans="1:14" s="434" customFormat="1">
      <c r="A907" s="191"/>
      <c r="B907" s="191"/>
      <c r="C907" s="63"/>
      <c r="D907" s="191"/>
      <c r="E907" s="63"/>
      <c r="F907" s="63"/>
      <c r="G907" s="191"/>
      <c r="H907" s="191"/>
      <c r="I907" s="191"/>
      <c r="J907" s="191"/>
      <c r="K907" s="191"/>
      <c r="L907" s="191"/>
      <c r="M907" s="191"/>
      <c r="N907" s="191"/>
    </row>
    <row r="908" spans="1:14" s="434" customFormat="1">
      <c r="A908" s="191"/>
      <c r="B908" s="191"/>
      <c r="C908" s="63"/>
      <c r="D908" s="191"/>
      <c r="E908" s="63"/>
      <c r="F908" s="63"/>
      <c r="G908" s="191"/>
      <c r="H908" s="191"/>
      <c r="I908" s="191"/>
      <c r="J908" s="191"/>
      <c r="K908" s="191"/>
      <c r="L908" s="191"/>
      <c r="M908" s="191"/>
      <c r="N908" s="191"/>
    </row>
    <row r="909" spans="1:14" s="434" customFormat="1">
      <c r="A909" s="191"/>
      <c r="B909" s="191"/>
      <c r="C909" s="63"/>
      <c r="D909" s="191"/>
      <c r="E909" s="63"/>
      <c r="F909" s="63"/>
      <c r="G909" s="191"/>
      <c r="H909" s="191"/>
      <c r="I909" s="191"/>
      <c r="J909" s="191"/>
      <c r="K909" s="191"/>
      <c r="L909" s="191"/>
      <c r="M909" s="191"/>
      <c r="N909" s="191"/>
    </row>
    <row r="910" spans="1:14" s="434" customFormat="1">
      <c r="A910" s="191"/>
      <c r="B910" s="191"/>
      <c r="C910" s="63"/>
      <c r="D910" s="191"/>
      <c r="E910" s="63"/>
      <c r="F910" s="63"/>
      <c r="G910" s="191"/>
      <c r="H910" s="191"/>
      <c r="I910" s="191"/>
      <c r="J910" s="191"/>
      <c r="K910" s="191"/>
      <c r="L910" s="191"/>
      <c r="M910" s="191"/>
      <c r="N910" s="191"/>
    </row>
    <row r="911" spans="1:14" s="434" customFormat="1">
      <c r="A911" s="191"/>
      <c r="B911" s="191"/>
      <c r="C911" s="63"/>
      <c r="D911" s="191"/>
      <c r="E911" s="63"/>
      <c r="F911" s="63"/>
      <c r="G911" s="191"/>
      <c r="H911" s="191"/>
      <c r="I911" s="191"/>
      <c r="J911" s="191"/>
      <c r="K911" s="191"/>
      <c r="L911" s="191"/>
      <c r="M911" s="191"/>
      <c r="N911" s="191"/>
    </row>
    <row r="912" spans="1:14" s="434" customFormat="1">
      <c r="A912" s="191"/>
      <c r="B912" s="191"/>
      <c r="C912" s="63"/>
      <c r="D912" s="191"/>
      <c r="E912" s="63"/>
      <c r="F912" s="63"/>
      <c r="G912" s="191"/>
      <c r="H912" s="191"/>
      <c r="I912" s="191"/>
      <c r="J912" s="191"/>
      <c r="K912" s="191"/>
      <c r="L912" s="191"/>
      <c r="M912" s="191"/>
      <c r="N912" s="191"/>
    </row>
    <row r="913" spans="1:14" s="434" customFormat="1">
      <c r="A913" s="191"/>
      <c r="B913" s="191"/>
      <c r="C913" s="63"/>
      <c r="D913" s="191"/>
      <c r="E913" s="63"/>
      <c r="F913" s="63"/>
      <c r="G913" s="191"/>
      <c r="H913" s="191"/>
      <c r="I913" s="191"/>
      <c r="J913" s="191"/>
      <c r="K913" s="191"/>
      <c r="L913" s="191"/>
      <c r="M913" s="191"/>
      <c r="N913" s="191"/>
    </row>
    <row r="914" spans="1:14" s="434" customFormat="1">
      <c r="A914" s="191"/>
      <c r="B914" s="191"/>
      <c r="C914" s="63"/>
      <c r="D914" s="191"/>
      <c r="E914" s="63"/>
      <c r="F914" s="63"/>
      <c r="G914" s="191"/>
      <c r="H914" s="191"/>
      <c r="I914" s="191"/>
      <c r="J914" s="191"/>
      <c r="K914" s="191"/>
      <c r="L914" s="191"/>
      <c r="M914" s="191"/>
      <c r="N914" s="191"/>
    </row>
    <row r="915" spans="1:14" s="434" customFormat="1">
      <c r="A915" s="191"/>
      <c r="B915" s="191"/>
      <c r="C915" s="63"/>
      <c r="D915" s="191"/>
      <c r="E915" s="63"/>
      <c r="F915" s="63"/>
      <c r="G915" s="191"/>
      <c r="H915" s="191"/>
      <c r="I915" s="191"/>
      <c r="J915" s="191"/>
      <c r="K915" s="191"/>
      <c r="L915" s="191"/>
      <c r="M915" s="191"/>
      <c r="N915" s="191"/>
    </row>
    <row r="916" spans="1:14" s="434" customFormat="1">
      <c r="A916" s="191"/>
      <c r="B916" s="191"/>
      <c r="C916" s="63"/>
      <c r="D916" s="191"/>
      <c r="E916" s="63"/>
      <c r="F916" s="63"/>
      <c r="G916" s="191"/>
      <c r="H916" s="191"/>
      <c r="I916" s="191"/>
      <c r="J916" s="191"/>
      <c r="K916" s="191"/>
      <c r="L916" s="191"/>
      <c r="M916" s="191"/>
      <c r="N916" s="191"/>
    </row>
    <row r="917" spans="1:14" s="434" customFormat="1">
      <c r="A917" s="191"/>
      <c r="B917" s="191"/>
      <c r="C917" s="63"/>
      <c r="D917" s="191"/>
      <c r="E917" s="63"/>
      <c r="F917" s="63"/>
      <c r="G917" s="191"/>
      <c r="H917" s="191"/>
      <c r="I917" s="191"/>
      <c r="J917" s="191"/>
      <c r="K917" s="191"/>
      <c r="L917" s="191"/>
      <c r="M917" s="191"/>
      <c r="N917" s="191"/>
    </row>
    <row r="918" spans="1:14" s="434" customFormat="1">
      <c r="A918" s="191"/>
      <c r="B918" s="191"/>
      <c r="C918" s="63"/>
      <c r="D918" s="191"/>
      <c r="E918" s="63"/>
      <c r="F918" s="63"/>
      <c r="G918" s="191"/>
      <c r="H918" s="191"/>
      <c r="I918" s="191"/>
      <c r="J918" s="191"/>
      <c r="K918" s="191"/>
      <c r="L918" s="191"/>
      <c r="M918" s="191"/>
      <c r="N918" s="191"/>
    </row>
    <row r="919" spans="1:14" s="434" customFormat="1">
      <c r="A919" s="191"/>
      <c r="B919" s="191"/>
      <c r="C919" s="63"/>
      <c r="D919" s="191"/>
      <c r="E919" s="63"/>
      <c r="F919" s="63"/>
      <c r="G919" s="191"/>
      <c r="H919" s="191"/>
      <c r="I919" s="191"/>
      <c r="J919" s="191"/>
      <c r="K919" s="191"/>
      <c r="L919" s="191"/>
      <c r="M919" s="191"/>
      <c r="N919" s="191"/>
    </row>
    <row r="920" spans="1:14" s="434" customFormat="1">
      <c r="A920" s="191"/>
      <c r="B920" s="191"/>
      <c r="C920" s="63"/>
      <c r="D920" s="191"/>
      <c r="E920" s="63"/>
      <c r="F920" s="63"/>
      <c r="G920" s="191"/>
      <c r="H920" s="191"/>
      <c r="I920" s="191"/>
      <c r="J920" s="191"/>
      <c r="K920" s="191"/>
      <c r="L920" s="191"/>
      <c r="M920" s="191"/>
      <c r="N920" s="191"/>
    </row>
    <row r="921" spans="1:14" s="434" customFormat="1">
      <c r="A921" s="191"/>
      <c r="B921" s="191"/>
      <c r="C921" s="63"/>
      <c r="D921" s="191"/>
      <c r="E921" s="63"/>
      <c r="F921" s="63"/>
      <c r="G921" s="191"/>
      <c r="H921" s="191"/>
      <c r="I921" s="191"/>
      <c r="J921" s="191"/>
      <c r="K921" s="191"/>
      <c r="L921" s="191"/>
      <c r="M921" s="191"/>
      <c r="N921" s="191"/>
    </row>
    <row r="922" spans="1:14" s="434" customFormat="1">
      <c r="A922" s="191"/>
      <c r="B922" s="191"/>
      <c r="C922" s="63"/>
      <c r="D922" s="191"/>
      <c r="E922" s="63"/>
      <c r="F922" s="63"/>
      <c r="G922" s="191"/>
      <c r="H922" s="191"/>
      <c r="I922" s="191"/>
      <c r="J922" s="191"/>
      <c r="K922" s="191"/>
      <c r="L922" s="191"/>
      <c r="M922" s="191"/>
      <c r="N922" s="191"/>
    </row>
    <row r="923" spans="1:14" s="434" customFormat="1">
      <c r="A923" s="191"/>
      <c r="B923" s="191"/>
      <c r="C923" s="63"/>
      <c r="D923" s="191"/>
      <c r="E923" s="63"/>
      <c r="F923" s="63"/>
      <c r="G923" s="191"/>
      <c r="H923" s="191"/>
      <c r="I923" s="191"/>
      <c r="J923" s="191"/>
      <c r="K923" s="191"/>
      <c r="L923" s="191"/>
      <c r="M923" s="191"/>
      <c r="N923" s="191"/>
    </row>
    <row r="924" spans="1:14" s="434" customFormat="1">
      <c r="A924" s="191"/>
      <c r="B924" s="191"/>
      <c r="C924" s="63"/>
      <c r="D924" s="191"/>
      <c r="E924" s="63"/>
      <c r="F924" s="63"/>
      <c r="G924" s="191"/>
      <c r="H924" s="191"/>
      <c r="I924" s="191"/>
      <c r="J924" s="191"/>
      <c r="K924" s="191"/>
      <c r="L924" s="191"/>
      <c r="M924" s="191"/>
      <c r="N924" s="191"/>
    </row>
    <row r="925" spans="1:14" s="434" customFormat="1">
      <c r="A925" s="191"/>
      <c r="B925" s="191"/>
      <c r="C925" s="63"/>
      <c r="D925" s="191"/>
      <c r="E925" s="63"/>
      <c r="F925" s="63"/>
      <c r="G925" s="191"/>
      <c r="H925" s="191"/>
      <c r="I925" s="191"/>
      <c r="J925" s="191"/>
      <c r="K925" s="191"/>
      <c r="L925" s="191"/>
      <c r="M925" s="191"/>
      <c r="N925" s="191"/>
    </row>
    <row r="926" spans="1:14" s="434" customFormat="1">
      <c r="A926" s="191"/>
      <c r="B926" s="191"/>
      <c r="C926" s="63"/>
      <c r="D926" s="191"/>
      <c r="E926" s="63"/>
      <c r="F926" s="63"/>
      <c r="G926" s="191"/>
      <c r="H926" s="191"/>
      <c r="I926" s="191"/>
      <c r="J926" s="191"/>
      <c r="K926" s="191"/>
      <c r="L926" s="191"/>
      <c r="M926" s="191"/>
      <c r="N926" s="191"/>
    </row>
    <row r="927" spans="1:14" s="434" customFormat="1">
      <c r="A927" s="191"/>
      <c r="B927" s="191"/>
      <c r="C927" s="63"/>
      <c r="D927" s="191"/>
      <c r="E927" s="63"/>
      <c r="F927" s="63"/>
      <c r="G927" s="191"/>
      <c r="H927" s="191"/>
      <c r="I927" s="191"/>
      <c r="J927" s="191"/>
      <c r="K927" s="191"/>
      <c r="L927" s="191"/>
      <c r="M927" s="191"/>
      <c r="N927" s="191"/>
    </row>
    <row r="928" spans="1:14" s="434" customFormat="1">
      <c r="A928" s="191"/>
      <c r="B928" s="191"/>
      <c r="C928" s="63"/>
      <c r="D928" s="191"/>
      <c r="E928" s="63"/>
      <c r="F928" s="63"/>
      <c r="G928" s="191"/>
      <c r="H928" s="191"/>
      <c r="I928" s="191"/>
      <c r="J928" s="191"/>
      <c r="K928" s="191"/>
      <c r="L928" s="191"/>
      <c r="M928" s="191"/>
      <c r="N928" s="191"/>
    </row>
    <row r="929" spans="1:14" s="434" customFormat="1">
      <c r="A929" s="191"/>
      <c r="B929" s="191"/>
      <c r="C929" s="63"/>
      <c r="D929" s="191"/>
      <c r="E929" s="63"/>
      <c r="F929" s="63"/>
      <c r="G929" s="191"/>
      <c r="H929" s="191"/>
      <c r="I929" s="191"/>
      <c r="J929" s="191"/>
      <c r="K929" s="191"/>
      <c r="L929" s="191"/>
      <c r="M929" s="191"/>
      <c r="N929" s="191"/>
    </row>
    <row r="930" spans="1:14" s="434" customFormat="1">
      <c r="A930" s="191"/>
      <c r="B930" s="191"/>
      <c r="C930" s="63"/>
      <c r="D930" s="191"/>
      <c r="E930" s="63"/>
      <c r="F930" s="63"/>
      <c r="G930" s="191"/>
      <c r="H930" s="191"/>
      <c r="I930" s="191"/>
      <c r="J930" s="191"/>
      <c r="K930" s="191"/>
      <c r="L930" s="191"/>
      <c r="M930" s="191"/>
      <c r="N930" s="191"/>
    </row>
    <row r="931" spans="1:14" s="434" customFormat="1">
      <c r="A931" s="191"/>
      <c r="B931" s="191"/>
      <c r="C931" s="63"/>
      <c r="D931" s="191"/>
      <c r="E931" s="63"/>
      <c r="F931" s="63"/>
      <c r="G931" s="191"/>
      <c r="H931" s="191"/>
      <c r="I931" s="191"/>
      <c r="J931" s="191"/>
      <c r="K931" s="191"/>
      <c r="L931" s="191"/>
      <c r="M931" s="191"/>
      <c r="N931" s="191"/>
    </row>
    <row r="932" spans="1:14" s="434" customFormat="1">
      <c r="A932" s="191"/>
      <c r="B932" s="191"/>
      <c r="C932" s="63"/>
      <c r="D932" s="191"/>
      <c r="E932" s="63"/>
      <c r="F932" s="63"/>
      <c r="G932" s="191"/>
      <c r="H932" s="191"/>
      <c r="I932" s="191"/>
      <c r="J932" s="191"/>
      <c r="K932" s="191"/>
      <c r="L932" s="191"/>
      <c r="M932" s="191"/>
      <c r="N932" s="191"/>
    </row>
    <row r="933" spans="1:14" s="434" customFormat="1">
      <c r="A933" s="191"/>
      <c r="B933" s="191"/>
      <c r="C933" s="63"/>
      <c r="D933" s="191"/>
      <c r="E933" s="63"/>
      <c r="F933" s="63"/>
      <c r="G933" s="191"/>
      <c r="H933" s="191"/>
      <c r="I933" s="191"/>
      <c r="J933" s="191"/>
      <c r="K933" s="191"/>
      <c r="L933" s="191"/>
      <c r="M933" s="191"/>
      <c r="N933" s="191"/>
    </row>
    <row r="934" spans="1:14" s="434" customFormat="1">
      <c r="A934" s="191"/>
      <c r="B934" s="191"/>
      <c r="C934" s="63"/>
      <c r="D934" s="191"/>
      <c r="E934" s="63"/>
      <c r="F934" s="63"/>
      <c r="G934" s="191"/>
      <c r="H934" s="191"/>
      <c r="I934" s="191"/>
      <c r="J934" s="191"/>
      <c r="K934" s="191"/>
      <c r="L934" s="191"/>
      <c r="M934" s="191"/>
      <c r="N934" s="191"/>
    </row>
    <row r="935" spans="1:14" s="434" customFormat="1">
      <c r="A935" s="191"/>
      <c r="B935" s="191"/>
      <c r="C935" s="63"/>
      <c r="D935" s="191"/>
      <c r="E935" s="63"/>
      <c r="F935" s="63"/>
      <c r="G935" s="191"/>
      <c r="H935" s="191"/>
      <c r="I935" s="191"/>
      <c r="J935" s="191"/>
      <c r="K935" s="191"/>
      <c r="L935" s="191"/>
      <c r="M935" s="191"/>
      <c r="N935" s="191"/>
    </row>
    <row r="936" spans="1:14" s="434" customFormat="1">
      <c r="A936" s="191"/>
      <c r="B936" s="191"/>
      <c r="C936" s="63"/>
      <c r="D936" s="191"/>
      <c r="E936" s="63"/>
      <c r="F936" s="63"/>
      <c r="G936" s="191"/>
      <c r="H936" s="191"/>
      <c r="I936" s="191"/>
      <c r="J936" s="191"/>
      <c r="K936" s="191"/>
      <c r="L936" s="191"/>
      <c r="M936" s="191"/>
      <c r="N936" s="191"/>
    </row>
    <row r="937" spans="1:14" s="434" customFormat="1">
      <c r="A937" s="191"/>
      <c r="B937" s="191"/>
      <c r="C937" s="63"/>
      <c r="D937" s="191"/>
      <c r="E937" s="63"/>
      <c r="F937" s="63"/>
      <c r="G937" s="191"/>
      <c r="H937" s="191"/>
      <c r="I937" s="191"/>
      <c r="J937" s="191"/>
      <c r="K937" s="191"/>
      <c r="L937" s="191"/>
      <c r="M937" s="191"/>
      <c r="N937" s="191"/>
    </row>
    <row r="938" spans="1:14" s="434" customFormat="1">
      <c r="A938" s="191"/>
      <c r="B938" s="191"/>
      <c r="C938" s="63"/>
      <c r="D938" s="191"/>
      <c r="E938" s="63"/>
      <c r="F938" s="63"/>
      <c r="G938" s="191"/>
      <c r="H938" s="191"/>
      <c r="I938" s="191"/>
      <c r="J938" s="191"/>
      <c r="K938" s="191"/>
      <c r="L938" s="191"/>
      <c r="M938" s="191"/>
      <c r="N938" s="191"/>
    </row>
    <row r="939" spans="1:14" s="434" customFormat="1">
      <c r="A939" s="191"/>
      <c r="B939" s="191"/>
      <c r="C939" s="63"/>
      <c r="D939" s="191"/>
      <c r="E939" s="63"/>
      <c r="F939" s="63"/>
      <c r="G939" s="191"/>
      <c r="H939" s="191"/>
      <c r="I939" s="191"/>
      <c r="J939" s="191"/>
      <c r="K939" s="191"/>
      <c r="L939" s="191"/>
      <c r="M939" s="191"/>
      <c r="N939" s="191"/>
    </row>
    <row r="940" spans="1:14" s="434" customFormat="1">
      <c r="A940" s="191"/>
      <c r="B940" s="191"/>
      <c r="C940" s="63"/>
      <c r="D940" s="191"/>
      <c r="E940" s="63"/>
      <c r="F940" s="63"/>
      <c r="G940" s="191"/>
      <c r="H940" s="191"/>
      <c r="I940" s="191"/>
      <c r="J940" s="191"/>
      <c r="K940" s="191"/>
      <c r="L940" s="191"/>
      <c r="M940" s="191"/>
      <c r="N940" s="191"/>
    </row>
    <row r="941" spans="1:14" s="434" customFormat="1">
      <c r="A941" s="191"/>
      <c r="B941" s="191"/>
      <c r="C941" s="63"/>
      <c r="D941" s="191"/>
      <c r="E941" s="63"/>
      <c r="F941" s="63"/>
      <c r="G941" s="191"/>
      <c r="H941" s="191"/>
      <c r="I941" s="191"/>
      <c r="J941" s="191"/>
      <c r="K941" s="191"/>
      <c r="L941" s="191"/>
      <c r="M941" s="191"/>
      <c r="N941" s="191"/>
    </row>
    <row r="942" spans="1:14" s="434" customFormat="1">
      <c r="A942" s="191"/>
      <c r="B942" s="191"/>
      <c r="C942" s="63"/>
      <c r="D942" s="191"/>
      <c r="E942" s="63"/>
      <c r="F942" s="63"/>
      <c r="G942" s="191"/>
      <c r="H942" s="191"/>
      <c r="I942" s="191"/>
      <c r="J942" s="191"/>
      <c r="K942" s="191"/>
      <c r="L942" s="191"/>
      <c r="M942" s="191"/>
      <c r="N942" s="191"/>
    </row>
    <row r="943" spans="1:14" s="434" customFormat="1">
      <c r="A943" s="191"/>
      <c r="B943" s="191"/>
      <c r="C943" s="63"/>
      <c r="D943" s="191"/>
      <c r="E943" s="63"/>
      <c r="F943" s="63"/>
      <c r="G943" s="191"/>
      <c r="H943" s="191"/>
      <c r="I943" s="191"/>
      <c r="J943" s="191"/>
      <c r="K943" s="191"/>
      <c r="L943" s="191"/>
      <c r="M943" s="191"/>
      <c r="N943" s="191"/>
    </row>
    <row r="944" spans="1:14" s="434" customFormat="1">
      <c r="A944" s="191"/>
      <c r="B944" s="191"/>
      <c r="C944" s="63"/>
      <c r="D944" s="191"/>
      <c r="E944" s="63"/>
      <c r="F944" s="63"/>
      <c r="G944" s="191"/>
      <c r="H944" s="191"/>
      <c r="I944" s="191"/>
      <c r="J944" s="191"/>
      <c r="K944" s="191"/>
      <c r="L944" s="191"/>
      <c r="M944" s="191"/>
      <c r="N944" s="191"/>
    </row>
    <row r="945" spans="1:14" s="434" customFormat="1">
      <c r="A945" s="191"/>
      <c r="B945" s="191"/>
      <c r="C945" s="63"/>
      <c r="D945" s="191"/>
      <c r="E945" s="63"/>
      <c r="F945" s="63"/>
      <c r="G945" s="191"/>
      <c r="H945" s="191"/>
      <c r="I945" s="191"/>
      <c r="J945" s="191"/>
      <c r="K945" s="191"/>
      <c r="L945" s="191"/>
      <c r="M945" s="191"/>
      <c r="N945" s="191"/>
    </row>
    <row r="946" spans="1:14" s="434" customFormat="1">
      <c r="A946" s="191"/>
      <c r="B946" s="191"/>
      <c r="C946" s="63"/>
      <c r="D946" s="191"/>
      <c r="E946" s="63"/>
      <c r="F946" s="63"/>
      <c r="G946" s="191"/>
      <c r="H946" s="191"/>
      <c r="I946" s="191"/>
      <c r="J946" s="191"/>
      <c r="K946" s="191"/>
      <c r="L946" s="191"/>
      <c r="M946" s="191"/>
      <c r="N946" s="191"/>
    </row>
    <row r="947" spans="1:14" s="434" customFormat="1">
      <c r="A947" s="191"/>
      <c r="B947" s="191"/>
      <c r="C947" s="63"/>
      <c r="D947" s="191"/>
      <c r="E947" s="63"/>
      <c r="F947" s="63"/>
      <c r="G947" s="191"/>
      <c r="H947" s="191"/>
      <c r="I947" s="191"/>
      <c r="J947" s="191"/>
      <c r="K947" s="191"/>
      <c r="L947" s="191"/>
      <c r="M947" s="191"/>
      <c r="N947" s="191"/>
    </row>
    <row r="948" spans="1:14" s="434" customFormat="1">
      <c r="A948" s="191"/>
      <c r="B948" s="191"/>
      <c r="C948" s="63"/>
      <c r="D948" s="191"/>
      <c r="E948" s="63"/>
      <c r="F948" s="63"/>
      <c r="G948" s="191"/>
      <c r="H948" s="191"/>
      <c r="I948" s="191"/>
      <c r="J948" s="191"/>
      <c r="K948" s="191"/>
      <c r="L948" s="191"/>
      <c r="M948" s="191"/>
      <c r="N948" s="191"/>
    </row>
    <row r="949" spans="1:14" s="434" customFormat="1">
      <c r="A949" s="191"/>
      <c r="B949" s="191"/>
      <c r="C949" s="63"/>
      <c r="D949" s="191"/>
      <c r="E949" s="63"/>
      <c r="F949" s="63"/>
      <c r="G949" s="191"/>
      <c r="H949" s="191"/>
      <c r="I949" s="191"/>
      <c r="J949" s="191"/>
      <c r="K949" s="191"/>
      <c r="L949" s="191"/>
      <c r="M949" s="191"/>
      <c r="N949" s="191"/>
    </row>
    <row r="950" spans="1:14" s="434" customFormat="1">
      <c r="A950" s="191"/>
      <c r="B950" s="191"/>
      <c r="C950" s="63"/>
      <c r="D950" s="191"/>
      <c r="E950" s="63"/>
      <c r="F950" s="63"/>
      <c r="G950" s="191"/>
      <c r="H950" s="191"/>
      <c r="I950" s="191"/>
      <c r="J950" s="191"/>
      <c r="K950" s="191"/>
      <c r="L950" s="191"/>
      <c r="M950" s="191"/>
      <c r="N950" s="191"/>
    </row>
    <row r="951" spans="1:14" s="434" customFormat="1">
      <c r="A951" s="191"/>
      <c r="B951" s="191"/>
      <c r="C951" s="63"/>
      <c r="D951" s="191"/>
      <c r="E951" s="63"/>
      <c r="F951" s="63"/>
      <c r="G951" s="191"/>
      <c r="H951" s="191"/>
      <c r="I951" s="191"/>
      <c r="J951" s="191"/>
      <c r="K951" s="191"/>
      <c r="L951" s="191"/>
      <c r="M951" s="191"/>
      <c r="N951" s="191"/>
    </row>
    <row r="952" spans="1:14" s="434" customFormat="1">
      <c r="A952" s="191"/>
      <c r="B952" s="191"/>
      <c r="C952" s="63"/>
      <c r="D952" s="191"/>
      <c r="E952" s="63"/>
      <c r="F952" s="63"/>
      <c r="G952" s="191"/>
      <c r="H952" s="191"/>
      <c r="I952" s="191"/>
      <c r="J952" s="191"/>
      <c r="K952" s="191"/>
      <c r="L952" s="191"/>
      <c r="M952" s="191"/>
      <c r="N952" s="191"/>
    </row>
    <row r="953" spans="1:14" s="434" customFormat="1">
      <c r="A953" s="191"/>
      <c r="B953" s="191"/>
      <c r="C953" s="63"/>
      <c r="D953" s="191"/>
      <c r="E953" s="63"/>
      <c r="F953" s="63"/>
      <c r="G953" s="191"/>
      <c r="H953" s="191"/>
      <c r="I953" s="191"/>
      <c r="J953" s="191"/>
      <c r="K953" s="191"/>
      <c r="L953" s="191"/>
      <c r="M953" s="191"/>
      <c r="N953" s="191"/>
    </row>
    <row r="954" spans="1:14" s="434" customFormat="1">
      <c r="A954" s="191"/>
      <c r="B954" s="191"/>
      <c r="C954" s="63"/>
      <c r="D954" s="191"/>
      <c r="E954" s="63"/>
      <c r="F954" s="63"/>
      <c r="G954" s="191"/>
      <c r="H954" s="191"/>
      <c r="I954" s="191"/>
      <c r="J954" s="191"/>
      <c r="K954" s="191"/>
      <c r="L954" s="191"/>
      <c r="M954" s="191"/>
      <c r="N954" s="191"/>
    </row>
    <row r="955" spans="1:14" s="434" customFormat="1">
      <c r="A955" s="191"/>
      <c r="B955" s="191"/>
      <c r="C955" s="63"/>
      <c r="D955" s="191"/>
      <c r="E955" s="63"/>
      <c r="F955" s="63"/>
      <c r="G955" s="191"/>
      <c r="H955" s="191"/>
      <c r="I955" s="191"/>
      <c r="J955" s="191"/>
      <c r="K955" s="191"/>
      <c r="L955" s="191"/>
      <c r="M955" s="191"/>
      <c r="N955" s="191"/>
    </row>
    <row r="956" spans="1:14" s="434" customFormat="1">
      <c r="A956" s="191"/>
      <c r="B956" s="191"/>
      <c r="C956" s="63"/>
      <c r="D956" s="191"/>
      <c r="E956" s="63"/>
      <c r="F956" s="63"/>
      <c r="G956" s="191"/>
      <c r="H956" s="191"/>
      <c r="I956" s="191"/>
      <c r="J956" s="191"/>
      <c r="K956" s="191"/>
      <c r="L956" s="191"/>
      <c r="M956" s="191"/>
      <c r="N956" s="191"/>
    </row>
    <row r="957" spans="1:14" s="434" customFormat="1">
      <c r="A957" s="191"/>
      <c r="B957" s="191"/>
      <c r="C957" s="63"/>
      <c r="D957" s="191"/>
      <c r="E957" s="63"/>
      <c r="F957" s="63"/>
      <c r="G957" s="191"/>
      <c r="H957" s="191"/>
      <c r="I957" s="191"/>
      <c r="J957" s="191"/>
      <c r="K957" s="191"/>
      <c r="L957" s="191"/>
      <c r="M957" s="191"/>
      <c r="N957" s="191"/>
    </row>
    <row r="958" spans="1:14" s="434" customFormat="1">
      <c r="A958" s="191"/>
      <c r="B958" s="191"/>
      <c r="C958" s="63"/>
      <c r="D958" s="191"/>
      <c r="E958" s="63"/>
      <c r="F958" s="63"/>
      <c r="G958" s="191"/>
      <c r="H958" s="191"/>
      <c r="I958" s="191"/>
      <c r="J958" s="191"/>
      <c r="K958" s="191"/>
      <c r="L958" s="191"/>
      <c r="M958" s="191"/>
      <c r="N958" s="191"/>
    </row>
    <row r="959" spans="1:14" s="434" customFormat="1">
      <c r="A959" s="191"/>
      <c r="B959" s="191"/>
      <c r="C959" s="63"/>
      <c r="D959" s="191"/>
      <c r="E959" s="63"/>
      <c r="F959" s="63"/>
      <c r="G959" s="191"/>
      <c r="H959" s="191"/>
      <c r="I959" s="191"/>
      <c r="J959" s="191"/>
      <c r="K959" s="191"/>
      <c r="L959" s="191"/>
      <c r="M959" s="191"/>
      <c r="N959" s="191"/>
    </row>
    <row r="960" spans="1:14" s="434" customFormat="1">
      <c r="A960" s="191"/>
      <c r="B960" s="191"/>
      <c r="C960" s="63"/>
      <c r="D960" s="191"/>
      <c r="E960" s="63"/>
      <c r="F960" s="63"/>
      <c r="G960" s="191"/>
      <c r="H960" s="191"/>
      <c r="I960" s="191"/>
      <c r="J960" s="191"/>
      <c r="K960" s="191"/>
      <c r="L960" s="191"/>
      <c r="M960" s="191"/>
      <c r="N960" s="191"/>
    </row>
    <row r="961" spans="1:14" s="434" customFormat="1">
      <c r="A961" s="191"/>
      <c r="B961" s="191"/>
      <c r="C961" s="63"/>
      <c r="D961" s="191"/>
      <c r="E961" s="63"/>
      <c r="F961" s="63"/>
      <c r="G961" s="191"/>
      <c r="H961" s="191"/>
      <c r="I961" s="191"/>
      <c r="J961" s="191"/>
      <c r="K961" s="191"/>
      <c r="L961" s="191"/>
      <c r="M961" s="191"/>
      <c r="N961" s="191"/>
    </row>
    <row r="962" spans="1:14" s="434" customFormat="1">
      <c r="A962" s="191"/>
      <c r="B962" s="191"/>
      <c r="C962" s="63"/>
      <c r="D962" s="191"/>
      <c r="E962" s="63"/>
      <c r="F962" s="63"/>
      <c r="G962" s="191"/>
      <c r="H962" s="191"/>
      <c r="I962" s="191"/>
      <c r="J962" s="191"/>
      <c r="K962" s="191"/>
      <c r="L962" s="191"/>
      <c r="M962" s="191"/>
      <c r="N962" s="191"/>
    </row>
    <row r="963" spans="1:14" s="434" customFormat="1">
      <c r="A963" s="191"/>
      <c r="B963" s="191"/>
      <c r="C963" s="63"/>
      <c r="D963" s="191"/>
      <c r="E963" s="63"/>
      <c r="F963" s="63"/>
      <c r="G963" s="191"/>
      <c r="H963" s="191"/>
      <c r="I963" s="191"/>
      <c r="J963" s="191"/>
      <c r="K963" s="191"/>
      <c r="L963" s="191"/>
      <c r="M963" s="191"/>
      <c r="N963" s="191"/>
    </row>
    <row r="964" spans="1:14" s="434" customFormat="1">
      <c r="A964" s="191"/>
      <c r="B964" s="191"/>
      <c r="C964" s="63"/>
      <c r="D964" s="191"/>
      <c r="E964" s="63"/>
      <c r="F964" s="63"/>
      <c r="G964" s="191"/>
      <c r="H964" s="191"/>
      <c r="I964" s="191"/>
      <c r="J964" s="191"/>
      <c r="K964" s="191"/>
      <c r="L964" s="191"/>
      <c r="M964" s="191"/>
      <c r="N964" s="191"/>
    </row>
    <row r="965" spans="1:14" s="434" customFormat="1">
      <c r="A965" s="191"/>
      <c r="B965" s="191"/>
      <c r="C965" s="63"/>
      <c r="D965" s="191"/>
      <c r="E965" s="63"/>
      <c r="F965" s="63"/>
      <c r="G965" s="191"/>
      <c r="H965" s="191"/>
      <c r="I965" s="191"/>
      <c r="J965" s="191"/>
      <c r="K965" s="191"/>
      <c r="L965" s="191"/>
      <c r="M965" s="191"/>
      <c r="N965" s="191"/>
    </row>
    <row r="966" spans="1:14" s="434" customFormat="1">
      <c r="A966" s="191"/>
      <c r="B966" s="191"/>
      <c r="C966" s="63"/>
      <c r="D966" s="191"/>
      <c r="E966" s="63"/>
      <c r="F966" s="63"/>
      <c r="G966" s="191"/>
      <c r="H966" s="191"/>
      <c r="I966" s="191"/>
      <c r="J966" s="191"/>
      <c r="K966" s="191"/>
      <c r="L966" s="191"/>
      <c r="M966" s="191"/>
      <c r="N966" s="191"/>
    </row>
    <row r="967" spans="1:14" s="434" customFormat="1">
      <c r="A967" s="191"/>
      <c r="B967" s="191"/>
      <c r="C967" s="63"/>
      <c r="D967" s="191"/>
      <c r="E967" s="63"/>
      <c r="F967" s="63"/>
      <c r="G967" s="191"/>
      <c r="H967" s="191"/>
      <c r="I967" s="191"/>
      <c r="J967" s="191"/>
      <c r="K967" s="191"/>
      <c r="L967" s="191"/>
      <c r="M967" s="191"/>
      <c r="N967" s="191"/>
    </row>
    <row r="968" spans="1:14" s="434" customFormat="1">
      <c r="A968" s="191"/>
      <c r="B968" s="191"/>
      <c r="C968" s="63"/>
      <c r="D968" s="191"/>
      <c r="E968" s="63"/>
      <c r="F968" s="63"/>
      <c r="G968" s="191"/>
      <c r="H968" s="191"/>
      <c r="I968" s="191"/>
      <c r="J968" s="191"/>
      <c r="K968" s="191"/>
      <c r="L968" s="191"/>
      <c r="M968" s="191"/>
      <c r="N968" s="191"/>
    </row>
    <row r="969" spans="1:14" s="434" customFormat="1">
      <c r="A969" s="191"/>
      <c r="B969" s="191"/>
      <c r="C969" s="63"/>
      <c r="D969" s="191"/>
      <c r="E969" s="63"/>
      <c r="F969" s="63"/>
      <c r="G969" s="191"/>
      <c r="H969" s="191"/>
      <c r="I969" s="191"/>
      <c r="J969" s="191"/>
      <c r="K969" s="191"/>
      <c r="L969" s="191"/>
      <c r="M969" s="191"/>
      <c r="N969" s="191"/>
    </row>
    <row r="970" spans="1:14" s="434" customFormat="1">
      <c r="A970" s="191"/>
      <c r="B970" s="191"/>
      <c r="C970" s="63"/>
      <c r="D970" s="191"/>
      <c r="E970" s="63"/>
      <c r="F970" s="63"/>
      <c r="G970" s="191"/>
      <c r="H970" s="191"/>
      <c r="I970" s="191"/>
      <c r="J970" s="191"/>
      <c r="K970" s="191"/>
      <c r="L970" s="191"/>
      <c r="M970" s="191"/>
      <c r="N970" s="191"/>
    </row>
    <row r="971" spans="1:14" s="434" customFormat="1">
      <c r="A971" s="191"/>
      <c r="B971" s="191"/>
      <c r="C971" s="63"/>
      <c r="D971" s="191"/>
      <c r="E971" s="63"/>
      <c r="F971" s="63"/>
      <c r="G971" s="191"/>
      <c r="H971" s="191"/>
      <c r="I971" s="191"/>
      <c r="J971" s="191"/>
      <c r="K971" s="191"/>
      <c r="L971" s="191"/>
      <c r="M971" s="191"/>
      <c r="N971" s="191"/>
    </row>
    <row r="972" spans="1:14" s="434" customFormat="1">
      <c r="A972" s="191"/>
      <c r="B972" s="191"/>
      <c r="C972" s="63"/>
      <c r="D972" s="191"/>
      <c r="E972" s="63"/>
      <c r="F972" s="63"/>
      <c r="G972" s="191"/>
      <c r="H972" s="191"/>
      <c r="I972" s="191"/>
      <c r="J972" s="191"/>
      <c r="K972" s="191"/>
      <c r="L972" s="191"/>
      <c r="M972" s="191"/>
      <c r="N972" s="191"/>
    </row>
    <row r="973" spans="1:14" s="434" customFormat="1">
      <c r="A973" s="191"/>
      <c r="B973" s="191"/>
      <c r="C973" s="63"/>
      <c r="D973" s="191"/>
      <c r="E973" s="63"/>
      <c r="F973" s="63"/>
      <c r="G973" s="191"/>
      <c r="H973" s="191"/>
      <c r="I973" s="191"/>
      <c r="J973" s="191"/>
      <c r="K973" s="191"/>
      <c r="L973" s="191"/>
      <c r="M973" s="191"/>
      <c r="N973" s="191"/>
    </row>
    <row r="974" spans="1:14" s="434" customFormat="1">
      <c r="A974" s="191"/>
      <c r="B974" s="191"/>
      <c r="C974" s="63"/>
      <c r="D974" s="191"/>
      <c r="E974" s="63"/>
      <c r="F974" s="63"/>
      <c r="G974" s="191"/>
      <c r="H974" s="191"/>
      <c r="I974" s="191"/>
      <c r="J974" s="191"/>
      <c r="K974" s="191"/>
      <c r="L974" s="191"/>
      <c r="M974" s="191"/>
      <c r="N974" s="191"/>
    </row>
    <row r="975" spans="1:14" s="434" customFormat="1">
      <c r="A975" s="191"/>
      <c r="B975" s="191"/>
      <c r="C975" s="63"/>
      <c r="D975" s="191"/>
      <c r="E975" s="63"/>
      <c r="F975" s="63"/>
      <c r="G975" s="191"/>
      <c r="H975" s="191"/>
      <c r="I975" s="191"/>
      <c r="J975" s="191"/>
      <c r="K975" s="191"/>
      <c r="L975" s="191"/>
      <c r="M975" s="191"/>
      <c r="N975" s="191"/>
    </row>
    <row r="976" spans="1:14" s="434" customFormat="1">
      <c r="A976" s="191"/>
      <c r="B976" s="191"/>
      <c r="C976" s="63"/>
      <c r="D976" s="191"/>
      <c r="E976" s="63"/>
      <c r="F976" s="63"/>
      <c r="G976" s="191"/>
      <c r="H976" s="191"/>
      <c r="I976" s="191"/>
      <c r="J976" s="191"/>
      <c r="K976" s="191"/>
      <c r="L976" s="191"/>
      <c r="M976" s="191"/>
      <c r="N976" s="191"/>
    </row>
    <row r="977" spans="1:14" s="434" customFormat="1">
      <c r="A977" s="191"/>
      <c r="B977" s="191"/>
      <c r="C977" s="63"/>
      <c r="D977" s="191"/>
      <c r="E977" s="63"/>
      <c r="F977" s="63"/>
      <c r="G977" s="191"/>
      <c r="H977" s="191"/>
      <c r="I977" s="191"/>
      <c r="J977" s="191"/>
      <c r="K977" s="191"/>
      <c r="L977" s="191"/>
      <c r="M977" s="191"/>
      <c r="N977" s="191"/>
    </row>
    <row r="978" spans="1:14" s="434" customFormat="1">
      <c r="A978" s="191"/>
      <c r="B978" s="191"/>
      <c r="C978" s="63"/>
      <c r="D978" s="191"/>
      <c r="E978" s="63"/>
      <c r="F978" s="63"/>
      <c r="G978" s="191"/>
      <c r="H978" s="191"/>
      <c r="I978" s="191"/>
      <c r="J978" s="191"/>
      <c r="K978" s="191"/>
      <c r="L978" s="191"/>
      <c r="M978" s="191"/>
      <c r="N978" s="191"/>
    </row>
    <row r="979" spans="1:14" s="434" customFormat="1">
      <c r="A979" s="191"/>
      <c r="B979" s="191"/>
      <c r="C979" s="63"/>
      <c r="D979" s="191"/>
      <c r="E979" s="63"/>
      <c r="F979" s="63"/>
      <c r="G979" s="191"/>
      <c r="H979" s="191"/>
      <c r="I979" s="191"/>
      <c r="J979" s="191"/>
      <c r="K979" s="191"/>
      <c r="L979" s="191"/>
      <c r="M979" s="191"/>
      <c r="N979" s="191"/>
    </row>
    <row r="980" spans="1:14" s="434" customFormat="1">
      <c r="A980" s="191"/>
      <c r="B980" s="191"/>
      <c r="C980" s="63"/>
      <c r="D980" s="191"/>
      <c r="E980" s="63"/>
      <c r="F980" s="63"/>
      <c r="G980" s="191"/>
      <c r="H980" s="191"/>
      <c r="I980" s="191"/>
      <c r="J980" s="191"/>
      <c r="K980" s="191"/>
      <c r="L980" s="191"/>
      <c r="M980" s="191"/>
      <c r="N980" s="191"/>
    </row>
    <row r="981" spans="1:14" s="434" customFormat="1">
      <c r="A981" s="191"/>
      <c r="B981" s="191"/>
      <c r="C981" s="63"/>
      <c r="D981" s="191"/>
      <c r="E981" s="63"/>
      <c r="F981" s="63"/>
      <c r="G981" s="191"/>
      <c r="H981" s="191"/>
      <c r="I981" s="191"/>
      <c r="J981" s="191"/>
      <c r="K981" s="191"/>
      <c r="L981" s="191"/>
      <c r="M981" s="191"/>
      <c r="N981" s="191"/>
    </row>
    <row r="982" spans="1:14" s="434" customFormat="1">
      <c r="A982" s="191"/>
      <c r="B982" s="191"/>
      <c r="C982" s="63"/>
      <c r="D982" s="191"/>
      <c r="E982" s="63"/>
      <c r="F982" s="63"/>
      <c r="G982" s="191"/>
      <c r="H982" s="191"/>
      <c r="I982" s="191"/>
      <c r="J982" s="191"/>
      <c r="K982" s="191"/>
      <c r="L982" s="191"/>
      <c r="M982" s="191"/>
      <c r="N982" s="191"/>
    </row>
    <row r="983" spans="1:14" s="434" customFormat="1">
      <c r="A983" s="191"/>
      <c r="B983" s="191"/>
      <c r="C983" s="63"/>
      <c r="D983" s="191"/>
      <c r="E983" s="63"/>
      <c r="F983" s="63"/>
      <c r="G983" s="191"/>
      <c r="H983" s="191"/>
      <c r="I983" s="191"/>
      <c r="J983" s="191"/>
      <c r="K983" s="191"/>
      <c r="L983" s="191"/>
      <c r="M983" s="191"/>
      <c r="N983" s="191"/>
    </row>
    <row r="984" spans="1:14" s="434" customFormat="1">
      <c r="A984" s="191"/>
      <c r="B984" s="191"/>
      <c r="C984" s="63"/>
      <c r="D984" s="191"/>
      <c r="E984" s="63"/>
      <c r="F984" s="63"/>
      <c r="G984" s="191"/>
      <c r="H984" s="191"/>
      <c r="I984" s="191"/>
      <c r="J984" s="191"/>
      <c r="K984" s="191"/>
      <c r="L984" s="191"/>
      <c r="M984" s="191"/>
      <c r="N984" s="191"/>
    </row>
    <row r="985" spans="1:14" s="434" customFormat="1">
      <c r="A985" s="191"/>
      <c r="B985" s="191"/>
      <c r="C985" s="63"/>
      <c r="D985" s="191"/>
      <c r="E985" s="63"/>
      <c r="F985" s="63"/>
      <c r="G985" s="191"/>
      <c r="H985" s="191"/>
      <c r="I985" s="191"/>
      <c r="J985" s="191"/>
      <c r="K985" s="191"/>
      <c r="L985" s="191"/>
      <c r="M985" s="191"/>
      <c r="N985" s="191"/>
    </row>
    <row r="986" spans="1:14" s="434" customFormat="1">
      <c r="A986" s="191"/>
      <c r="B986" s="191"/>
      <c r="C986" s="63"/>
      <c r="D986" s="191"/>
      <c r="E986" s="63"/>
      <c r="F986" s="63"/>
      <c r="G986" s="191"/>
      <c r="H986" s="191"/>
      <c r="I986" s="191"/>
      <c r="J986" s="191"/>
      <c r="K986" s="191"/>
      <c r="L986" s="191"/>
      <c r="M986" s="191"/>
      <c r="N986" s="191"/>
    </row>
    <row r="987" spans="1:14" s="434" customFormat="1">
      <c r="A987" s="191"/>
      <c r="B987" s="191"/>
      <c r="C987" s="63"/>
      <c r="D987" s="191"/>
      <c r="E987" s="63"/>
      <c r="F987" s="63"/>
      <c r="G987" s="191"/>
      <c r="H987" s="191"/>
      <c r="I987" s="191"/>
      <c r="J987" s="191"/>
      <c r="K987" s="191"/>
      <c r="L987" s="191"/>
      <c r="M987" s="191"/>
      <c r="N987" s="191"/>
    </row>
    <row r="988" spans="1:14" s="434" customFormat="1">
      <c r="A988" s="191"/>
      <c r="B988" s="191"/>
      <c r="C988" s="63"/>
      <c r="D988" s="191"/>
      <c r="E988" s="63"/>
      <c r="F988" s="63"/>
      <c r="G988" s="191"/>
      <c r="H988" s="191"/>
      <c r="I988" s="191"/>
      <c r="J988" s="191"/>
      <c r="K988" s="191"/>
      <c r="L988" s="191"/>
      <c r="M988" s="191"/>
      <c r="N988" s="191"/>
    </row>
    <row r="989" spans="1:14" s="434" customFormat="1">
      <c r="A989" s="191"/>
      <c r="B989" s="191"/>
      <c r="C989" s="63"/>
      <c r="D989" s="191"/>
      <c r="E989" s="63"/>
      <c r="F989" s="63"/>
      <c r="G989" s="191"/>
      <c r="H989" s="191"/>
      <c r="I989" s="191"/>
      <c r="J989" s="191"/>
      <c r="K989" s="191"/>
      <c r="L989" s="191"/>
      <c r="M989" s="191"/>
      <c r="N989" s="191"/>
    </row>
    <row r="990" spans="1:14" s="434" customFormat="1">
      <c r="A990" s="191"/>
      <c r="B990" s="191"/>
      <c r="C990" s="63"/>
      <c r="D990" s="191"/>
      <c r="E990" s="63"/>
      <c r="F990" s="63"/>
      <c r="G990" s="191"/>
      <c r="H990" s="191"/>
      <c r="I990" s="191"/>
      <c r="J990" s="191"/>
      <c r="K990" s="191"/>
      <c r="L990" s="191"/>
      <c r="M990" s="191"/>
      <c r="N990" s="191"/>
    </row>
    <row r="991" spans="1:14" s="434" customFormat="1">
      <c r="A991" s="191"/>
      <c r="B991" s="191"/>
      <c r="C991" s="63"/>
      <c r="D991" s="191"/>
      <c r="E991" s="63"/>
      <c r="F991" s="63"/>
      <c r="G991" s="191"/>
      <c r="H991" s="191"/>
      <c r="I991" s="191"/>
      <c r="J991" s="191"/>
      <c r="K991" s="191"/>
      <c r="L991" s="191"/>
      <c r="M991" s="191"/>
      <c r="N991" s="191"/>
    </row>
    <row r="992" spans="1:14" s="434" customFormat="1">
      <c r="A992" s="191"/>
      <c r="B992" s="191"/>
      <c r="C992" s="63"/>
      <c r="D992" s="191"/>
      <c r="E992" s="63"/>
      <c r="F992" s="63"/>
      <c r="G992" s="191"/>
      <c r="H992" s="191"/>
      <c r="I992" s="191"/>
      <c r="J992" s="191"/>
      <c r="K992" s="191"/>
      <c r="L992" s="191"/>
      <c r="M992" s="191"/>
      <c r="N992" s="191"/>
    </row>
    <row r="993" spans="1:14" s="434" customFormat="1">
      <c r="A993" s="191"/>
      <c r="B993" s="191"/>
      <c r="C993" s="63"/>
      <c r="D993" s="191"/>
      <c r="E993" s="63"/>
      <c r="F993" s="63"/>
      <c r="G993" s="191"/>
      <c r="H993" s="191"/>
      <c r="I993" s="191"/>
      <c r="J993" s="191"/>
      <c r="K993" s="191"/>
      <c r="L993" s="191"/>
      <c r="M993" s="191"/>
      <c r="N993" s="191"/>
    </row>
    <row r="994" spans="1:14" s="434" customFormat="1">
      <c r="A994" s="191"/>
      <c r="B994" s="191"/>
      <c r="C994" s="63"/>
      <c r="D994" s="191"/>
      <c r="E994" s="63"/>
      <c r="F994" s="63"/>
      <c r="G994" s="191"/>
      <c r="H994" s="191"/>
      <c r="I994" s="191"/>
      <c r="J994" s="191"/>
      <c r="K994" s="191"/>
      <c r="L994" s="191"/>
      <c r="M994" s="191"/>
      <c r="N994" s="191"/>
    </row>
    <row r="995" spans="1:14" s="434" customFormat="1">
      <c r="A995" s="191"/>
      <c r="B995" s="191"/>
      <c r="C995" s="63"/>
      <c r="D995" s="191"/>
      <c r="E995" s="63"/>
      <c r="F995" s="63"/>
      <c r="G995" s="191"/>
      <c r="H995" s="191"/>
      <c r="I995" s="191"/>
      <c r="J995" s="191"/>
      <c r="K995" s="191"/>
      <c r="L995" s="191"/>
      <c r="M995" s="191"/>
      <c r="N995" s="191"/>
    </row>
    <row r="996" spans="1:14" s="434" customFormat="1">
      <c r="A996" s="191"/>
      <c r="B996" s="191"/>
      <c r="C996" s="63"/>
      <c r="D996" s="191"/>
      <c r="E996" s="63"/>
      <c r="F996" s="63"/>
      <c r="G996" s="191"/>
      <c r="H996" s="191"/>
      <c r="I996" s="191"/>
      <c r="J996" s="191"/>
      <c r="K996" s="191"/>
      <c r="L996" s="191"/>
      <c r="M996" s="191"/>
      <c r="N996" s="191"/>
    </row>
    <row r="997" spans="1:14" s="434" customFormat="1">
      <c r="A997" s="191"/>
      <c r="B997" s="191"/>
      <c r="C997" s="63"/>
      <c r="D997" s="191"/>
      <c r="E997" s="63"/>
      <c r="F997" s="63"/>
      <c r="G997" s="191"/>
      <c r="H997" s="191"/>
      <c r="I997" s="191"/>
      <c r="J997" s="191"/>
      <c r="K997" s="191"/>
      <c r="L997" s="191"/>
      <c r="M997" s="191"/>
      <c r="N997" s="191"/>
    </row>
    <row r="998" spans="1:14" s="434" customFormat="1">
      <c r="A998" s="191"/>
      <c r="B998" s="191"/>
      <c r="C998" s="63"/>
      <c r="D998" s="191"/>
      <c r="E998" s="63"/>
      <c r="F998" s="63"/>
      <c r="G998" s="191"/>
      <c r="H998" s="191"/>
      <c r="I998" s="191"/>
      <c r="J998" s="191"/>
      <c r="K998" s="191"/>
      <c r="L998" s="191"/>
      <c r="M998" s="191"/>
      <c r="N998" s="191"/>
    </row>
    <row r="999" spans="1:14" s="434" customFormat="1">
      <c r="A999" s="191"/>
      <c r="B999" s="191"/>
      <c r="C999" s="63"/>
      <c r="D999" s="191"/>
      <c r="E999" s="63"/>
      <c r="F999" s="63"/>
      <c r="G999" s="191"/>
      <c r="H999" s="191"/>
      <c r="I999" s="191"/>
      <c r="J999" s="191"/>
      <c r="K999" s="191"/>
      <c r="L999" s="191"/>
      <c r="M999" s="191"/>
      <c r="N999" s="191"/>
    </row>
    <row r="1000" spans="1:14" s="434" customFormat="1">
      <c r="A1000" s="191"/>
      <c r="B1000" s="191"/>
      <c r="C1000" s="63"/>
      <c r="D1000" s="191"/>
      <c r="E1000" s="63"/>
      <c r="F1000" s="63"/>
      <c r="G1000" s="191"/>
      <c r="H1000" s="191"/>
      <c r="I1000" s="191"/>
      <c r="J1000" s="191"/>
      <c r="K1000" s="191"/>
      <c r="L1000" s="191"/>
      <c r="M1000" s="191"/>
      <c r="N1000" s="191"/>
    </row>
    <row r="1001" spans="1:14" s="434" customFormat="1">
      <c r="A1001" s="191"/>
      <c r="B1001" s="191"/>
      <c r="C1001" s="63"/>
      <c r="D1001" s="191"/>
      <c r="E1001" s="63"/>
      <c r="F1001" s="63"/>
      <c r="G1001" s="191"/>
      <c r="H1001" s="191"/>
      <c r="I1001" s="191"/>
      <c r="J1001" s="191"/>
      <c r="K1001" s="191"/>
      <c r="L1001" s="191"/>
      <c r="M1001" s="191"/>
      <c r="N1001" s="191"/>
    </row>
    <row r="1002" spans="1:14" s="434" customFormat="1">
      <c r="A1002" s="191"/>
      <c r="B1002" s="191"/>
      <c r="C1002" s="63"/>
      <c r="D1002" s="191"/>
      <c r="E1002" s="63"/>
      <c r="F1002" s="63"/>
      <c r="G1002" s="191"/>
      <c r="H1002" s="191"/>
      <c r="I1002" s="191"/>
      <c r="J1002" s="191"/>
      <c r="K1002" s="191"/>
      <c r="L1002" s="191"/>
      <c r="M1002" s="191"/>
      <c r="N1002" s="191"/>
    </row>
    <row r="1003" spans="1:14" s="434" customFormat="1">
      <c r="A1003" s="191"/>
      <c r="B1003" s="191"/>
      <c r="C1003" s="63"/>
      <c r="D1003" s="191"/>
      <c r="E1003" s="63"/>
      <c r="F1003" s="63"/>
      <c r="G1003" s="191"/>
      <c r="H1003" s="191"/>
      <c r="I1003" s="191"/>
      <c r="J1003" s="191"/>
      <c r="K1003" s="191"/>
      <c r="L1003" s="191"/>
      <c r="M1003" s="191"/>
      <c r="N1003" s="191"/>
    </row>
    <row r="1004" spans="1:14" s="434" customFormat="1">
      <c r="A1004" s="191"/>
      <c r="B1004" s="191"/>
      <c r="C1004" s="63"/>
      <c r="D1004" s="191"/>
      <c r="E1004" s="63"/>
      <c r="F1004" s="63"/>
      <c r="G1004" s="191"/>
      <c r="H1004" s="191"/>
      <c r="I1004" s="191"/>
      <c r="J1004" s="191"/>
      <c r="K1004" s="191"/>
      <c r="L1004" s="191"/>
      <c r="M1004" s="191"/>
      <c r="N1004" s="191"/>
    </row>
    <row r="1005" spans="1:14" s="434" customFormat="1">
      <c r="A1005" s="191"/>
      <c r="B1005" s="191"/>
      <c r="C1005" s="63"/>
      <c r="D1005" s="191"/>
      <c r="E1005" s="63"/>
      <c r="F1005" s="63"/>
      <c r="G1005" s="191"/>
      <c r="H1005" s="191"/>
      <c r="I1005" s="191"/>
      <c r="J1005" s="191"/>
      <c r="K1005" s="191"/>
      <c r="L1005" s="191"/>
      <c r="M1005" s="191"/>
      <c r="N1005" s="191"/>
    </row>
    <row r="1006" spans="1:14" s="434" customFormat="1">
      <c r="A1006" s="191"/>
      <c r="B1006" s="191"/>
      <c r="C1006" s="63"/>
      <c r="D1006" s="191"/>
      <c r="E1006" s="63"/>
      <c r="F1006" s="63"/>
      <c r="G1006" s="191"/>
      <c r="H1006" s="191"/>
      <c r="I1006" s="191"/>
      <c r="J1006" s="191"/>
      <c r="K1006" s="191"/>
      <c r="L1006" s="191"/>
      <c r="M1006" s="191"/>
      <c r="N1006" s="191"/>
    </row>
    <row r="1007" spans="1:14" s="434" customFormat="1">
      <c r="A1007" s="191"/>
      <c r="B1007" s="191"/>
      <c r="C1007" s="63"/>
      <c r="D1007" s="191"/>
      <c r="E1007" s="63"/>
      <c r="F1007" s="63"/>
      <c r="G1007" s="191"/>
      <c r="H1007" s="191"/>
      <c r="I1007" s="191"/>
      <c r="J1007" s="191"/>
      <c r="K1007" s="191"/>
      <c r="L1007" s="191"/>
      <c r="M1007" s="191"/>
      <c r="N1007" s="191"/>
    </row>
    <row r="1008" spans="1:14" s="434" customFormat="1">
      <c r="A1008" s="191"/>
      <c r="B1008" s="191"/>
      <c r="C1008" s="63"/>
      <c r="D1008" s="191"/>
      <c r="E1008" s="63"/>
      <c r="F1008" s="63"/>
      <c r="G1008" s="191"/>
      <c r="H1008" s="191"/>
      <c r="I1008" s="191"/>
      <c r="J1008" s="191"/>
      <c r="K1008" s="191"/>
      <c r="L1008" s="191"/>
      <c r="M1008" s="191"/>
      <c r="N1008" s="191"/>
    </row>
    <row r="1009" spans="1:14" s="434" customFormat="1">
      <c r="A1009" s="191"/>
      <c r="B1009" s="191"/>
      <c r="C1009" s="63"/>
      <c r="D1009" s="191"/>
      <c r="E1009" s="63"/>
      <c r="F1009" s="63"/>
      <c r="G1009" s="191"/>
      <c r="H1009" s="191"/>
      <c r="I1009" s="191"/>
      <c r="J1009" s="191"/>
      <c r="K1009" s="191"/>
      <c r="L1009" s="191"/>
      <c r="M1009" s="191"/>
      <c r="N1009" s="191"/>
    </row>
    <row r="1010" spans="1:14" s="434" customFormat="1">
      <c r="A1010" s="191"/>
      <c r="B1010" s="191"/>
      <c r="C1010" s="63"/>
      <c r="D1010" s="191"/>
      <c r="E1010" s="63"/>
      <c r="F1010" s="63"/>
      <c r="G1010" s="191"/>
      <c r="H1010" s="191"/>
      <c r="I1010" s="191"/>
      <c r="J1010" s="191"/>
      <c r="K1010" s="191"/>
      <c r="L1010" s="191"/>
      <c r="M1010" s="191"/>
      <c r="N1010" s="191"/>
    </row>
    <row r="1011" spans="1:14" s="434" customFormat="1">
      <c r="A1011" s="191"/>
      <c r="B1011" s="191"/>
      <c r="C1011" s="63"/>
      <c r="D1011" s="191"/>
      <c r="E1011" s="63"/>
      <c r="F1011" s="63"/>
      <c r="G1011" s="191"/>
      <c r="H1011" s="191"/>
      <c r="I1011" s="191"/>
      <c r="J1011" s="191"/>
      <c r="K1011" s="191"/>
      <c r="L1011" s="191"/>
      <c r="M1011" s="191"/>
      <c r="N1011" s="191"/>
    </row>
    <row r="1012" spans="1:14" s="434" customFormat="1">
      <c r="A1012" s="191"/>
      <c r="B1012" s="191"/>
      <c r="C1012" s="63"/>
      <c r="D1012" s="191"/>
      <c r="E1012" s="63"/>
      <c r="F1012" s="63"/>
      <c r="G1012" s="191"/>
      <c r="H1012" s="191"/>
      <c r="I1012" s="191"/>
      <c r="J1012" s="191"/>
      <c r="K1012" s="191"/>
      <c r="L1012" s="191"/>
      <c r="M1012" s="191"/>
      <c r="N1012" s="191"/>
    </row>
    <row r="1013" spans="1:14" s="434" customFormat="1">
      <c r="A1013" s="191"/>
      <c r="B1013" s="191"/>
      <c r="C1013" s="63"/>
      <c r="D1013" s="191"/>
      <c r="E1013" s="63"/>
      <c r="F1013" s="63"/>
      <c r="G1013" s="191"/>
      <c r="H1013" s="191"/>
      <c r="I1013" s="191"/>
      <c r="J1013" s="191"/>
      <c r="K1013" s="191"/>
      <c r="L1013" s="191"/>
      <c r="M1013" s="191"/>
      <c r="N1013" s="191"/>
    </row>
    <row r="1014" spans="1:14" s="434" customFormat="1">
      <c r="A1014" s="191"/>
      <c r="B1014" s="191"/>
      <c r="C1014" s="63"/>
      <c r="D1014" s="191"/>
      <c r="E1014" s="63"/>
      <c r="F1014" s="63"/>
      <c r="G1014" s="191"/>
      <c r="H1014" s="191"/>
      <c r="I1014" s="191"/>
      <c r="J1014" s="191"/>
      <c r="K1014" s="191"/>
      <c r="L1014" s="191"/>
      <c r="M1014" s="191"/>
      <c r="N1014" s="191"/>
    </row>
    <row r="1015" spans="1:14" s="434" customFormat="1">
      <c r="A1015" s="191"/>
      <c r="B1015" s="191"/>
      <c r="C1015" s="63"/>
      <c r="D1015" s="191"/>
      <c r="E1015" s="63"/>
      <c r="F1015" s="63"/>
      <c r="G1015" s="191"/>
      <c r="H1015" s="191"/>
      <c r="I1015" s="191"/>
      <c r="J1015" s="191"/>
      <c r="K1015" s="191"/>
      <c r="L1015" s="191"/>
      <c r="M1015" s="191"/>
      <c r="N1015" s="191"/>
    </row>
    <row r="1016" spans="1:14" s="434" customFormat="1">
      <c r="A1016" s="191"/>
      <c r="B1016" s="191"/>
      <c r="C1016" s="63"/>
      <c r="D1016" s="191"/>
      <c r="E1016" s="63"/>
      <c r="F1016" s="63"/>
      <c r="G1016" s="191"/>
      <c r="H1016" s="191"/>
      <c r="I1016" s="191"/>
      <c r="J1016" s="191"/>
      <c r="K1016" s="191"/>
      <c r="L1016" s="191"/>
      <c r="M1016" s="191"/>
      <c r="N1016" s="191"/>
    </row>
    <row r="1017" spans="1:14" s="434" customFormat="1">
      <c r="A1017" s="191"/>
      <c r="B1017" s="191"/>
      <c r="C1017" s="63"/>
      <c r="D1017" s="191"/>
      <c r="E1017" s="63"/>
      <c r="F1017" s="63"/>
      <c r="G1017" s="191"/>
      <c r="H1017" s="191"/>
      <c r="I1017" s="191"/>
      <c r="J1017" s="191"/>
      <c r="K1017" s="191"/>
      <c r="L1017" s="191"/>
      <c r="M1017" s="191"/>
      <c r="N1017" s="191"/>
    </row>
    <row r="1018" spans="1:14" s="434" customFormat="1">
      <c r="A1018" s="191"/>
      <c r="B1018" s="191"/>
      <c r="C1018" s="63"/>
      <c r="D1018" s="191"/>
      <c r="E1018" s="63"/>
      <c r="F1018" s="63"/>
      <c r="G1018" s="191"/>
      <c r="H1018" s="191"/>
      <c r="I1018" s="191"/>
      <c r="J1018" s="191"/>
      <c r="K1018" s="191"/>
      <c r="L1018" s="191"/>
      <c r="M1018" s="191"/>
      <c r="N1018" s="191"/>
    </row>
    <row r="1019" spans="1:14" s="434" customFormat="1">
      <c r="A1019" s="191"/>
      <c r="B1019" s="191"/>
      <c r="C1019" s="63"/>
      <c r="D1019" s="191"/>
      <c r="E1019" s="63"/>
      <c r="F1019" s="63"/>
      <c r="G1019" s="191"/>
      <c r="H1019" s="191"/>
      <c r="I1019" s="191"/>
      <c r="J1019" s="191"/>
      <c r="K1019" s="191"/>
      <c r="L1019" s="191"/>
      <c r="M1019" s="191"/>
      <c r="N1019" s="191"/>
    </row>
    <row r="1020" spans="1:14" s="434" customFormat="1">
      <c r="A1020" s="191"/>
      <c r="B1020" s="191"/>
      <c r="C1020" s="63"/>
      <c r="D1020" s="191"/>
      <c r="E1020" s="63"/>
      <c r="F1020" s="63"/>
      <c r="G1020" s="191"/>
      <c r="H1020" s="191"/>
      <c r="I1020" s="191"/>
      <c r="J1020" s="191"/>
      <c r="K1020" s="191"/>
      <c r="L1020" s="191"/>
      <c r="M1020" s="191"/>
      <c r="N1020" s="191"/>
    </row>
    <row r="1021" spans="1:14" s="434" customFormat="1">
      <c r="A1021" s="191"/>
      <c r="B1021" s="191"/>
      <c r="C1021" s="63"/>
      <c r="D1021" s="191"/>
      <c r="E1021" s="63"/>
      <c r="F1021" s="63"/>
      <c r="G1021" s="191"/>
      <c r="H1021" s="191"/>
      <c r="I1021" s="191"/>
      <c r="J1021" s="191"/>
      <c r="K1021" s="191"/>
      <c r="L1021" s="191"/>
      <c r="M1021" s="191"/>
      <c r="N1021" s="191"/>
    </row>
    <row r="1022" spans="1:14" s="434" customFormat="1">
      <c r="A1022" s="191"/>
      <c r="B1022" s="191"/>
      <c r="C1022" s="63"/>
      <c r="D1022" s="191"/>
      <c r="E1022" s="63"/>
      <c r="F1022" s="63"/>
      <c r="G1022" s="191"/>
      <c r="H1022" s="191"/>
      <c r="I1022" s="191"/>
      <c r="J1022" s="191"/>
      <c r="K1022" s="191"/>
      <c r="L1022" s="191"/>
      <c r="M1022" s="191"/>
      <c r="N1022" s="191"/>
    </row>
    <row r="1023" spans="1:14" s="434" customFormat="1">
      <c r="A1023" s="191"/>
      <c r="B1023" s="191"/>
      <c r="C1023" s="63"/>
      <c r="D1023" s="191"/>
      <c r="E1023" s="63"/>
      <c r="F1023" s="63"/>
      <c r="G1023" s="191"/>
      <c r="H1023" s="191"/>
      <c r="I1023" s="191"/>
      <c r="J1023" s="191"/>
      <c r="K1023" s="191"/>
      <c r="L1023" s="191"/>
      <c r="M1023" s="191"/>
      <c r="N1023" s="191"/>
    </row>
    <row r="1024" spans="1:14" s="434" customFormat="1">
      <c r="A1024" s="191"/>
      <c r="B1024" s="191"/>
      <c r="C1024" s="63"/>
      <c r="D1024" s="191"/>
      <c r="E1024" s="63"/>
      <c r="F1024" s="63"/>
      <c r="G1024" s="191"/>
      <c r="H1024" s="191"/>
      <c r="I1024" s="191"/>
      <c r="J1024" s="191"/>
      <c r="K1024" s="191"/>
      <c r="L1024" s="191"/>
      <c r="M1024" s="191"/>
      <c r="N1024" s="191"/>
    </row>
    <row r="1025" spans="1:14" s="434" customFormat="1">
      <c r="A1025" s="191"/>
      <c r="B1025" s="191"/>
      <c r="C1025" s="63"/>
      <c r="D1025" s="191"/>
      <c r="E1025" s="63"/>
      <c r="F1025" s="63"/>
      <c r="G1025" s="191"/>
      <c r="H1025" s="191"/>
      <c r="I1025" s="191"/>
      <c r="J1025" s="191"/>
      <c r="K1025" s="191"/>
      <c r="L1025" s="191"/>
      <c r="M1025" s="191"/>
      <c r="N1025" s="191"/>
    </row>
    <row r="1026" spans="1:14" s="434" customFormat="1">
      <c r="A1026" s="191"/>
      <c r="B1026" s="191"/>
      <c r="C1026" s="63"/>
      <c r="D1026" s="191"/>
      <c r="E1026" s="63"/>
      <c r="F1026" s="63"/>
      <c r="G1026" s="191"/>
      <c r="H1026" s="191"/>
      <c r="I1026" s="191"/>
      <c r="J1026" s="191"/>
      <c r="K1026" s="191"/>
      <c r="L1026" s="191"/>
      <c r="M1026" s="191"/>
      <c r="N1026" s="191"/>
    </row>
    <row r="1027" spans="1:14" s="434" customFormat="1">
      <c r="A1027" s="191"/>
      <c r="B1027" s="191"/>
      <c r="C1027" s="63"/>
      <c r="D1027" s="191"/>
      <c r="E1027" s="63"/>
      <c r="F1027" s="63"/>
      <c r="G1027" s="191"/>
      <c r="H1027" s="191"/>
      <c r="I1027" s="191"/>
      <c r="J1027" s="191"/>
      <c r="K1027" s="191"/>
      <c r="L1027" s="191"/>
      <c r="M1027" s="191"/>
      <c r="N1027" s="191"/>
    </row>
    <row r="1028" spans="1:14" s="434" customFormat="1">
      <c r="A1028" s="191"/>
      <c r="B1028" s="191"/>
      <c r="C1028" s="63"/>
      <c r="D1028" s="191"/>
      <c r="E1028" s="63"/>
      <c r="F1028" s="63"/>
      <c r="G1028" s="191"/>
      <c r="H1028" s="191"/>
      <c r="I1028" s="191"/>
      <c r="J1028" s="191"/>
      <c r="K1028" s="191"/>
      <c r="L1028" s="191"/>
      <c r="M1028" s="191"/>
      <c r="N1028" s="191"/>
    </row>
    <row r="1029" spans="1:14" s="434" customFormat="1">
      <c r="A1029" s="191"/>
      <c r="B1029" s="191"/>
      <c r="C1029" s="63"/>
      <c r="D1029" s="191"/>
      <c r="E1029" s="63"/>
      <c r="F1029" s="63"/>
      <c r="G1029" s="191"/>
      <c r="H1029" s="191"/>
      <c r="I1029" s="191"/>
      <c r="J1029" s="191"/>
      <c r="K1029" s="191"/>
      <c r="L1029" s="191"/>
      <c r="M1029" s="191"/>
      <c r="N1029" s="191"/>
    </row>
    <row r="1030" spans="1:14" s="434" customFormat="1">
      <c r="A1030" s="191"/>
      <c r="B1030" s="191"/>
      <c r="C1030" s="63"/>
      <c r="D1030" s="191"/>
      <c r="E1030" s="63"/>
      <c r="F1030" s="63"/>
      <c r="G1030" s="191"/>
      <c r="H1030" s="191"/>
      <c r="I1030" s="191"/>
      <c r="J1030" s="191"/>
      <c r="K1030" s="191"/>
      <c r="L1030" s="191"/>
      <c r="M1030" s="191"/>
      <c r="N1030" s="191"/>
    </row>
    <row r="1031" spans="1:14" s="434" customFormat="1">
      <c r="A1031" s="191"/>
      <c r="B1031" s="191"/>
      <c r="C1031" s="63"/>
      <c r="D1031" s="191"/>
      <c r="E1031" s="63"/>
      <c r="F1031" s="63"/>
      <c r="G1031" s="191"/>
      <c r="H1031" s="191"/>
      <c r="I1031" s="191"/>
      <c r="J1031" s="191"/>
      <c r="K1031" s="191"/>
      <c r="L1031" s="191"/>
      <c r="M1031" s="191"/>
      <c r="N1031" s="191"/>
    </row>
    <row r="1032" spans="1:14" s="434" customFormat="1">
      <c r="A1032" s="191"/>
      <c r="B1032" s="191"/>
      <c r="C1032" s="63"/>
      <c r="D1032" s="191"/>
      <c r="E1032" s="63"/>
      <c r="F1032" s="63"/>
      <c r="G1032" s="191"/>
      <c r="H1032" s="191"/>
      <c r="I1032" s="191"/>
      <c r="J1032" s="191"/>
      <c r="K1032" s="191"/>
      <c r="L1032" s="191"/>
      <c r="M1032" s="191"/>
      <c r="N1032" s="191"/>
    </row>
    <row r="1033" spans="1:14" s="434" customFormat="1">
      <c r="A1033" s="191"/>
      <c r="B1033" s="191"/>
      <c r="C1033" s="63"/>
      <c r="D1033" s="191"/>
      <c r="E1033" s="63"/>
      <c r="F1033" s="63"/>
      <c r="G1033" s="191"/>
      <c r="H1033" s="191"/>
      <c r="I1033" s="191"/>
      <c r="J1033" s="191"/>
      <c r="K1033" s="191"/>
      <c r="L1033" s="191"/>
      <c r="M1033" s="191"/>
      <c r="N1033" s="191"/>
    </row>
    <row r="1034" spans="1:14" s="434" customFormat="1">
      <c r="A1034" s="191"/>
      <c r="B1034" s="191"/>
      <c r="C1034" s="63"/>
      <c r="D1034" s="191"/>
      <c r="E1034" s="63"/>
      <c r="F1034" s="63"/>
      <c r="G1034" s="191"/>
      <c r="H1034" s="191"/>
      <c r="I1034" s="191"/>
      <c r="J1034" s="191"/>
      <c r="K1034" s="191"/>
      <c r="L1034" s="191"/>
      <c r="M1034" s="191"/>
      <c r="N1034" s="191"/>
    </row>
    <row r="1035" spans="1:14" s="434" customFormat="1">
      <c r="A1035" s="191"/>
      <c r="B1035" s="191"/>
      <c r="C1035" s="63"/>
      <c r="D1035" s="191"/>
      <c r="E1035" s="63"/>
      <c r="F1035" s="63"/>
      <c r="G1035" s="191"/>
      <c r="H1035" s="191"/>
      <c r="I1035" s="191"/>
      <c r="J1035" s="191"/>
      <c r="K1035" s="191"/>
      <c r="L1035" s="191"/>
      <c r="M1035" s="191"/>
      <c r="N1035" s="191"/>
    </row>
    <row r="1036" spans="1:14" s="434" customFormat="1">
      <c r="A1036" s="191"/>
      <c r="B1036" s="191"/>
      <c r="C1036" s="63"/>
      <c r="D1036" s="191"/>
      <c r="E1036" s="63"/>
      <c r="F1036" s="63"/>
      <c r="G1036" s="191"/>
      <c r="H1036" s="191"/>
      <c r="I1036" s="191"/>
      <c r="J1036" s="191"/>
      <c r="K1036" s="191"/>
      <c r="L1036" s="191"/>
      <c r="M1036" s="191"/>
      <c r="N1036" s="191"/>
    </row>
    <row r="1037" spans="1:14" s="434" customFormat="1">
      <c r="A1037" s="191"/>
      <c r="B1037" s="191"/>
      <c r="C1037" s="63"/>
      <c r="D1037" s="191"/>
      <c r="E1037" s="63"/>
      <c r="F1037" s="63"/>
      <c r="G1037" s="191"/>
      <c r="H1037" s="191"/>
      <c r="I1037" s="191"/>
      <c r="J1037" s="191"/>
      <c r="K1037" s="191"/>
      <c r="L1037" s="191"/>
      <c r="M1037" s="191"/>
      <c r="N1037" s="191"/>
    </row>
    <row r="1038" spans="1:14" s="434" customFormat="1">
      <c r="A1038" s="191"/>
      <c r="B1038" s="191"/>
      <c r="C1038" s="63"/>
      <c r="D1038" s="191"/>
      <c r="E1038" s="63"/>
      <c r="F1038" s="63"/>
      <c r="G1038" s="191"/>
      <c r="H1038" s="191"/>
      <c r="I1038" s="191"/>
      <c r="J1038" s="191"/>
      <c r="K1038" s="191"/>
      <c r="L1038" s="191"/>
      <c r="M1038" s="191"/>
      <c r="N1038" s="191"/>
    </row>
    <row r="1039" spans="1:14" s="434" customFormat="1">
      <c r="A1039" s="191"/>
      <c r="B1039" s="191"/>
      <c r="C1039" s="63"/>
      <c r="D1039" s="191"/>
      <c r="E1039" s="63"/>
      <c r="F1039" s="63"/>
      <c r="G1039" s="191"/>
      <c r="H1039" s="191"/>
      <c r="I1039" s="191"/>
      <c r="J1039" s="191"/>
      <c r="K1039" s="191"/>
      <c r="L1039" s="191"/>
      <c r="M1039" s="191"/>
      <c r="N1039" s="191"/>
    </row>
    <row r="1040" spans="1:14" s="434" customFormat="1">
      <c r="A1040" s="191"/>
      <c r="B1040" s="191"/>
      <c r="C1040" s="63"/>
      <c r="D1040" s="191"/>
      <c r="E1040" s="63"/>
      <c r="F1040" s="63"/>
      <c r="G1040" s="191"/>
      <c r="H1040" s="191"/>
      <c r="I1040" s="191"/>
      <c r="J1040" s="191"/>
      <c r="K1040" s="191"/>
      <c r="L1040" s="191"/>
      <c r="M1040" s="191"/>
      <c r="N1040" s="191"/>
    </row>
    <row r="1041" spans="1:14" s="434" customFormat="1">
      <c r="A1041" s="191"/>
      <c r="B1041" s="191"/>
      <c r="C1041" s="63"/>
      <c r="D1041" s="191"/>
      <c r="E1041" s="63"/>
      <c r="F1041" s="63"/>
      <c r="G1041" s="191"/>
      <c r="H1041" s="191"/>
      <c r="I1041" s="191"/>
      <c r="J1041" s="191"/>
      <c r="K1041" s="191"/>
      <c r="L1041" s="191"/>
      <c r="M1041" s="191"/>
      <c r="N1041" s="191"/>
    </row>
    <row r="1042" spans="1:14" s="434" customFormat="1">
      <c r="A1042" s="191"/>
      <c r="B1042" s="191"/>
      <c r="C1042" s="63"/>
      <c r="D1042" s="191"/>
      <c r="E1042" s="63"/>
      <c r="F1042" s="63"/>
      <c r="G1042" s="191"/>
      <c r="H1042" s="191"/>
      <c r="I1042" s="191"/>
      <c r="J1042" s="191"/>
      <c r="K1042" s="191"/>
      <c r="L1042" s="191"/>
      <c r="M1042" s="191"/>
      <c r="N1042" s="191"/>
    </row>
    <row r="1043" spans="1:14" s="434" customFormat="1">
      <c r="A1043" s="191"/>
      <c r="B1043" s="191"/>
      <c r="C1043" s="63"/>
      <c r="D1043" s="191"/>
      <c r="E1043" s="63"/>
      <c r="F1043" s="63"/>
      <c r="G1043" s="191"/>
      <c r="H1043" s="191"/>
      <c r="I1043" s="191"/>
      <c r="J1043" s="191"/>
      <c r="K1043" s="191"/>
      <c r="L1043" s="191"/>
      <c r="M1043" s="191"/>
      <c r="N1043" s="191"/>
    </row>
    <row r="1044" spans="1:14" s="434" customFormat="1">
      <c r="A1044" s="191"/>
      <c r="B1044" s="191"/>
      <c r="C1044" s="63"/>
      <c r="D1044" s="191"/>
      <c r="E1044" s="63"/>
      <c r="F1044" s="63"/>
      <c r="G1044" s="191"/>
      <c r="H1044" s="191"/>
      <c r="I1044" s="191"/>
      <c r="J1044" s="191"/>
      <c r="K1044" s="191"/>
      <c r="L1044" s="191"/>
      <c r="M1044" s="191"/>
      <c r="N1044" s="191"/>
    </row>
    <row r="1045" spans="1:14" s="434" customFormat="1">
      <c r="A1045" s="191"/>
      <c r="B1045" s="191"/>
      <c r="C1045" s="63"/>
      <c r="D1045" s="191"/>
      <c r="E1045" s="63"/>
      <c r="F1045" s="63"/>
      <c r="G1045" s="191"/>
      <c r="H1045" s="191"/>
      <c r="I1045" s="191"/>
      <c r="J1045" s="191"/>
      <c r="K1045" s="191"/>
      <c r="L1045" s="191"/>
      <c r="M1045" s="191"/>
      <c r="N1045" s="191"/>
    </row>
    <row r="1046" spans="1:14" s="434" customFormat="1">
      <c r="A1046" s="191"/>
      <c r="B1046" s="191"/>
      <c r="C1046" s="63"/>
      <c r="D1046" s="191"/>
      <c r="E1046" s="63"/>
      <c r="F1046" s="63"/>
      <c r="G1046" s="191"/>
      <c r="H1046" s="191"/>
      <c r="I1046" s="191"/>
      <c r="J1046" s="191"/>
      <c r="K1046" s="191"/>
      <c r="L1046" s="191"/>
      <c r="M1046" s="191"/>
      <c r="N1046" s="191"/>
    </row>
    <row r="1047" spans="1:14" s="434" customFormat="1">
      <c r="A1047" s="191"/>
      <c r="B1047" s="191"/>
      <c r="C1047" s="63"/>
      <c r="D1047" s="191"/>
      <c r="E1047" s="63"/>
      <c r="F1047" s="63"/>
      <c r="G1047" s="191"/>
      <c r="H1047" s="191"/>
      <c r="I1047" s="191"/>
      <c r="J1047" s="191"/>
      <c r="K1047" s="191"/>
      <c r="L1047" s="191"/>
      <c r="M1047" s="191"/>
      <c r="N1047" s="191"/>
    </row>
    <row r="1048" spans="1:14" s="434" customFormat="1">
      <c r="A1048" s="191"/>
      <c r="B1048" s="191"/>
      <c r="C1048" s="63"/>
      <c r="D1048" s="191"/>
      <c r="E1048" s="63"/>
      <c r="F1048" s="63"/>
      <c r="G1048" s="191"/>
      <c r="H1048" s="191"/>
      <c r="I1048" s="191"/>
      <c r="J1048" s="191"/>
      <c r="K1048" s="191"/>
      <c r="L1048" s="191"/>
      <c r="M1048" s="191"/>
      <c r="N1048" s="191"/>
    </row>
    <row r="1049" spans="1:14" s="434" customFormat="1">
      <c r="A1049" s="191"/>
      <c r="B1049" s="191"/>
      <c r="C1049" s="63"/>
      <c r="D1049" s="191"/>
      <c r="E1049" s="63"/>
      <c r="F1049" s="63"/>
      <c r="G1049" s="191"/>
      <c r="H1049" s="191"/>
      <c r="I1049" s="191"/>
      <c r="J1049" s="191"/>
      <c r="K1049" s="191"/>
      <c r="L1049" s="191"/>
      <c r="M1049" s="191"/>
      <c r="N1049" s="191"/>
    </row>
    <row r="1050" spans="1:14" s="434" customFormat="1">
      <c r="A1050" s="191"/>
      <c r="B1050" s="191"/>
      <c r="C1050" s="63"/>
      <c r="D1050" s="191"/>
      <c r="E1050" s="63"/>
      <c r="F1050" s="63"/>
      <c r="G1050" s="191"/>
      <c r="H1050" s="191"/>
      <c r="I1050" s="191"/>
      <c r="J1050" s="191"/>
      <c r="K1050" s="191"/>
      <c r="L1050" s="191"/>
      <c r="M1050" s="191"/>
      <c r="N1050" s="191"/>
    </row>
    <row r="1051" spans="1:14" s="434" customFormat="1">
      <c r="A1051" s="191"/>
      <c r="B1051" s="191"/>
      <c r="C1051" s="63"/>
      <c r="D1051" s="191"/>
      <c r="E1051" s="63"/>
      <c r="F1051" s="63"/>
      <c r="G1051" s="191"/>
      <c r="H1051" s="191"/>
      <c r="I1051" s="191"/>
      <c r="J1051" s="191"/>
      <c r="K1051" s="191"/>
      <c r="L1051" s="191"/>
      <c r="M1051" s="191"/>
      <c r="N1051" s="191"/>
    </row>
    <row r="1052" spans="1:14" s="434" customFormat="1">
      <c r="A1052" s="191"/>
      <c r="B1052" s="191"/>
      <c r="C1052" s="63"/>
      <c r="D1052" s="191"/>
      <c r="E1052" s="63"/>
      <c r="F1052" s="63"/>
      <c r="G1052" s="191"/>
      <c r="H1052" s="191"/>
      <c r="I1052" s="191"/>
      <c r="J1052" s="191"/>
      <c r="K1052" s="191"/>
      <c r="L1052" s="191"/>
      <c r="M1052" s="191"/>
      <c r="N1052" s="191"/>
    </row>
    <row r="1053" spans="1:14" s="434" customFormat="1">
      <c r="A1053" s="191"/>
      <c r="B1053" s="191"/>
      <c r="C1053" s="63"/>
      <c r="D1053" s="191"/>
      <c r="E1053" s="63"/>
      <c r="F1053" s="63"/>
      <c r="G1053" s="191"/>
      <c r="H1053" s="191"/>
      <c r="I1053" s="191"/>
      <c r="J1053" s="191"/>
      <c r="K1053" s="191"/>
      <c r="L1053" s="191"/>
      <c r="M1053" s="191"/>
      <c r="N1053" s="191"/>
    </row>
    <row r="1054" spans="1:14" s="434" customFormat="1">
      <c r="A1054" s="191"/>
      <c r="B1054" s="191"/>
      <c r="C1054" s="63"/>
      <c r="D1054" s="191"/>
      <c r="E1054" s="63"/>
      <c r="F1054" s="63"/>
      <c r="G1054" s="191"/>
      <c r="H1054" s="191"/>
      <c r="I1054" s="191"/>
      <c r="J1054" s="191"/>
      <c r="K1054" s="191"/>
      <c r="L1054" s="191"/>
      <c r="M1054" s="191"/>
      <c r="N1054" s="191"/>
    </row>
    <row r="1055" spans="1:14" s="434" customFormat="1">
      <c r="A1055" s="191"/>
      <c r="B1055" s="191"/>
      <c r="C1055" s="63"/>
      <c r="D1055" s="191"/>
      <c r="E1055" s="63"/>
      <c r="F1055" s="63"/>
      <c r="G1055" s="191"/>
      <c r="H1055" s="191"/>
      <c r="I1055" s="191"/>
      <c r="J1055" s="191"/>
      <c r="K1055" s="191"/>
      <c r="L1055" s="191"/>
      <c r="M1055" s="191"/>
      <c r="N1055" s="191"/>
    </row>
    <row r="1056" spans="1:14" s="434" customFormat="1">
      <c r="A1056" s="191"/>
      <c r="B1056" s="191"/>
      <c r="C1056" s="63"/>
      <c r="D1056" s="191"/>
      <c r="E1056" s="63"/>
      <c r="F1056" s="63"/>
      <c r="G1056" s="191"/>
      <c r="H1056" s="191"/>
      <c r="I1056" s="191"/>
      <c r="J1056" s="191"/>
      <c r="K1056" s="191"/>
      <c r="L1056" s="191"/>
      <c r="M1056" s="191"/>
      <c r="N1056" s="191"/>
    </row>
    <row r="1057" spans="1:14" s="434" customFormat="1">
      <c r="A1057" s="191"/>
      <c r="B1057" s="191"/>
      <c r="C1057" s="63"/>
      <c r="D1057" s="191"/>
      <c r="E1057" s="63"/>
      <c r="F1057" s="63"/>
      <c r="G1057" s="191"/>
      <c r="H1057" s="191"/>
      <c r="I1057" s="191"/>
      <c r="J1057" s="191"/>
      <c r="K1057" s="191"/>
      <c r="L1057" s="191"/>
      <c r="M1057" s="191"/>
      <c r="N1057" s="191"/>
    </row>
    <row r="1058" spans="1:14" s="434" customFormat="1">
      <c r="A1058" s="191"/>
      <c r="B1058" s="191"/>
      <c r="C1058" s="63"/>
      <c r="D1058" s="191"/>
      <c r="E1058" s="63"/>
      <c r="F1058" s="63"/>
      <c r="G1058" s="191"/>
      <c r="H1058" s="191"/>
      <c r="I1058" s="191"/>
      <c r="J1058" s="191"/>
      <c r="K1058" s="191"/>
      <c r="L1058" s="191"/>
      <c r="M1058" s="191"/>
      <c r="N1058" s="191"/>
    </row>
    <row r="1059" spans="1:14" s="434" customFormat="1">
      <c r="A1059" s="191"/>
      <c r="B1059" s="191"/>
      <c r="C1059" s="63"/>
      <c r="D1059" s="191"/>
      <c r="E1059" s="63"/>
      <c r="F1059" s="63"/>
      <c r="G1059" s="191"/>
      <c r="H1059" s="191"/>
      <c r="I1059" s="191"/>
      <c r="J1059" s="191"/>
      <c r="K1059" s="191"/>
      <c r="L1059" s="191"/>
      <c r="M1059" s="191"/>
      <c r="N1059" s="191"/>
    </row>
    <row r="1060" spans="1:14" s="434" customFormat="1">
      <c r="A1060" s="191"/>
      <c r="B1060" s="191"/>
      <c r="C1060" s="63"/>
      <c r="D1060" s="191"/>
      <c r="E1060" s="63"/>
      <c r="F1060" s="63"/>
      <c r="G1060" s="191"/>
      <c r="H1060" s="191"/>
      <c r="I1060" s="191"/>
      <c r="J1060" s="191"/>
      <c r="K1060" s="191"/>
      <c r="L1060" s="191"/>
      <c r="M1060" s="191"/>
      <c r="N1060" s="191"/>
    </row>
    <row r="1061" spans="1:14" s="434" customFormat="1">
      <c r="A1061" s="191"/>
      <c r="B1061" s="191"/>
      <c r="C1061" s="63"/>
      <c r="D1061" s="191"/>
      <c r="E1061" s="63"/>
      <c r="F1061" s="63"/>
      <c r="G1061" s="191"/>
      <c r="H1061" s="191"/>
      <c r="I1061" s="191"/>
      <c r="J1061" s="191"/>
      <c r="K1061" s="191"/>
      <c r="L1061" s="191"/>
      <c r="M1061" s="191"/>
      <c r="N1061" s="191"/>
    </row>
    <row r="1062" spans="1:14" s="434" customFormat="1">
      <c r="A1062" s="191"/>
      <c r="B1062" s="191"/>
      <c r="C1062" s="63"/>
      <c r="D1062" s="191"/>
      <c r="E1062" s="63"/>
      <c r="F1062" s="63"/>
      <c r="G1062" s="191"/>
      <c r="H1062" s="191"/>
      <c r="I1062" s="191"/>
      <c r="J1062" s="191"/>
      <c r="K1062" s="191"/>
      <c r="L1062" s="191"/>
      <c r="M1062" s="191"/>
      <c r="N1062" s="191"/>
    </row>
    <row r="1063" spans="1:14" s="434" customFormat="1">
      <c r="A1063" s="191"/>
      <c r="B1063" s="191"/>
      <c r="C1063" s="63"/>
      <c r="D1063" s="191"/>
      <c r="E1063" s="63"/>
      <c r="F1063" s="63"/>
      <c r="G1063" s="191"/>
      <c r="H1063" s="191"/>
      <c r="I1063" s="191"/>
      <c r="J1063" s="191"/>
      <c r="K1063" s="191"/>
      <c r="L1063" s="191"/>
      <c r="M1063" s="191"/>
      <c r="N1063" s="191"/>
    </row>
    <row r="1064" spans="1:14" s="434" customFormat="1">
      <c r="A1064" s="191"/>
      <c r="B1064" s="191"/>
      <c r="C1064" s="63"/>
      <c r="D1064" s="191"/>
      <c r="E1064" s="63"/>
      <c r="F1064" s="63"/>
      <c r="G1064" s="191"/>
      <c r="H1064" s="191"/>
      <c r="I1064" s="191"/>
      <c r="J1064" s="191"/>
      <c r="K1064" s="191"/>
      <c r="L1064" s="191"/>
      <c r="M1064" s="191"/>
      <c r="N1064" s="191"/>
    </row>
    <row r="1065" spans="1:14" s="434" customFormat="1">
      <c r="A1065" s="191"/>
      <c r="B1065" s="191"/>
      <c r="C1065" s="63"/>
      <c r="D1065" s="191"/>
      <c r="E1065" s="63"/>
      <c r="F1065" s="63"/>
      <c r="G1065" s="191"/>
      <c r="H1065" s="191"/>
      <c r="I1065" s="191"/>
      <c r="J1065" s="191"/>
      <c r="K1065" s="191"/>
      <c r="L1065" s="191"/>
      <c r="M1065" s="191"/>
      <c r="N1065" s="191"/>
    </row>
    <row r="1066" spans="1:14" s="434" customFormat="1">
      <c r="A1066" s="191"/>
      <c r="B1066" s="191"/>
      <c r="C1066" s="63"/>
      <c r="D1066" s="191"/>
      <c r="E1066" s="63"/>
      <c r="F1066" s="63"/>
      <c r="G1066" s="191"/>
      <c r="H1066" s="191"/>
      <c r="I1066" s="191"/>
      <c r="J1066" s="191"/>
      <c r="K1066" s="191"/>
      <c r="L1066" s="191"/>
      <c r="M1066" s="191"/>
      <c r="N1066" s="191"/>
    </row>
    <row r="1067" spans="1:14" s="434" customFormat="1">
      <c r="A1067" s="191"/>
      <c r="B1067" s="191"/>
      <c r="C1067" s="63"/>
      <c r="D1067" s="191"/>
      <c r="E1067" s="63"/>
      <c r="F1067" s="63"/>
      <c r="G1067" s="191"/>
      <c r="H1067" s="191"/>
      <c r="I1067" s="191"/>
      <c r="J1067" s="191"/>
      <c r="K1067" s="191"/>
      <c r="L1067" s="191"/>
      <c r="M1067" s="191"/>
      <c r="N1067" s="191"/>
    </row>
    <row r="1068" spans="1:14" s="434" customFormat="1">
      <c r="A1068" s="191"/>
      <c r="B1068" s="191"/>
      <c r="C1068" s="63"/>
      <c r="D1068" s="191"/>
      <c r="E1068" s="63"/>
      <c r="F1068" s="63"/>
      <c r="G1068" s="191"/>
      <c r="H1068" s="191"/>
      <c r="I1068" s="191"/>
      <c r="J1068" s="191"/>
      <c r="K1068" s="191"/>
      <c r="L1068" s="191"/>
      <c r="M1068" s="191"/>
      <c r="N1068" s="191"/>
    </row>
    <row r="1069" spans="1:14" s="434" customFormat="1">
      <c r="A1069" s="191"/>
      <c r="B1069" s="191"/>
      <c r="C1069" s="63"/>
      <c r="D1069" s="191"/>
      <c r="E1069" s="63"/>
      <c r="F1069" s="63"/>
      <c r="G1069" s="191"/>
      <c r="H1069" s="191"/>
      <c r="I1069" s="191"/>
      <c r="J1069" s="191"/>
      <c r="K1069" s="191"/>
      <c r="L1069" s="191"/>
      <c r="M1069" s="191"/>
      <c r="N1069" s="191"/>
    </row>
    <row r="1070" spans="1:14" s="434" customFormat="1">
      <c r="A1070" s="191"/>
      <c r="B1070" s="191"/>
      <c r="C1070" s="63"/>
      <c r="D1070" s="191"/>
      <c r="E1070" s="63"/>
      <c r="F1070" s="63"/>
      <c r="G1070" s="191"/>
      <c r="H1070" s="191"/>
      <c r="I1070" s="191"/>
      <c r="J1070" s="191"/>
      <c r="K1070" s="191"/>
      <c r="L1070" s="191"/>
      <c r="M1070" s="191"/>
      <c r="N1070" s="191"/>
    </row>
    <row r="1071" spans="1:14" s="434" customFormat="1">
      <c r="A1071" s="191"/>
      <c r="B1071" s="191"/>
      <c r="C1071" s="63"/>
      <c r="D1071" s="191"/>
      <c r="E1071" s="63"/>
      <c r="F1071" s="63"/>
      <c r="G1071" s="191"/>
      <c r="H1071" s="191"/>
      <c r="I1071" s="191"/>
      <c r="J1071" s="191"/>
      <c r="K1071" s="191"/>
      <c r="L1071" s="191"/>
      <c r="M1071" s="191"/>
      <c r="N1071" s="191"/>
    </row>
    <row r="1072" spans="1:14" s="434" customFormat="1">
      <c r="A1072" s="191"/>
      <c r="B1072" s="191"/>
      <c r="C1072" s="63"/>
      <c r="D1072" s="191"/>
      <c r="E1072" s="63"/>
      <c r="F1072" s="63"/>
      <c r="G1072" s="191"/>
      <c r="H1072" s="191"/>
      <c r="I1072" s="191"/>
      <c r="J1072" s="191"/>
      <c r="K1072" s="191"/>
      <c r="L1072" s="191"/>
      <c r="M1072" s="191"/>
      <c r="N1072" s="191"/>
    </row>
    <row r="1073" spans="1:14" s="434" customFormat="1">
      <c r="A1073" s="191"/>
      <c r="B1073" s="191"/>
      <c r="C1073" s="63"/>
      <c r="D1073" s="191"/>
      <c r="E1073" s="63"/>
      <c r="F1073" s="63"/>
      <c r="G1073" s="191"/>
      <c r="H1073" s="191"/>
      <c r="I1073" s="191"/>
      <c r="J1073" s="191"/>
      <c r="K1073" s="191"/>
      <c r="L1073" s="191"/>
      <c r="M1073" s="191"/>
      <c r="N1073" s="191"/>
    </row>
    <row r="1074" spans="1:14" s="434" customFormat="1">
      <c r="A1074" s="191"/>
      <c r="B1074" s="191"/>
      <c r="C1074" s="63"/>
      <c r="D1074" s="191"/>
      <c r="E1074" s="63"/>
      <c r="F1074" s="63"/>
      <c r="G1074" s="191"/>
      <c r="H1074" s="191"/>
      <c r="I1074" s="191"/>
      <c r="J1074" s="191"/>
      <c r="K1074" s="191"/>
      <c r="L1074" s="191"/>
      <c r="M1074" s="191"/>
      <c r="N1074" s="191"/>
    </row>
    <row r="1075" spans="1:14" s="434" customFormat="1">
      <c r="A1075" s="191"/>
      <c r="B1075" s="191"/>
      <c r="C1075" s="63"/>
      <c r="D1075" s="191"/>
      <c r="E1075" s="63"/>
      <c r="F1075" s="63"/>
      <c r="G1075" s="191"/>
      <c r="H1075" s="191"/>
      <c r="I1075" s="191"/>
      <c r="J1075" s="191"/>
      <c r="K1075" s="191"/>
      <c r="L1075" s="191"/>
      <c r="M1075" s="191"/>
      <c r="N1075" s="191"/>
    </row>
    <row r="1076" spans="1:14" s="434" customFormat="1">
      <c r="A1076" s="191"/>
      <c r="B1076" s="191"/>
      <c r="C1076" s="63"/>
      <c r="D1076" s="191"/>
      <c r="E1076" s="63"/>
      <c r="F1076" s="63"/>
      <c r="G1076" s="191"/>
      <c r="H1076" s="191"/>
      <c r="I1076" s="191"/>
      <c r="J1076" s="191"/>
      <c r="K1076" s="191"/>
      <c r="L1076" s="191"/>
      <c r="M1076" s="191"/>
      <c r="N1076" s="191"/>
    </row>
    <row r="1077" spans="1:14" s="434" customFormat="1">
      <c r="A1077" s="191"/>
      <c r="B1077" s="191"/>
      <c r="C1077" s="63"/>
      <c r="D1077" s="191"/>
      <c r="E1077" s="63"/>
      <c r="F1077" s="63"/>
      <c r="G1077" s="191"/>
      <c r="H1077" s="191"/>
      <c r="I1077" s="191"/>
      <c r="J1077" s="191"/>
      <c r="K1077" s="191"/>
      <c r="L1077" s="191"/>
      <c r="M1077" s="191"/>
      <c r="N1077" s="191"/>
    </row>
    <row r="1078" spans="1:14" s="434" customFormat="1">
      <c r="A1078" s="191"/>
      <c r="B1078" s="191"/>
      <c r="C1078" s="63"/>
      <c r="D1078" s="191"/>
      <c r="E1078" s="63"/>
      <c r="F1078" s="63"/>
      <c r="G1078" s="191"/>
      <c r="H1078" s="191"/>
      <c r="I1078" s="191"/>
      <c r="J1078" s="191"/>
      <c r="K1078" s="191"/>
      <c r="L1078" s="191"/>
      <c r="M1078" s="191"/>
      <c r="N1078" s="191"/>
    </row>
    <row r="1079" spans="1:14" s="434" customFormat="1">
      <c r="A1079" s="191"/>
      <c r="B1079" s="191"/>
      <c r="C1079" s="63"/>
      <c r="D1079" s="191"/>
      <c r="E1079" s="63"/>
      <c r="F1079" s="63"/>
      <c r="G1079" s="191"/>
      <c r="H1079" s="191"/>
      <c r="I1079" s="191"/>
      <c r="J1079" s="191"/>
      <c r="K1079" s="191"/>
      <c r="L1079" s="191"/>
      <c r="M1079" s="191"/>
      <c r="N1079" s="191"/>
    </row>
    <row r="1080" spans="1:14" s="434" customFormat="1">
      <c r="A1080" s="191"/>
      <c r="B1080" s="191"/>
      <c r="C1080" s="63"/>
      <c r="D1080" s="191"/>
      <c r="E1080" s="63"/>
      <c r="F1080" s="63"/>
      <c r="G1080" s="191"/>
      <c r="H1080" s="191"/>
      <c r="I1080" s="191"/>
      <c r="J1080" s="191"/>
      <c r="K1080" s="191"/>
      <c r="L1080" s="191"/>
      <c r="M1080" s="191"/>
      <c r="N1080" s="191"/>
    </row>
    <row r="1081" spans="1:14" s="434" customFormat="1">
      <c r="A1081" s="191"/>
      <c r="B1081" s="191"/>
      <c r="C1081" s="63"/>
      <c r="D1081" s="191"/>
      <c r="E1081" s="63"/>
      <c r="F1081" s="63"/>
      <c r="G1081" s="191"/>
      <c r="H1081" s="191"/>
      <c r="I1081" s="191"/>
      <c r="J1081" s="191"/>
      <c r="K1081" s="191"/>
      <c r="L1081" s="191"/>
      <c r="M1081" s="191"/>
      <c r="N1081" s="191"/>
    </row>
    <row r="1082" spans="1:14" s="434" customFormat="1">
      <c r="A1082" s="191"/>
      <c r="B1082" s="191"/>
      <c r="C1082" s="63"/>
      <c r="D1082" s="191"/>
      <c r="E1082" s="63"/>
      <c r="F1082" s="63"/>
      <c r="G1082" s="191"/>
      <c r="H1082" s="191"/>
      <c r="I1082" s="191"/>
      <c r="J1082" s="191"/>
      <c r="K1082" s="191"/>
      <c r="L1082" s="191"/>
      <c r="M1082" s="191"/>
      <c r="N1082" s="191"/>
    </row>
    <row r="1083" spans="1:14" s="434" customFormat="1">
      <c r="A1083" s="191"/>
      <c r="B1083" s="191"/>
      <c r="C1083" s="63"/>
      <c r="D1083" s="191"/>
      <c r="E1083" s="63"/>
      <c r="F1083" s="63"/>
      <c r="G1083" s="191"/>
      <c r="H1083" s="191"/>
      <c r="I1083" s="191"/>
      <c r="J1083" s="191"/>
      <c r="K1083" s="191"/>
      <c r="L1083" s="191"/>
      <c r="M1083" s="191"/>
      <c r="N1083" s="191"/>
    </row>
    <row r="1084" spans="1:14" s="434" customFormat="1">
      <c r="A1084" s="191"/>
      <c r="B1084" s="191"/>
      <c r="C1084" s="63"/>
      <c r="D1084" s="191"/>
      <c r="E1084" s="63"/>
      <c r="F1084" s="63"/>
      <c r="G1084" s="191"/>
      <c r="H1084" s="191"/>
      <c r="I1084" s="191"/>
      <c r="J1084" s="191"/>
      <c r="K1084" s="191"/>
      <c r="L1084" s="191"/>
      <c r="M1084" s="191"/>
      <c r="N1084" s="191"/>
    </row>
    <row r="1085" spans="1:14" s="434" customFormat="1">
      <c r="A1085" s="191"/>
      <c r="B1085" s="191"/>
      <c r="C1085" s="63"/>
      <c r="D1085" s="191"/>
      <c r="E1085" s="63"/>
      <c r="F1085" s="63"/>
      <c r="G1085" s="191"/>
      <c r="H1085" s="191"/>
      <c r="I1085" s="191"/>
      <c r="J1085" s="191"/>
      <c r="K1085" s="191"/>
      <c r="L1085" s="191"/>
      <c r="M1085" s="191"/>
      <c r="N1085" s="191"/>
    </row>
    <row r="1086" spans="1:14" s="434" customFormat="1">
      <c r="A1086" s="191"/>
      <c r="B1086" s="191"/>
      <c r="C1086" s="63"/>
      <c r="D1086" s="191"/>
      <c r="E1086" s="63"/>
      <c r="F1086" s="63"/>
      <c r="G1086" s="191"/>
      <c r="H1086" s="191"/>
      <c r="I1086" s="191"/>
      <c r="J1086" s="191"/>
      <c r="K1086" s="191"/>
      <c r="L1086" s="191"/>
      <c r="M1086" s="191"/>
      <c r="N1086" s="191"/>
    </row>
    <row r="1087" spans="1:14" s="434" customFormat="1">
      <c r="A1087" s="191"/>
      <c r="B1087" s="191"/>
      <c r="C1087" s="63"/>
      <c r="D1087" s="191"/>
      <c r="E1087" s="63"/>
      <c r="F1087" s="63"/>
      <c r="G1087" s="191"/>
      <c r="H1087" s="191"/>
      <c r="I1087" s="191"/>
      <c r="J1087" s="191"/>
      <c r="K1087" s="191"/>
      <c r="L1087" s="191"/>
      <c r="M1087" s="191"/>
      <c r="N1087" s="191"/>
    </row>
    <row r="1088" spans="1:14" s="434" customFormat="1">
      <c r="A1088" s="191"/>
      <c r="B1088" s="191"/>
      <c r="C1088" s="63"/>
      <c r="D1088" s="191"/>
      <c r="E1088" s="63"/>
      <c r="F1088" s="63"/>
      <c r="G1088" s="191"/>
      <c r="H1088" s="191"/>
      <c r="I1088" s="191"/>
      <c r="J1088" s="191"/>
      <c r="K1088" s="191"/>
      <c r="L1088" s="191"/>
      <c r="M1088" s="191"/>
      <c r="N1088" s="191"/>
    </row>
    <row r="1089" spans="1:14" s="434" customFormat="1">
      <c r="A1089" s="191"/>
      <c r="B1089" s="191"/>
      <c r="C1089" s="63"/>
      <c r="D1089" s="191"/>
      <c r="E1089" s="63"/>
      <c r="F1089" s="63"/>
      <c r="G1089" s="191"/>
      <c r="H1089" s="191"/>
      <c r="I1089" s="191"/>
      <c r="J1089" s="191"/>
      <c r="K1089" s="191"/>
      <c r="L1089" s="191"/>
      <c r="M1089" s="191"/>
      <c r="N1089" s="191"/>
    </row>
    <row r="1090" spans="1:14" s="434" customFormat="1">
      <c r="A1090" s="191"/>
      <c r="B1090" s="191"/>
      <c r="C1090" s="63"/>
      <c r="D1090" s="191"/>
      <c r="E1090" s="63"/>
      <c r="F1090" s="63"/>
      <c r="G1090" s="191"/>
      <c r="H1090" s="191"/>
      <c r="I1090" s="191"/>
      <c r="J1090" s="191"/>
      <c r="K1090" s="191"/>
      <c r="L1090" s="191"/>
      <c r="M1090" s="191"/>
      <c r="N1090" s="191"/>
    </row>
    <row r="1091" spans="1:14" s="434" customFormat="1">
      <c r="A1091" s="191"/>
      <c r="B1091" s="191"/>
      <c r="C1091" s="63"/>
      <c r="D1091" s="191"/>
      <c r="E1091" s="63"/>
      <c r="F1091" s="63"/>
      <c r="G1091" s="191"/>
      <c r="H1091" s="191"/>
      <c r="I1091" s="191"/>
      <c r="J1091" s="191"/>
      <c r="K1091" s="191"/>
      <c r="L1091" s="191"/>
      <c r="M1091" s="191"/>
      <c r="N1091" s="191"/>
    </row>
    <row r="1092" spans="1:14" s="434" customFormat="1">
      <c r="A1092" s="191"/>
      <c r="B1092" s="191"/>
      <c r="C1092" s="63"/>
      <c r="D1092" s="191"/>
      <c r="E1092" s="63"/>
      <c r="F1092" s="63"/>
      <c r="G1092" s="191"/>
      <c r="H1092" s="191"/>
      <c r="I1092" s="191"/>
      <c r="J1092" s="191"/>
      <c r="K1092" s="191"/>
      <c r="L1092" s="191"/>
      <c r="M1092" s="191"/>
      <c r="N1092" s="191"/>
    </row>
    <row r="1093" spans="1:14" s="434" customFormat="1">
      <c r="A1093" s="191"/>
      <c r="B1093" s="191"/>
      <c r="C1093" s="63"/>
      <c r="D1093" s="191"/>
      <c r="E1093" s="63"/>
      <c r="F1093" s="63"/>
      <c r="G1093" s="191"/>
      <c r="H1093" s="191"/>
      <c r="I1093" s="191"/>
      <c r="J1093" s="191"/>
      <c r="K1093" s="191"/>
      <c r="L1093" s="191"/>
      <c r="M1093" s="191"/>
      <c r="N1093" s="191"/>
    </row>
    <row r="1094" spans="1:14" s="434" customFormat="1">
      <c r="A1094" s="191"/>
      <c r="B1094" s="191"/>
      <c r="C1094" s="63"/>
      <c r="D1094" s="191"/>
      <c r="E1094" s="63"/>
      <c r="F1094" s="63"/>
      <c r="G1094" s="191"/>
      <c r="H1094" s="191"/>
      <c r="I1094" s="191"/>
      <c r="J1094" s="191"/>
      <c r="K1094" s="191"/>
      <c r="L1094" s="191"/>
      <c r="M1094" s="191"/>
      <c r="N1094" s="191"/>
    </row>
    <row r="1095" spans="1:14" s="434" customFormat="1">
      <c r="A1095" s="191"/>
      <c r="B1095" s="191"/>
      <c r="C1095" s="63"/>
      <c r="D1095" s="191"/>
      <c r="E1095" s="63"/>
      <c r="F1095" s="63"/>
      <c r="G1095" s="191"/>
      <c r="H1095" s="191"/>
      <c r="I1095" s="191"/>
      <c r="J1095" s="191"/>
      <c r="K1095" s="191"/>
      <c r="L1095" s="191"/>
      <c r="M1095" s="191"/>
      <c r="N1095" s="191"/>
    </row>
    <row r="1096" spans="1:14" s="434" customFormat="1">
      <c r="A1096" s="191"/>
      <c r="B1096" s="191"/>
      <c r="C1096" s="63"/>
      <c r="D1096" s="191"/>
      <c r="E1096" s="63"/>
      <c r="F1096" s="63"/>
      <c r="G1096" s="191"/>
      <c r="H1096" s="191"/>
      <c r="I1096" s="191"/>
      <c r="J1096" s="191"/>
      <c r="K1096" s="191"/>
      <c r="L1096" s="191"/>
      <c r="M1096" s="191"/>
      <c r="N1096" s="191"/>
    </row>
    <row r="1097" spans="1:14" s="434" customFormat="1">
      <c r="A1097" s="191"/>
      <c r="B1097" s="191"/>
      <c r="C1097" s="63"/>
      <c r="D1097" s="191"/>
      <c r="E1097" s="63"/>
      <c r="F1097" s="63"/>
      <c r="G1097" s="191"/>
      <c r="H1097" s="191"/>
      <c r="I1097" s="191"/>
      <c r="J1097" s="191"/>
      <c r="K1097" s="191"/>
      <c r="L1097" s="191"/>
      <c r="M1097" s="191"/>
      <c r="N1097" s="191"/>
    </row>
    <row r="1098" spans="1:14" s="434" customFormat="1">
      <c r="A1098" s="191"/>
      <c r="B1098" s="191"/>
      <c r="C1098" s="63"/>
      <c r="D1098" s="191"/>
      <c r="E1098" s="63"/>
      <c r="F1098" s="63"/>
      <c r="G1098" s="191"/>
      <c r="H1098" s="191"/>
      <c r="I1098" s="191"/>
      <c r="J1098" s="191"/>
      <c r="K1098" s="191"/>
      <c r="L1098" s="191"/>
      <c r="M1098" s="191"/>
      <c r="N1098" s="191"/>
    </row>
    <row r="1099" spans="1:14" s="434" customFormat="1">
      <c r="A1099" s="191"/>
      <c r="B1099" s="191"/>
      <c r="C1099" s="63"/>
      <c r="D1099" s="191"/>
      <c r="E1099" s="63"/>
      <c r="F1099" s="63"/>
      <c r="G1099" s="191"/>
      <c r="H1099" s="191"/>
      <c r="I1099" s="191"/>
      <c r="J1099" s="191"/>
      <c r="K1099" s="191"/>
      <c r="L1099" s="191"/>
      <c r="M1099" s="191"/>
      <c r="N1099" s="191"/>
    </row>
    <row r="1100" spans="1:14" s="434" customFormat="1">
      <c r="A1100" s="191"/>
      <c r="B1100" s="191"/>
      <c r="C1100" s="63"/>
      <c r="D1100" s="191"/>
      <c r="E1100" s="63"/>
      <c r="F1100" s="63"/>
      <c r="G1100" s="191"/>
      <c r="H1100" s="191"/>
      <c r="I1100" s="191"/>
      <c r="J1100" s="191"/>
      <c r="K1100" s="191"/>
      <c r="L1100" s="191"/>
      <c r="M1100" s="191"/>
      <c r="N1100" s="191"/>
    </row>
    <row r="1101" spans="1:14" s="434" customFormat="1">
      <c r="A1101" s="191"/>
      <c r="B1101" s="191"/>
      <c r="C1101" s="63"/>
      <c r="D1101" s="191"/>
      <c r="E1101" s="63"/>
      <c r="F1101" s="63"/>
      <c r="G1101" s="191"/>
      <c r="H1101" s="191"/>
      <c r="I1101" s="191"/>
      <c r="J1101" s="191"/>
      <c r="K1101" s="191"/>
      <c r="L1101" s="191"/>
      <c r="M1101" s="191"/>
      <c r="N1101" s="191"/>
    </row>
    <row r="1102" spans="1:14" s="434" customFormat="1">
      <c r="A1102" s="191"/>
      <c r="B1102" s="191"/>
      <c r="C1102" s="63"/>
      <c r="D1102" s="191"/>
      <c r="E1102" s="63"/>
      <c r="F1102" s="63"/>
      <c r="G1102" s="191"/>
      <c r="H1102" s="191"/>
      <c r="I1102" s="191"/>
      <c r="J1102" s="191"/>
      <c r="K1102" s="191"/>
      <c r="L1102" s="191"/>
      <c r="M1102" s="191"/>
      <c r="N1102" s="191"/>
    </row>
    <row r="1103" spans="1:14" s="434" customFormat="1">
      <c r="A1103" s="191"/>
      <c r="B1103" s="191"/>
      <c r="C1103" s="63"/>
      <c r="D1103" s="191"/>
      <c r="E1103" s="63"/>
      <c r="F1103" s="63"/>
      <c r="G1103" s="191"/>
      <c r="H1103" s="191"/>
      <c r="I1103" s="191"/>
      <c r="J1103" s="191"/>
      <c r="K1103" s="191"/>
      <c r="L1103" s="191"/>
      <c r="M1103" s="191"/>
      <c r="N1103" s="191"/>
    </row>
    <row r="1104" spans="1:14" s="434" customFormat="1">
      <c r="A1104" s="191"/>
      <c r="B1104" s="191"/>
      <c r="C1104" s="63"/>
      <c r="D1104" s="191"/>
      <c r="E1104" s="63"/>
      <c r="F1104" s="63"/>
      <c r="G1104" s="191"/>
      <c r="H1104" s="191"/>
      <c r="I1104" s="191"/>
      <c r="J1104" s="191"/>
      <c r="K1104" s="191"/>
      <c r="L1104" s="191"/>
      <c r="M1104" s="191"/>
      <c r="N1104" s="191"/>
    </row>
    <row r="1105" spans="1:14" s="434" customFormat="1">
      <c r="A1105" s="191"/>
      <c r="B1105" s="191"/>
      <c r="C1105" s="63"/>
      <c r="D1105" s="191"/>
      <c r="E1105" s="63"/>
      <c r="F1105" s="63"/>
      <c r="G1105" s="191"/>
      <c r="H1105" s="191"/>
      <c r="I1105" s="191"/>
      <c r="J1105" s="191"/>
      <c r="K1105" s="191"/>
      <c r="L1105" s="191"/>
      <c r="M1105" s="191"/>
      <c r="N1105" s="191"/>
    </row>
    <row r="1106" spans="1:14" s="434" customFormat="1">
      <c r="A1106" s="191"/>
      <c r="B1106" s="191"/>
      <c r="C1106" s="63"/>
      <c r="D1106" s="191"/>
      <c r="E1106" s="63"/>
      <c r="F1106" s="63"/>
      <c r="G1106" s="191"/>
      <c r="H1106" s="191"/>
      <c r="I1106" s="191"/>
      <c r="J1106" s="191"/>
      <c r="K1106" s="191"/>
      <c r="L1106" s="191"/>
      <c r="M1106" s="191"/>
      <c r="N1106" s="191"/>
    </row>
    <row r="1107" spans="1:14" s="434" customFormat="1">
      <c r="A1107" s="191"/>
      <c r="B1107" s="191"/>
      <c r="C1107" s="63"/>
      <c r="D1107" s="191"/>
      <c r="E1107" s="63"/>
      <c r="F1107" s="63"/>
      <c r="G1107" s="191"/>
      <c r="H1107" s="191"/>
      <c r="I1107" s="191"/>
      <c r="J1107" s="191"/>
      <c r="K1107" s="191"/>
      <c r="L1107" s="191"/>
      <c r="M1107" s="191"/>
      <c r="N1107" s="191"/>
    </row>
    <row r="1108" spans="1:14" s="434" customFormat="1">
      <c r="A1108" s="191"/>
      <c r="B1108" s="191"/>
      <c r="C1108" s="63"/>
      <c r="D1108" s="191"/>
      <c r="E1108" s="63"/>
      <c r="F1108" s="63"/>
      <c r="G1108" s="191"/>
      <c r="H1108" s="191"/>
      <c r="I1108" s="191"/>
      <c r="J1108" s="191"/>
      <c r="K1108" s="191"/>
      <c r="L1108" s="191"/>
      <c r="M1108" s="191"/>
      <c r="N1108" s="191"/>
    </row>
    <row r="1109" spans="1:14" s="434" customFormat="1">
      <c r="A1109" s="191"/>
      <c r="B1109" s="191"/>
      <c r="C1109" s="63"/>
      <c r="D1109" s="191"/>
      <c r="E1109" s="63"/>
      <c r="F1109" s="63"/>
      <c r="G1109" s="191"/>
      <c r="H1109" s="191"/>
      <c r="I1109" s="191"/>
      <c r="J1109" s="191"/>
      <c r="K1109" s="191"/>
      <c r="L1109" s="191"/>
      <c r="M1109" s="191"/>
      <c r="N1109" s="191"/>
    </row>
    <row r="1110" spans="1:14" s="434" customFormat="1">
      <c r="A1110" s="191"/>
      <c r="B1110" s="191"/>
      <c r="C1110" s="63"/>
      <c r="D1110" s="191"/>
      <c r="E1110" s="63"/>
      <c r="F1110" s="63"/>
      <c r="G1110" s="191"/>
      <c r="H1110" s="191"/>
      <c r="I1110" s="191"/>
      <c r="J1110" s="191"/>
      <c r="K1110" s="191"/>
      <c r="L1110" s="191"/>
      <c r="M1110" s="191"/>
      <c r="N1110" s="191"/>
    </row>
    <row r="1111" spans="1:14" s="434" customFormat="1">
      <c r="A1111" s="191"/>
      <c r="B1111" s="191"/>
      <c r="C1111" s="63"/>
      <c r="D1111" s="191"/>
      <c r="E1111" s="63"/>
      <c r="F1111" s="63"/>
      <c r="G1111" s="191"/>
      <c r="H1111" s="191"/>
      <c r="I1111" s="191"/>
      <c r="J1111" s="191"/>
      <c r="K1111" s="191"/>
      <c r="L1111" s="191"/>
      <c r="M1111" s="191"/>
      <c r="N1111" s="191"/>
    </row>
    <row r="1112" spans="1:14" s="434" customFormat="1">
      <c r="A1112" s="191"/>
      <c r="B1112" s="191"/>
      <c r="C1112" s="63"/>
      <c r="D1112" s="191"/>
      <c r="E1112" s="63"/>
      <c r="F1112" s="63"/>
      <c r="G1112" s="191"/>
      <c r="H1112" s="191"/>
      <c r="I1112" s="191"/>
      <c r="J1112" s="191"/>
      <c r="K1112" s="191"/>
      <c r="L1112" s="191"/>
      <c r="M1112" s="191"/>
      <c r="N1112" s="191"/>
    </row>
    <row r="1113" spans="1:14" s="434" customFormat="1">
      <c r="A1113" s="191"/>
      <c r="B1113" s="191"/>
      <c r="C1113" s="63"/>
      <c r="D1113" s="191"/>
      <c r="E1113" s="63"/>
      <c r="F1113" s="63"/>
      <c r="G1113" s="191"/>
      <c r="H1113" s="191"/>
      <c r="I1113" s="191"/>
      <c r="J1113" s="191"/>
      <c r="K1113" s="191"/>
      <c r="L1113" s="191"/>
      <c r="M1113" s="191"/>
      <c r="N1113" s="191"/>
    </row>
    <row r="1114" spans="1:14" s="434" customFormat="1">
      <c r="A1114" s="191"/>
      <c r="B1114" s="191"/>
      <c r="C1114" s="63"/>
      <c r="D1114" s="191"/>
      <c r="E1114" s="63"/>
      <c r="F1114" s="63"/>
      <c r="G1114" s="191"/>
      <c r="H1114" s="191"/>
      <c r="I1114" s="191"/>
      <c r="J1114" s="191"/>
      <c r="K1114" s="191"/>
      <c r="L1114" s="191"/>
      <c r="M1114" s="191"/>
      <c r="N1114" s="191"/>
    </row>
    <row r="1115" spans="1:14" s="434" customFormat="1">
      <c r="A1115" s="191"/>
      <c r="B1115" s="191"/>
      <c r="C1115" s="63"/>
      <c r="D1115" s="191"/>
      <c r="E1115" s="63"/>
      <c r="F1115" s="63"/>
      <c r="G1115" s="191"/>
      <c r="H1115" s="191"/>
      <c r="I1115" s="191"/>
      <c r="J1115" s="191"/>
      <c r="K1115" s="191"/>
      <c r="L1115" s="191"/>
      <c r="M1115" s="191"/>
      <c r="N1115" s="191"/>
    </row>
    <row r="1116" spans="1:14" s="434" customFormat="1">
      <c r="A1116" s="191"/>
      <c r="B1116" s="191"/>
      <c r="C1116" s="63"/>
      <c r="D1116" s="191"/>
      <c r="E1116" s="63"/>
      <c r="F1116" s="63"/>
      <c r="G1116" s="191"/>
      <c r="H1116" s="191"/>
      <c r="I1116" s="191"/>
      <c r="J1116" s="191"/>
      <c r="K1116" s="191"/>
      <c r="L1116" s="191"/>
      <c r="M1116" s="191"/>
      <c r="N1116" s="191"/>
    </row>
    <row r="1117" spans="1:14" s="434" customFormat="1">
      <c r="A1117" s="191"/>
      <c r="B1117" s="191"/>
      <c r="C1117" s="63"/>
      <c r="D1117" s="191"/>
      <c r="E1117" s="63"/>
      <c r="F1117" s="63"/>
      <c r="G1117" s="191"/>
      <c r="H1117" s="191"/>
      <c r="I1117" s="191"/>
      <c r="J1117" s="191"/>
      <c r="K1117" s="191"/>
      <c r="L1117" s="191"/>
      <c r="M1117" s="191"/>
      <c r="N1117" s="191"/>
    </row>
    <row r="1118" spans="1:14" s="434" customFormat="1">
      <c r="A1118" s="191"/>
      <c r="B1118" s="191"/>
      <c r="C1118" s="63"/>
      <c r="D1118" s="191"/>
      <c r="E1118" s="63"/>
      <c r="F1118" s="63"/>
      <c r="G1118" s="191"/>
      <c r="H1118" s="191"/>
      <c r="I1118" s="191"/>
      <c r="J1118" s="191"/>
      <c r="K1118" s="191"/>
      <c r="L1118" s="191"/>
      <c r="M1118" s="191"/>
      <c r="N1118" s="191"/>
    </row>
    <row r="1119" spans="1:14" s="434" customFormat="1">
      <c r="A1119" s="191"/>
      <c r="B1119" s="191"/>
      <c r="C1119" s="63"/>
      <c r="D1119" s="191"/>
      <c r="E1119" s="63"/>
      <c r="F1119" s="63"/>
      <c r="G1119" s="191"/>
      <c r="H1119" s="191"/>
      <c r="I1119" s="191"/>
      <c r="J1119" s="191"/>
      <c r="K1119" s="191"/>
      <c r="L1119" s="191"/>
      <c r="M1119" s="191"/>
      <c r="N1119" s="191"/>
    </row>
    <row r="1120" spans="1:14" s="434" customFormat="1">
      <c r="A1120" s="191"/>
      <c r="B1120" s="191"/>
      <c r="C1120" s="63"/>
      <c r="D1120" s="191"/>
      <c r="E1120" s="63"/>
      <c r="F1120" s="63"/>
      <c r="G1120" s="191"/>
      <c r="H1120" s="191"/>
      <c r="I1120" s="191"/>
      <c r="J1120" s="191"/>
      <c r="K1120" s="191"/>
      <c r="L1120" s="191"/>
      <c r="M1120" s="191"/>
      <c r="N1120" s="191"/>
    </row>
    <row r="1121" spans="1:14" s="434" customFormat="1">
      <c r="A1121" s="191"/>
      <c r="B1121" s="191"/>
      <c r="C1121" s="63"/>
      <c r="D1121" s="191"/>
      <c r="E1121" s="63"/>
      <c r="F1121" s="63"/>
      <c r="G1121" s="191"/>
      <c r="H1121" s="191"/>
      <c r="I1121" s="191"/>
      <c r="J1121" s="191"/>
      <c r="K1121" s="191"/>
      <c r="L1121" s="191"/>
      <c r="M1121" s="191"/>
      <c r="N1121" s="191"/>
    </row>
    <row r="1122" spans="1:14" s="434" customFormat="1">
      <c r="A1122" s="191"/>
      <c r="B1122" s="191"/>
      <c r="C1122" s="63"/>
      <c r="D1122" s="191"/>
      <c r="E1122" s="63"/>
      <c r="F1122" s="63"/>
      <c r="G1122" s="191"/>
      <c r="H1122" s="191"/>
      <c r="I1122" s="191"/>
      <c r="J1122" s="191"/>
      <c r="K1122" s="191"/>
      <c r="L1122" s="191"/>
      <c r="M1122" s="191"/>
      <c r="N1122" s="191"/>
    </row>
    <row r="1123" spans="1:14" s="434" customFormat="1">
      <c r="A1123" s="191"/>
      <c r="B1123" s="191"/>
      <c r="C1123" s="63"/>
      <c r="D1123" s="191"/>
      <c r="E1123" s="63"/>
      <c r="F1123" s="63"/>
      <c r="G1123" s="191"/>
      <c r="H1123" s="191"/>
      <c r="I1123" s="191"/>
      <c r="J1123" s="191"/>
      <c r="K1123" s="191"/>
      <c r="L1123" s="191"/>
      <c r="M1123" s="191"/>
      <c r="N1123" s="191"/>
    </row>
    <row r="1124" spans="1:14" s="434" customFormat="1">
      <c r="A1124" s="191"/>
      <c r="B1124" s="191"/>
      <c r="C1124" s="63"/>
      <c r="D1124" s="191"/>
      <c r="E1124" s="63"/>
      <c r="F1124" s="63"/>
      <c r="G1124" s="191"/>
      <c r="H1124" s="191"/>
      <c r="I1124" s="191"/>
      <c r="J1124" s="191"/>
      <c r="K1124" s="191"/>
      <c r="L1124" s="191"/>
      <c r="M1124" s="191"/>
      <c r="N1124" s="191"/>
    </row>
    <row r="1125" spans="1:14" s="434" customFormat="1">
      <c r="A1125" s="191"/>
      <c r="B1125" s="191"/>
      <c r="C1125" s="63"/>
      <c r="D1125" s="191"/>
      <c r="E1125" s="63"/>
      <c r="F1125" s="63"/>
      <c r="G1125" s="191"/>
      <c r="H1125" s="191"/>
      <c r="I1125" s="191"/>
      <c r="J1125" s="191"/>
      <c r="K1125" s="191"/>
      <c r="L1125" s="191"/>
      <c r="M1125" s="191"/>
      <c r="N1125" s="191"/>
    </row>
    <row r="1126" spans="1:14" s="434" customFormat="1">
      <c r="A1126" s="191"/>
      <c r="B1126" s="191"/>
      <c r="C1126" s="63"/>
      <c r="D1126" s="191"/>
      <c r="E1126" s="63"/>
      <c r="F1126" s="63"/>
      <c r="G1126" s="191"/>
      <c r="H1126" s="191"/>
      <c r="I1126" s="191"/>
      <c r="J1126" s="191"/>
      <c r="K1126" s="191"/>
      <c r="L1126" s="191"/>
      <c r="M1126" s="191"/>
      <c r="N1126" s="191"/>
    </row>
    <row r="1127" spans="1:14" s="434" customFormat="1">
      <c r="A1127" s="191"/>
      <c r="B1127" s="191"/>
      <c r="C1127" s="63"/>
      <c r="D1127" s="191"/>
      <c r="E1127" s="63"/>
      <c r="F1127" s="63"/>
      <c r="G1127" s="191"/>
      <c r="H1127" s="191"/>
      <c r="I1127" s="191"/>
      <c r="J1127" s="191"/>
      <c r="K1127" s="191"/>
      <c r="L1127" s="191"/>
      <c r="M1127" s="191"/>
      <c r="N1127" s="191"/>
    </row>
    <row r="1128" spans="1:14" s="434" customFormat="1">
      <c r="A1128" s="191"/>
      <c r="B1128" s="191"/>
      <c r="C1128" s="63"/>
      <c r="D1128" s="191"/>
      <c r="E1128" s="63"/>
      <c r="F1128" s="63"/>
      <c r="G1128" s="191"/>
      <c r="H1128" s="191"/>
      <c r="I1128" s="191"/>
      <c r="J1128" s="191"/>
      <c r="K1128" s="191"/>
      <c r="L1128" s="191"/>
      <c r="M1128" s="191"/>
      <c r="N1128" s="191"/>
    </row>
    <row r="1129" spans="1:14" s="434" customFormat="1">
      <c r="A1129" s="191"/>
      <c r="B1129" s="191"/>
      <c r="C1129" s="63"/>
      <c r="D1129" s="191"/>
      <c r="E1129" s="63"/>
      <c r="F1129" s="63"/>
      <c r="G1129" s="191"/>
      <c r="H1129" s="191"/>
      <c r="I1129" s="191"/>
      <c r="J1129" s="191"/>
      <c r="K1129" s="191"/>
      <c r="L1129" s="191"/>
      <c r="M1129" s="191"/>
      <c r="N1129" s="191"/>
    </row>
    <row r="1130" spans="1:14" s="434" customFormat="1">
      <c r="A1130" s="191"/>
      <c r="B1130" s="191"/>
      <c r="C1130" s="63"/>
      <c r="D1130" s="191"/>
      <c r="E1130" s="63"/>
      <c r="F1130" s="63"/>
      <c r="G1130" s="191"/>
      <c r="H1130" s="191"/>
      <c r="I1130" s="191"/>
      <c r="J1130" s="191"/>
      <c r="K1130" s="191"/>
      <c r="L1130" s="191"/>
      <c r="M1130" s="191"/>
      <c r="N1130" s="191"/>
    </row>
    <row r="1131" spans="1:14" s="434" customFormat="1">
      <c r="A1131" s="191"/>
      <c r="B1131" s="191"/>
      <c r="C1131" s="63"/>
      <c r="D1131" s="191"/>
      <c r="E1131" s="63"/>
      <c r="F1131" s="63"/>
      <c r="G1131" s="191"/>
      <c r="H1131" s="191"/>
      <c r="I1131" s="191"/>
      <c r="J1131" s="191"/>
      <c r="K1131" s="191"/>
      <c r="L1131" s="191"/>
      <c r="M1131" s="191"/>
      <c r="N1131" s="191"/>
    </row>
    <row r="1132" spans="1:14" s="434" customFormat="1">
      <c r="A1132" s="191"/>
      <c r="B1132" s="191"/>
      <c r="C1132" s="63"/>
      <c r="D1132" s="191"/>
      <c r="E1132" s="63"/>
      <c r="F1132" s="63"/>
      <c r="G1132" s="191"/>
      <c r="H1132" s="191"/>
      <c r="I1132" s="191"/>
      <c r="J1132" s="191"/>
      <c r="K1132" s="191"/>
      <c r="L1132" s="191"/>
      <c r="M1132" s="191"/>
      <c r="N1132" s="191"/>
    </row>
    <row r="1133" spans="1:14" s="434" customFormat="1">
      <c r="A1133" s="191"/>
      <c r="B1133" s="191"/>
      <c r="C1133" s="63"/>
      <c r="D1133" s="191"/>
      <c r="E1133" s="63"/>
      <c r="F1133" s="63"/>
      <c r="G1133" s="191"/>
      <c r="H1133" s="191"/>
      <c r="I1133" s="191"/>
      <c r="J1133" s="191"/>
      <c r="K1133" s="191"/>
      <c r="L1133" s="191"/>
      <c r="M1133" s="191"/>
      <c r="N1133" s="191"/>
    </row>
    <row r="1134" spans="1:14" s="434" customFormat="1">
      <c r="A1134" s="191"/>
      <c r="B1134" s="191"/>
      <c r="C1134" s="63"/>
      <c r="D1134" s="191"/>
      <c r="E1134" s="63"/>
      <c r="F1134" s="63"/>
      <c r="G1134" s="191"/>
      <c r="H1134" s="191"/>
      <c r="I1134" s="191"/>
      <c r="J1134" s="191"/>
      <c r="K1134" s="191"/>
      <c r="L1134" s="191"/>
      <c r="M1134" s="191"/>
      <c r="N1134" s="191"/>
    </row>
    <row r="1135" spans="1:14" s="434" customFormat="1">
      <c r="A1135" s="191"/>
      <c r="B1135" s="191"/>
      <c r="C1135" s="63"/>
      <c r="D1135" s="191"/>
      <c r="E1135" s="63"/>
      <c r="F1135" s="63"/>
      <c r="G1135" s="191"/>
      <c r="H1135" s="191"/>
      <c r="I1135" s="191"/>
      <c r="J1135" s="191"/>
      <c r="K1135" s="191"/>
      <c r="L1135" s="191"/>
      <c r="M1135" s="191"/>
      <c r="N1135" s="191"/>
    </row>
    <row r="1136" spans="1:14" s="434" customFormat="1">
      <c r="A1136" s="191"/>
      <c r="B1136" s="191"/>
      <c r="C1136" s="63"/>
      <c r="D1136" s="191"/>
      <c r="E1136" s="63"/>
      <c r="F1136" s="63"/>
      <c r="G1136" s="191"/>
      <c r="H1136" s="191"/>
      <c r="I1136" s="191"/>
      <c r="J1136" s="191"/>
      <c r="K1136" s="191"/>
      <c r="L1136" s="191"/>
      <c r="M1136" s="191"/>
      <c r="N1136" s="191"/>
    </row>
    <row r="1137" spans="1:14" s="434" customFormat="1">
      <c r="A1137" s="191"/>
      <c r="B1137" s="191"/>
      <c r="C1137" s="63"/>
      <c r="D1137" s="191"/>
      <c r="E1137" s="63"/>
      <c r="F1137" s="63"/>
      <c r="G1137" s="191"/>
      <c r="H1137" s="191"/>
      <c r="I1137" s="191"/>
      <c r="J1137" s="191"/>
      <c r="K1137" s="191"/>
      <c r="L1137" s="191"/>
      <c r="M1137" s="191"/>
      <c r="N1137" s="191"/>
    </row>
    <row r="1138" spans="1:14" s="434" customFormat="1">
      <c r="A1138" s="191"/>
      <c r="B1138" s="191"/>
      <c r="C1138" s="63"/>
      <c r="D1138" s="191"/>
      <c r="E1138" s="63"/>
      <c r="F1138" s="63"/>
      <c r="G1138" s="191"/>
      <c r="H1138" s="191"/>
      <c r="I1138" s="191"/>
      <c r="J1138" s="191"/>
      <c r="K1138" s="191"/>
      <c r="L1138" s="191"/>
      <c r="M1138" s="191"/>
      <c r="N1138" s="191"/>
    </row>
    <row r="1139" spans="1:14" s="434" customFormat="1">
      <c r="A1139" s="191"/>
      <c r="B1139" s="191"/>
      <c r="C1139" s="63"/>
      <c r="D1139" s="191"/>
      <c r="E1139" s="63"/>
      <c r="F1139" s="63"/>
      <c r="G1139" s="191"/>
      <c r="H1139" s="191"/>
      <c r="I1139" s="191"/>
      <c r="J1139" s="191"/>
      <c r="K1139" s="191"/>
      <c r="L1139" s="191"/>
      <c r="M1139" s="191"/>
      <c r="N1139" s="191"/>
    </row>
    <row r="1140" spans="1:14" s="434" customFormat="1">
      <c r="A1140" s="191"/>
      <c r="B1140" s="191"/>
      <c r="C1140" s="63"/>
      <c r="D1140" s="191"/>
      <c r="E1140" s="63"/>
      <c r="F1140" s="63"/>
      <c r="G1140" s="191"/>
      <c r="H1140" s="191"/>
      <c r="I1140" s="191"/>
      <c r="J1140" s="191"/>
      <c r="K1140" s="191"/>
      <c r="L1140" s="191"/>
      <c r="M1140" s="191"/>
      <c r="N1140" s="191"/>
    </row>
    <row r="1141" spans="1:14" s="434" customFormat="1">
      <c r="A1141" s="191"/>
      <c r="B1141" s="191"/>
      <c r="C1141" s="63"/>
      <c r="D1141" s="191"/>
      <c r="E1141" s="63"/>
      <c r="F1141" s="63"/>
      <c r="G1141" s="191"/>
      <c r="H1141" s="191"/>
      <c r="I1141" s="191"/>
      <c r="J1141" s="191"/>
      <c r="K1141" s="191"/>
      <c r="L1141" s="191"/>
      <c r="M1141" s="191"/>
      <c r="N1141" s="191"/>
    </row>
    <row r="1142" spans="1:14" s="434" customFormat="1">
      <c r="A1142" s="191"/>
      <c r="B1142" s="191"/>
      <c r="C1142" s="63"/>
      <c r="D1142" s="191"/>
      <c r="E1142" s="63"/>
      <c r="F1142" s="63"/>
      <c r="G1142" s="191"/>
      <c r="H1142" s="191"/>
      <c r="I1142" s="191"/>
      <c r="J1142" s="191"/>
      <c r="K1142" s="191"/>
      <c r="L1142" s="191"/>
      <c r="M1142" s="191"/>
      <c r="N1142" s="191"/>
    </row>
    <row r="1143" spans="1:14" s="434" customFormat="1">
      <c r="A1143" s="191"/>
      <c r="B1143" s="191"/>
      <c r="C1143" s="63"/>
      <c r="D1143" s="191"/>
      <c r="E1143" s="63"/>
      <c r="F1143" s="63"/>
      <c r="G1143" s="191"/>
      <c r="H1143" s="191"/>
      <c r="I1143" s="191"/>
      <c r="J1143" s="191"/>
      <c r="K1143" s="191"/>
      <c r="L1143" s="191"/>
      <c r="M1143" s="191"/>
      <c r="N1143" s="191"/>
    </row>
    <row r="1144" spans="1:14" s="434" customFormat="1">
      <c r="A1144" s="191"/>
      <c r="B1144" s="191"/>
      <c r="C1144" s="63"/>
      <c r="D1144" s="191"/>
      <c r="E1144" s="63"/>
      <c r="F1144" s="63"/>
      <c r="G1144" s="191"/>
      <c r="H1144" s="191"/>
      <c r="I1144" s="191"/>
      <c r="J1144" s="191"/>
      <c r="K1144" s="191"/>
      <c r="L1144" s="191"/>
      <c r="M1144" s="191"/>
      <c r="N1144" s="191"/>
    </row>
    <row r="1145" spans="1:14" s="434" customFormat="1">
      <c r="A1145" s="191"/>
      <c r="B1145" s="191"/>
      <c r="C1145" s="63"/>
      <c r="D1145" s="191"/>
      <c r="E1145" s="63"/>
      <c r="F1145" s="63"/>
      <c r="G1145" s="191"/>
      <c r="H1145" s="191"/>
      <c r="I1145" s="191"/>
      <c r="J1145" s="191"/>
      <c r="K1145" s="191"/>
      <c r="L1145" s="191"/>
      <c r="M1145" s="191"/>
      <c r="N1145" s="191"/>
    </row>
    <row r="1146" spans="1:14" s="434" customFormat="1">
      <c r="A1146" s="191"/>
      <c r="B1146" s="191"/>
      <c r="C1146" s="63"/>
      <c r="D1146" s="191"/>
      <c r="E1146" s="63"/>
      <c r="F1146" s="63"/>
      <c r="G1146" s="191"/>
      <c r="H1146" s="191"/>
      <c r="I1146" s="191"/>
      <c r="J1146" s="191"/>
      <c r="K1146" s="191"/>
      <c r="L1146" s="191"/>
      <c r="M1146" s="191"/>
      <c r="N1146" s="191"/>
    </row>
    <row r="1147" spans="1:14" s="434" customFormat="1">
      <c r="A1147" s="191"/>
      <c r="B1147" s="191"/>
      <c r="C1147" s="63"/>
      <c r="D1147" s="191"/>
      <c r="E1147" s="63"/>
      <c r="F1147" s="63"/>
      <c r="G1147" s="191"/>
      <c r="H1147" s="191"/>
      <c r="I1147" s="191"/>
      <c r="J1147" s="191"/>
      <c r="K1147" s="191"/>
      <c r="L1147" s="191"/>
      <c r="M1147" s="191"/>
      <c r="N1147" s="191"/>
    </row>
    <row r="1148" spans="1:14" s="434" customFormat="1">
      <c r="A1148" s="191"/>
      <c r="B1148" s="191"/>
      <c r="C1148" s="63"/>
      <c r="D1148" s="191"/>
      <c r="E1148" s="63"/>
      <c r="F1148" s="63"/>
      <c r="G1148" s="191"/>
      <c r="H1148" s="191"/>
      <c r="I1148" s="191"/>
      <c r="J1148" s="191"/>
      <c r="K1148" s="191"/>
      <c r="L1148" s="191"/>
      <c r="M1148" s="191"/>
      <c r="N1148" s="191"/>
    </row>
    <row r="1149" spans="1:14" s="434" customFormat="1">
      <c r="A1149" s="191"/>
      <c r="B1149" s="191"/>
      <c r="C1149" s="63"/>
      <c r="D1149" s="191"/>
      <c r="E1149" s="63"/>
      <c r="F1149" s="63"/>
      <c r="G1149" s="191"/>
      <c r="H1149" s="191"/>
      <c r="I1149" s="191"/>
      <c r="J1149" s="191"/>
      <c r="K1149" s="191"/>
      <c r="L1149" s="191"/>
      <c r="M1149" s="191"/>
      <c r="N1149" s="191"/>
    </row>
    <row r="1150" spans="1:14" s="434" customFormat="1">
      <c r="A1150" s="191"/>
      <c r="B1150" s="191"/>
      <c r="C1150" s="63"/>
      <c r="D1150" s="191"/>
      <c r="E1150" s="63"/>
      <c r="F1150" s="63"/>
      <c r="G1150" s="191"/>
      <c r="H1150" s="191"/>
      <c r="I1150" s="191"/>
      <c r="J1150" s="191"/>
      <c r="K1150" s="191"/>
      <c r="L1150" s="191"/>
      <c r="M1150" s="191"/>
      <c r="N1150" s="191"/>
    </row>
    <row r="1151" spans="1:14" s="434" customFormat="1">
      <c r="A1151" s="191"/>
      <c r="B1151" s="191"/>
      <c r="C1151" s="63"/>
      <c r="D1151" s="191"/>
      <c r="E1151" s="63"/>
      <c r="F1151" s="63"/>
      <c r="G1151" s="191"/>
      <c r="H1151" s="191"/>
      <c r="I1151" s="191"/>
      <c r="J1151" s="191"/>
      <c r="K1151" s="191"/>
      <c r="L1151" s="191"/>
      <c r="M1151" s="191"/>
      <c r="N1151" s="191"/>
    </row>
    <row r="1152" spans="1:14" s="434" customFormat="1">
      <c r="A1152" s="191"/>
      <c r="B1152" s="191"/>
      <c r="C1152" s="63"/>
      <c r="D1152" s="191"/>
      <c r="E1152" s="63"/>
      <c r="F1152" s="63"/>
      <c r="G1152" s="191"/>
      <c r="H1152" s="191"/>
      <c r="I1152" s="191"/>
      <c r="J1152" s="191"/>
      <c r="K1152" s="191"/>
      <c r="L1152" s="191"/>
      <c r="M1152" s="191"/>
      <c r="N1152" s="191"/>
    </row>
    <row r="1153" spans="1:14" s="434" customFormat="1">
      <c r="A1153" s="191"/>
      <c r="B1153" s="191"/>
      <c r="C1153" s="63"/>
      <c r="D1153" s="191"/>
      <c r="E1153" s="63"/>
      <c r="F1153" s="63"/>
      <c r="G1153" s="191"/>
      <c r="H1153" s="191"/>
      <c r="I1153" s="191"/>
      <c r="J1153" s="191"/>
      <c r="K1153" s="191"/>
      <c r="L1153" s="191"/>
      <c r="M1153" s="191"/>
      <c r="N1153" s="191"/>
    </row>
    <row r="1154" spans="1:14" s="434" customFormat="1">
      <c r="A1154" s="191"/>
      <c r="B1154" s="191"/>
      <c r="C1154" s="63"/>
      <c r="D1154" s="191"/>
      <c r="E1154" s="63"/>
      <c r="F1154" s="63"/>
      <c r="G1154" s="191"/>
      <c r="H1154" s="191"/>
      <c r="I1154" s="191"/>
      <c r="J1154" s="191"/>
      <c r="K1154" s="191"/>
      <c r="L1154" s="191"/>
      <c r="M1154" s="191"/>
      <c r="N1154" s="191"/>
    </row>
    <row r="1155" spans="1:14" s="434" customFormat="1">
      <c r="A1155" s="191"/>
      <c r="B1155" s="191"/>
      <c r="C1155" s="63"/>
      <c r="D1155" s="191"/>
      <c r="E1155" s="63"/>
      <c r="F1155" s="63"/>
      <c r="G1155" s="191"/>
      <c r="H1155" s="191"/>
      <c r="I1155" s="191"/>
      <c r="J1155" s="191"/>
      <c r="K1155" s="191"/>
      <c r="L1155" s="191"/>
      <c r="M1155" s="191"/>
      <c r="N1155" s="191"/>
    </row>
    <row r="1156" spans="1:14" s="434" customFormat="1">
      <c r="A1156" s="191"/>
      <c r="B1156" s="191"/>
      <c r="C1156" s="63"/>
      <c r="D1156" s="191"/>
      <c r="E1156" s="63"/>
      <c r="F1156" s="63"/>
      <c r="G1156" s="191"/>
      <c r="H1156" s="191"/>
      <c r="I1156" s="191"/>
      <c r="J1156" s="191"/>
      <c r="K1156" s="191"/>
      <c r="L1156" s="191"/>
      <c r="M1156" s="191"/>
      <c r="N1156" s="191"/>
    </row>
    <row r="1157" spans="1:14" s="434" customFormat="1">
      <c r="A1157" s="191"/>
      <c r="B1157" s="191"/>
      <c r="C1157" s="63"/>
      <c r="D1157" s="191"/>
      <c r="E1157" s="63"/>
      <c r="F1157" s="63"/>
      <c r="G1157" s="191"/>
      <c r="H1157" s="191"/>
      <c r="I1157" s="191"/>
      <c r="J1157" s="191"/>
      <c r="K1157" s="191"/>
      <c r="L1157" s="191"/>
      <c r="M1157" s="191"/>
      <c r="N1157" s="191"/>
    </row>
    <row r="1158" spans="1:14" s="434" customFormat="1">
      <c r="A1158" s="191"/>
      <c r="B1158" s="191"/>
      <c r="C1158" s="63"/>
      <c r="D1158" s="191"/>
      <c r="E1158" s="63"/>
      <c r="F1158" s="63"/>
      <c r="G1158" s="191"/>
      <c r="H1158" s="191"/>
      <c r="I1158" s="191"/>
      <c r="J1158" s="191"/>
      <c r="K1158" s="191"/>
      <c r="L1158" s="191"/>
      <c r="M1158" s="191"/>
      <c r="N1158" s="191"/>
    </row>
    <row r="1159" spans="1:14" s="434" customFormat="1">
      <c r="A1159" s="191"/>
      <c r="B1159" s="191"/>
      <c r="C1159" s="63"/>
      <c r="D1159" s="191"/>
      <c r="E1159" s="63"/>
      <c r="F1159" s="63"/>
      <c r="G1159" s="191"/>
      <c r="H1159" s="191"/>
      <c r="I1159" s="191"/>
      <c r="J1159" s="191"/>
      <c r="K1159" s="191"/>
      <c r="L1159" s="191"/>
      <c r="M1159" s="191"/>
      <c r="N1159" s="191"/>
    </row>
    <row r="1160" spans="1:14" s="434" customFormat="1">
      <c r="A1160" s="191"/>
      <c r="B1160" s="191"/>
      <c r="C1160" s="63"/>
      <c r="D1160" s="191"/>
      <c r="E1160" s="63"/>
      <c r="F1160" s="63"/>
      <c r="G1160" s="191"/>
      <c r="H1160" s="191"/>
      <c r="I1160" s="191"/>
      <c r="J1160" s="191"/>
      <c r="K1160" s="191"/>
      <c r="L1160" s="191"/>
      <c r="M1160" s="191"/>
      <c r="N1160" s="191"/>
    </row>
    <row r="1161" spans="1:14" s="434" customFormat="1">
      <c r="A1161" s="191"/>
      <c r="B1161" s="191"/>
      <c r="C1161" s="63"/>
      <c r="D1161" s="191"/>
      <c r="E1161" s="63"/>
      <c r="F1161" s="63"/>
      <c r="G1161" s="191"/>
      <c r="H1161" s="191"/>
      <c r="I1161" s="191"/>
      <c r="J1161" s="191"/>
      <c r="K1161" s="191"/>
      <c r="L1161" s="191"/>
      <c r="M1161" s="191"/>
      <c r="N1161" s="191"/>
    </row>
    <row r="1162" spans="1:14" s="434" customFormat="1">
      <c r="A1162" s="191"/>
      <c r="B1162" s="191"/>
      <c r="C1162" s="63"/>
      <c r="D1162" s="191"/>
      <c r="E1162" s="63"/>
      <c r="F1162" s="63"/>
      <c r="G1162" s="191"/>
      <c r="H1162" s="191"/>
      <c r="I1162" s="191"/>
      <c r="J1162" s="191"/>
      <c r="K1162" s="191"/>
      <c r="L1162" s="191"/>
      <c r="M1162" s="191"/>
      <c r="N1162" s="191"/>
    </row>
    <row r="1163" spans="1:14" s="434" customFormat="1">
      <c r="A1163" s="191"/>
      <c r="B1163" s="191"/>
      <c r="C1163" s="63"/>
      <c r="D1163" s="191"/>
      <c r="E1163" s="63"/>
      <c r="F1163" s="63"/>
      <c r="G1163" s="191"/>
      <c r="H1163" s="191"/>
      <c r="I1163" s="191"/>
      <c r="J1163" s="191"/>
      <c r="K1163" s="191"/>
      <c r="L1163" s="191"/>
      <c r="M1163" s="191"/>
      <c r="N1163" s="191"/>
    </row>
    <row r="1164" spans="1:14" s="434" customFormat="1">
      <c r="A1164" s="191"/>
      <c r="B1164" s="191"/>
      <c r="C1164" s="63"/>
      <c r="D1164" s="191"/>
      <c r="E1164" s="63"/>
      <c r="F1164" s="63"/>
      <c r="G1164" s="191"/>
      <c r="H1164" s="191"/>
      <c r="I1164" s="191"/>
      <c r="J1164" s="191"/>
      <c r="K1164" s="191"/>
      <c r="L1164" s="191"/>
      <c r="M1164" s="191"/>
      <c r="N1164" s="191"/>
    </row>
    <row r="1165" spans="1:14" s="434" customFormat="1">
      <c r="A1165" s="191"/>
      <c r="B1165" s="191"/>
      <c r="C1165" s="63"/>
      <c r="D1165" s="191"/>
      <c r="E1165" s="63"/>
      <c r="F1165" s="63"/>
      <c r="G1165" s="191"/>
      <c r="H1165" s="191"/>
      <c r="I1165" s="191"/>
      <c r="J1165" s="191"/>
      <c r="K1165" s="191"/>
      <c r="L1165" s="191"/>
      <c r="M1165" s="191"/>
      <c r="N1165" s="191"/>
    </row>
    <row r="1166" spans="1:14" s="434" customFormat="1">
      <c r="A1166" s="191"/>
      <c r="B1166" s="191"/>
      <c r="C1166" s="63"/>
      <c r="D1166" s="191"/>
      <c r="E1166" s="63"/>
      <c r="F1166" s="63"/>
      <c r="G1166" s="191"/>
      <c r="H1166" s="191"/>
      <c r="I1166" s="191"/>
      <c r="J1166" s="191"/>
      <c r="K1166" s="191"/>
      <c r="L1166" s="191"/>
      <c r="M1166" s="191"/>
      <c r="N1166" s="191"/>
    </row>
    <row r="1167" spans="1:14" s="434" customFormat="1">
      <c r="A1167" s="191"/>
      <c r="B1167" s="191"/>
      <c r="C1167" s="63"/>
      <c r="D1167" s="191"/>
      <c r="E1167" s="63"/>
      <c r="F1167" s="63"/>
      <c r="G1167" s="191"/>
      <c r="H1167" s="191"/>
      <c r="I1167" s="191"/>
      <c r="J1167" s="191"/>
      <c r="K1167" s="191"/>
      <c r="L1167" s="191"/>
      <c r="M1167" s="191"/>
      <c r="N1167" s="191"/>
    </row>
    <row r="1168" spans="1:14" s="434" customFormat="1">
      <c r="A1168" s="191"/>
      <c r="B1168" s="191"/>
      <c r="C1168" s="63"/>
      <c r="D1168" s="191"/>
      <c r="E1168" s="63"/>
      <c r="F1168" s="63"/>
      <c r="G1168" s="191"/>
      <c r="H1168" s="191"/>
      <c r="I1168" s="191"/>
      <c r="J1168" s="191"/>
      <c r="K1168" s="191"/>
      <c r="L1168" s="191"/>
      <c r="M1168" s="191"/>
      <c r="N1168" s="191"/>
    </row>
    <row r="1169" spans="1:14" s="434" customFormat="1">
      <c r="A1169" s="191"/>
      <c r="B1169" s="191"/>
      <c r="C1169" s="63"/>
      <c r="D1169" s="191"/>
      <c r="E1169" s="63"/>
      <c r="F1169" s="63"/>
      <c r="G1169" s="191"/>
      <c r="H1169" s="191"/>
      <c r="I1169" s="191"/>
      <c r="J1169" s="191"/>
      <c r="K1169" s="191"/>
      <c r="L1169" s="191"/>
      <c r="M1169" s="191"/>
      <c r="N1169" s="191"/>
    </row>
    <row r="1170" spans="1:14" s="434" customFormat="1">
      <c r="A1170" s="191"/>
      <c r="B1170" s="191"/>
      <c r="C1170" s="63"/>
      <c r="D1170" s="191"/>
      <c r="E1170" s="63"/>
      <c r="F1170" s="63"/>
      <c r="G1170" s="191"/>
      <c r="H1170" s="191"/>
      <c r="I1170" s="191"/>
      <c r="J1170" s="191"/>
      <c r="K1170" s="191"/>
      <c r="L1170" s="191"/>
      <c r="M1170" s="191"/>
      <c r="N1170" s="191"/>
    </row>
    <row r="1171" spans="1:14" s="434" customFormat="1">
      <c r="A1171" s="191"/>
      <c r="B1171" s="191"/>
      <c r="C1171" s="63"/>
      <c r="D1171" s="191"/>
      <c r="E1171" s="63"/>
      <c r="F1171" s="63"/>
      <c r="G1171" s="191"/>
      <c r="H1171" s="191"/>
      <c r="I1171" s="191"/>
      <c r="J1171" s="191"/>
      <c r="K1171" s="191"/>
      <c r="L1171" s="191"/>
      <c r="M1171" s="191"/>
      <c r="N1171" s="191"/>
    </row>
    <row r="1172" spans="1:14" s="434" customFormat="1">
      <c r="A1172" s="191"/>
      <c r="B1172" s="191"/>
      <c r="C1172" s="63"/>
      <c r="D1172" s="191"/>
      <c r="E1172" s="63"/>
      <c r="F1172" s="63"/>
      <c r="G1172" s="191"/>
      <c r="H1172" s="191"/>
      <c r="I1172" s="191"/>
      <c r="J1172" s="191"/>
      <c r="K1172" s="191"/>
      <c r="L1172" s="191"/>
      <c r="M1172" s="191"/>
      <c r="N1172" s="191"/>
    </row>
    <row r="1173" spans="1:14" s="434" customFormat="1">
      <c r="A1173" s="191"/>
      <c r="B1173" s="191"/>
      <c r="C1173" s="63"/>
      <c r="D1173" s="191"/>
      <c r="E1173" s="63"/>
      <c r="F1173" s="63"/>
      <c r="G1173" s="191"/>
      <c r="H1173" s="191"/>
      <c r="I1173" s="191"/>
      <c r="J1173" s="191"/>
      <c r="K1173" s="191"/>
      <c r="L1173" s="191"/>
      <c r="M1173" s="191"/>
      <c r="N1173" s="191"/>
    </row>
    <row r="1174" spans="1:14" s="434" customFormat="1">
      <c r="A1174" s="191"/>
      <c r="B1174" s="191"/>
      <c r="C1174" s="63"/>
      <c r="D1174" s="191"/>
      <c r="E1174" s="63"/>
      <c r="F1174" s="63"/>
      <c r="G1174" s="191"/>
      <c r="H1174" s="191"/>
      <c r="I1174" s="191"/>
      <c r="J1174" s="191"/>
      <c r="K1174" s="191"/>
      <c r="L1174" s="191"/>
      <c r="M1174" s="191"/>
      <c r="N1174" s="191"/>
    </row>
    <row r="1175" spans="1:14" s="434" customFormat="1">
      <c r="A1175" s="191"/>
      <c r="B1175" s="191"/>
      <c r="C1175" s="63"/>
      <c r="D1175" s="191"/>
      <c r="E1175" s="63"/>
      <c r="F1175" s="63"/>
      <c r="G1175" s="191"/>
      <c r="H1175" s="191"/>
      <c r="I1175" s="191"/>
      <c r="J1175" s="191"/>
      <c r="K1175" s="191"/>
      <c r="L1175" s="191"/>
      <c r="M1175" s="191"/>
      <c r="N1175" s="191"/>
    </row>
    <row r="1176" spans="1:14" s="434" customFormat="1">
      <c r="A1176" s="191"/>
      <c r="B1176" s="191"/>
      <c r="C1176" s="63"/>
      <c r="D1176" s="191"/>
      <c r="E1176" s="63"/>
      <c r="F1176" s="63"/>
      <c r="G1176" s="191"/>
      <c r="H1176" s="191"/>
      <c r="I1176" s="191"/>
      <c r="J1176" s="191"/>
      <c r="K1176" s="191"/>
      <c r="L1176" s="191"/>
      <c r="M1176" s="191"/>
      <c r="N1176" s="191"/>
    </row>
    <row r="1177" spans="1:14" s="434" customFormat="1">
      <c r="A1177" s="191"/>
      <c r="B1177" s="191"/>
      <c r="C1177" s="63"/>
      <c r="D1177" s="191"/>
      <c r="E1177" s="63"/>
      <c r="F1177" s="63"/>
      <c r="G1177" s="191"/>
      <c r="H1177" s="191"/>
      <c r="I1177" s="191"/>
      <c r="J1177" s="191"/>
      <c r="K1177" s="191"/>
      <c r="L1177" s="191"/>
      <c r="M1177" s="191"/>
      <c r="N1177" s="191"/>
    </row>
    <row r="1178" spans="1:14" s="434" customFormat="1">
      <c r="A1178" s="191"/>
      <c r="B1178" s="191"/>
      <c r="C1178" s="63"/>
      <c r="D1178" s="191"/>
      <c r="E1178" s="63"/>
      <c r="F1178" s="63"/>
      <c r="G1178" s="191"/>
      <c r="H1178" s="191"/>
      <c r="I1178" s="191"/>
      <c r="J1178" s="191"/>
      <c r="K1178" s="191"/>
      <c r="L1178" s="191"/>
      <c r="M1178" s="191"/>
      <c r="N1178" s="191"/>
    </row>
    <row r="1179" spans="1:14" s="434" customFormat="1">
      <c r="A1179" s="191"/>
      <c r="B1179" s="191"/>
      <c r="C1179" s="63"/>
      <c r="D1179" s="191"/>
      <c r="E1179" s="63"/>
      <c r="F1179" s="63"/>
      <c r="G1179" s="191"/>
      <c r="H1179" s="191"/>
      <c r="I1179" s="191"/>
      <c r="J1179" s="191"/>
      <c r="K1179" s="191"/>
      <c r="L1179" s="191"/>
      <c r="M1179" s="191"/>
      <c r="N1179" s="191"/>
    </row>
    <row r="1180" spans="1:14" s="434" customFormat="1">
      <c r="A1180" s="191"/>
      <c r="B1180" s="191"/>
      <c r="C1180" s="63"/>
      <c r="D1180" s="191"/>
      <c r="E1180" s="63"/>
      <c r="F1180" s="63"/>
      <c r="G1180" s="191"/>
      <c r="H1180" s="191"/>
      <c r="I1180" s="191"/>
      <c r="J1180" s="191"/>
      <c r="K1180" s="191"/>
      <c r="L1180" s="191"/>
      <c r="M1180" s="191"/>
      <c r="N1180" s="191"/>
    </row>
    <row r="1181" spans="1:14" s="434" customFormat="1">
      <c r="A1181" s="191"/>
      <c r="B1181" s="191"/>
      <c r="C1181" s="63"/>
      <c r="D1181" s="191"/>
      <c r="E1181" s="63"/>
      <c r="F1181" s="63"/>
      <c r="G1181" s="191"/>
      <c r="H1181" s="191"/>
      <c r="I1181" s="191"/>
      <c r="J1181" s="191"/>
      <c r="K1181" s="191"/>
      <c r="L1181" s="191"/>
      <c r="M1181" s="191"/>
      <c r="N1181" s="191"/>
    </row>
    <row r="1182" spans="1:14" s="434" customFormat="1">
      <c r="A1182" s="191"/>
      <c r="B1182" s="191"/>
      <c r="C1182" s="63"/>
      <c r="D1182" s="191"/>
      <c r="E1182" s="63"/>
      <c r="F1182" s="63"/>
      <c r="G1182" s="191"/>
      <c r="H1182" s="191"/>
      <c r="I1182" s="191"/>
      <c r="J1182" s="191"/>
      <c r="K1182" s="191"/>
      <c r="L1182" s="191"/>
      <c r="M1182" s="191"/>
      <c r="N1182" s="191"/>
    </row>
    <row r="1183" spans="1:14" s="434" customFormat="1">
      <c r="A1183" s="191"/>
      <c r="B1183" s="191"/>
      <c r="C1183" s="63"/>
      <c r="D1183" s="191"/>
      <c r="E1183" s="63"/>
      <c r="F1183" s="63"/>
      <c r="G1183" s="191"/>
      <c r="H1183" s="191"/>
      <c r="I1183" s="191"/>
      <c r="J1183" s="191"/>
      <c r="K1183" s="191"/>
      <c r="L1183" s="191"/>
      <c r="M1183" s="191"/>
      <c r="N1183" s="191"/>
    </row>
    <row r="1184" spans="1:14" s="434" customFormat="1">
      <c r="A1184" s="191"/>
      <c r="B1184" s="191"/>
      <c r="C1184" s="63"/>
      <c r="D1184" s="191"/>
      <c r="E1184" s="63"/>
      <c r="F1184" s="63"/>
      <c r="G1184" s="191"/>
      <c r="H1184" s="191"/>
      <c r="I1184" s="191"/>
      <c r="J1184" s="191"/>
      <c r="K1184" s="191"/>
      <c r="L1184" s="191"/>
      <c r="M1184" s="191"/>
      <c r="N1184" s="191"/>
    </row>
    <row r="1185" spans="1:14" s="434" customFormat="1">
      <c r="A1185" s="191"/>
      <c r="B1185" s="191"/>
      <c r="C1185" s="63"/>
      <c r="D1185" s="191"/>
      <c r="E1185" s="63"/>
      <c r="F1185" s="63"/>
      <c r="G1185" s="191"/>
      <c r="H1185" s="191"/>
      <c r="I1185" s="191"/>
      <c r="J1185" s="191"/>
      <c r="K1185" s="191"/>
      <c r="L1185" s="191"/>
      <c r="M1185" s="191"/>
      <c r="N1185" s="191"/>
    </row>
    <row r="1186" spans="1:14" s="434" customFormat="1">
      <c r="A1186" s="191"/>
      <c r="B1186" s="191"/>
      <c r="C1186" s="63"/>
      <c r="D1186" s="191"/>
      <c r="E1186" s="63"/>
      <c r="F1186" s="63"/>
      <c r="G1186" s="191"/>
      <c r="H1186" s="191"/>
      <c r="I1186" s="191"/>
      <c r="J1186" s="191"/>
      <c r="K1186" s="191"/>
      <c r="L1186" s="191"/>
      <c r="M1186" s="191"/>
      <c r="N1186" s="191"/>
    </row>
    <row r="1187" spans="1:14" s="434" customFormat="1">
      <c r="A1187" s="191"/>
      <c r="B1187" s="191"/>
      <c r="C1187" s="63"/>
      <c r="D1187" s="191"/>
      <c r="E1187" s="63"/>
      <c r="F1187" s="63"/>
      <c r="G1187" s="191"/>
      <c r="H1187" s="191"/>
      <c r="I1187" s="191"/>
      <c r="J1187" s="191"/>
      <c r="K1187" s="191"/>
      <c r="L1187" s="191"/>
      <c r="M1187" s="191"/>
      <c r="N1187" s="191"/>
    </row>
    <row r="1188" spans="1:14" s="434" customFormat="1">
      <c r="A1188" s="191"/>
      <c r="B1188" s="191"/>
      <c r="C1188" s="63"/>
      <c r="D1188" s="191"/>
      <c r="E1188" s="63"/>
      <c r="F1188" s="63"/>
      <c r="G1188" s="191"/>
      <c r="H1188" s="191"/>
      <c r="I1188" s="191"/>
      <c r="J1188" s="191"/>
      <c r="K1188" s="191"/>
      <c r="L1188" s="191"/>
      <c r="M1188" s="191"/>
      <c r="N1188" s="191"/>
    </row>
    <row r="1189" spans="1:14" s="434" customFormat="1">
      <c r="A1189" s="191"/>
      <c r="B1189" s="191"/>
      <c r="C1189" s="63"/>
      <c r="D1189" s="191"/>
      <c r="E1189" s="63"/>
      <c r="F1189" s="63"/>
      <c r="G1189" s="191"/>
      <c r="H1189" s="191"/>
      <c r="I1189" s="191"/>
      <c r="J1189" s="191"/>
      <c r="K1189" s="191"/>
      <c r="L1189" s="191"/>
      <c r="M1189" s="191"/>
      <c r="N1189" s="191"/>
    </row>
    <row r="1190" spans="1:14" s="434" customFormat="1">
      <c r="A1190" s="191"/>
      <c r="B1190" s="191"/>
      <c r="C1190" s="63"/>
      <c r="D1190" s="191"/>
      <c r="E1190" s="63"/>
      <c r="F1190" s="63"/>
      <c r="G1190" s="191"/>
      <c r="H1190" s="191"/>
      <c r="I1190" s="191"/>
      <c r="J1190" s="191"/>
      <c r="K1190" s="191"/>
      <c r="L1190" s="191"/>
      <c r="M1190" s="191"/>
      <c r="N1190" s="191"/>
    </row>
    <row r="1191" spans="1:14" s="434" customFormat="1">
      <c r="A1191" s="191"/>
      <c r="B1191" s="191"/>
      <c r="C1191" s="63"/>
      <c r="D1191" s="191"/>
      <c r="E1191" s="63"/>
      <c r="F1191" s="63"/>
      <c r="G1191" s="191"/>
      <c r="H1191" s="191"/>
      <c r="I1191" s="191"/>
      <c r="J1191" s="191"/>
      <c r="K1191" s="191"/>
      <c r="L1191" s="191"/>
      <c r="M1191" s="191"/>
      <c r="N1191" s="191"/>
    </row>
    <row r="1192" spans="1:14" s="434" customFormat="1">
      <c r="A1192" s="191"/>
      <c r="B1192" s="191"/>
      <c r="C1192" s="63"/>
      <c r="D1192" s="191"/>
      <c r="E1192" s="63"/>
      <c r="F1192" s="63"/>
      <c r="G1192" s="191"/>
      <c r="H1192" s="191"/>
      <c r="I1192" s="191"/>
      <c r="J1192" s="191"/>
      <c r="K1192" s="191"/>
      <c r="L1192" s="191"/>
      <c r="M1192" s="191"/>
      <c r="N1192" s="191"/>
    </row>
    <row r="1193" spans="1:14" s="434" customFormat="1">
      <c r="A1193" s="191"/>
      <c r="B1193" s="191"/>
      <c r="C1193" s="63"/>
      <c r="D1193" s="191"/>
      <c r="E1193" s="63"/>
      <c r="F1193" s="63"/>
      <c r="G1193" s="191"/>
      <c r="H1193" s="191"/>
      <c r="I1193" s="191"/>
      <c r="J1193" s="191"/>
      <c r="K1193" s="191"/>
      <c r="L1193" s="191"/>
      <c r="M1193" s="191"/>
      <c r="N1193" s="191"/>
    </row>
    <row r="1194" spans="1:14" s="434" customFormat="1">
      <c r="A1194" s="191"/>
      <c r="B1194" s="191"/>
      <c r="C1194" s="63"/>
      <c r="D1194" s="191"/>
      <c r="E1194" s="63"/>
      <c r="F1194" s="63"/>
      <c r="G1194" s="191"/>
      <c r="H1194" s="191"/>
      <c r="I1194" s="191"/>
      <c r="J1194" s="191"/>
      <c r="K1194" s="191"/>
      <c r="L1194" s="191"/>
      <c r="M1194" s="191"/>
      <c r="N1194" s="191"/>
    </row>
    <row r="1195" spans="1:14" s="434" customFormat="1">
      <c r="A1195" s="191"/>
      <c r="B1195" s="191"/>
      <c r="C1195" s="63"/>
      <c r="D1195" s="191"/>
      <c r="E1195" s="63"/>
      <c r="F1195" s="63"/>
      <c r="G1195" s="191"/>
      <c r="H1195" s="191"/>
      <c r="I1195" s="191"/>
      <c r="J1195" s="191"/>
      <c r="K1195" s="191"/>
      <c r="L1195" s="191"/>
      <c r="M1195" s="191"/>
      <c r="N1195" s="191"/>
    </row>
    <row r="1196" spans="1:14" s="434" customFormat="1">
      <c r="A1196" s="191"/>
      <c r="B1196" s="191"/>
      <c r="C1196" s="63"/>
      <c r="D1196" s="191"/>
      <c r="E1196" s="63"/>
      <c r="F1196" s="63"/>
      <c r="G1196" s="191"/>
      <c r="H1196" s="191"/>
      <c r="I1196" s="191"/>
      <c r="J1196" s="191"/>
      <c r="K1196" s="191"/>
      <c r="L1196" s="191"/>
      <c r="M1196" s="191"/>
      <c r="N1196" s="191"/>
    </row>
    <row r="1197" spans="1:14" s="434" customFormat="1">
      <c r="A1197" s="191"/>
      <c r="B1197" s="191"/>
      <c r="C1197" s="63"/>
      <c r="D1197" s="191"/>
      <c r="E1197" s="63"/>
      <c r="F1197" s="63"/>
      <c r="G1197" s="191"/>
      <c r="H1197" s="191"/>
      <c r="I1197" s="191"/>
      <c r="J1197" s="191"/>
      <c r="K1197" s="191"/>
      <c r="L1197" s="191"/>
      <c r="M1197" s="191"/>
      <c r="N1197" s="191"/>
    </row>
    <row r="1198" spans="1:14" s="434" customFormat="1">
      <c r="A1198" s="191"/>
      <c r="B1198" s="191"/>
      <c r="C1198" s="63"/>
      <c r="D1198" s="191"/>
      <c r="E1198" s="63"/>
      <c r="F1198" s="63"/>
      <c r="G1198" s="191"/>
      <c r="H1198" s="191"/>
      <c r="I1198" s="191"/>
      <c r="J1198" s="191"/>
      <c r="K1198" s="191"/>
      <c r="L1198" s="191"/>
      <c r="M1198" s="191"/>
      <c r="N1198" s="191"/>
    </row>
    <row r="1199" spans="1:14" s="434" customFormat="1">
      <c r="A1199" s="191"/>
      <c r="B1199" s="191"/>
      <c r="C1199" s="63"/>
      <c r="D1199" s="191"/>
      <c r="E1199" s="63"/>
      <c r="F1199" s="63"/>
      <c r="G1199" s="191"/>
      <c r="H1199" s="191"/>
      <c r="I1199" s="191"/>
      <c r="J1199" s="191"/>
      <c r="K1199" s="191"/>
      <c r="L1199" s="191"/>
      <c r="M1199" s="191"/>
      <c r="N1199" s="191"/>
    </row>
    <row r="1200" spans="1:14" s="434" customFormat="1">
      <c r="A1200" s="191"/>
      <c r="B1200" s="191"/>
      <c r="C1200" s="63"/>
      <c r="D1200" s="191"/>
      <c r="E1200" s="63"/>
      <c r="F1200" s="63"/>
      <c r="G1200" s="191"/>
      <c r="H1200" s="191"/>
      <c r="I1200" s="191"/>
      <c r="J1200" s="191"/>
      <c r="K1200" s="191"/>
      <c r="L1200" s="191"/>
      <c r="M1200" s="191"/>
      <c r="N1200" s="191"/>
    </row>
    <row r="1201" spans="1:14" s="434" customFormat="1">
      <c r="A1201" s="191"/>
      <c r="B1201" s="191"/>
      <c r="C1201" s="63"/>
      <c r="D1201" s="191"/>
      <c r="E1201" s="63"/>
      <c r="F1201" s="63"/>
      <c r="G1201" s="191"/>
      <c r="H1201" s="191"/>
      <c r="I1201" s="191"/>
      <c r="J1201" s="191"/>
      <c r="K1201" s="191"/>
      <c r="L1201" s="191"/>
      <c r="M1201" s="191"/>
      <c r="N1201" s="191"/>
    </row>
    <row r="1202" spans="1:14" s="434" customFormat="1">
      <c r="A1202" s="191"/>
      <c r="B1202" s="191"/>
      <c r="C1202" s="63"/>
      <c r="D1202" s="191"/>
      <c r="E1202" s="63"/>
      <c r="F1202" s="63"/>
      <c r="G1202" s="191"/>
      <c r="H1202" s="191"/>
      <c r="I1202" s="191"/>
      <c r="J1202" s="191"/>
      <c r="K1202" s="191"/>
      <c r="L1202" s="191"/>
      <c r="M1202" s="191"/>
      <c r="N1202" s="191"/>
    </row>
    <row r="1203" spans="1:14" s="434" customFormat="1">
      <c r="A1203" s="191"/>
      <c r="B1203" s="191"/>
      <c r="C1203" s="63"/>
      <c r="D1203" s="191"/>
      <c r="E1203" s="63"/>
      <c r="F1203" s="63"/>
      <c r="G1203" s="191"/>
      <c r="H1203" s="191"/>
      <c r="I1203" s="191"/>
      <c r="J1203" s="191"/>
      <c r="K1203" s="191"/>
      <c r="L1203" s="191"/>
      <c r="M1203" s="191"/>
      <c r="N1203" s="191"/>
    </row>
    <row r="1204" spans="1:14" s="434" customFormat="1">
      <c r="A1204" s="191"/>
      <c r="B1204" s="191"/>
      <c r="C1204" s="63"/>
      <c r="D1204" s="191"/>
      <c r="E1204" s="63"/>
      <c r="F1204" s="63"/>
      <c r="G1204" s="191"/>
      <c r="H1204" s="191"/>
      <c r="I1204" s="191"/>
      <c r="J1204" s="191"/>
      <c r="K1204" s="191"/>
      <c r="L1204" s="191"/>
      <c r="M1204" s="191"/>
      <c r="N1204" s="191"/>
    </row>
    <row r="1205" spans="1:14" s="434" customFormat="1">
      <c r="A1205" s="191"/>
      <c r="B1205" s="191"/>
      <c r="C1205" s="63"/>
      <c r="D1205" s="191"/>
      <c r="E1205" s="63"/>
      <c r="F1205" s="63"/>
      <c r="G1205" s="191"/>
      <c r="H1205" s="191"/>
      <c r="I1205" s="191"/>
      <c r="J1205" s="191"/>
      <c r="K1205" s="191"/>
      <c r="L1205" s="191"/>
      <c r="M1205" s="191"/>
      <c r="N1205" s="191"/>
    </row>
    <row r="1206" spans="1:14" s="434" customFormat="1">
      <c r="A1206" s="191"/>
      <c r="B1206" s="191"/>
      <c r="C1206" s="63"/>
      <c r="D1206" s="191"/>
      <c r="E1206" s="63"/>
      <c r="F1206" s="63"/>
      <c r="G1206" s="191"/>
      <c r="H1206" s="191"/>
      <c r="I1206" s="191"/>
      <c r="J1206" s="191"/>
      <c r="K1206" s="191"/>
      <c r="L1206" s="191"/>
      <c r="M1206" s="191"/>
      <c r="N1206" s="191"/>
    </row>
    <row r="1207" spans="1:14" s="434" customFormat="1">
      <c r="A1207" s="191"/>
      <c r="B1207" s="191"/>
      <c r="C1207" s="63"/>
      <c r="D1207" s="191"/>
      <c r="E1207" s="63"/>
      <c r="F1207" s="63"/>
      <c r="G1207" s="191"/>
      <c r="H1207" s="191"/>
      <c r="I1207" s="191"/>
      <c r="J1207" s="191"/>
      <c r="K1207" s="191"/>
      <c r="L1207" s="191"/>
      <c r="M1207" s="191"/>
      <c r="N1207" s="191"/>
    </row>
    <row r="1208" spans="1:14" s="434" customFormat="1">
      <c r="A1208" s="191"/>
      <c r="B1208" s="191"/>
      <c r="C1208" s="63"/>
      <c r="D1208" s="191"/>
      <c r="E1208" s="63"/>
      <c r="F1208" s="63"/>
      <c r="G1208" s="191"/>
      <c r="H1208" s="191"/>
      <c r="I1208" s="191"/>
      <c r="J1208" s="191"/>
      <c r="K1208" s="191"/>
      <c r="L1208" s="191"/>
      <c r="M1208" s="191"/>
      <c r="N1208" s="191"/>
    </row>
    <row r="1209" spans="1:14" s="434" customFormat="1">
      <c r="A1209" s="191"/>
      <c r="B1209" s="191"/>
      <c r="C1209" s="63"/>
      <c r="D1209" s="191"/>
      <c r="E1209" s="63"/>
      <c r="F1209" s="63"/>
      <c r="G1209" s="191"/>
      <c r="H1209" s="191"/>
      <c r="I1209" s="191"/>
      <c r="J1209" s="191"/>
      <c r="K1209" s="191"/>
      <c r="L1209" s="191"/>
      <c r="M1209" s="191"/>
      <c r="N1209" s="191"/>
    </row>
    <row r="1210" spans="1:14" s="434" customFormat="1">
      <c r="A1210" s="191"/>
      <c r="B1210" s="191"/>
      <c r="C1210" s="63"/>
      <c r="D1210" s="191"/>
      <c r="E1210" s="63"/>
      <c r="F1210" s="63"/>
      <c r="G1210" s="191"/>
      <c r="H1210" s="191"/>
      <c r="I1210" s="191"/>
      <c r="J1210" s="191"/>
      <c r="K1210" s="191"/>
      <c r="L1210" s="191"/>
      <c r="M1210" s="191"/>
      <c r="N1210" s="191"/>
    </row>
    <row r="1211" spans="1:14" s="434" customFormat="1">
      <c r="A1211" s="191"/>
      <c r="B1211" s="191"/>
      <c r="C1211" s="63"/>
      <c r="D1211" s="191"/>
      <c r="E1211" s="63"/>
      <c r="F1211" s="63"/>
      <c r="G1211" s="191"/>
      <c r="H1211" s="191"/>
      <c r="I1211" s="191"/>
      <c r="J1211" s="191"/>
      <c r="K1211" s="191"/>
      <c r="L1211" s="191"/>
      <c r="M1211" s="191"/>
      <c r="N1211" s="191"/>
    </row>
    <row r="1212" spans="1:14" s="434" customFormat="1">
      <c r="A1212" s="191"/>
      <c r="B1212" s="191"/>
      <c r="C1212" s="63"/>
      <c r="D1212" s="191"/>
      <c r="E1212" s="63"/>
      <c r="F1212" s="63"/>
      <c r="G1212" s="191"/>
      <c r="H1212" s="191"/>
      <c r="I1212" s="191"/>
      <c r="J1212" s="191"/>
      <c r="K1212" s="191"/>
      <c r="L1212" s="191"/>
      <c r="M1212" s="191"/>
      <c r="N1212" s="191"/>
    </row>
    <row r="1213" spans="1:14" s="434" customFormat="1">
      <c r="A1213" s="191"/>
      <c r="B1213" s="191"/>
      <c r="C1213" s="63"/>
      <c r="D1213" s="191"/>
      <c r="E1213" s="63"/>
      <c r="F1213" s="63"/>
      <c r="G1213" s="191"/>
      <c r="H1213" s="191"/>
      <c r="I1213" s="191"/>
      <c r="J1213" s="191"/>
      <c r="K1213" s="191"/>
      <c r="L1213" s="191"/>
      <c r="M1213" s="191"/>
      <c r="N1213" s="191"/>
    </row>
    <row r="1214" spans="1:14" s="434" customFormat="1">
      <c r="A1214" s="191"/>
      <c r="B1214" s="191"/>
      <c r="C1214" s="63"/>
      <c r="D1214" s="191"/>
      <c r="E1214" s="63"/>
      <c r="F1214" s="63"/>
      <c r="G1214" s="191"/>
      <c r="H1214" s="191"/>
      <c r="I1214" s="191"/>
      <c r="J1214" s="191"/>
      <c r="K1214" s="191"/>
      <c r="L1214" s="191"/>
      <c r="M1214" s="191"/>
      <c r="N1214" s="191"/>
    </row>
    <row r="1215" spans="1:14" s="434" customFormat="1">
      <c r="A1215" s="191"/>
      <c r="B1215" s="191"/>
      <c r="C1215" s="63"/>
      <c r="D1215" s="191"/>
      <c r="E1215" s="63"/>
      <c r="F1215" s="63"/>
      <c r="G1215" s="191"/>
      <c r="H1215" s="191"/>
      <c r="I1215" s="191"/>
      <c r="J1215" s="191"/>
      <c r="K1215" s="191"/>
      <c r="L1215" s="191"/>
      <c r="M1215" s="191"/>
      <c r="N1215" s="191"/>
    </row>
    <row r="1216" spans="1:14" s="434" customFormat="1">
      <c r="A1216" s="191"/>
      <c r="B1216" s="191"/>
      <c r="C1216" s="63"/>
      <c r="D1216" s="191"/>
      <c r="E1216" s="63"/>
      <c r="F1216" s="63"/>
      <c r="G1216" s="191"/>
      <c r="H1216" s="191"/>
      <c r="I1216" s="191"/>
      <c r="J1216" s="191"/>
      <c r="K1216" s="191"/>
      <c r="L1216" s="191"/>
      <c r="M1216" s="191"/>
      <c r="N1216" s="191"/>
    </row>
    <row r="1217" spans="1:14" s="434" customFormat="1">
      <c r="A1217" s="191"/>
      <c r="B1217" s="191"/>
      <c r="C1217" s="63"/>
      <c r="D1217" s="191"/>
      <c r="E1217" s="63"/>
      <c r="F1217" s="63"/>
      <c r="G1217" s="191"/>
      <c r="H1217" s="191"/>
      <c r="I1217" s="191"/>
      <c r="J1217" s="191"/>
      <c r="K1217" s="191"/>
      <c r="L1217" s="191"/>
      <c r="M1217" s="191"/>
      <c r="N1217" s="191"/>
    </row>
    <row r="1218" spans="1:14" s="434" customFormat="1">
      <c r="A1218" s="191"/>
      <c r="B1218" s="191"/>
      <c r="C1218" s="63"/>
      <c r="D1218" s="191"/>
      <c r="E1218" s="63"/>
      <c r="F1218" s="63"/>
      <c r="G1218" s="191"/>
      <c r="H1218" s="191"/>
      <c r="I1218" s="191"/>
      <c r="J1218" s="191"/>
      <c r="K1218" s="191"/>
      <c r="L1218" s="191"/>
      <c r="M1218" s="191"/>
      <c r="N1218" s="191"/>
    </row>
    <row r="1219" spans="1:14" s="434" customFormat="1">
      <c r="A1219" s="191"/>
      <c r="B1219" s="191"/>
      <c r="C1219" s="63"/>
      <c r="D1219" s="191"/>
      <c r="E1219" s="63"/>
      <c r="F1219" s="63"/>
      <c r="G1219" s="191"/>
      <c r="H1219" s="191"/>
      <c r="I1219" s="191"/>
      <c r="J1219" s="191"/>
      <c r="K1219" s="191"/>
      <c r="L1219" s="191"/>
      <c r="M1219" s="191"/>
      <c r="N1219" s="191"/>
    </row>
    <row r="1220" spans="1:14" s="434" customFormat="1">
      <c r="A1220" s="191"/>
      <c r="B1220" s="191"/>
      <c r="C1220" s="63"/>
      <c r="D1220" s="191"/>
      <c r="E1220" s="63"/>
      <c r="F1220" s="63"/>
      <c r="G1220" s="191"/>
      <c r="H1220" s="191"/>
      <c r="I1220" s="191"/>
      <c r="J1220" s="191"/>
      <c r="K1220" s="191"/>
      <c r="L1220" s="191"/>
      <c r="M1220" s="191"/>
      <c r="N1220" s="191"/>
    </row>
    <row r="1221" spans="1:14" s="434" customFormat="1">
      <c r="A1221" s="191"/>
      <c r="B1221" s="191"/>
      <c r="C1221" s="63"/>
      <c r="D1221" s="191"/>
      <c r="E1221" s="63"/>
      <c r="F1221" s="63"/>
      <c r="G1221" s="191"/>
      <c r="H1221" s="191"/>
      <c r="I1221" s="191"/>
      <c r="J1221" s="191"/>
      <c r="K1221" s="191"/>
      <c r="L1221" s="191"/>
      <c r="M1221" s="191"/>
      <c r="N1221" s="191"/>
    </row>
    <row r="1222" spans="1:14" s="434" customFormat="1">
      <c r="A1222" s="191"/>
      <c r="B1222" s="191"/>
      <c r="C1222" s="63"/>
      <c r="D1222" s="191"/>
      <c r="E1222" s="63"/>
      <c r="F1222" s="63"/>
      <c r="G1222" s="191"/>
      <c r="H1222" s="191"/>
      <c r="I1222" s="191"/>
      <c r="J1222" s="191"/>
      <c r="K1222" s="191"/>
      <c r="L1222" s="191"/>
      <c r="M1222" s="191"/>
      <c r="N1222" s="191"/>
    </row>
    <row r="1223" spans="1:14" s="434" customFormat="1">
      <c r="A1223" s="191"/>
      <c r="B1223" s="191"/>
      <c r="C1223" s="63"/>
      <c r="D1223" s="191"/>
      <c r="E1223" s="63"/>
      <c r="F1223" s="63"/>
      <c r="G1223" s="191"/>
      <c r="H1223" s="191"/>
      <c r="I1223" s="191"/>
      <c r="J1223" s="191"/>
      <c r="K1223" s="191"/>
      <c r="L1223" s="191"/>
      <c r="M1223" s="191"/>
      <c r="N1223" s="191"/>
    </row>
    <row r="1224" spans="1:14" s="434" customFormat="1">
      <c r="A1224" s="191"/>
      <c r="B1224" s="191"/>
      <c r="C1224" s="63"/>
      <c r="D1224" s="191"/>
      <c r="E1224" s="63"/>
      <c r="F1224" s="63"/>
      <c r="G1224" s="191"/>
      <c r="H1224" s="191"/>
      <c r="I1224" s="191"/>
      <c r="J1224" s="191"/>
      <c r="K1224" s="191"/>
      <c r="L1224" s="191"/>
      <c r="M1224" s="191"/>
      <c r="N1224" s="191"/>
    </row>
    <row r="1225" spans="1:14" s="434" customFormat="1">
      <c r="A1225" s="191"/>
      <c r="B1225" s="191"/>
      <c r="C1225" s="63"/>
      <c r="D1225" s="191"/>
      <c r="E1225" s="63"/>
      <c r="F1225" s="63"/>
      <c r="G1225" s="191"/>
      <c r="H1225" s="191"/>
      <c r="I1225" s="191"/>
      <c r="J1225" s="191"/>
      <c r="K1225" s="191"/>
      <c r="L1225" s="191"/>
      <c r="M1225" s="191"/>
      <c r="N1225" s="191"/>
    </row>
    <row r="1226" spans="1:14" s="434" customFormat="1">
      <c r="A1226" s="191"/>
      <c r="B1226" s="191"/>
      <c r="C1226" s="63"/>
      <c r="D1226" s="191"/>
      <c r="E1226" s="63"/>
      <c r="F1226" s="63"/>
      <c r="G1226" s="191"/>
      <c r="H1226" s="191"/>
      <c r="I1226" s="191"/>
      <c r="J1226" s="191"/>
      <c r="K1226" s="191"/>
      <c r="L1226" s="191"/>
      <c r="M1226" s="191"/>
      <c r="N1226" s="191"/>
    </row>
    <row r="1227" spans="1:14" s="434" customFormat="1">
      <c r="A1227" s="191"/>
      <c r="B1227" s="191"/>
      <c r="C1227" s="63"/>
      <c r="D1227" s="191"/>
      <c r="E1227" s="63"/>
      <c r="F1227" s="63"/>
      <c r="G1227" s="191"/>
      <c r="H1227" s="191"/>
      <c r="I1227" s="191"/>
      <c r="J1227" s="191"/>
      <c r="K1227" s="191"/>
      <c r="L1227" s="191"/>
      <c r="M1227" s="191"/>
      <c r="N1227" s="191"/>
    </row>
    <row r="1228" spans="1:14" s="434" customFormat="1">
      <c r="A1228" s="191"/>
      <c r="B1228" s="191"/>
      <c r="C1228" s="63"/>
      <c r="D1228" s="191"/>
      <c r="E1228" s="63"/>
      <c r="F1228" s="63"/>
      <c r="G1228" s="191"/>
      <c r="H1228" s="191"/>
      <c r="I1228" s="191"/>
      <c r="J1228" s="191"/>
      <c r="K1228" s="191"/>
      <c r="L1228" s="191"/>
      <c r="M1228" s="191"/>
      <c r="N1228" s="191"/>
    </row>
    <row r="1229" spans="1:14" s="434" customFormat="1">
      <c r="A1229" s="191"/>
      <c r="B1229" s="191"/>
      <c r="C1229" s="63"/>
      <c r="D1229" s="191"/>
      <c r="E1229" s="63"/>
      <c r="F1229" s="63"/>
      <c r="G1229" s="191"/>
      <c r="H1229" s="191"/>
      <c r="I1229" s="191"/>
      <c r="J1229" s="191"/>
      <c r="K1229" s="191"/>
      <c r="L1229" s="191"/>
      <c r="M1229" s="191"/>
      <c r="N1229" s="191"/>
    </row>
    <row r="1230" spans="1:14" s="434" customFormat="1">
      <c r="A1230" s="191"/>
      <c r="B1230" s="191"/>
      <c r="C1230" s="63"/>
      <c r="D1230" s="191"/>
      <c r="E1230" s="63"/>
      <c r="F1230" s="63"/>
      <c r="G1230" s="191"/>
      <c r="H1230" s="191"/>
      <c r="I1230" s="191"/>
      <c r="J1230" s="191"/>
      <c r="K1230" s="191"/>
      <c r="L1230" s="191"/>
      <c r="M1230" s="191"/>
      <c r="N1230" s="191"/>
    </row>
    <row r="1231" spans="1:14" s="434" customFormat="1">
      <c r="A1231" s="191"/>
      <c r="B1231" s="191"/>
      <c r="C1231" s="63"/>
      <c r="D1231" s="191"/>
      <c r="E1231" s="63"/>
      <c r="F1231" s="63"/>
      <c r="G1231" s="191"/>
      <c r="H1231" s="191"/>
      <c r="I1231" s="191"/>
      <c r="J1231" s="191"/>
      <c r="K1231" s="191"/>
      <c r="L1231" s="191"/>
      <c r="M1231" s="191"/>
      <c r="N1231" s="191"/>
    </row>
    <row r="1232" spans="1:14" s="434" customFormat="1">
      <c r="A1232" s="191"/>
      <c r="B1232" s="191"/>
      <c r="C1232" s="63"/>
      <c r="D1232" s="191"/>
      <c r="E1232" s="63"/>
      <c r="F1232" s="63"/>
      <c r="G1232" s="191"/>
      <c r="H1232" s="191"/>
      <c r="I1232" s="191"/>
      <c r="J1232" s="191"/>
      <c r="K1232" s="191"/>
      <c r="L1232" s="191"/>
      <c r="M1232" s="191"/>
      <c r="N1232" s="191"/>
    </row>
    <row r="1233" spans="1:14" s="434" customFormat="1">
      <c r="A1233" s="191"/>
      <c r="B1233" s="191"/>
      <c r="C1233" s="63"/>
      <c r="D1233" s="191"/>
      <c r="E1233" s="63"/>
      <c r="F1233" s="63"/>
      <c r="G1233" s="191"/>
      <c r="H1233" s="191"/>
      <c r="I1233" s="191"/>
      <c r="J1233" s="191"/>
      <c r="K1233" s="191"/>
      <c r="L1233" s="191"/>
      <c r="M1233" s="191"/>
      <c r="N1233" s="191"/>
    </row>
    <row r="1234" spans="1:14" s="434" customFormat="1">
      <c r="A1234" s="191"/>
      <c r="B1234" s="191"/>
      <c r="C1234" s="63"/>
      <c r="D1234" s="191"/>
      <c r="E1234" s="63"/>
      <c r="F1234" s="63"/>
      <c r="G1234" s="191"/>
      <c r="H1234" s="191"/>
      <c r="I1234" s="191"/>
      <c r="J1234" s="191"/>
      <c r="K1234" s="191"/>
      <c r="L1234" s="191"/>
      <c r="M1234" s="191"/>
      <c r="N1234" s="191"/>
    </row>
    <row r="1235" spans="1:14" s="434" customFormat="1">
      <c r="A1235" s="191"/>
      <c r="B1235" s="191"/>
      <c r="C1235" s="63"/>
      <c r="D1235" s="191"/>
      <c r="E1235" s="63"/>
      <c r="F1235" s="63"/>
      <c r="G1235" s="191"/>
      <c r="H1235" s="191"/>
      <c r="I1235" s="191"/>
      <c r="J1235" s="191"/>
      <c r="K1235" s="191"/>
      <c r="L1235" s="191"/>
      <c r="M1235" s="191"/>
      <c r="N1235" s="191"/>
    </row>
    <row r="1236" spans="1:14" s="434" customFormat="1">
      <c r="A1236" s="191"/>
      <c r="B1236" s="191"/>
      <c r="C1236" s="63"/>
      <c r="D1236" s="191"/>
      <c r="E1236" s="63"/>
      <c r="F1236" s="63"/>
      <c r="G1236" s="191"/>
      <c r="H1236" s="191"/>
      <c r="I1236" s="191"/>
      <c r="J1236" s="191"/>
      <c r="K1236" s="191"/>
      <c r="L1236" s="191"/>
      <c r="M1236" s="191"/>
      <c r="N1236" s="191"/>
    </row>
    <row r="1237" spans="1:14" s="434" customFormat="1">
      <c r="A1237" s="191"/>
      <c r="B1237" s="191"/>
      <c r="C1237" s="63"/>
      <c r="D1237" s="191"/>
      <c r="E1237" s="63"/>
      <c r="F1237" s="63"/>
      <c r="G1237" s="191"/>
      <c r="H1237" s="191"/>
      <c r="I1237" s="191"/>
      <c r="J1237" s="191"/>
      <c r="K1237" s="191"/>
      <c r="L1237" s="191"/>
      <c r="M1237" s="191"/>
      <c r="N1237" s="191"/>
    </row>
    <row r="1238" spans="1:14" s="434" customFormat="1">
      <c r="A1238" s="191"/>
      <c r="B1238" s="191"/>
      <c r="C1238" s="63"/>
      <c r="D1238" s="191"/>
      <c r="E1238" s="63"/>
      <c r="F1238" s="63"/>
      <c r="G1238" s="191"/>
      <c r="H1238" s="191"/>
      <c r="I1238" s="191"/>
      <c r="J1238" s="191"/>
      <c r="K1238" s="191"/>
      <c r="L1238" s="191"/>
      <c r="M1238" s="191"/>
      <c r="N1238" s="191"/>
    </row>
    <row r="1239" spans="1:14" s="434" customFormat="1">
      <c r="A1239" s="191"/>
      <c r="B1239" s="191"/>
      <c r="C1239" s="63"/>
      <c r="D1239" s="191"/>
      <c r="E1239" s="63"/>
      <c r="F1239" s="63"/>
      <c r="G1239" s="191"/>
      <c r="H1239" s="191"/>
      <c r="I1239" s="191"/>
      <c r="J1239" s="191"/>
      <c r="K1239" s="191"/>
      <c r="L1239" s="191"/>
      <c r="M1239" s="191"/>
      <c r="N1239" s="191"/>
    </row>
    <row r="1240" spans="1:14" s="434" customFormat="1">
      <c r="A1240" s="191"/>
      <c r="B1240" s="191"/>
      <c r="C1240" s="63"/>
      <c r="D1240" s="191"/>
      <c r="E1240" s="63"/>
      <c r="F1240" s="63"/>
      <c r="G1240" s="191"/>
      <c r="H1240" s="191"/>
      <c r="I1240" s="191"/>
      <c r="J1240" s="191"/>
      <c r="K1240" s="191"/>
      <c r="L1240" s="191"/>
      <c r="M1240" s="191"/>
      <c r="N1240" s="191"/>
    </row>
    <row r="1241" spans="1:14" s="434" customFormat="1">
      <c r="A1241" s="191"/>
      <c r="B1241" s="191"/>
      <c r="C1241" s="63"/>
      <c r="D1241" s="191"/>
      <c r="E1241" s="63"/>
      <c r="F1241" s="63"/>
      <c r="G1241" s="191"/>
      <c r="H1241" s="191"/>
      <c r="I1241" s="191"/>
      <c r="J1241" s="191"/>
      <c r="K1241" s="191"/>
      <c r="L1241" s="191"/>
      <c r="M1241" s="191"/>
      <c r="N1241" s="191"/>
    </row>
    <row r="1242" spans="1:14" s="434" customFormat="1">
      <c r="A1242" s="191"/>
      <c r="B1242" s="191"/>
      <c r="C1242" s="63"/>
      <c r="D1242" s="191"/>
      <c r="E1242" s="63"/>
      <c r="F1242" s="63"/>
      <c r="G1242" s="191"/>
      <c r="H1242" s="191"/>
      <c r="I1242" s="191"/>
      <c r="J1242" s="191"/>
      <c r="K1242" s="191"/>
      <c r="L1242" s="191"/>
      <c r="M1242" s="191"/>
      <c r="N1242" s="191"/>
    </row>
    <row r="1243" spans="1:14" s="434" customFormat="1">
      <c r="A1243" s="191"/>
      <c r="B1243" s="191"/>
      <c r="C1243" s="63"/>
      <c r="D1243" s="191"/>
      <c r="E1243" s="63"/>
      <c r="F1243" s="63"/>
      <c r="G1243" s="191"/>
      <c r="H1243" s="191"/>
      <c r="I1243" s="191"/>
      <c r="J1243" s="191"/>
      <c r="K1243" s="191"/>
      <c r="L1243" s="191"/>
      <c r="M1243" s="191"/>
      <c r="N1243" s="191"/>
    </row>
    <row r="1244" spans="1:14" s="434" customFormat="1">
      <c r="A1244" s="191"/>
      <c r="B1244" s="191"/>
      <c r="C1244" s="63"/>
      <c r="D1244" s="191"/>
      <c r="E1244" s="63"/>
      <c r="F1244" s="63"/>
      <c r="G1244" s="191"/>
      <c r="H1244" s="191"/>
      <c r="I1244" s="191"/>
      <c r="J1244" s="191"/>
      <c r="K1244" s="191"/>
      <c r="L1244" s="191"/>
      <c r="M1244" s="191"/>
      <c r="N1244" s="191"/>
    </row>
    <row r="1245" spans="1:14" s="434" customFormat="1">
      <c r="A1245" s="191"/>
      <c r="B1245" s="191"/>
      <c r="C1245" s="63"/>
      <c r="D1245" s="191"/>
      <c r="E1245" s="63"/>
      <c r="F1245" s="63"/>
      <c r="G1245" s="191"/>
      <c r="H1245" s="191"/>
      <c r="I1245" s="191"/>
      <c r="J1245" s="191"/>
      <c r="K1245" s="191"/>
      <c r="L1245" s="191"/>
      <c r="M1245" s="191"/>
      <c r="N1245" s="191"/>
    </row>
    <row r="1246" spans="1:14" s="434" customFormat="1">
      <c r="A1246" s="191"/>
      <c r="B1246" s="191"/>
      <c r="C1246" s="63"/>
      <c r="D1246" s="191"/>
      <c r="E1246" s="63"/>
      <c r="F1246" s="63"/>
      <c r="G1246" s="191"/>
      <c r="H1246" s="191"/>
      <c r="I1246" s="191"/>
      <c r="J1246" s="191"/>
      <c r="K1246" s="191"/>
      <c r="L1246" s="191"/>
      <c r="M1246" s="191"/>
      <c r="N1246" s="191"/>
    </row>
    <row r="1247" spans="1:14" s="434" customFormat="1">
      <c r="A1247" s="191"/>
      <c r="B1247" s="191"/>
      <c r="C1247" s="63"/>
      <c r="D1247" s="191"/>
      <c r="E1247" s="63"/>
      <c r="F1247" s="63"/>
      <c r="G1247" s="191"/>
      <c r="H1247" s="191"/>
      <c r="I1247" s="191"/>
      <c r="J1247" s="191"/>
      <c r="K1247" s="191"/>
      <c r="L1247" s="191"/>
      <c r="M1247" s="191"/>
      <c r="N1247" s="191"/>
    </row>
    <row r="1248" spans="1:14" s="434" customFormat="1">
      <c r="A1248" s="191"/>
      <c r="B1248" s="191"/>
      <c r="C1248" s="63"/>
      <c r="D1248" s="191"/>
      <c r="E1248" s="63"/>
      <c r="F1248" s="63"/>
      <c r="G1248" s="191"/>
      <c r="H1248" s="191"/>
      <c r="I1248" s="191"/>
      <c r="J1248" s="191"/>
      <c r="K1248" s="191"/>
      <c r="L1248" s="191"/>
      <c r="M1248" s="191"/>
      <c r="N1248" s="191"/>
    </row>
    <row r="1249" spans="1:14" s="434" customFormat="1">
      <c r="A1249" s="191"/>
      <c r="B1249" s="191"/>
      <c r="C1249" s="63"/>
      <c r="D1249" s="191"/>
      <c r="E1249" s="63"/>
      <c r="F1249" s="63"/>
      <c r="G1249" s="191"/>
      <c r="H1249" s="191"/>
      <c r="I1249" s="191"/>
      <c r="J1249" s="191"/>
      <c r="K1249" s="191"/>
      <c r="L1249" s="191"/>
      <c r="M1249" s="191"/>
      <c r="N1249" s="191"/>
    </row>
    <row r="1250" spans="1:14" s="434" customFormat="1">
      <c r="A1250" s="191"/>
      <c r="B1250" s="191"/>
      <c r="C1250" s="63"/>
      <c r="D1250" s="191"/>
      <c r="E1250" s="63"/>
      <c r="F1250" s="63"/>
      <c r="G1250" s="191"/>
      <c r="H1250" s="191"/>
      <c r="I1250" s="191"/>
      <c r="J1250" s="191"/>
      <c r="K1250" s="191"/>
      <c r="L1250" s="191"/>
      <c r="M1250" s="191"/>
      <c r="N1250" s="191"/>
    </row>
    <row r="1251" spans="1:14" s="434" customFormat="1">
      <c r="A1251" s="191"/>
      <c r="B1251" s="191"/>
      <c r="C1251" s="63"/>
      <c r="D1251" s="191"/>
      <c r="E1251" s="63"/>
      <c r="F1251" s="63"/>
      <c r="G1251" s="191"/>
      <c r="H1251" s="191"/>
      <c r="I1251" s="191"/>
      <c r="J1251" s="191"/>
      <c r="K1251" s="191"/>
      <c r="L1251" s="191"/>
      <c r="M1251" s="191"/>
      <c r="N1251" s="191"/>
    </row>
    <row r="1252" spans="1:14" s="434" customFormat="1">
      <c r="A1252" s="191"/>
      <c r="B1252" s="191"/>
      <c r="C1252" s="63"/>
      <c r="D1252" s="191"/>
      <c r="E1252" s="63"/>
      <c r="F1252" s="63"/>
      <c r="G1252" s="191"/>
      <c r="H1252" s="191"/>
      <c r="I1252" s="191"/>
      <c r="J1252" s="191"/>
      <c r="K1252" s="191"/>
      <c r="L1252" s="191"/>
      <c r="M1252" s="191"/>
      <c r="N1252" s="191"/>
    </row>
    <row r="1253" spans="1:14" s="434" customFormat="1">
      <c r="A1253" s="191"/>
      <c r="B1253" s="191"/>
      <c r="C1253" s="63"/>
      <c r="D1253" s="191"/>
      <c r="E1253" s="63"/>
      <c r="F1253" s="63"/>
      <c r="G1253" s="191"/>
      <c r="H1253" s="191"/>
      <c r="I1253" s="191"/>
      <c r="J1253" s="191"/>
      <c r="K1253" s="191"/>
      <c r="L1253" s="191"/>
      <c r="M1253" s="191"/>
      <c r="N1253" s="191"/>
    </row>
    <row r="1254" spans="1:14" s="434" customFormat="1">
      <c r="A1254" s="191"/>
      <c r="B1254" s="191"/>
      <c r="C1254" s="63"/>
      <c r="D1254" s="191"/>
      <c r="E1254" s="63"/>
      <c r="F1254" s="63"/>
      <c r="G1254" s="191"/>
      <c r="H1254" s="191"/>
      <c r="I1254" s="191"/>
      <c r="J1254" s="191"/>
      <c r="K1254" s="191"/>
      <c r="L1254" s="191"/>
      <c r="M1254" s="191"/>
      <c r="N1254" s="191"/>
    </row>
    <row r="1255" spans="1:14" s="434" customFormat="1">
      <c r="A1255" s="191"/>
      <c r="B1255" s="191"/>
      <c r="C1255" s="63"/>
      <c r="D1255" s="191"/>
      <c r="E1255" s="63"/>
      <c r="F1255" s="63"/>
      <c r="G1255" s="191"/>
      <c r="H1255" s="191"/>
      <c r="I1255" s="191"/>
      <c r="J1255" s="191"/>
      <c r="K1255" s="191"/>
      <c r="L1255" s="191"/>
      <c r="M1255" s="191"/>
      <c r="N1255" s="191"/>
    </row>
    <row r="1256" spans="1:14" s="434" customFormat="1">
      <c r="A1256" s="191"/>
      <c r="B1256" s="191"/>
      <c r="C1256" s="63"/>
      <c r="D1256" s="191"/>
      <c r="E1256" s="63"/>
      <c r="F1256" s="63"/>
      <c r="G1256" s="191"/>
      <c r="H1256" s="191"/>
      <c r="I1256" s="191"/>
      <c r="J1256" s="191"/>
      <c r="K1256" s="191"/>
      <c r="L1256" s="191"/>
      <c r="M1256" s="191"/>
      <c r="N1256" s="191"/>
    </row>
    <row r="1257" spans="1:14" s="434" customFormat="1">
      <c r="A1257" s="191"/>
      <c r="B1257" s="191"/>
      <c r="C1257" s="63"/>
      <c r="D1257" s="191"/>
      <c r="E1257" s="63"/>
      <c r="F1257" s="63"/>
      <c r="G1257" s="191"/>
      <c r="H1257" s="191"/>
      <c r="I1257" s="191"/>
      <c r="J1257" s="191"/>
      <c r="K1257" s="191"/>
      <c r="L1257" s="191"/>
      <c r="M1257" s="191"/>
      <c r="N1257" s="191"/>
    </row>
    <row r="1258" spans="1:14" s="434" customFormat="1">
      <c r="A1258" s="191"/>
      <c r="B1258" s="191"/>
      <c r="C1258" s="63"/>
      <c r="D1258" s="191"/>
      <c r="E1258" s="63"/>
      <c r="F1258" s="63"/>
      <c r="G1258" s="191"/>
      <c r="H1258" s="191"/>
      <c r="I1258" s="191"/>
      <c r="J1258" s="191"/>
      <c r="K1258" s="191"/>
      <c r="L1258" s="191"/>
      <c r="M1258" s="191"/>
      <c r="N1258" s="191"/>
    </row>
    <row r="1259" spans="1:14" s="434" customFormat="1">
      <c r="A1259" s="191"/>
      <c r="B1259" s="191"/>
      <c r="C1259" s="63"/>
      <c r="D1259" s="191"/>
      <c r="E1259" s="63"/>
      <c r="F1259" s="63"/>
      <c r="G1259" s="191"/>
      <c r="H1259" s="191"/>
      <c r="I1259" s="191"/>
      <c r="J1259" s="191"/>
      <c r="K1259" s="191"/>
      <c r="L1259" s="191"/>
      <c r="M1259" s="191"/>
      <c r="N1259" s="191"/>
    </row>
    <row r="1260" spans="1:14" s="434" customFormat="1">
      <c r="A1260" s="191"/>
      <c r="B1260" s="191"/>
      <c r="C1260" s="63"/>
      <c r="D1260" s="191"/>
      <c r="E1260" s="63"/>
      <c r="F1260" s="63"/>
      <c r="G1260" s="191"/>
      <c r="H1260" s="191"/>
      <c r="I1260" s="191"/>
      <c r="J1260" s="191"/>
      <c r="K1260" s="191"/>
      <c r="L1260" s="191"/>
      <c r="M1260" s="191"/>
      <c r="N1260" s="191"/>
    </row>
    <row r="1261" spans="1:14" s="434" customFormat="1">
      <c r="A1261" s="191"/>
      <c r="B1261" s="191"/>
      <c r="C1261" s="63"/>
      <c r="D1261" s="191"/>
      <c r="E1261" s="63"/>
      <c r="F1261" s="63"/>
      <c r="G1261" s="191"/>
      <c r="H1261" s="191"/>
      <c r="I1261" s="191"/>
      <c r="J1261" s="191"/>
      <c r="K1261" s="191"/>
      <c r="L1261" s="191"/>
      <c r="M1261" s="191"/>
      <c r="N1261" s="191"/>
    </row>
    <row r="1262" spans="1:14" s="434" customFormat="1">
      <c r="A1262" s="191"/>
      <c r="B1262" s="191"/>
      <c r="C1262" s="63"/>
      <c r="D1262" s="191"/>
      <c r="E1262" s="63"/>
      <c r="F1262" s="63"/>
      <c r="G1262" s="191"/>
      <c r="H1262" s="191"/>
      <c r="I1262" s="191"/>
      <c r="J1262" s="191"/>
      <c r="K1262" s="191"/>
      <c r="L1262" s="191"/>
      <c r="M1262" s="191"/>
      <c r="N1262" s="191"/>
    </row>
    <row r="1263" spans="1:14" s="434" customFormat="1">
      <c r="A1263" s="191"/>
      <c r="B1263" s="191"/>
      <c r="C1263" s="63"/>
      <c r="D1263" s="191"/>
      <c r="E1263" s="63"/>
      <c r="F1263" s="63"/>
      <c r="G1263" s="191"/>
      <c r="H1263" s="191"/>
      <c r="I1263" s="191"/>
      <c r="J1263" s="191"/>
      <c r="K1263" s="191"/>
      <c r="L1263" s="191"/>
      <c r="M1263" s="191"/>
      <c r="N1263" s="191"/>
    </row>
    <row r="1264" spans="1:14" s="434" customFormat="1">
      <c r="A1264" s="191"/>
      <c r="B1264" s="191"/>
      <c r="C1264" s="63"/>
      <c r="D1264" s="191"/>
      <c r="E1264" s="63"/>
      <c r="F1264" s="63"/>
      <c r="G1264" s="191"/>
      <c r="H1264" s="191"/>
      <c r="I1264" s="191"/>
      <c r="J1264" s="191"/>
      <c r="K1264" s="191"/>
      <c r="L1264" s="191"/>
      <c r="M1264" s="191"/>
      <c r="N1264" s="191"/>
    </row>
    <row r="1265" spans="1:14" s="434" customFormat="1">
      <c r="A1265" s="191"/>
      <c r="B1265" s="191"/>
      <c r="C1265" s="63"/>
      <c r="D1265" s="191"/>
      <c r="E1265" s="63"/>
      <c r="F1265" s="63"/>
      <c r="G1265" s="191"/>
      <c r="H1265" s="191"/>
      <c r="I1265" s="191"/>
      <c r="J1265" s="191"/>
      <c r="K1265" s="191"/>
      <c r="L1265" s="191"/>
      <c r="M1265" s="191"/>
      <c r="N1265" s="191"/>
    </row>
    <row r="1266" spans="1:14" s="434" customFormat="1">
      <c r="A1266" s="191"/>
      <c r="B1266" s="191"/>
      <c r="C1266" s="63"/>
      <c r="D1266" s="191"/>
      <c r="E1266" s="63"/>
      <c r="F1266" s="63"/>
      <c r="G1266" s="191"/>
      <c r="H1266" s="191"/>
      <c r="I1266" s="191"/>
      <c r="J1266" s="191"/>
      <c r="K1266" s="191"/>
      <c r="L1266" s="191"/>
      <c r="M1266" s="191"/>
      <c r="N1266" s="191"/>
    </row>
    <row r="1267" spans="1:14" s="434" customFormat="1">
      <c r="A1267" s="191"/>
      <c r="B1267" s="191"/>
      <c r="C1267" s="63"/>
      <c r="D1267" s="191"/>
      <c r="E1267" s="63"/>
      <c r="F1267" s="63"/>
      <c r="G1267" s="191"/>
      <c r="H1267" s="191"/>
      <c r="I1267" s="191"/>
      <c r="J1267" s="191"/>
      <c r="K1267" s="191"/>
      <c r="L1267" s="191"/>
      <c r="M1267" s="191"/>
      <c r="N1267" s="191"/>
    </row>
    <row r="1268" spans="1:14" s="434" customFormat="1">
      <c r="A1268" s="191"/>
      <c r="B1268" s="191"/>
      <c r="C1268" s="63"/>
      <c r="D1268" s="191"/>
      <c r="E1268" s="63"/>
      <c r="F1268" s="63"/>
      <c r="G1268" s="191"/>
      <c r="H1268" s="191"/>
      <c r="I1268" s="191"/>
      <c r="J1268" s="191"/>
      <c r="K1268" s="191"/>
      <c r="L1268" s="191"/>
      <c r="M1268" s="191"/>
      <c r="N1268" s="191"/>
    </row>
    <row r="1269" spans="1:14" s="434" customFormat="1">
      <c r="A1269" s="191"/>
      <c r="B1269" s="191"/>
      <c r="C1269" s="63"/>
      <c r="D1269" s="191"/>
      <c r="E1269" s="63"/>
      <c r="F1269" s="63"/>
      <c r="G1269" s="191"/>
      <c r="H1269" s="191"/>
      <c r="I1269" s="191"/>
      <c r="J1269" s="191"/>
      <c r="K1269" s="191"/>
      <c r="L1269" s="191"/>
      <c r="M1269" s="191"/>
      <c r="N1269" s="191"/>
    </row>
    <row r="1270" spans="1:14" s="434" customFormat="1">
      <c r="A1270" s="191"/>
      <c r="B1270" s="191"/>
      <c r="C1270" s="63"/>
      <c r="D1270" s="191"/>
      <c r="E1270" s="63"/>
      <c r="F1270" s="63"/>
      <c r="G1270" s="191"/>
      <c r="H1270" s="191"/>
      <c r="I1270" s="191"/>
      <c r="J1270" s="191"/>
      <c r="K1270" s="191"/>
      <c r="L1270" s="191"/>
      <c r="M1270" s="191"/>
      <c r="N1270" s="191"/>
    </row>
    <row r="1271" spans="1:14" s="434" customFormat="1">
      <c r="A1271" s="191"/>
      <c r="B1271" s="191"/>
      <c r="C1271" s="63"/>
      <c r="D1271" s="191"/>
      <c r="E1271" s="63"/>
      <c r="F1271" s="63"/>
      <c r="G1271" s="191"/>
      <c r="H1271" s="191"/>
      <c r="I1271" s="191"/>
      <c r="J1271" s="191"/>
      <c r="K1271" s="191"/>
      <c r="L1271" s="191"/>
      <c r="M1271" s="191"/>
      <c r="N1271" s="191"/>
    </row>
    <row r="1272" spans="1:14" s="434" customFormat="1">
      <c r="A1272" s="191"/>
      <c r="B1272" s="191"/>
      <c r="C1272" s="63"/>
      <c r="D1272" s="191"/>
      <c r="E1272" s="63"/>
      <c r="F1272" s="63"/>
      <c r="G1272" s="191"/>
      <c r="H1272" s="191"/>
      <c r="I1272" s="191"/>
      <c r="J1272" s="191"/>
      <c r="K1272" s="191"/>
      <c r="L1272" s="191"/>
      <c r="M1272" s="191"/>
      <c r="N1272" s="191"/>
    </row>
    <row r="1273" spans="1:14" s="434" customFormat="1">
      <c r="A1273" s="191"/>
      <c r="B1273" s="191"/>
      <c r="C1273" s="63"/>
      <c r="D1273" s="191"/>
      <c r="E1273" s="63"/>
      <c r="F1273" s="63"/>
      <c r="G1273" s="191"/>
      <c r="H1273" s="191"/>
      <c r="I1273" s="191"/>
      <c r="J1273" s="191"/>
      <c r="K1273" s="191"/>
      <c r="L1273" s="191"/>
      <c r="M1273" s="191"/>
      <c r="N1273" s="191"/>
    </row>
    <row r="1274" spans="1:14" s="434" customFormat="1">
      <c r="A1274" s="191"/>
      <c r="B1274" s="191"/>
      <c r="C1274" s="63"/>
      <c r="D1274" s="191"/>
      <c r="E1274" s="63"/>
      <c r="F1274" s="63"/>
      <c r="G1274" s="191"/>
      <c r="H1274" s="191"/>
      <c r="I1274" s="191"/>
      <c r="J1274" s="191"/>
      <c r="K1274" s="191"/>
      <c r="L1274" s="191"/>
      <c r="M1274" s="191"/>
      <c r="N1274" s="191"/>
    </row>
    <row r="1275" spans="1:14" s="434" customFormat="1">
      <c r="A1275" s="191"/>
      <c r="B1275" s="191"/>
      <c r="C1275" s="63"/>
      <c r="D1275" s="191"/>
      <c r="E1275" s="63"/>
      <c r="F1275" s="63"/>
      <c r="G1275" s="191"/>
      <c r="H1275" s="191"/>
      <c r="I1275" s="191"/>
      <c r="J1275" s="191"/>
      <c r="K1275" s="191"/>
      <c r="L1275" s="191"/>
      <c r="M1275" s="191"/>
      <c r="N1275" s="191"/>
    </row>
    <row r="1276" spans="1:14" s="434" customFormat="1">
      <c r="A1276" s="191"/>
      <c r="B1276" s="191"/>
      <c r="C1276" s="63"/>
      <c r="D1276" s="191"/>
      <c r="E1276" s="63"/>
      <c r="F1276" s="63"/>
      <c r="G1276" s="191"/>
      <c r="H1276" s="191"/>
      <c r="I1276" s="191"/>
      <c r="J1276" s="191"/>
      <c r="K1276" s="191"/>
      <c r="L1276" s="191"/>
      <c r="M1276" s="191"/>
      <c r="N1276" s="191"/>
    </row>
    <row r="1277" spans="1:14" s="434" customFormat="1">
      <c r="A1277" s="191"/>
      <c r="B1277" s="191"/>
      <c r="C1277" s="63"/>
      <c r="D1277" s="191"/>
      <c r="E1277" s="63"/>
      <c r="F1277" s="63"/>
      <c r="G1277" s="191"/>
      <c r="H1277" s="191"/>
      <c r="I1277" s="191"/>
      <c r="J1277" s="191"/>
      <c r="K1277" s="191"/>
      <c r="L1277" s="191"/>
      <c r="M1277" s="191"/>
      <c r="N1277" s="191"/>
    </row>
    <row r="1278" spans="1:14" s="434" customFormat="1">
      <c r="A1278" s="191"/>
      <c r="B1278" s="191"/>
      <c r="C1278" s="63"/>
      <c r="D1278" s="191"/>
      <c r="E1278" s="63"/>
      <c r="F1278" s="63"/>
      <c r="G1278" s="191"/>
      <c r="H1278" s="191"/>
      <c r="I1278" s="191"/>
      <c r="J1278" s="191"/>
      <c r="K1278" s="191"/>
      <c r="L1278" s="191"/>
      <c r="M1278" s="191"/>
      <c r="N1278" s="191"/>
    </row>
    <row r="1279" spans="1:14" s="434" customFormat="1">
      <c r="A1279" s="191"/>
      <c r="B1279" s="191"/>
      <c r="C1279" s="63"/>
      <c r="D1279" s="191"/>
      <c r="E1279" s="63"/>
      <c r="F1279" s="63"/>
      <c r="G1279" s="191"/>
      <c r="H1279" s="191"/>
      <c r="I1279" s="191"/>
      <c r="J1279" s="191"/>
      <c r="K1279" s="191"/>
      <c r="L1279" s="191"/>
      <c r="M1279" s="191"/>
      <c r="N1279" s="191"/>
    </row>
    <row r="1280" spans="1:14" s="434" customFormat="1">
      <c r="A1280" s="191"/>
      <c r="B1280" s="191"/>
      <c r="C1280" s="63"/>
      <c r="D1280" s="191"/>
      <c r="E1280" s="63"/>
      <c r="F1280" s="63"/>
      <c r="G1280" s="191"/>
      <c r="H1280" s="191"/>
      <c r="I1280" s="191"/>
      <c r="J1280" s="191"/>
      <c r="K1280" s="191"/>
      <c r="L1280" s="191"/>
      <c r="M1280" s="191"/>
      <c r="N1280" s="191"/>
    </row>
    <row r="1281" spans="1:14" s="434" customFormat="1">
      <c r="A1281" s="191"/>
      <c r="B1281" s="191"/>
      <c r="C1281" s="63"/>
      <c r="D1281" s="191"/>
      <c r="E1281" s="63"/>
      <c r="F1281" s="63"/>
      <c r="G1281" s="191"/>
      <c r="H1281" s="191"/>
      <c r="I1281" s="191"/>
      <c r="J1281" s="191"/>
      <c r="K1281" s="191"/>
      <c r="L1281" s="191"/>
      <c r="M1281" s="191"/>
      <c r="N1281" s="191"/>
    </row>
    <row r="1282" spans="1:14" s="434" customFormat="1">
      <c r="A1282" s="191"/>
      <c r="B1282" s="191"/>
      <c r="C1282" s="63"/>
      <c r="D1282" s="191"/>
      <c r="E1282" s="63"/>
      <c r="F1282" s="63"/>
      <c r="G1282" s="191"/>
      <c r="H1282" s="191"/>
      <c r="I1282" s="191"/>
      <c r="J1282" s="191"/>
      <c r="K1282" s="191"/>
      <c r="L1282" s="191"/>
      <c r="M1282" s="191"/>
      <c r="N1282" s="191"/>
    </row>
    <row r="1283" spans="1:14" s="434" customFormat="1">
      <c r="A1283" s="191"/>
      <c r="B1283" s="191"/>
      <c r="C1283" s="63"/>
      <c r="D1283" s="191"/>
      <c r="E1283" s="63"/>
      <c r="F1283" s="63"/>
      <c r="G1283" s="191"/>
      <c r="H1283" s="191"/>
      <c r="I1283" s="191"/>
      <c r="J1283" s="191"/>
      <c r="K1283" s="191"/>
      <c r="L1283" s="191"/>
      <c r="M1283" s="191"/>
      <c r="N1283" s="191"/>
    </row>
    <row r="1284" spans="1:14" s="434" customFormat="1">
      <c r="A1284" s="191"/>
      <c r="B1284" s="191"/>
      <c r="C1284" s="63"/>
      <c r="D1284" s="191"/>
      <c r="E1284" s="63"/>
      <c r="F1284" s="63"/>
      <c r="G1284" s="191"/>
      <c r="H1284" s="191"/>
      <c r="I1284" s="191"/>
      <c r="J1284" s="191"/>
      <c r="K1284" s="191"/>
      <c r="L1284" s="191"/>
      <c r="M1284" s="191"/>
      <c r="N1284" s="191"/>
    </row>
    <row r="1285" spans="1:14" s="434" customFormat="1">
      <c r="A1285" s="191"/>
      <c r="B1285" s="191"/>
      <c r="C1285" s="63"/>
      <c r="D1285" s="191"/>
      <c r="E1285" s="63"/>
      <c r="F1285" s="63"/>
      <c r="G1285" s="191"/>
      <c r="H1285" s="191"/>
      <c r="I1285" s="191"/>
      <c r="J1285" s="191"/>
      <c r="K1285" s="191"/>
      <c r="L1285" s="191"/>
      <c r="M1285" s="191"/>
      <c r="N1285" s="191"/>
    </row>
    <row r="1286" spans="1:14" s="434" customFormat="1">
      <c r="A1286" s="191"/>
      <c r="B1286" s="191"/>
      <c r="C1286" s="63"/>
      <c r="D1286" s="191"/>
      <c r="E1286" s="63"/>
      <c r="F1286" s="63"/>
      <c r="G1286" s="191"/>
      <c r="H1286" s="191"/>
      <c r="I1286" s="191"/>
      <c r="J1286" s="191"/>
      <c r="K1286" s="191"/>
      <c r="L1286" s="191"/>
      <c r="M1286" s="191"/>
      <c r="N1286" s="191"/>
    </row>
    <row r="1287" spans="1:14" s="434" customFormat="1">
      <c r="A1287" s="191"/>
      <c r="B1287" s="191"/>
      <c r="C1287" s="63"/>
      <c r="D1287" s="191"/>
      <c r="E1287" s="63"/>
      <c r="F1287" s="63"/>
      <c r="G1287" s="191"/>
      <c r="H1287" s="191"/>
      <c r="I1287" s="191"/>
      <c r="J1287" s="191"/>
      <c r="K1287" s="191"/>
      <c r="L1287" s="191"/>
      <c r="M1287" s="191"/>
      <c r="N1287" s="191"/>
    </row>
    <row r="1288" spans="1:14" s="434" customFormat="1">
      <c r="A1288" s="191"/>
      <c r="B1288" s="191"/>
      <c r="C1288" s="63"/>
      <c r="D1288" s="191"/>
      <c r="E1288" s="63"/>
      <c r="F1288" s="63"/>
      <c r="G1288" s="191"/>
      <c r="H1288" s="191"/>
      <c r="I1288" s="191"/>
      <c r="J1288" s="191"/>
      <c r="K1288" s="191"/>
      <c r="L1288" s="191"/>
      <c r="M1288" s="191"/>
      <c r="N1288" s="191"/>
    </row>
    <row r="1289" spans="1:14" s="434" customFormat="1">
      <c r="A1289" s="191"/>
      <c r="B1289" s="191"/>
      <c r="C1289" s="63"/>
      <c r="D1289" s="191"/>
      <c r="E1289" s="63"/>
      <c r="F1289" s="63"/>
      <c r="G1289" s="191"/>
      <c r="H1289" s="191"/>
      <c r="I1289" s="191"/>
      <c r="J1289" s="191"/>
      <c r="K1289" s="191"/>
      <c r="L1289" s="191"/>
      <c r="M1289" s="191"/>
      <c r="N1289" s="191"/>
    </row>
    <row r="1290" spans="1:14" s="434" customFormat="1">
      <c r="A1290" s="191"/>
      <c r="B1290" s="191"/>
      <c r="C1290" s="63"/>
      <c r="D1290" s="191"/>
      <c r="E1290" s="63"/>
      <c r="F1290" s="63"/>
      <c r="G1290" s="191"/>
      <c r="H1290" s="191"/>
      <c r="I1290" s="191"/>
      <c r="J1290" s="191"/>
      <c r="K1290" s="191"/>
      <c r="L1290" s="191"/>
      <c r="M1290" s="191"/>
      <c r="N1290" s="191"/>
    </row>
    <row r="1291" spans="1:14" s="434" customFormat="1">
      <c r="A1291" s="191"/>
      <c r="B1291" s="191"/>
      <c r="C1291" s="63"/>
      <c r="D1291" s="191"/>
      <c r="E1291" s="63"/>
      <c r="F1291" s="63"/>
      <c r="G1291" s="191"/>
      <c r="H1291" s="191"/>
      <c r="I1291" s="191"/>
      <c r="J1291" s="191"/>
      <c r="K1291" s="191"/>
      <c r="L1291" s="191"/>
      <c r="M1291" s="191"/>
      <c r="N1291" s="191"/>
    </row>
    <row r="1292" spans="1:14" s="434" customFormat="1">
      <c r="A1292" s="191"/>
      <c r="B1292" s="191"/>
      <c r="C1292" s="63"/>
      <c r="D1292" s="191"/>
      <c r="E1292" s="63"/>
      <c r="F1292" s="63"/>
      <c r="G1292" s="191"/>
      <c r="H1292" s="191"/>
      <c r="I1292" s="191"/>
      <c r="J1292" s="191"/>
      <c r="K1292" s="191"/>
      <c r="L1292" s="191"/>
      <c r="M1292" s="191"/>
      <c r="N1292" s="191"/>
    </row>
    <row r="1293" spans="1:14" s="434" customFormat="1">
      <c r="A1293" s="191"/>
      <c r="B1293" s="191"/>
      <c r="C1293" s="63"/>
      <c r="D1293" s="191"/>
      <c r="E1293" s="63"/>
      <c r="F1293" s="63"/>
      <c r="G1293" s="191"/>
      <c r="H1293" s="191"/>
      <c r="I1293" s="191"/>
      <c r="J1293" s="191"/>
      <c r="K1293" s="191"/>
      <c r="L1293" s="191"/>
      <c r="M1293" s="191"/>
      <c r="N1293" s="191"/>
    </row>
    <row r="1294" spans="1:14" s="434" customFormat="1">
      <c r="A1294" s="191"/>
      <c r="B1294" s="191"/>
      <c r="C1294" s="63"/>
      <c r="D1294" s="191"/>
      <c r="E1294" s="63"/>
      <c r="F1294" s="63"/>
      <c r="G1294" s="191"/>
      <c r="H1294" s="191"/>
      <c r="I1294" s="191"/>
      <c r="J1294" s="191"/>
      <c r="K1294" s="191"/>
      <c r="L1294" s="191"/>
      <c r="M1294" s="191"/>
      <c r="N1294" s="191"/>
    </row>
    <row r="1295" spans="1:14" s="434" customFormat="1">
      <c r="A1295" s="191"/>
      <c r="B1295" s="191"/>
      <c r="C1295" s="63"/>
      <c r="D1295" s="191"/>
      <c r="E1295" s="63"/>
      <c r="F1295" s="63"/>
      <c r="G1295" s="191"/>
      <c r="H1295" s="191"/>
      <c r="I1295" s="191"/>
      <c r="J1295" s="191"/>
      <c r="K1295" s="191"/>
      <c r="L1295" s="191"/>
      <c r="M1295" s="191"/>
      <c r="N1295" s="191"/>
    </row>
    <row r="1296" spans="1:14" s="434" customFormat="1">
      <c r="A1296" s="191"/>
      <c r="B1296" s="191"/>
      <c r="C1296" s="63"/>
      <c r="D1296" s="191"/>
      <c r="E1296" s="63"/>
      <c r="F1296" s="63"/>
      <c r="G1296" s="191"/>
      <c r="H1296" s="191"/>
      <c r="I1296" s="191"/>
      <c r="J1296" s="191"/>
      <c r="K1296" s="191"/>
      <c r="L1296" s="191"/>
      <c r="M1296" s="191"/>
      <c r="N1296" s="191"/>
    </row>
    <row r="1297" spans="1:14" s="434" customFormat="1">
      <c r="A1297" s="191"/>
      <c r="B1297" s="191"/>
      <c r="C1297" s="63"/>
      <c r="D1297" s="191"/>
      <c r="E1297" s="63"/>
      <c r="F1297" s="63"/>
      <c r="G1297" s="191"/>
      <c r="H1297" s="191"/>
      <c r="I1297" s="191"/>
      <c r="J1297" s="191"/>
      <c r="K1297" s="191"/>
      <c r="L1297" s="191"/>
      <c r="M1297" s="191"/>
      <c r="N1297" s="191"/>
    </row>
    <row r="1298" spans="1:14" s="434" customFormat="1">
      <c r="A1298" s="191"/>
      <c r="B1298" s="191"/>
      <c r="C1298" s="63"/>
      <c r="D1298" s="191"/>
      <c r="E1298" s="63"/>
      <c r="F1298" s="63"/>
      <c r="G1298" s="191"/>
      <c r="H1298" s="191"/>
      <c r="I1298" s="191"/>
      <c r="J1298" s="191"/>
      <c r="K1298" s="191"/>
      <c r="L1298" s="191"/>
      <c r="M1298" s="191"/>
      <c r="N1298" s="191"/>
    </row>
    <row r="1299" spans="1:14" s="434" customFormat="1">
      <c r="A1299" s="191"/>
      <c r="B1299" s="191"/>
      <c r="C1299" s="63"/>
      <c r="D1299" s="191"/>
      <c r="E1299" s="63"/>
      <c r="F1299" s="63"/>
      <c r="G1299" s="191"/>
      <c r="H1299" s="191"/>
      <c r="I1299" s="191"/>
      <c r="J1299" s="191"/>
      <c r="K1299" s="191"/>
      <c r="L1299" s="191"/>
      <c r="M1299" s="191"/>
      <c r="N1299" s="191"/>
    </row>
    <row r="1300" spans="1:14" s="434" customFormat="1">
      <c r="A1300" s="191"/>
      <c r="B1300" s="191"/>
      <c r="C1300" s="63"/>
      <c r="D1300" s="191"/>
      <c r="E1300" s="63"/>
      <c r="F1300" s="63"/>
      <c r="G1300" s="191"/>
      <c r="H1300" s="191"/>
      <c r="I1300" s="191"/>
      <c r="J1300" s="191"/>
      <c r="K1300" s="191"/>
      <c r="L1300" s="191"/>
      <c r="M1300" s="191"/>
      <c r="N1300" s="191"/>
    </row>
    <row r="1301" spans="1:14" s="434" customFormat="1">
      <c r="A1301" s="191"/>
      <c r="B1301" s="191"/>
      <c r="C1301" s="63"/>
      <c r="D1301" s="191"/>
      <c r="E1301" s="63"/>
      <c r="F1301" s="63"/>
      <c r="G1301" s="191"/>
      <c r="H1301" s="191"/>
      <c r="I1301" s="191"/>
      <c r="J1301" s="191"/>
      <c r="K1301" s="191"/>
      <c r="L1301" s="191"/>
      <c r="M1301" s="191"/>
      <c r="N1301" s="191"/>
    </row>
    <row r="1302" spans="1:14" s="434" customFormat="1">
      <c r="A1302" s="191"/>
      <c r="B1302" s="191"/>
      <c r="C1302" s="63"/>
      <c r="D1302" s="191"/>
      <c r="E1302" s="63"/>
      <c r="F1302" s="63"/>
      <c r="G1302" s="191"/>
      <c r="H1302" s="191"/>
      <c r="I1302" s="191"/>
      <c r="J1302" s="191"/>
      <c r="K1302" s="191"/>
      <c r="L1302" s="191"/>
      <c r="M1302" s="191"/>
      <c r="N1302" s="191"/>
    </row>
    <row r="1303" spans="1:14" s="434" customFormat="1">
      <c r="A1303" s="191"/>
      <c r="B1303" s="191"/>
      <c r="C1303" s="63"/>
      <c r="D1303" s="191"/>
      <c r="E1303" s="63"/>
      <c r="F1303" s="63"/>
      <c r="G1303" s="191"/>
      <c r="H1303" s="191"/>
      <c r="I1303" s="191"/>
      <c r="J1303" s="191"/>
      <c r="K1303" s="191"/>
      <c r="L1303" s="191"/>
      <c r="M1303" s="191"/>
      <c r="N1303" s="191"/>
    </row>
    <row r="1304" spans="1:14" s="434" customFormat="1">
      <c r="A1304" s="191"/>
      <c r="B1304" s="191"/>
      <c r="C1304" s="63"/>
      <c r="D1304" s="191"/>
      <c r="E1304" s="63"/>
      <c r="F1304" s="63"/>
      <c r="G1304" s="191"/>
      <c r="H1304" s="191"/>
      <c r="I1304" s="191"/>
      <c r="J1304" s="191"/>
      <c r="K1304" s="191"/>
      <c r="L1304" s="191"/>
      <c r="M1304" s="191"/>
      <c r="N1304" s="191"/>
    </row>
    <row r="1305" spans="1:14" s="434" customFormat="1">
      <c r="A1305" s="191"/>
      <c r="B1305" s="191"/>
      <c r="C1305" s="63"/>
      <c r="D1305" s="191"/>
      <c r="E1305" s="63"/>
      <c r="F1305" s="63"/>
      <c r="G1305" s="191"/>
      <c r="H1305" s="191"/>
      <c r="I1305" s="191"/>
      <c r="J1305" s="191"/>
      <c r="K1305" s="191"/>
      <c r="L1305" s="191"/>
      <c r="M1305" s="191"/>
      <c r="N1305" s="191"/>
    </row>
    <row r="1306" spans="1:14" s="434" customFormat="1">
      <c r="A1306" s="191"/>
      <c r="B1306" s="191"/>
      <c r="C1306" s="63"/>
      <c r="D1306" s="191"/>
      <c r="E1306" s="63"/>
      <c r="F1306" s="63"/>
      <c r="G1306" s="191"/>
      <c r="H1306" s="191"/>
      <c r="I1306" s="191"/>
      <c r="J1306" s="191"/>
      <c r="K1306" s="191"/>
      <c r="L1306" s="191"/>
      <c r="M1306" s="191"/>
      <c r="N1306" s="191"/>
    </row>
    <row r="1307" spans="1:14" s="434" customFormat="1">
      <c r="A1307" s="191"/>
      <c r="B1307" s="191"/>
      <c r="C1307" s="63"/>
      <c r="D1307" s="191"/>
      <c r="E1307" s="63"/>
      <c r="F1307" s="63"/>
      <c r="G1307" s="191"/>
      <c r="H1307" s="191"/>
      <c r="I1307" s="191"/>
      <c r="J1307" s="191"/>
      <c r="K1307" s="191"/>
      <c r="L1307" s="191"/>
      <c r="M1307" s="191"/>
      <c r="N1307" s="191"/>
    </row>
    <row r="1308" spans="1:14" s="434" customFormat="1">
      <c r="A1308" s="191"/>
      <c r="B1308" s="191"/>
      <c r="C1308" s="63"/>
      <c r="D1308" s="191"/>
      <c r="E1308" s="63"/>
      <c r="F1308" s="63"/>
      <c r="G1308" s="191"/>
      <c r="H1308" s="191"/>
      <c r="I1308" s="191"/>
      <c r="J1308" s="191"/>
      <c r="K1308" s="191"/>
      <c r="L1308" s="191"/>
      <c r="M1308" s="191"/>
      <c r="N1308" s="191"/>
    </row>
    <row r="1309" spans="1:14" s="434" customFormat="1">
      <c r="A1309" s="191"/>
      <c r="B1309" s="191"/>
      <c r="C1309" s="63"/>
      <c r="D1309" s="191"/>
      <c r="E1309" s="63"/>
      <c r="F1309" s="63"/>
      <c r="G1309" s="191"/>
      <c r="H1309" s="191"/>
      <c r="I1309" s="191"/>
      <c r="J1309" s="191"/>
      <c r="K1309" s="191"/>
      <c r="L1309" s="191"/>
      <c r="M1309" s="191"/>
      <c r="N1309" s="191"/>
    </row>
    <row r="1310" spans="1:14" s="434" customFormat="1">
      <c r="A1310" s="191"/>
      <c r="B1310" s="191"/>
      <c r="C1310" s="63"/>
      <c r="D1310" s="191"/>
      <c r="E1310" s="63"/>
      <c r="F1310" s="63"/>
      <c r="G1310" s="191"/>
      <c r="H1310" s="191"/>
      <c r="I1310" s="191"/>
      <c r="J1310" s="191"/>
      <c r="K1310" s="191"/>
      <c r="L1310" s="191"/>
      <c r="M1310" s="191"/>
      <c r="N1310" s="191"/>
    </row>
    <row r="1311" spans="1:14" s="434" customFormat="1">
      <c r="A1311" s="191"/>
      <c r="B1311" s="191"/>
      <c r="C1311" s="63"/>
      <c r="D1311" s="191"/>
      <c r="E1311" s="63"/>
      <c r="F1311" s="63"/>
      <c r="G1311" s="191"/>
      <c r="H1311" s="191"/>
      <c r="I1311" s="191"/>
      <c r="J1311" s="191"/>
      <c r="K1311" s="191"/>
      <c r="L1311" s="191"/>
      <c r="M1311" s="191"/>
      <c r="N1311" s="191"/>
    </row>
    <row r="1312" spans="1:14" s="434" customFormat="1">
      <c r="A1312" s="191"/>
      <c r="B1312" s="191"/>
      <c r="C1312" s="63"/>
      <c r="D1312" s="191"/>
      <c r="E1312" s="63"/>
      <c r="F1312" s="63"/>
      <c r="G1312" s="191"/>
      <c r="H1312" s="191"/>
      <c r="I1312" s="191"/>
      <c r="J1312" s="191"/>
      <c r="K1312" s="191"/>
      <c r="L1312" s="191"/>
      <c r="M1312" s="191"/>
      <c r="N1312" s="191"/>
    </row>
    <row r="1313" spans="1:14" s="434" customFormat="1">
      <c r="A1313" s="191"/>
      <c r="B1313" s="191"/>
      <c r="C1313" s="63"/>
      <c r="D1313" s="191"/>
      <c r="E1313" s="63"/>
      <c r="F1313" s="63"/>
      <c r="G1313" s="191"/>
      <c r="H1313" s="191"/>
      <c r="I1313" s="191"/>
      <c r="J1313" s="191"/>
      <c r="K1313" s="191"/>
      <c r="L1313" s="191"/>
      <c r="M1313" s="191"/>
      <c r="N1313" s="191"/>
    </row>
    <row r="1314" spans="1:14" s="434" customFormat="1">
      <c r="A1314" s="191"/>
      <c r="B1314" s="191"/>
      <c r="C1314" s="63"/>
      <c r="D1314" s="191"/>
      <c r="E1314" s="63"/>
      <c r="F1314" s="63"/>
      <c r="G1314" s="191"/>
      <c r="H1314" s="191"/>
      <c r="I1314" s="191"/>
      <c r="J1314" s="191"/>
      <c r="K1314" s="191"/>
      <c r="L1314" s="191"/>
      <c r="M1314" s="191"/>
      <c r="N1314" s="191"/>
    </row>
    <row r="1315" spans="1:14" s="434" customFormat="1">
      <c r="A1315" s="191"/>
      <c r="B1315" s="191"/>
      <c r="C1315" s="63"/>
      <c r="D1315" s="191"/>
      <c r="E1315" s="63"/>
      <c r="F1315" s="63"/>
      <c r="G1315" s="191"/>
      <c r="H1315" s="191"/>
      <c r="I1315" s="191"/>
      <c r="J1315" s="191"/>
      <c r="K1315" s="191"/>
      <c r="L1315" s="191"/>
      <c r="M1315" s="191"/>
      <c r="N1315" s="191"/>
    </row>
    <row r="1316" spans="1:14" s="434" customFormat="1">
      <c r="A1316" s="191"/>
      <c r="B1316" s="191"/>
      <c r="C1316" s="63"/>
      <c r="D1316" s="191"/>
      <c r="E1316" s="63"/>
      <c r="F1316" s="63"/>
      <c r="G1316" s="191"/>
      <c r="H1316" s="191"/>
      <c r="I1316" s="191"/>
      <c r="J1316" s="191"/>
      <c r="K1316" s="191"/>
      <c r="L1316" s="191"/>
      <c r="M1316" s="191"/>
      <c r="N1316" s="191"/>
    </row>
    <row r="1317" spans="1:14" s="434" customFormat="1">
      <c r="A1317" s="191"/>
      <c r="B1317" s="191"/>
      <c r="C1317" s="63"/>
      <c r="D1317" s="191"/>
      <c r="E1317" s="63"/>
      <c r="F1317" s="63"/>
      <c r="G1317" s="191"/>
      <c r="H1317" s="191"/>
      <c r="I1317" s="191"/>
      <c r="J1317" s="191"/>
      <c r="K1317" s="191"/>
      <c r="L1317" s="191"/>
      <c r="M1317" s="191"/>
      <c r="N1317" s="191"/>
    </row>
    <row r="1318" spans="1:14" s="434" customFormat="1">
      <c r="A1318" s="191"/>
      <c r="B1318" s="191"/>
      <c r="C1318" s="63"/>
      <c r="D1318" s="191"/>
      <c r="E1318" s="63"/>
      <c r="F1318" s="63"/>
      <c r="G1318" s="191"/>
      <c r="H1318" s="191"/>
      <c r="I1318" s="191"/>
      <c r="J1318" s="191"/>
      <c r="K1318" s="191"/>
      <c r="L1318" s="191"/>
      <c r="M1318" s="191"/>
      <c r="N1318" s="191"/>
    </row>
    <row r="1319" spans="1:14" s="434" customFormat="1">
      <c r="A1319" s="191"/>
      <c r="B1319" s="191"/>
      <c r="C1319" s="63"/>
      <c r="D1319" s="191"/>
      <c r="E1319" s="63"/>
      <c r="F1319" s="63"/>
      <c r="G1319" s="191"/>
      <c r="H1319" s="191"/>
      <c r="I1319" s="191"/>
      <c r="J1319" s="191"/>
      <c r="K1319" s="191"/>
      <c r="L1319" s="191"/>
      <c r="M1319" s="191"/>
      <c r="N1319" s="191"/>
    </row>
    <row r="1320" spans="1:14" s="434" customFormat="1">
      <c r="A1320" s="191"/>
      <c r="B1320" s="191"/>
      <c r="C1320" s="63"/>
      <c r="D1320" s="191"/>
      <c r="E1320" s="63"/>
      <c r="F1320" s="63"/>
      <c r="G1320" s="191"/>
      <c r="H1320" s="191"/>
      <c r="I1320" s="191"/>
      <c r="J1320" s="191"/>
      <c r="K1320" s="191"/>
      <c r="L1320" s="191"/>
      <c r="M1320" s="191"/>
      <c r="N1320" s="191"/>
    </row>
    <row r="1321" spans="1:14" s="434" customFormat="1">
      <c r="A1321" s="191"/>
      <c r="B1321" s="191"/>
      <c r="C1321" s="63"/>
      <c r="D1321" s="191"/>
      <c r="E1321" s="63"/>
      <c r="F1321" s="63"/>
      <c r="G1321" s="191"/>
      <c r="H1321" s="191"/>
      <c r="I1321" s="191"/>
      <c r="J1321" s="191"/>
      <c r="K1321" s="191"/>
      <c r="L1321" s="191"/>
      <c r="M1321" s="191"/>
      <c r="N1321" s="191"/>
    </row>
    <row r="1322" spans="1:14" s="434" customFormat="1">
      <c r="A1322" s="191"/>
      <c r="B1322" s="191"/>
      <c r="C1322" s="63"/>
      <c r="D1322" s="191"/>
      <c r="E1322" s="63"/>
      <c r="F1322" s="63"/>
      <c r="G1322" s="191"/>
      <c r="H1322" s="191"/>
      <c r="I1322" s="191"/>
      <c r="J1322" s="191"/>
      <c r="K1322" s="191"/>
      <c r="L1322" s="191"/>
      <c r="M1322" s="191"/>
      <c r="N1322" s="191"/>
    </row>
    <row r="1323" spans="1:14" s="434" customFormat="1">
      <c r="A1323" s="191"/>
      <c r="B1323" s="191"/>
      <c r="C1323" s="63"/>
      <c r="D1323" s="191"/>
      <c r="E1323" s="63"/>
      <c r="F1323" s="63"/>
      <c r="G1323" s="191"/>
      <c r="H1323" s="191"/>
      <c r="I1323" s="191"/>
      <c r="J1323" s="191"/>
      <c r="K1323" s="191"/>
      <c r="L1323" s="191"/>
      <c r="M1323" s="191"/>
      <c r="N1323" s="191"/>
    </row>
    <row r="1324" spans="1:14" s="434" customFormat="1">
      <c r="A1324" s="191"/>
      <c r="B1324" s="191"/>
      <c r="C1324" s="63"/>
      <c r="D1324" s="191"/>
      <c r="E1324" s="63"/>
      <c r="F1324" s="63"/>
      <c r="G1324" s="191"/>
      <c r="H1324" s="191"/>
      <c r="I1324" s="191"/>
      <c r="J1324" s="191"/>
      <c r="K1324" s="191"/>
      <c r="L1324" s="191"/>
      <c r="M1324" s="191"/>
      <c r="N1324" s="191"/>
    </row>
    <row r="1325" spans="1:14" s="434" customFormat="1">
      <c r="A1325" s="191"/>
      <c r="B1325" s="191"/>
      <c r="C1325" s="63"/>
      <c r="D1325" s="191"/>
      <c r="E1325" s="63"/>
      <c r="F1325" s="63"/>
      <c r="G1325" s="191"/>
      <c r="H1325" s="191"/>
      <c r="I1325" s="191"/>
      <c r="J1325" s="191"/>
      <c r="K1325" s="191"/>
      <c r="L1325" s="191"/>
      <c r="M1325" s="191"/>
      <c r="N1325" s="191"/>
    </row>
    <row r="1326" spans="1:14" s="434" customFormat="1">
      <c r="A1326" s="191"/>
      <c r="B1326" s="191"/>
      <c r="C1326" s="63"/>
      <c r="D1326" s="191"/>
      <c r="E1326" s="63"/>
      <c r="F1326" s="63"/>
      <c r="G1326" s="191"/>
      <c r="H1326" s="191"/>
      <c r="I1326" s="191"/>
      <c r="J1326" s="191"/>
      <c r="K1326" s="191"/>
      <c r="L1326" s="191"/>
      <c r="M1326" s="191"/>
      <c r="N1326" s="191"/>
    </row>
    <row r="1327" spans="1:14" s="434" customFormat="1">
      <c r="A1327" s="191"/>
      <c r="B1327" s="191"/>
      <c r="C1327" s="63"/>
      <c r="D1327" s="191"/>
      <c r="E1327" s="63"/>
      <c r="F1327" s="63"/>
      <c r="G1327" s="191"/>
      <c r="H1327" s="191"/>
      <c r="I1327" s="191"/>
      <c r="J1327" s="191"/>
      <c r="K1327" s="191"/>
      <c r="L1327" s="191"/>
      <c r="M1327" s="191"/>
      <c r="N1327" s="191"/>
    </row>
    <row r="1328" spans="1:14" s="434" customFormat="1">
      <c r="A1328" s="191"/>
      <c r="B1328" s="191"/>
      <c r="C1328" s="63"/>
      <c r="D1328" s="191"/>
      <c r="E1328" s="63"/>
      <c r="F1328" s="63"/>
      <c r="G1328" s="191"/>
      <c r="H1328" s="191"/>
      <c r="I1328" s="191"/>
      <c r="J1328" s="191"/>
      <c r="K1328" s="191"/>
      <c r="L1328" s="191"/>
      <c r="M1328" s="191"/>
      <c r="N1328" s="191"/>
    </row>
    <row r="1329" spans="1:14" s="434" customFormat="1">
      <c r="A1329" s="191"/>
      <c r="B1329" s="191"/>
      <c r="C1329" s="63"/>
      <c r="D1329" s="191"/>
      <c r="E1329" s="63"/>
      <c r="F1329" s="63"/>
      <c r="G1329" s="191"/>
      <c r="H1329" s="191"/>
      <c r="I1329" s="191"/>
      <c r="J1329" s="191"/>
      <c r="K1329" s="191"/>
      <c r="L1329" s="191"/>
      <c r="M1329" s="191"/>
      <c r="N1329" s="191"/>
    </row>
    <row r="1330" spans="1:14" s="434" customFormat="1">
      <c r="A1330" s="191"/>
      <c r="B1330" s="191"/>
      <c r="C1330" s="63"/>
      <c r="D1330" s="191"/>
      <c r="E1330" s="63"/>
      <c r="F1330" s="63"/>
      <c r="G1330" s="191"/>
      <c r="H1330" s="191"/>
      <c r="I1330" s="191"/>
      <c r="J1330" s="191"/>
      <c r="K1330" s="191"/>
      <c r="L1330" s="191"/>
      <c r="M1330" s="191"/>
      <c r="N1330" s="191"/>
    </row>
    <row r="1331" spans="1:14" s="434" customFormat="1">
      <c r="A1331" s="191"/>
      <c r="B1331" s="191"/>
      <c r="C1331" s="63"/>
      <c r="D1331" s="191"/>
      <c r="E1331" s="63"/>
      <c r="F1331" s="63"/>
      <c r="G1331" s="191"/>
      <c r="H1331" s="191"/>
      <c r="I1331" s="191"/>
      <c r="J1331" s="191"/>
      <c r="K1331" s="191"/>
      <c r="L1331" s="191"/>
      <c r="M1331" s="191"/>
      <c r="N1331" s="191"/>
    </row>
    <row r="1332" spans="1:14" s="434" customFormat="1">
      <c r="A1332" s="191"/>
      <c r="B1332" s="191"/>
      <c r="C1332" s="63"/>
      <c r="D1332" s="191"/>
      <c r="E1332" s="63"/>
      <c r="F1332" s="63"/>
      <c r="G1332" s="191"/>
      <c r="H1332" s="191"/>
      <c r="I1332" s="191"/>
      <c r="J1332" s="191"/>
      <c r="K1332" s="191"/>
      <c r="L1332" s="191"/>
      <c r="M1332" s="191"/>
      <c r="N1332" s="191"/>
    </row>
    <row r="1333" spans="1:14" s="434" customFormat="1">
      <c r="A1333" s="191"/>
      <c r="B1333" s="191"/>
      <c r="C1333" s="63"/>
      <c r="D1333" s="191"/>
      <c r="E1333" s="63"/>
      <c r="F1333" s="63"/>
      <c r="G1333" s="191"/>
      <c r="H1333" s="191"/>
      <c r="I1333" s="191"/>
      <c r="J1333" s="191"/>
      <c r="K1333" s="191"/>
      <c r="L1333" s="191"/>
      <c r="M1333" s="191"/>
      <c r="N1333" s="191"/>
    </row>
    <row r="1334" spans="1:14" s="434" customFormat="1">
      <c r="A1334" s="191"/>
      <c r="B1334" s="191"/>
      <c r="C1334" s="63"/>
      <c r="D1334" s="191"/>
      <c r="E1334" s="63"/>
      <c r="F1334" s="63"/>
      <c r="G1334" s="191"/>
      <c r="H1334" s="191"/>
      <c r="I1334" s="191"/>
      <c r="J1334" s="191"/>
      <c r="K1334" s="191"/>
      <c r="L1334" s="191"/>
      <c r="M1334" s="191"/>
      <c r="N1334" s="191"/>
    </row>
    <row r="1335" spans="1:14" s="434" customFormat="1">
      <c r="A1335" s="191"/>
      <c r="B1335" s="191"/>
      <c r="C1335" s="63"/>
      <c r="D1335" s="191"/>
      <c r="E1335" s="63"/>
      <c r="F1335" s="63"/>
      <c r="G1335" s="191"/>
      <c r="H1335" s="191"/>
      <c r="I1335" s="191"/>
      <c r="J1335" s="191"/>
      <c r="K1335" s="191"/>
      <c r="L1335" s="191"/>
      <c r="M1335" s="191"/>
      <c r="N1335" s="191"/>
    </row>
    <row r="1336" spans="1:14" s="434" customFormat="1">
      <c r="A1336" s="191"/>
      <c r="B1336" s="191"/>
      <c r="C1336" s="63"/>
      <c r="D1336" s="191"/>
      <c r="E1336" s="63"/>
      <c r="F1336" s="63"/>
      <c r="G1336" s="191"/>
      <c r="H1336" s="191"/>
      <c r="I1336" s="191"/>
      <c r="J1336" s="191"/>
      <c r="K1336" s="191"/>
      <c r="L1336" s="191"/>
      <c r="M1336" s="191"/>
      <c r="N1336" s="191"/>
    </row>
    <row r="1337" spans="1:14" s="434" customFormat="1">
      <c r="A1337" s="191"/>
      <c r="B1337" s="191"/>
      <c r="C1337" s="63"/>
      <c r="D1337" s="191"/>
      <c r="E1337" s="63"/>
      <c r="F1337" s="63"/>
      <c r="G1337" s="191"/>
      <c r="H1337" s="191"/>
      <c r="I1337" s="191"/>
      <c r="J1337" s="191"/>
      <c r="K1337" s="191"/>
      <c r="L1337" s="191"/>
      <c r="M1337" s="191"/>
      <c r="N1337" s="191"/>
    </row>
    <row r="1338" spans="1:14" s="434" customFormat="1">
      <c r="A1338" s="191"/>
      <c r="B1338" s="191"/>
      <c r="C1338" s="63"/>
      <c r="D1338" s="191"/>
      <c r="E1338" s="63"/>
      <c r="F1338" s="63"/>
      <c r="G1338" s="191"/>
      <c r="H1338" s="191"/>
      <c r="I1338" s="191"/>
      <c r="J1338" s="191"/>
      <c r="K1338" s="191"/>
      <c r="L1338" s="191"/>
      <c r="M1338" s="191"/>
      <c r="N1338" s="191"/>
    </row>
    <row r="1339" spans="1:14" s="434" customFormat="1">
      <c r="A1339" s="191"/>
      <c r="B1339" s="191"/>
      <c r="C1339" s="63"/>
      <c r="D1339" s="191"/>
      <c r="E1339" s="63"/>
      <c r="F1339" s="63"/>
      <c r="G1339" s="191"/>
      <c r="H1339" s="191"/>
      <c r="I1339" s="191"/>
      <c r="J1339" s="191"/>
      <c r="K1339" s="191"/>
      <c r="L1339" s="191"/>
      <c r="M1339" s="191"/>
      <c r="N1339" s="191"/>
    </row>
    <row r="1340" spans="1:14" s="434" customFormat="1">
      <c r="A1340" s="191"/>
      <c r="B1340" s="191"/>
      <c r="C1340" s="63"/>
      <c r="D1340" s="191"/>
      <c r="E1340" s="63"/>
      <c r="F1340" s="63"/>
      <c r="G1340" s="191"/>
      <c r="H1340" s="191"/>
      <c r="I1340" s="191"/>
      <c r="J1340" s="191"/>
      <c r="K1340" s="191"/>
      <c r="L1340" s="191"/>
      <c r="M1340" s="191"/>
      <c r="N1340" s="191"/>
    </row>
    <row r="1341" spans="1:14" s="434" customFormat="1">
      <c r="A1341" s="191"/>
      <c r="B1341" s="191"/>
      <c r="C1341" s="63"/>
      <c r="D1341" s="191"/>
      <c r="E1341" s="63"/>
      <c r="F1341" s="63"/>
      <c r="G1341" s="191"/>
      <c r="H1341" s="191"/>
      <c r="I1341" s="191"/>
      <c r="J1341" s="191"/>
      <c r="K1341" s="191"/>
      <c r="L1341" s="191"/>
      <c r="M1341" s="191"/>
      <c r="N1341" s="191"/>
    </row>
    <row r="1342" spans="1:14" s="434" customFormat="1">
      <c r="A1342" s="191"/>
      <c r="B1342" s="191"/>
      <c r="C1342" s="63"/>
      <c r="D1342" s="191"/>
      <c r="E1342" s="63"/>
      <c r="F1342" s="63"/>
      <c r="G1342" s="191"/>
      <c r="H1342" s="191"/>
      <c r="I1342" s="191"/>
      <c r="J1342" s="191"/>
      <c r="K1342" s="191"/>
      <c r="L1342" s="191"/>
      <c r="M1342" s="191"/>
      <c r="N1342" s="191"/>
    </row>
    <row r="1343" spans="1:14" s="434" customFormat="1">
      <c r="A1343" s="191"/>
      <c r="B1343" s="191"/>
      <c r="C1343" s="63"/>
      <c r="D1343" s="191"/>
      <c r="E1343" s="63"/>
      <c r="F1343" s="63"/>
      <c r="G1343" s="191"/>
      <c r="H1343" s="191"/>
      <c r="I1343" s="191"/>
      <c r="J1343" s="191"/>
      <c r="K1343" s="191"/>
      <c r="L1343" s="191"/>
      <c r="M1343" s="191"/>
      <c r="N1343" s="191"/>
    </row>
    <row r="1344" spans="1:14" s="434" customFormat="1">
      <c r="A1344" s="191"/>
      <c r="B1344" s="191"/>
      <c r="C1344" s="63"/>
      <c r="D1344" s="191"/>
      <c r="E1344" s="63"/>
      <c r="F1344" s="63"/>
      <c r="G1344" s="191"/>
      <c r="H1344" s="191"/>
      <c r="I1344" s="191"/>
      <c r="J1344" s="191"/>
      <c r="K1344" s="191"/>
      <c r="L1344" s="191"/>
      <c r="M1344" s="191"/>
      <c r="N1344" s="191"/>
    </row>
    <row r="1345" spans="1:14" s="434" customFormat="1">
      <c r="A1345" s="191"/>
      <c r="B1345" s="191"/>
      <c r="C1345" s="63"/>
      <c r="D1345" s="191"/>
      <c r="E1345" s="63"/>
      <c r="F1345" s="63"/>
      <c r="G1345" s="191"/>
      <c r="H1345" s="191"/>
      <c r="I1345" s="191"/>
      <c r="J1345" s="191"/>
      <c r="K1345" s="191"/>
      <c r="L1345" s="191"/>
      <c r="M1345" s="191"/>
      <c r="N1345" s="191"/>
    </row>
    <row r="1346" spans="1:14" s="434" customFormat="1">
      <c r="A1346" s="191"/>
      <c r="B1346" s="191"/>
      <c r="C1346" s="63"/>
      <c r="D1346" s="191"/>
      <c r="E1346" s="63"/>
      <c r="F1346" s="63"/>
      <c r="G1346" s="191"/>
      <c r="H1346" s="191"/>
      <c r="I1346" s="191"/>
      <c r="J1346" s="191"/>
      <c r="K1346" s="191"/>
      <c r="L1346" s="191"/>
      <c r="M1346" s="191"/>
      <c r="N1346" s="191"/>
    </row>
    <row r="1347" spans="1:14" s="434" customFormat="1">
      <c r="A1347" s="191"/>
      <c r="B1347" s="191"/>
      <c r="C1347" s="63"/>
      <c r="D1347" s="191"/>
      <c r="E1347" s="63"/>
      <c r="F1347" s="63"/>
      <c r="G1347" s="191"/>
      <c r="H1347" s="191"/>
      <c r="I1347" s="191"/>
      <c r="J1347" s="191"/>
      <c r="K1347" s="191"/>
      <c r="L1347" s="191"/>
      <c r="M1347" s="191"/>
      <c r="N1347" s="191"/>
    </row>
    <row r="1348" spans="1:14" s="434" customFormat="1">
      <c r="A1348" s="191"/>
      <c r="B1348" s="191"/>
      <c r="C1348" s="63"/>
      <c r="D1348" s="191"/>
      <c r="E1348" s="63"/>
      <c r="F1348" s="63"/>
      <c r="G1348" s="191"/>
      <c r="H1348" s="191"/>
      <c r="I1348" s="191"/>
      <c r="J1348" s="191"/>
      <c r="K1348" s="191"/>
      <c r="L1348" s="191"/>
      <c r="M1348" s="191"/>
      <c r="N1348" s="191"/>
    </row>
    <row r="1349" spans="1:14" s="434" customFormat="1">
      <c r="A1349" s="191"/>
      <c r="B1349" s="191"/>
      <c r="C1349" s="63"/>
      <c r="D1349" s="191"/>
      <c r="E1349" s="63"/>
      <c r="F1349" s="63"/>
      <c r="G1349" s="191"/>
      <c r="H1349" s="191"/>
      <c r="I1349" s="191"/>
      <c r="J1349" s="191"/>
      <c r="K1349" s="191"/>
      <c r="L1349" s="191"/>
      <c r="M1349" s="191"/>
      <c r="N1349" s="191"/>
    </row>
    <row r="1350" spans="1:14" s="434" customFormat="1">
      <c r="A1350" s="191"/>
      <c r="B1350" s="191"/>
      <c r="C1350" s="63"/>
      <c r="D1350" s="191"/>
      <c r="E1350" s="63"/>
      <c r="F1350" s="63"/>
      <c r="G1350" s="191"/>
      <c r="H1350" s="191"/>
      <c r="I1350" s="191"/>
      <c r="J1350" s="191"/>
      <c r="K1350" s="191"/>
      <c r="L1350" s="191"/>
      <c r="M1350" s="191"/>
      <c r="N1350" s="191"/>
    </row>
    <row r="1351" spans="1:14" s="434" customFormat="1">
      <c r="A1351" s="191"/>
      <c r="B1351" s="191"/>
      <c r="C1351" s="63"/>
      <c r="D1351" s="191"/>
      <c r="E1351" s="63"/>
      <c r="F1351" s="63"/>
      <c r="G1351" s="191"/>
      <c r="H1351" s="191"/>
      <c r="I1351" s="191"/>
      <c r="J1351" s="191"/>
      <c r="K1351" s="191"/>
      <c r="L1351" s="191"/>
      <c r="M1351" s="191"/>
      <c r="N1351" s="191"/>
    </row>
    <row r="1352" spans="1:14" s="434" customFormat="1">
      <c r="A1352" s="191"/>
      <c r="B1352" s="191"/>
      <c r="C1352" s="63"/>
      <c r="D1352" s="191"/>
      <c r="E1352" s="63"/>
      <c r="F1352" s="63"/>
      <c r="G1352" s="191"/>
      <c r="H1352" s="191"/>
      <c r="I1352" s="191"/>
      <c r="J1352" s="191"/>
      <c r="K1352" s="191"/>
      <c r="L1352" s="191"/>
      <c r="M1352" s="191"/>
      <c r="N1352" s="191"/>
    </row>
    <row r="1353" spans="1:14" s="434" customFormat="1">
      <c r="A1353" s="191"/>
      <c r="B1353" s="191"/>
      <c r="C1353" s="63"/>
      <c r="D1353" s="191"/>
      <c r="E1353" s="63"/>
      <c r="F1353" s="63"/>
      <c r="G1353" s="191"/>
      <c r="H1353" s="191"/>
      <c r="I1353" s="191"/>
      <c r="J1353" s="191"/>
      <c r="K1353" s="191"/>
      <c r="L1353" s="191"/>
      <c r="M1353" s="191"/>
      <c r="N1353" s="191"/>
    </row>
    <row r="1354" spans="1:14" s="434" customFormat="1">
      <c r="A1354" s="191"/>
      <c r="B1354" s="191"/>
      <c r="C1354" s="63"/>
      <c r="D1354" s="191"/>
      <c r="E1354" s="63"/>
      <c r="F1354" s="63"/>
      <c r="G1354" s="191"/>
      <c r="H1354" s="191"/>
      <c r="I1354" s="191"/>
      <c r="J1354" s="191"/>
      <c r="K1354" s="191"/>
      <c r="L1354" s="191"/>
      <c r="M1354" s="191"/>
      <c r="N1354" s="191"/>
    </row>
    <row r="1355" spans="1:14" s="434" customFormat="1">
      <c r="A1355" s="191"/>
      <c r="B1355" s="191"/>
      <c r="C1355" s="63"/>
      <c r="D1355" s="191"/>
      <c r="E1355" s="63"/>
      <c r="F1355" s="63"/>
      <c r="G1355" s="191"/>
      <c r="H1355" s="191"/>
      <c r="I1355" s="191"/>
      <c r="J1355" s="191"/>
      <c r="K1355" s="191"/>
      <c r="L1355" s="191"/>
      <c r="M1355" s="191"/>
      <c r="N1355" s="191"/>
    </row>
    <row r="1356" spans="1:14" s="434" customFormat="1">
      <c r="A1356" s="191"/>
      <c r="B1356" s="191"/>
      <c r="C1356" s="63"/>
      <c r="D1356" s="191"/>
      <c r="E1356" s="63"/>
      <c r="F1356" s="63"/>
      <c r="G1356" s="191"/>
      <c r="H1356" s="191"/>
      <c r="I1356" s="191"/>
      <c r="J1356" s="191"/>
      <c r="K1356" s="191"/>
      <c r="L1356" s="191"/>
      <c r="M1356" s="191"/>
      <c r="N1356" s="191"/>
    </row>
    <row r="1357" spans="1:14" s="434" customFormat="1">
      <c r="A1357" s="191"/>
      <c r="B1357" s="191"/>
      <c r="C1357" s="63"/>
      <c r="D1357" s="191"/>
      <c r="E1357" s="63"/>
      <c r="F1357" s="63"/>
      <c r="G1357" s="191"/>
      <c r="H1357" s="191"/>
      <c r="I1357" s="191"/>
      <c r="J1357" s="191"/>
      <c r="K1357" s="191"/>
      <c r="L1357" s="191"/>
      <c r="M1357" s="191"/>
      <c r="N1357" s="191"/>
    </row>
    <row r="1358" spans="1:14" s="434" customFormat="1">
      <c r="A1358" s="191"/>
      <c r="B1358" s="191"/>
      <c r="C1358" s="63"/>
      <c r="D1358" s="191"/>
      <c r="E1358" s="63"/>
      <c r="F1358" s="63"/>
      <c r="G1358" s="191"/>
      <c r="H1358" s="191"/>
      <c r="I1358" s="191"/>
      <c r="J1358" s="191"/>
      <c r="K1358" s="191"/>
      <c r="L1358" s="191"/>
      <c r="M1358" s="191"/>
      <c r="N1358" s="191"/>
    </row>
    <row r="1359" spans="1:14" s="434" customFormat="1">
      <c r="A1359" s="191"/>
      <c r="B1359" s="191"/>
      <c r="C1359" s="63"/>
      <c r="D1359" s="191"/>
      <c r="E1359" s="63"/>
      <c r="F1359" s="63"/>
      <c r="G1359" s="191"/>
      <c r="H1359" s="191"/>
      <c r="I1359" s="191"/>
      <c r="J1359" s="191"/>
      <c r="K1359" s="191"/>
      <c r="L1359" s="191"/>
      <c r="M1359" s="191"/>
      <c r="N1359" s="191"/>
    </row>
    <row r="1360" spans="1:14" s="434" customFormat="1">
      <c r="A1360" s="191"/>
      <c r="B1360" s="191"/>
      <c r="C1360" s="63"/>
      <c r="D1360" s="191"/>
      <c r="E1360" s="63"/>
      <c r="F1360" s="63"/>
      <c r="G1360" s="191"/>
      <c r="H1360" s="191"/>
      <c r="I1360" s="191"/>
      <c r="J1360" s="191"/>
      <c r="K1360" s="191"/>
      <c r="L1360" s="191"/>
      <c r="M1360" s="191"/>
      <c r="N1360" s="191"/>
    </row>
    <row r="1361" spans="1:14" s="434" customFormat="1">
      <c r="A1361" s="191"/>
      <c r="B1361" s="191"/>
      <c r="C1361" s="63"/>
      <c r="D1361" s="191"/>
      <c r="E1361" s="63"/>
      <c r="F1361" s="63"/>
      <c r="G1361" s="191"/>
      <c r="H1361" s="191"/>
      <c r="I1361" s="191"/>
      <c r="J1361" s="191"/>
      <c r="K1361" s="191"/>
      <c r="L1361" s="191"/>
      <c r="M1361" s="191"/>
      <c r="N1361" s="191"/>
    </row>
    <row r="1362" spans="1:14" s="434" customFormat="1">
      <c r="A1362" s="191"/>
      <c r="B1362" s="191"/>
      <c r="C1362" s="63"/>
      <c r="D1362" s="191"/>
      <c r="E1362" s="63"/>
      <c r="F1362" s="63"/>
      <c r="G1362" s="191"/>
      <c r="H1362" s="191"/>
      <c r="I1362" s="191"/>
      <c r="J1362" s="191"/>
      <c r="K1362" s="191"/>
      <c r="L1362" s="191"/>
      <c r="M1362" s="191"/>
      <c r="N1362" s="191"/>
    </row>
    <row r="1363" spans="1:14" s="434" customFormat="1">
      <c r="A1363" s="191"/>
      <c r="B1363" s="191"/>
      <c r="C1363" s="63"/>
      <c r="D1363" s="191"/>
      <c r="E1363" s="63"/>
      <c r="F1363" s="63"/>
      <c r="G1363" s="191"/>
      <c r="H1363" s="191"/>
      <c r="I1363" s="191"/>
      <c r="J1363" s="191"/>
      <c r="K1363" s="191"/>
      <c r="L1363" s="191"/>
      <c r="M1363" s="191"/>
      <c r="N1363" s="191"/>
    </row>
    <row r="1364" spans="1:14" s="434" customFormat="1">
      <c r="A1364" s="191"/>
      <c r="B1364" s="191"/>
      <c r="C1364" s="63"/>
      <c r="D1364" s="191"/>
      <c r="E1364" s="63"/>
      <c r="F1364" s="63"/>
      <c r="G1364" s="191"/>
      <c r="H1364" s="191"/>
      <c r="I1364" s="191"/>
      <c r="J1364" s="191"/>
      <c r="K1364" s="191"/>
      <c r="L1364" s="191"/>
      <c r="M1364" s="191"/>
      <c r="N1364" s="191"/>
    </row>
    <row r="1365" spans="1:14" s="434" customFormat="1">
      <c r="A1365" s="191"/>
      <c r="B1365" s="191"/>
      <c r="C1365" s="63"/>
      <c r="D1365" s="191"/>
      <c r="E1365" s="63"/>
      <c r="F1365" s="63"/>
      <c r="G1365" s="191"/>
      <c r="H1365" s="191"/>
      <c r="I1365" s="191"/>
      <c r="J1365" s="191"/>
      <c r="K1365" s="191"/>
      <c r="L1365" s="191"/>
      <c r="M1365" s="191"/>
      <c r="N1365" s="191"/>
    </row>
    <row r="1366" spans="1:14" s="434" customFormat="1">
      <c r="A1366" s="191"/>
      <c r="B1366" s="191"/>
      <c r="C1366" s="63"/>
      <c r="D1366" s="191"/>
      <c r="E1366" s="63"/>
      <c r="F1366" s="63"/>
      <c r="G1366" s="191"/>
      <c r="H1366" s="191"/>
      <c r="I1366" s="191"/>
      <c r="J1366" s="191"/>
      <c r="K1366" s="191"/>
      <c r="L1366" s="191"/>
      <c r="M1366" s="191"/>
      <c r="N1366" s="191"/>
    </row>
    <row r="1367" spans="1:14" s="434" customFormat="1">
      <c r="A1367" s="191"/>
      <c r="B1367" s="191"/>
      <c r="C1367" s="63"/>
      <c r="D1367" s="191"/>
      <c r="E1367" s="63"/>
      <c r="F1367" s="63"/>
      <c r="G1367" s="191"/>
      <c r="H1367" s="191"/>
      <c r="I1367" s="191"/>
      <c r="J1367" s="191"/>
      <c r="K1367" s="191"/>
      <c r="L1367" s="191"/>
      <c r="M1367" s="191"/>
      <c r="N1367" s="191"/>
    </row>
    <row r="1368" spans="1:14" s="434" customFormat="1">
      <c r="A1368" s="191"/>
      <c r="B1368" s="191"/>
      <c r="C1368" s="63"/>
      <c r="D1368" s="191"/>
      <c r="E1368" s="63"/>
      <c r="F1368" s="63"/>
      <c r="G1368" s="191"/>
      <c r="H1368" s="191"/>
      <c r="I1368" s="191"/>
      <c r="J1368" s="191"/>
      <c r="K1368" s="191"/>
      <c r="L1368" s="191"/>
      <c r="M1368" s="191"/>
      <c r="N1368" s="191"/>
    </row>
    <row r="1369" spans="1:14" s="434" customFormat="1">
      <c r="A1369" s="191"/>
      <c r="B1369" s="191"/>
      <c r="C1369" s="63"/>
      <c r="D1369" s="191"/>
      <c r="E1369" s="63"/>
      <c r="F1369" s="63"/>
      <c r="G1369" s="191"/>
      <c r="H1369" s="191"/>
      <c r="I1369" s="191"/>
      <c r="J1369" s="191"/>
      <c r="K1369" s="191"/>
      <c r="L1369" s="191"/>
      <c r="M1369" s="191"/>
      <c r="N1369" s="191"/>
    </row>
    <row r="1370" spans="1:14" s="434" customFormat="1">
      <c r="A1370" s="191"/>
      <c r="B1370" s="191"/>
      <c r="C1370" s="63"/>
      <c r="D1370" s="191"/>
      <c r="E1370" s="63"/>
      <c r="F1370" s="63"/>
      <c r="G1370" s="191"/>
      <c r="H1370" s="191"/>
      <c r="I1370" s="191"/>
      <c r="J1370" s="191"/>
      <c r="K1370" s="191"/>
      <c r="L1370" s="191"/>
      <c r="M1370" s="191"/>
      <c r="N1370" s="191"/>
    </row>
    <row r="1371" spans="1:14" s="434" customFormat="1">
      <c r="A1371" s="191"/>
      <c r="B1371" s="191"/>
      <c r="C1371" s="63"/>
      <c r="D1371" s="191"/>
      <c r="E1371" s="63"/>
      <c r="F1371" s="63"/>
      <c r="G1371" s="191"/>
      <c r="H1371" s="191"/>
      <c r="I1371" s="191"/>
      <c r="J1371" s="191"/>
      <c r="K1371" s="191"/>
      <c r="L1371" s="191"/>
      <c r="M1371" s="191"/>
      <c r="N1371" s="191"/>
    </row>
    <row r="1372" spans="1:14" s="434" customFormat="1">
      <c r="A1372" s="191"/>
      <c r="B1372" s="191"/>
      <c r="C1372" s="63"/>
      <c r="D1372" s="191"/>
      <c r="E1372" s="63"/>
      <c r="F1372" s="63"/>
      <c r="G1372" s="191"/>
      <c r="H1372" s="191"/>
      <c r="I1372" s="191"/>
      <c r="J1372" s="191"/>
      <c r="K1372" s="191"/>
      <c r="L1372" s="191"/>
      <c r="M1372" s="191"/>
      <c r="N1372" s="191"/>
    </row>
    <row r="1373" spans="1:14" s="434" customFormat="1">
      <c r="A1373" s="191"/>
      <c r="B1373" s="191"/>
      <c r="C1373" s="63"/>
      <c r="D1373" s="191"/>
      <c r="E1373" s="63"/>
      <c r="F1373" s="63"/>
      <c r="G1373" s="191"/>
      <c r="H1373" s="191"/>
      <c r="I1373" s="191"/>
      <c r="J1373" s="191"/>
      <c r="K1373" s="191"/>
      <c r="L1373" s="191"/>
      <c r="M1373" s="191"/>
      <c r="N1373" s="191"/>
    </row>
    <row r="1374" spans="1:14" s="434" customFormat="1">
      <c r="A1374" s="191"/>
      <c r="B1374" s="191"/>
      <c r="C1374" s="63"/>
      <c r="D1374" s="191"/>
      <c r="E1374" s="63"/>
      <c r="F1374" s="63"/>
      <c r="G1374" s="191"/>
      <c r="H1374" s="191"/>
      <c r="I1374" s="191"/>
      <c r="J1374" s="191"/>
      <c r="K1374" s="191"/>
      <c r="L1374" s="191"/>
      <c r="M1374" s="191"/>
      <c r="N1374" s="191"/>
    </row>
    <row r="1375" spans="1:14" s="434" customFormat="1">
      <c r="A1375" s="191"/>
      <c r="B1375" s="191"/>
      <c r="C1375" s="63"/>
      <c r="D1375" s="191"/>
      <c r="E1375" s="63"/>
      <c r="F1375" s="63"/>
      <c r="G1375" s="191"/>
      <c r="H1375" s="191"/>
      <c r="I1375" s="191"/>
      <c r="J1375" s="191"/>
      <c r="K1375" s="191"/>
      <c r="L1375" s="191"/>
      <c r="M1375" s="191"/>
      <c r="N1375" s="191"/>
    </row>
    <row r="1376" spans="1:14" s="434" customFormat="1">
      <c r="A1376" s="191"/>
      <c r="B1376" s="191"/>
      <c r="C1376" s="63"/>
      <c r="D1376" s="191"/>
      <c r="E1376" s="63"/>
      <c r="F1376" s="63"/>
      <c r="G1376" s="191"/>
      <c r="H1376" s="191"/>
      <c r="I1376" s="191"/>
      <c r="J1376" s="191"/>
      <c r="K1376" s="191"/>
      <c r="L1376" s="191"/>
      <c r="M1376" s="191"/>
      <c r="N1376" s="191"/>
    </row>
    <row r="1377" spans="1:14" s="434" customFormat="1">
      <c r="A1377" s="191"/>
      <c r="B1377" s="191"/>
      <c r="C1377" s="63"/>
      <c r="D1377" s="191"/>
      <c r="E1377" s="63"/>
      <c r="F1377" s="63"/>
      <c r="G1377" s="191"/>
      <c r="H1377" s="191"/>
      <c r="I1377" s="191"/>
      <c r="J1377" s="191"/>
      <c r="K1377" s="191"/>
      <c r="L1377" s="191"/>
      <c r="M1377" s="191"/>
      <c r="N1377" s="191"/>
    </row>
    <row r="1378" spans="1:14" s="434" customFormat="1">
      <c r="A1378" s="191"/>
      <c r="B1378" s="191"/>
      <c r="C1378" s="63"/>
      <c r="D1378" s="191"/>
      <c r="E1378" s="63"/>
      <c r="F1378" s="63"/>
      <c r="G1378" s="191"/>
      <c r="H1378" s="191"/>
      <c r="I1378" s="191"/>
      <c r="J1378" s="191"/>
      <c r="K1378" s="191"/>
      <c r="L1378" s="191"/>
      <c r="M1378" s="191"/>
      <c r="N1378" s="191"/>
    </row>
    <row r="1379" spans="1:14" s="434" customFormat="1">
      <c r="A1379" s="191"/>
      <c r="B1379" s="191"/>
      <c r="C1379" s="63"/>
      <c r="D1379" s="191"/>
      <c r="E1379" s="63"/>
      <c r="F1379" s="63"/>
      <c r="G1379" s="191"/>
      <c r="H1379" s="191"/>
      <c r="I1379" s="191"/>
      <c r="J1379" s="191"/>
      <c r="K1379" s="191"/>
      <c r="L1379" s="191"/>
      <c r="M1379" s="191"/>
      <c r="N1379" s="191"/>
    </row>
    <row r="1380" spans="1:14" s="434" customFormat="1">
      <c r="A1380" s="191"/>
      <c r="B1380" s="191"/>
      <c r="C1380" s="63"/>
      <c r="D1380" s="191"/>
      <c r="E1380" s="63"/>
      <c r="F1380" s="63"/>
      <c r="G1380" s="191"/>
      <c r="H1380" s="191"/>
      <c r="I1380" s="191"/>
      <c r="J1380" s="191"/>
      <c r="K1380" s="191"/>
      <c r="L1380" s="191"/>
      <c r="M1380" s="191"/>
      <c r="N1380" s="191"/>
    </row>
    <row r="1381" spans="1:14" s="434" customFormat="1">
      <c r="A1381" s="191"/>
      <c r="B1381" s="191"/>
      <c r="C1381" s="63"/>
      <c r="D1381" s="191"/>
      <c r="E1381" s="63"/>
      <c r="F1381" s="63"/>
      <c r="G1381" s="191"/>
      <c r="H1381" s="191"/>
      <c r="I1381" s="191"/>
      <c r="J1381" s="191"/>
      <c r="K1381" s="191"/>
      <c r="L1381" s="191"/>
      <c r="M1381" s="191"/>
      <c r="N1381" s="191"/>
    </row>
    <row r="1382" spans="1:14" s="434" customFormat="1">
      <c r="A1382" s="191"/>
      <c r="B1382" s="191"/>
      <c r="C1382" s="63"/>
      <c r="D1382" s="191"/>
      <c r="E1382" s="63"/>
      <c r="F1382" s="63"/>
      <c r="G1382" s="191"/>
      <c r="H1382" s="191"/>
      <c r="I1382" s="191"/>
      <c r="J1382" s="191"/>
      <c r="K1382" s="191"/>
      <c r="L1382" s="191"/>
      <c r="M1382" s="191"/>
      <c r="N1382" s="191"/>
    </row>
    <row r="1383" spans="1:14" s="434" customFormat="1">
      <c r="A1383" s="191"/>
      <c r="B1383" s="191"/>
      <c r="C1383" s="63"/>
      <c r="D1383" s="191"/>
      <c r="E1383" s="63"/>
      <c r="F1383" s="63"/>
      <c r="G1383" s="191"/>
      <c r="H1383" s="191"/>
      <c r="I1383" s="191"/>
      <c r="J1383" s="191"/>
      <c r="K1383" s="191"/>
      <c r="L1383" s="191"/>
      <c r="M1383" s="191"/>
      <c r="N1383" s="191"/>
    </row>
    <row r="1384" spans="1:14" s="434" customFormat="1">
      <c r="A1384" s="191"/>
      <c r="B1384" s="191"/>
      <c r="C1384" s="63"/>
      <c r="D1384" s="191"/>
      <c r="E1384" s="63"/>
      <c r="F1384" s="63"/>
      <c r="G1384" s="191"/>
      <c r="H1384" s="191"/>
      <c r="I1384" s="191"/>
      <c r="J1384" s="191"/>
      <c r="K1384" s="191"/>
      <c r="L1384" s="191"/>
      <c r="M1384" s="191"/>
      <c r="N1384" s="191"/>
    </row>
    <row r="1385" spans="1:14" s="434" customFormat="1">
      <c r="A1385" s="191"/>
      <c r="B1385" s="191"/>
      <c r="C1385" s="63"/>
      <c r="D1385" s="191"/>
      <c r="E1385" s="63"/>
      <c r="F1385" s="63"/>
      <c r="G1385" s="191"/>
      <c r="H1385" s="191"/>
      <c r="I1385" s="191"/>
      <c r="J1385" s="191"/>
      <c r="K1385" s="191"/>
      <c r="L1385" s="191"/>
      <c r="M1385" s="191"/>
      <c r="N1385" s="191"/>
    </row>
    <row r="1386" spans="1:14" s="434" customFormat="1">
      <c r="A1386" s="191"/>
      <c r="B1386" s="191"/>
      <c r="C1386" s="63"/>
      <c r="D1386" s="191"/>
      <c r="E1386" s="63"/>
      <c r="F1386" s="63"/>
      <c r="G1386" s="191"/>
      <c r="H1386" s="191"/>
      <c r="I1386" s="191"/>
      <c r="J1386" s="191"/>
      <c r="K1386" s="191"/>
      <c r="L1386" s="191"/>
      <c r="M1386" s="191"/>
      <c r="N1386" s="191"/>
    </row>
    <row r="1387" spans="1:14" s="434" customFormat="1">
      <c r="A1387" s="191"/>
      <c r="B1387" s="191"/>
      <c r="C1387" s="63"/>
      <c r="D1387" s="191"/>
      <c r="E1387" s="63"/>
      <c r="F1387" s="63"/>
      <c r="G1387" s="191"/>
      <c r="H1387" s="191"/>
      <c r="I1387" s="191"/>
      <c r="J1387" s="191"/>
      <c r="K1387" s="191"/>
      <c r="L1387" s="191"/>
      <c r="M1387" s="191"/>
      <c r="N1387" s="191"/>
    </row>
    <row r="1388" spans="1:14" s="434" customFormat="1">
      <c r="A1388" s="191"/>
      <c r="B1388" s="191"/>
      <c r="C1388" s="63"/>
      <c r="D1388" s="191"/>
      <c r="E1388" s="63"/>
      <c r="F1388" s="63"/>
      <c r="G1388" s="191"/>
      <c r="H1388" s="191"/>
      <c r="I1388" s="191"/>
      <c r="J1388" s="191"/>
      <c r="K1388" s="191"/>
      <c r="L1388" s="191"/>
      <c r="M1388" s="191"/>
      <c r="N1388" s="191"/>
    </row>
    <row r="1389" spans="1:14" s="434" customFormat="1">
      <c r="A1389" s="191"/>
      <c r="B1389" s="191"/>
      <c r="C1389" s="63"/>
      <c r="D1389" s="191"/>
      <c r="E1389" s="63"/>
      <c r="F1389" s="63"/>
      <c r="G1389" s="191"/>
      <c r="H1389" s="191"/>
      <c r="I1389" s="191"/>
      <c r="J1389" s="191"/>
      <c r="K1389" s="191"/>
      <c r="L1389" s="191"/>
      <c r="M1389" s="191"/>
      <c r="N1389" s="191"/>
    </row>
    <row r="1390" spans="1:14" s="434" customFormat="1">
      <c r="A1390" s="191"/>
      <c r="B1390" s="191"/>
      <c r="C1390" s="63"/>
      <c r="D1390" s="191"/>
      <c r="E1390" s="63"/>
      <c r="F1390" s="63"/>
      <c r="G1390" s="191"/>
      <c r="H1390" s="191"/>
      <c r="I1390" s="191"/>
      <c r="J1390" s="191"/>
      <c r="K1390" s="191"/>
      <c r="L1390" s="191"/>
      <c r="M1390" s="191"/>
      <c r="N1390" s="191"/>
    </row>
    <row r="1391" spans="1:14" s="434" customFormat="1">
      <c r="A1391" s="191"/>
      <c r="B1391" s="191"/>
      <c r="C1391" s="63"/>
      <c r="D1391" s="191"/>
      <c r="E1391" s="63"/>
      <c r="F1391" s="63"/>
      <c r="G1391" s="191"/>
      <c r="H1391" s="191"/>
      <c r="I1391" s="191"/>
      <c r="J1391" s="191"/>
      <c r="K1391" s="191"/>
      <c r="L1391" s="191"/>
      <c r="M1391" s="191"/>
      <c r="N1391" s="191"/>
    </row>
    <row r="1392" spans="1:14" s="434" customFormat="1">
      <c r="A1392" s="191"/>
      <c r="B1392" s="191"/>
      <c r="C1392" s="63"/>
      <c r="D1392" s="191"/>
      <c r="E1392" s="63"/>
      <c r="F1392" s="63"/>
      <c r="G1392" s="191"/>
      <c r="H1392" s="191"/>
      <c r="I1392" s="191"/>
      <c r="J1392" s="191"/>
      <c r="K1392" s="191"/>
      <c r="L1392" s="191"/>
      <c r="M1392" s="191"/>
      <c r="N1392" s="191"/>
    </row>
    <row r="1393" spans="1:14" s="434" customFormat="1">
      <c r="A1393" s="191"/>
      <c r="B1393" s="191"/>
      <c r="C1393" s="63"/>
      <c r="D1393" s="191"/>
      <c r="E1393" s="63"/>
      <c r="F1393" s="63"/>
      <c r="G1393" s="191"/>
      <c r="H1393" s="191"/>
      <c r="I1393" s="191"/>
      <c r="J1393" s="191"/>
      <c r="K1393" s="191"/>
      <c r="L1393" s="191"/>
      <c r="M1393" s="191"/>
      <c r="N1393" s="191"/>
    </row>
    <row r="1394" spans="1:14" s="434" customFormat="1">
      <c r="A1394" s="191"/>
      <c r="B1394" s="191"/>
      <c r="C1394" s="63"/>
      <c r="D1394" s="191"/>
      <c r="E1394" s="63"/>
      <c r="F1394" s="63"/>
      <c r="G1394" s="191"/>
      <c r="H1394" s="191"/>
      <c r="I1394" s="191"/>
      <c r="J1394" s="191"/>
      <c r="K1394" s="191"/>
      <c r="L1394" s="191"/>
      <c r="M1394" s="191"/>
      <c r="N1394" s="191"/>
    </row>
    <row r="1395" spans="1:14" s="434" customFormat="1">
      <c r="A1395" s="191"/>
      <c r="B1395" s="191"/>
      <c r="C1395" s="63"/>
      <c r="D1395" s="191"/>
      <c r="E1395" s="63"/>
      <c r="F1395" s="63"/>
      <c r="G1395" s="191"/>
      <c r="H1395" s="191"/>
      <c r="I1395" s="191"/>
      <c r="J1395" s="191"/>
      <c r="K1395" s="191"/>
      <c r="L1395" s="191"/>
      <c r="M1395" s="191"/>
      <c r="N1395" s="191"/>
    </row>
    <row r="1396" spans="1:14" s="434" customFormat="1">
      <c r="A1396" s="191"/>
      <c r="B1396" s="191"/>
      <c r="C1396" s="63"/>
      <c r="D1396" s="191"/>
      <c r="E1396" s="63"/>
      <c r="F1396" s="63"/>
      <c r="G1396" s="191"/>
      <c r="H1396" s="191"/>
      <c r="I1396" s="191"/>
      <c r="J1396" s="191"/>
      <c r="K1396" s="191"/>
      <c r="L1396" s="191"/>
      <c r="M1396" s="191"/>
      <c r="N1396" s="191"/>
    </row>
    <row r="1397" spans="1:14" s="434" customFormat="1">
      <c r="A1397" s="191"/>
      <c r="B1397" s="191"/>
      <c r="C1397" s="63"/>
      <c r="D1397" s="191"/>
      <c r="E1397" s="63"/>
      <c r="F1397" s="63"/>
      <c r="G1397" s="191"/>
      <c r="H1397" s="191"/>
      <c r="I1397" s="191"/>
      <c r="J1397" s="191"/>
      <c r="K1397" s="191"/>
      <c r="L1397" s="191"/>
      <c r="M1397" s="191"/>
      <c r="N1397" s="191"/>
    </row>
    <row r="1398" spans="1:14" s="434" customFormat="1">
      <c r="A1398" s="191"/>
      <c r="B1398" s="191"/>
      <c r="C1398" s="63"/>
      <c r="D1398" s="191"/>
      <c r="E1398" s="63"/>
      <c r="F1398" s="63"/>
      <c r="G1398" s="191"/>
      <c r="H1398" s="191"/>
      <c r="I1398" s="191"/>
      <c r="J1398" s="191"/>
      <c r="K1398" s="191"/>
      <c r="L1398" s="191"/>
      <c r="M1398" s="191"/>
      <c r="N1398" s="191"/>
    </row>
    <row r="1399" spans="1:14" s="434" customFormat="1">
      <c r="A1399" s="191"/>
      <c r="B1399" s="191"/>
      <c r="C1399" s="63"/>
      <c r="D1399" s="191"/>
      <c r="E1399" s="63"/>
      <c r="F1399" s="63"/>
      <c r="G1399" s="191"/>
      <c r="H1399" s="191"/>
      <c r="I1399" s="191"/>
      <c r="J1399" s="191"/>
      <c r="K1399" s="191"/>
      <c r="L1399" s="191"/>
      <c r="M1399" s="191"/>
      <c r="N1399" s="191"/>
    </row>
    <row r="1400" spans="1:14" s="434" customFormat="1">
      <c r="A1400" s="191"/>
      <c r="B1400" s="191"/>
      <c r="C1400" s="63"/>
      <c r="D1400" s="191"/>
      <c r="E1400" s="63"/>
      <c r="F1400" s="63"/>
      <c r="G1400" s="191"/>
      <c r="H1400" s="191"/>
      <c r="I1400" s="191"/>
      <c r="J1400" s="191"/>
      <c r="K1400" s="191"/>
      <c r="L1400" s="191"/>
      <c r="M1400" s="191"/>
      <c r="N1400" s="191"/>
    </row>
    <row r="1401" spans="1:14" s="434" customFormat="1">
      <c r="A1401" s="191"/>
      <c r="B1401" s="191"/>
      <c r="C1401" s="63"/>
      <c r="D1401" s="191"/>
      <c r="E1401" s="63"/>
      <c r="F1401" s="63"/>
      <c r="G1401" s="191"/>
      <c r="H1401" s="191"/>
      <c r="I1401" s="191"/>
      <c r="J1401" s="191"/>
      <c r="K1401" s="191"/>
      <c r="L1401" s="191"/>
      <c r="M1401" s="191"/>
      <c r="N1401" s="191"/>
    </row>
    <row r="1402" spans="1:14" s="434" customFormat="1">
      <c r="A1402" s="191"/>
      <c r="B1402" s="191"/>
      <c r="C1402" s="63"/>
      <c r="D1402" s="191"/>
      <c r="E1402" s="63"/>
      <c r="F1402" s="63"/>
      <c r="G1402" s="191"/>
      <c r="H1402" s="191"/>
      <c r="I1402" s="191"/>
      <c r="J1402" s="191"/>
      <c r="K1402" s="191"/>
      <c r="L1402" s="191"/>
      <c r="M1402" s="191"/>
      <c r="N1402" s="191"/>
    </row>
    <row r="1403" spans="1:14" s="434" customFormat="1">
      <c r="A1403" s="191"/>
      <c r="B1403" s="191"/>
      <c r="C1403" s="63"/>
      <c r="D1403" s="191"/>
      <c r="E1403" s="63"/>
      <c r="F1403" s="63"/>
      <c r="G1403" s="191"/>
      <c r="H1403" s="191"/>
      <c r="I1403" s="191"/>
      <c r="J1403" s="191"/>
      <c r="K1403" s="191"/>
      <c r="L1403" s="191"/>
      <c r="M1403" s="191"/>
      <c r="N1403" s="191"/>
    </row>
    <row r="1404" spans="1:14" s="434" customFormat="1">
      <c r="A1404" s="191"/>
      <c r="B1404" s="191"/>
      <c r="C1404" s="63"/>
      <c r="D1404" s="191"/>
      <c r="E1404" s="63"/>
      <c r="F1404" s="63"/>
      <c r="G1404" s="191"/>
      <c r="H1404" s="191"/>
      <c r="I1404" s="191"/>
      <c r="J1404" s="191"/>
      <c r="K1404" s="191"/>
      <c r="L1404" s="191"/>
      <c r="M1404" s="191"/>
      <c r="N1404" s="191"/>
    </row>
    <row r="1405" spans="1:14" s="434" customFormat="1">
      <c r="A1405" s="191"/>
      <c r="B1405" s="191"/>
      <c r="C1405" s="63"/>
      <c r="D1405" s="191"/>
      <c r="E1405" s="63"/>
      <c r="F1405" s="63"/>
      <c r="G1405" s="191"/>
      <c r="H1405" s="191"/>
      <c r="I1405" s="191"/>
      <c r="J1405" s="191"/>
      <c r="K1405" s="191"/>
      <c r="L1405" s="191"/>
      <c r="M1405" s="191"/>
      <c r="N1405" s="191"/>
    </row>
    <row r="1406" spans="1:14" s="434" customFormat="1">
      <c r="A1406" s="191"/>
      <c r="B1406" s="191"/>
      <c r="C1406" s="63"/>
      <c r="D1406" s="191"/>
      <c r="E1406" s="63"/>
      <c r="F1406" s="63"/>
      <c r="G1406" s="191"/>
      <c r="H1406" s="191"/>
      <c r="I1406" s="191"/>
      <c r="J1406" s="191"/>
      <c r="K1406" s="191"/>
      <c r="L1406" s="191"/>
      <c r="M1406" s="191"/>
      <c r="N1406" s="191"/>
    </row>
    <row r="1407" spans="1:14" s="434" customFormat="1">
      <c r="A1407" s="191"/>
      <c r="B1407" s="191"/>
      <c r="C1407" s="63"/>
      <c r="D1407" s="191"/>
      <c r="E1407" s="63"/>
      <c r="F1407" s="63"/>
      <c r="G1407" s="191"/>
      <c r="H1407" s="191"/>
      <c r="I1407" s="191"/>
      <c r="J1407" s="191"/>
      <c r="K1407" s="191"/>
      <c r="L1407" s="191"/>
      <c r="M1407" s="191"/>
      <c r="N1407" s="191"/>
    </row>
    <row r="1408" spans="1:14" s="434" customFormat="1">
      <c r="A1408" s="191"/>
      <c r="B1408" s="191"/>
      <c r="C1408" s="63"/>
      <c r="D1408" s="191"/>
      <c r="E1408" s="63"/>
      <c r="F1408" s="63"/>
      <c r="G1408" s="191"/>
      <c r="H1408" s="191"/>
      <c r="I1408" s="191"/>
      <c r="J1408" s="191"/>
      <c r="K1408" s="191"/>
      <c r="L1408" s="191"/>
      <c r="M1408" s="191"/>
      <c r="N1408" s="191"/>
    </row>
    <row r="1409" spans="1:14" s="434" customFormat="1">
      <c r="A1409" s="191"/>
      <c r="B1409" s="191"/>
      <c r="C1409" s="63"/>
      <c r="D1409" s="191"/>
      <c r="E1409" s="63"/>
      <c r="F1409" s="63"/>
      <c r="G1409" s="191"/>
      <c r="H1409" s="191"/>
      <c r="I1409" s="191"/>
      <c r="J1409" s="191"/>
      <c r="K1409" s="191"/>
      <c r="L1409" s="191"/>
      <c r="M1409" s="191"/>
      <c r="N1409" s="191"/>
    </row>
    <row r="1410" spans="1:14" s="434" customFormat="1">
      <c r="A1410" s="191"/>
      <c r="B1410" s="191"/>
      <c r="C1410" s="63"/>
      <c r="D1410" s="191"/>
      <c r="E1410" s="63"/>
      <c r="F1410" s="63"/>
      <c r="G1410" s="191"/>
      <c r="H1410" s="191"/>
      <c r="I1410" s="191"/>
      <c r="J1410" s="191"/>
      <c r="K1410" s="191"/>
      <c r="L1410" s="191"/>
      <c r="M1410" s="191"/>
      <c r="N1410" s="191"/>
    </row>
    <row r="1411" spans="1:14" s="434" customFormat="1">
      <c r="A1411" s="191"/>
      <c r="B1411" s="191"/>
      <c r="C1411" s="63"/>
      <c r="D1411" s="191"/>
      <c r="E1411" s="63"/>
      <c r="F1411" s="63"/>
      <c r="G1411" s="191"/>
      <c r="H1411" s="191"/>
      <c r="I1411" s="191"/>
      <c r="J1411" s="191"/>
      <c r="K1411" s="191"/>
      <c r="L1411" s="191"/>
      <c r="M1411" s="191"/>
      <c r="N1411" s="191"/>
    </row>
    <row r="1412" spans="1:14" s="434" customFormat="1">
      <c r="A1412" s="191"/>
      <c r="B1412" s="191"/>
      <c r="C1412" s="63"/>
      <c r="D1412" s="191"/>
      <c r="E1412" s="63"/>
      <c r="F1412" s="63"/>
      <c r="G1412" s="191"/>
      <c r="H1412" s="191"/>
      <c r="I1412" s="191"/>
      <c r="J1412" s="191"/>
      <c r="K1412" s="191"/>
      <c r="L1412" s="191"/>
      <c r="M1412" s="191"/>
      <c r="N1412" s="191"/>
    </row>
    <row r="1413" spans="1:14" s="434" customFormat="1">
      <c r="A1413" s="191"/>
      <c r="B1413" s="191"/>
      <c r="C1413" s="63"/>
      <c r="D1413" s="191"/>
      <c r="E1413" s="63"/>
      <c r="F1413" s="63"/>
      <c r="G1413" s="191"/>
      <c r="H1413" s="191"/>
      <c r="I1413" s="191"/>
      <c r="J1413" s="191"/>
      <c r="K1413" s="191"/>
      <c r="L1413" s="191"/>
      <c r="M1413" s="191"/>
      <c r="N1413" s="191"/>
    </row>
    <row r="1414" spans="1:14" s="434" customFormat="1">
      <c r="A1414" s="191"/>
      <c r="B1414" s="191"/>
      <c r="C1414" s="63"/>
      <c r="D1414" s="191"/>
      <c r="E1414" s="63"/>
      <c r="F1414" s="63"/>
      <c r="G1414" s="191"/>
      <c r="H1414" s="191"/>
      <c r="I1414" s="191"/>
      <c r="J1414" s="191"/>
      <c r="K1414" s="191"/>
      <c r="L1414" s="191"/>
      <c r="M1414" s="191"/>
      <c r="N1414" s="191"/>
    </row>
    <row r="1415" spans="1:14" s="434" customFormat="1">
      <c r="A1415" s="191"/>
      <c r="B1415" s="191"/>
      <c r="C1415" s="63"/>
      <c r="D1415" s="191"/>
      <c r="E1415" s="63"/>
      <c r="F1415" s="63"/>
      <c r="G1415" s="191"/>
      <c r="H1415" s="191"/>
      <c r="I1415" s="191"/>
      <c r="J1415" s="191"/>
      <c r="K1415" s="191"/>
      <c r="L1415" s="191"/>
      <c r="M1415" s="191"/>
      <c r="N1415" s="191"/>
    </row>
    <row r="1416" spans="1:14" s="434" customFormat="1">
      <c r="A1416" s="191"/>
      <c r="B1416" s="191"/>
      <c r="C1416" s="63"/>
      <c r="D1416" s="191"/>
      <c r="E1416" s="63"/>
      <c r="F1416" s="63"/>
      <c r="G1416" s="191"/>
      <c r="H1416" s="191"/>
      <c r="I1416" s="191"/>
      <c r="J1416" s="191"/>
      <c r="K1416" s="191"/>
      <c r="L1416" s="191"/>
      <c r="M1416" s="191"/>
      <c r="N1416" s="191"/>
    </row>
    <row r="1417" spans="1:14" s="434" customFormat="1">
      <c r="A1417" s="191"/>
      <c r="B1417" s="191"/>
      <c r="C1417" s="63"/>
      <c r="D1417" s="191"/>
      <c r="E1417" s="63"/>
      <c r="F1417" s="63"/>
      <c r="G1417" s="191"/>
      <c r="H1417" s="191"/>
      <c r="I1417" s="191"/>
      <c r="J1417" s="191"/>
      <c r="K1417" s="191"/>
      <c r="L1417" s="191"/>
      <c r="M1417" s="191"/>
      <c r="N1417" s="191"/>
    </row>
    <row r="1418" spans="1:14" s="434" customFormat="1">
      <c r="A1418" s="191"/>
      <c r="B1418" s="191"/>
      <c r="C1418" s="63"/>
      <c r="D1418" s="191"/>
      <c r="E1418" s="63"/>
      <c r="F1418" s="63"/>
      <c r="G1418" s="191"/>
      <c r="H1418" s="191"/>
      <c r="I1418" s="191"/>
      <c r="J1418" s="191"/>
      <c r="K1418" s="191"/>
      <c r="L1418" s="191"/>
      <c r="M1418" s="191"/>
      <c r="N1418" s="191"/>
    </row>
    <row r="1419" spans="1:14" s="434" customFormat="1">
      <c r="A1419" s="191"/>
      <c r="B1419" s="191"/>
      <c r="C1419" s="63"/>
      <c r="D1419" s="191"/>
      <c r="E1419" s="63"/>
      <c r="F1419" s="63"/>
      <c r="G1419" s="191"/>
      <c r="H1419" s="191"/>
      <c r="I1419" s="191"/>
      <c r="J1419" s="191"/>
      <c r="K1419" s="191"/>
      <c r="L1419" s="191"/>
      <c r="M1419" s="191"/>
      <c r="N1419" s="191"/>
    </row>
    <row r="1420" spans="1:14" s="434" customFormat="1">
      <c r="A1420" s="191"/>
      <c r="B1420" s="191"/>
      <c r="C1420" s="63"/>
      <c r="D1420" s="191"/>
      <c r="E1420" s="63"/>
      <c r="F1420" s="63"/>
      <c r="G1420" s="191"/>
      <c r="H1420" s="191"/>
      <c r="I1420" s="191"/>
      <c r="J1420" s="191"/>
      <c r="K1420" s="191"/>
      <c r="L1420" s="191"/>
      <c r="M1420" s="191"/>
      <c r="N1420" s="191"/>
    </row>
    <row r="1421" spans="1:14" s="434" customFormat="1">
      <c r="A1421" s="191"/>
      <c r="B1421" s="191"/>
      <c r="C1421" s="63"/>
      <c r="D1421" s="191"/>
      <c r="E1421" s="63"/>
      <c r="F1421" s="63"/>
      <c r="G1421" s="191"/>
      <c r="H1421" s="191"/>
      <c r="I1421" s="191"/>
      <c r="J1421" s="191"/>
      <c r="K1421" s="191"/>
      <c r="L1421" s="191"/>
      <c r="M1421" s="191"/>
      <c r="N1421" s="191"/>
    </row>
    <row r="1422" spans="1:14" s="434" customFormat="1">
      <c r="A1422" s="191"/>
      <c r="B1422" s="191"/>
      <c r="C1422" s="63"/>
      <c r="D1422" s="191"/>
      <c r="E1422" s="63"/>
      <c r="F1422" s="63"/>
      <c r="G1422" s="191"/>
      <c r="H1422" s="191"/>
      <c r="I1422" s="191"/>
      <c r="J1422" s="191"/>
      <c r="K1422" s="191"/>
      <c r="L1422" s="191"/>
      <c r="M1422" s="191"/>
      <c r="N1422" s="191"/>
    </row>
    <row r="1423" spans="1:14" s="434" customFormat="1">
      <c r="A1423" s="191"/>
      <c r="B1423" s="191"/>
      <c r="C1423" s="63"/>
      <c r="D1423" s="191"/>
      <c r="E1423" s="63"/>
      <c r="F1423" s="63"/>
      <c r="G1423" s="191"/>
      <c r="H1423" s="191"/>
      <c r="I1423" s="191"/>
      <c r="J1423" s="191"/>
      <c r="K1423" s="191"/>
      <c r="L1423" s="191"/>
      <c r="M1423" s="191"/>
      <c r="N1423" s="191"/>
    </row>
    <row r="1424" spans="1:14" s="434" customFormat="1">
      <c r="A1424" s="191"/>
      <c r="B1424" s="191"/>
      <c r="C1424" s="63"/>
      <c r="D1424" s="191"/>
      <c r="E1424" s="63"/>
      <c r="F1424" s="63"/>
      <c r="G1424" s="191"/>
      <c r="H1424" s="191"/>
      <c r="I1424" s="191"/>
      <c r="J1424" s="191"/>
      <c r="K1424" s="191"/>
      <c r="L1424" s="191"/>
      <c r="M1424" s="191"/>
      <c r="N1424" s="191"/>
    </row>
    <row r="1425" spans="1:14" s="434" customFormat="1">
      <c r="A1425" s="191"/>
      <c r="B1425" s="191"/>
      <c r="C1425" s="63"/>
      <c r="D1425" s="191"/>
      <c r="E1425" s="63"/>
      <c r="F1425" s="63"/>
      <c r="G1425" s="191"/>
      <c r="H1425" s="191"/>
      <c r="I1425" s="191"/>
      <c r="J1425" s="191"/>
      <c r="K1425" s="191"/>
      <c r="L1425" s="191"/>
      <c r="M1425" s="191"/>
      <c r="N1425" s="191"/>
    </row>
    <row r="1426" spans="1:14" s="434" customFormat="1">
      <c r="A1426" s="191"/>
      <c r="B1426" s="191"/>
      <c r="C1426" s="63"/>
      <c r="D1426" s="191"/>
      <c r="E1426" s="63"/>
      <c r="F1426" s="63"/>
      <c r="G1426" s="191"/>
      <c r="H1426" s="191"/>
      <c r="I1426" s="191"/>
      <c r="J1426" s="191"/>
      <c r="K1426" s="191"/>
      <c r="L1426" s="191"/>
      <c r="M1426" s="191"/>
      <c r="N1426" s="191"/>
    </row>
    <row r="1427" spans="1:14" s="434" customFormat="1">
      <c r="A1427" s="191"/>
      <c r="B1427" s="191"/>
      <c r="C1427" s="63"/>
      <c r="D1427" s="191"/>
      <c r="E1427" s="63"/>
      <c r="F1427" s="63"/>
      <c r="G1427" s="191"/>
      <c r="H1427" s="191"/>
      <c r="I1427" s="191"/>
      <c r="J1427" s="191"/>
      <c r="K1427" s="191"/>
      <c r="L1427" s="191"/>
      <c r="M1427" s="191"/>
      <c r="N1427" s="191"/>
    </row>
    <row r="1428" spans="1:14" s="434" customFormat="1">
      <c r="A1428" s="191"/>
      <c r="B1428" s="191"/>
      <c r="C1428" s="63"/>
      <c r="D1428" s="191"/>
      <c r="E1428" s="63"/>
      <c r="F1428" s="63"/>
      <c r="G1428" s="191"/>
      <c r="H1428" s="191"/>
      <c r="I1428" s="191"/>
      <c r="J1428" s="191"/>
      <c r="K1428" s="191"/>
      <c r="L1428" s="191"/>
      <c r="M1428" s="191"/>
      <c r="N1428" s="191"/>
    </row>
    <row r="1429" spans="1:14" s="434" customFormat="1">
      <c r="A1429" s="191"/>
      <c r="B1429" s="191"/>
      <c r="C1429" s="63"/>
      <c r="D1429" s="191"/>
      <c r="E1429" s="63"/>
      <c r="F1429" s="63"/>
      <c r="G1429" s="191"/>
      <c r="H1429" s="191"/>
      <c r="I1429" s="191"/>
      <c r="J1429" s="191"/>
      <c r="K1429" s="191"/>
      <c r="L1429" s="191"/>
      <c r="M1429" s="191"/>
      <c r="N1429" s="191"/>
    </row>
    <row r="1430" spans="1:14" s="434" customFormat="1">
      <c r="A1430" s="191"/>
      <c r="B1430" s="191"/>
      <c r="C1430" s="63"/>
      <c r="D1430" s="191"/>
      <c r="E1430" s="63"/>
      <c r="F1430" s="63"/>
      <c r="G1430" s="191"/>
      <c r="H1430" s="191"/>
      <c r="I1430" s="191"/>
      <c r="J1430" s="191"/>
      <c r="K1430" s="191"/>
      <c r="L1430" s="191"/>
      <c r="M1430" s="191"/>
      <c r="N1430" s="191"/>
    </row>
    <row r="1431" spans="1:14" s="434" customFormat="1">
      <c r="A1431" s="191"/>
      <c r="B1431" s="191"/>
      <c r="C1431" s="63"/>
      <c r="D1431" s="191"/>
      <c r="E1431" s="63"/>
      <c r="F1431" s="63"/>
      <c r="G1431" s="191"/>
      <c r="H1431" s="191"/>
      <c r="I1431" s="191"/>
      <c r="J1431" s="191"/>
      <c r="K1431" s="191"/>
      <c r="L1431" s="191"/>
      <c r="M1431" s="191"/>
      <c r="N1431" s="191"/>
    </row>
    <row r="1432" spans="1:14" s="434" customFormat="1">
      <c r="A1432" s="191"/>
      <c r="B1432" s="191"/>
      <c r="C1432" s="63"/>
      <c r="D1432" s="191"/>
      <c r="E1432" s="63"/>
      <c r="F1432" s="63"/>
      <c r="G1432" s="191"/>
      <c r="H1432" s="191"/>
      <c r="I1432" s="191"/>
      <c r="J1432" s="191"/>
      <c r="K1432" s="191"/>
      <c r="L1432" s="191"/>
      <c r="M1432" s="191"/>
      <c r="N1432" s="191"/>
    </row>
    <row r="1433" spans="1:14" s="434" customFormat="1">
      <c r="A1433" s="191"/>
      <c r="B1433" s="191"/>
      <c r="C1433" s="63"/>
      <c r="D1433" s="191"/>
      <c r="E1433" s="63"/>
      <c r="F1433" s="63"/>
      <c r="G1433" s="191"/>
      <c r="H1433" s="191"/>
      <c r="I1433" s="191"/>
      <c r="J1433" s="191"/>
      <c r="K1433" s="191"/>
      <c r="L1433" s="191"/>
      <c r="M1433" s="191"/>
      <c r="N1433" s="191"/>
    </row>
    <row r="1434" spans="1:14" s="434" customFormat="1">
      <c r="A1434" s="191"/>
      <c r="B1434" s="191"/>
      <c r="C1434" s="63"/>
      <c r="D1434" s="191"/>
      <c r="E1434" s="63"/>
      <c r="F1434" s="63"/>
      <c r="G1434" s="191"/>
      <c r="H1434" s="191"/>
      <c r="I1434" s="191"/>
      <c r="J1434" s="191"/>
      <c r="K1434" s="191"/>
      <c r="L1434" s="191"/>
      <c r="M1434" s="191"/>
      <c r="N1434" s="191"/>
    </row>
    <row r="1435" spans="1:14" s="434" customFormat="1">
      <c r="A1435" s="191"/>
      <c r="B1435" s="191"/>
      <c r="C1435" s="63"/>
      <c r="D1435" s="191"/>
      <c r="E1435" s="63"/>
      <c r="F1435" s="63"/>
      <c r="G1435" s="191"/>
      <c r="H1435" s="191"/>
      <c r="I1435" s="191"/>
      <c r="J1435" s="191"/>
      <c r="K1435" s="191"/>
      <c r="L1435" s="191"/>
      <c r="M1435" s="191"/>
      <c r="N1435" s="191"/>
    </row>
    <row r="1436" spans="1:14" s="434" customFormat="1">
      <c r="A1436" s="191"/>
      <c r="B1436" s="191"/>
      <c r="C1436" s="63"/>
      <c r="D1436" s="191"/>
      <c r="E1436" s="63"/>
      <c r="F1436" s="63"/>
      <c r="G1436" s="191"/>
      <c r="H1436" s="191"/>
      <c r="I1436" s="191"/>
      <c r="J1436" s="191"/>
      <c r="K1436" s="191"/>
      <c r="L1436" s="191"/>
      <c r="M1436" s="191"/>
      <c r="N1436" s="191"/>
    </row>
    <row r="1437" spans="1:14" s="434" customFormat="1">
      <c r="A1437" s="191"/>
      <c r="B1437" s="191"/>
      <c r="C1437" s="63"/>
      <c r="D1437" s="191"/>
      <c r="E1437" s="63"/>
      <c r="F1437" s="63"/>
      <c r="G1437" s="191"/>
      <c r="H1437" s="191"/>
      <c r="I1437" s="191"/>
      <c r="J1437" s="191"/>
      <c r="K1437" s="191"/>
      <c r="L1437" s="191"/>
      <c r="M1437" s="191"/>
      <c r="N1437" s="191"/>
    </row>
    <row r="1438" spans="1:14" s="434" customFormat="1">
      <c r="A1438" s="191"/>
      <c r="B1438" s="191"/>
      <c r="C1438" s="63"/>
      <c r="D1438" s="191"/>
      <c r="E1438" s="63"/>
      <c r="F1438" s="63"/>
      <c r="G1438" s="191"/>
      <c r="H1438" s="191"/>
      <c r="I1438" s="191"/>
      <c r="J1438" s="191"/>
      <c r="K1438" s="191"/>
      <c r="L1438" s="191"/>
      <c r="M1438" s="191"/>
      <c r="N1438" s="191"/>
    </row>
    <row r="1439" spans="1:14" s="434" customFormat="1">
      <c r="A1439" s="191"/>
      <c r="B1439" s="191"/>
      <c r="C1439" s="63"/>
      <c r="D1439" s="191"/>
      <c r="E1439" s="63"/>
      <c r="F1439" s="63"/>
      <c r="G1439" s="191"/>
      <c r="H1439" s="191"/>
      <c r="I1439" s="191"/>
      <c r="J1439" s="191"/>
      <c r="K1439" s="191"/>
      <c r="L1439" s="191"/>
      <c r="M1439" s="191"/>
      <c r="N1439" s="191"/>
    </row>
    <row r="1440" spans="1:14" s="434" customFormat="1">
      <c r="A1440" s="191"/>
      <c r="B1440" s="191"/>
      <c r="C1440" s="63"/>
      <c r="D1440" s="191"/>
      <c r="E1440" s="63"/>
      <c r="F1440" s="63"/>
      <c r="G1440" s="191"/>
      <c r="H1440" s="191"/>
      <c r="I1440" s="191"/>
      <c r="J1440" s="191"/>
      <c r="K1440" s="191"/>
      <c r="L1440" s="191"/>
      <c r="M1440" s="191"/>
      <c r="N1440" s="191"/>
    </row>
    <row r="1441" spans="1:14" s="434" customFormat="1">
      <c r="A1441" s="191"/>
      <c r="B1441" s="191"/>
      <c r="C1441" s="63"/>
      <c r="D1441" s="191"/>
      <c r="E1441" s="63"/>
      <c r="F1441" s="63"/>
      <c r="G1441" s="191"/>
      <c r="H1441" s="191"/>
      <c r="I1441" s="191"/>
      <c r="J1441" s="191"/>
      <c r="K1441" s="191"/>
      <c r="L1441" s="191"/>
      <c r="M1441" s="191"/>
      <c r="N1441" s="191"/>
    </row>
    <row r="1442" spans="1:14" s="434" customFormat="1">
      <c r="A1442" s="191"/>
      <c r="B1442" s="191"/>
      <c r="C1442" s="63"/>
      <c r="D1442" s="191"/>
      <c r="E1442" s="63"/>
      <c r="F1442" s="63"/>
      <c r="G1442" s="191"/>
      <c r="H1442" s="191"/>
      <c r="I1442" s="191"/>
      <c r="J1442" s="191"/>
      <c r="K1442" s="191"/>
      <c r="L1442" s="191"/>
      <c r="M1442" s="191"/>
      <c r="N1442" s="191"/>
    </row>
    <row r="1443" spans="1:14" s="434" customFormat="1">
      <c r="A1443" s="191"/>
      <c r="B1443" s="191"/>
      <c r="C1443" s="63"/>
      <c r="D1443" s="191"/>
      <c r="E1443" s="63"/>
      <c r="F1443" s="63"/>
      <c r="G1443" s="191"/>
      <c r="H1443" s="191"/>
      <c r="I1443" s="191"/>
      <c r="J1443" s="191"/>
      <c r="K1443" s="191"/>
      <c r="L1443" s="191"/>
      <c r="M1443" s="191"/>
      <c r="N1443" s="191"/>
    </row>
    <row r="1444" spans="1:14" s="434" customFormat="1">
      <c r="A1444" s="191"/>
      <c r="B1444" s="191"/>
      <c r="C1444" s="63"/>
      <c r="D1444" s="191"/>
      <c r="E1444" s="63"/>
      <c r="F1444" s="63"/>
      <c r="G1444" s="191"/>
      <c r="H1444" s="191"/>
      <c r="I1444" s="191"/>
      <c r="J1444" s="191"/>
      <c r="K1444" s="191"/>
      <c r="L1444" s="191"/>
      <c r="M1444" s="191"/>
      <c r="N1444" s="191"/>
    </row>
    <row r="1445" spans="1:14" s="434" customFormat="1">
      <c r="A1445" s="191"/>
      <c r="B1445" s="191"/>
      <c r="C1445" s="63"/>
      <c r="D1445" s="191"/>
      <c r="E1445" s="63"/>
      <c r="F1445" s="63"/>
      <c r="G1445" s="191"/>
      <c r="H1445" s="191"/>
      <c r="I1445" s="191"/>
      <c r="J1445" s="191"/>
      <c r="K1445" s="191"/>
      <c r="L1445" s="191"/>
      <c r="M1445" s="191"/>
      <c r="N1445" s="191"/>
    </row>
    <row r="1446" spans="1:14" s="434" customFormat="1">
      <c r="A1446" s="191"/>
      <c r="B1446" s="191"/>
      <c r="C1446" s="63"/>
      <c r="D1446" s="191"/>
      <c r="E1446" s="63"/>
      <c r="F1446" s="63"/>
      <c r="G1446" s="191"/>
      <c r="H1446" s="191"/>
      <c r="I1446" s="191"/>
      <c r="J1446" s="191"/>
      <c r="K1446" s="191"/>
      <c r="L1446" s="191"/>
      <c r="M1446" s="191"/>
      <c r="N1446" s="191"/>
    </row>
    <row r="1447" spans="1:14" s="434" customFormat="1">
      <c r="A1447" s="191"/>
      <c r="B1447" s="191"/>
      <c r="C1447" s="63"/>
      <c r="D1447" s="191"/>
      <c r="E1447" s="63"/>
      <c r="F1447" s="63"/>
      <c r="G1447" s="191"/>
      <c r="H1447" s="191"/>
      <c r="I1447" s="191"/>
      <c r="J1447" s="191"/>
      <c r="K1447" s="191"/>
      <c r="L1447" s="191"/>
      <c r="M1447" s="191"/>
      <c r="N1447" s="191"/>
    </row>
    <row r="1448" spans="1:14" s="434" customFormat="1">
      <c r="A1448" s="191"/>
      <c r="B1448" s="191"/>
      <c r="C1448" s="63"/>
      <c r="D1448" s="191"/>
      <c r="E1448" s="63"/>
      <c r="F1448" s="63"/>
      <c r="G1448" s="191"/>
      <c r="H1448" s="191"/>
      <c r="I1448" s="191"/>
      <c r="J1448" s="191"/>
      <c r="K1448" s="191"/>
      <c r="L1448" s="191"/>
      <c r="M1448" s="191"/>
      <c r="N1448" s="191"/>
    </row>
    <row r="1449" spans="1:14" s="434" customFormat="1">
      <c r="A1449" s="191"/>
      <c r="B1449" s="191"/>
      <c r="C1449" s="63"/>
      <c r="D1449" s="191"/>
      <c r="E1449" s="63"/>
      <c r="F1449" s="63"/>
      <c r="G1449" s="191"/>
      <c r="H1449" s="191"/>
      <c r="I1449" s="191"/>
      <c r="J1449" s="191"/>
      <c r="K1449" s="191"/>
      <c r="L1449" s="191"/>
      <c r="M1449" s="191"/>
      <c r="N1449" s="191"/>
    </row>
    <row r="1450" spans="1:14" s="434" customFormat="1">
      <c r="A1450" s="191"/>
      <c r="B1450" s="191"/>
      <c r="C1450" s="63"/>
      <c r="D1450" s="191"/>
      <c r="E1450" s="63"/>
      <c r="F1450" s="63"/>
      <c r="G1450" s="191"/>
      <c r="H1450" s="191"/>
      <c r="I1450" s="191"/>
      <c r="J1450" s="191"/>
      <c r="K1450" s="191"/>
      <c r="L1450" s="191"/>
      <c r="M1450" s="191"/>
      <c r="N1450" s="191"/>
    </row>
    <row r="1451" spans="1:14" s="434" customFormat="1">
      <c r="A1451" s="191"/>
      <c r="B1451" s="191"/>
      <c r="C1451" s="63"/>
      <c r="D1451" s="191"/>
      <c r="E1451" s="63"/>
      <c r="F1451" s="63"/>
      <c r="G1451" s="191"/>
      <c r="H1451" s="191"/>
      <c r="I1451" s="191"/>
      <c r="J1451" s="191"/>
      <c r="K1451" s="191"/>
      <c r="L1451" s="191"/>
      <c r="M1451" s="191"/>
      <c r="N1451" s="191"/>
    </row>
    <row r="1452" spans="1:14" s="434" customFormat="1">
      <c r="A1452" s="191"/>
      <c r="B1452" s="191"/>
      <c r="C1452" s="63"/>
      <c r="D1452" s="191"/>
      <c r="E1452" s="63"/>
      <c r="F1452" s="63"/>
      <c r="G1452" s="191"/>
      <c r="H1452" s="191"/>
      <c r="I1452" s="191"/>
      <c r="J1452" s="191"/>
      <c r="K1452" s="191"/>
      <c r="L1452" s="191"/>
      <c r="M1452" s="191"/>
      <c r="N1452" s="191"/>
    </row>
    <row r="1453" spans="1:14" s="434" customFormat="1">
      <c r="A1453" s="191"/>
      <c r="B1453" s="191"/>
      <c r="C1453" s="63"/>
      <c r="D1453" s="191"/>
      <c r="E1453" s="63"/>
      <c r="F1453" s="63"/>
      <c r="G1453" s="191"/>
      <c r="H1453" s="191"/>
      <c r="I1453" s="191"/>
      <c r="J1453" s="191"/>
      <c r="K1453" s="191"/>
      <c r="L1453" s="191"/>
      <c r="M1453" s="191"/>
      <c r="N1453" s="191"/>
    </row>
    <row r="1454" spans="1:14" s="434" customFormat="1">
      <c r="A1454" s="191"/>
      <c r="B1454" s="191"/>
      <c r="C1454" s="63"/>
      <c r="D1454" s="191"/>
      <c r="E1454" s="63"/>
      <c r="F1454" s="63"/>
      <c r="G1454" s="191"/>
      <c r="H1454" s="191"/>
      <c r="I1454" s="191"/>
      <c r="J1454" s="191"/>
      <c r="K1454" s="191"/>
      <c r="L1454" s="191"/>
      <c r="M1454" s="191"/>
      <c r="N1454" s="191"/>
    </row>
    <row r="1455" spans="1:14" s="434" customFormat="1">
      <c r="A1455" s="191"/>
      <c r="B1455" s="191"/>
      <c r="C1455" s="63"/>
      <c r="D1455" s="191"/>
      <c r="E1455" s="63"/>
      <c r="F1455" s="63"/>
      <c r="G1455" s="191"/>
      <c r="H1455" s="191"/>
      <c r="I1455" s="191"/>
      <c r="J1455" s="191"/>
      <c r="K1455" s="191"/>
      <c r="L1455" s="191"/>
      <c r="M1455" s="191"/>
      <c r="N1455" s="191"/>
    </row>
    <row r="1456" spans="1:14" s="434" customFormat="1">
      <c r="A1456" s="191"/>
      <c r="B1456" s="191"/>
      <c r="C1456" s="63"/>
      <c r="D1456" s="191"/>
      <c r="E1456" s="63"/>
      <c r="F1456" s="63"/>
      <c r="G1456" s="191"/>
      <c r="H1456" s="191"/>
      <c r="I1456" s="191"/>
      <c r="J1456" s="191"/>
      <c r="K1456" s="191"/>
      <c r="L1456" s="191"/>
      <c r="M1456" s="191"/>
      <c r="N1456" s="191"/>
    </row>
    <row r="1457" spans="1:14" s="434" customFormat="1">
      <c r="A1457" s="191"/>
      <c r="B1457" s="191"/>
      <c r="C1457" s="63"/>
      <c r="D1457" s="191"/>
      <c r="E1457" s="63"/>
      <c r="F1457" s="63"/>
      <c r="G1457" s="191"/>
      <c r="H1457" s="191"/>
      <c r="I1457" s="191"/>
      <c r="J1457" s="191"/>
      <c r="K1457" s="191"/>
      <c r="L1457" s="191"/>
      <c r="M1457" s="191"/>
      <c r="N1457" s="191"/>
    </row>
    <row r="1458" spans="1:14" s="434" customFormat="1">
      <c r="A1458" s="191"/>
      <c r="B1458" s="191"/>
      <c r="C1458" s="63"/>
      <c r="D1458" s="191"/>
      <c r="E1458" s="63"/>
      <c r="F1458" s="63"/>
      <c r="G1458" s="191"/>
      <c r="H1458" s="191"/>
      <c r="I1458" s="191"/>
      <c r="J1458" s="191"/>
      <c r="K1458" s="191"/>
      <c r="L1458" s="191"/>
      <c r="M1458" s="191"/>
      <c r="N1458" s="191"/>
    </row>
    <row r="1459" spans="1:14" s="434" customFormat="1">
      <c r="A1459" s="191"/>
      <c r="B1459" s="191"/>
      <c r="C1459" s="63"/>
      <c r="D1459" s="191"/>
      <c r="E1459" s="63"/>
      <c r="F1459" s="63"/>
      <c r="G1459" s="191"/>
      <c r="H1459" s="191"/>
      <c r="I1459" s="191"/>
      <c r="J1459" s="191"/>
      <c r="K1459" s="191"/>
      <c r="L1459" s="191"/>
      <c r="M1459" s="191"/>
      <c r="N1459" s="191"/>
    </row>
    <row r="1460" spans="1:14" s="434" customFormat="1">
      <c r="A1460" s="191"/>
      <c r="B1460" s="191"/>
      <c r="C1460" s="63"/>
      <c r="D1460" s="191"/>
      <c r="E1460" s="63"/>
      <c r="F1460" s="63"/>
      <c r="G1460" s="191"/>
      <c r="H1460" s="191"/>
      <c r="I1460" s="191"/>
      <c r="J1460" s="191"/>
      <c r="K1460" s="191"/>
      <c r="L1460" s="191"/>
      <c r="M1460" s="191"/>
      <c r="N1460" s="191"/>
    </row>
    <row r="1461" spans="1:14" s="434" customFormat="1">
      <c r="A1461" s="191"/>
      <c r="B1461" s="191"/>
      <c r="C1461" s="63"/>
      <c r="D1461" s="191"/>
      <c r="E1461" s="63"/>
      <c r="F1461" s="63"/>
      <c r="G1461" s="191"/>
      <c r="H1461" s="191"/>
      <c r="I1461" s="191"/>
      <c r="J1461" s="191"/>
      <c r="K1461" s="191"/>
      <c r="L1461" s="191"/>
      <c r="M1461" s="191"/>
      <c r="N1461" s="191"/>
    </row>
    <row r="1462" spans="1:14" s="434" customFormat="1">
      <c r="A1462" s="191"/>
      <c r="B1462" s="191"/>
      <c r="C1462" s="63"/>
      <c r="D1462" s="191"/>
      <c r="E1462" s="63"/>
      <c r="F1462" s="63"/>
      <c r="G1462" s="191"/>
      <c r="H1462" s="191"/>
      <c r="I1462" s="191"/>
      <c r="J1462" s="191"/>
      <c r="K1462" s="191"/>
      <c r="L1462" s="191"/>
      <c r="M1462" s="191"/>
      <c r="N1462" s="191"/>
    </row>
    <row r="1463" spans="1:14" s="434" customFormat="1">
      <c r="A1463" s="191"/>
      <c r="B1463" s="191"/>
      <c r="C1463" s="63"/>
      <c r="D1463" s="191"/>
      <c r="E1463" s="63"/>
      <c r="F1463" s="63"/>
      <c r="G1463" s="191"/>
      <c r="H1463" s="191"/>
      <c r="I1463" s="191"/>
      <c r="J1463" s="191"/>
      <c r="K1463" s="191"/>
      <c r="L1463" s="191"/>
      <c r="M1463" s="191"/>
      <c r="N1463" s="191"/>
    </row>
    <row r="1464" spans="1:14" s="434" customFormat="1">
      <c r="A1464" s="191"/>
      <c r="B1464" s="191"/>
      <c r="C1464" s="63"/>
      <c r="D1464" s="191"/>
      <c r="E1464" s="63"/>
      <c r="F1464" s="63"/>
      <c r="G1464" s="191"/>
      <c r="H1464" s="191"/>
      <c r="I1464" s="191"/>
      <c r="J1464" s="191"/>
      <c r="K1464" s="191"/>
      <c r="L1464" s="191"/>
      <c r="M1464" s="191"/>
      <c r="N1464" s="191"/>
    </row>
    <row r="1465" spans="1:14" s="434" customFormat="1">
      <c r="A1465" s="191"/>
      <c r="B1465" s="191"/>
      <c r="C1465" s="63"/>
      <c r="D1465" s="191"/>
      <c r="E1465" s="63"/>
      <c r="F1465" s="63"/>
      <c r="G1465" s="191"/>
      <c r="H1465" s="191"/>
      <c r="I1465" s="191"/>
      <c r="J1465" s="191"/>
      <c r="K1465" s="191"/>
      <c r="L1465" s="191"/>
      <c r="M1465" s="191"/>
      <c r="N1465" s="191"/>
    </row>
    <row r="1466" spans="1:14" s="434" customFormat="1">
      <c r="A1466" s="191"/>
      <c r="B1466" s="191"/>
      <c r="C1466" s="63"/>
      <c r="D1466" s="191"/>
      <c r="E1466" s="63"/>
      <c r="F1466" s="63"/>
      <c r="G1466" s="191"/>
      <c r="H1466" s="191"/>
      <c r="I1466" s="191"/>
      <c r="J1466" s="191"/>
      <c r="K1466" s="191"/>
      <c r="L1466" s="191"/>
      <c r="M1466" s="191"/>
      <c r="N1466" s="191"/>
    </row>
    <row r="1467" spans="1:14" s="434" customFormat="1">
      <c r="A1467" s="191"/>
      <c r="B1467" s="191"/>
      <c r="C1467" s="63"/>
      <c r="D1467" s="191"/>
      <c r="E1467" s="63"/>
      <c r="F1467" s="63"/>
      <c r="G1467" s="191"/>
      <c r="H1467" s="191"/>
      <c r="I1467" s="191"/>
      <c r="J1467" s="191"/>
      <c r="K1467" s="191"/>
      <c r="L1467" s="191"/>
      <c r="M1467" s="191"/>
      <c r="N1467" s="191"/>
    </row>
    <row r="1468" spans="1:14" s="434" customFormat="1">
      <c r="A1468" s="191"/>
      <c r="B1468" s="191"/>
      <c r="C1468" s="63"/>
      <c r="D1468" s="191"/>
      <c r="E1468" s="63"/>
      <c r="F1468" s="63"/>
      <c r="G1468" s="191"/>
      <c r="H1468" s="191"/>
      <c r="I1468" s="191"/>
      <c r="J1468" s="191"/>
      <c r="K1468" s="191"/>
      <c r="L1468" s="191"/>
      <c r="M1468" s="191"/>
      <c r="N1468" s="191"/>
    </row>
    <row r="1469" spans="1:14" s="434" customFormat="1">
      <c r="A1469" s="191"/>
      <c r="B1469" s="191"/>
      <c r="C1469" s="63"/>
      <c r="D1469" s="191"/>
      <c r="E1469" s="63"/>
      <c r="F1469" s="63"/>
      <c r="G1469" s="191"/>
      <c r="H1469" s="191"/>
      <c r="I1469" s="191"/>
      <c r="J1469" s="191"/>
      <c r="K1469" s="191"/>
      <c r="L1469" s="191"/>
      <c r="M1469" s="191"/>
      <c r="N1469" s="191"/>
    </row>
    <row r="1470" spans="1:14" s="434" customFormat="1">
      <c r="A1470" s="191"/>
      <c r="B1470" s="191"/>
      <c r="C1470" s="63"/>
      <c r="D1470" s="191"/>
      <c r="E1470" s="63"/>
      <c r="F1470" s="63"/>
      <c r="G1470" s="191"/>
      <c r="H1470" s="191"/>
      <c r="I1470" s="191"/>
      <c r="J1470" s="191"/>
      <c r="K1470" s="191"/>
      <c r="L1470" s="191"/>
      <c r="M1470" s="191"/>
      <c r="N1470" s="191"/>
    </row>
    <row r="1471" spans="1:14" s="434" customFormat="1">
      <c r="A1471" s="191"/>
      <c r="B1471" s="191"/>
      <c r="C1471" s="63"/>
      <c r="D1471" s="191"/>
      <c r="E1471" s="63"/>
      <c r="F1471" s="63"/>
      <c r="G1471" s="191"/>
      <c r="H1471" s="191"/>
      <c r="I1471" s="191"/>
      <c r="J1471" s="191"/>
      <c r="K1471" s="191"/>
      <c r="L1471" s="191"/>
      <c r="M1471" s="191"/>
      <c r="N1471" s="191"/>
    </row>
    <row r="1472" spans="1:14" s="434" customFormat="1">
      <c r="A1472" s="191"/>
      <c r="B1472" s="191"/>
      <c r="C1472" s="63"/>
      <c r="D1472" s="191"/>
      <c r="E1472" s="63"/>
      <c r="F1472" s="63"/>
      <c r="G1472" s="191"/>
      <c r="H1472" s="191"/>
      <c r="I1472" s="191"/>
      <c r="J1472" s="191"/>
      <c r="K1472" s="191"/>
      <c r="L1472" s="191"/>
      <c r="M1472" s="191"/>
      <c r="N1472" s="191"/>
    </row>
    <row r="1473" spans="1:14" s="434" customFormat="1">
      <c r="A1473" s="191"/>
      <c r="B1473" s="191"/>
      <c r="C1473" s="63"/>
      <c r="D1473" s="191"/>
      <c r="E1473" s="63"/>
      <c r="F1473" s="63"/>
      <c r="G1473" s="191"/>
      <c r="H1473" s="191"/>
      <c r="I1473" s="191"/>
      <c r="J1473" s="191"/>
      <c r="K1473" s="191"/>
      <c r="L1473" s="191"/>
      <c r="M1473" s="191"/>
      <c r="N1473" s="191"/>
    </row>
    <row r="1474" spans="1:14" s="434" customFormat="1">
      <c r="A1474" s="191"/>
      <c r="B1474" s="191"/>
      <c r="C1474" s="63"/>
      <c r="D1474" s="191"/>
      <c r="E1474" s="63"/>
      <c r="F1474" s="63"/>
      <c r="G1474" s="191"/>
      <c r="H1474" s="191"/>
      <c r="I1474" s="191"/>
      <c r="J1474" s="191"/>
      <c r="K1474" s="191"/>
      <c r="L1474" s="191"/>
      <c r="M1474" s="191"/>
      <c r="N1474" s="191"/>
    </row>
    <row r="1475" spans="1:14" s="434" customFormat="1">
      <c r="A1475" s="191"/>
      <c r="B1475" s="191"/>
      <c r="C1475" s="63"/>
      <c r="D1475" s="191"/>
      <c r="E1475" s="63"/>
      <c r="F1475" s="63"/>
      <c r="G1475" s="191"/>
      <c r="H1475" s="191"/>
      <c r="I1475" s="191"/>
      <c r="J1475" s="191"/>
      <c r="K1475" s="191"/>
      <c r="L1475" s="191"/>
      <c r="M1475" s="191"/>
      <c r="N1475" s="191"/>
    </row>
    <row r="1476" spans="1:14" s="434" customFormat="1">
      <c r="A1476" s="191"/>
      <c r="B1476" s="191"/>
      <c r="C1476" s="63"/>
      <c r="D1476" s="191"/>
      <c r="E1476" s="63"/>
      <c r="F1476" s="63"/>
      <c r="G1476" s="191"/>
      <c r="H1476" s="191"/>
      <c r="I1476" s="191"/>
      <c r="J1476" s="191"/>
      <c r="K1476" s="191"/>
      <c r="L1476" s="191"/>
      <c r="M1476" s="191"/>
      <c r="N1476" s="191"/>
    </row>
    <row r="1477" spans="1:14" s="434" customFormat="1">
      <c r="A1477" s="191"/>
      <c r="B1477" s="191"/>
      <c r="C1477" s="63"/>
      <c r="D1477" s="191"/>
      <c r="E1477" s="63"/>
      <c r="F1477" s="63"/>
      <c r="G1477" s="191"/>
      <c r="H1477" s="191"/>
      <c r="I1477" s="191"/>
      <c r="J1477" s="191"/>
      <c r="K1477" s="191"/>
      <c r="L1477" s="191"/>
      <c r="M1477" s="191"/>
      <c r="N1477" s="191"/>
    </row>
    <row r="1478" spans="1:14" s="434" customFormat="1">
      <c r="A1478" s="191"/>
      <c r="B1478" s="191"/>
      <c r="C1478" s="63"/>
      <c r="D1478" s="191"/>
      <c r="E1478" s="63"/>
      <c r="F1478" s="63"/>
      <c r="G1478" s="191"/>
      <c r="H1478" s="191"/>
      <c r="I1478" s="191"/>
      <c r="J1478" s="191"/>
      <c r="K1478" s="191"/>
      <c r="L1478" s="191"/>
      <c r="M1478" s="191"/>
      <c r="N1478" s="191"/>
    </row>
    <row r="1479" spans="1:14" s="434" customFormat="1">
      <c r="A1479" s="191"/>
      <c r="B1479" s="191"/>
      <c r="C1479" s="63"/>
      <c r="D1479" s="191"/>
      <c r="E1479" s="63"/>
      <c r="F1479" s="63"/>
      <c r="G1479" s="191"/>
      <c r="H1479" s="191"/>
      <c r="I1479" s="191"/>
      <c r="J1479" s="191"/>
      <c r="K1479" s="191"/>
      <c r="L1479" s="191"/>
      <c r="M1479" s="191"/>
      <c r="N1479" s="191"/>
    </row>
    <row r="1480" spans="1:14" s="434" customFormat="1">
      <c r="A1480" s="191"/>
      <c r="B1480" s="191"/>
      <c r="C1480" s="63"/>
      <c r="D1480" s="191"/>
      <c r="E1480" s="63"/>
      <c r="F1480" s="63"/>
      <c r="G1480" s="191"/>
      <c r="H1480" s="191"/>
      <c r="I1480" s="191"/>
      <c r="J1480" s="191"/>
      <c r="K1480" s="191"/>
      <c r="L1480" s="191"/>
      <c r="M1480" s="191"/>
      <c r="N1480" s="191"/>
    </row>
    <row r="1481" spans="1:14" s="434" customFormat="1">
      <c r="A1481" s="191"/>
      <c r="B1481" s="191"/>
      <c r="C1481" s="63"/>
      <c r="D1481" s="191"/>
      <c r="E1481" s="63"/>
      <c r="F1481" s="63"/>
      <c r="G1481" s="191"/>
      <c r="H1481" s="191"/>
      <c r="I1481" s="191"/>
      <c r="J1481" s="191"/>
      <c r="K1481" s="191"/>
      <c r="L1481" s="191"/>
      <c r="M1481" s="191"/>
      <c r="N1481" s="191"/>
    </row>
    <row r="1482" spans="1:14" s="434" customFormat="1">
      <c r="A1482" s="191"/>
      <c r="B1482" s="191"/>
      <c r="C1482" s="63"/>
      <c r="D1482" s="191"/>
      <c r="E1482" s="63"/>
      <c r="F1482" s="63"/>
      <c r="G1482" s="191"/>
      <c r="H1482" s="191"/>
      <c r="I1482" s="191"/>
      <c r="J1482" s="191"/>
      <c r="K1482" s="191"/>
      <c r="L1482" s="191"/>
      <c r="M1482" s="191"/>
      <c r="N1482" s="191"/>
    </row>
    <row r="1483" spans="1:14" s="434" customFormat="1">
      <c r="A1483" s="191"/>
      <c r="B1483" s="191"/>
      <c r="C1483" s="63"/>
      <c r="D1483" s="191"/>
      <c r="E1483" s="63"/>
      <c r="F1483" s="63"/>
      <c r="G1483" s="191"/>
      <c r="H1483" s="191"/>
      <c r="I1483" s="191"/>
      <c r="J1483" s="191"/>
      <c r="K1483" s="191"/>
      <c r="L1483" s="191"/>
      <c r="M1483" s="191"/>
      <c r="N1483" s="191"/>
    </row>
    <row r="1484" spans="1:14" s="434" customFormat="1">
      <c r="A1484" s="191"/>
      <c r="B1484" s="191"/>
      <c r="C1484" s="63"/>
      <c r="D1484" s="191"/>
      <c r="E1484" s="63"/>
      <c r="F1484" s="63"/>
      <c r="G1484" s="191"/>
      <c r="H1484" s="191"/>
      <c r="I1484" s="191"/>
      <c r="J1484" s="191"/>
      <c r="K1484" s="191"/>
      <c r="L1484" s="191"/>
      <c r="M1484" s="191"/>
      <c r="N1484" s="191"/>
    </row>
    <row r="1485" spans="1:14" s="434" customFormat="1">
      <c r="A1485" s="191"/>
      <c r="B1485" s="191"/>
      <c r="C1485" s="63"/>
      <c r="D1485" s="191"/>
      <c r="E1485" s="63"/>
      <c r="F1485" s="63"/>
      <c r="G1485" s="191"/>
      <c r="H1485" s="191"/>
      <c r="I1485" s="191"/>
      <c r="J1485" s="191"/>
      <c r="K1485" s="191"/>
      <c r="L1485" s="191"/>
      <c r="M1485" s="191"/>
      <c r="N1485" s="191"/>
    </row>
    <row r="1486" spans="1:14" s="434" customFormat="1">
      <c r="A1486" s="191"/>
      <c r="B1486" s="191"/>
      <c r="C1486" s="63"/>
      <c r="D1486" s="191"/>
      <c r="E1486" s="63"/>
      <c r="F1486" s="63"/>
      <c r="G1486" s="191"/>
      <c r="H1486" s="191"/>
      <c r="I1486" s="191"/>
      <c r="J1486" s="191"/>
      <c r="K1486" s="191"/>
      <c r="L1486" s="191"/>
      <c r="M1486" s="191"/>
      <c r="N1486" s="191"/>
    </row>
    <row r="1487" spans="1:14" s="434" customFormat="1">
      <c r="A1487" s="191"/>
      <c r="B1487" s="191"/>
      <c r="C1487" s="63"/>
      <c r="D1487" s="191"/>
      <c r="E1487" s="63"/>
      <c r="F1487" s="63"/>
      <c r="G1487" s="191"/>
      <c r="H1487" s="191"/>
      <c r="I1487" s="191"/>
      <c r="J1487" s="191"/>
      <c r="K1487" s="191"/>
      <c r="L1487" s="191"/>
      <c r="M1487" s="191"/>
      <c r="N1487" s="191"/>
    </row>
    <row r="1488" spans="1:14" s="434" customFormat="1">
      <c r="A1488" s="191"/>
      <c r="B1488" s="191"/>
      <c r="C1488" s="63"/>
      <c r="D1488" s="191"/>
      <c r="E1488" s="63"/>
      <c r="F1488" s="63"/>
      <c r="G1488" s="191"/>
      <c r="H1488" s="191"/>
      <c r="I1488" s="191"/>
      <c r="J1488" s="191"/>
      <c r="K1488" s="191"/>
      <c r="L1488" s="191"/>
      <c r="M1488" s="191"/>
      <c r="N1488" s="191"/>
    </row>
    <row r="1489" spans="1:14" s="434" customFormat="1">
      <c r="A1489" s="191"/>
      <c r="B1489" s="191"/>
      <c r="C1489" s="63"/>
      <c r="D1489" s="191"/>
      <c r="E1489" s="63"/>
      <c r="F1489" s="63"/>
      <c r="G1489" s="191"/>
      <c r="H1489" s="191"/>
      <c r="I1489" s="191"/>
      <c r="J1489" s="191"/>
      <c r="K1489" s="191"/>
      <c r="L1489" s="191"/>
      <c r="M1489" s="191"/>
      <c r="N1489" s="191"/>
    </row>
    <row r="1490" spans="1:14" s="434" customFormat="1">
      <c r="A1490" s="191"/>
      <c r="B1490" s="191"/>
      <c r="C1490" s="63"/>
      <c r="D1490" s="191"/>
      <c r="E1490" s="63"/>
      <c r="F1490" s="63"/>
      <c r="G1490" s="191"/>
      <c r="H1490" s="191"/>
      <c r="I1490" s="191"/>
      <c r="J1490" s="191"/>
      <c r="K1490" s="191"/>
      <c r="L1490" s="191"/>
      <c r="M1490" s="191"/>
      <c r="N1490" s="191"/>
    </row>
    <row r="1491" spans="1:14" s="434" customFormat="1">
      <c r="A1491" s="191"/>
      <c r="B1491" s="191"/>
      <c r="C1491" s="63"/>
      <c r="D1491" s="191"/>
      <c r="E1491" s="63"/>
      <c r="F1491" s="63"/>
      <c r="G1491" s="191"/>
      <c r="H1491" s="191"/>
      <c r="I1491" s="191"/>
      <c r="J1491" s="191"/>
      <c r="K1491" s="191"/>
      <c r="L1491" s="191"/>
      <c r="M1491" s="191"/>
      <c r="N1491" s="191"/>
    </row>
    <row r="1492" spans="1:14" s="434" customFormat="1">
      <c r="A1492" s="191"/>
      <c r="B1492" s="191"/>
      <c r="C1492" s="63"/>
      <c r="D1492" s="191"/>
      <c r="E1492" s="63"/>
      <c r="F1492" s="63"/>
      <c r="G1492" s="191"/>
      <c r="H1492" s="191"/>
      <c r="I1492" s="191"/>
      <c r="J1492" s="191"/>
      <c r="K1492" s="191"/>
      <c r="L1492" s="191"/>
      <c r="M1492" s="191"/>
      <c r="N1492" s="191"/>
    </row>
    <row r="1493" spans="1:14" s="434" customFormat="1">
      <c r="A1493" s="191"/>
      <c r="B1493" s="191"/>
      <c r="C1493" s="63"/>
      <c r="D1493" s="191"/>
      <c r="E1493" s="63"/>
      <c r="F1493" s="63"/>
      <c r="G1493" s="191"/>
      <c r="H1493" s="191"/>
      <c r="I1493" s="191"/>
      <c r="J1493" s="191"/>
      <c r="K1493" s="191"/>
      <c r="L1493" s="191"/>
      <c r="M1493" s="191"/>
      <c r="N1493" s="191"/>
    </row>
    <row r="1494" spans="1:14" s="434" customFormat="1">
      <c r="A1494" s="191"/>
      <c r="B1494" s="191"/>
      <c r="C1494" s="63"/>
      <c r="D1494" s="191"/>
      <c r="E1494" s="63"/>
      <c r="F1494" s="63"/>
      <c r="G1494" s="191"/>
      <c r="H1494" s="191"/>
      <c r="I1494" s="191"/>
      <c r="J1494" s="191"/>
      <c r="K1494" s="191"/>
      <c r="L1494" s="191"/>
      <c r="M1494" s="191"/>
      <c r="N1494" s="191"/>
    </row>
    <row r="1495" spans="1:14" s="434" customFormat="1">
      <c r="A1495" s="191"/>
      <c r="B1495" s="191"/>
      <c r="C1495" s="63"/>
      <c r="D1495" s="191"/>
      <c r="E1495" s="63"/>
      <c r="F1495" s="63"/>
      <c r="G1495" s="191"/>
      <c r="H1495" s="191"/>
      <c r="I1495" s="191"/>
      <c r="J1495" s="191"/>
      <c r="K1495" s="191"/>
      <c r="L1495" s="191"/>
      <c r="M1495" s="191"/>
      <c r="N1495" s="191"/>
    </row>
    <row r="1496" spans="1:14" s="434" customFormat="1">
      <c r="A1496" s="191"/>
      <c r="B1496" s="191"/>
      <c r="C1496" s="63"/>
      <c r="D1496" s="191"/>
      <c r="E1496" s="63"/>
      <c r="F1496" s="63"/>
      <c r="G1496" s="191"/>
      <c r="H1496" s="191"/>
      <c r="I1496" s="191"/>
      <c r="J1496" s="191"/>
      <c r="K1496" s="191"/>
      <c r="L1496" s="191"/>
      <c r="M1496" s="191"/>
      <c r="N1496" s="191"/>
    </row>
    <row r="1497" spans="1:14" s="434" customFormat="1">
      <c r="A1497" s="191"/>
      <c r="B1497" s="191"/>
      <c r="C1497" s="63"/>
      <c r="D1497" s="191"/>
      <c r="E1497" s="63"/>
      <c r="F1497" s="63"/>
      <c r="G1497" s="191"/>
      <c r="H1497" s="191"/>
      <c r="I1497" s="191"/>
      <c r="J1497" s="191"/>
      <c r="K1497" s="191"/>
      <c r="L1497" s="191"/>
      <c r="M1497" s="191"/>
      <c r="N1497" s="191"/>
    </row>
    <row r="1498" spans="1:14" s="434" customFormat="1">
      <c r="A1498" s="191"/>
      <c r="B1498" s="191"/>
      <c r="C1498" s="63"/>
      <c r="D1498" s="191"/>
      <c r="E1498" s="63"/>
      <c r="F1498" s="63"/>
      <c r="G1498" s="191"/>
      <c r="H1498" s="191"/>
      <c r="I1498" s="191"/>
      <c r="J1498" s="191"/>
      <c r="K1498" s="191"/>
      <c r="L1498" s="191"/>
      <c r="M1498" s="191"/>
      <c r="N1498" s="191"/>
    </row>
    <row r="1499" spans="1:14" s="434" customFormat="1">
      <c r="A1499" s="191"/>
      <c r="B1499" s="191"/>
      <c r="C1499" s="63"/>
      <c r="D1499" s="191"/>
      <c r="E1499" s="63"/>
      <c r="F1499" s="63"/>
      <c r="G1499" s="191"/>
      <c r="H1499" s="191"/>
      <c r="I1499" s="191"/>
      <c r="J1499" s="191"/>
      <c r="K1499" s="191"/>
      <c r="L1499" s="191"/>
      <c r="M1499" s="191"/>
      <c r="N1499" s="191"/>
    </row>
    <row r="1500" spans="1:14" s="434" customFormat="1">
      <c r="A1500" s="191"/>
      <c r="B1500" s="191"/>
      <c r="C1500" s="63"/>
      <c r="D1500" s="191"/>
      <c r="E1500" s="63"/>
      <c r="F1500" s="63"/>
      <c r="G1500" s="191"/>
      <c r="H1500" s="191"/>
      <c r="I1500" s="191"/>
      <c r="J1500" s="191"/>
      <c r="K1500" s="191"/>
      <c r="L1500" s="191"/>
      <c r="M1500" s="191"/>
      <c r="N1500" s="191"/>
    </row>
    <row r="1501" spans="1:14" s="434" customFormat="1">
      <c r="A1501" s="191"/>
      <c r="B1501" s="191"/>
      <c r="C1501" s="63"/>
      <c r="D1501" s="191"/>
      <c r="E1501" s="63"/>
      <c r="F1501" s="63"/>
      <c r="G1501" s="191"/>
      <c r="H1501" s="191"/>
      <c r="I1501" s="191"/>
      <c r="J1501" s="191"/>
      <c r="K1501" s="191"/>
      <c r="L1501" s="191"/>
      <c r="M1501" s="191"/>
      <c r="N1501" s="191"/>
    </row>
    <row r="1502" spans="1:14" s="434" customFormat="1">
      <c r="A1502" s="191"/>
      <c r="B1502" s="191"/>
      <c r="C1502" s="63"/>
      <c r="D1502" s="191"/>
      <c r="E1502" s="63"/>
      <c r="F1502" s="63"/>
      <c r="G1502" s="191"/>
      <c r="H1502" s="191"/>
      <c r="I1502" s="191"/>
      <c r="J1502" s="191"/>
      <c r="K1502" s="191"/>
      <c r="L1502" s="191"/>
      <c r="M1502" s="191"/>
      <c r="N1502" s="191"/>
    </row>
    <row r="1503" spans="1:14" s="434" customFormat="1">
      <c r="A1503" s="191"/>
      <c r="B1503" s="191"/>
      <c r="C1503" s="63"/>
      <c r="D1503" s="191"/>
      <c r="E1503" s="63"/>
      <c r="F1503" s="63"/>
      <c r="G1503" s="191"/>
      <c r="H1503" s="191"/>
      <c r="I1503" s="191"/>
      <c r="J1503" s="191"/>
      <c r="K1503" s="191"/>
      <c r="L1503" s="191"/>
      <c r="M1503" s="191"/>
      <c r="N1503" s="191"/>
    </row>
    <row r="1504" spans="1:14" s="434" customFormat="1">
      <c r="A1504" s="191"/>
      <c r="B1504" s="191"/>
      <c r="C1504" s="63"/>
      <c r="D1504" s="191"/>
      <c r="E1504" s="63"/>
      <c r="F1504" s="63"/>
      <c r="G1504" s="191"/>
      <c r="H1504" s="191"/>
      <c r="I1504" s="191"/>
      <c r="J1504" s="191"/>
      <c r="K1504" s="191"/>
      <c r="L1504" s="191"/>
      <c r="M1504" s="191"/>
      <c r="N1504" s="191"/>
    </row>
    <row r="1505" spans="1:14" s="434" customFormat="1">
      <c r="A1505" s="191"/>
      <c r="B1505" s="191"/>
      <c r="C1505" s="63"/>
      <c r="D1505" s="191"/>
      <c r="E1505" s="63"/>
      <c r="F1505" s="63"/>
      <c r="G1505" s="191"/>
      <c r="H1505" s="191"/>
      <c r="I1505" s="191"/>
      <c r="J1505" s="191"/>
      <c r="K1505" s="191"/>
      <c r="L1505" s="191"/>
      <c r="M1505" s="191"/>
      <c r="N1505" s="191"/>
    </row>
    <row r="1506" spans="1:14" s="434" customFormat="1">
      <c r="A1506" s="191"/>
      <c r="B1506" s="191"/>
      <c r="C1506" s="63"/>
      <c r="D1506" s="191"/>
      <c r="E1506" s="63"/>
      <c r="F1506" s="63"/>
      <c r="G1506" s="191"/>
      <c r="H1506" s="191"/>
      <c r="I1506" s="191"/>
      <c r="J1506" s="191"/>
      <c r="K1506" s="191"/>
      <c r="L1506" s="191"/>
      <c r="M1506" s="191"/>
      <c r="N1506" s="191"/>
    </row>
    <row r="1507" spans="1:14" s="434" customFormat="1">
      <c r="A1507" s="191"/>
      <c r="B1507" s="191"/>
      <c r="C1507" s="63"/>
      <c r="D1507" s="191"/>
      <c r="E1507" s="63"/>
      <c r="F1507" s="63"/>
      <c r="G1507" s="191"/>
      <c r="H1507" s="191"/>
      <c r="I1507" s="191"/>
      <c r="J1507" s="191"/>
      <c r="K1507" s="191"/>
      <c r="L1507" s="191"/>
      <c r="M1507" s="191"/>
      <c r="N1507" s="191"/>
    </row>
    <row r="1508" spans="1:14" s="434" customFormat="1">
      <c r="A1508" s="191"/>
      <c r="B1508" s="191"/>
      <c r="C1508" s="63"/>
      <c r="D1508" s="191"/>
      <c r="E1508" s="63"/>
      <c r="F1508" s="63"/>
      <c r="G1508" s="191"/>
      <c r="H1508" s="191"/>
      <c r="I1508" s="191"/>
      <c r="J1508" s="191"/>
      <c r="K1508" s="191"/>
      <c r="L1508" s="191"/>
      <c r="M1508" s="191"/>
      <c r="N1508" s="191"/>
    </row>
    <row r="1509" spans="1:14" s="434" customFormat="1">
      <c r="A1509" s="191"/>
      <c r="B1509" s="191"/>
      <c r="C1509" s="63"/>
      <c r="D1509" s="191"/>
      <c r="E1509" s="63"/>
      <c r="F1509" s="63"/>
      <c r="G1509" s="191"/>
      <c r="H1509" s="191"/>
      <c r="I1509" s="191"/>
      <c r="J1509" s="191"/>
      <c r="K1509" s="191"/>
      <c r="L1509" s="191"/>
      <c r="M1509" s="191"/>
      <c r="N1509" s="191"/>
    </row>
    <row r="1510" spans="1:14" s="434" customFormat="1">
      <c r="A1510" s="191"/>
      <c r="B1510" s="191"/>
      <c r="C1510" s="63"/>
      <c r="D1510" s="191"/>
      <c r="E1510" s="63"/>
      <c r="F1510" s="63"/>
      <c r="G1510" s="191"/>
      <c r="H1510" s="191"/>
      <c r="I1510" s="191"/>
      <c r="J1510" s="191"/>
      <c r="K1510" s="191"/>
      <c r="L1510" s="191"/>
      <c r="M1510" s="191"/>
      <c r="N1510" s="191"/>
    </row>
    <row r="1511" spans="1:14" s="434" customFormat="1">
      <c r="A1511" s="191"/>
      <c r="B1511" s="191"/>
      <c r="C1511" s="63"/>
      <c r="D1511" s="191"/>
      <c r="E1511" s="63"/>
      <c r="F1511" s="63"/>
      <c r="G1511" s="191"/>
      <c r="H1511" s="191"/>
      <c r="I1511" s="191"/>
      <c r="J1511" s="191"/>
      <c r="K1511" s="191"/>
      <c r="L1511" s="191"/>
      <c r="M1511" s="191"/>
      <c r="N1511" s="191"/>
    </row>
    <row r="1512" spans="1:14" s="434" customFormat="1">
      <c r="A1512" s="191"/>
      <c r="B1512" s="191"/>
      <c r="C1512" s="63"/>
      <c r="D1512" s="191"/>
      <c r="E1512" s="63"/>
      <c r="F1512" s="63"/>
      <c r="G1512" s="191"/>
      <c r="H1512" s="191"/>
      <c r="I1512" s="191"/>
      <c r="J1512" s="191"/>
      <c r="K1512" s="191"/>
      <c r="L1512" s="191"/>
      <c r="M1512" s="191"/>
      <c r="N1512" s="191"/>
    </row>
    <row r="1513" spans="1:14" s="434" customFormat="1">
      <c r="A1513" s="191"/>
      <c r="B1513" s="191"/>
      <c r="C1513" s="63"/>
      <c r="D1513" s="191"/>
      <c r="E1513" s="63"/>
      <c r="F1513" s="63"/>
      <c r="G1513" s="191"/>
      <c r="H1513" s="191"/>
      <c r="I1513" s="191"/>
      <c r="J1513" s="191"/>
      <c r="K1513" s="191"/>
      <c r="L1513" s="191"/>
      <c r="M1513" s="191"/>
      <c r="N1513" s="191"/>
    </row>
    <row r="1514" spans="1:14" s="434" customFormat="1">
      <c r="A1514" s="191"/>
      <c r="B1514" s="191"/>
      <c r="C1514" s="63"/>
      <c r="D1514" s="191"/>
      <c r="E1514" s="63"/>
      <c r="F1514" s="63"/>
      <c r="G1514" s="191"/>
      <c r="H1514" s="191"/>
      <c r="I1514" s="191"/>
      <c r="J1514" s="191"/>
      <c r="K1514" s="191"/>
      <c r="L1514" s="191"/>
      <c r="M1514" s="191"/>
      <c r="N1514" s="191"/>
    </row>
    <row r="1515" spans="1:14" s="434" customFormat="1">
      <c r="A1515" s="191"/>
      <c r="B1515" s="191"/>
      <c r="C1515" s="63"/>
      <c r="D1515" s="191"/>
      <c r="E1515" s="63"/>
      <c r="F1515" s="63"/>
      <c r="G1515" s="191"/>
      <c r="H1515" s="191"/>
      <c r="I1515" s="191"/>
      <c r="J1515" s="191"/>
      <c r="K1515" s="191"/>
      <c r="L1515" s="191"/>
      <c r="M1515" s="191"/>
      <c r="N1515" s="191"/>
    </row>
    <row r="1516" spans="1:14" s="434" customFormat="1">
      <c r="A1516" s="191"/>
      <c r="B1516" s="191"/>
      <c r="C1516" s="63"/>
      <c r="D1516" s="191"/>
      <c r="E1516" s="63"/>
      <c r="F1516" s="63"/>
      <c r="G1516" s="191"/>
      <c r="H1516" s="191"/>
      <c r="I1516" s="191"/>
      <c r="J1516" s="191"/>
      <c r="K1516" s="191"/>
      <c r="L1516" s="191"/>
      <c r="M1516" s="191"/>
      <c r="N1516" s="191"/>
    </row>
    <row r="1517" spans="1:14" s="434" customFormat="1">
      <c r="A1517" s="191"/>
      <c r="B1517" s="191"/>
      <c r="C1517" s="63"/>
      <c r="D1517" s="191"/>
      <c r="E1517" s="63"/>
      <c r="F1517" s="63"/>
      <c r="G1517" s="191"/>
      <c r="H1517" s="191"/>
      <c r="I1517" s="191"/>
      <c r="J1517" s="191"/>
      <c r="K1517" s="191"/>
      <c r="L1517" s="191"/>
      <c r="M1517" s="191"/>
      <c r="N1517" s="191"/>
    </row>
    <row r="1518" spans="1:14" s="434" customFormat="1">
      <c r="A1518" s="191"/>
      <c r="B1518" s="191"/>
      <c r="C1518" s="63"/>
      <c r="D1518" s="191"/>
      <c r="E1518" s="63"/>
      <c r="F1518" s="63"/>
      <c r="G1518" s="191"/>
      <c r="H1518" s="191"/>
      <c r="I1518" s="191"/>
      <c r="J1518" s="191"/>
      <c r="K1518" s="191"/>
      <c r="L1518" s="191"/>
      <c r="M1518" s="191"/>
      <c r="N1518" s="191"/>
    </row>
    <row r="1519" spans="1:14" s="434" customFormat="1">
      <c r="A1519" s="191"/>
      <c r="B1519" s="191"/>
      <c r="C1519" s="63"/>
      <c r="D1519" s="191"/>
      <c r="E1519" s="63"/>
      <c r="F1519" s="63"/>
      <c r="G1519" s="191"/>
      <c r="H1519" s="191"/>
      <c r="I1519" s="191"/>
      <c r="J1519" s="191"/>
      <c r="K1519" s="191"/>
      <c r="L1519" s="191"/>
      <c r="M1519" s="191"/>
      <c r="N1519" s="191"/>
    </row>
    <row r="1520" spans="1:14" s="434" customFormat="1">
      <c r="A1520" s="191"/>
      <c r="B1520" s="191"/>
      <c r="C1520" s="63"/>
      <c r="D1520" s="191"/>
      <c r="E1520" s="63"/>
      <c r="F1520" s="63"/>
      <c r="G1520" s="191"/>
      <c r="H1520" s="191"/>
      <c r="I1520" s="191"/>
      <c r="J1520" s="191"/>
      <c r="K1520" s="191"/>
      <c r="L1520" s="191"/>
      <c r="M1520" s="191"/>
      <c r="N1520" s="191"/>
    </row>
    <row r="1521" spans="1:14" s="434" customFormat="1">
      <c r="A1521" s="191"/>
      <c r="B1521" s="191"/>
      <c r="C1521" s="63"/>
      <c r="D1521" s="191"/>
      <c r="E1521" s="63"/>
      <c r="F1521" s="63"/>
      <c r="G1521" s="191"/>
      <c r="H1521" s="191"/>
      <c r="I1521" s="191"/>
      <c r="J1521" s="191"/>
      <c r="K1521" s="191"/>
      <c r="L1521" s="191"/>
      <c r="M1521" s="191"/>
      <c r="N1521" s="191"/>
    </row>
    <row r="1522" spans="1:14" s="434" customFormat="1">
      <c r="A1522" s="191"/>
      <c r="B1522" s="191"/>
      <c r="C1522" s="63"/>
      <c r="D1522" s="191"/>
      <c r="E1522" s="63"/>
      <c r="F1522" s="63"/>
      <c r="G1522" s="191"/>
      <c r="H1522" s="191"/>
      <c r="I1522" s="191"/>
      <c r="J1522" s="191"/>
      <c r="K1522" s="191"/>
      <c r="L1522" s="191"/>
      <c r="M1522" s="191"/>
      <c r="N1522" s="191"/>
    </row>
    <row r="1523" spans="1:14" s="434" customFormat="1">
      <c r="A1523" s="191"/>
      <c r="B1523" s="191"/>
      <c r="C1523" s="63"/>
      <c r="D1523" s="191"/>
      <c r="E1523" s="63"/>
      <c r="F1523" s="63"/>
      <c r="G1523" s="191"/>
      <c r="H1523" s="191"/>
      <c r="I1523" s="191"/>
      <c r="J1523" s="191"/>
      <c r="K1523" s="191"/>
      <c r="L1523" s="191"/>
      <c r="M1523" s="191"/>
      <c r="N1523" s="191"/>
    </row>
    <row r="1524" spans="1:14" s="434" customFormat="1">
      <c r="A1524" s="191"/>
      <c r="B1524" s="191"/>
      <c r="C1524" s="63"/>
      <c r="D1524" s="191"/>
      <c r="E1524" s="63"/>
      <c r="F1524" s="63"/>
      <c r="G1524" s="191"/>
      <c r="H1524" s="191"/>
      <c r="I1524" s="191"/>
      <c r="J1524" s="191"/>
      <c r="K1524" s="191"/>
      <c r="L1524" s="191"/>
      <c r="M1524" s="191"/>
      <c r="N1524" s="191"/>
    </row>
    <row r="1525" spans="1:14" s="434" customFormat="1">
      <c r="A1525" s="191"/>
      <c r="B1525" s="191"/>
      <c r="C1525" s="63"/>
      <c r="D1525" s="191"/>
      <c r="E1525" s="63"/>
      <c r="F1525" s="63"/>
      <c r="G1525" s="191"/>
      <c r="H1525" s="191"/>
      <c r="I1525" s="191"/>
      <c r="J1525" s="191"/>
      <c r="K1525" s="191"/>
      <c r="L1525" s="191"/>
      <c r="M1525" s="191"/>
      <c r="N1525" s="191"/>
    </row>
    <row r="1526" spans="1:14" s="434" customFormat="1">
      <c r="A1526" s="191"/>
      <c r="B1526" s="191"/>
      <c r="C1526" s="63"/>
      <c r="D1526" s="191"/>
      <c r="E1526" s="63"/>
      <c r="F1526" s="63"/>
      <c r="G1526" s="191"/>
      <c r="H1526" s="191"/>
      <c r="I1526" s="191"/>
      <c r="J1526" s="191"/>
      <c r="K1526" s="191"/>
      <c r="L1526" s="191"/>
      <c r="M1526" s="191"/>
      <c r="N1526" s="191"/>
    </row>
    <row r="1527" spans="1:14" s="434" customFormat="1">
      <c r="A1527" s="191"/>
      <c r="B1527" s="191"/>
      <c r="C1527" s="63"/>
      <c r="D1527" s="191"/>
      <c r="E1527" s="63"/>
      <c r="F1527" s="63"/>
      <c r="G1527" s="191"/>
      <c r="H1527" s="191"/>
      <c r="I1527" s="191"/>
      <c r="J1527" s="191"/>
      <c r="K1527" s="191"/>
      <c r="L1527" s="191"/>
      <c r="M1527" s="191"/>
      <c r="N1527" s="191"/>
    </row>
    <row r="1528" spans="1:14" s="434" customFormat="1">
      <c r="A1528" s="191"/>
      <c r="B1528" s="191"/>
      <c r="C1528" s="63"/>
      <c r="D1528" s="191"/>
      <c r="E1528" s="63"/>
      <c r="F1528" s="63"/>
      <c r="G1528" s="191"/>
      <c r="H1528" s="191"/>
      <c r="I1528" s="191"/>
      <c r="J1528" s="191"/>
      <c r="K1528" s="191"/>
      <c r="L1528" s="191"/>
      <c r="M1528" s="191"/>
      <c r="N1528" s="191"/>
    </row>
    <row r="1529" spans="1:14" s="434" customFormat="1">
      <c r="A1529" s="191"/>
      <c r="B1529" s="191"/>
      <c r="C1529" s="63"/>
      <c r="D1529" s="191"/>
      <c r="E1529" s="63"/>
      <c r="F1529" s="63"/>
      <c r="G1529" s="191"/>
      <c r="H1529" s="191"/>
      <c r="I1529" s="191"/>
      <c r="J1529" s="191"/>
      <c r="K1529" s="191"/>
      <c r="L1529" s="191"/>
      <c r="M1529" s="191"/>
      <c r="N1529" s="191"/>
    </row>
    <row r="1530" spans="1:14" s="434" customFormat="1">
      <c r="A1530" s="191"/>
      <c r="B1530" s="191"/>
      <c r="C1530" s="63"/>
      <c r="D1530" s="191"/>
      <c r="E1530" s="63"/>
      <c r="F1530" s="63"/>
      <c r="G1530" s="191"/>
      <c r="H1530" s="191"/>
      <c r="I1530" s="191"/>
      <c r="J1530" s="191"/>
      <c r="K1530" s="191"/>
      <c r="L1530" s="191"/>
      <c r="M1530" s="191"/>
      <c r="N1530" s="191"/>
    </row>
    <row r="1531" spans="1:14" s="434" customFormat="1">
      <c r="A1531" s="191"/>
      <c r="B1531" s="191"/>
      <c r="C1531" s="63"/>
      <c r="D1531" s="191"/>
      <c r="E1531" s="63"/>
      <c r="F1531" s="63"/>
      <c r="G1531" s="191"/>
      <c r="H1531" s="191"/>
      <c r="I1531" s="191"/>
      <c r="J1531" s="191"/>
      <c r="K1531" s="191"/>
      <c r="L1531" s="191"/>
      <c r="M1531" s="191"/>
      <c r="N1531" s="191"/>
    </row>
    <row r="1532" spans="1:14" s="434" customFormat="1">
      <c r="A1532" s="191"/>
      <c r="B1532" s="191"/>
      <c r="C1532" s="63"/>
      <c r="D1532" s="191"/>
      <c r="E1532" s="63"/>
      <c r="F1532" s="63"/>
      <c r="G1532" s="191"/>
      <c r="H1532" s="191"/>
      <c r="I1532" s="191"/>
      <c r="J1532" s="191"/>
      <c r="K1532" s="191"/>
      <c r="L1532" s="191"/>
      <c r="M1532" s="191"/>
      <c r="N1532" s="191"/>
    </row>
    <row r="1533" spans="1:14" s="434" customFormat="1">
      <c r="A1533" s="191"/>
      <c r="B1533" s="191"/>
      <c r="C1533" s="63"/>
      <c r="D1533" s="191"/>
      <c r="E1533" s="63"/>
      <c r="F1533" s="63"/>
      <c r="G1533" s="191"/>
      <c r="H1533" s="191"/>
      <c r="I1533" s="191"/>
      <c r="J1533" s="191"/>
      <c r="K1533" s="191"/>
      <c r="L1533" s="191"/>
      <c r="M1533" s="191"/>
      <c r="N1533" s="191"/>
    </row>
    <row r="1534" spans="1:14" s="434" customFormat="1">
      <c r="A1534" s="191"/>
      <c r="B1534" s="191"/>
      <c r="C1534" s="63"/>
      <c r="D1534" s="191"/>
      <c r="E1534" s="63"/>
      <c r="F1534" s="63"/>
      <c r="G1534" s="191"/>
      <c r="H1534" s="191"/>
      <c r="I1534" s="191"/>
      <c r="J1534" s="191"/>
      <c r="K1534" s="191"/>
      <c r="L1534" s="191"/>
      <c r="M1534" s="191"/>
      <c r="N1534" s="191"/>
    </row>
    <row r="1535" spans="1:14" s="434" customFormat="1">
      <c r="A1535" s="191"/>
      <c r="B1535" s="191"/>
      <c r="C1535" s="63"/>
      <c r="D1535" s="191"/>
      <c r="E1535" s="63"/>
      <c r="F1535" s="63"/>
      <c r="G1535" s="191"/>
      <c r="H1535" s="191"/>
      <c r="I1535" s="191"/>
      <c r="J1535" s="191"/>
      <c r="K1535" s="191"/>
      <c r="L1535" s="191"/>
      <c r="M1535" s="191"/>
      <c r="N1535" s="191"/>
    </row>
    <row r="1536" spans="1:14" s="434" customFormat="1">
      <c r="A1536" s="191"/>
      <c r="B1536" s="191"/>
      <c r="C1536" s="63"/>
      <c r="D1536" s="191"/>
      <c r="E1536" s="63"/>
      <c r="F1536" s="63"/>
      <c r="G1536" s="191"/>
      <c r="H1536" s="191"/>
      <c r="I1536" s="191"/>
      <c r="J1536" s="191"/>
      <c r="K1536" s="191"/>
      <c r="L1536" s="191"/>
      <c r="M1536" s="191"/>
      <c r="N1536" s="191"/>
    </row>
    <row r="1537" spans="1:14" s="434" customFormat="1">
      <c r="A1537" s="191"/>
      <c r="B1537" s="191"/>
      <c r="C1537" s="63"/>
      <c r="D1537" s="191"/>
      <c r="E1537" s="63"/>
      <c r="F1537" s="63"/>
      <c r="G1537" s="191"/>
      <c r="H1537" s="191"/>
      <c r="I1537" s="191"/>
      <c r="J1537" s="191"/>
      <c r="K1537" s="191"/>
      <c r="L1537" s="191"/>
      <c r="M1537" s="191"/>
      <c r="N1537" s="191"/>
    </row>
    <row r="1538" spans="1:14" s="434" customFormat="1">
      <c r="A1538" s="191"/>
      <c r="B1538" s="191"/>
      <c r="C1538" s="63"/>
      <c r="D1538" s="191"/>
      <c r="E1538" s="63"/>
      <c r="F1538" s="63"/>
      <c r="G1538" s="191"/>
      <c r="H1538" s="191"/>
      <c r="I1538" s="191"/>
      <c r="J1538" s="191"/>
      <c r="K1538" s="191"/>
      <c r="L1538" s="191"/>
      <c r="M1538" s="191"/>
      <c r="N1538" s="191"/>
    </row>
    <row r="1539" spans="1:14" s="434" customFormat="1">
      <c r="A1539" s="191"/>
      <c r="B1539" s="191"/>
      <c r="C1539" s="63"/>
      <c r="D1539" s="191"/>
      <c r="E1539" s="63"/>
      <c r="F1539" s="63"/>
      <c r="G1539" s="191"/>
      <c r="H1539" s="191"/>
      <c r="I1539" s="191"/>
      <c r="J1539" s="191"/>
      <c r="K1539" s="191"/>
      <c r="L1539" s="191"/>
      <c r="M1539" s="191"/>
      <c r="N1539" s="191"/>
    </row>
    <row r="1540" spans="1:14" s="434" customFormat="1">
      <c r="A1540" s="191"/>
      <c r="B1540" s="191"/>
      <c r="C1540" s="63"/>
      <c r="D1540" s="191"/>
      <c r="E1540" s="63"/>
      <c r="F1540" s="63"/>
      <c r="G1540" s="191"/>
      <c r="H1540" s="191"/>
      <c r="I1540" s="191"/>
      <c r="J1540" s="191"/>
      <c r="K1540" s="191"/>
      <c r="L1540" s="191"/>
      <c r="M1540" s="191"/>
      <c r="N1540" s="191"/>
    </row>
    <row r="1541" spans="1:14" s="434" customFormat="1">
      <c r="A1541" s="191"/>
      <c r="B1541" s="191"/>
      <c r="C1541" s="63"/>
      <c r="D1541" s="191"/>
      <c r="E1541" s="63"/>
      <c r="F1541" s="63"/>
      <c r="G1541" s="191"/>
      <c r="H1541" s="191"/>
      <c r="I1541" s="191"/>
      <c r="J1541" s="191"/>
      <c r="K1541" s="191"/>
      <c r="L1541" s="191"/>
      <c r="M1541" s="191"/>
      <c r="N1541" s="191"/>
    </row>
    <row r="1542" spans="1:14" s="434" customFormat="1">
      <c r="A1542" s="191"/>
      <c r="B1542" s="191"/>
      <c r="C1542" s="63"/>
      <c r="D1542" s="191"/>
      <c r="E1542" s="63"/>
      <c r="F1542" s="63"/>
      <c r="G1542" s="191"/>
      <c r="H1542" s="191"/>
      <c r="I1542" s="191"/>
      <c r="J1542" s="191"/>
      <c r="K1542" s="191"/>
      <c r="L1542" s="191"/>
      <c r="M1542" s="191"/>
      <c r="N1542" s="191"/>
    </row>
    <row r="1543" spans="1:14" s="434" customFormat="1">
      <c r="A1543" s="191"/>
      <c r="B1543" s="191"/>
      <c r="C1543" s="63"/>
      <c r="D1543" s="191"/>
      <c r="E1543" s="63"/>
      <c r="F1543" s="63"/>
      <c r="G1543" s="191"/>
      <c r="H1543" s="191"/>
      <c r="I1543" s="191"/>
      <c r="J1543" s="191"/>
      <c r="K1543" s="191"/>
      <c r="L1543" s="191"/>
      <c r="M1543" s="191"/>
      <c r="N1543" s="191"/>
    </row>
    <row r="1544" spans="1:14" s="434" customFormat="1">
      <c r="A1544" s="191"/>
      <c r="B1544" s="191"/>
      <c r="C1544" s="63"/>
      <c r="D1544" s="191"/>
      <c r="E1544" s="63"/>
      <c r="F1544" s="63"/>
      <c r="G1544" s="191"/>
      <c r="H1544" s="191"/>
      <c r="I1544" s="191"/>
      <c r="J1544" s="191"/>
      <c r="K1544" s="191"/>
      <c r="L1544" s="191"/>
      <c r="M1544" s="191"/>
      <c r="N1544" s="191"/>
    </row>
    <row r="1545" spans="1:14" s="434" customFormat="1">
      <c r="A1545" s="191"/>
      <c r="B1545" s="191"/>
      <c r="C1545" s="63"/>
      <c r="D1545" s="191"/>
      <c r="E1545" s="63"/>
      <c r="F1545" s="63"/>
      <c r="G1545" s="191"/>
      <c r="H1545" s="191"/>
      <c r="I1545" s="191"/>
      <c r="J1545" s="191"/>
      <c r="K1545" s="191"/>
      <c r="L1545" s="191"/>
      <c r="M1545" s="191"/>
      <c r="N1545" s="191"/>
    </row>
    <row r="1546" spans="1:14" s="434" customFormat="1">
      <c r="A1546" s="191"/>
      <c r="B1546" s="191"/>
      <c r="C1546" s="63"/>
      <c r="D1546" s="191"/>
      <c r="E1546" s="63"/>
      <c r="F1546" s="63"/>
      <c r="G1546" s="191"/>
      <c r="H1546" s="191"/>
      <c r="I1546" s="191"/>
      <c r="J1546" s="191"/>
      <c r="K1546" s="191"/>
      <c r="L1546" s="191"/>
      <c r="M1546" s="191"/>
      <c r="N1546" s="191"/>
    </row>
    <row r="1547" spans="1:14" s="434" customFormat="1">
      <c r="A1547" s="191"/>
      <c r="B1547" s="191"/>
      <c r="C1547" s="63"/>
      <c r="D1547" s="191"/>
      <c r="E1547" s="63"/>
      <c r="F1547" s="63"/>
      <c r="G1547" s="191"/>
      <c r="H1547" s="191"/>
      <c r="I1547" s="191"/>
      <c r="J1547" s="191"/>
      <c r="K1547" s="191"/>
      <c r="L1547" s="191"/>
      <c r="M1547" s="191"/>
      <c r="N1547" s="191"/>
    </row>
    <row r="1548" spans="1:14" s="434" customFormat="1">
      <c r="A1548" s="191"/>
      <c r="B1548" s="191"/>
      <c r="C1548" s="63"/>
      <c r="D1548" s="191"/>
      <c r="E1548" s="63"/>
      <c r="F1548" s="63"/>
      <c r="G1548" s="191"/>
      <c r="H1548" s="191"/>
      <c r="I1548" s="191"/>
      <c r="J1548" s="191"/>
      <c r="K1548" s="191"/>
      <c r="L1548" s="191"/>
      <c r="M1548" s="191"/>
      <c r="N1548" s="191"/>
    </row>
    <row r="1549" spans="1:14" s="434" customFormat="1">
      <c r="A1549" s="191"/>
      <c r="B1549" s="191"/>
      <c r="C1549" s="63"/>
      <c r="D1549" s="191"/>
      <c r="E1549" s="63"/>
      <c r="F1549" s="63"/>
      <c r="G1549" s="191"/>
      <c r="H1549" s="191"/>
      <c r="I1549" s="191"/>
      <c r="J1549" s="191"/>
      <c r="K1549" s="191"/>
      <c r="L1549" s="191"/>
      <c r="M1549" s="191"/>
      <c r="N1549" s="191"/>
    </row>
    <row r="1550" spans="1:14" s="434" customFormat="1">
      <c r="A1550" s="191"/>
      <c r="B1550" s="191"/>
      <c r="C1550" s="63"/>
      <c r="D1550" s="191"/>
      <c r="E1550" s="63"/>
      <c r="F1550" s="63"/>
      <c r="G1550" s="191"/>
      <c r="H1550" s="191"/>
      <c r="I1550" s="191"/>
      <c r="J1550" s="191"/>
      <c r="K1550" s="191"/>
      <c r="L1550" s="191"/>
      <c r="M1550" s="191"/>
      <c r="N1550" s="191"/>
    </row>
    <row r="1551" spans="1:14" s="434" customFormat="1">
      <c r="A1551" s="191"/>
      <c r="B1551" s="191"/>
      <c r="C1551" s="63"/>
      <c r="D1551" s="191"/>
      <c r="E1551" s="63"/>
      <c r="F1551" s="63"/>
      <c r="G1551" s="191"/>
      <c r="H1551" s="191"/>
      <c r="I1551" s="191"/>
      <c r="J1551" s="191"/>
      <c r="K1551" s="191"/>
      <c r="L1551" s="191"/>
      <c r="M1551" s="191"/>
      <c r="N1551" s="191"/>
    </row>
    <row r="1552" spans="1:14" s="434" customFormat="1">
      <c r="A1552" s="191"/>
      <c r="B1552" s="191"/>
      <c r="C1552" s="63"/>
      <c r="D1552" s="191"/>
      <c r="E1552" s="63"/>
      <c r="F1552" s="63"/>
      <c r="G1552" s="191"/>
      <c r="H1552" s="191"/>
      <c r="I1552" s="191"/>
      <c r="J1552" s="191"/>
      <c r="K1552" s="191"/>
      <c r="L1552" s="191"/>
      <c r="M1552" s="191"/>
      <c r="N1552" s="191"/>
    </row>
    <row r="1553" spans="1:14" s="434" customFormat="1">
      <c r="A1553" s="191"/>
      <c r="B1553" s="191"/>
      <c r="C1553" s="63"/>
      <c r="D1553" s="191"/>
      <c r="E1553" s="63"/>
      <c r="F1553" s="63"/>
      <c r="G1553" s="191"/>
      <c r="H1553" s="191"/>
      <c r="I1553" s="191"/>
      <c r="J1553" s="191"/>
      <c r="K1553" s="191"/>
      <c r="L1553" s="191"/>
      <c r="M1553" s="191"/>
      <c r="N1553" s="191"/>
    </row>
    <row r="1554" spans="1:14" s="434" customFormat="1">
      <c r="A1554" s="191"/>
      <c r="B1554" s="191"/>
      <c r="C1554" s="63"/>
      <c r="D1554" s="191"/>
      <c r="E1554" s="63"/>
      <c r="F1554" s="63"/>
      <c r="G1554" s="191"/>
      <c r="H1554" s="191"/>
      <c r="I1554" s="191"/>
      <c r="J1554" s="191"/>
      <c r="K1554" s="191"/>
      <c r="L1554" s="191"/>
      <c r="M1554" s="191"/>
      <c r="N1554" s="191"/>
    </row>
    <row r="1555" spans="1:14" s="434" customFormat="1">
      <c r="A1555" s="191"/>
      <c r="B1555" s="191"/>
      <c r="C1555" s="63"/>
      <c r="D1555" s="191"/>
      <c r="E1555" s="63"/>
      <c r="F1555" s="63"/>
      <c r="G1555" s="191"/>
      <c r="H1555" s="191"/>
      <c r="I1555" s="191"/>
      <c r="J1555" s="191"/>
      <c r="K1555" s="191"/>
      <c r="L1555" s="191"/>
      <c r="M1555" s="191"/>
      <c r="N1555" s="191"/>
    </row>
    <row r="1556" spans="1:14" s="434" customFormat="1">
      <c r="A1556" s="191"/>
      <c r="B1556" s="191"/>
      <c r="C1556" s="63"/>
      <c r="D1556" s="191"/>
      <c r="E1556" s="63"/>
      <c r="F1556" s="63"/>
      <c r="G1556" s="191"/>
      <c r="H1556" s="191"/>
      <c r="I1556" s="191"/>
      <c r="J1556" s="191"/>
      <c r="K1556" s="191"/>
      <c r="L1556" s="191"/>
      <c r="M1556" s="191"/>
      <c r="N1556" s="191"/>
    </row>
    <row r="1557" spans="1:14" s="434" customFormat="1">
      <c r="A1557" s="191"/>
      <c r="B1557" s="191"/>
      <c r="C1557" s="63"/>
      <c r="D1557" s="191"/>
      <c r="E1557" s="63"/>
      <c r="F1557" s="63"/>
      <c r="G1557" s="191"/>
      <c r="H1557" s="191"/>
      <c r="I1557" s="191"/>
      <c r="J1557" s="191"/>
      <c r="K1557" s="191"/>
      <c r="L1557" s="191"/>
      <c r="M1557" s="191"/>
      <c r="N1557" s="191"/>
    </row>
    <row r="1558" spans="1:14" s="434" customFormat="1">
      <c r="A1558" s="191"/>
      <c r="B1558" s="191"/>
      <c r="C1558" s="63"/>
      <c r="D1558" s="191"/>
      <c r="E1558" s="63"/>
      <c r="F1558" s="63"/>
      <c r="G1558" s="191"/>
      <c r="H1558" s="191"/>
      <c r="I1558" s="191"/>
      <c r="J1558" s="191"/>
      <c r="K1558" s="191"/>
      <c r="L1558" s="191"/>
      <c r="M1558" s="191"/>
      <c r="N1558" s="191"/>
    </row>
    <row r="1559" spans="1:14" s="434" customFormat="1">
      <c r="A1559" s="191"/>
      <c r="B1559" s="191"/>
      <c r="C1559" s="63"/>
      <c r="D1559" s="191"/>
      <c r="E1559" s="63"/>
      <c r="F1559" s="63"/>
      <c r="G1559" s="191"/>
      <c r="H1559" s="191"/>
      <c r="I1559" s="191"/>
      <c r="J1559" s="191"/>
      <c r="K1559" s="191"/>
      <c r="L1559" s="191"/>
      <c r="M1559" s="191"/>
      <c r="N1559" s="191"/>
    </row>
    <row r="1560" spans="1:14" s="434" customFormat="1">
      <c r="A1560" s="191"/>
      <c r="B1560" s="191"/>
      <c r="C1560" s="63"/>
      <c r="D1560" s="191"/>
      <c r="E1560" s="63"/>
      <c r="F1560" s="63"/>
      <c r="G1560" s="191"/>
      <c r="H1560" s="191"/>
      <c r="I1560" s="191"/>
      <c r="J1560" s="191"/>
      <c r="K1560" s="191"/>
      <c r="L1560" s="191"/>
      <c r="M1560" s="191"/>
      <c r="N1560" s="191"/>
    </row>
    <row r="1561" spans="1:14" s="434" customFormat="1">
      <c r="A1561" s="191"/>
      <c r="B1561" s="191"/>
      <c r="C1561" s="63"/>
      <c r="D1561" s="191"/>
      <c r="E1561" s="63"/>
      <c r="F1561" s="63"/>
      <c r="G1561" s="191"/>
      <c r="H1561" s="191"/>
      <c r="I1561" s="191"/>
      <c r="J1561" s="191"/>
      <c r="K1561" s="191"/>
      <c r="L1561" s="191"/>
      <c r="M1561" s="191"/>
      <c r="N1561" s="191"/>
    </row>
    <row r="1562" spans="1:14" s="434" customFormat="1">
      <c r="A1562" s="191"/>
      <c r="B1562" s="191"/>
      <c r="C1562" s="63"/>
      <c r="D1562" s="191"/>
      <c r="E1562" s="63"/>
      <c r="F1562" s="63"/>
      <c r="G1562" s="191"/>
      <c r="H1562" s="191"/>
      <c r="I1562" s="191"/>
      <c r="J1562" s="191"/>
      <c r="K1562" s="191"/>
      <c r="L1562" s="191"/>
      <c r="M1562" s="191"/>
      <c r="N1562" s="191"/>
    </row>
    <row r="1563" spans="1:14" s="434" customFormat="1">
      <c r="A1563" s="191"/>
      <c r="B1563" s="191"/>
      <c r="C1563" s="63"/>
      <c r="D1563" s="191"/>
      <c r="E1563" s="63"/>
      <c r="F1563" s="63"/>
      <c r="G1563" s="191"/>
      <c r="H1563" s="191"/>
      <c r="I1563" s="191"/>
      <c r="J1563" s="191"/>
      <c r="K1563" s="191"/>
      <c r="L1563" s="191"/>
      <c r="M1563" s="191"/>
      <c r="N1563" s="191"/>
    </row>
    <row r="1564" spans="1:14" s="434" customFormat="1">
      <c r="A1564" s="191"/>
      <c r="B1564" s="191"/>
      <c r="C1564" s="63"/>
      <c r="D1564" s="191"/>
      <c r="E1564" s="63"/>
      <c r="F1564" s="63"/>
      <c r="G1564" s="191"/>
      <c r="H1564" s="191"/>
      <c r="I1564" s="191"/>
      <c r="J1564" s="191"/>
      <c r="K1564" s="191"/>
      <c r="L1564" s="191"/>
      <c r="M1564" s="191"/>
      <c r="N1564" s="191"/>
    </row>
    <row r="1565" spans="1:14" s="434" customFormat="1">
      <c r="A1565" s="191"/>
      <c r="B1565" s="191"/>
      <c r="C1565" s="63"/>
      <c r="D1565" s="191"/>
      <c r="E1565" s="63"/>
      <c r="F1565" s="63"/>
      <c r="G1565" s="191"/>
      <c r="H1565" s="191"/>
      <c r="I1565" s="191"/>
      <c r="J1565" s="191"/>
      <c r="K1565" s="191"/>
      <c r="L1565" s="191"/>
      <c r="M1565" s="191"/>
      <c r="N1565" s="191"/>
    </row>
    <row r="1566" spans="1:14" s="434" customFormat="1">
      <c r="A1566" s="191"/>
      <c r="B1566" s="191"/>
      <c r="C1566" s="63"/>
      <c r="D1566" s="191"/>
      <c r="E1566" s="63"/>
      <c r="F1566" s="63"/>
      <c r="G1566" s="191"/>
      <c r="H1566" s="191"/>
      <c r="I1566" s="191"/>
      <c r="J1566" s="191"/>
      <c r="K1566" s="191"/>
      <c r="L1566" s="191"/>
      <c r="M1566" s="191"/>
      <c r="N1566" s="191"/>
    </row>
    <row r="1567" spans="1:14" s="434" customFormat="1">
      <c r="A1567" s="191"/>
      <c r="B1567" s="191"/>
      <c r="C1567" s="63"/>
      <c r="D1567" s="191"/>
      <c r="E1567" s="63"/>
      <c r="F1567" s="63"/>
      <c r="G1567" s="191"/>
      <c r="H1567" s="191"/>
      <c r="I1567" s="191"/>
      <c r="J1567" s="191"/>
      <c r="K1567" s="191"/>
      <c r="L1567" s="191"/>
      <c r="M1567" s="191"/>
      <c r="N1567" s="191"/>
    </row>
    <row r="1568" spans="1:14" s="434" customFormat="1">
      <c r="A1568" s="191"/>
      <c r="B1568" s="191"/>
      <c r="C1568" s="63"/>
      <c r="D1568" s="191"/>
      <c r="E1568" s="63"/>
      <c r="F1568" s="63"/>
      <c r="G1568" s="191"/>
      <c r="H1568" s="191"/>
      <c r="I1568" s="191"/>
      <c r="J1568" s="191"/>
      <c r="K1568" s="191"/>
      <c r="L1568" s="191"/>
      <c r="M1568" s="191"/>
      <c r="N1568" s="191"/>
    </row>
    <row r="1569" spans="1:14" s="434" customFormat="1">
      <c r="A1569" s="191"/>
      <c r="B1569" s="191"/>
      <c r="C1569" s="63"/>
      <c r="D1569" s="191"/>
      <c r="E1569" s="63"/>
      <c r="F1569" s="63"/>
      <c r="G1569" s="191"/>
      <c r="H1569" s="191"/>
      <c r="I1569" s="191"/>
      <c r="J1569" s="191"/>
      <c r="K1569" s="191"/>
      <c r="L1569" s="191"/>
      <c r="M1569" s="191"/>
      <c r="N1569" s="191"/>
    </row>
    <row r="1570" spans="1:14" s="434" customFormat="1">
      <c r="A1570" s="191"/>
      <c r="B1570" s="191"/>
      <c r="C1570" s="63"/>
      <c r="D1570" s="191"/>
      <c r="E1570" s="63"/>
      <c r="F1570" s="63"/>
      <c r="G1570" s="191"/>
      <c r="H1570" s="191"/>
      <c r="I1570" s="191"/>
      <c r="J1570" s="191"/>
      <c r="K1570" s="191"/>
      <c r="L1570" s="191"/>
      <c r="M1570" s="191"/>
      <c r="N1570" s="191"/>
    </row>
    <row r="1571" spans="1:14" s="434" customFormat="1">
      <c r="A1571" s="191"/>
      <c r="B1571" s="191"/>
      <c r="C1571" s="63"/>
      <c r="D1571" s="191"/>
      <c r="E1571" s="63"/>
      <c r="F1571" s="63"/>
      <c r="G1571" s="191"/>
      <c r="H1571" s="191"/>
      <c r="I1571" s="191"/>
      <c r="J1571" s="191"/>
      <c r="K1571" s="191"/>
      <c r="L1571" s="191"/>
      <c r="M1571" s="191"/>
      <c r="N1571" s="191"/>
    </row>
    <row r="1572" spans="1:14" s="434" customFormat="1">
      <c r="A1572" s="191"/>
      <c r="B1572" s="191"/>
      <c r="C1572" s="63"/>
      <c r="D1572" s="191"/>
      <c r="E1572" s="63"/>
      <c r="F1572" s="63"/>
      <c r="G1572" s="191"/>
      <c r="H1572" s="191"/>
      <c r="I1572" s="191"/>
      <c r="J1572" s="191"/>
      <c r="K1572" s="191"/>
      <c r="L1572" s="191"/>
      <c r="M1572" s="191"/>
      <c r="N1572" s="191"/>
    </row>
    <row r="1573" spans="1:14" s="434" customFormat="1">
      <c r="A1573" s="191"/>
      <c r="B1573" s="191"/>
      <c r="C1573" s="63"/>
      <c r="D1573" s="191"/>
      <c r="E1573" s="63"/>
      <c r="F1573" s="63"/>
      <c r="G1573" s="191"/>
      <c r="H1573" s="191"/>
      <c r="I1573" s="191"/>
      <c r="J1573" s="191"/>
      <c r="K1573" s="191"/>
      <c r="L1573" s="191"/>
      <c r="M1573" s="191"/>
      <c r="N1573" s="191"/>
    </row>
    <row r="1574" spans="1:14" s="434" customFormat="1">
      <c r="A1574" s="191"/>
      <c r="B1574" s="191"/>
      <c r="C1574" s="63"/>
      <c r="D1574" s="191"/>
      <c r="E1574" s="63"/>
      <c r="F1574" s="63"/>
      <c r="G1574" s="191"/>
      <c r="H1574" s="191"/>
      <c r="I1574" s="191"/>
      <c r="J1574" s="191"/>
      <c r="K1574" s="191"/>
      <c r="L1574" s="191"/>
      <c r="M1574" s="191"/>
      <c r="N1574" s="191"/>
    </row>
    <row r="1575" spans="1:14" s="434" customFormat="1">
      <c r="A1575" s="191"/>
      <c r="B1575" s="191"/>
      <c r="C1575" s="63"/>
      <c r="D1575" s="191"/>
      <c r="E1575" s="63"/>
      <c r="F1575" s="63"/>
      <c r="G1575" s="191"/>
      <c r="H1575" s="191"/>
      <c r="I1575" s="191"/>
      <c r="J1575" s="191"/>
      <c r="K1575" s="191"/>
      <c r="L1575" s="191"/>
      <c r="M1575" s="191"/>
      <c r="N1575" s="191"/>
    </row>
    <row r="1576" spans="1:14" s="434" customFormat="1">
      <c r="A1576" s="191"/>
      <c r="B1576" s="191"/>
      <c r="C1576" s="63"/>
      <c r="D1576" s="191"/>
      <c r="E1576" s="63"/>
      <c r="F1576" s="63"/>
      <c r="G1576" s="191"/>
      <c r="H1576" s="191"/>
      <c r="I1576" s="191"/>
      <c r="J1576" s="191"/>
      <c r="K1576" s="191"/>
      <c r="L1576" s="191"/>
      <c r="M1576" s="191"/>
      <c r="N1576" s="191"/>
    </row>
    <row r="1577" spans="1:14" s="434" customFormat="1">
      <c r="A1577" s="191"/>
      <c r="B1577" s="191"/>
      <c r="C1577" s="63"/>
      <c r="D1577" s="191"/>
      <c r="E1577" s="63"/>
      <c r="F1577" s="63"/>
      <c r="G1577" s="191"/>
      <c r="H1577" s="191"/>
      <c r="I1577" s="191"/>
      <c r="J1577" s="191"/>
      <c r="K1577" s="191"/>
      <c r="L1577" s="191"/>
      <c r="M1577" s="191"/>
      <c r="N1577" s="191"/>
    </row>
    <row r="1578" spans="1:14" s="434" customFormat="1">
      <c r="A1578" s="191"/>
      <c r="B1578" s="191"/>
      <c r="C1578" s="63"/>
      <c r="D1578" s="191"/>
      <c r="E1578" s="63"/>
      <c r="F1578" s="63"/>
      <c r="G1578" s="191"/>
      <c r="H1578" s="191"/>
      <c r="I1578" s="191"/>
      <c r="J1578" s="191"/>
      <c r="K1578" s="191"/>
      <c r="L1578" s="191"/>
      <c r="M1578" s="191"/>
      <c r="N1578" s="191"/>
    </row>
    <row r="1579" spans="1:14" s="434" customFormat="1">
      <c r="A1579" s="191"/>
      <c r="B1579" s="191"/>
      <c r="C1579" s="63"/>
      <c r="D1579" s="191"/>
      <c r="E1579" s="63"/>
      <c r="F1579" s="63"/>
      <c r="G1579" s="191"/>
      <c r="H1579" s="191"/>
      <c r="I1579" s="191"/>
      <c r="J1579" s="191"/>
      <c r="K1579" s="191"/>
      <c r="L1579" s="191"/>
      <c r="M1579" s="191"/>
      <c r="N1579" s="191"/>
    </row>
    <row r="1580" spans="1:14" s="434" customFormat="1">
      <c r="A1580" s="191"/>
      <c r="B1580" s="191"/>
      <c r="C1580" s="63"/>
      <c r="D1580" s="191"/>
      <c r="E1580" s="63"/>
      <c r="F1580" s="63"/>
      <c r="G1580" s="191"/>
      <c r="H1580" s="191"/>
      <c r="I1580" s="191"/>
      <c r="J1580" s="191"/>
      <c r="K1580" s="191"/>
      <c r="L1580" s="191"/>
      <c r="M1580" s="191"/>
      <c r="N1580" s="191"/>
    </row>
    <row r="1581" spans="1:14" s="434" customFormat="1">
      <c r="A1581" s="191"/>
      <c r="B1581" s="191"/>
      <c r="C1581" s="63"/>
      <c r="D1581" s="191"/>
      <c r="E1581" s="63"/>
      <c r="F1581" s="63"/>
      <c r="G1581" s="191"/>
      <c r="H1581" s="191"/>
      <c r="I1581" s="191"/>
      <c r="J1581" s="191"/>
      <c r="K1581" s="191"/>
      <c r="L1581" s="191"/>
      <c r="M1581" s="191"/>
      <c r="N1581" s="191"/>
    </row>
    <row r="1582" spans="1:14" s="434" customFormat="1">
      <c r="A1582" s="191"/>
      <c r="B1582" s="191"/>
      <c r="C1582" s="63"/>
      <c r="D1582" s="191"/>
      <c r="E1582" s="63"/>
      <c r="F1582" s="63"/>
      <c r="G1582" s="191"/>
      <c r="H1582" s="191"/>
      <c r="I1582" s="191"/>
      <c r="J1582" s="191"/>
      <c r="K1582" s="191"/>
      <c r="L1582" s="191"/>
      <c r="M1582" s="191"/>
      <c r="N1582" s="191"/>
    </row>
    <row r="1583" spans="1:14" s="434" customFormat="1">
      <c r="A1583" s="191"/>
      <c r="B1583" s="191"/>
      <c r="C1583" s="63"/>
      <c r="D1583" s="191"/>
      <c r="E1583" s="63"/>
      <c r="F1583" s="63"/>
      <c r="G1583" s="191"/>
      <c r="H1583" s="191"/>
      <c r="I1583" s="191"/>
      <c r="J1583" s="191"/>
      <c r="K1583" s="191"/>
      <c r="L1583" s="191"/>
      <c r="M1583" s="191"/>
      <c r="N1583" s="191"/>
    </row>
    <row r="1584" spans="1:14" s="434" customFormat="1">
      <c r="A1584" s="191"/>
      <c r="B1584" s="191"/>
      <c r="C1584" s="63"/>
      <c r="D1584" s="191"/>
      <c r="E1584" s="63"/>
      <c r="F1584" s="63"/>
      <c r="G1584" s="191"/>
      <c r="H1584" s="191"/>
      <c r="I1584" s="191"/>
      <c r="J1584" s="191"/>
      <c r="K1584" s="191"/>
      <c r="L1584" s="191"/>
      <c r="M1584" s="191"/>
      <c r="N1584" s="191"/>
    </row>
    <row r="1585" spans="1:14" s="434" customFormat="1">
      <c r="A1585" s="191"/>
      <c r="B1585" s="191"/>
      <c r="C1585" s="63"/>
      <c r="D1585" s="191"/>
      <c r="E1585" s="63"/>
      <c r="F1585" s="63"/>
      <c r="G1585" s="191"/>
      <c r="H1585" s="191"/>
      <c r="I1585" s="191"/>
      <c r="J1585" s="191"/>
      <c r="K1585" s="191"/>
      <c r="L1585" s="191"/>
      <c r="M1585" s="191"/>
      <c r="N1585" s="191"/>
    </row>
    <row r="1586" spans="1:14" s="434" customFormat="1">
      <c r="A1586" s="191"/>
      <c r="B1586" s="191"/>
      <c r="C1586" s="63"/>
      <c r="D1586" s="191"/>
      <c r="E1586" s="63"/>
      <c r="F1586" s="63"/>
      <c r="G1586" s="191"/>
      <c r="H1586" s="191"/>
      <c r="I1586" s="191"/>
      <c r="J1586" s="191"/>
      <c r="K1586" s="191"/>
      <c r="L1586" s="191"/>
      <c r="M1586" s="191"/>
      <c r="N1586" s="191"/>
    </row>
    <row r="1587" spans="1:14" s="434" customFormat="1">
      <c r="A1587" s="191"/>
      <c r="B1587" s="191"/>
      <c r="C1587" s="63"/>
      <c r="D1587" s="191"/>
      <c r="E1587" s="63"/>
      <c r="F1587" s="63"/>
      <c r="G1587" s="191"/>
      <c r="H1587" s="191"/>
      <c r="I1587" s="191"/>
      <c r="J1587" s="191"/>
      <c r="K1587" s="191"/>
      <c r="L1587" s="191"/>
      <c r="M1587" s="191"/>
      <c r="N1587" s="191"/>
    </row>
    <row r="1588" spans="1:14" s="434" customFormat="1">
      <c r="A1588" s="191"/>
      <c r="B1588" s="191"/>
      <c r="C1588" s="63"/>
      <c r="D1588" s="191"/>
      <c r="E1588" s="63"/>
      <c r="F1588" s="63"/>
      <c r="G1588" s="191"/>
      <c r="H1588" s="191"/>
      <c r="I1588" s="191"/>
      <c r="J1588" s="191"/>
      <c r="K1588" s="191"/>
      <c r="L1588" s="191"/>
      <c r="M1588" s="191"/>
      <c r="N1588" s="191"/>
    </row>
    <row r="1589" spans="1:14" s="434" customFormat="1">
      <c r="A1589" s="191"/>
      <c r="B1589" s="191"/>
      <c r="C1589" s="63"/>
      <c r="D1589" s="191"/>
      <c r="E1589" s="63"/>
      <c r="F1589" s="63"/>
      <c r="G1589" s="191"/>
      <c r="H1589" s="191"/>
      <c r="I1589" s="191"/>
      <c r="J1589" s="191"/>
      <c r="K1589" s="191"/>
      <c r="L1589" s="191"/>
      <c r="M1589" s="191"/>
      <c r="N1589" s="191"/>
    </row>
    <row r="1590" spans="1:14" s="434" customFormat="1">
      <c r="A1590" s="191"/>
      <c r="B1590" s="191"/>
      <c r="C1590" s="63"/>
      <c r="D1590" s="191"/>
      <c r="E1590" s="63"/>
      <c r="F1590" s="63"/>
      <c r="G1590" s="191"/>
      <c r="H1590" s="191"/>
      <c r="I1590" s="191"/>
      <c r="J1590" s="191"/>
      <c r="K1590" s="191"/>
      <c r="L1590" s="191"/>
      <c r="M1590" s="191"/>
      <c r="N1590" s="191"/>
    </row>
    <row r="1591" spans="1:14" s="434" customFormat="1">
      <c r="A1591" s="191"/>
      <c r="B1591" s="191"/>
      <c r="C1591" s="63"/>
      <c r="D1591" s="191"/>
      <c r="E1591" s="63"/>
      <c r="F1591" s="63"/>
      <c r="G1591" s="191"/>
      <c r="H1591" s="191"/>
      <c r="I1591" s="191"/>
      <c r="J1591" s="191"/>
      <c r="K1591" s="191"/>
      <c r="L1591" s="191"/>
      <c r="M1591" s="191"/>
      <c r="N1591" s="191"/>
    </row>
    <row r="1592" spans="1:14" s="434" customFormat="1">
      <c r="A1592" s="191"/>
      <c r="B1592" s="191"/>
      <c r="C1592" s="63"/>
      <c r="D1592" s="191"/>
      <c r="E1592" s="63"/>
      <c r="F1592" s="63"/>
      <c r="G1592" s="191"/>
      <c r="H1592" s="191"/>
      <c r="I1592" s="191"/>
      <c r="J1592" s="191"/>
      <c r="K1592" s="191"/>
      <c r="L1592" s="191"/>
      <c r="M1592" s="191"/>
      <c r="N1592" s="191"/>
    </row>
    <row r="1593" spans="1:14" s="434" customFormat="1">
      <c r="A1593" s="191"/>
      <c r="B1593" s="191"/>
      <c r="C1593" s="63"/>
      <c r="D1593" s="191"/>
      <c r="E1593" s="63"/>
      <c r="F1593" s="63"/>
      <c r="G1593" s="191"/>
      <c r="H1593" s="191"/>
      <c r="I1593" s="191"/>
      <c r="J1593" s="191"/>
      <c r="K1593" s="191"/>
      <c r="L1593" s="191"/>
      <c r="M1593" s="191"/>
      <c r="N1593" s="191"/>
    </row>
    <row r="1594" spans="1:14" s="434" customFormat="1">
      <c r="A1594" s="191"/>
      <c r="B1594" s="191"/>
      <c r="C1594" s="63"/>
      <c r="D1594" s="191"/>
      <c r="E1594" s="63"/>
      <c r="F1594" s="63"/>
      <c r="G1594" s="191"/>
      <c r="H1594" s="191"/>
      <c r="I1594" s="191"/>
      <c r="J1594" s="191"/>
      <c r="K1594" s="191"/>
      <c r="L1594" s="191"/>
      <c r="M1594" s="191"/>
      <c r="N1594" s="191"/>
    </row>
    <row r="1595" spans="1:14" s="434" customFormat="1">
      <c r="A1595" s="191"/>
      <c r="B1595" s="191"/>
      <c r="C1595" s="63"/>
      <c r="D1595" s="191"/>
      <c r="E1595" s="63"/>
      <c r="F1595" s="63"/>
      <c r="G1595" s="191"/>
      <c r="H1595" s="191"/>
      <c r="I1595" s="191"/>
      <c r="J1595" s="191"/>
      <c r="K1595" s="191"/>
      <c r="L1595" s="191"/>
      <c r="M1595" s="191"/>
      <c r="N1595" s="191"/>
    </row>
    <row r="1596" spans="1:14" s="434" customFormat="1">
      <c r="A1596" s="191"/>
      <c r="B1596" s="191"/>
      <c r="C1596" s="63"/>
      <c r="D1596" s="191"/>
      <c r="E1596" s="63"/>
      <c r="F1596" s="63"/>
      <c r="G1596" s="191"/>
      <c r="H1596" s="191"/>
      <c r="I1596" s="191"/>
      <c r="J1596" s="191"/>
      <c r="K1596" s="191"/>
      <c r="L1596" s="191"/>
      <c r="M1596" s="191"/>
      <c r="N1596" s="191"/>
    </row>
    <row r="1597" spans="1:14" s="434" customFormat="1">
      <c r="A1597" s="191"/>
      <c r="B1597" s="191"/>
      <c r="C1597" s="63"/>
      <c r="D1597" s="191"/>
      <c r="E1597" s="63"/>
      <c r="F1597" s="63"/>
      <c r="G1597" s="191"/>
      <c r="H1597" s="191"/>
      <c r="I1597" s="191"/>
      <c r="J1597" s="191"/>
      <c r="K1597" s="191"/>
      <c r="L1597" s="191"/>
      <c r="M1597" s="191"/>
      <c r="N1597" s="191"/>
    </row>
    <row r="1598" spans="1:14" s="434" customFormat="1">
      <c r="A1598" s="191"/>
      <c r="B1598" s="191"/>
      <c r="C1598" s="63"/>
      <c r="D1598" s="191"/>
      <c r="E1598" s="63"/>
      <c r="F1598" s="63"/>
      <c r="G1598" s="191"/>
      <c r="H1598" s="191"/>
      <c r="I1598" s="191"/>
      <c r="J1598" s="191"/>
      <c r="K1598" s="191"/>
      <c r="L1598" s="191"/>
      <c r="M1598" s="191"/>
      <c r="N1598" s="191"/>
    </row>
    <row r="1599" spans="1:14" s="434" customFormat="1">
      <c r="A1599" s="191"/>
      <c r="B1599" s="191"/>
      <c r="C1599" s="63"/>
      <c r="D1599" s="191"/>
      <c r="E1599" s="63"/>
      <c r="F1599" s="63"/>
      <c r="G1599" s="191"/>
      <c r="H1599" s="191"/>
      <c r="I1599" s="191"/>
      <c r="J1599" s="191"/>
      <c r="K1599" s="191"/>
      <c r="L1599" s="191"/>
      <c r="M1599" s="191"/>
      <c r="N1599" s="191"/>
    </row>
    <row r="1600" spans="1:14" s="434" customFormat="1">
      <c r="A1600" s="191"/>
      <c r="B1600" s="191"/>
      <c r="C1600" s="63"/>
      <c r="D1600" s="191"/>
      <c r="E1600" s="63"/>
      <c r="F1600" s="63"/>
      <c r="G1600" s="191"/>
      <c r="H1600" s="191"/>
      <c r="I1600" s="191"/>
      <c r="J1600" s="191"/>
      <c r="K1600" s="191"/>
      <c r="L1600" s="191"/>
      <c r="M1600" s="191"/>
      <c r="N1600" s="191"/>
    </row>
    <row r="1601" spans="1:14" s="434" customFormat="1">
      <c r="A1601" s="191"/>
      <c r="B1601" s="191"/>
      <c r="C1601" s="63"/>
      <c r="D1601" s="191"/>
      <c r="E1601" s="63"/>
      <c r="F1601" s="63"/>
      <c r="G1601" s="191"/>
      <c r="H1601" s="191"/>
      <c r="I1601" s="191"/>
      <c r="J1601" s="191"/>
      <c r="K1601" s="191"/>
      <c r="L1601" s="191"/>
      <c r="M1601" s="191"/>
      <c r="N1601" s="191"/>
    </row>
    <row r="1602" spans="1:14" s="434" customFormat="1">
      <c r="A1602" s="191"/>
      <c r="B1602" s="191"/>
      <c r="C1602" s="63"/>
      <c r="D1602" s="191"/>
      <c r="E1602" s="63"/>
      <c r="F1602" s="63"/>
      <c r="G1602" s="191"/>
      <c r="H1602" s="191"/>
      <c r="I1602" s="191"/>
      <c r="J1602" s="191"/>
      <c r="K1602" s="191"/>
      <c r="L1602" s="191"/>
      <c r="M1602" s="191"/>
      <c r="N1602" s="191"/>
    </row>
    <row r="1603" spans="1:14" s="434" customFormat="1">
      <c r="A1603" s="191"/>
      <c r="B1603" s="191"/>
      <c r="C1603" s="63"/>
      <c r="D1603" s="191"/>
      <c r="E1603" s="63"/>
      <c r="F1603" s="63"/>
      <c r="G1603" s="191"/>
      <c r="H1603" s="191"/>
      <c r="I1603" s="191"/>
      <c r="J1603" s="191"/>
      <c r="K1603" s="191"/>
      <c r="L1603" s="191"/>
      <c r="M1603" s="191"/>
      <c r="N1603" s="191"/>
    </row>
    <row r="1604" spans="1:14" s="434" customFormat="1">
      <c r="A1604" s="191"/>
      <c r="B1604" s="191"/>
      <c r="C1604" s="63"/>
      <c r="D1604" s="191"/>
      <c r="E1604" s="63"/>
      <c r="F1604" s="63"/>
      <c r="G1604" s="191"/>
      <c r="H1604" s="191"/>
      <c r="I1604" s="191"/>
      <c r="J1604" s="191"/>
      <c r="K1604" s="191"/>
      <c r="L1604" s="191"/>
      <c r="M1604" s="191"/>
      <c r="N1604" s="191"/>
    </row>
    <row r="1605" spans="1:14" s="434" customFormat="1">
      <c r="A1605" s="191"/>
      <c r="B1605" s="191"/>
      <c r="C1605" s="63"/>
      <c r="D1605" s="191"/>
      <c r="E1605" s="63"/>
      <c r="F1605" s="63"/>
      <c r="G1605" s="191"/>
      <c r="H1605" s="191"/>
      <c r="I1605" s="191"/>
      <c r="J1605" s="191"/>
      <c r="K1605" s="191"/>
      <c r="L1605" s="191"/>
      <c r="M1605" s="191"/>
      <c r="N1605" s="191"/>
    </row>
    <row r="1606" spans="1:14" s="434" customFormat="1">
      <c r="A1606" s="191"/>
      <c r="B1606" s="191"/>
      <c r="C1606" s="63"/>
      <c r="D1606" s="191"/>
      <c r="E1606" s="63"/>
      <c r="F1606" s="63"/>
      <c r="G1606" s="191"/>
      <c r="H1606" s="191"/>
      <c r="I1606" s="191"/>
      <c r="J1606" s="191"/>
      <c r="K1606" s="191"/>
      <c r="L1606" s="191"/>
      <c r="M1606" s="191"/>
      <c r="N1606" s="191"/>
    </row>
    <row r="1607" spans="1:14" s="434" customFormat="1">
      <c r="A1607" s="191"/>
      <c r="B1607" s="191"/>
      <c r="C1607" s="63"/>
      <c r="D1607" s="191"/>
      <c r="E1607" s="63"/>
      <c r="F1607" s="63"/>
      <c r="G1607" s="191"/>
      <c r="H1607" s="191"/>
      <c r="I1607" s="191"/>
      <c r="J1607" s="191"/>
      <c r="K1607" s="191"/>
      <c r="L1607" s="191"/>
      <c r="M1607" s="191"/>
      <c r="N1607" s="191"/>
    </row>
    <row r="1608" spans="1:14" s="434" customFormat="1">
      <c r="A1608" s="191"/>
      <c r="B1608" s="191"/>
      <c r="C1608" s="63"/>
      <c r="D1608" s="191"/>
      <c r="E1608" s="63"/>
      <c r="F1608" s="63"/>
      <c r="G1608" s="191"/>
      <c r="H1608" s="191"/>
      <c r="I1608" s="191"/>
      <c r="J1608" s="191"/>
      <c r="K1608" s="191"/>
      <c r="L1608" s="191"/>
      <c r="M1608" s="191"/>
      <c r="N1608" s="191"/>
    </row>
    <row r="1609" spans="1:14" s="434" customFormat="1">
      <c r="A1609" s="191"/>
      <c r="B1609" s="191"/>
      <c r="C1609" s="63"/>
      <c r="D1609" s="191"/>
      <c r="E1609" s="63"/>
      <c r="F1609" s="63"/>
      <c r="G1609" s="191"/>
      <c r="H1609" s="191"/>
      <c r="I1609" s="191"/>
      <c r="J1609" s="191"/>
      <c r="K1609" s="191"/>
      <c r="L1609" s="191"/>
      <c r="M1609" s="191"/>
      <c r="N1609" s="191"/>
    </row>
    <row r="1610" spans="1:14" s="434" customFormat="1">
      <c r="A1610" s="191"/>
      <c r="B1610" s="191"/>
      <c r="C1610" s="63"/>
      <c r="D1610" s="191"/>
      <c r="E1610" s="63"/>
      <c r="F1610" s="63"/>
      <c r="G1610" s="191"/>
      <c r="H1610" s="191"/>
      <c r="I1610" s="191"/>
      <c r="J1610" s="191"/>
      <c r="K1610" s="191"/>
      <c r="L1610" s="191"/>
      <c r="M1610" s="191"/>
      <c r="N1610" s="191"/>
    </row>
    <row r="1611" spans="1:14" s="434" customFormat="1">
      <c r="A1611" s="191"/>
      <c r="B1611" s="191"/>
      <c r="C1611" s="63"/>
      <c r="D1611" s="191"/>
      <c r="E1611" s="63"/>
      <c r="F1611" s="63"/>
      <c r="G1611" s="191"/>
      <c r="H1611" s="191"/>
      <c r="I1611" s="191"/>
      <c r="J1611" s="191"/>
      <c r="K1611" s="191"/>
      <c r="L1611" s="191"/>
      <c r="M1611" s="191"/>
      <c r="N1611" s="191"/>
    </row>
    <row r="1612" spans="1:14" s="434" customFormat="1">
      <c r="A1612" s="191"/>
      <c r="B1612" s="191"/>
      <c r="C1612" s="63"/>
      <c r="D1612" s="191"/>
      <c r="E1612" s="63"/>
      <c r="F1612" s="63"/>
      <c r="G1612" s="191"/>
      <c r="H1612" s="191"/>
      <c r="I1612" s="191"/>
      <c r="J1612" s="191"/>
      <c r="K1612" s="191"/>
      <c r="L1612" s="191"/>
      <c r="M1612" s="191"/>
      <c r="N1612" s="191"/>
    </row>
    <row r="1613" spans="1:14" s="434" customFormat="1">
      <c r="A1613" s="191"/>
      <c r="B1613" s="191"/>
      <c r="C1613" s="63"/>
      <c r="D1613" s="191"/>
      <c r="E1613" s="63"/>
      <c r="F1613" s="63"/>
      <c r="G1613" s="191"/>
      <c r="H1613" s="191"/>
      <c r="I1613" s="191"/>
      <c r="J1613" s="191"/>
      <c r="K1613" s="191"/>
      <c r="L1613" s="191"/>
      <c r="M1613" s="191"/>
      <c r="N1613" s="191"/>
    </row>
    <row r="1614" spans="1:14" s="434" customFormat="1">
      <c r="A1614" s="191"/>
      <c r="B1614" s="191"/>
      <c r="C1614" s="63"/>
      <c r="D1614" s="191"/>
      <c r="E1614" s="63"/>
      <c r="F1614" s="63"/>
      <c r="G1614" s="191"/>
      <c r="H1614" s="191"/>
      <c r="I1614" s="191"/>
      <c r="J1614" s="191"/>
      <c r="K1614" s="191"/>
      <c r="L1614" s="191"/>
      <c r="M1614" s="191"/>
      <c r="N1614" s="191"/>
    </row>
    <row r="1615" spans="1:14" s="434" customFormat="1">
      <c r="A1615" s="191"/>
      <c r="B1615" s="191"/>
      <c r="C1615" s="63"/>
      <c r="D1615" s="191"/>
      <c r="E1615" s="63"/>
      <c r="F1615" s="63"/>
      <c r="G1615" s="191"/>
      <c r="H1615" s="191"/>
      <c r="I1615" s="191"/>
      <c r="J1615" s="191"/>
      <c r="K1615" s="191"/>
      <c r="L1615" s="191"/>
      <c r="M1615" s="191"/>
      <c r="N1615" s="191"/>
    </row>
    <row r="1616" spans="1:14" s="434" customFormat="1">
      <c r="A1616" s="191"/>
      <c r="B1616" s="191"/>
      <c r="C1616" s="63"/>
      <c r="D1616" s="191"/>
      <c r="E1616" s="63"/>
      <c r="F1616" s="63"/>
      <c r="G1616" s="191"/>
      <c r="H1616" s="191"/>
      <c r="I1616" s="191"/>
      <c r="J1616" s="191"/>
      <c r="K1616" s="191"/>
      <c r="L1616" s="191"/>
      <c r="M1616" s="191"/>
      <c r="N1616" s="191"/>
    </row>
    <row r="1617" spans="1:14" s="434" customFormat="1">
      <c r="A1617" s="191"/>
      <c r="B1617" s="191"/>
      <c r="C1617" s="63"/>
      <c r="D1617" s="191"/>
      <c r="E1617" s="63"/>
      <c r="F1617" s="63"/>
      <c r="G1617" s="191"/>
      <c r="H1617" s="191"/>
      <c r="I1617" s="191"/>
      <c r="J1617" s="191"/>
      <c r="K1617" s="191"/>
      <c r="L1617" s="191"/>
      <c r="M1617" s="191"/>
      <c r="N1617" s="191"/>
    </row>
    <row r="1618" spans="1:14" s="434" customFormat="1">
      <c r="A1618" s="191"/>
      <c r="B1618" s="191"/>
      <c r="C1618" s="63"/>
      <c r="D1618" s="191"/>
      <c r="E1618" s="63"/>
      <c r="F1618" s="63"/>
      <c r="G1618" s="191"/>
      <c r="H1618" s="191"/>
      <c r="I1618" s="191"/>
      <c r="J1618" s="191"/>
      <c r="K1618" s="191"/>
      <c r="L1618" s="191"/>
      <c r="M1618" s="191"/>
      <c r="N1618" s="191"/>
    </row>
    <row r="1619" spans="1:14" s="434" customFormat="1">
      <c r="A1619" s="191"/>
      <c r="B1619" s="191"/>
      <c r="C1619" s="63"/>
      <c r="D1619" s="191"/>
      <c r="E1619" s="63"/>
      <c r="F1619" s="63"/>
      <c r="G1619" s="191"/>
      <c r="H1619" s="191"/>
      <c r="I1619" s="191"/>
      <c r="J1619" s="191"/>
      <c r="K1619" s="191"/>
      <c r="L1619" s="191"/>
      <c r="M1619" s="191"/>
      <c r="N1619" s="191"/>
    </row>
    <row r="1620" spans="1:14" s="434" customFormat="1">
      <c r="A1620" s="191"/>
      <c r="B1620" s="191"/>
      <c r="C1620" s="63"/>
      <c r="D1620" s="191"/>
      <c r="E1620" s="63"/>
      <c r="F1620" s="63"/>
      <c r="G1620" s="191"/>
      <c r="H1620" s="191"/>
      <c r="I1620" s="191"/>
      <c r="J1620" s="191"/>
      <c r="K1620" s="191"/>
      <c r="L1620" s="191"/>
      <c r="M1620" s="191"/>
      <c r="N1620" s="191"/>
    </row>
    <row r="1621" spans="1:14" s="434" customFormat="1">
      <c r="A1621" s="191"/>
      <c r="B1621" s="191"/>
      <c r="C1621" s="63"/>
      <c r="D1621" s="191"/>
      <c r="E1621" s="63"/>
      <c r="F1621" s="63"/>
      <c r="G1621" s="191"/>
      <c r="H1621" s="191"/>
      <c r="I1621" s="191"/>
      <c r="J1621" s="191"/>
      <c r="K1621" s="191"/>
      <c r="L1621" s="191"/>
      <c r="M1621" s="191"/>
      <c r="N1621" s="191"/>
    </row>
    <row r="1622" spans="1:14" s="434" customFormat="1">
      <c r="A1622" s="191"/>
      <c r="B1622" s="191"/>
      <c r="C1622" s="63"/>
      <c r="D1622" s="191"/>
      <c r="E1622" s="63"/>
      <c r="F1622" s="63"/>
      <c r="G1622" s="191"/>
      <c r="H1622" s="191"/>
      <c r="I1622" s="191"/>
      <c r="J1622" s="191"/>
      <c r="K1622" s="191"/>
      <c r="L1622" s="191"/>
      <c r="M1622" s="191"/>
      <c r="N1622" s="191"/>
    </row>
    <row r="1623" spans="1:14" s="434" customFormat="1">
      <c r="A1623" s="191"/>
      <c r="B1623" s="191"/>
      <c r="C1623" s="63"/>
      <c r="D1623" s="191"/>
      <c r="E1623" s="63"/>
      <c r="F1623" s="63"/>
      <c r="G1623" s="191"/>
      <c r="H1623" s="191"/>
      <c r="I1623" s="191"/>
      <c r="J1623" s="191"/>
      <c r="K1623" s="191"/>
      <c r="L1623" s="191"/>
      <c r="M1623" s="191"/>
      <c r="N1623" s="191"/>
    </row>
    <row r="1624" spans="1:14" s="434" customFormat="1">
      <c r="A1624" s="191"/>
      <c r="B1624" s="191"/>
      <c r="C1624" s="63"/>
      <c r="D1624" s="191"/>
      <c r="E1624" s="63"/>
      <c r="F1624" s="63"/>
      <c r="G1624" s="191"/>
      <c r="H1624" s="191"/>
      <c r="I1624" s="191"/>
      <c r="J1624" s="191"/>
      <c r="K1624" s="191"/>
      <c r="L1624" s="191"/>
      <c r="M1624" s="191"/>
      <c r="N1624" s="191"/>
    </row>
    <row r="1625" spans="1:14" s="434" customFormat="1">
      <c r="A1625" s="191"/>
      <c r="B1625" s="191"/>
      <c r="C1625" s="63"/>
      <c r="D1625" s="191"/>
      <c r="E1625" s="63"/>
      <c r="F1625" s="63"/>
      <c r="G1625" s="191"/>
      <c r="H1625" s="191"/>
      <c r="I1625" s="191"/>
      <c r="J1625" s="191"/>
      <c r="K1625" s="191"/>
      <c r="L1625" s="191"/>
      <c r="M1625" s="191"/>
      <c r="N1625" s="191"/>
    </row>
    <row r="1626" spans="1:14" s="434" customFormat="1">
      <c r="A1626" s="191"/>
      <c r="B1626" s="191"/>
      <c r="C1626" s="63"/>
      <c r="D1626" s="191"/>
      <c r="E1626" s="63"/>
      <c r="F1626" s="63"/>
      <c r="G1626" s="191"/>
      <c r="H1626" s="191"/>
      <c r="I1626" s="191"/>
      <c r="J1626" s="191"/>
      <c r="K1626" s="191"/>
      <c r="L1626" s="191"/>
      <c r="M1626" s="191"/>
      <c r="N1626" s="191"/>
    </row>
    <row r="1627" spans="1:14" s="434" customFormat="1">
      <c r="A1627" s="191"/>
      <c r="B1627" s="191"/>
      <c r="C1627" s="63"/>
      <c r="D1627" s="191"/>
      <c r="E1627" s="63"/>
      <c r="F1627" s="63"/>
      <c r="G1627" s="191"/>
      <c r="H1627" s="191"/>
      <c r="I1627" s="191"/>
      <c r="J1627" s="191"/>
      <c r="K1627" s="191"/>
      <c r="L1627" s="191"/>
      <c r="M1627" s="191"/>
      <c r="N1627" s="191"/>
    </row>
    <row r="1628" spans="1:14" s="434" customFormat="1">
      <c r="A1628" s="191"/>
      <c r="B1628" s="191"/>
      <c r="C1628" s="63"/>
      <c r="D1628" s="191"/>
      <c r="E1628" s="63"/>
      <c r="F1628" s="63"/>
      <c r="G1628" s="191"/>
      <c r="H1628" s="191"/>
      <c r="I1628" s="191"/>
      <c r="J1628" s="191"/>
      <c r="K1628" s="191"/>
      <c r="L1628" s="191"/>
      <c r="M1628" s="191"/>
      <c r="N1628" s="191"/>
    </row>
    <row r="1629" spans="1:14" s="434" customFormat="1">
      <c r="A1629" s="191"/>
      <c r="B1629" s="191"/>
      <c r="C1629" s="63"/>
      <c r="D1629" s="191"/>
      <c r="E1629" s="63"/>
      <c r="F1629" s="63"/>
      <c r="G1629" s="191"/>
      <c r="H1629" s="191"/>
      <c r="I1629" s="191"/>
      <c r="J1629" s="191"/>
      <c r="K1629" s="191"/>
      <c r="L1629" s="191"/>
      <c r="M1629" s="191"/>
      <c r="N1629" s="191"/>
    </row>
    <row r="1630" spans="1:14" s="434" customFormat="1">
      <c r="A1630" s="191"/>
      <c r="B1630" s="191"/>
      <c r="C1630" s="63"/>
      <c r="D1630" s="191"/>
      <c r="E1630" s="63"/>
      <c r="F1630" s="63"/>
      <c r="G1630" s="191"/>
      <c r="H1630" s="191"/>
      <c r="I1630" s="191"/>
      <c r="J1630" s="191"/>
      <c r="K1630" s="191"/>
      <c r="L1630" s="191"/>
      <c r="M1630" s="191"/>
      <c r="N1630" s="191"/>
    </row>
    <row r="1631" spans="1:14" s="434" customFormat="1">
      <c r="A1631" s="191"/>
      <c r="B1631" s="191"/>
      <c r="C1631" s="63"/>
      <c r="D1631" s="191"/>
      <c r="E1631" s="63"/>
      <c r="F1631" s="63"/>
      <c r="G1631" s="191"/>
      <c r="H1631" s="191"/>
      <c r="I1631" s="191"/>
      <c r="J1631" s="191"/>
      <c r="K1631" s="191"/>
      <c r="L1631" s="191"/>
      <c r="M1631" s="191"/>
      <c r="N1631" s="191"/>
    </row>
    <row r="1632" spans="1:14" s="434" customFormat="1">
      <c r="A1632" s="191"/>
      <c r="B1632" s="191"/>
      <c r="C1632" s="63"/>
      <c r="D1632" s="191"/>
      <c r="E1632" s="63"/>
      <c r="F1632" s="63"/>
      <c r="G1632" s="191"/>
      <c r="H1632" s="191"/>
      <c r="I1632" s="191"/>
      <c r="J1632" s="191"/>
      <c r="K1632" s="191"/>
      <c r="L1632" s="191"/>
      <c r="M1632" s="191"/>
      <c r="N1632" s="191"/>
    </row>
    <row r="1633" spans="1:14" s="434" customFormat="1">
      <c r="A1633" s="191"/>
      <c r="B1633" s="191"/>
      <c r="C1633" s="63"/>
      <c r="D1633" s="191"/>
      <c r="E1633" s="63"/>
      <c r="F1633" s="63"/>
      <c r="G1633" s="191"/>
      <c r="H1633" s="191"/>
      <c r="I1633" s="191"/>
      <c r="J1633" s="191"/>
      <c r="K1633" s="191"/>
      <c r="L1633" s="191"/>
      <c r="M1633" s="191"/>
      <c r="N1633" s="191"/>
    </row>
    <row r="1634" spans="1:14" s="434" customFormat="1">
      <c r="A1634" s="191"/>
      <c r="B1634" s="191"/>
      <c r="C1634" s="63"/>
      <c r="D1634" s="191"/>
      <c r="E1634" s="63"/>
      <c r="F1634" s="63"/>
      <c r="G1634" s="191"/>
      <c r="H1634" s="191"/>
      <c r="I1634" s="191"/>
      <c r="J1634" s="191"/>
      <c r="K1634" s="191"/>
      <c r="L1634" s="191"/>
      <c r="M1634" s="191"/>
      <c r="N1634" s="191"/>
    </row>
    <row r="1635" spans="1:14" s="434" customFormat="1">
      <c r="A1635" s="191"/>
      <c r="B1635" s="191"/>
      <c r="C1635" s="63"/>
      <c r="D1635" s="191"/>
      <c r="E1635" s="63"/>
      <c r="F1635" s="63"/>
      <c r="G1635" s="191"/>
      <c r="H1635" s="191"/>
      <c r="I1635" s="191"/>
      <c r="J1635" s="191"/>
      <c r="K1635" s="191"/>
      <c r="L1635" s="191"/>
      <c r="M1635" s="191"/>
      <c r="N1635" s="191"/>
    </row>
    <row r="1636" spans="1:14" s="434" customFormat="1">
      <c r="A1636" s="191"/>
      <c r="B1636" s="191"/>
      <c r="C1636" s="63"/>
      <c r="D1636" s="191"/>
      <c r="E1636" s="63"/>
      <c r="F1636" s="63"/>
      <c r="G1636" s="191"/>
      <c r="H1636" s="191"/>
      <c r="I1636" s="191"/>
      <c r="J1636" s="191"/>
      <c r="K1636" s="191"/>
      <c r="L1636" s="191"/>
      <c r="M1636" s="191"/>
      <c r="N1636" s="191"/>
    </row>
    <row r="1637" spans="1:14" s="434" customFormat="1">
      <c r="A1637" s="191"/>
      <c r="B1637" s="191"/>
      <c r="C1637" s="63"/>
      <c r="D1637" s="191"/>
      <c r="E1637" s="63"/>
      <c r="F1637" s="63"/>
      <c r="G1637" s="191"/>
      <c r="H1637" s="191"/>
      <c r="I1637" s="191"/>
      <c r="J1637" s="191"/>
      <c r="K1637" s="191"/>
      <c r="L1637" s="191"/>
      <c r="M1637" s="191"/>
      <c r="N1637" s="191"/>
    </row>
    <row r="1638" spans="1:14" s="434" customFormat="1">
      <c r="A1638" s="191"/>
      <c r="B1638" s="191"/>
      <c r="C1638" s="63"/>
      <c r="D1638" s="191"/>
      <c r="E1638" s="63"/>
      <c r="F1638" s="63"/>
      <c r="G1638" s="191"/>
      <c r="H1638" s="191"/>
      <c r="I1638" s="191"/>
      <c r="J1638" s="191"/>
      <c r="K1638" s="191"/>
      <c r="L1638" s="191"/>
      <c r="M1638" s="191"/>
      <c r="N1638" s="191"/>
    </row>
    <row r="1639" spans="1:14" s="434" customFormat="1">
      <c r="A1639" s="191"/>
      <c r="B1639" s="191"/>
      <c r="C1639" s="63"/>
      <c r="D1639" s="191"/>
      <c r="E1639" s="63"/>
      <c r="F1639" s="63"/>
      <c r="G1639" s="191"/>
      <c r="H1639" s="191"/>
      <c r="I1639" s="191"/>
      <c r="J1639" s="191"/>
      <c r="K1639" s="191"/>
      <c r="L1639" s="191"/>
      <c r="M1639" s="191"/>
      <c r="N1639" s="191"/>
    </row>
    <row r="1640" spans="1:14" s="434" customFormat="1">
      <c r="A1640" s="191"/>
      <c r="B1640" s="191"/>
      <c r="C1640" s="63"/>
      <c r="D1640" s="191"/>
      <c r="E1640" s="63"/>
      <c r="F1640" s="63"/>
      <c r="G1640" s="191"/>
      <c r="H1640" s="191"/>
      <c r="I1640" s="191"/>
      <c r="J1640" s="191"/>
      <c r="K1640" s="191"/>
      <c r="L1640" s="191"/>
      <c r="M1640" s="191"/>
      <c r="N1640" s="191"/>
    </row>
    <row r="1641" spans="1:14" s="434" customFormat="1">
      <c r="A1641" s="191"/>
      <c r="B1641" s="191"/>
      <c r="C1641" s="63"/>
      <c r="D1641" s="191"/>
      <c r="E1641" s="63"/>
      <c r="F1641" s="63"/>
      <c r="G1641" s="191"/>
      <c r="H1641" s="191"/>
      <c r="I1641" s="191"/>
      <c r="J1641" s="191"/>
      <c r="K1641" s="191"/>
      <c r="L1641" s="191"/>
      <c r="M1641" s="191"/>
      <c r="N1641" s="191"/>
    </row>
    <row r="1642" spans="1:14" s="434" customFormat="1">
      <c r="A1642" s="191"/>
      <c r="B1642" s="191"/>
      <c r="C1642" s="63"/>
      <c r="D1642" s="191"/>
      <c r="E1642" s="63"/>
      <c r="F1642" s="63"/>
      <c r="G1642" s="191"/>
      <c r="H1642" s="191"/>
      <c r="I1642" s="191"/>
      <c r="J1642" s="191"/>
      <c r="K1642" s="191"/>
      <c r="L1642" s="191"/>
      <c r="M1642" s="191"/>
      <c r="N1642" s="191"/>
    </row>
    <row r="1643" spans="1:14" s="434" customFormat="1">
      <c r="A1643" s="191"/>
      <c r="B1643" s="191"/>
      <c r="C1643" s="63"/>
      <c r="D1643" s="191"/>
      <c r="E1643" s="63"/>
      <c r="F1643" s="63"/>
      <c r="G1643" s="191"/>
      <c r="H1643" s="191"/>
      <c r="I1643" s="191"/>
      <c r="J1643" s="191"/>
      <c r="K1643" s="191"/>
      <c r="L1643" s="191"/>
      <c r="M1643" s="191"/>
      <c r="N1643" s="191"/>
    </row>
    <row r="1644" spans="1:14" s="434" customFormat="1">
      <c r="A1644" s="191"/>
      <c r="B1644" s="191"/>
      <c r="C1644" s="63"/>
      <c r="D1644" s="191"/>
      <c r="E1644" s="63"/>
      <c r="F1644" s="63"/>
      <c r="G1644" s="191"/>
      <c r="H1644" s="191"/>
      <c r="I1644" s="191"/>
      <c r="J1644" s="191"/>
      <c r="K1644" s="191"/>
      <c r="L1644" s="191"/>
      <c r="M1644" s="191"/>
      <c r="N1644" s="191"/>
    </row>
    <row r="1645" spans="1:14" s="434" customFormat="1">
      <c r="A1645" s="191"/>
      <c r="B1645" s="191"/>
      <c r="C1645" s="63"/>
      <c r="D1645" s="191"/>
      <c r="E1645" s="63"/>
      <c r="F1645" s="63"/>
      <c r="G1645" s="191"/>
      <c r="H1645" s="191"/>
      <c r="I1645" s="191"/>
      <c r="J1645" s="191"/>
      <c r="K1645" s="191"/>
      <c r="L1645" s="191"/>
      <c r="M1645" s="191"/>
      <c r="N1645" s="191"/>
    </row>
    <row r="1646" spans="1:14" s="434" customFormat="1">
      <c r="A1646" s="191"/>
      <c r="B1646" s="191"/>
      <c r="C1646" s="63"/>
      <c r="D1646" s="191"/>
      <c r="E1646" s="63"/>
      <c r="F1646" s="63"/>
      <c r="G1646" s="191"/>
      <c r="H1646" s="191"/>
      <c r="I1646" s="191"/>
      <c r="J1646" s="191"/>
      <c r="K1646" s="191"/>
      <c r="L1646" s="191"/>
      <c r="M1646" s="191"/>
      <c r="N1646" s="191"/>
    </row>
    <row r="1647" spans="1:14" s="434" customFormat="1">
      <c r="A1647" s="191"/>
      <c r="B1647" s="191"/>
      <c r="C1647" s="63"/>
      <c r="D1647" s="191"/>
      <c r="E1647" s="63"/>
      <c r="F1647" s="63"/>
      <c r="G1647" s="191"/>
      <c r="H1647" s="191"/>
      <c r="I1647" s="191"/>
      <c r="J1647" s="191"/>
      <c r="K1647" s="191"/>
      <c r="L1647" s="191"/>
      <c r="M1647" s="191"/>
      <c r="N1647" s="191"/>
    </row>
    <row r="1648" spans="1:14" s="434" customFormat="1">
      <c r="A1648" s="191"/>
      <c r="B1648" s="191"/>
      <c r="C1648" s="63"/>
      <c r="D1648" s="191"/>
      <c r="E1648" s="63"/>
      <c r="F1648" s="63"/>
      <c r="G1648" s="191"/>
      <c r="H1648" s="191"/>
      <c r="I1648" s="191"/>
      <c r="J1648" s="191"/>
      <c r="K1648" s="191"/>
      <c r="L1648" s="191"/>
      <c r="M1648" s="191"/>
      <c r="N1648" s="191"/>
    </row>
    <row r="1649" spans="1:14" s="434" customFormat="1">
      <c r="A1649" s="191"/>
      <c r="B1649" s="191"/>
      <c r="C1649" s="63"/>
      <c r="D1649" s="191"/>
      <c r="E1649" s="63"/>
      <c r="F1649" s="63"/>
      <c r="G1649" s="191"/>
      <c r="H1649" s="191"/>
      <c r="I1649" s="191"/>
      <c r="J1649" s="191"/>
      <c r="K1649" s="191"/>
      <c r="L1649" s="191"/>
      <c r="M1649" s="191"/>
      <c r="N1649" s="191"/>
    </row>
    <row r="1650" spans="1:14" s="434" customFormat="1">
      <c r="A1650" s="191"/>
      <c r="B1650" s="191"/>
      <c r="C1650" s="63"/>
      <c r="D1650" s="191"/>
      <c r="E1650" s="63"/>
      <c r="F1650" s="63"/>
      <c r="G1650" s="191"/>
      <c r="H1650" s="191"/>
      <c r="I1650" s="191"/>
      <c r="J1650" s="191"/>
      <c r="K1650" s="191"/>
      <c r="L1650" s="191"/>
      <c r="M1650" s="191"/>
      <c r="N1650" s="191"/>
    </row>
    <row r="1651" spans="1:14" s="434" customFormat="1">
      <c r="A1651" s="191"/>
      <c r="B1651" s="191"/>
      <c r="C1651" s="63"/>
      <c r="D1651" s="191"/>
      <c r="E1651" s="63"/>
      <c r="F1651" s="63"/>
      <c r="G1651" s="191"/>
      <c r="H1651" s="191"/>
      <c r="I1651" s="191"/>
      <c r="J1651" s="191"/>
      <c r="K1651" s="191"/>
      <c r="L1651" s="191"/>
      <c r="M1651" s="191"/>
      <c r="N1651" s="191"/>
    </row>
    <row r="1652" spans="1:14" s="434" customFormat="1">
      <c r="A1652" s="191"/>
      <c r="B1652" s="191"/>
      <c r="C1652" s="63"/>
      <c r="D1652" s="191"/>
      <c r="E1652" s="63"/>
      <c r="F1652" s="63"/>
      <c r="G1652" s="191"/>
      <c r="H1652" s="191"/>
      <c r="I1652" s="191"/>
      <c r="J1652" s="191"/>
      <c r="K1652" s="191"/>
      <c r="L1652" s="191"/>
      <c r="M1652" s="191"/>
      <c r="N1652" s="191"/>
    </row>
    <row r="1653" spans="1:14" s="434" customFormat="1">
      <c r="A1653" s="191"/>
      <c r="B1653" s="191"/>
      <c r="C1653" s="63"/>
      <c r="D1653" s="191"/>
      <c r="E1653" s="63"/>
      <c r="F1653" s="63"/>
      <c r="G1653" s="191"/>
      <c r="H1653" s="191"/>
      <c r="I1653" s="191"/>
      <c r="J1653" s="191"/>
      <c r="K1653" s="191"/>
      <c r="L1653" s="191"/>
      <c r="M1653" s="191"/>
      <c r="N1653" s="191"/>
    </row>
    <row r="1654" spans="1:14" s="434" customFormat="1">
      <c r="A1654" s="191"/>
      <c r="B1654" s="191"/>
      <c r="C1654" s="63"/>
      <c r="D1654" s="191"/>
      <c r="E1654" s="63"/>
      <c r="F1654" s="63"/>
      <c r="G1654" s="191"/>
      <c r="H1654" s="191"/>
      <c r="I1654" s="191"/>
      <c r="J1654" s="191"/>
      <c r="K1654" s="191"/>
      <c r="L1654" s="191"/>
      <c r="M1654" s="191"/>
      <c r="N1654" s="191"/>
    </row>
    <row r="1655" spans="1:14" s="434" customFormat="1">
      <c r="A1655" s="191"/>
      <c r="B1655" s="191"/>
      <c r="C1655" s="63"/>
      <c r="D1655" s="191"/>
      <c r="E1655" s="63"/>
      <c r="F1655" s="63"/>
      <c r="G1655" s="191"/>
      <c r="H1655" s="191"/>
      <c r="I1655" s="191"/>
      <c r="J1655" s="191"/>
      <c r="K1655" s="191"/>
      <c r="L1655" s="191"/>
      <c r="M1655" s="191"/>
      <c r="N1655" s="191"/>
    </row>
    <row r="1656" spans="1:14" s="434" customFormat="1">
      <c r="A1656" s="191"/>
      <c r="B1656" s="191"/>
      <c r="C1656" s="63"/>
      <c r="D1656" s="191"/>
      <c r="E1656" s="63"/>
      <c r="F1656" s="63"/>
      <c r="G1656" s="191"/>
      <c r="H1656" s="191"/>
      <c r="I1656" s="191"/>
      <c r="J1656" s="191"/>
      <c r="K1656" s="191"/>
      <c r="L1656" s="191"/>
      <c r="M1656" s="191"/>
      <c r="N1656" s="191"/>
    </row>
    <row r="1657" spans="1:14" s="434" customFormat="1">
      <c r="A1657" s="191"/>
      <c r="B1657" s="191"/>
      <c r="C1657" s="63"/>
      <c r="D1657" s="191"/>
      <c r="E1657" s="63"/>
      <c r="F1657" s="63"/>
      <c r="G1657" s="191"/>
      <c r="H1657" s="191"/>
      <c r="I1657" s="191"/>
      <c r="J1657" s="191"/>
      <c r="K1657" s="191"/>
      <c r="L1657" s="191"/>
      <c r="M1657" s="191"/>
      <c r="N1657" s="191"/>
    </row>
    <row r="1658" spans="1:14" s="434" customFormat="1">
      <c r="A1658" s="191"/>
      <c r="B1658" s="191"/>
      <c r="C1658" s="63"/>
      <c r="D1658" s="191"/>
      <c r="E1658" s="63"/>
      <c r="F1658" s="63"/>
      <c r="G1658" s="191"/>
      <c r="H1658" s="191"/>
      <c r="I1658" s="191"/>
      <c r="J1658" s="191"/>
      <c r="K1658" s="191"/>
      <c r="L1658" s="191"/>
      <c r="M1658" s="191"/>
      <c r="N1658" s="191"/>
    </row>
    <row r="1659" spans="1:14" s="434" customFormat="1">
      <c r="A1659" s="191"/>
      <c r="B1659" s="191"/>
      <c r="C1659" s="63"/>
      <c r="D1659" s="191"/>
      <c r="E1659" s="63"/>
      <c r="F1659" s="63"/>
      <c r="G1659" s="191"/>
      <c r="H1659" s="191"/>
      <c r="I1659" s="191"/>
      <c r="J1659" s="191"/>
      <c r="K1659" s="191"/>
      <c r="L1659" s="191"/>
      <c r="M1659" s="191"/>
      <c r="N1659" s="191"/>
    </row>
    <row r="1660" spans="1:14" s="434" customFormat="1">
      <c r="A1660" s="191"/>
      <c r="B1660" s="191"/>
      <c r="C1660" s="63"/>
      <c r="D1660" s="191"/>
      <c r="E1660" s="63"/>
      <c r="F1660" s="63"/>
      <c r="G1660" s="191"/>
      <c r="H1660" s="191"/>
      <c r="I1660" s="191"/>
      <c r="J1660" s="191"/>
      <c r="K1660" s="191"/>
      <c r="L1660" s="191"/>
      <c r="M1660" s="191"/>
      <c r="N1660" s="191"/>
    </row>
    <row r="1661" spans="1:14" s="434" customFormat="1">
      <c r="A1661" s="191"/>
      <c r="B1661" s="191"/>
      <c r="C1661" s="63"/>
      <c r="D1661" s="191"/>
      <c r="E1661" s="63"/>
      <c r="F1661" s="63"/>
      <c r="G1661" s="191"/>
      <c r="H1661" s="191"/>
      <c r="I1661" s="191"/>
      <c r="J1661" s="191"/>
      <c r="K1661" s="191"/>
      <c r="L1661" s="191"/>
      <c r="M1661" s="191"/>
      <c r="N1661" s="191"/>
    </row>
    <row r="1662" spans="1:14" s="434" customFormat="1">
      <c r="A1662" s="191"/>
      <c r="B1662" s="191"/>
      <c r="C1662" s="63"/>
      <c r="D1662" s="191"/>
      <c r="E1662" s="63"/>
      <c r="F1662" s="63"/>
      <c r="G1662" s="191"/>
      <c r="H1662" s="191"/>
      <c r="I1662" s="191"/>
      <c r="J1662" s="191"/>
      <c r="K1662" s="191"/>
      <c r="L1662" s="191"/>
      <c r="M1662" s="191"/>
      <c r="N1662" s="191"/>
    </row>
    <row r="1663" spans="1:14" s="434" customFormat="1">
      <c r="A1663" s="191"/>
      <c r="B1663" s="191"/>
      <c r="C1663" s="63"/>
      <c r="D1663" s="191"/>
      <c r="E1663" s="63"/>
      <c r="F1663" s="63"/>
      <c r="G1663" s="191"/>
      <c r="H1663" s="191"/>
      <c r="I1663" s="191"/>
      <c r="J1663" s="191"/>
      <c r="K1663" s="191"/>
      <c r="L1663" s="191"/>
      <c r="M1663" s="191"/>
      <c r="N1663" s="191"/>
    </row>
    <row r="1664" spans="1:14" s="434" customFormat="1">
      <c r="A1664" s="191"/>
      <c r="B1664" s="191"/>
      <c r="C1664" s="63"/>
      <c r="D1664" s="191"/>
      <c r="E1664" s="63"/>
      <c r="F1664" s="63"/>
      <c r="G1664" s="191"/>
      <c r="H1664" s="191"/>
      <c r="I1664" s="191"/>
      <c r="J1664" s="191"/>
      <c r="K1664" s="191"/>
      <c r="L1664" s="191"/>
      <c r="M1664" s="191"/>
      <c r="N1664" s="191"/>
    </row>
    <row r="1665" spans="1:14" s="434" customFormat="1">
      <c r="A1665" s="191"/>
      <c r="B1665" s="191"/>
      <c r="C1665" s="63"/>
      <c r="D1665" s="191"/>
      <c r="E1665" s="63"/>
      <c r="F1665" s="63"/>
      <c r="G1665" s="191"/>
      <c r="H1665" s="191"/>
      <c r="I1665" s="191"/>
      <c r="J1665" s="191"/>
      <c r="K1665" s="191"/>
      <c r="L1665" s="191"/>
      <c r="M1665" s="191"/>
      <c r="N1665" s="191"/>
    </row>
    <row r="1666" spans="1:14" s="434" customFormat="1">
      <c r="A1666" s="191"/>
      <c r="B1666" s="191"/>
      <c r="C1666" s="63"/>
      <c r="D1666" s="191"/>
      <c r="E1666" s="63"/>
      <c r="F1666" s="63"/>
      <c r="G1666" s="191"/>
      <c r="H1666" s="191"/>
      <c r="I1666" s="191"/>
      <c r="J1666" s="191"/>
      <c r="K1666" s="191"/>
      <c r="L1666" s="191"/>
      <c r="M1666" s="191"/>
      <c r="N1666" s="191"/>
    </row>
    <row r="1667" spans="1:14" s="434" customFormat="1">
      <c r="A1667" s="191"/>
      <c r="B1667" s="191"/>
      <c r="C1667" s="63"/>
      <c r="D1667" s="191"/>
      <c r="E1667" s="63"/>
      <c r="F1667" s="63"/>
      <c r="G1667" s="191"/>
      <c r="H1667" s="191"/>
      <c r="I1667" s="191"/>
      <c r="J1667" s="191"/>
      <c r="K1667" s="191"/>
      <c r="L1667" s="191"/>
      <c r="M1667" s="191"/>
      <c r="N1667" s="191"/>
    </row>
    <row r="1668" spans="1:14" s="434" customFormat="1">
      <c r="A1668" s="191"/>
      <c r="B1668" s="191"/>
      <c r="C1668" s="63"/>
      <c r="D1668" s="191"/>
      <c r="E1668" s="63"/>
      <c r="F1668" s="63"/>
      <c r="G1668" s="191"/>
      <c r="H1668" s="191"/>
      <c r="I1668" s="191"/>
      <c r="J1668" s="191"/>
      <c r="K1668" s="191"/>
      <c r="L1668" s="191"/>
      <c r="M1668" s="191"/>
      <c r="N1668" s="191"/>
    </row>
    <row r="1669" spans="1:14" s="434" customFormat="1">
      <c r="A1669" s="191"/>
      <c r="B1669" s="191"/>
      <c r="C1669" s="63"/>
      <c r="D1669" s="191"/>
      <c r="E1669" s="63"/>
      <c r="F1669" s="63"/>
      <c r="G1669" s="191"/>
      <c r="H1669" s="191"/>
      <c r="I1669" s="191"/>
      <c r="J1669" s="191"/>
      <c r="K1669" s="191"/>
      <c r="L1669" s="191"/>
      <c r="M1669" s="191"/>
      <c r="N1669" s="191"/>
    </row>
    <row r="1670" spans="1:14" s="434" customFormat="1">
      <c r="A1670" s="191"/>
      <c r="B1670" s="191"/>
      <c r="C1670" s="63"/>
      <c r="D1670" s="191"/>
      <c r="E1670" s="63"/>
      <c r="F1670" s="63"/>
      <c r="G1670" s="191"/>
      <c r="H1670" s="191"/>
      <c r="I1670" s="191"/>
      <c r="J1670" s="191"/>
      <c r="K1670" s="191"/>
      <c r="L1670" s="191"/>
      <c r="M1670" s="191"/>
      <c r="N1670" s="191"/>
    </row>
    <row r="1671" spans="1:14" s="434" customFormat="1">
      <c r="A1671" s="191"/>
      <c r="B1671" s="191"/>
      <c r="C1671" s="63"/>
      <c r="D1671" s="191"/>
      <c r="E1671" s="63"/>
      <c r="F1671" s="63"/>
      <c r="G1671" s="191"/>
      <c r="H1671" s="191"/>
      <c r="I1671" s="191"/>
      <c r="J1671" s="191"/>
      <c r="K1671" s="191"/>
      <c r="L1671" s="191"/>
      <c r="M1671" s="191"/>
      <c r="N1671" s="191"/>
    </row>
    <row r="1672" spans="1:14" s="434" customFormat="1">
      <c r="A1672" s="191"/>
      <c r="B1672" s="191"/>
      <c r="C1672" s="63"/>
      <c r="D1672" s="191"/>
      <c r="E1672" s="63"/>
      <c r="F1672" s="63"/>
      <c r="G1672" s="191"/>
      <c r="H1672" s="191"/>
      <c r="I1672" s="191"/>
      <c r="J1672" s="191"/>
      <c r="K1672" s="191"/>
      <c r="L1672" s="191"/>
      <c r="M1672" s="191"/>
      <c r="N1672" s="191"/>
    </row>
    <row r="1673" spans="1:14" s="434" customFormat="1">
      <c r="A1673" s="191"/>
      <c r="B1673" s="191"/>
      <c r="C1673" s="63"/>
      <c r="D1673" s="191"/>
      <c r="E1673" s="63"/>
      <c r="F1673" s="63"/>
      <c r="G1673" s="191"/>
      <c r="H1673" s="191"/>
      <c r="I1673" s="191"/>
      <c r="J1673" s="191"/>
      <c r="K1673" s="191"/>
      <c r="L1673" s="191"/>
      <c r="M1673" s="191"/>
      <c r="N1673" s="191"/>
    </row>
    <row r="1674" spans="1:14" s="434" customFormat="1">
      <c r="A1674" s="191"/>
      <c r="B1674" s="191"/>
      <c r="C1674" s="63"/>
      <c r="D1674" s="191"/>
      <c r="E1674" s="63"/>
      <c r="F1674" s="63"/>
      <c r="G1674" s="191"/>
      <c r="H1674" s="191"/>
      <c r="I1674" s="191"/>
      <c r="J1674" s="191"/>
      <c r="K1674" s="191"/>
      <c r="L1674" s="191"/>
      <c r="M1674" s="191"/>
      <c r="N1674" s="191"/>
    </row>
    <row r="1675" spans="1:14" s="434" customFormat="1">
      <c r="A1675" s="191"/>
      <c r="B1675" s="191"/>
      <c r="C1675" s="63"/>
      <c r="D1675" s="191"/>
      <c r="E1675" s="63"/>
      <c r="F1675" s="63"/>
      <c r="G1675" s="191"/>
      <c r="H1675" s="191"/>
      <c r="I1675" s="191"/>
      <c r="J1675" s="191"/>
      <c r="K1675" s="191"/>
      <c r="L1675" s="191"/>
      <c r="M1675" s="191"/>
      <c r="N1675" s="191"/>
    </row>
    <row r="1676" spans="1:14" s="434" customFormat="1">
      <c r="A1676" s="191"/>
      <c r="B1676" s="191"/>
      <c r="C1676" s="63"/>
      <c r="D1676" s="191"/>
      <c r="E1676" s="63"/>
      <c r="F1676" s="63"/>
      <c r="G1676" s="191"/>
      <c r="H1676" s="191"/>
      <c r="I1676" s="191"/>
      <c r="J1676" s="191"/>
      <c r="K1676" s="191"/>
      <c r="L1676" s="191"/>
      <c r="M1676" s="191"/>
      <c r="N1676" s="191"/>
    </row>
    <row r="1677" spans="1:14" s="434" customFormat="1">
      <c r="A1677" s="191"/>
      <c r="B1677" s="191"/>
      <c r="C1677" s="63"/>
      <c r="D1677" s="191"/>
      <c r="E1677" s="63"/>
      <c r="F1677" s="63"/>
      <c r="G1677" s="191"/>
      <c r="H1677" s="191"/>
      <c r="I1677" s="191"/>
      <c r="J1677" s="191"/>
      <c r="K1677" s="191"/>
      <c r="L1677" s="191"/>
      <c r="M1677" s="191"/>
      <c r="N1677" s="191"/>
    </row>
    <row r="1678" spans="1:14" s="434" customFormat="1">
      <c r="A1678" s="191"/>
      <c r="B1678" s="191"/>
      <c r="C1678" s="63"/>
      <c r="D1678" s="191"/>
      <c r="E1678" s="63"/>
      <c r="F1678" s="63"/>
      <c r="G1678" s="191"/>
      <c r="H1678" s="191"/>
      <c r="I1678" s="191"/>
      <c r="J1678" s="191"/>
      <c r="K1678" s="191"/>
      <c r="L1678" s="191"/>
      <c r="M1678" s="191"/>
      <c r="N1678" s="191"/>
    </row>
    <row r="1679" spans="1:14" s="434" customFormat="1">
      <c r="A1679" s="191"/>
      <c r="B1679" s="191"/>
      <c r="C1679" s="63"/>
      <c r="D1679" s="191"/>
      <c r="E1679" s="63"/>
      <c r="F1679" s="63"/>
      <c r="G1679" s="191"/>
      <c r="H1679" s="191"/>
      <c r="I1679" s="191"/>
      <c r="J1679" s="191"/>
      <c r="K1679" s="191"/>
      <c r="L1679" s="191"/>
      <c r="M1679" s="191"/>
      <c r="N1679" s="191"/>
    </row>
    <row r="1680" spans="1:14" s="434" customFormat="1">
      <c r="A1680" s="191"/>
      <c r="B1680" s="191"/>
      <c r="C1680" s="63"/>
      <c r="D1680" s="191"/>
      <c r="E1680" s="63"/>
      <c r="F1680" s="63"/>
      <c r="G1680" s="191"/>
      <c r="H1680" s="191"/>
      <c r="I1680" s="191"/>
      <c r="J1680" s="191"/>
      <c r="K1680" s="191"/>
      <c r="L1680" s="191"/>
      <c r="M1680" s="191"/>
      <c r="N1680" s="191"/>
    </row>
    <row r="1681" spans="1:14" s="434" customFormat="1">
      <c r="A1681" s="191"/>
      <c r="B1681" s="191"/>
      <c r="C1681" s="63"/>
      <c r="D1681" s="191"/>
      <c r="E1681" s="63"/>
      <c r="F1681" s="63"/>
      <c r="G1681" s="191"/>
      <c r="H1681" s="191"/>
      <c r="I1681" s="191"/>
      <c r="J1681" s="191"/>
      <c r="K1681" s="191"/>
      <c r="L1681" s="191"/>
      <c r="M1681" s="191"/>
      <c r="N1681" s="191"/>
    </row>
    <row r="1682" spans="1:14" s="434" customFormat="1">
      <c r="A1682" s="191"/>
      <c r="B1682" s="191"/>
      <c r="C1682" s="63"/>
      <c r="D1682" s="191"/>
      <c r="E1682" s="63"/>
      <c r="F1682" s="63"/>
      <c r="G1682" s="191"/>
      <c r="H1682" s="191"/>
      <c r="I1682" s="191"/>
      <c r="J1682" s="191"/>
      <c r="K1682" s="191"/>
      <c r="L1682" s="191"/>
      <c r="M1682" s="191"/>
      <c r="N1682" s="191"/>
    </row>
    <row r="1683" spans="1:14" s="434" customFormat="1">
      <c r="A1683" s="191"/>
      <c r="B1683" s="191"/>
      <c r="C1683" s="63"/>
      <c r="D1683" s="191"/>
      <c r="E1683" s="63"/>
      <c r="F1683" s="63"/>
      <c r="G1683" s="191"/>
      <c r="H1683" s="191"/>
      <c r="I1683" s="191"/>
      <c r="J1683" s="191"/>
      <c r="K1683" s="191"/>
      <c r="L1683" s="191"/>
      <c r="M1683" s="191"/>
      <c r="N1683" s="191"/>
    </row>
    <row r="1684" spans="1:14" s="434" customFormat="1">
      <c r="A1684" s="191"/>
      <c r="B1684" s="191"/>
      <c r="C1684" s="63"/>
      <c r="D1684" s="191"/>
      <c r="E1684" s="63"/>
      <c r="F1684" s="63"/>
      <c r="G1684" s="191"/>
      <c r="H1684" s="191"/>
      <c r="I1684" s="191"/>
      <c r="J1684" s="191"/>
      <c r="K1684" s="191"/>
      <c r="L1684" s="191"/>
      <c r="M1684" s="191"/>
      <c r="N1684" s="191"/>
    </row>
    <row r="1685" spans="1:14" s="434" customFormat="1">
      <c r="A1685" s="191"/>
      <c r="B1685" s="191"/>
      <c r="C1685" s="63"/>
      <c r="D1685" s="191"/>
      <c r="E1685" s="63"/>
      <c r="F1685" s="63"/>
      <c r="G1685" s="191"/>
      <c r="H1685" s="191"/>
      <c r="I1685" s="191"/>
      <c r="J1685" s="191"/>
      <c r="K1685" s="191"/>
      <c r="L1685" s="191"/>
      <c r="M1685" s="191"/>
      <c r="N1685" s="191"/>
    </row>
    <row r="1686" spans="1:14" s="434" customFormat="1">
      <c r="A1686" s="191"/>
      <c r="B1686" s="191"/>
      <c r="C1686" s="63"/>
      <c r="D1686" s="191"/>
      <c r="E1686" s="63"/>
      <c r="F1686" s="63"/>
      <c r="G1686" s="191"/>
      <c r="H1686" s="191"/>
      <c r="I1686" s="191"/>
      <c r="J1686" s="191"/>
      <c r="K1686" s="191"/>
      <c r="L1686" s="191"/>
      <c r="M1686" s="191"/>
      <c r="N1686" s="191"/>
    </row>
    <row r="1687" spans="1:14" s="434" customFormat="1">
      <c r="A1687" s="191"/>
      <c r="B1687" s="191"/>
      <c r="C1687" s="63"/>
      <c r="D1687" s="191"/>
      <c r="E1687" s="63"/>
      <c r="F1687" s="63"/>
      <c r="G1687" s="191"/>
      <c r="H1687" s="191"/>
      <c r="I1687" s="191"/>
      <c r="J1687" s="191"/>
      <c r="K1687" s="191"/>
      <c r="L1687" s="191"/>
      <c r="M1687" s="191"/>
      <c r="N1687" s="191"/>
    </row>
    <row r="1688" spans="1:14" s="434" customFormat="1">
      <c r="A1688" s="191"/>
      <c r="B1688" s="191"/>
      <c r="C1688" s="63"/>
      <c r="D1688" s="191"/>
      <c r="E1688" s="63"/>
      <c r="F1688" s="63"/>
      <c r="G1688" s="191"/>
      <c r="H1688" s="191"/>
      <c r="I1688" s="191"/>
      <c r="J1688" s="191"/>
      <c r="K1688" s="191"/>
      <c r="L1688" s="191"/>
      <c r="M1688" s="191"/>
      <c r="N1688" s="191"/>
    </row>
    <row r="1689" spans="1:14" s="434" customFormat="1">
      <c r="A1689" s="191"/>
      <c r="B1689" s="191"/>
      <c r="C1689" s="63"/>
      <c r="D1689" s="191"/>
      <c r="E1689" s="63"/>
      <c r="F1689" s="63"/>
      <c r="G1689" s="191"/>
      <c r="H1689" s="191"/>
      <c r="I1689" s="191"/>
      <c r="J1689" s="191"/>
      <c r="K1689" s="191"/>
      <c r="L1689" s="191"/>
      <c r="M1689" s="191"/>
      <c r="N1689" s="191"/>
    </row>
    <row r="1690" spans="1:14" s="434" customFormat="1">
      <c r="A1690" s="191"/>
      <c r="B1690" s="191"/>
      <c r="C1690" s="63"/>
      <c r="D1690" s="191"/>
      <c r="E1690" s="63"/>
      <c r="F1690" s="63"/>
      <c r="G1690" s="191"/>
      <c r="H1690" s="191"/>
      <c r="I1690" s="191"/>
      <c r="J1690" s="191"/>
      <c r="K1690" s="191"/>
      <c r="L1690" s="191"/>
      <c r="M1690" s="191"/>
      <c r="N1690" s="191"/>
    </row>
    <row r="1691" spans="1:14" s="434" customFormat="1">
      <c r="A1691" s="191"/>
      <c r="B1691" s="191"/>
      <c r="C1691" s="63"/>
      <c r="D1691" s="191"/>
      <c r="E1691" s="63"/>
      <c r="F1691" s="63"/>
      <c r="G1691" s="191"/>
      <c r="H1691" s="191"/>
      <c r="I1691" s="191"/>
      <c r="J1691" s="191"/>
      <c r="K1691" s="191"/>
      <c r="L1691" s="191"/>
      <c r="M1691" s="191"/>
      <c r="N1691" s="191"/>
    </row>
    <row r="1692" spans="1:14" s="434" customFormat="1">
      <c r="A1692" s="191"/>
      <c r="B1692" s="191"/>
      <c r="C1692" s="63"/>
      <c r="D1692" s="191"/>
      <c r="E1692" s="63"/>
      <c r="F1692" s="63"/>
      <c r="G1692" s="191"/>
      <c r="H1692" s="191"/>
      <c r="I1692" s="191"/>
      <c r="J1692" s="191"/>
      <c r="K1692" s="191"/>
      <c r="L1692" s="191"/>
      <c r="M1692" s="191"/>
      <c r="N1692" s="191"/>
    </row>
    <row r="1693" spans="1:14" s="434" customFormat="1">
      <c r="A1693" s="191"/>
      <c r="B1693" s="191"/>
      <c r="C1693" s="63"/>
      <c r="D1693" s="191"/>
      <c r="E1693" s="63"/>
      <c r="F1693" s="63"/>
      <c r="G1693" s="191"/>
      <c r="H1693" s="191"/>
      <c r="I1693" s="191"/>
      <c r="J1693" s="191"/>
      <c r="K1693" s="191"/>
      <c r="L1693" s="191"/>
      <c r="M1693" s="191"/>
      <c r="N1693" s="191"/>
    </row>
    <row r="1694" spans="1:14" s="434" customFormat="1">
      <c r="A1694" s="191"/>
      <c r="B1694" s="191"/>
      <c r="C1694" s="63"/>
      <c r="D1694" s="191"/>
      <c r="E1694" s="63"/>
      <c r="F1694" s="63"/>
      <c r="G1694" s="191"/>
      <c r="H1694" s="191"/>
      <c r="I1694" s="191"/>
      <c r="J1694" s="191"/>
      <c r="K1694" s="191"/>
      <c r="L1694" s="191"/>
      <c r="M1694" s="191"/>
      <c r="N1694" s="191"/>
    </row>
    <row r="1695" spans="1:14" s="434" customFormat="1">
      <c r="A1695" s="191"/>
      <c r="B1695" s="191"/>
      <c r="C1695" s="63"/>
      <c r="D1695" s="191"/>
      <c r="E1695" s="63"/>
      <c r="F1695" s="63"/>
      <c r="G1695" s="191"/>
      <c r="H1695" s="191"/>
      <c r="I1695" s="191"/>
      <c r="J1695" s="191"/>
      <c r="K1695" s="191"/>
      <c r="L1695" s="191"/>
      <c r="M1695" s="191"/>
      <c r="N1695" s="191"/>
    </row>
    <row r="1696" spans="1:14" s="434" customFormat="1">
      <c r="A1696" s="191"/>
      <c r="B1696" s="191"/>
      <c r="C1696" s="63"/>
      <c r="D1696" s="191"/>
      <c r="E1696" s="63"/>
      <c r="F1696" s="63"/>
      <c r="G1696" s="191"/>
      <c r="H1696" s="191"/>
      <c r="I1696" s="191"/>
      <c r="J1696" s="191"/>
      <c r="K1696" s="191"/>
      <c r="L1696" s="191"/>
      <c r="M1696" s="191"/>
      <c r="N1696" s="191"/>
    </row>
    <row r="1697" spans="1:14" s="434" customFormat="1">
      <c r="A1697" s="191"/>
      <c r="B1697" s="191"/>
      <c r="C1697" s="63"/>
      <c r="D1697" s="191"/>
      <c r="E1697" s="63"/>
      <c r="F1697" s="63"/>
      <c r="G1697" s="191"/>
      <c r="H1697" s="191"/>
      <c r="I1697" s="191"/>
      <c r="J1697" s="191"/>
      <c r="K1697" s="191"/>
      <c r="L1697" s="191"/>
      <c r="M1697" s="191"/>
      <c r="N1697" s="191"/>
    </row>
    <row r="1698" spans="1:14" s="434" customFormat="1">
      <c r="A1698" s="191"/>
      <c r="B1698" s="191"/>
      <c r="C1698" s="63"/>
      <c r="D1698" s="191"/>
      <c r="E1698" s="63"/>
      <c r="F1698" s="63"/>
      <c r="G1698" s="191"/>
      <c r="H1698" s="191"/>
      <c r="I1698" s="191"/>
      <c r="J1698" s="191"/>
      <c r="K1698" s="191"/>
      <c r="L1698" s="191"/>
      <c r="M1698" s="191"/>
      <c r="N1698" s="191"/>
    </row>
    <row r="1699" spans="1:14" s="434" customFormat="1">
      <c r="A1699" s="191"/>
      <c r="B1699" s="191"/>
      <c r="C1699" s="63"/>
      <c r="D1699" s="191"/>
      <c r="E1699" s="63"/>
      <c r="F1699" s="63"/>
      <c r="G1699" s="191"/>
      <c r="H1699" s="191"/>
      <c r="I1699" s="191"/>
      <c r="J1699" s="191"/>
      <c r="K1699" s="191"/>
      <c r="L1699" s="191"/>
      <c r="M1699" s="191"/>
      <c r="N1699" s="191"/>
    </row>
    <row r="1700" spans="1:14" s="434" customFormat="1">
      <c r="A1700" s="191"/>
      <c r="B1700" s="191"/>
      <c r="C1700" s="63"/>
      <c r="D1700" s="191"/>
      <c r="E1700" s="63"/>
      <c r="F1700" s="63"/>
      <c r="G1700" s="191"/>
      <c r="H1700" s="191"/>
      <c r="I1700" s="191"/>
      <c r="J1700" s="191"/>
      <c r="K1700" s="191"/>
      <c r="L1700" s="191"/>
      <c r="M1700" s="191"/>
      <c r="N1700" s="191"/>
    </row>
    <row r="1701" spans="1:14" s="434" customFormat="1">
      <c r="A1701" s="191"/>
      <c r="B1701" s="191"/>
      <c r="C1701" s="63"/>
      <c r="D1701" s="191"/>
      <c r="E1701" s="63"/>
      <c r="F1701" s="63"/>
      <c r="G1701" s="191"/>
      <c r="H1701" s="191"/>
      <c r="I1701" s="191"/>
      <c r="J1701" s="191"/>
      <c r="K1701" s="191"/>
      <c r="L1701" s="191"/>
      <c r="M1701" s="191"/>
      <c r="N1701" s="191"/>
    </row>
    <row r="1702" spans="1:14" s="434" customFormat="1">
      <c r="A1702" s="191"/>
      <c r="B1702" s="191"/>
      <c r="C1702" s="63"/>
      <c r="D1702" s="191"/>
      <c r="E1702" s="63"/>
      <c r="F1702" s="63"/>
      <c r="G1702" s="191"/>
      <c r="H1702" s="191"/>
      <c r="I1702" s="191"/>
      <c r="J1702" s="191"/>
      <c r="K1702" s="191"/>
      <c r="L1702" s="191"/>
      <c r="M1702" s="191"/>
      <c r="N1702" s="191"/>
    </row>
    <row r="1703" spans="1:14" s="434" customFormat="1">
      <c r="A1703" s="191"/>
      <c r="B1703" s="191"/>
      <c r="C1703" s="63"/>
      <c r="D1703" s="191"/>
      <c r="E1703" s="63"/>
      <c r="F1703" s="63"/>
      <c r="G1703" s="191"/>
      <c r="H1703" s="191"/>
      <c r="I1703" s="191"/>
      <c r="J1703" s="191"/>
      <c r="K1703" s="191"/>
      <c r="L1703" s="191"/>
      <c r="M1703" s="191"/>
      <c r="N1703" s="191"/>
    </row>
    <row r="1704" spans="1:14" s="434" customFormat="1">
      <c r="A1704" s="191"/>
      <c r="B1704" s="191"/>
      <c r="C1704" s="63"/>
      <c r="D1704" s="191"/>
      <c r="E1704" s="63"/>
      <c r="F1704" s="63"/>
      <c r="G1704" s="191"/>
      <c r="H1704" s="191"/>
      <c r="I1704" s="191"/>
      <c r="J1704" s="191"/>
      <c r="K1704" s="191"/>
      <c r="L1704" s="191"/>
      <c r="M1704" s="191"/>
      <c r="N1704" s="191"/>
    </row>
    <row r="1705" spans="1:14" s="434" customFormat="1">
      <c r="A1705" s="191"/>
      <c r="B1705" s="191"/>
      <c r="C1705" s="63"/>
      <c r="D1705" s="191"/>
      <c r="E1705" s="63"/>
      <c r="F1705" s="63"/>
      <c r="G1705" s="191"/>
      <c r="H1705" s="191"/>
      <c r="I1705" s="191"/>
      <c r="J1705" s="191"/>
      <c r="K1705" s="191"/>
      <c r="L1705" s="191"/>
      <c r="M1705" s="191"/>
      <c r="N1705" s="191"/>
    </row>
    <row r="1706" spans="1:14" s="434" customFormat="1">
      <c r="A1706" s="191"/>
      <c r="B1706" s="191"/>
      <c r="C1706" s="63"/>
      <c r="D1706" s="191"/>
      <c r="E1706" s="63"/>
      <c r="F1706" s="63"/>
      <c r="G1706" s="191"/>
      <c r="H1706" s="191"/>
      <c r="I1706" s="191"/>
      <c r="J1706" s="191"/>
      <c r="K1706" s="191"/>
      <c r="L1706" s="191"/>
      <c r="M1706" s="191"/>
      <c r="N1706" s="191"/>
    </row>
    <row r="1707" spans="1:14" s="434" customFormat="1">
      <c r="A1707" s="191"/>
      <c r="B1707" s="191"/>
      <c r="C1707" s="63"/>
      <c r="D1707" s="191"/>
      <c r="E1707" s="63"/>
      <c r="F1707" s="63"/>
      <c r="G1707" s="191"/>
      <c r="H1707" s="191"/>
      <c r="I1707" s="191"/>
      <c r="J1707" s="191"/>
      <c r="K1707" s="191"/>
      <c r="L1707" s="191"/>
      <c r="M1707" s="191"/>
      <c r="N1707" s="191"/>
    </row>
    <row r="1708" spans="1:14" s="434" customFormat="1">
      <c r="A1708" s="191"/>
      <c r="B1708" s="191"/>
      <c r="C1708" s="63"/>
      <c r="D1708" s="191"/>
      <c r="E1708" s="63"/>
      <c r="F1708" s="63"/>
      <c r="G1708" s="191"/>
      <c r="H1708" s="191"/>
      <c r="I1708" s="191"/>
      <c r="J1708" s="191"/>
      <c r="K1708" s="191"/>
      <c r="L1708" s="191"/>
      <c r="M1708" s="191"/>
      <c r="N1708" s="191"/>
    </row>
    <row r="1709" spans="1:14" s="434" customFormat="1">
      <c r="A1709" s="191"/>
      <c r="B1709" s="191"/>
      <c r="C1709" s="63"/>
      <c r="D1709" s="191"/>
      <c r="E1709" s="63"/>
      <c r="F1709" s="63"/>
      <c r="G1709" s="191"/>
      <c r="H1709" s="191"/>
      <c r="I1709" s="191"/>
      <c r="J1709" s="191"/>
      <c r="K1709" s="191"/>
      <c r="L1709" s="191"/>
      <c r="M1709" s="191"/>
      <c r="N1709" s="191"/>
    </row>
    <row r="1710" spans="1:14" s="434" customFormat="1">
      <c r="A1710" s="191"/>
      <c r="B1710" s="191"/>
      <c r="C1710" s="63"/>
      <c r="D1710" s="191"/>
      <c r="E1710" s="63"/>
      <c r="F1710" s="63"/>
      <c r="G1710" s="191"/>
      <c r="H1710" s="191"/>
      <c r="I1710" s="191"/>
      <c r="J1710" s="191"/>
      <c r="K1710" s="191"/>
      <c r="L1710" s="191"/>
      <c r="M1710" s="191"/>
      <c r="N1710" s="191"/>
    </row>
    <row r="1711" spans="1:14" s="434" customFormat="1">
      <c r="A1711" s="191"/>
      <c r="B1711" s="191"/>
      <c r="C1711" s="63"/>
      <c r="D1711" s="191"/>
      <c r="E1711" s="63"/>
      <c r="F1711" s="63"/>
      <c r="G1711" s="191"/>
      <c r="H1711" s="191"/>
      <c r="I1711" s="191"/>
      <c r="J1711" s="191"/>
      <c r="K1711" s="191"/>
      <c r="L1711" s="191"/>
      <c r="M1711" s="191"/>
      <c r="N1711" s="191"/>
    </row>
    <row r="1712" spans="1:14" s="434" customFormat="1">
      <c r="A1712" s="191"/>
      <c r="B1712" s="191"/>
      <c r="C1712" s="63"/>
      <c r="D1712" s="191"/>
      <c r="E1712" s="63"/>
      <c r="F1712" s="63"/>
      <c r="G1712" s="191"/>
      <c r="H1712" s="191"/>
      <c r="I1712" s="191"/>
      <c r="J1712" s="191"/>
      <c r="K1712" s="191"/>
      <c r="L1712" s="191"/>
      <c r="M1712" s="191"/>
      <c r="N1712" s="191"/>
    </row>
    <row r="1713" spans="1:14" s="434" customFormat="1">
      <c r="A1713" s="191"/>
      <c r="B1713" s="191"/>
      <c r="C1713" s="63"/>
      <c r="D1713" s="191"/>
      <c r="E1713" s="63"/>
      <c r="F1713" s="63"/>
      <c r="G1713" s="191"/>
      <c r="H1713" s="191"/>
      <c r="I1713" s="191"/>
      <c r="J1713" s="191"/>
      <c r="K1713" s="191"/>
      <c r="L1713" s="191"/>
      <c r="M1713" s="191"/>
      <c r="N1713" s="191"/>
    </row>
    <row r="1714" spans="1:14" s="434" customFormat="1">
      <c r="A1714" s="191"/>
      <c r="B1714" s="191"/>
      <c r="C1714" s="63"/>
      <c r="D1714" s="191"/>
      <c r="E1714" s="63"/>
      <c r="F1714" s="63"/>
      <c r="G1714" s="191"/>
      <c r="H1714" s="191"/>
      <c r="I1714" s="191"/>
      <c r="J1714" s="191"/>
      <c r="K1714" s="191"/>
      <c r="L1714" s="191"/>
      <c r="M1714" s="191"/>
      <c r="N1714" s="191"/>
    </row>
    <row r="1715" spans="1:14" s="434" customFormat="1">
      <c r="A1715" s="191"/>
      <c r="B1715" s="191"/>
      <c r="C1715" s="63"/>
      <c r="D1715" s="191"/>
      <c r="E1715" s="63"/>
      <c r="F1715" s="63"/>
      <c r="G1715" s="191"/>
      <c r="H1715" s="191"/>
      <c r="I1715" s="191"/>
      <c r="J1715" s="191"/>
      <c r="K1715" s="191"/>
      <c r="L1715" s="191"/>
      <c r="M1715" s="191"/>
      <c r="N1715" s="191"/>
    </row>
    <row r="1716" spans="1:14" s="434" customFormat="1">
      <c r="A1716" s="191"/>
      <c r="B1716" s="191"/>
      <c r="C1716" s="63"/>
      <c r="D1716" s="191"/>
      <c r="E1716" s="63"/>
      <c r="F1716" s="63"/>
      <c r="G1716" s="191"/>
      <c r="H1716" s="191"/>
      <c r="I1716" s="191"/>
      <c r="J1716" s="191"/>
      <c r="K1716" s="191"/>
      <c r="L1716" s="191"/>
      <c r="M1716" s="191"/>
      <c r="N1716" s="191"/>
    </row>
    <row r="1717" spans="1:14" s="434" customFormat="1">
      <c r="A1717" s="191"/>
      <c r="B1717" s="191"/>
      <c r="C1717" s="63"/>
      <c r="D1717" s="191"/>
      <c r="E1717" s="63"/>
      <c r="F1717" s="63"/>
      <c r="G1717" s="191"/>
      <c r="H1717" s="191"/>
      <c r="I1717" s="191"/>
      <c r="J1717" s="191"/>
      <c r="K1717" s="191"/>
      <c r="L1717" s="191"/>
      <c r="M1717" s="191"/>
      <c r="N1717" s="191"/>
    </row>
    <row r="1718" spans="1:14" s="434" customFormat="1">
      <c r="A1718" s="191"/>
      <c r="B1718" s="191"/>
      <c r="C1718" s="63"/>
      <c r="D1718" s="191"/>
      <c r="E1718" s="63"/>
      <c r="F1718" s="63"/>
      <c r="G1718" s="191"/>
      <c r="H1718" s="191"/>
      <c r="I1718" s="191"/>
      <c r="J1718" s="191"/>
      <c r="K1718" s="191"/>
      <c r="L1718" s="191"/>
      <c r="M1718" s="191"/>
      <c r="N1718" s="191"/>
    </row>
    <row r="1719" spans="1:14" s="434" customFormat="1">
      <c r="A1719" s="191"/>
      <c r="B1719" s="191"/>
      <c r="C1719" s="63"/>
      <c r="D1719" s="191"/>
      <c r="E1719" s="63"/>
      <c r="F1719" s="63"/>
      <c r="G1719" s="191"/>
      <c r="H1719" s="191"/>
      <c r="I1719" s="191"/>
      <c r="J1719" s="191"/>
      <c r="K1719" s="191"/>
      <c r="L1719" s="191"/>
      <c r="M1719" s="191"/>
      <c r="N1719" s="191"/>
    </row>
    <row r="1720" spans="1:14" s="434" customFormat="1">
      <c r="A1720" s="191"/>
      <c r="B1720" s="191"/>
      <c r="C1720" s="63"/>
      <c r="D1720" s="191"/>
      <c r="E1720" s="63"/>
      <c r="F1720" s="63"/>
      <c r="G1720" s="191"/>
      <c r="H1720" s="191"/>
      <c r="I1720" s="191"/>
      <c r="J1720" s="191"/>
      <c r="K1720" s="191"/>
      <c r="L1720" s="191"/>
      <c r="M1720" s="191"/>
      <c r="N1720" s="191"/>
    </row>
    <row r="1721" spans="1:14" s="434" customFormat="1">
      <c r="A1721" s="191"/>
      <c r="B1721" s="191"/>
      <c r="C1721" s="63"/>
      <c r="D1721" s="191"/>
      <c r="E1721" s="63"/>
      <c r="F1721" s="63"/>
      <c r="G1721" s="191"/>
      <c r="H1721" s="191"/>
      <c r="I1721" s="191"/>
      <c r="J1721" s="191"/>
      <c r="K1721" s="191"/>
      <c r="L1721" s="191"/>
      <c r="M1721" s="191"/>
      <c r="N1721" s="191"/>
    </row>
    <row r="1722" spans="1:14" s="434" customFormat="1">
      <c r="A1722" s="191"/>
      <c r="B1722" s="191"/>
      <c r="C1722" s="63"/>
      <c r="D1722" s="191"/>
      <c r="E1722" s="63"/>
      <c r="F1722" s="63"/>
      <c r="G1722" s="191"/>
      <c r="H1722" s="191"/>
      <c r="I1722" s="191"/>
      <c r="J1722" s="191"/>
      <c r="K1722" s="191"/>
      <c r="L1722" s="191"/>
      <c r="M1722" s="191"/>
      <c r="N1722" s="191"/>
    </row>
    <row r="1723" spans="1:14" s="434" customFormat="1">
      <c r="A1723" s="191"/>
      <c r="B1723" s="191"/>
      <c r="C1723" s="63"/>
      <c r="D1723" s="191"/>
      <c r="E1723" s="63"/>
      <c r="F1723" s="63"/>
      <c r="G1723" s="191"/>
      <c r="H1723" s="191"/>
      <c r="I1723" s="191"/>
      <c r="J1723" s="191"/>
      <c r="K1723" s="191"/>
      <c r="L1723" s="191"/>
      <c r="M1723" s="191"/>
      <c r="N1723" s="191"/>
    </row>
    <row r="1724" spans="1:14" s="434" customFormat="1">
      <c r="A1724" s="191"/>
      <c r="B1724" s="191"/>
      <c r="C1724" s="63"/>
      <c r="D1724" s="191"/>
      <c r="E1724" s="63"/>
      <c r="F1724" s="63"/>
      <c r="G1724" s="191"/>
      <c r="H1724" s="191"/>
      <c r="I1724" s="191"/>
      <c r="J1724" s="191"/>
      <c r="K1724" s="191"/>
      <c r="L1724" s="191"/>
      <c r="M1724" s="191"/>
      <c r="N1724" s="191"/>
    </row>
    <row r="1725" spans="1:14" s="434" customFormat="1">
      <c r="A1725" s="191"/>
      <c r="B1725" s="191"/>
      <c r="C1725" s="63"/>
      <c r="D1725" s="191"/>
      <c r="E1725" s="63"/>
      <c r="F1725" s="63"/>
      <c r="G1725" s="191"/>
      <c r="H1725" s="191"/>
      <c r="I1725" s="191"/>
      <c r="J1725" s="191"/>
      <c r="K1725" s="191"/>
      <c r="L1725" s="191"/>
      <c r="M1725" s="191"/>
      <c r="N1725" s="191"/>
    </row>
    <row r="1726" spans="1:14" s="434" customFormat="1">
      <c r="A1726" s="191"/>
      <c r="B1726" s="191"/>
      <c r="C1726" s="63"/>
      <c r="D1726" s="191"/>
      <c r="E1726" s="63"/>
      <c r="F1726" s="63"/>
      <c r="G1726" s="191"/>
      <c r="H1726" s="191"/>
      <c r="I1726" s="191"/>
      <c r="J1726" s="191"/>
      <c r="K1726" s="191"/>
      <c r="L1726" s="191"/>
      <c r="M1726" s="191"/>
      <c r="N1726" s="191"/>
    </row>
    <row r="1727" spans="1:14" s="434" customFormat="1">
      <c r="A1727" s="191"/>
      <c r="B1727" s="191"/>
      <c r="C1727" s="63"/>
      <c r="D1727" s="191"/>
      <c r="E1727" s="63"/>
      <c r="F1727" s="63"/>
      <c r="G1727" s="191"/>
      <c r="H1727" s="191"/>
      <c r="I1727" s="191"/>
      <c r="J1727" s="191"/>
      <c r="K1727" s="191"/>
      <c r="L1727" s="191"/>
      <c r="M1727" s="191"/>
      <c r="N1727" s="191"/>
    </row>
    <row r="1728" spans="1:14" s="434" customFormat="1">
      <c r="A1728" s="191"/>
      <c r="B1728" s="191"/>
      <c r="C1728" s="63"/>
      <c r="D1728" s="191"/>
      <c r="E1728" s="63"/>
      <c r="F1728" s="63"/>
      <c r="G1728" s="191"/>
      <c r="H1728" s="191"/>
      <c r="I1728" s="191"/>
      <c r="J1728" s="191"/>
      <c r="K1728" s="191"/>
      <c r="L1728" s="191"/>
      <c r="M1728" s="191"/>
      <c r="N1728" s="191"/>
    </row>
    <row r="1729" spans="1:14" s="434" customFormat="1">
      <c r="A1729" s="191"/>
      <c r="B1729" s="191"/>
      <c r="C1729" s="63"/>
      <c r="D1729" s="191"/>
      <c r="E1729" s="63"/>
      <c r="F1729" s="63"/>
      <c r="G1729" s="191"/>
      <c r="H1729" s="191"/>
      <c r="I1729" s="191"/>
      <c r="J1729" s="191"/>
      <c r="K1729" s="191"/>
      <c r="L1729" s="191"/>
      <c r="M1729" s="191"/>
      <c r="N1729" s="191"/>
    </row>
    <row r="1730" spans="1:14" s="434" customFormat="1">
      <c r="A1730" s="191"/>
      <c r="B1730" s="191"/>
      <c r="C1730" s="63"/>
      <c r="D1730" s="191"/>
      <c r="E1730" s="63"/>
      <c r="F1730" s="63"/>
      <c r="G1730" s="191"/>
      <c r="H1730" s="191"/>
      <c r="I1730" s="191"/>
      <c r="J1730" s="191"/>
      <c r="K1730" s="191"/>
      <c r="L1730" s="191"/>
      <c r="M1730" s="191"/>
      <c r="N1730" s="191"/>
    </row>
    <row r="1731" spans="1:14" s="434" customFormat="1">
      <c r="A1731" s="191"/>
      <c r="B1731" s="191"/>
      <c r="C1731" s="63"/>
      <c r="D1731" s="191"/>
      <c r="E1731" s="63"/>
      <c r="F1731" s="63"/>
      <c r="G1731" s="191"/>
      <c r="H1731" s="191"/>
      <c r="I1731" s="191"/>
      <c r="J1731" s="191"/>
      <c r="K1731" s="191"/>
      <c r="L1731" s="191"/>
      <c r="M1731" s="191"/>
      <c r="N1731" s="191"/>
    </row>
    <row r="1732" spans="1:14" s="434" customFormat="1">
      <c r="A1732" s="191"/>
      <c r="B1732" s="191"/>
      <c r="C1732" s="63"/>
      <c r="D1732" s="191"/>
      <c r="E1732" s="63"/>
      <c r="F1732" s="63"/>
      <c r="G1732" s="191"/>
      <c r="H1732" s="191"/>
      <c r="I1732" s="191"/>
      <c r="J1732" s="191"/>
      <c r="K1732" s="191"/>
      <c r="L1732" s="191"/>
      <c r="M1732" s="191"/>
      <c r="N1732" s="191"/>
    </row>
    <row r="1733" spans="1:14" s="434" customFormat="1">
      <c r="A1733" s="191"/>
      <c r="B1733" s="191"/>
      <c r="C1733" s="63"/>
      <c r="D1733" s="191"/>
      <c r="E1733" s="63"/>
      <c r="F1733" s="63"/>
      <c r="G1733" s="191"/>
      <c r="H1733" s="191"/>
      <c r="I1733" s="191"/>
      <c r="J1733" s="191"/>
      <c r="K1733" s="191"/>
      <c r="L1733" s="191"/>
      <c r="M1733" s="191"/>
      <c r="N1733" s="191"/>
    </row>
    <row r="1734" spans="1:14" s="434" customFormat="1">
      <c r="A1734" s="191"/>
      <c r="B1734" s="191"/>
      <c r="C1734" s="63"/>
      <c r="D1734" s="191"/>
      <c r="E1734" s="63"/>
      <c r="F1734" s="63"/>
      <c r="G1734" s="191"/>
      <c r="H1734" s="191"/>
      <c r="I1734" s="191"/>
      <c r="J1734" s="191"/>
      <c r="K1734" s="191"/>
      <c r="L1734" s="191"/>
      <c r="M1734" s="191"/>
      <c r="N1734" s="191"/>
    </row>
    <row r="1735" spans="1:14" s="434" customFormat="1">
      <c r="A1735" s="191"/>
      <c r="B1735" s="191"/>
      <c r="C1735" s="63"/>
      <c r="D1735" s="191"/>
      <c r="E1735" s="63"/>
      <c r="F1735" s="63"/>
      <c r="G1735" s="191"/>
      <c r="H1735" s="191"/>
      <c r="I1735" s="191"/>
      <c r="J1735" s="191"/>
      <c r="K1735" s="191"/>
      <c r="L1735" s="191"/>
      <c r="M1735" s="191"/>
      <c r="N1735" s="191"/>
    </row>
    <row r="1736" spans="1:14" s="434" customFormat="1">
      <c r="A1736" s="191"/>
      <c r="B1736" s="191"/>
      <c r="C1736" s="63"/>
      <c r="D1736" s="191"/>
      <c r="E1736" s="63"/>
      <c r="F1736" s="63"/>
      <c r="G1736" s="191"/>
      <c r="H1736" s="191"/>
      <c r="I1736" s="191"/>
      <c r="J1736" s="191"/>
      <c r="K1736" s="191"/>
      <c r="L1736" s="191"/>
      <c r="M1736" s="191"/>
      <c r="N1736" s="191"/>
    </row>
    <row r="1737" spans="1:14" s="434" customFormat="1">
      <c r="A1737" s="191"/>
      <c r="B1737" s="191"/>
      <c r="C1737" s="63"/>
      <c r="D1737" s="191"/>
      <c r="E1737" s="63"/>
      <c r="F1737" s="63"/>
      <c r="G1737" s="191"/>
      <c r="H1737" s="191"/>
      <c r="I1737" s="191"/>
      <c r="J1737" s="191"/>
      <c r="K1737" s="191"/>
      <c r="L1737" s="191"/>
      <c r="M1737" s="191"/>
      <c r="N1737" s="191"/>
    </row>
    <row r="1738" spans="1:14" s="434" customFormat="1">
      <c r="A1738" s="191"/>
      <c r="B1738" s="191"/>
      <c r="C1738" s="63"/>
      <c r="D1738" s="191"/>
      <c r="E1738" s="63"/>
      <c r="F1738" s="63"/>
      <c r="G1738" s="191"/>
      <c r="H1738" s="191"/>
      <c r="I1738" s="191"/>
      <c r="J1738" s="191"/>
      <c r="K1738" s="191"/>
      <c r="L1738" s="191"/>
      <c r="M1738" s="191"/>
      <c r="N1738" s="191"/>
    </row>
    <row r="1739" spans="1:14" s="434" customFormat="1">
      <c r="A1739" s="191"/>
      <c r="B1739" s="191"/>
      <c r="C1739" s="63"/>
      <c r="D1739" s="191"/>
      <c r="E1739" s="63"/>
      <c r="F1739" s="63"/>
      <c r="G1739" s="191"/>
      <c r="H1739" s="191"/>
      <c r="I1739" s="191"/>
      <c r="J1739" s="191"/>
      <c r="K1739" s="191"/>
      <c r="L1739" s="191"/>
      <c r="M1739" s="191"/>
      <c r="N1739" s="191"/>
    </row>
    <row r="1740" spans="1:14" s="434" customFormat="1">
      <c r="A1740" s="191"/>
      <c r="B1740" s="191"/>
      <c r="C1740" s="63"/>
      <c r="D1740" s="191"/>
      <c r="E1740" s="63"/>
      <c r="F1740" s="63"/>
      <c r="G1740" s="191"/>
      <c r="H1740" s="191"/>
      <c r="I1740" s="191"/>
      <c r="J1740" s="191"/>
      <c r="K1740" s="191"/>
      <c r="L1740" s="191"/>
      <c r="M1740" s="191"/>
      <c r="N1740" s="191"/>
    </row>
    <row r="1741" spans="1:14" s="434" customFormat="1">
      <c r="A1741" s="191"/>
      <c r="B1741" s="191"/>
      <c r="C1741" s="63"/>
      <c r="D1741" s="191"/>
      <c r="E1741" s="63"/>
      <c r="F1741" s="63"/>
      <c r="G1741" s="191"/>
      <c r="H1741" s="191"/>
      <c r="I1741" s="191"/>
      <c r="J1741" s="191"/>
      <c r="K1741" s="191"/>
      <c r="L1741" s="191"/>
      <c r="M1741" s="191"/>
      <c r="N1741" s="191"/>
    </row>
    <row r="1742" spans="1:14" s="434" customFormat="1">
      <c r="A1742" s="191"/>
      <c r="B1742" s="191"/>
      <c r="C1742" s="63"/>
      <c r="D1742" s="191"/>
      <c r="E1742" s="63"/>
      <c r="F1742" s="63"/>
      <c r="G1742" s="191"/>
      <c r="H1742" s="191"/>
      <c r="I1742" s="191"/>
      <c r="J1742" s="191"/>
      <c r="K1742" s="191"/>
      <c r="L1742" s="191"/>
      <c r="M1742" s="191"/>
      <c r="N1742" s="191"/>
    </row>
    <row r="1743" spans="1:14" s="434" customFormat="1">
      <c r="A1743" s="191"/>
      <c r="B1743" s="191"/>
      <c r="C1743" s="63"/>
      <c r="D1743" s="191"/>
      <c r="E1743" s="63"/>
      <c r="F1743" s="63"/>
      <c r="G1743" s="191"/>
      <c r="H1743" s="191"/>
      <c r="I1743" s="191"/>
      <c r="J1743" s="191"/>
      <c r="K1743" s="191"/>
      <c r="L1743" s="191"/>
      <c r="M1743" s="191"/>
      <c r="N1743" s="191"/>
    </row>
    <row r="1744" spans="1:14" s="434" customFormat="1">
      <c r="A1744" s="191"/>
      <c r="B1744" s="191"/>
      <c r="C1744" s="63"/>
      <c r="D1744" s="191"/>
      <c r="E1744" s="63"/>
      <c r="F1744" s="63"/>
      <c r="G1744" s="191"/>
      <c r="H1744" s="191"/>
      <c r="I1744" s="191"/>
      <c r="J1744" s="191"/>
      <c r="K1744" s="191"/>
      <c r="L1744" s="191"/>
      <c r="M1744" s="191"/>
      <c r="N1744" s="191"/>
    </row>
    <row r="1745" spans="1:14" s="434" customFormat="1">
      <c r="A1745" s="191"/>
      <c r="B1745" s="191"/>
      <c r="C1745" s="63"/>
      <c r="D1745" s="191"/>
      <c r="E1745" s="63"/>
      <c r="F1745" s="63"/>
      <c r="G1745" s="191"/>
      <c r="H1745" s="191"/>
      <c r="I1745" s="191"/>
      <c r="J1745" s="191"/>
      <c r="K1745" s="191"/>
      <c r="L1745" s="191"/>
      <c r="M1745" s="191"/>
      <c r="N1745" s="191"/>
    </row>
    <row r="1746" spans="1:14" s="434" customFormat="1">
      <c r="A1746" s="191"/>
      <c r="B1746" s="191"/>
      <c r="C1746" s="63"/>
      <c r="D1746" s="191"/>
      <c r="E1746" s="63"/>
      <c r="F1746" s="63"/>
      <c r="G1746" s="191"/>
      <c r="H1746" s="191"/>
      <c r="I1746" s="191"/>
      <c r="J1746" s="191"/>
      <c r="K1746" s="191"/>
      <c r="L1746" s="191"/>
      <c r="M1746" s="191"/>
      <c r="N1746" s="191"/>
    </row>
    <row r="1747" spans="1:14" s="434" customFormat="1">
      <c r="A1747" s="191"/>
      <c r="B1747" s="191"/>
      <c r="C1747" s="63"/>
      <c r="D1747" s="191"/>
      <c r="E1747" s="63"/>
      <c r="F1747" s="63"/>
      <c r="G1747" s="191"/>
      <c r="H1747" s="191"/>
      <c r="I1747" s="191"/>
      <c r="J1747" s="191"/>
      <c r="K1747" s="191"/>
      <c r="L1747" s="191"/>
      <c r="M1747" s="191"/>
      <c r="N1747" s="191"/>
    </row>
    <row r="1748" spans="1:14" s="434" customFormat="1">
      <c r="A1748" s="191"/>
      <c r="B1748" s="191"/>
      <c r="C1748" s="63"/>
      <c r="D1748" s="191"/>
      <c r="E1748" s="63"/>
      <c r="F1748" s="63"/>
      <c r="G1748" s="191"/>
      <c r="H1748" s="191"/>
      <c r="I1748" s="191"/>
      <c r="J1748" s="191"/>
      <c r="K1748" s="191"/>
      <c r="L1748" s="191"/>
      <c r="M1748" s="191"/>
      <c r="N1748" s="191"/>
    </row>
    <row r="1749" spans="1:14" s="434" customFormat="1">
      <c r="A1749" s="191"/>
      <c r="B1749" s="191"/>
      <c r="C1749" s="63"/>
      <c r="D1749" s="191"/>
      <c r="E1749" s="63"/>
      <c r="F1749" s="63"/>
      <c r="G1749" s="191"/>
      <c r="H1749" s="191"/>
      <c r="I1749" s="191"/>
      <c r="J1749" s="191"/>
      <c r="K1749" s="191"/>
      <c r="L1749" s="191"/>
      <c r="M1749" s="191"/>
      <c r="N1749" s="191"/>
    </row>
    <row r="1750" spans="1:14" s="434" customFormat="1">
      <c r="A1750" s="191"/>
      <c r="B1750" s="191"/>
      <c r="C1750" s="63"/>
      <c r="D1750" s="191"/>
      <c r="E1750" s="63"/>
      <c r="F1750" s="63"/>
      <c r="G1750" s="191"/>
      <c r="H1750" s="191"/>
      <c r="I1750" s="191"/>
      <c r="J1750" s="191"/>
      <c r="K1750" s="191"/>
      <c r="L1750" s="191"/>
      <c r="M1750" s="191"/>
      <c r="N1750" s="191"/>
    </row>
    <row r="1751" spans="1:14" s="434" customFormat="1">
      <c r="A1751" s="191"/>
      <c r="B1751" s="191"/>
      <c r="C1751" s="63"/>
      <c r="D1751" s="191"/>
      <c r="E1751" s="63"/>
      <c r="F1751" s="63"/>
      <c r="G1751" s="191"/>
      <c r="H1751" s="191"/>
      <c r="I1751" s="191"/>
      <c r="J1751" s="191"/>
      <c r="K1751" s="191"/>
      <c r="L1751" s="191"/>
      <c r="M1751" s="191"/>
      <c r="N1751" s="191"/>
    </row>
    <row r="1752" spans="1:14" s="434" customFormat="1">
      <c r="A1752" s="191"/>
      <c r="B1752" s="191"/>
      <c r="C1752" s="63"/>
      <c r="D1752" s="191"/>
      <c r="E1752" s="63"/>
      <c r="F1752" s="63"/>
      <c r="G1752" s="191"/>
      <c r="H1752" s="191"/>
      <c r="I1752" s="191"/>
      <c r="J1752" s="191"/>
      <c r="K1752" s="191"/>
      <c r="L1752" s="191"/>
      <c r="M1752" s="191"/>
      <c r="N1752" s="191"/>
    </row>
    <row r="1753" spans="1:14" s="434" customFormat="1">
      <c r="A1753" s="191"/>
      <c r="B1753" s="191"/>
      <c r="C1753" s="63"/>
      <c r="D1753" s="191"/>
      <c r="E1753" s="63"/>
      <c r="F1753" s="63"/>
      <c r="G1753" s="191"/>
      <c r="H1753" s="191"/>
      <c r="I1753" s="191"/>
      <c r="J1753" s="191"/>
      <c r="K1753" s="191"/>
      <c r="L1753" s="191"/>
      <c r="M1753" s="191"/>
      <c r="N1753" s="191"/>
    </row>
    <row r="1754" spans="1:14" s="434" customFormat="1">
      <c r="A1754" s="191"/>
      <c r="B1754" s="191"/>
      <c r="C1754" s="63"/>
      <c r="D1754" s="191"/>
      <c r="E1754" s="63"/>
      <c r="F1754" s="63"/>
      <c r="G1754" s="191"/>
      <c r="H1754" s="191"/>
      <c r="I1754" s="191"/>
      <c r="J1754" s="191"/>
      <c r="K1754" s="191"/>
      <c r="L1754" s="191"/>
      <c r="M1754" s="191"/>
      <c r="N1754" s="191"/>
    </row>
    <row r="1755" spans="1:14" s="434" customFormat="1">
      <c r="A1755" s="191"/>
      <c r="B1755" s="191"/>
      <c r="C1755" s="63"/>
      <c r="D1755" s="191"/>
      <c r="E1755" s="63"/>
      <c r="F1755" s="63"/>
      <c r="G1755" s="191"/>
      <c r="H1755" s="191"/>
      <c r="I1755" s="191"/>
      <c r="J1755" s="191"/>
      <c r="K1755" s="191"/>
      <c r="L1755" s="191"/>
      <c r="M1755" s="191"/>
      <c r="N1755" s="191"/>
    </row>
    <row r="1756" spans="1:14" s="434" customFormat="1">
      <c r="A1756" s="191"/>
      <c r="B1756" s="191"/>
      <c r="C1756" s="63"/>
      <c r="D1756" s="191"/>
      <c r="E1756" s="63"/>
      <c r="F1756" s="63"/>
      <c r="G1756" s="191"/>
      <c r="H1756" s="191"/>
      <c r="I1756" s="191"/>
      <c r="J1756" s="191"/>
      <c r="K1756" s="191"/>
      <c r="L1756" s="191"/>
      <c r="M1756" s="191"/>
      <c r="N1756" s="191"/>
    </row>
    <row r="1757" spans="1:14" s="434" customFormat="1">
      <c r="A1757" s="191"/>
      <c r="B1757" s="191"/>
      <c r="C1757" s="63"/>
      <c r="D1757" s="191"/>
      <c r="E1757" s="63"/>
      <c r="F1757" s="63"/>
      <c r="G1757" s="191"/>
      <c r="H1757" s="191"/>
      <c r="I1757" s="191"/>
      <c r="J1757" s="191"/>
      <c r="K1757" s="191"/>
      <c r="L1757" s="191"/>
      <c r="M1757" s="191"/>
      <c r="N1757" s="191"/>
    </row>
    <row r="1758" spans="1:14" s="434" customFormat="1">
      <c r="A1758" s="191"/>
      <c r="B1758" s="191"/>
      <c r="C1758" s="63"/>
      <c r="D1758" s="191"/>
      <c r="E1758" s="63"/>
      <c r="F1758" s="63"/>
      <c r="G1758" s="191"/>
      <c r="H1758" s="191"/>
      <c r="I1758" s="191"/>
      <c r="J1758" s="191"/>
      <c r="K1758" s="191"/>
      <c r="L1758" s="191"/>
      <c r="M1758" s="191"/>
      <c r="N1758" s="191"/>
    </row>
    <row r="1759" spans="1:14" s="434" customFormat="1">
      <c r="A1759" s="191"/>
      <c r="B1759" s="191"/>
      <c r="C1759" s="63"/>
      <c r="D1759" s="191"/>
      <c r="E1759" s="63"/>
      <c r="F1759" s="63"/>
      <c r="G1759" s="191"/>
      <c r="H1759" s="191"/>
      <c r="I1759" s="191"/>
      <c r="J1759" s="191"/>
      <c r="K1759" s="191"/>
      <c r="L1759" s="191"/>
      <c r="M1759" s="191"/>
      <c r="N1759" s="191"/>
    </row>
    <row r="1760" spans="1:14" s="434" customFormat="1">
      <c r="A1760" s="191"/>
      <c r="B1760" s="191"/>
      <c r="C1760" s="63"/>
      <c r="D1760" s="191"/>
      <c r="E1760" s="63"/>
      <c r="F1760" s="63"/>
      <c r="G1760" s="191"/>
      <c r="H1760" s="191"/>
      <c r="I1760" s="191"/>
      <c r="J1760" s="191"/>
      <c r="K1760" s="191"/>
      <c r="L1760" s="191"/>
      <c r="M1760" s="191"/>
      <c r="N1760" s="191"/>
    </row>
    <row r="1761" spans="1:14" s="434" customFormat="1">
      <c r="A1761" s="191"/>
      <c r="B1761" s="191"/>
      <c r="C1761" s="63"/>
      <c r="D1761" s="191"/>
      <c r="E1761" s="63"/>
      <c r="F1761" s="63"/>
      <c r="G1761" s="191"/>
      <c r="H1761" s="191"/>
      <c r="I1761" s="191"/>
      <c r="J1761" s="191"/>
      <c r="K1761" s="191"/>
      <c r="L1761" s="191"/>
      <c r="M1761" s="191"/>
      <c r="N1761" s="191"/>
    </row>
    <row r="1762" spans="1:14" s="434" customFormat="1">
      <c r="A1762" s="191"/>
      <c r="B1762" s="191"/>
      <c r="C1762" s="63"/>
      <c r="D1762" s="191"/>
      <c r="E1762" s="63"/>
      <c r="F1762" s="63"/>
      <c r="G1762" s="191"/>
      <c r="H1762" s="191"/>
      <c r="I1762" s="191"/>
      <c r="J1762" s="191"/>
      <c r="K1762" s="191"/>
      <c r="L1762" s="191"/>
      <c r="M1762" s="191"/>
      <c r="N1762" s="191"/>
    </row>
    <row r="1763" spans="1:14" s="434" customFormat="1">
      <c r="A1763" s="191"/>
      <c r="B1763" s="191"/>
      <c r="C1763" s="63"/>
      <c r="D1763" s="191"/>
      <c r="E1763" s="63"/>
      <c r="F1763" s="63"/>
      <c r="G1763" s="191"/>
      <c r="H1763" s="191"/>
      <c r="I1763" s="191"/>
      <c r="J1763" s="191"/>
      <c r="K1763" s="191"/>
      <c r="L1763" s="191"/>
      <c r="M1763" s="191"/>
      <c r="N1763" s="191"/>
    </row>
    <row r="1764" spans="1:14" s="434" customFormat="1">
      <c r="A1764" s="191"/>
      <c r="B1764" s="191"/>
      <c r="C1764" s="63"/>
      <c r="D1764" s="191"/>
      <c r="E1764" s="63"/>
      <c r="F1764" s="63"/>
      <c r="G1764" s="191"/>
      <c r="H1764" s="191"/>
      <c r="I1764" s="191"/>
      <c r="J1764" s="191"/>
      <c r="K1764" s="191"/>
      <c r="L1764" s="191"/>
      <c r="M1764" s="191"/>
      <c r="N1764" s="191"/>
    </row>
    <row r="1765" spans="1:14" s="434" customFormat="1">
      <c r="A1765" s="191"/>
      <c r="B1765" s="191"/>
      <c r="C1765" s="63"/>
      <c r="D1765" s="191"/>
      <c r="E1765" s="63"/>
      <c r="F1765" s="63"/>
      <c r="G1765" s="191"/>
      <c r="H1765" s="191"/>
      <c r="I1765" s="191"/>
      <c r="J1765" s="191"/>
      <c r="K1765" s="191"/>
      <c r="L1765" s="191"/>
      <c r="M1765" s="191"/>
      <c r="N1765" s="191"/>
    </row>
    <row r="1766" spans="1:14" s="434" customFormat="1">
      <c r="A1766" s="191"/>
      <c r="B1766" s="191"/>
      <c r="C1766" s="63"/>
      <c r="D1766" s="191"/>
      <c r="E1766" s="63"/>
      <c r="F1766" s="63"/>
      <c r="G1766" s="191"/>
      <c r="H1766" s="191"/>
      <c r="I1766" s="191"/>
      <c r="J1766" s="191"/>
      <c r="K1766" s="191"/>
      <c r="L1766" s="191"/>
      <c r="M1766" s="191"/>
      <c r="N1766" s="191"/>
    </row>
    <row r="1767" spans="1:14" s="434" customFormat="1">
      <c r="A1767" s="191"/>
      <c r="B1767" s="191"/>
      <c r="C1767" s="63"/>
      <c r="D1767" s="191"/>
      <c r="E1767" s="63"/>
      <c r="F1767" s="63"/>
      <c r="G1767" s="191"/>
      <c r="H1767" s="191"/>
      <c r="I1767" s="191"/>
      <c r="J1767" s="191"/>
      <c r="K1767" s="191"/>
      <c r="L1767" s="191"/>
      <c r="M1767" s="191"/>
      <c r="N1767" s="191"/>
    </row>
    <row r="1768" spans="1:14" s="434" customFormat="1">
      <c r="A1768" s="191"/>
      <c r="B1768" s="191"/>
      <c r="C1768" s="63"/>
      <c r="D1768" s="191"/>
      <c r="E1768" s="63"/>
      <c r="F1768" s="63"/>
      <c r="G1768" s="191"/>
      <c r="H1768" s="191"/>
      <c r="I1768" s="191"/>
      <c r="J1768" s="191"/>
      <c r="K1768" s="191"/>
      <c r="L1768" s="191"/>
      <c r="M1768" s="191"/>
      <c r="N1768" s="191"/>
    </row>
    <row r="1769" spans="1:14" s="434" customFormat="1">
      <c r="A1769" s="191"/>
      <c r="B1769" s="191"/>
      <c r="C1769" s="63"/>
      <c r="D1769" s="191"/>
      <c r="E1769" s="63"/>
      <c r="F1769" s="63"/>
      <c r="G1769" s="191"/>
      <c r="H1769" s="191"/>
      <c r="I1769" s="191"/>
      <c r="J1769" s="191"/>
      <c r="K1769" s="191"/>
      <c r="L1769" s="191"/>
      <c r="M1769" s="191"/>
      <c r="N1769" s="191"/>
    </row>
    <row r="1770" spans="1:14" s="434" customFormat="1">
      <c r="A1770" s="191"/>
      <c r="B1770" s="191"/>
      <c r="C1770" s="63"/>
      <c r="D1770" s="191"/>
      <c r="E1770" s="63"/>
      <c r="F1770" s="63"/>
      <c r="G1770" s="191"/>
      <c r="H1770" s="191"/>
      <c r="I1770" s="191"/>
      <c r="J1770" s="191"/>
      <c r="K1770" s="191"/>
      <c r="L1770" s="191"/>
      <c r="M1770" s="191"/>
      <c r="N1770" s="191"/>
    </row>
    <row r="1771" spans="1:14" s="434" customFormat="1">
      <c r="A1771" s="191"/>
      <c r="B1771" s="191"/>
      <c r="C1771" s="63"/>
      <c r="D1771" s="191"/>
      <c r="E1771" s="63"/>
      <c r="F1771" s="63"/>
      <c r="G1771" s="191"/>
      <c r="H1771" s="191"/>
      <c r="I1771" s="191"/>
      <c r="J1771" s="191"/>
      <c r="K1771" s="191"/>
      <c r="L1771" s="191"/>
      <c r="M1771" s="191"/>
      <c r="N1771" s="191"/>
    </row>
    <row r="1772" spans="1:14" s="434" customFormat="1">
      <c r="A1772" s="191"/>
      <c r="B1772" s="191"/>
      <c r="C1772" s="63"/>
      <c r="D1772" s="191"/>
      <c r="E1772" s="63"/>
      <c r="F1772" s="63"/>
      <c r="G1772" s="191"/>
      <c r="H1772" s="191"/>
      <c r="I1772" s="191"/>
      <c r="J1772" s="191"/>
      <c r="K1772" s="191"/>
      <c r="L1772" s="191"/>
      <c r="M1772" s="191"/>
      <c r="N1772" s="191"/>
    </row>
    <row r="1773" spans="1:14" s="434" customFormat="1">
      <c r="A1773" s="191"/>
      <c r="B1773" s="191"/>
      <c r="C1773" s="63"/>
      <c r="D1773" s="191"/>
      <c r="E1773" s="63"/>
      <c r="F1773" s="63"/>
      <c r="G1773" s="191"/>
      <c r="H1773" s="191"/>
      <c r="I1773" s="191"/>
      <c r="J1773" s="191"/>
      <c r="K1773" s="191"/>
      <c r="L1773" s="191"/>
      <c r="M1773" s="191"/>
      <c r="N1773" s="191"/>
    </row>
    <row r="1774" spans="1:14" s="434" customFormat="1">
      <c r="A1774" s="191"/>
      <c r="B1774" s="191"/>
      <c r="C1774" s="63"/>
      <c r="D1774" s="191"/>
      <c r="E1774" s="63"/>
      <c r="F1774" s="63"/>
      <c r="G1774" s="191"/>
      <c r="H1774" s="191"/>
      <c r="I1774" s="191"/>
      <c r="J1774" s="191"/>
      <c r="K1774" s="191"/>
      <c r="L1774" s="191"/>
      <c r="M1774" s="191"/>
      <c r="N1774" s="191"/>
    </row>
    <row r="1775" spans="1:14" s="434" customFormat="1">
      <c r="A1775" s="191"/>
      <c r="B1775" s="191"/>
      <c r="C1775" s="63"/>
      <c r="D1775" s="191"/>
      <c r="E1775" s="63"/>
      <c r="F1775" s="63"/>
      <c r="G1775" s="191"/>
      <c r="H1775" s="191"/>
      <c r="I1775" s="191"/>
      <c r="J1775" s="191"/>
      <c r="K1775" s="191"/>
      <c r="L1775" s="191"/>
      <c r="M1775" s="191"/>
      <c r="N1775" s="191"/>
    </row>
    <row r="1776" spans="1:14" s="434" customFormat="1">
      <c r="A1776" s="191"/>
      <c r="B1776" s="191"/>
      <c r="C1776" s="63"/>
      <c r="D1776" s="191"/>
      <c r="E1776" s="63"/>
      <c r="F1776" s="63"/>
      <c r="G1776" s="191"/>
      <c r="H1776" s="191"/>
      <c r="I1776" s="191"/>
      <c r="J1776" s="191"/>
      <c r="K1776" s="191"/>
      <c r="L1776" s="191"/>
      <c r="M1776" s="191"/>
      <c r="N1776" s="191"/>
    </row>
    <row r="1777" spans="1:14" s="434" customFormat="1">
      <c r="A1777" s="191"/>
      <c r="B1777" s="191"/>
      <c r="C1777" s="63"/>
      <c r="D1777" s="191"/>
      <c r="E1777" s="63"/>
      <c r="F1777" s="63"/>
      <c r="G1777" s="191"/>
      <c r="H1777" s="191"/>
      <c r="I1777" s="191"/>
      <c r="J1777" s="191"/>
      <c r="K1777" s="191"/>
      <c r="L1777" s="191"/>
      <c r="M1777" s="191"/>
      <c r="N1777" s="191"/>
    </row>
    <row r="1778" spans="1:14" s="434" customFormat="1">
      <c r="A1778" s="191"/>
      <c r="B1778" s="191"/>
      <c r="C1778" s="63"/>
      <c r="D1778" s="191"/>
      <c r="E1778" s="63"/>
      <c r="F1778" s="63"/>
      <c r="G1778" s="191"/>
      <c r="H1778" s="191"/>
      <c r="I1778" s="191"/>
      <c r="J1778" s="191"/>
      <c r="K1778" s="191"/>
      <c r="L1778" s="191"/>
      <c r="M1778" s="191"/>
      <c r="N1778" s="191"/>
    </row>
    <row r="1779" spans="1:14" s="434" customFormat="1">
      <c r="A1779" s="191"/>
      <c r="B1779" s="191"/>
      <c r="C1779" s="63"/>
      <c r="D1779" s="191"/>
      <c r="E1779" s="63"/>
      <c r="F1779" s="63"/>
      <c r="G1779" s="191"/>
      <c r="H1779" s="191"/>
      <c r="I1779" s="191"/>
      <c r="J1779" s="191"/>
      <c r="K1779" s="191"/>
      <c r="L1779" s="191"/>
      <c r="M1779" s="191"/>
      <c r="N1779" s="191"/>
    </row>
    <row r="1780" spans="1:14" s="434" customFormat="1">
      <c r="A1780" s="191"/>
      <c r="B1780" s="191"/>
      <c r="C1780" s="63"/>
      <c r="D1780" s="191"/>
      <c r="E1780" s="63"/>
      <c r="F1780" s="63"/>
      <c r="G1780" s="191"/>
      <c r="H1780" s="191"/>
      <c r="I1780" s="191"/>
      <c r="J1780" s="191"/>
      <c r="K1780" s="191"/>
      <c r="L1780" s="191"/>
      <c r="M1780" s="191"/>
      <c r="N1780" s="191"/>
    </row>
    <row r="1781" spans="1:14" s="434" customFormat="1">
      <c r="A1781" s="191"/>
      <c r="B1781" s="191"/>
      <c r="C1781" s="63"/>
      <c r="D1781" s="191"/>
      <c r="E1781" s="63"/>
      <c r="F1781" s="63"/>
      <c r="G1781" s="191"/>
      <c r="H1781" s="191"/>
      <c r="I1781" s="191"/>
      <c r="J1781" s="191"/>
      <c r="K1781" s="191"/>
      <c r="L1781" s="191"/>
      <c r="M1781" s="191"/>
      <c r="N1781" s="191"/>
    </row>
    <row r="1782" spans="1:14" s="434" customFormat="1">
      <c r="A1782" s="191"/>
      <c r="B1782" s="191"/>
      <c r="C1782" s="63"/>
      <c r="D1782" s="191"/>
      <c r="E1782" s="63"/>
      <c r="F1782" s="63"/>
      <c r="G1782" s="191"/>
      <c r="H1782" s="191"/>
      <c r="I1782" s="191"/>
      <c r="J1782" s="191"/>
      <c r="K1782" s="191"/>
      <c r="L1782" s="191"/>
      <c r="M1782" s="191"/>
      <c r="N1782" s="191"/>
    </row>
    <row r="1783" spans="1:14" s="434" customFormat="1">
      <c r="A1783" s="191"/>
      <c r="B1783" s="191"/>
      <c r="C1783" s="63"/>
      <c r="D1783" s="191"/>
      <c r="E1783" s="63"/>
      <c r="F1783" s="63"/>
      <c r="G1783" s="191"/>
      <c r="H1783" s="191"/>
      <c r="I1783" s="191"/>
      <c r="J1783" s="191"/>
      <c r="K1783" s="191"/>
      <c r="L1783" s="191"/>
      <c r="M1783" s="191"/>
      <c r="N1783" s="191"/>
    </row>
    <row r="1784" spans="1:14" s="434" customFormat="1">
      <c r="A1784" s="191"/>
      <c r="B1784" s="191"/>
      <c r="C1784" s="63"/>
      <c r="D1784" s="191"/>
      <c r="E1784" s="63"/>
      <c r="F1784" s="63"/>
      <c r="G1784" s="191"/>
      <c r="H1784" s="191"/>
      <c r="I1784" s="191"/>
      <c r="J1784" s="191"/>
      <c r="K1784" s="191"/>
      <c r="L1784" s="191"/>
      <c r="M1784" s="191"/>
      <c r="N1784" s="191"/>
    </row>
    <row r="1785" spans="1:14" s="434" customFormat="1">
      <c r="A1785" s="191"/>
      <c r="B1785" s="191"/>
      <c r="C1785" s="63"/>
      <c r="D1785" s="191"/>
      <c r="E1785" s="63"/>
      <c r="F1785" s="63"/>
      <c r="G1785" s="191"/>
      <c r="H1785" s="191"/>
      <c r="I1785" s="191"/>
      <c r="J1785" s="191"/>
      <c r="K1785" s="191"/>
      <c r="L1785" s="191"/>
      <c r="M1785" s="191"/>
      <c r="N1785" s="191"/>
    </row>
    <row r="1786" spans="1:14" s="434" customFormat="1">
      <c r="A1786" s="191"/>
      <c r="B1786" s="191"/>
      <c r="C1786" s="63"/>
      <c r="D1786" s="191"/>
      <c r="E1786" s="63"/>
      <c r="F1786" s="63"/>
      <c r="G1786" s="191"/>
      <c r="H1786" s="191"/>
      <c r="I1786" s="191"/>
      <c r="J1786" s="191"/>
      <c r="K1786" s="191"/>
      <c r="L1786" s="191"/>
      <c r="M1786" s="191"/>
      <c r="N1786" s="191"/>
    </row>
    <row r="1787" spans="1:14" s="434" customFormat="1">
      <c r="A1787" s="191"/>
      <c r="B1787" s="191"/>
      <c r="C1787" s="63"/>
      <c r="D1787" s="191"/>
      <c r="E1787" s="63"/>
      <c r="F1787" s="63"/>
      <c r="G1787" s="191"/>
      <c r="H1787" s="191"/>
      <c r="I1787" s="191"/>
      <c r="J1787" s="191"/>
      <c r="K1787" s="191"/>
      <c r="L1787" s="191"/>
      <c r="M1787" s="191"/>
      <c r="N1787" s="191"/>
    </row>
    <row r="1788" spans="1:14" s="434" customFormat="1">
      <c r="A1788" s="191"/>
      <c r="B1788" s="191"/>
      <c r="C1788" s="63"/>
      <c r="D1788" s="191"/>
      <c r="E1788" s="63"/>
      <c r="F1788" s="63"/>
      <c r="G1788" s="191"/>
      <c r="H1788" s="191"/>
      <c r="I1788" s="191"/>
      <c r="J1788" s="191"/>
      <c r="K1788" s="191"/>
      <c r="L1788" s="191"/>
      <c r="M1788" s="191"/>
      <c r="N1788" s="191"/>
    </row>
    <row r="1789" spans="1:14" s="434" customFormat="1">
      <c r="A1789" s="191"/>
      <c r="B1789" s="191"/>
      <c r="C1789" s="63"/>
      <c r="D1789" s="191"/>
      <c r="E1789" s="63"/>
      <c r="F1789" s="63"/>
      <c r="G1789" s="191"/>
      <c r="H1789" s="191"/>
      <c r="I1789" s="191"/>
      <c r="J1789" s="191"/>
      <c r="K1789" s="191"/>
      <c r="L1789" s="191"/>
      <c r="M1789" s="191"/>
      <c r="N1789" s="191"/>
    </row>
    <row r="1790" spans="1:14" s="434" customFormat="1">
      <c r="A1790" s="191"/>
      <c r="B1790" s="191"/>
      <c r="C1790" s="63"/>
      <c r="D1790" s="191"/>
      <c r="E1790" s="63"/>
      <c r="F1790" s="63"/>
      <c r="G1790" s="191"/>
      <c r="H1790" s="191"/>
      <c r="I1790" s="191"/>
      <c r="J1790" s="191"/>
      <c r="K1790" s="191"/>
      <c r="L1790" s="191"/>
      <c r="M1790" s="191"/>
      <c r="N1790" s="191"/>
    </row>
    <row r="1791" spans="1:14" s="434" customFormat="1">
      <c r="A1791" s="191"/>
      <c r="B1791" s="191"/>
      <c r="C1791" s="63"/>
      <c r="D1791" s="191"/>
      <c r="E1791" s="63"/>
      <c r="F1791" s="63"/>
      <c r="G1791" s="191"/>
      <c r="H1791" s="191"/>
      <c r="I1791" s="191"/>
      <c r="J1791" s="191"/>
      <c r="K1791" s="191"/>
      <c r="L1791" s="191"/>
      <c r="M1791" s="191"/>
      <c r="N1791" s="191"/>
    </row>
    <row r="1792" spans="1:14" s="434" customFormat="1">
      <c r="A1792" s="191"/>
      <c r="B1792" s="191"/>
      <c r="C1792" s="63"/>
      <c r="D1792" s="191"/>
      <c r="E1792" s="63"/>
      <c r="F1792" s="63"/>
      <c r="G1792" s="191"/>
      <c r="H1792" s="191"/>
      <c r="I1792" s="191"/>
      <c r="J1792" s="191"/>
      <c r="K1792" s="191"/>
      <c r="L1792" s="191"/>
      <c r="M1792" s="191"/>
      <c r="N1792" s="191"/>
    </row>
    <row r="1793" spans="1:14" s="434" customFormat="1">
      <c r="A1793" s="191"/>
      <c r="B1793" s="191"/>
      <c r="C1793" s="63"/>
      <c r="D1793" s="191"/>
      <c r="E1793" s="63"/>
      <c r="F1793" s="63"/>
      <c r="G1793" s="191"/>
      <c r="H1793" s="191"/>
      <c r="I1793" s="191"/>
      <c r="J1793" s="191"/>
      <c r="K1793" s="191"/>
      <c r="L1793" s="191"/>
      <c r="M1793" s="191"/>
      <c r="N1793" s="191"/>
    </row>
    <row r="1794" spans="1:14" s="434" customFormat="1">
      <c r="A1794" s="191"/>
      <c r="B1794" s="191"/>
      <c r="C1794" s="63"/>
      <c r="D1794" s="191"/>
      <c r="E1794" s="63"/>
      <c r="F1794" s="63"/>
      <c r="G1794" s="191"/>
      <c r="H1794" s="191"/>
      <c r="I1794" s="191"/>
      <c r="J1794" s="191"/>
      <c r="K1794" s="191"/>
      <c r="L1794" s="191"/>
      <c r="M1794" s="191"/>
      <c r="N1794" s="191"/>
    </row>
    <row r="1795" spans="1:14" s="434" customFormat="1">
      <c r="A1795" s="191"/>
      <c r="B1795" s="191"/>
      <c r="C1795" s="63"/>
      <c r="D1795" s="191"/>
      <c r="E1795" s="63"/>
      <c r="F1795" s="63"/>
      <c r="G1795" s="191"/>
      <c r="H1795" s="191"/>
      <c r="I1795" s="191"/>
      <c r="J1795" s="191"/>
      <c r="K1795" s="191"/>
      <c r="L1795" s="191"/>
      <c r="M1795" s="191"/>
      <c r="N1795" s="191"/>
    </row>
    <row r="1796" spans="1:14" s="434" customFormat="1">
      <c r="A1796" s="191"/>
      <c r="B1796" s="191"/>
      <c r="C1796" s="63"/>
      <c r="D1796" s="191"/>
      <c r="E1796" s="63"/>
      <c r="F1796" s="63"/>
      <c r="G1796" s="191"/>
      <c r="H1796" s="191"/>
      <c r="I1796" s="191"/>
      <c r="J1796" s="191"/>
      <c r="K1796" s="191"/>
      <c r="L1796" s="191"/>
      <c r="M1796" s="191"/>
      <c r="N1796" s="191"/>
    </row>
    <row r="1797" spans="1:14" s="434" customFormat="1">
      <c r="A1797" s="191"/>
      <c r="B1797" s="191"/>
      <c r="C1797" s="63"/>
      <c r="D1797" s="191"/>
      <c r="E1797" s="63"/>
      <c r="F1797" s="63"/>
      <c r="G1797" s="191"/>
      <c r="H1797" s="191"/>
      <c r="I1797" s="191"/>
      <c r="J1797" s="191"/>
      <c r="K1797" s="191"/>
      <c r="L1797" s="191"/>
      <c r="M1797" s="191"/>
      <c r="N1797" s="191"/>
    </row>
    <row r="1798" spans="1:14" s="434" customFormat="1">
      <c r="A1798" s="191"/>
      <c r="B1798" s="191"/>
      <c r="C1798" s="63"/>
      <c r="D1798" s="191"/>
      <c r="E1798" s="63"/>
      <c r="F1798" s="63"/>
      <c r="G1798" s="191"/>
      <c r="H1798" s="191"/>
      <c r="I1798" s="191"/>
      <c r="J1798" s="191"/>
      <c r="K1798" s="191"/>
      <c r="L1798" s="191"/>
      <c r="M1798" s="191"/>
      <c r="N1798" s="191"/>
    </row>
    <row r="1799" spans="1:14" s="434" customFormat="1">
      <c r="A1799" s="191"/>
      <c r="B1799" s="191"/>
      <c r="C1799" s="63"/>
      <c r="D1799" s="191"/>
      <c r="E1799" s="63"/>
      <c r="F1799" s="63"/>
      <c r="G1799" s="191"/>
      <c r="H1799" s="191"/>
      <c r="I1799" s="191"/>
      <c r="J1799" s="191"/>
      <c r="K1799" s="191"/>
      <c r="L1799" s="191"/>
      <c r="M1799" s="191"/>
      <c r="N1799" s="191"/>
    </row>
    <row r="1800" spans="1:14" s="434" customFormat="1">
      <c r="A1800" s="191"/>
      <c r="B1800" s="191"/>
      <c r="C1800" s="63"/>
      <c r="D1800" s="191"/>
      <c r="E1800" s="63"/>
      <c r="F1800" s="63"/>
      <c r="G1800" s="191"/>
      <c r="H1800" s="191"/>
      <c r="I1800" s="191"/>
      <c r="J1800" s="191"/>
      <c r="K1800" s="191"/>
      <c r="L1800" s="191"/>
      <c r="M1800" s="191"/>
      <c r="N1800" s="191"/>
    </row>
    <row r="1801" spans="1:14" s="434" customFormat="1">
      <c r="A1801" s="191"/>
      <c r="B1801" s="191"/>
      <c r="C1801" s="63"/>
      <c r="D1801" s="191"/>
      <c r="E1801" s="63"/>
      <c r="F1801" s="63"/>
      <c r="G1801" s="191"/>
      <c r="H1801" s="191"/>
      <c r="I1801" s="191"/>
      <c r="J1801" s="191"/>
      <c r="K1801" s="191"/>
      <c r="L1801" s="191"/>
      <c r="M1801" s="191"/>
      <c r="N1801" s="191"/>
    </row>
    <row r="1802" spans="1:14" s="434" customFormat="1">
      <c r="A1802" s="191"/>
      <c r="B1802" s="191"/>
      <c r="C1802" s="63"/>
      <c r="D1802" s="191"/>
      <c r="E1802" s="63"/>
      <c r="F1802" s="63"/>
      <c r="G1802" s="191"/>
      <c r="H1802" s="191"/>
      <c r="I1802" s="191"/>
      <c r="J1802" s="191"/>
      <c r="K1802" s="191"/>
      <c r="L1802" s="191"/>
      <c r="M1802" s="191"/>
      <c r="N1802" s="191"/>
    </row>
    <row r="1803" spans="1:14" s="434" customFormat="1">
      <c r="A1803" s="191"/>
      <c r="B1803" s="191"/>
      <c r="C1803" s="63"/>
      <c r="D1803" s="191"/>
      <c r="E1803" s="63"/>
      <c r="F1803" s="63"/>
      <c r="G1803" s="191"/>
      <c r="H1803" s="191"/>
      <c r="I1803" s="191"/>
      <c r="J1803" s="191"/>
      <c r="K1803" s="191"/>
      <c r="L1803" s="191"/>
      <c r="M1803" s="191"/>
      <c r="N1803" s="191"/>
    </row>
    <row r="1804" spans="1:14" s="434" customFormat="1">
      <c r="A1804" s="191"/>
      <c r="B1804" s="191"/>
      <c r="C1804" s="63"/>
      <c r="D1804" s="191"/>
      <c r="E1804" s="63"/>
      <c r="F1804" s="63"/>
      <c r="G1804" s="191"/>
      <c r="H1804" s="191"/>
      <c r="I1804" s="191"/>
      <c r="J1804" s="191"/>
      <c r="K1804" s="191"/>
      <c r="L1804" s="191"/>
      <c r="M1804" s="191"/>
      <c r="N1804" s="191"/>
    </row>
    <row r="1805" spans="1:14" s="434" customFormat="1">
      <c r="A1805" s="191"/>
      <c r="B1805" s="191"/>
      <c r="C1805" s="63"/>
      <c r="D1805" s="191"/>
      <c r="E1805" s="63"/>
      <c r="F1805" s="63"/>
      <c r="G1805" s="191"/>
      <c r="H1805" s="191"/>
      <c r="I1805" s="191"/>
      <c r="J1805" s="191"/>
      <c r="K1805" s="191"/>
      <c r="L1805" s="191"/>
      <c r="M1805" s="191"/>
      <c r="N1805" s="191"/>
    </row>
    <row r="1806" spans="1:14" s="434" customFormat="1">
      <c r="A1806" s="191"/>
      <c r="B1806" s="191"/>
      <c r="C1806" s="63"/>
      <c r="D1806" s="191"/>
      <c r="E1806" s="63"/>
      <c r="F1806" s="63"/>
      <c r="G1806" s="191"/>
      <c r="H1806" s="191"/>
      <c r="I1806" s="191"/>
      <c r="J1806" s="191"/>
      <c r="K1806" s="191"/>
      <c r="L1806" s="191"/>
      <c r="M1806" s="191"/>
      <c r="N1806" s="191"/>
    </row>
    <row r="1807" spans="1:14" s="434" customFormat="1">
      <c r="A1807" s="191"/>
      <c r="B1807" s="191"/>
      <c r="C1807" s="63"/>
      <c r="D1807" s="191"/>
      <c r="E1807" s="63"/>
      <c r="F1807" s="63"/>
      <c r="G1807" s="191"/>
      <c r="H1807" s="191"/>
      <c r="I1807" s="191"/>
      <c r="J1807" s="191"/>
      <c r="K1807" s="191"/>
      <c r="L1807" s="191"/>
      <c r="M1807" s="191"/>
      <c r="N1807" s="191"/>
    </row>
    <row r="1808" spans="1:14" s="434" customFormat="1">
      <c r="A1808" s="191"/>
      <c r="B1808" s="191"/>
      <c r="C1808" s="63"/>
      <c r="D1808" s="191"/>
      <c r="E1808" s="63"/>
      <c r="F1808" s="63"/>
      <c r="G1808" s="191"/>
      <c r="H1808" s="191"/>
      <c r="I1808" s="191"/>
      <c r="J1808" s="191"/>
      <c r="K1808" s="191"/>
      <c r="L1808" s="191"/>
      <c r="M1808" s="191"/>
      <c r="N1808" s="191"/>
    </row>
    <row r="1809" spans="1:14" s="434" customFormat="1">
      <c r="A1809" s="191"/>
      <c r="B1809" s="191"/>
      <c r="C1809" s="63"/>
      <c r="D1809" s="191"/>
      <c r="E1809" s="63"/>
      <c r="F1809" s="63"/>
      <c r="G1809" s="191"/>
      <c r="H1809" s="191"/>
      <c r="I1809" s="191"/>
      <c r="J1809" s="191"/>
      <c r="K1809" s="191"/>
      <c r="L1809" s="191"/>
      <c r="M1809" s="191"/>
      <c r="N1809" s="191"/>
    </row>
    <row r="1810" spans="1:14" s="434" customFormat="1">
      <c r="A1810" s="191"/>
      <c r="B1810" s="191"/>
      <c r="C1810" s="63"/>
      <c r="D1810" s="191"/>
      <c r="E1810" s="63"/>
      <c r="F1810" s="63"/>
      <c r="G1810" s="191"/>
      <c r="H1810" s="191"/>
      <c r="I1810" s="191"/>
      <c r="J1810" s="191"/>
      <c r="K1810" s="191"/>
      <c r="L1810" s="191"/>
      <c r="M1810" s="191"/>
      <c r="N1810" s="191"/>
    </row>
    <row r="1811" spans="1:14" s="434" customFormat="1">
      <c r="A1811" s="191"/>
      <c r="B1811" s="191"/>
      <c r="C1811" s="63"/>
      <c r="D1811" s="191"/>
      <c r="E1811" s="63"/>
      <c r="F1811" s="63"/>
      <c r="G1811" s="191"/>
      <c r="H1811" s="191"/>
      <c r="I1811" s="191"/>
      <c r="J1811" s="191"/>
      <c r="K1811" s="191"/>
      <c r="L1811" s="191"/>
      <c r="M1811" s="191"/>
      <c r="N1811" s="191"/>
    </row>
    <row r="1812" spans="1:14" s="434" customFormat="1">
      <c r="A1812" s="191"/>
      <c r="B1812" s="191"/>
      <c r="C1812" s="63"/>
      <c r="D1812" s="191"/>
      <c r="E1812" s="63"/>
      <c r="F1812" s="63"/>
      <c r="G1812" s="191"/>
      <c r="H1812" s="191"/>
      <c r="I1812" s="191"/>
      <c r="J1812" s="191"/>
      <c r="K1812" s="191"/>
      <c r="L1812" s="191"/>
      <c r="M1812" s="191"/>
      <c r="N1812" s="191"/>
    </row>
    <row r="1813" spans="1:14" s="434" customFormat="1">
      <c r="A1813" s="191"/>
      <c r="B1813" s="191"/>
      <c r="C1813" s="63"/>
      <c r="D1813" s="191"/>
      <c r="E1813" s="63"/>
      <c r="F1813" s="63"/>
      <c r="G1813" s="191"/>
      <c r="H1813" s="191"/>
      <c r="I1813" s="191"/>
      <c r="J1813" s="191"/>
      <c r="K1813" s="191"/>
      <c r="L1813" s="191"/>
      <c r="M1813" s="191"/>
      <c r="N1813" s="191"/>
    </row>
    <row r="1814" spans="1:14" s="434" customFormat="1">
      <c r="A1814" s="191"/>
      <c r="B1814" s="191"/>
      <c r="C1814" s="63"/>
      <c r="D1814" s="191"/>
      <c r="E1814" s="63"/>
      <c r="F1814" s="63"/>
      <c r="G1814" s="191"/>
      <c r="H1814" s="191"/>
      <c r="I1814" s="191"/>
      <c r="J1814" s="191"/>
      <c r="K1814" s="191"/>
      <c r="L1814" s="191"/>
      <c r="M1814" s="191"/>
      <c r="N1814" s="191"/>
    </row>
    <row r="1815" spans="1:14" s="434" customFormat="1">
      <c r="A1815" s="191"/>
      <c r="B1815" s="191"/>
      <c r="C1815" s="63"/>
      <c r="D1815" s="191"/>
      <c r="E1815" s="63"/>
      <c r="F1815" s="63"/>
      <c r="G1815" s="191"/>
      <c r="H1815" s="191"/>
      <c r="I1815" s="191"/>
      <c r="J1815" s="191"/>
      <c r="K1815" s="191"/>
      <c r="L1815" s="191"/>
      <c r="M1815" s="191"/>
      <c r="N1815" s="191"/>
    </row>
    <row r="1816" spans="1:14" s="434" customFormat="1">
      <c r="A1816" s="191"/>
      <c r="B1816" s="191"/>
      <c r="C1816" s="63"/>
      <c r="D1816" s="191"/>
      <c r="E1816" s="63"/>
      <c r="F1816" s="63"/>
      <c r="G1816" s="191"/>
      <c r="H1816" s="191"/>
      <c r="I1816" s="191"/>
      <c r="J1816" s="191"/>
      <c r="K1816" s="191"/>
      <c r="L1816" s="191"/>
      <c r="M1816" s="191"/>
      <c r="N1816" s="191"/>
    </row>
    <row r="1817" spans="1:14" s="434" customFormat="1">
      <c r="A1817" s="191"/>
      <c r="B1817" s="191"/>
      <c r="C1817" s="63"/>
      <c r="D1817" s="191"/>
      <c r="E1817" s="63"/>
      <c r="F1817" s="63"/>
      <c r="G1817" s="191"/>
      <c r="H1817" s="191"/>
      <c r="I1817" s="191"/>
      <c r="J1817" s="191"/>
      <c r="K1817" s="191"/>
      <c r="L1817" s="191"/>
      <c r="M1817" s="191"/>
      <c r="N1817" s="191"/>
    </row>
    <row r="1818" spans="1:14" s="434" customFormat="1">
      <c r="A1818" s="191"/>
      <c r="B1818" s="191"/>
      <c r="C1818" s="63"/>
      <c r="D1818" s="191"/>
      <c r="E1818" s="63"/>
      <c r="F1818" s="63"/>
      <c r="G1818" s="191"/>
      <c r="H1818" s="191"/>
      <c r="I1818" s="191"/>
      <c r="J1818" s="191"/>
      <c r="K1818" s="191"/>
      <c r="L1818" s="191"/>
      <c r="M1818" s="191"/>
      <c r="N1818" s="191"/>
    </row>
    <row r="1819" spans="1:14" s="434" customFormat="1">
      <c r="A1819" s="191"/>
      <c r="B1819" s="191"/>
      <c r="C1819" s="63"/>
      <c r="D1819" s="191"/>
      <c r="E1819" s="63"/>
      <c r="F1819" s="63"/>
      <c r="G1819" s="191"/>
      <c r="H1819" s="191"/>
      <c r="I1819" s="191"/>
      <c r="J1819" s="191"/>
      <c r="K1819" s="191"/>
      <c r="L1819" s="191"/>
      <c r="M1819" s="191"/>
      <c r="N1819" s="191"/>
    </row>
    <row r="1820" spans="1:14" s="434" customFormat="1">
      <c r="A1820" s="191"/>
      <c r="B1820" s="191"/>
      <c r="C1820" s="63"/>
      <c r="D1820" s="191"/>
      <c r="E1820" s="63"/>
      <c r="F1820" s="63"/>
      <c r="G1820" s="191"/>
      <c r="H1820" s="191"/>
      <c r="I1820" s="191"/>
      <c r="J1820" s="191"/>
      <c r="K1820" s="191"/>
      <c r="L1820" s="191"/>
      <c r="M1820" s="191"/>
      <c r="N1820" s="191"/>
    </row>
    <row r="1821" spans="1:14" s="434" customFormat="1">
      <c r="A1821" s="191"/>
      <c r="B1821" s="191"/>
      <c r="C1821" s="63"/>
      <c r="D1821" s="191"/>
      <c r="E1821" s="63"/>
      <c r="F1821" s="63"/>
      <c r="G1821" s="191"/>
      <c r="H1821" s="191"/>
      <c r="I1821" s="191"/>
      <c r="J1821" s="191"/>
      <c r="K1821" s="191"/>
      <c r="L1821" s="191"/>
      <c r="M1821" s="191"/>
      <c r="N1821" s="191"/>
    </row>
    <row r="1822" spans="1:14" s="434" customFormat="1">
      <c r="A1822" s="191"/>
      <c r="B1822" s="191"/>
      <c r="C1822" s="63"/>
      <c r="D1822" s="191"/>
      <c r="E1822" s="63"/>
      <c r="F1822" s="63"/>
      <c r="G1822" s="191"/>
      <c r="H1822" s="191"/>
      <c r="I1822" s="191"/>
      <c r="J1822" s="191"/>
      <c r="K1822" s="191"/>
      <c r="L1822" s="191"/>
      <c r="M1822" s="191"/>
      <c r="N1822" s="191"/>
    </row>
    <row r="1823" spans="1:14" s="434" customFormat="1">
      <c r="A1823" s="191"/>
      <c r="B1823" s="191"/>
      <c r="C1823" s="63"/>
      <c r="D1823" s="191"/>
      <c r="E1823" s="63"/>
      <c r="F1823" s="63"/>
      <c r="G1823" s="191"/>
      <c r="H1823" s="191"/>
      <c r="I1823" s="191"/>
      <c r="J1823" s="191"/>
      <c r="K1823" s="191"/>
      <c r="L1823" s="191"/>
      <c r="M1823" s="191"/>
      <c r="N1823" s="191"/>
    </row>
    <row r="1824" spans="1:14" s="434" customFormat="1">
      <c r="A1824" s="191"/>
      <c r="B1824" s="191"/>
      <c r="C1824" s="63"/>
      <c r="D1824" s="191"/>
      <c r="E1824" s="63"/>
      <c r="F1824" s="63"/>
      <c r="G1824" s="191"/>
      <c r="H1824" s="191"/>
      <c r="I1824" s="191"/>
      <c r="J1824" s="191"/>
      <c r="K1824" s="191"/>
      <c r="L1824" s="191"/>
      <c r="M1824" s="191"/>
      <c r="N1824" s="191"/>
    </row>
    <row r="1825" spans="1:14" s="434" customFormat="1">
      <c r="A1825" s="191"/>
      <c r="B1825" s="191"/>
      <c r="C1825" s="63"/>
      <c r="D1825" s="191"/>
      <c r="E1825" s="63"/>
      <c r="F1825" s="63"/>
      <c r="G1825" s="191"/>
      <c r="H1825" s="191"/>
      <c r="I1825" s="191"/>
      <c r="J1825" s="191"/>
      <c r="K1825" s="191"/>
      <c r="L1825" s="191"/>
      <c r="M1825" s="191"/>
      <c r="N1825" s="191"/>
    </row>
    <row r="1826" spans="1:14" s="434" customFormat="1">
      <c r="A1826" s="191"/>
      <c r="B1826" s="191"/>
      <c r="C1826" s="63"/>
      <c r="D1826" s="191"/>
      <c r="E1826" s="63"/>
      <c r="F1826" s="63"/>
      <c r="G1826" s="191"/>
      <c r="H1826" s="191"/>
      <c r="I1826" s="191"/>
      <c r="J1826" s="191"/>
      <c r="K1826" s="191"/>
      <c r="L1826" s="191"/>
      <c r="M1826" s="191"/>
      <c r="N1826" s="191"/>
    </row>
    <row r="1827" spans="1:14" s="434" customFormat="1">
      <c r="A1827" s="191"/>
      <c r="B1827" s="191"/>
      <c r="C1827" s="63"/>
      <c r="D1827" s="191"/>
      <c r="E1827" s="63"/>
      <c r="F1827" s="63"/>
      <c r="G1827" s="191"/>
      <c r="H1827" s="191"/>
      <c r="I1827" s="191"/>
      <c r="J1827" s="191"/>
      <c r="K1827" s="191"/>
      <c r="L1827" s="191"/>
      <c r="M1827" s="191"/>
      <c r="N1827" s="191"/>
    </row>
    <row r="1828" spans="1:14" s="434" customFormat="1">
      <c r="A1828" s="191"/>
      <c r="B1828" s="191"/>
      <c r="C1828" s="63"/>
      <c r="D1828" s="191"/>
      <c r="E1828" s="63"/>
      <c r="F1828" s="63"/>
      <c r="G1828" s="191"/>
      <c r="H1828" s="191"/>
      <c r="I1828" s="191"/>
      <c r="J1828" s="191"/>
      <c r="K1828" s="191"/>
      <c r="L1828" s="191"/>
      <c r="M1828" s="191"/>
      <c r="N1828" s="191"/>
    </row>
    <row r="1829" spans="1:14" s="434" customFormat="1">
      <c r="A1829" s="191"/>
      <c r="B1829" s="191"/>
      <c r="C1829" s="63"/>
      <c r="D1829" s="191"/>
      <c r="E1829" s="63"/>
      <c r="F1829" s="63"/>
      <c r="G1829" s="191"/>
      <c r="H1829" s="191"/>
      <c r="I1829" s="191"/>
      <c r="J1829" s="191"/>
      <c r="K1829" s="191"/>
      <c r="L1829" s="191"/>
      <c r="M1829" s="191"/>
      <c r="N1829" s="191"/>
    </row>
    <row r="1830" spans="1:14" s="434" customFormat="1">
      <c r="A1830" s="191"/>
      <c r="B1830" s="191"/>
      <c r="C1830" s="63"/>
      <c r="D1830" s="191"/>
      <c r="E1830" s="63"/>
      <c r="F1830" s="63"/>
      <c r="G1830" s="191"/>
      <c r="H1830" s="191"/>
      <c r="I1830" s="191"/>
      <c r="J1830" s="191"/>
      <c r="K1830" s="191"/>
      <c r="L1830" s="191"/>
      <c r="M1830" s="191"/>
      <c r="N1830" s="191"/>
    </row>
    <row r="1831" spans="1:14" s="434" customFormat="1">
      <c r="A1831" s="191"/>
      <c r="B1831" s="191"/>
      <c r="C1831" s="63"/>
      <c r="D1831" s="191"/>
      <c r="E1831" s="63"/>
      <c r="F1831" s="63"/>
      <c r="G1831" s="191"/>
      <c r="H1831" s="191"/>
      <c r="I1831" s="191"/>
      <c r="J1831" s="191"/>
      <c r="K1831" s="191"/>
      <c r="L1831" s="191"/>
      <c r="M1831" s="191"/>
      <c r="N1831" s="191"/>
    </row>
    <row r="1832" spans="1:14" s="434" customFormat="1">
      <c r="A1832" s="191"/>
      <c r="B1832" s="191"/>
      <c r="C1832" s="63"/>
      <c r="D1832" s="191"/>
      <c r="E1832" s="63"/>
      <c r="F1832" s="63"/>
      <c r="G1832" s="191"/>
      <c r="H1832" s="191"/>
      <c r="I1832" s="191"/>
      <c r="J1832" s="191"/>
      <c r="K1832" s="191"/>
      <c r="L1832" s="191"/>
      <c r="M1832" s="191"/>
      <c r="N1832" s="191"/>
    </row>
    <row r="1833" spans="1:14" s="434" customFormat="1">
      <c r="A1833" s="191"/>
      <c r="B1833" s="191"/>
      <c r="C1833" s="63"/>
      <c r="D1833" s="191"/>
      <c r="E1833" s="63"/>
      <c r="F1833" s="63"/>
      <c r="G1833" s="191"/>
      <c r="H1833" s="191"/>
      <c r="I1833" s="191"/>
      <c r="J1833" s="191"/>
      <c r="K1833" s="191"/>
      <c r="L1833" s="191"/>
      <c r="M1833" s="191"/>
      <c r="N1833" s="191"/>
    </row>
    <row r="1834" spans="1:14" s="434" customFormat="1">
      <c r="A1834" s="191"/>
      <c r="B1834" s="191"/>
      <c r="C1834" s="63"/>
      <c r="D1834" s="191"/>
      <c r="E1834" s="63"/>
      <c r="F1834" s="63"/>
      <c r="G1834" s="191"/>
      <c r="H1834" s="191"/>
      <c r="I1834" s="191"/>
      <c r="J1834" s="191"/>
      <c r="K1834" s="191"/>
      <c r="L1834" s="191"/>
      <c r="M1834" s="191"/>
      <c r="N1834" s="191"/>
    </row>
    <row r="1835" spans="1:14" s="434" customFormat="1">
      <c r="A1835" s="191"/>
      <c r="B1835" s="191"/>
      <c r="C1835" s="63"/>
      <c r="D1835" s="191"/>
      <c r="E1835" s="63"/>
      <c r="F1835" s="63"/>
      <c r="G1835" s="191"/>
      <c r="H1835" s="191"/>
      <c r="I1835" s="191"/>
      <c r="J1835" s="191"/>
      <c r="K1835" s="191"/>
      <c r="L1835" s="191"/>
      <c r="M1835" s="191"/>
      <c r="N1835" s="191"/>
    </row>
    <row r="1836" spans="1:14" s="434" customFormat="1">
      <c r="A1836" s="191"/>
      <c r="B1836" s="191"/>
      <c r="C1836" s="63"/>
      <c r="D1836" s="191"/>
      <c r="E1836" s="63"/>
      <c r="F1836" s="63"/>
      <c r="G1836" s="191"/>
      <c r="H1836" s="191"/>
      <c r="I1836" s="191"/>
      <c r="J1836" s="191"/>
      <c r="K1836" s="191"/>
      <c r="L1836" s="191"/>
      <c r="M1836" s="191"/>
      <c r="N1836" s="191"/>
    </row>
    <row r="1837" spans="1:14" s="434" customFormat="1">
      <c r="A1837" s="191"/>
      <c r="B1837" s="191"/>
      <c r="C1837" s="63"/>
      <c r="D1837" s="191"/>
      <c r="E1837" s="63"/>
      <c r="F1837" s="63"/>
      <c r="G1837" s="191"/>
      <c r="H1837" s="191"/>
      <c r="I1837" s="191"/>
      <c r="J1837" s="191"/>
      <c r="K1837" s="191"/>
      <c r="L1837" s="191"/>
      <c r="M1837" s="191"/>
      <c r="N1837" s="191"/>
    </row>
    <row r="1838" spans="1:14" s="434" customFormat="1">
      <c r="A1838" s="191"/>
      <c r="B1838" s="191"/>
      <c r="C1838" s="63"/>
      <c r="D1838" s="191"/>
      <c r="E1838" s="63"/>
      <c r="F1838" s="63"/>
      <c r="G1838" s="191"/>
      <c r="H1838" s="191"/>
      <c r="I1838" s="191"/>
      <c r="J1838" s="191"/>
      <c r="K1838" s="191"/>
      <c r="L1838" s="191"/>
      <c r="M1838" s="191"/>
      <c r="N1838" s="191"/>
    </row>
    <row r="1839" spans="1:14" s="434" customFormat="1">
      <c r="A1839" s="191"/>
      <c r="B1839" s="191"/>
      <c r="C1839" s="63"/>
      <c r="D1839" s="191"/>
      <c r="E1839" s="63"/>
      <c r="F1839" s="63"/>
      <c r="G1839" s="191"/>
      <c r="H1839" s="191"/>
      <c r="I1839" s="191"/>
      <c r="J1839" s="191"/>
      <c r="K1839" s="191"/>
      <c r="L1839" s="191"/>
      <c r="M1839" s="191"/>
      <c r="N1839" s="191"/>
    </row>
    <row r="1840" spans="1:14" s="434" customFormat="1">
      <c r="A1840" s="191"/>
      <c r="B1840" s="191"/>
      <c r="C1840" s="63"/>
      <c r="D1840" s="191"/>
      <c r="E1840" s="63"/>
      <c r="F1840" s="63"/>
      <c r="G1840" s="191"/>
      <c r="H1840" s="191"/>
      <c r="I1840" s="191"/>
      <c r="J1840" s="191"/>
      <c r="K1840" s="191"/>
      <c r="L1840" s="191"/>
      <c r="M1840" s="191"/>
      <c r="N1840" s="191"/>
    </row>
    <row r="1841" spans="1:14" s="434" customFormat="1">
      <c r="A1841" s="191"/>
      <c r="B1841" s="191"/>
      <c r="C1841" s="63"/>
      <c r="D1841" s="191"/>
      <c r="E1841" s="63"/>
      <c r="F1841" s="63"/>
      <c r="G1841" s="191"/>
      <c r="H1841" s="191"/>
      <c r="I1841" s="191"/>
      <c r="J1841" s="191"/>
      <c r="K1841" s="191"/>
      <c r="L1841" s="191"/>
      <c r="M1841" s="191"/>
      <c r="N1841" s="191"/>
    </row>
    <row r="1842" spans="1:14" s="434" customFormat="1">
      <c r="A1842" s="191"/>
      <c r="B1842" s="191"/>
      <c r="C1842" s="63"/>
      <c r="D1842" s="191"/>
      <c r="E1842" s="63"/>
      <c r="F1842" s="63"/>
      <c r="G1842" s="191"/>
      <c r="H1842" s="191"/>
      <c r="I1842" s="191"/>
      <c r="J1842" s="191"/>
      <c r="K1842" s="191"/>
      <c r="L1842" s="191"/>
      <c r="M1842" s="191"/>
      <c r="N1842" s="191"/>
    </row>
    <row r="1843" spans="1:14" s="434" customFormat="1">
      <c r="A1843" s="191"/>
      <c r="B1843" s="191"/>
      <c r="C1843" s="63"/>
      <c r="D1843" s="191"/>
      <c r="E1843" s="63"/>
      <c r="F1843" s="63"/>
      <c r="G1843" s="191"/>
      <c r="H1843" s="191"/>
      <c r="I1843" s="191"/>
      <c r="J1843" s="191"/>
      <c r="K1843" s="191"/>
      <c r="L1843" s="191"/>
      <c r="M1843" s="191"/>
      <c r="N1843" s="191"/>
    </row>
    <row r="1844" spans="1:14" s="434" customFormat="1">
      <c r="A1844" s="191"/>
      <c r="B1844" s="191"/>
      <c r="C1844" s="63"/>
      <c r="D1844" s="191"/>
      <c r="E1844" s="63"/>
      <c r="F1844" s="63"/>
      <c r="G1844" s="191"/>
      <c r="H1844" s="191"/>
      <c r="I1844" s="191"/>
      <c r="J1844" s="191"/>
      <c r="K1844" s="191"/>
      <c r="L1844" s="191"/>
      <c r="M1844" s="191"/>
      <c r="N1844" s="191"/>
    </row>
    <row r="1845" spans="1:14" s="434" customFormat="1">
      <c r="A1845" s="191"/>
      <c r="B1845" s="191"/>
      <c r="C1845" s="63"/>
      <c r="D1845" s="191"/>
      <c r="E1845" s="63"/>
      <c r="F1845" s="63"/>
      <c r="G1845" s="191"/>
      <c r="H1845" s="191"/>
      <c r="I1845" s="191"/>
      <c r="J1845" s="191"/>
      <c r="K1845" s="191"/>
      <c r="L1845" s="191"/>
      <c r="M1845" s="191"/>
      <c r="N1845" s="191"/>
    </row>
    <row r="1846" spans="1:14" s="434" customFormat="1">
      <c r="A1846" s="191"/>
      <c r="B1846" s="191"/>
      <c r="C1846" s="63"/>
      <c r="D1846" s="191"/>
      <c r="E1846" s="63"/>
      <c r="F1846" s="63"/>
      <c r="G1846" s="191"/>
      <c r="H1846" s="191"/>
      <c r="I1846" s="191"/>
      <c r="J1846" s="191"/>
      <c r="K1846" s="191"/>
      <c r="L1846" s="191"/>
      <c r="M1846" s="191"/>
      <c r="N1846" s="191"/>
    </row>
    <row r="1847" spans="1:14" s="434" customFormat="1">
      <c r="A1847" s="191"/>
      <c r="B1847" s="191"/>
      <c r="C1847" s="63"/>
      <c r="D1847" s="191"/>
      <c r="E1847" s="63"/>
      <c r="F1847" s="63"/>
      <c r="G1847" s="191"/>
      <c r="H1847" s="191"/>
      <c r="I1847" s="191"/>
      <c r="J1847" s="191"/>
      <c r="K1847" s="191"/>
      <c r="L1847" s="191"/>
      <c r="M1847" s="191"/>
      <c r="N1847" s="191"/>
    </row>
    <row r="1848" spans="1:14" s="434" customFormat="1">
      <c r="A1848" s="191"/>
      <c r="B1848" s="191"/>
      <c r="C1848" s="63"/>
      <c r="D1848" s="191"/>
      <c r="E1848" s="63"/>
      <c r="F1848" s="63"/>
      <c r="G1848" s="191"/>
      <c r="H1848" s="191"/>
      <c r="I1848" s="191"/>
      <c r="J1848" s="191"/>
      <c r="K1848" s="191"/>
      <c r="L1848" s="191"/>
      <c r="M1848" s="191"/>
      <c r="N1848" s="191"/>
    </row>
    <row r="1849" spans="1:14" s="434" customFormat="1">
      <c r="A1849" s="191"/>
      <c r="B1849" s="191"/>
      <c r="C1849" s="63"/>
      <c r="D1849" s="191"/>
      <c r="E1849" s="63"/>
      <c r="F1849" s="63"/>
      <c r="G1849" s="191"/>
      <c r="H1849" s="191"/>
      <c r="I1849" s="191"/>
      <c r="J1849" s="191"/>
      <c r="K1849" s="191"/>
      <c r="L1849" s="191"/>
      <c r="M1849" s="191"/>
      <c r="N1849" s="191"/>
    </row>
    <row r="1850" spans="1:14" s="434" customFormat="1">
      <c r="A1850" s="191"/>
      <c r="B1850" s="191"/>
      <c r="C1850" s="63"/>
      <c r="D1850" s="191"/>
      <c r="E1850" s="63"/>
      <c r="F1850" s="63"/>
      <c r="G1850" s="191"/>
      <c r="H1850" s="191"/>
      <c r="I1850" s="191"/>
      <c r="J1850" s="191"/>
      <c r="K1850" s="191"/>
      <c r="L1850" s="191"/>
      <c r="M1850" s="191"/>
      <c r="N1850" s="191"/>
    </row>
    <row r="1851" spans="1:14" s="434" customFormat="1">
      <c r="A1851" s="191"/>
      <c r="B1851" s="191"/>
      <c r="C1851" s="63"/>
      <c r="D1851" s="191"/>
      <c r="E1851" s="63"/>
      <c r="F1851" s="63"/>
      <c r="G1851" s="191"/>
      <c r="H1851" s="191"/>
      <c r="I1851" s="191"/>
      <c r="J1851" s="191"/>
      <c r="K1851" s="191"/>
      <c r="L1851" s="191"/>
      <c r="M1851" s="191"/>
      <c r="N1851" s="191"/>
    </row>
    <row r="1852" spans="1:14" s="434" customFormat="1">
      <c r="A1852" s="191"/>
      <c r="B1852" s="191"/>
      <c r="C1852" s="63"/>
      <c r="D1852" s="191"/>
      <c r="E1852" s="63"/>
      <c r="F1852" s="63"/>
      <c r="G1852" s="191"/>
      <c r="H1852" s="191"/>
      <c r="I1852" s="191"/>
      <c r="J1852" s="191"/>
      <c r="K1852" s="191"/>
      <c r="L1852" s="191"/>
      <c r="M1852" s="191"/>
      <c r="N1852" s="191"/>
    </row>
    <row r="1853" spans="1:14" s="434" customFormat="1">
      <c r="A1853" s="191"/>
      <c r="B1853" s="191"/>
      <c r="C1853" s="63"/>
      <c r="D1853" s="191"/>
      <c r="E1853" s="63"/>
      <c r="F1853" s="63"/>
      <c r="G1853" s="191"/>
      <c r="H1853" s="191"/>
      <c r="I1853" s="191"/>
      <c r="J1853" s="191"/>
      <c r="K1853" s="191"/>
      <c r="L1853" s="191"/>
      <c r="M1853" s="191"/>
      <c r="N1853" s="191"/>
    </row>
    <row r="1854" spans="1:14" s="434" customFormat="1">
      <c r="A1854" s="191"/>
      <c r="B1854" s="191"/>
      <c r="C1854" s="63"/>
      <c r="D1854" s="191"/>
      <c r="E1854" s="63"/>
      <c r="F1854" s="63"/>
      <c r="G1854" s="191"/>
      <c r="H1854" s="191"/>
      <c r="I1854" s="191"/>
      <c r="J1854" s="191"/>
      <c r="K1854" s="191"/>
      <c r="L1854" s="191"/>
      <c r="M1854" s="191"/>
      <c r="N1854" s="191"/>
    </row>
    <row r="1855" spans="1:14" s="434" customFormat="1">
      <c r="A1855" s="191"/>
      <c r="B1855" s="191"/>
      <c r="C1855" s="63"/>
      <c r="D1855" s="191"/>
      <c r="E1855" s="63"/>
      <c r="F1855" s="63"/>
      <c r="G1855" s="191"/>
      <c r="H1855" s="191"/>
      <c r="I1855" s="191"/>
      <c r="J1855" s="191"/>
      <c r="K1855" s="191"/>
      <c r="L1855" s="191"/>
      <c r="M1855" s="191"/>
      <c r="N1855" s="191"/>
    </row>
    <row r="1856" spans="1:14" s="434" customFormat="1">
      <c r="A1856" s="191"/>
      <c r="B1856" s="191"/>
      <c r="C1856" s="63"/>
      <c r="D1856" s="191"/>
      <c r="E1856" s="63"/>
      <c r="F1856" s="63"/>
      <c r="G1856" s="191"/>
      <c r="H1856" s="191"/>
      <c r="I1856" s="191"/>
      <c r="J1856" s="191"/>
      <c r="K1856" s="191"/>
      <c r="L1856" s="191"/>
      <c r="M1856" s="191"/>
      <c r="N1856" s="191"/>
    </row>
    <row r="1857" spans="1:14" s="434" customFormat="1">
      <c r="A1857" s="191"/>
      <c r="B1857" s="191"/>
      <c r="C1857" s="63"/>
      <c r="D1857" s="191"/>
      <c r="E1857" s="63"/>
      <c r="F1857" s="63"/>
      <c r="G1857" s="191"/>
      <c r="H1857" s="191"/>
      <c r="I1857" s="191"/>
      <c r="J1857" s="191"/>
      <c r="K1857" s="191"/>
      <c r="L1857" s="191"/>
      <c r="M1857" s="191"/>
      <c r="N1857" s="191"/>
    </row>
    <row r="1858" spans="1:14" s="434" customFormat="1">
      <c r="A1858" s="191"/>
      <c r="B1858" s="191"/>
      <c r="C1858" s="63"/>
      <c r="D1858" s="191"/>
      <c r="E1858" s="63"/>
      <c r="F1858" s="63"/>
      <c r="G1858" s="191"/>
      <c r="H1858" s="191"/>
      <c r="I1858" s="191"/>
      <c r="J1858" s="191"/>
      <c r="K1858" s="191"/>
      <c r="L1858" s="191"/>
      <c r="M1858" s="191"/>
      <c r="N1858" s="191"/>
    </row>
    <row r="1859" spans="1:14" s="434" customFormat="1">
      <c r="A1859" s="191"/>
      <c r="B1859" s="191"/>
      <c r="C1859" s="63"/>
      <c r="D1859" s="191"/>
      <c r="E1859" s="63"/>
      <c r="F1859" s="63"/>
      <c r="G1859" s="191"/>
      <c r="H1859" s="191"/>
      <c r="I1859" s="191"/>
      <c r="J1859" s="191"/>
      <c r="K1859" s="191"/>
      <c r="L1859" s="191"/>
      <c r="M1859" s="191"/>
      <c r="N1859" s="191"/>
    </row>
    <row r="1860" spans="1:14" s="434" customFormat="1">
      <c r="A1860" s="191"/>
      <c r="B1860" s="191"/>
      <c r="C1860" s="63"/>
      <c r="D1860" s="191"/>
      <c r="E1860" s="63"/>
      <c r="F1860" s="63"/>
      <c r="G1860" s="191"/>
      <c r="H1860" s="191"/>
      <c r="I1860" s="191"/>
      <c r="J1860" s="191"/>
      <c r="K1860" s="191"/>
      <c r="L1860" s="191"/>
      <c r="M1860" s="191"/>
      <c r="N1860" s="191"/>
    </row>
    <row r="1861" spans="1:14" s="434" customFormat="1">
      <c r="A1861" s="191"/>
      <c r="B1861" s="191"/>
      <c r="C1861" s="63"/>
      <c r="D1861" s="191"/>
      <c r="E1861" s="63"/>
      <c r="F1861" s="63"/>
      <c r="G1861" s="191"/>
      <c r="H1861" s="191"/>
      <c r="I1861" s="191"/>
      <c r="J1861" s="191"/>
      <c r="K1861" s="191"/>
      <c r="L1861" s="191"/>
      <c r="M1861" s="191"/>
      <c r="N1861" s="191"/>
    </row>
    <row r="1862" spans="1:14" s="434" customFormat="1">
      <c r="A1862" s="191"/>
      <c r="B1862" s="191"/>
      <c r="C1862" s="63"/>
      <c r="D1862" s="191"/>
      <c r="E1862" s="63"/>
      <c r="F1862" s="63"/>
      <c r="G1862" s="191"/>
      <c r="H1862" s="191"/>
      <c r="I1862" s="191"/>
      <c r="J1862" s="191"/>
      <c r="K1862" s="191"/>
      <c r="L1862" s="191"/>
      <c r="M1862" s="191"/>
      <c r="N1862" s="191"/>
    </row>
    <row r="1863" spans="1:14" s="434" customFormat="1">
      <c r="A1863" s="191"/>
      <c r="B1863" s="191"/>
      <c r="C1863" s="63"/>
      <c r="D1863" s="191"/>
      <c r="E1863" s="63"/>
      <c r="F1863" s="63"/>
      <c r="G1863" s="191"/>
      <c r="H1863" s="191"/>
      <c r="I1863" s="191"/>
      <c r="J1863" s="191"/>
      <c r="K1863" s="191"/>
      <c r="L1863" s="191"/>
      <c r="M1863" s="191"/>
      <c r="N1863" s="191"/>
    </row>
    <row r="1864" spans="1:14" s="434" customFormat="1">
      <c r="A1864" s="191"/>
      <c r="B1864" s="191"/>
      <c r="C1864" s="63"/>
      <c r="D1864" s="191"/>
      <c r="E1864" s="63"/>
      <c r="F1864" s="63"/>
      <c r="G1864" s="191"/>
      <c r="H1864" s="191"/>
      <c r="I1864" s="191"/>
      <c r="J1864" s="191"/>
      <c r="K1864" s="191"/>
      <c r="L1864" s="191"/>
      <c r="M1864" s="191"/>
      <c r="N1864" s="191"/>
    </row>
    <row r="1865" spans="1:14" s="434" customFormat="1">
      <c r="A1865" s="191"/>
      <c r="B1865" s="191"/>
      <c r="C1865" s="63"/>
      <c r="D1865" s="191"/>
      <c r="E1865" s="63"/>
      <c r="F1865" s="63"/>
      <c r="G1865" s="191"/>
      <c r="H1865" s="191"/>
      <c r="I1865" s="191"/>
      <c r="J1865" s="191"/>
      <c r="K1865" s="191"/>
      <c r="L1865" s="191"/>
      <c r="M1865" s="191"/>
      <c r="N1865" s="191"/>
    </row>
    <row r="1866" spans="1:14" s="434" customFormat="1">
      <c r="A1866" s="191"/>
      <c r="B1866" s="191"/>
      <c r="C1866" s="63"/>
      <c r="D1866" s="191"/>
      <c r="E1866" s="63"/>
      <c r="F1866" s="63"/>
      <c r="G1866" s="191"/>
      <c r="H1866" s="191"/>
      <c r="I1866" s="191"/>
      <c r="J1866" s="191"/>
      <c r="K1866" s="191"/>
      <c r="L1866" s="191"/>
      <c r="M1866" s="191"/>
      <c r="N1866" s="191"/>
    </row>
    <row r="1867" spans="1:14" s="434" customFormat="1">
      <c r="A1867" s="191"/>
      <c r="B1867" s="191"/>
      <c r="C1867" s="63"/>
      <c r="D1867" s="191"/>
      <c r="E1867" s="63"/>
      <c r="F1867" s="63"/>
      <c r="G1867" s="191"/>
      <c r="H1867" s="191"/>
      <c r="I1867" s="191"/>
      <c r="J1867" s="191"/>
      <c r="K1867" s="191"/>
      <c r="L1867" s="191"/>
      <c r="M1867" s="191"/>
      <c r="N1867" s="191"/>
    </row>
    <row r="1868" spans="1:14" s="434" customFormat="1">
      <c r="A1868" s="191"/>
      <c r="B1868" s="191"/>
      <c r="C1868" s="63"/>
      <c r="D1868" s="191"/>
      <c r="E1868" s="63"/>
      <c r="F1868" s="63"/>
      <c r="G1868" s="191"/>
      <c r="H1868" s="191"/>
      <c r="I1868" s="191"/>
      <c r="J1868" s="191"/>
      <c r="K1868" s="191"/>
      <c r="L1868" s="191"/>
      <c r="M1868" s="191"/>
      <c r="N1868" s="191"/>
    </row>
    <row r="1869" spans="1:14" s="434" customFormat="1">
      <c r="A1869" s="191"/>
      <c r="B1869" s="191"/>
      <c r="C1869" s="63"/>
      <c r="D1869" s="191"/>
      <c r="E1869" s="63"/>
      <c r="F1869" s="63"/>
      <c r="G1869" s="191"/>
      <c r="H1869" s="191"/>
      <c r="I1869" s="191"/>
      <c r="J1869" s="191"/>
      <c r="K1869" s="191"/>
      <c r="L1869" s="191"/>
      <c r="M1869" s="191"/>
      <c r="N1869" s="191"/>
    </row>
    <row r="1870" spans="1:14" s="434" customFormat="1">
      <c r="A1870" s="191"/>
      <c r="B1870" s="191"/>
      <c r="C1870" s="63"/>
      <c r="D1870" s="191"/>
      <c r="E1870" s="63"/>
      <c r="F1870" s="63"/>
      <c r="G1870" s="191"/>
      <c r="H1870" s="191"/>
      <c r="I1870" s="191"/>
      <c r="J1870" s="191"/>
      <c r="K1870" s="191"/>
      <c r="L1870" s="191"/>
      <c r="M1870" s="191"/>
      <c r="N1870" s="191"/>
    </row>
    <row r="1871" spans="1:14" s="434" customFormat="1">
      <c r="A1871" s="191"/>
      <c r="B1871" s="191"/>
      <c r="C1871" s="63"/>
      <c r="D1871" s="191"/>
      <c r="E1871" s="63"/>
      <c r="F1871" s="63"/>
      <c r="G1871" s="191"/>
      <c r="H1871" s="191"/>
      <c r="I1871" s="191"/>
      <c r="J1871" s="191"/>
      <c r="K1871" s="191"/>
      <c r="L1871" s="191"/>
      <c r="M1871" s="191"/>
      <c r="N1871" s="191"/>
    </row>
    <row r="1872" spans="1:14" s="434" customFormat="1">
      <c r="A1872" s="191"/>
      <c r="B1872" s="191"/>
      <c r="C1872" s="63"/>
      <c r="D1872" s="191"/>
      <c r="E1872" s="63"/>
      <c r="F1872" s="63"/>
      <c r="G1872" s="191"/>
      <c r="H1872" s="191"/>
      <c r="I1872" s="191"/>
      <c r="J1872" s="191"/>
      <c r="K1872" s="191"/>
      <c r="L1872" s="191"/>
      <c r="M1872" s="191"/>
      <c r="N1872" s="191"/>
    </row>
    <row r="1873" spans="1:14" s="434" customFormat="1">
      <c r="A1873" s="191"/>
      <c r="B1873" s="191"/>
      <c r="C1873" s="63"/>
      <c r="D1873" s="191"/>
      <c r="E1873" s="63"/>
      <c r="F1873" s="63"/>
      <c r="G1873" s="191"/>
      <c r="H1873" s="191"/>
      <c r="I1873" s="191"/>
      <c r="J1873" s="191"/>
      <c r="K1873" s="191"/>
      <c r="L1873" s="191"/>
      <c r="M1873" s="191"/>
      <c r="N1873" s="191"/>
    </row>
    <row r="1874" spans="1:14" s="434" customFormat="1">
      <c r="A1874" s="191"/>
      <c r="B1874" s="191"/>
      <c r="C1874" s="63"/>
      <c r="D1874" s="191"/>
      <c r="E1874" s="63"/>
      <c r="F1874" s="63"/>
      <c r="G1874" s="191"/>
      <c r="H1874" s="191"/>
      <c r="I1874" s="191"/>
      <c r="J1874" s="191"/>
      <c r="K1874" s="191"/>
      <c r="L1874" s="191"/>
      <c r="M1874" s="191"/>
      <c r="N1874" s="191"/>
    </row>
    <row r="1875" spans="1:14" s="434" customFormat="1">
      <c r="A1875" s="191"/>
      <c r="B1875" s="191"/>
      <c r="C1875" s="63"/>
      <c r="D1875" s="191"/>
      <c r="E1875" s="63"/>
      <c r="F1875" s="63"/>
      <c r="G1875" s="191"/>
      <c r="H1875" s="191"/>
      <c r="I1875" s="191"/>
      <c r="J1875" s="191"/>
      <c r="K1875" s="191"/>
      <c r="L1875" s="191"/>
      <c r="M1875" s="191"/>
      <c r="N1875" s="191"/>
    </row>
    <row r="1876" spans="1:14" s="434" customFormat="1">
      <c r="A1876" s="191"/>
      <c r="B1876" s="191"/>
      <c r="C1876" s="63"/>
      <c r="D1876" s="191"/>
      <c r="E1876" s="63"/>
      <c r="F1876" s="63"/>
      <c r="G1876" s="191"/>
      <c r="H1876" s="191"/>
      <c r="I1876" s="191"/>
      <c r="J1876" s="191"/>
      <c r="K1876" s="191"/>
      <c r="L1876" s="191"/>
      <c r="M1876" s="191"/>
      <c r="N1876" s="191"/>
    </row>
    <row r="1877" spans="1:14" s="434" customFormat="1">
      <c r="A1877" s="191"/>
      <c r="B1877" s="191"/>
      <c r="C1877" s="63"/>
      <c r="D1877" s="191"/>
      <c r="E1877" s="63"/>
      <c r="F1877" s="63"/>
      <c r="G1877" s="191"/>
      <c r="H1877" s="191"/>
      <c r="I1877" s="191"/>
      <c r="J1877" s="191"/>
      <c r="K1877" s="191"/>
      <c r="L1877" s="191"/>
      <c r="M1877" s="191"/>
      <c r="N1877" s="191"/>
    </row>
    <row r="1878" spans="1:14" s="434" customFormat="1">
      <c r="A1878" s="191"/>
      <c r="B1878" s="191"/>
      <c r="C1878" s="63"/>
      <c r="D1878" s="191"/>
      <c r="E1878" s="63"/>
      <c r="F1878" s="63"/>
      <c r="G1878" s="191"/>
      <c r="H1878" s="191"/>
      <c r="I1878" s="191"/>
      <c r="J1878" s="191"/>
      <c r="K1878" s="191"/>
      <c r="L1878" s="191"/>
      <c r="M1878" s="191"/>
      <c r="N1878" s="191"/>
    </row>
    <row r="1879" spans="1:14" s="434" customFormat="1">
      <c r="A1879" s="191"/>
      <c r="B1879" s="191"/>
      <c r="C1879" s="63"/>
      <c r="D1879" s="191"/>
      <c r="E1879" s="63"/>
      <c r="F1879" s="63"/>
      <c r="G1879" s="191"/>
      <c r="H1879" s="191"/>
      <c r="I1879" s="191"/>
      <c r="J1879" s="191"/>
      <c r="K1879" s="191"/>
      <c r="L1879" s="191"/>
      <c r="M1879" s="191"/>
      <c r="N1879" s="191"/>
    </row>
    <row r="1880" spans="1:14" s="434" customFormat="1">
      <c r="A1880" s="191"/>
      <c r="B1880" s="191"/>
      <c r="C1880" s="63"/>
      <c r="D1880" s="191"/>
      <c r="E1880" s="63"/>
      <c r="F1880" s="63"/>
      <c r="G1880" s="191"/>
      <c r="H1880" s="191"/>
      <c r="I1880" s="191"/>
      <c r="J1880" s="191"/>
      <c r="K1880" s="191"/>
      <c r="L1880" s="191"/>
      <c r="M1880" s="191"/>
      <c r="N1880" s="191"/>
    </row>
    <row r="1881" spans="1:14" s="434" customFormat="1">
      <c r="A1881" s="191"/>
      <c r="B1881" s="191"/>
      <c r="C1881" s="63"/>
      <c r="D1881" s="191"/>
      <c r="E1881" s="63"/>
      <c r="F1881" s="63"/>
      <c r="G1881" s="191"/>
      <c r="H1881" s="191"/>
      <c r="I1881" s="191"/>
      <c r="J1881" s="191"/>
      <c r="K1881" s="191"/>
      <c r="L1881" s="191"/>
      <c r="M1881" s="191"/>
      <c r="N1881" s="191"/>
    </row>
    <row r="1882" spans="1:14" s="434" customFormat="1">
      <c r="A1882" s="191"/>
      <c r="B1882" s="191"/>
      <c r="C1882" s="63"/>
      <c r="D1882" s="191"/>
      <c r="E1882" s="63"/>
      <c r="F1882" s="63"/>
      <c r="G1882" s="191"/>
      <c r="H1882" s="191"/>
      <c r="I1882" s="191"/>
      <c r="J1882" s="191"/>
      <c r="K1882" s="191"/>
      <c r="L1882" s="191"/>
      <c r="M1882" s="191"/>
      <c r="N1882" s="191"/>
    </row>
    <row r="1883" spans="1:14" s="434" customFormat="1">
      <c r="A1883" s="191"/>
      <c r="B1883" s="191"/>
      <c r="C1883" s="63"/>
      <c r="D1883" s="191"/>
      <c r="E1883" s="63"/>
      <c r="F1883" s="63"/>
      <c r="G1883" s="191"/>
      <c r="H1883" s="191"/>
      <c r="I1883" s="191"/>
      <c r="J1883" s="191"/>
      <c r="K1883" s="191"/>
      <c r="L1883" s="191"/>
      <c r="M1883" s="191"/>
      <c r="N1883" s="191"/>
    </row>
    <row r="1884" spans="1:14" s="434" customFormat="1">
      <c r="A1884" s="191"/>
      <c r="B1884" s="191"/>
      <c r="C1884" s="63"/>
      <c r="D1884" s="191"/>
      <c r="E1884" s="63"/>
      <c r="F1884" s="63"/>
      <c r="G1884" s="191"/>
      <c r="H1884" s="191"/>
      <c r="I1884" s="191"/>
      <c r="J1884" s="191"/>
      <c r="K1884" s="191"/>
      <c r="L1884" s="191"/>
      <c r="M1884" s="191"/>
      <c r="N1884" s="191"/>
    </row>
    <row r="1885" spans="1:14" s="434" customFormat="1">
      <c r="A1885" s="191"/>
      <c r="B1885" s="191"/>
      <c r="C1885" s="63"/>
      <c r="D1885" s="191"/>
      <c r="E1885" s="63"/>
      <c r="F1885" s="63"/>
      <c r="G1885" s="191"/>
      <c r="H1885" s="191"/>
      <c r="I1885" s="191"/>
      <c r="J1885" s="191"/>
      <c r="K1885" s="191"/>
      <c r="L1885" s="191"/>
      <c r="M1885" s="191"/>
      <c r="N1885" s="191"/>
    </row>
    <row r="1886" spans="1:14" s="434" customFormat="1">
      <c r="A1886" s="191"/>
      <c r="B1886" s="191"/>
      <c r="C1886" s="63"/>
      <c r="D1886" s="191"/>
      <c r="E1886" s="63"/>
      <c r="F1886" s="63"/>
      <c r="G1886" s="191"/>
      <c r="H1886" s="191"/>
      <c r="I1886" s="191"/>
      <c r="J1886" s="191"/>
      <c r="K1886" s="191"/>
      <c r="L1886" s="191"/>
      <c r="M1886" s="191"/>
      <c r="N1886" s="191"/>
    </row>
    <row r="1887" spans="1:14" s="434" customFormat="1">
      <c r="A1887" s="191"/>
      <c r="B1887" s="191"/>
      <c r="C1887" s="63"/>
      <c r="D1887" s="191"/>
      <c r="E1887" s="63"/>
      <c r="F1887" s="63"/>
      <c r="G1887" s="191"/>
      <c r="H1887" s="191"/>
      <c r="I1887" s="191"/>
      <c r="J1887" s="191"/>
      <c r="K1887" s="191"/>
      <c r="L1887" s="191"/>
      <c r="M1887" s="191"/>
      <c r="N1887" s="191"/>
    </row>
    <row r="1888" spans="1:14" s="434" customFormat="1">
      <c r="A1888" s="191"/>
      <c r="B1888" s="191"/>
      <c r="C1888" s="63"/>
      <c r="D1888" s="191"/>
      <c r="E1888" s="63"/>
      <c r="F1888" s="63"/>
      <c r="G1888" s="191"/>
      <c r="H1888" s="191"/>
      <c r="I1888" s="191"/>
      <c r="J1888" s="191"/>
      <c r="K1888" s="191"/>
      <c r="L1888" s="191"/>
      <c r="M1888" s="191"/>
      <c r="N1888" s="191"/>
    </row>
    <row r="1889" spans="1:14" s="434" customFormat="1">
      <c r="A1889" s="191"/>
      <c r="B1889" s="191"/>
      <c r="C1889" s="63"/>
      <c r="D1889" s="191"/>
      <c r="E1889" s="63"/>
      <c r="F1889" s="63"/>
      <c r="G1889" s="191"/>
      <c r="H1889" s="191"/>
      <c r="I1889" s="191"/>
      <c r="J1889" s="191"/>
      <c r="K1889" s="191"/>
      <c r="L1889" s="191"/>
      <c r="M1889" s="191"/>
      <c r="N1889" s="191"/>
    </row>
    <row r="1890" spans="1:14" s="434" customFormat="1">
      <c r="A1890" s="191"/>
      <c r="B1890" s="191"/>
      <c r="C1890" s="63"/>
      <c r="D1890" s="191"/>
      <c r="E1890" s="63"/>
      <c r="F1890" s="63"/>
      <c r="G1890" s="191"/>
      <c r="H1890" s="191"/>
      <c r="I1890" s="191"/>
      <c r="J1890" s="191"/>
      <c r="K1890" s="191"/>
      <c r="L1890" s="191"/>
      <c r="M1890" s="191"/>
      <c r="N1890" s="191"/>
    </row>
    <row r="1891" spans="1:14" s="434" customFormat="1">
      <c r="A1891" s="191"/>
      <c r="B1891" s="191"/>
      <c r="C1891" s="63"/>
      <c r="D1891" s="191"/>
      <c r="E1891" s="63"/>
      <c r="F1891" s="63"/>
      <c r="G1891" s="191"/>
      <c r="H1891" s="191"/>
      <c r="I1891" s="191"/>
      <c r="J1891" s="191"/>
      <c r="K1891" s="191"/>
      <c r="L1891" s="191"/>
      <c r="M1891" s="191"/>
      <c r="N1891" s="191"/>
    </row>
    <row r="1892" spans="1:14" s="434" customFormat="1">
      <c r="A1892" s="191"/>
      <c r="B1892" s="191"/>
      <c r="C1892" s="63"/>
      <c r="D1892" s="191"/>
      <c r="E1892" s="63"/>
      <c r="F1892" s="63"/>
      <c r="G1892" s="191"/>
      <c r="H1892" s="191"/>
      <c r="I1892" s="191"/>
      <c r="J1892" s="191"/>
      <c r="K1892" s="191"/>
      <c r="L1892" s="191"/>
      <c r="M1892" s="191"/>
      <c r="N1892" s="191"/>
    </row>
    <row r="1893" spans="1:14" s="434" customFormat="1">
      <c r="A1893" s="191"/>
      <c r="B1893" s="191"/>
      <c r="C1893" s="63"/>
      <c r="D1893" s="191"/>
      <c r="E1893" s="63"/>
      <c r="F1893" s="63"/>
      <c r="G1893" s="191"/>
      <c r="H1893" s="191"/>
      <c r="I1893" s="191"/>
      <c r="J1893" s="191"/>
      <c r="K1893" s="191"/>
      <c r="L1893" s="191"/>
      <c r="M1893" s="191"/>
      <c r="N1893" s="191"/>
    </row>
    <row r="1894" spans="1:14" s="434" customFormat="1">
      <c r="A1894" s="191"/>
      <c r="B1894" s="191"/>
      <c r="C1894" s="63"/>
      <c r="D1894" s="191"/>
      <c r="E1894" s="63"/>
      <c r="F1894" s="63"/>
      <c r="G1894" s="191"/>
      <c r="H1894" s="191"/>
      <c r="I1894" s="191"/>
      <c r="J1894" s="191"/>
      <c r="K1894" s="191"/>
      <c r="L1894" s="191"/>
      <c r="M1894" s="191"/>
      <c r="N1894" s="191"/>
    </row>
    <row r="1895" spans="1:14" s="434" customFormat="1">
      <c r="A1895" s="191"/>
      <c r="B1895" s="191"/>
      <c r="C1895" s="63"/>
      <c r="D1895" s="191"/>
      <c r="E1895" s="63"/>
      <c r="F1895" s="63"/>
      <c r="G1895" s="191"/>
      <c r="H1895" s="191"/>
      <c r="I1895" s="191"/>
      <c r="J1895" s="191"/>
      <c r="K1895" s="191"/>
      <c r="L1895" s="191"/>
      <c r="M1895" s="191"/>
      <c r="N1895" s="191"/>
    </row>
    <row r="1896" spans="1:14" s="434" customFormat="1">
      <c r="A1896" s="191"/>
      <c r="B1896" s="191"/>
      <c r="C1896" s="63"/>
      <c r="D1896" s="191"/>
      <c r="E1896" s="63"/>
      <c r="F1896" s="63"/>
      <c r="G1896" s="191"/>
      <c r="H1896" s="191"/>
      <c r="I1896" s="191"/>
      <c r="J1896" s="191"/>
      <c r="K1896" s="191"/>
      <c r="L1896" s="191"/>
      <c r="M1896" s="191"/>
      <c r="N1896" s="191"/>
    </row>
    <row r="1897" spans="1:14" s="434" customFormat="1">
      <c r="A1897" s="191"/>
      <c r="B1897" s="191"/>
      <c r="C1897" s="63"/>
      <c r="D1897" s="191"/>
      <c r="E1897" s="63"/>
      <c r="F1897" s="63"/>
      <c r="G1897" s="191"/>
      <c r="H1897" s="191"/>
      <c r="I1897" s="191"/>
      <c r="J1897" s="191"/>
      <c r="K1897" s="191"/>
      <c r="L1897" s="191"/>
      <c r="M1897" s="191"/>
      <c r="N1897" s="191"/>
    </row>
    <row r="1898" spans="1:14" s="434" customFormat="1">
      <c r="A1898" s="191"/>
      <c r="B1898" s="191"/>
      <c r="C1898" s="63"/>
      <c r="D1898" s="191"/>
      <c r="E1898" s="63"/>
      <c r="F1898" s="63"/>
      <c r="G1898" s="191"/>
      <c r="H1898" s="191"/>
      <c r="I1898" s="191"/>
      <c r="J1898" s="191"/>
      <c r="K1898" s="191"/>
      <c r="L1898" s="191"/>
      <c r="M1898" s="191"/>
      <c r="N1898" s="191"/>
    </row>
    <row r="1899" spans="1:14" s="434" customFormat="1">
      <c r="A1899" s="191"/>
      <c r="B1899" s="191"/>
      <c r="C1899" s="63"/>
      <c r="D1899" s="191"/>
      <c r="E1899" s="63"/>
      <c r="F1899" s="63"/>
      <c r="G1899" s="191"/>
      <c r="H1899" s="191"/>
      <c r="I1899" s="191"/>
      <c r="J1899" s="191"/>
      <c r="K1899" s="191"/>
      <c r="L1899" s="191"/>
      <c r="M1899" s="191"/>
      <c r="N1899" s="191"/>
    </row>
    <row r="1900" spans="1:14" s="434" customFormat="1">
      <c r="A1900" s="191"/>
      <c r="B1900" s="191"/>
      <c r="C1900" s="63"/>
      <c r="D1900" s="191"/>
      <c r="E1900" s="63"/>
      <c r="F1900" s="63"/>
      <c r="G1900" s="191"/>
      <c r="H1900" s="191"/>
      <c r="I1900" s="191"/>
      <c r="J1900" s="191"/>
      <c r="K1900" s="191"/>
      <c r="L1900" s="191"/>
      <c r="M1900" s="191"/>
      <c r="N1900" s="191"/>
    </row>
    <row r="1901" spans="1:14" s="434" customFormat="1">
      <c r="A1901" s="191"/>
      <c r="B1901" s="191"/>
      <c r="C1901" s="63"/>
      <c r="D1901" s="191"/>
      <c r="E1901" s="63"/>
      <c r="F1901" s="63"/>
      <c r="G1901" s="191"/>
      <c r="H1901" s="191"/>
      <c r="I1901" s="191"/>
      <c r="J1901" s="191"/>
      <c r="K1901" s="191"/>
      <c r="L1901" s="191"/>
      <c r="M1901" s="191"/>
      <c r="N1901" s="191"/>
    </row>
    <row r="1902" spans="1:14" s="434" customFormat="1">
      <c r="A1902" s="191"/>
      <c r="B1902" s="191"/>
      <c r="C1902" s="63"/>
      <c r="D1902" s="191"/>
      <c r="E1902" s="63"/>
      <c r="F1902" s="63"/>
      <c r="G1902" s="191"/>
      <c r="H1902" s="191"/>
      <c r="I1902" s="191"/>
      <c r="J1902" s="191"/>
      <c r="K1902" s="191"/>
      <c r="L1902" s="191"/>
      <c r="M1902" s="191"/>
      <c r="N1902" s="191"/>
    </row>
    <row r="1903" spans="1:14" s="434" customFormat="1">
      <c r="A1903" s="191"/>
      <c r="B1903" s="191"/>
      <c r="C1903" s="63"/>
      <c r="D1903" s="191"/>
      <c r="E1903" s="63"/>
      <c r="F1903" s="63"/>
      <c r="G1903" s="191"/>
      <c r="H1903" s="191"/>
      <c r="I1903" s="191"/>
      <c r="J1903" s="191"/>
      <c r="K1903" s="191"/>
      <c r="L1903" s="191"/>
      <c r="M1903" s="191"/>
      <c r="N1903" s="191"/>
    </row>
    <row r="1904" spans="1:14" s="434" customFormat="1">
      <c r="A1904" s="191"/>
      <c r="B1904" s="191"/>
      <c r="C1904" s="63"/>
      <c r="D1904" s="191"/>
      <c r="E1904" s="63"/>
      <c r="F1904" s="63"/>
      <c r="G1904" s="191"/>
      <c r="H1904" s="191"/>
      <c r="I1904" s="191"/>
      <c r="J1904" s="191"/>
      <c r="K1904" s="191"/>
      <c r="L1904" s="191"/>
      <c r="M1904" s="191"/>
      <c r="N1904" s="191"/>
    </row>
    <row r="1905" spans="1:14" s="434" customFormat="1">
      <c r="A1905" s="191"/>
      <c r="B1905" s="191"/>
      <c r="C1905" s="63"/>
      <c r="D1905" s="191"/>
      <c r="E1905" s="63"/>
      <c r="F1905" s="63"/>
      <c r="G1905" s="191"/>
      <c r="H1905" s="191"/>
      <c r="I1905" s="191"/>
      <c r="J1905" s="191"/>
      <c r="K1905" s="191"/>
      <c r="L1905" s="191"/>
      <c r="M1905" s="191"/>
      <c r="N1905" s="191"/>
    </row>
    <row r="1906" spans="1:14" s="434" customFormat="1">
      <c r="A1906" s="191"/>
      <c r="B1906" s="191"/>
      <c r="C1906" s="63"/>
      <c r="D1906" s="191"/>
      <c r="E1906" s="63"/>
      <c r="F1906" s="63"/>
      <c r="G1906" s="191"/>
      <c r="H1906" s="191"/>
      <c r="I1906" s="191"/>
      <c r="J1906" s="191"/>
      <c r="K1906" s="191"/>
      <c r="L1906" s="191"/>
      <c r="M1906" s="191"/>
      <c r="N1906" s="191"/>
    </row>
    <row r="1907" spans="1:14" s="434" customFormat="1">
      <c r="A1907" s="191"/>
      <c r="B1907" s="191"/>
      <c r="C1907" s="63"/>
      <c r="D1907" s="191"/>
      <c r="E1907" s="63"/>
      <c r="F1907" s="63"/>
      <c r="G1907" s="191"/>
      <c r="H1907" s="191"/>
      <c r="I1907" s="191"/>
      <c r="J1907" s="191"/>
      <c r="K1907" s="191"/>
      <c r="L1907" s="191"/>
      <c r="M1907" s="191"/>
      <c r="N1907" s="191"/>
    </row>
    <row r="1908" spans="1:14" s="434" customFormat="1">
      <c r="A1908" s="191"/>
      <c r="B1908" s="191"/>
      <c r="C1908" s="63"/>
      <c r="D1908" s="191"/>
      <c r="E1908" s="63"/>
      <c r="F1908" s="63"/>
      <c r="G1908" s="191"/>
      <c r="H1908" s="191"/>
      <c r="I1908" s="191"/>
      <c r="J1908" s="191"/>
      <c r="K1908" s="191"/>
      <c r="L1908" s="191"/>
      <c r="M1908" s="191"/>
      <c r="N1908" s="191"/>
    </row>
    <row r="1909" spans="1:14" s="434" customFormat="1">
      <c r="A1909" s="191"/>
      <c r="B1909" s="191"/>
      <c r="C1909" s="63"/>
      <c r="D1909" s="191"/>
      <c r="E1909" s="63"/>
      <c r="F1909" s="63"/>
      <c r="G1909" s="191"/>
      <c r="H1909" s="191"/>
      <c r="I1909" s="191"/>
      <c r="J1909" s="191"/>
      <c r="K1909" s="191"/>
      <c r="L1909" s="191"/>
      <c r="M1909" s="191"/>
      <c r="N1909" s="191"/>
    </row>
    <row r="1910" spans="1:14" s="434" customFormat="1">
      <c r="A1910" s="191"/>
      <c r="B1910" s="191"/>
      <c r="C1910" s="63"/>
      <c r="D1910" s="191"/>
      <c r="E1910" s="63"/>
      <c r="F1910" s="63"/>
      <c r="G1910" s="191"/>
      <c r="H1910" s="191"/>
      <c r="I1910" s="191"/>
      <c r="J1910" s="191"/>
      <c r="K1910" s="191"/>
      <c r="L1910" s="191"/>
      <c r="M1910" s="191"/>
      <c r="N1910" s="191"/>
    </row>
    <row r="1911" spans="1:14" s="434" customFormat="1">
      <c r="A1911" s="191"/>
      <c r="B1911" s="191"/>
      <c r="C1911" s="63"/>
      <c r="D1911" s="191"/>
      <c r="E1911" s="63"/>
      <c r="F1911" s="63"/>
      <c r="G1911" s="191"/>
      <c r="H1911" s="191"/>
      <c r="I1911" s="191"/>
      <c r="J1911" s="191"/>
      <c r="K1911" s="191"/>
      <c r="L1911" s="191"/>
      <c r="M1911" s="191"/>
      <c r="N1911" s="191"/>
    </row>
    <row r="1912" spans="1:14" s="434" customFormat="1">
      <c r="A1912" s="191"/>
      <c r="B1912" s="191"/>
      <c r="C1912" s="63"/>
      <c r="D1912" s="191"/>
      <c r="E1912" s="63"/>
      <c r="F1912" s="63"/>
      <c r="G1912" s="191"/>
      <c r="H1912" s="191"/>
      <c r="I1912" s="191"/>
      <c r="J1912" s="191"/>
      <c r="K1912" s="191"/>
      <c r="L1912" s="191"/>
      <c r="M1912" s="191"/>
      <c r="N1912" s="191"/>
    </row>
    <row r="1913" spans="1:14" s="434" customFormat="1">
      <c r="A1913" s="191"/>
      <c r="B1913" s="191"/>
      <c r="C1913" s="63"/>
      <c r="D1913" s="191"/>
      <c r="E1913" s="63"/>
      <c r="F1913" s="63"/>
      <c r="G1913" s="191"/>
      <c r="H1913" s="191"/>
      <c r="I1913" s="191"/>
      <c r="J1913" s="191"/>
      <c r="K1913" s="191"/>
      <c r="L1913" s="191"/>
      <c r="M1913" s="191"/>
      <c r="N1913" s="191"/>
    </row>
    <row r="1914" spans="1:14" s="434" customFormat="1">
      <c r="A1914" s="191"/>
      <c r="B1914" s="191"/>
      <c r="C1914" s="63"/>
      <c r="D1914" s="191"/>
      <c r="E1914" s="63"/>
      <c r="F1914" s="63"/>
      <c r="G1914" s="191"/>
      <c r="H1914" s="191"/>
      <c r="I1914" s="191"/>
      <c r="J1914" s="191"/>
      <c r="K1914" s="191"/>
      <c r="L1914" s="191"/>
      <c r="M1914" s="191"/>
      <c r="N1914" s="191"/>
    </row>
    <row r="1915" spans="1:14" s="434" customFormat="1">
      <c r="A1915" s="191"/>
      <c r="B1915" s="191"/>
      <c r="C1915" s="63"/>
      <c r="D1915" s="191"/>
      <c r="E1915" s="63"/>
      <c r="F1915" s="63"/>
      <c r="G1915" s="191"/>
      <c r="H1915" s="191"/>
      <c r="I1915" s="191"/>
      <c r="J1915" s="191"/>
      <c r="K1915" s="191"/>
      <c r="L1915" s="191"/>
      <c r="M1915" s="191"/>
      <c r="N1915" s="191"/>
    </row>
    <row r="1916" spans="1:14" s="434" customFormat="1">
      <c r="A1916" s="191"/>
      <c r="B1916" s="191"/>
      <c r="C1916" s="63"/>
      <c r="D1916" s="191"/>
      <c r="E1916" s="63"/>
      <c r="F1916" s="63"/>
      <c r="G1916" s="191"/>
      <c r="H1916" s="191"/>
      <c r="I1916" s="191"/>
      <c r="J1916" s="191"/>
      <c r="K1916" s="191"/>
      <c r="L1916" s="191"/>
      <c r="M1916" s="191"/>
      <c r="N1916" s="191"/>
    </row>
    <row r="1917" spans="1:14" s="434" customFormat="1">
      <c r="A1917" s="191"/>
      <c r="B1917" s="191"/>
      <c r="C1917" s="63"/>
      <c r="D1917" s="191"/>
      <c r="E1917" s="63"/>
      <c r="F1917" s="63"/>
      <c r="G1917" s="191"/>
      <c r="H1917" s="191"/>
      <c r="I1917" s="191"/>
      <c r="J1917" s="191"/>
      <c r="K1917" s="191"/>
      <c r="L1917" s="191"/>
      <c r="M1917" s="191"/>
      <c r="N1917" s="191"/>
    </row>
    <row r="1918" spans="1:14" s="434" customFormat="1">
      <c r="A1918" s="191"/>
      <c r="B1918" s="191"/>
      <c r="C1918" s="63"/>
      <c r="D1918" s="191"/>
      <c r="E1918" s="63"/>
      <c r="F1918" s="63"/>
      <c r="G1918" s="191"/>
      <c r="H1918" s="191"/>
      <c r="I1918" s="191"/>
      <c r="J1918" s="191"/>
      <c r="K1918" s="191"/>
      <c r="L1918" s="191"/>
      <c r="M1918" s="191"/>
      <c r="N1918" s="191"/>
    </row>
    <row r="1919" spans="1:14" s="434" customFormat="1">
      <c r="A1919" s="191"/>
      <c r="B1919" s="191"/>
      <c r="C1919" s="63"/>
      <c r="D1919" s="191"/>
      <c r="E1919" s="63"/>
      <c r="F1919" s="63"/>
      <c r="G1919" s="191"/>
      <c r="H1919" s="191"/>
      <c r="I1919" s="191"/>
      <c r="J1919" s="191"/>
      <c r="K1919" s="191"/>
      <c r="L1919" s="191"/>
      <c r="M1919" s="191"/>
      <c r="N1919" s="191"/>
    </row>
    <row r="1920" spans="1:14" s="434" customFormat="1">
      <c r="A1920" s="191"/>
      <c r="B1920" s="191"/>
      <c r="C1920" s="63"/>
      <c r="D1920" s="191"/>
      <c r="E1920" s="63"/>
      <c r="F1920" s="63"/>
      <c r="G1920" s="191"/>
      <c r="H1920" s="191"/>
      <c r="I1920" s="191"/>
      <c r="J1920" s="191"/>
      <c r="K1920" s="191"/>
      <c r="L1920" s="191"/>
      <c r="M1920" s="191"/>
      <c r="N1920" s="191"/>
    </row>
    <row r="1921" spans="1:14" s="434" customFormat="1">
      <c r="A1921" s="191"/>
      <c r="B1921" s="191"/>
      <c r="C1921" s="63"/>
      <c r="D1921" s="191"/>
      <c r="E1921" s="63"/>
      <c r="F1921" s="63"/>
      <c r="G1921" s="191"/>
      <c r="H1921" s="191"/>
      <c r="I1921" s="191"/>
      <c r="J1921" s="191"/>
      <c r="K1921" s="191"/>
      <c r="L1921" s="191"/>
      <c r="M1921" s="191"/>
      <c r="N1921" s="191"/>
    </row>
    <row r="1922" spans="1:14" s="434" customFormat="1">
      <c r="A1922" s="191"/>
      <c r="B1922" s="191"/>
      <c r="C1922" s="63"/>
      <c r="D1922" s="191"/>
      <c r="E1922" s="63"/>
      <c r="F1922" s="63"/>
      <c r="G1922" s="191"/>
      <c r="H1922" s="191"/>
      <c r="I1922" s="191"/>
      <c r="J1922" s="191"/>
      <c r="K1922" s="191"/>
      <c r="L1922" s="191"/>
      <c r="M1922" s="191"/>
      <c r="N1922" s="191"/>
    </row>
    <row r="1923" spans="1:14" s="434" customFormat="1">
      <c r="A1923" s="191"/>
      <c r="B1923" s="191"/>
      <c r="C1923" s="63"/>
      <c r="D1923" s="191"/>
      <c r="E1923" s="63"/>
      <c r="F1923" s="63"/>
      <c r="G1923" s="191"/>
      <c r="H1923" s="191"/>
      <c r="I1923" s="191"/>
      <c r="J1923" s="191"/>
      <c r="K1923" s="191"/>
      <c r="L1923" s="191"/>
      <c r="M1923" s="191"/>
      <c r="N1923" s="191"/>
    </row>
    <row r="1924" spans="1:14" s="434" customFormat="1">
      <c r="A1924" s="191"/>
      <c r="B1924" s="191"/>
      <c r="C1924" s="63"/>
      <c r="D1924" s="191"/>
      <c r="E1924" s="63"/>
      <c r="F1924" s="63"/>
      <c r="G1924" s="191"/>
      <c r="H1924" s="191"/>
      <c r="I1924" s="191"/>
      <c r="J1924" s="191"/>
      <c r="K1924" s="191"/>
      <c r="L1924" s="191"/>
      <c r="M1924" s="191"/>
      <c r="N1924" s="191"/>
    </row>
    <row r="1925" spans="1:14" s="434" customFormat="1">
      <c r="A1925" s="191"/>
      <c r="B1925" s="191"/>
      <c r="C1925" s="63"/>
      <c r="D1925" s="191"/>
      <c r="E1925" s="63"/>
      <c r="F1925" s="63"/>
      <c r="G1925" s="191"/>
      <c r="H1925" s="191"/>
      <c r="I1925" s="191"/>
      <c r="J1925" s="191"/>
      <c r="K1925" s="191"/>
      <c r="L1925" s="191"/>
      <c r="M1925" s="191"/>
      <c r="N1925" s="191"/>
    </row>
    <row r="1926" spans="1:14" s="434" customFormat="1">
      <c r="A1926" s="191"/>
      <c r="B1926" s="191"/>
      <c r="C1926" s="63"/>
      <c r="D1926" s="191"/>
      <c r="E1926" s="63"/>
      <c r="F1926" s="63"/>
      <c r="G1926" s="191"/>
      <c r="H1926" s="191"/>
      <c r="I1926" s="191"/>
      <c r="J1926" s="191"/>
      <c r="K1926" s="191"/>
      <c r="L1926" s="191"/>
      <c r="M1926" s="191"/>
      <c r="N1926" s="191"/>
    </row>
    <row r="1927" spans="1:14" s="434" customFormat="1">
      <c r="A1927" s="191"/>
      <c r="B1927" s="191"/>
      <c r="C1927" s="63"/>
      <c r="D1927" s="191"/>
      <c r="E1927" s="63"/>
      <c r="F1927" s="63"/>
      <c r="G1927" s="191"/>
      <c r="H1927" s="191"/>
      <c r="I1927" s="191"/>
      <c r="J1927" s="191"/>
      <c r="K1927" s="191"/>
      <c r="L1927" s="191"/>
      <c r="M1927" s="191"/>
      <c r="N1927" s="191"/>
    </row>
    <row r="1928" spans="1:14" s="434" customFormat="1">
      <c r="A1928" s="191"/>
      <c r="B1928" s="191"/>
      <c r="C1928" s="63"/>
      <c r="D1928" s="191"/>
      <c r="E1928" s="63"/>
      <c r="F1928" s="63"/>
      <c r="G1928" s="191"/>
      <c r="H1928" s="191"/>
      <c r="I1928" s="191"/>
      <c r="J1928" s="191"/>
      <c r="K1928" s="191"/>
      <c r="L1928" s="191"/>
      <c r="M1928" s="191"/>
      <c r="N1928" s="191"/>
    </row>
    <row r="1929" spans="1:14" s="434" customFormat="1">
      <c r="A1929" s="191"/>
      <c r="B1929" s="191"/>
      <c r="C1929" s="63"/>
      <c r="D1929" s="191"/>
      <c r="E1929" s="63"/>
      <c r="F1929" s="63"/>
      <c r="G1929" s="191"/>
      <c r="H1929" s="191"/>
      <c r="I1929" s="191"/>
      <c r="J1929" s="191"/>
      <c r="K1929" s="191"/>
      <c r="L1929" s="191"/>
      <c r="M1929" s="191"/>
      <c r="N1929" s="191"/>
    </row>
    <row r="1930" spans="1:14" s="434" customFormat="1">
      <c r="A1930" s="191"/>
      <c r="B1930" s="191"/>
      <c r="C1930" s="63"/>
      <c r="D1930" s="191"/>
      <c r="E1930" s="63"/>
      <c r="F1930" s="63"/>
      <c r="G1930" s="191"/>
      <c r="H1930" s="191"/>
      <c r="I1930" s="191"/>
      <c r="J1930" s="191"/>
      <c r="K1930" s="191"/>
      <c r="L1930" s="191"/>
      <c r="M1930" s="191"/>
      <c r="N1930" s="191"/>
    </row>
    <row r="1931" spans="1:14" s="434" customFormat="1">
      <c r="A1931" s="191"/>
      <c r="B1931" s="191"/>
      <c r="C1931" s="63"/>
      <c r="D1931" s="191"/>
      <c r="E1931" s="63"/>
      <c r="F1931" s="63"/>
      <c r="G1931" s="191"/>
      <c r="H1931" s="191"/>
      <c r="I1931" s="191"/>
      <c r="J1931" s="191"/>
      <c r="K1931" s="191"/>
      <c r="L1931" s="191"/>
      <c r="M1931" s="191"/>
      <c r="N1931" s="191"/>
    </row>
    <row r="1932" spans="1:14" s="434" customFormat="1">
      <c r="A1932" s="191"/>
      <c r="B1932" s="191"/>
      <c r="C1932" s="63"/>
      <c r="D1932" s="191"/>
      <c r="E1932" s="63"/>
      <c r="F1932" s="63"/>
      <c r="G1932" s="191"/>
      <c r="H1932" s="191"/>
      <c r="I1932" s="191"/>
      <c r="J1932" s="191"/>
      <c r="K1932" s="191"/>
      <c r="L1932" s="191"/>
      <c r="M1932" s="191"/>
      <c r="N1932" s="191"/>
    </row>
    <row r="1933" spans="1:14" s="434" customFormat="1">
      <c r="A1933" s="191"/>
      <c r="B1933" s="191"/>
      <c r="C1933" s="63"/>
      <c r="D1933" s="191"/>
      <c r="E1933" s="63"/>
      <c r="F1933" s="63"/>
      <c r="G1933" s="191"/>
      <c r="H1933" s="191"/>
      <c r="I1933" s="191"/>
      <c r="J1933" s="191"/>
      <c r="K1933" s="191"/>
      <c r="L1933" s="191"/>
      <c r="M1933" s="191"/>
      <c r="N1933" s="191"/>
    </row>
    <row r="1934" spans="1:14" s="434" customFormat="1">
      <c r="A1934" s="191"/>
      <c r="B1934" s="191"/>
      <c r="C1934" s="63"/>
      <c r="D1934" s="191"/>
      <c r="E1934" s="63"/>
      <c r="F1934" s="63"/>
      <c r="G1934" s="191"/>
      <c r="H1934" s="191"/>
      <c r="I1934" s="191"/>
      <c r="J1934" s="191"/>
      <c r="K1934" s="191"/>
      <c r="L1934" s="191"/>
      <c r="M1934" s="191"/>
      <c r="N1934" s="191"/>
    </row>
    <row r="1935" spans="1:14" s="434" customFormat="1">
      <c r="A1935" s="191"/>
      <c r="B1935" s="191"/>
      <c r="C1935" s="63"/>
      <c r="D1935" s="191"/>
      <c r="E1935" s="63"/>
      <c r="F1935" s="63"/>
      <c r="G1935" s="191"/>
      <c r="H1935" s="191"/>
      <c r="I1935" s="191"/>
      <c r="J1935" s="191"/>
      <c r="K1935" s="191"/>
      <c r="L1935" s="191"/>
      <c r="M1935" s="191"/>
      <c r="N1935" s="191"/>
    </row>
    <row r="1936" spans="1:14" s="434" customFormat="1">
      <c r="A1936" s="191"/>
      <c r="B1936" s="191"/>
      <c r="C1936" s="63"/>
      <c r="D1936" s="191"/>
      <c r="E1936" s="63"/>
      <c r="F1936" s="63"/>
      <c r="G1936" s="191"/>
      <c r="H1936" s="191"/>
      <c r="I1936" s="191"/>
      <c r="J1936" s="191"/>
      <c r="K1936" s="191"/>
      <c r="L1936" s="191"/>
      <c r="M1936" s="191"/>
      <c r="N1936" s="191"/>
    </row>
    <row r="1937" spans="1:14" s="434" customFormat="1">
      <c r="A1937" s="191"/>
      <c r="B1937" s="191"/>
      <c r="C1937" s="63"/>
      <c r="D1937" s="191"/>
      <c r="E1937" s="63"/>
      <c r="F1937" s="63"/>
      <c r="G1937" s="191"/>
      <c r="H1937" s="191"/>
      <c r="I1937" s="191"/>
      <c r="J1937" s="191"/>
      <c r="K1937" s="191"/>
      <c r="L1937" s="191"/>
      <c r="M1937" s="191"/>
      <c r="N1937" s="191"/>
    </row>
    <row r="1938" spans="1:14" s="434" customFormat="1">
      <c r="A1938" s="191"/>
      <c r="B1938" s="191"/>
      <c r="C1938" s="63"/>
      <c r="D1938" s="191"/>
      <c r="E1938" s="63"/>
      <c r="F1938" s="63"/>
      <c r="G1938" s="191"/>
      <c r="H1938" s="191"/>
      <c r="I1938" s="191"/>
      <c r="J1938" s="191"/>
      <c r="K1938" s="191"/>
      <c r="L1938" s="191"/>
      <c r="M1938" s="191"/>
      <c r="N1938" s="191"/>
    </row>
    <row r="1939" spans="1:14" s="434" customFormat="1">
      <c r="A1939" s="191"/>
      <c r="B1939" s="191"/>
      <c r="C1939" s="63"/>
      <c r="D1939" s="191"/>
      <c r="E1939" s="63"/>
      <c r="F1939" s="63"/>
      <c r="G1939" s="191"/>
      <c r="H1939" s="191"/>
      <c r="I1939" s="191"/>
      <c r="J1939" s="191"/>
      <c r="K1939" s="191"/>
      <c r="L1939" s="191"/>
      <c r="M1939" s="191"/>
      <c r="N1939" s="191"/>
    </row>
    <row r="1940" spans="1:14" s="434" customFormat="1">
      <c r="A1940" s="191"/>
      <c r="B1940" s="191"/>
      <c r="C1940" s="63"/>
      <c r="D1940" s="191"/>
      <c r="E1940" s="63"/>
      <c r="F1940" s="63"/>
      <c r="G1940" s="191"/>
      <c r="H1940" s="191"/>
      <c r="I1940" s="191"/>
      <c r="J1940" s="191"/>
      <c r="K1940" s="191"/>
      <c r="L1940" s="191"/>
      <c r="M1940" s="191"/>
      <c r="N1940" s="191"/>
    </row>
    <row r="1941" spans="1:14" s="434" customFormat="1">
      <c r="A1941" s="191"/>
      <c r="B1941" s="191"/>
      <c r="C1941" s="63"/>
      <c r="D1941" s="191"/>
      <c r="E1941" s="63"/>
      <c r="F1941" s="63"/>
      <c r="G1941" s="191"/>
      <c r="H1941" s="191"/>
      <c r="I1941" s="191"/>
      <c r="J1941" s="191"/>
      <c r="K1941" s="191"/>
      <c r="L1941" s="191"/>
      <c r="M1941" s="191"/>
      <c r="N1941" s="191"/>
    </row>
    <row r="1942" spans="1:14" s="434" customFormat="1">
      <c r="A1942" s="191"/>
      <c r="B1942" s="191"/>
      <c r="C1942" s="63"/>
      <c r="D1942" s="191"/>
      <c r="E1942" s="63"/>
      <c r="F1942" s="63"/>
      <c r="G1942" s="191"/>
      <c r="H1942" s="191"/>
      <c r="I1942" s="191"/>
      <c r="J1942" s="191"/>
      <c r="K1942" s="191"/>
      <c r="L1942" s="191"/>
      <c r="M1942" s="191"/>
      <c r="N1942" s="191"/>
    </row>
    <row r="1943" spans="1:14" s="434" customFormat="1">
      <c r="A1943" s="191"/>
      <c r="B1943" s="191"/>
      <c r="C1943" s="63"/>
      <c r="D1943" s="191"/>
      <c r="E1943" s="63"/>
      <c r="F1943" s="63"/>
      <c r="G1943" s="191"/>
      <c r="H1943" s="191"/>
      <c r="I1943" s="191"/>
      <c r="J1943" s="191"/>
      <c r="K1943" s="191"/>
      <c r="L1943" s="191"/>
      <c r="M1943" s="191"/>
      <c r="N1943" s="191"/>
    </row>
    <row r="1944" spans="1:14" s="434" customFormat="1">
      <c r="A1944" s="191"/>
      <c r="B1944" s="191"/>
      <c r="C1944" s="63"/>
      <c r="D1944" s="191"/>
      <c r="E1944" s="63"/>
      <c r="F1944" s="63"/>
      <c r="G1944" s="191"/>
      <c r="H1944" s="191"/>
      <c r="I1944" s="191"/>
      <c r="J1944" s="191"/>
      <c r="K1944" s="191"/>
      <c r="L1944" s="191"/>
      <c r="M1944" s="191"/>
      <c r="N1944" s="191"/>
    </row>
    <row r="1945" spans="1:14" s="434" customFormat="1">
      <c r="A1945" s="191"/>
      <c r="B1945" s="191"/>
      <c r="C1945" s="63"/>
      <c r="D1945" s="191"/>
      <c r="E1945" s="63"/>
      <c r="F1945" s="63"/>
      <c r="G1945" s="191"/>
      <c r="H1945" s="191"/>
      <c r="I1945" s="191"/>
      <c r="J1945" s="191"/>
      <c r="K1945" s="191"/>
      <c r="L1945" s="191"/>
      <c r="M1945" s="191"/>
      <c r="N1945" s="191"/>
    </row>
    <row r="1946" spans="1:14" s="434" customFormat="1">
      <c r="A1946" s="191"/>
      <c r="B1946" s="191"/>
      <c r="C1946" s="63"/>
      <c r="D1946" s="191"/>
      <c r="E1946" s="63"/>
      <c r="F1946" s="63"/>
      <c r="G1946" s="191"/>
      <c r="H1946" s="191"/>
      <c r="I1946" s="191"/>
      <c r="J1946" s="191"/>
      <c r="K1946" s="191"/>
      <c r="L1946" s="191"/>
      <c r="M1946" s="191"/>
      <c r="N1946" s="191"/>
    </row>
    <row r="1947" spans="1:14" s="434" customFormat="1">
      <c r="A1947" s="191"/>
      <c r="B1947" s="191"/>
      <c r="C1947" s="63"/>
      <c r="D1947" s="191"/>
      <c r="E1947" s="63"/>
      <c r="F1947" s="63"/>
      <c r="G1947" s="191"/>
      <c r="H1947" s="191"/>
      <c r="I1947" s="191"/>
      <c r="J1947" s="191"/>
      <c r="K1947" s="191"/>
      <c r="L1947" s="191"/>
      <c r="M1947" s="191"/>
      <c r="N1947" s="191"/>
    </row>
    <row r="1948" spans="1:14" s="434" customFormat="1">
      <c r="A1948" s="191"/>
      <c r="B1948" s="191"/>
      <c r="C1948" s="63"/>
      <c r="D1948" s="191"/>
      <c r="E1948" s="63"/>
      <c r="F1948" s="63"/>
      <c r="G1948" s="191"/>
      <c r="H1948" s="191"/>
      <c r="I1948" s="191"/>
      <c r="J1948" s="191"/>
      <c r="K1948" s="191"/>
      <c r="L1948" s="191"/>
      <c r="M1948" s="191"/>
      <c r="N1948" s="191"/>
    </row>
    <row r="1949" spans="1:14" s="434" customFormat="1">
      <c r="A1949" s="191"/>
      <c r="B1949" s="191"/>
      <c r="C1949" s="63"/>
      <c r="D1949" s="191"/>
      <c r="E1949" s="63"/>
      <c r="F1949" s="63"/>
      <c r="G1949" s="191"/>
      <c r="H1949" s="191"/>
      <c r="I1949" s="191"/>
      <c r="J1949" s="191"/>
      <c r="K1949" s="191"/>
      <c r="L1949" s="191"/>
      <c r="M1949" s="191"/>
      <c r="N1949" s="191"/>
    </row>
    <row r="1950" spans="1:14" s="434" customFormat="1">
      <c r="A1950" s="191"/>
      <c r="B1950" s="191"/>
      <c r="C1950" s="63"/>
      <c r="D1950" s="191"/>
      <c r="E1950" s="63"/>
      <c r="F1950" s="63"/>
      <c r="G1950" s="191"/>
      <c r="H1950" s="191"/>
      <c r="I1950" s="191"/>
      <c r="J1950" s="191"/>
      <c r="K1950" s="191"/>
      <c r="L1950" s="191"/>
      <c r="M1950" s="191"/>
      <c r="N1950" s="191"/>
    </row>
    <row r="1951" spans="1:14" s="434" customFormat="1">
      <c r="A1951" s="191"/>
      <c r="B1951" s="191"/>
      <c r="C1951" s="63"/>
      <c r="D1951" s="191"/>
      <c r="E1951" s="63"/>
      <c r="F1951" s="63"/>
      <c r="G1951" s="191"/>
      <c r="H1951" s="191"/>
      <c r="I1951" s="191"/>
      <c r="J1951" s="191"/>
      <c r="K1951" s="191"/>
      <c r="L1951" s="191"/>
      <c r="M1951" s="191"/>
      <c r="N1951" s="191"/>
    </row>
    <row r="1952" spans="1:14" s="434" customFormat="1">
      <c r="A1952" s="191"/>
      <c r="B1952" s="191"/>
      <c r="C1952" s="63"/>
      <c r="D1952" s="191"/>
      <c r="E1952" s="63"/>
      <c r="F1952" s="63"/>
      <c r="G1952" s="191"/>
      <c r="H1952" s="191"/>
      <c r="I1952" s="191"/>
      <c r="J1952" s="191"/>
      <c r="K1952" s="191"/>
      <c r="L1952" s="191"/>
      <c r="M1952" s="191"/>
      <c r="N1952" s="191"/>
    </row>
    <row r="1953" spans="1:14" s="434" customFormat="1">
      <c r="A1953" s="191"/>
      <c r="B1953" s="191"/>
      <c r="C1953" s="63"/>
      <c r="D1953" s="191"/>
      <c r="E1953" s="63"/>
      <c r="F1953" s="63"/>
      <c r="G1953" s="191"/>
      <c r="H1953" s="191"/>
      <c r="I1953" s="191"/>
      <c r="J1953" s="191"/>
      <c r="K1953" s="191"/>
      <c r="L1953" s="191"/>
      <c r="M1953" s="191"/>
      <c r="N1953" s="191"/>
    </row>
    <row r="1954" spans="1:14" s="434" customFormat="1">
      <c r="A1954" s="191"/>
      <c r="B1954" s="191"/>
      <c r="C1954" s="63"/>
      <c r="D1954" s="191"/>
      <c r="E1954" s="63"/>
      <c r="F1954" s="63"/>
      <c r="G1954" s="191"/>
      <c r="H1954" s="191"/>
      <c r="I1954" s="191"/>
      <c r="J1954" s="191"/>
      <c r="K1954" s="191"/>
      <c r="L1954" s="191"/>
      <c r="M1954" s="191"/>
      <c r="N1954" s="191"/>
    </row>
    <row r="1955" spans="1:14" s="434" customFormat="1">
      <c r="A1955" s="191"/>
      <c r="B1955" s="191"/>
      <c r="C1955" s="63"/>
      <c r="D1955" s="191"/>
      <c r="E1955" s="63"/>
      <c r="F1955" s="63"/>
      <c r="G1955" s="191"/>
      <c r="H1955" s="191"/>
      <c r="I1955" s="191"/>
      <c r="J1955" s="191"/>
      <c r="K1955" s="191"/>
      <c r="L1955" s="191"/>
      <c r="M1955" s="191"/>
      <c r="N1955" s="191"/>
    </row>
    <row r="1956" spans="1:14" s="434" customFormat="1">
      <c r="A1956" s="191"/>
      <c r="B1956" s="191"/>
      <c r="C1956" s="63"/>
      <c r="D1956" s="191"/>
      <c r="E1956" s="63"/>
      <c r="F1956" s="63"/>
      <c r="G1956" s="191"/>
      <c r="H1956" s="191"/>
      <c r="I1956" s="191"/>
      <c r="J1956" s="191"/>
      <c r="K1956" s="191"/>
      <c r="L1956" s="191"/>
      <c r="M1956" s="191"/>
      <c r="N1956" s="191"/>
    </row>
    <row r="1957" spans="1:14" s="434" customFormat="1">
      <c r="A1957" s="191"/>
      <c r="B1957" s="191"/>
      <c r="C1957" s="63"/>
      <c r="D1957" s="191"/>
      <c r="E1957" s="63"/>
      <c r="F1957" s="63"/>
      <c r="G1957" s="191"/>
      <c r="H1957" s="191"/>
      <c r="I1957" s="191"/>
      <c r="J1957" s="191"/>
      <c r="K1957" s="191"/>
      <c r="L1957" s="191"/>
      <c r="M1957" s="191"/>
      <c r="N1957" s="191"/>
    </row>
    <row r="1958" spans="1:14" s="434" customFormat="1">
      <c r="A1958" s="191"/>
      <c r="B1958" s="191"/>
      <c r="C1958" s="63"/>
      <c r="D1958" s="191"/>
      <c r="E1958" s="63"/>
      <c r="F1958" s="63"/>
      <c r="G1958" s="191"/>
      <c r="H1958" s="191"/>
      <c r="I1958" s="191"/>
      <c r="J1958" s="191"/>
      <c r="K1958" s="191"/>
      <c r="L1958" s="191"/>
      <c r="M1958" s="191"/>
      <c r="N1958" s="191"/>
    </row>
    <row r="1959" spans="1:14" s="434" customFormat="1">
      <c r="A1959" s="191"/>
      <c r="B1959" s="191"/>
      <c r="C1959" s="63"/>
      <c r="D1959" s="191"/>
      <c r="E1959" s="63"/>
      <c r="F1959" s="63"/>
      <c r="G1959" s="191"/>
      <c r="H1959" s="191"/>
      <c r="I1959" s="191"/>
      <c r="J1959" s="191"/>
      <c r="K1959" s="191"/>
      <c r="L1959" s="191"/>
      <c r="M1959" s="191"/>
      <c r="N1959" s="191"/>
    </row>
    <row r="1960" spans="1:14" s="434" customFormat="1">
      <c r="A1960" s="191"/>
      <c r="B1960" s="191"/>
      <c r="C1960" s="63"/>
      <c r="D1960" s="191"/>
      <c r="E1960" s="63"/>
      <c r="F1960" s="63"/>
      <c r="G1960" s="191"/>
      <c r="H1960" s="191"/>
      <c r="I1960" s="191"/>
      <c r="J1960" s="191"/>
      <c r="K1960" s="191"/>
      <c r="L1960" s="191"/>
      <c r="M1960" s="191"/>
      <c r="N1960" s="191"/>
    </row>
    <row r="1961" spans="1:14" s="434" customFormat="1">
      <c r="A1961" s="191"/>
      <c r="B1961" s="191"/>
      <c r="C1961" s="63"/>
      <c r="D1961" s="191"/>
      <c r="E1961" s="63"/>
      <c r="F1961" s="63"/>
      <c r="G1961" s="191"/>
      <c r="H1961" s="191"/>
      <c r="I1961" s="191"/>
      <c r="J1961" s="191"/>
      <c r="K1961" s="191"/>
      <c r="L1961" s="191"/>
      <c r="M1961" s="191"/>
      <c r="N1961" s="191"/>
    </row>
    <row r="1962" spans="1:14" s="434" customFormat="1">
      <c r="A1962" s="191"/>
      <c r="B1962" s="191"/>
      <c r="C1962" s="63"/>
      <c r="D1962" s="191"/>
      <c r="E1962" s="63"/>
      <c r="F1962" s="63"/>
      <c r="G1962" s="191"/>
      <c r="H1962" s="191"/>
      <c r="I1962" s="191"/>
      <c r="J1962" s="191"/>
      <c r="K1962" s="191"/>
      <c r="L1962" s="191"/>
      <c r="M1962" s="191"/>
      <c r="N1962" s="191"/>
    </row>
    <row r="1963" spans="1:14" s="434" customFormat="1">
      <c r="A1963" s="191"/>
      <c r="B1963" s="191"/>
      <c r="C1963" s="63"/>
      <c r="D1963" s="191"/>
      <c r="E1963" s="63"/>
      <c r="F1963" s="63"/>
      <c r="G1963" s="191"/>
      <c r="H1963" s="191"/>
      <c r="I1963" s="191"/>
      <c r="J1963" s="191"/>
      <c r="K1963" s="191"/>
      <c r="L1963" s="191"/>
      <c r="M1963" s="191"/>
      <c r="N1963" s="191"/>
    </row>
    <row r="1964" spans="1:14" s="434" customFormat="1">
      <c r="A1964" s="191"/>
      <c r="B1964" s="191"/>
      <c r="C1964" s="63"/>
      <c r="D1964" s="191"/>
      <c r="E1964" s="63"/>
      <c r="F1964" s="63"/>
      <c r="G1964" s="191"/>
      <c r="H1964" s="191"/>
      <c r="I1964" s="191"/>
      <c r="J1964" s="191"/>
      <c r="K1964" s="191"/>
      <c r="L1964" s="191"/>
      <c r="M1964" s="191"/>
      <c r="N1964" s="191"/>
    </row>
    <row r="1965" spans="1:14" s="434" customFormat="1">
      <c r="A1965" s="191"/>
      <c r="B1965" s="191"/>
      <c r="C1965" s="63"/>
      <c r="D1965" s="191"/>
      <c r="E1965" s="63"/>
      <c r="F1965" s="63"/>
      <c r="G1965" s="191"/>
      <c r="H1965" s="191"/>
      <c r="I1965" s="191"/>
      <c r="J1965" s="191"/>
      <c r="K1965" s="191"/>
      <c r="L1965" s="191"/>
      <c r="M1965" s="191"/>
      <c r="N1965" s="191"/>
    </row>
    <row r="1966" spans="1:14" s="434" customFormat="1">
      <c r="A1966" s="191"/>
      <c r="B1966" s="191"/>
      <c r="C1966" s="63"/>
      <c r="D1966" s="191"/>
      <c r="E1966" s="63"/>
      <c r="F1966" s="63"/>
      <c r="G1966" s="191"/>
      <c r="H1966" s="191"/>
      <c r="I1966" s="191"/>
      <c r="J1966" s="191"/>
      <c r="K1966" s="191"/>
      <c r="L1966" s="191"/>
      <c r="M1966" s="191"/>
      <c r="N1966" s="191"/>
    </row>
    <row r="1967" spans="1:14" s="434" customFormat="1">
      <c r="A1967" s="191"/>
      <c r="B1967" s="191"/>
      <c r="C1967" s="63"/>
      <c r="D1967" s="191"/>
      <c r="E1967" s="63"/>
      <c r="F1967" s="63"/>
      <c r="G1967" s="191"/>
      <c r="H1967" s="191"/>
      <c r="I1967" s="191"/>
      <c r="J1967" s="191"/>
      <c r="K1967" s="191"/>
      <c r="L1967" s="191"/>
      <c r="M1967" s="191"/>
      <c r="N1967" s="191"/>
    </row>
    <row r="1968" spans="1:14" s="434" customFormat="1">
      <c r="A1968" s="191"/>
      <c r="B1968" s="191"/>
      <c r="C1968" s="63"/>
      <c r="D1968" s="191"/>
      <c r="E1968" s="63"/>
      <c r="F1968" s="63"/>
      <c r="G1968" s="191"/>
      <c r="H1968" s="191"/>
      <c r="I1968" s="191"/>
      <c r="J1968" s="191"/>
      <c r="K1968" s="191"/>
      <c r="L1968" s="191"/>
      <c r="M1968" s="191"/>
      <c r="N1968" s="191"/>
    </row>
    <row r="1969" spans="1:14" s="434" customFormat="1">
      <c r="A1969" s="191"/>
      <c r="B1969" s="191"/>
      <c r="C1969" s="63"/>
      <c r="D1969" s="191"/>
      <c r="E1969" s="63"/>
      <c r="F1969" s="63"/>
      <c r="G1969" s="191"/>
      <c r="H1969" s="191"/>
      <c r="I1969" s="191"/>
      <c r="J1969" s="191"/>
      <c r="K1969" s="191"/>
      <c r="L1969" s="191"/>
      <c r="M1969" s="191"/>
      <c r="N1969" s="191"/>
    </row>
    <row r="1970" spans="1:14" s="434" customFormat="1">
      <c r="A1970" s="191"/>
      <c r="B1970" s="191"/>
      <c r="C1970" s="63"/>
      <c r="D1970" s="191"/>
      <c r="E1970" s="63"/>
      <c r="F1970" s="63"/>
      <c r="G1970" s="191"/>
      <c r="H1970" s="191"/>
      <c r="I1970" s="191"/>
      <c r="J1970" s="191"/>
      <c r="K1970" s="191"/>
      <c r="L1970" s="191"/>
      <c r="M1970" s="191"/>
      <c r="N1970" s="191"/>
    </row>
    <row r="1971" spans="1:14" s="434" customFormat="1">
      <c r="A1971" s="191"/>
      <c r="B1971" s="191"/>
      <c r="C1971" s="63"/>
      <c r="D1971" s="191"/>
      <c r="E1971" s="63"/>
      <c r="F1971" s="63"/>
      <c r="G1971" s="191"/>
      <c r="H1971" s="191"/>
      <c r="I1971" s="191"/>
      <c r="J1971" s="191"/>
      <c r="K1971" s="191"/>
      <c r="L1971" s="191"/>
      <c r="M1971" s="191"/>
      <c r="N1971" s="191"/>
    </row>
    <row r="1972" spans="1:14" s="434" customFormat="1">
      <c r="A1972" s="191"/>
      <c r="B1972" s="191"/>
      <c r="C1972" s="63"/>
      <c r="D1972" s="191"/>
      <c r="E1972" s="63"/>
      <c r="F1972" s="63"/>
      <c r="G1972" s="191"/>
      <c r="H1972" s="191"/>
      <c r="I1972" s="191"/>
      <c r="J1972" s="191"/>
      <c r="K1972" s="191"/>
      <c r="L1972" s="191"/>
      <c r="M1972" s="191"/>
      <c r="N1972" s="191"/>
    </row>
    <row r="1973" spans="1:14" s="434" customFormat="1">
      <c r="A1973" s="191"/>
      <c r="B1973" s="191"/>
      <c r="C1973" s="63"/>
      <c r="D1973" s="191"/>
      <c r="E1973" s="63"/>
      <c r="F1973" s="63"/>
      <c r="G1973" s="191"/>
      <c r="H1973" s="191"/>
      <c r="I1973" s="191"/>
      <c r="J1973" s="191"/>
      <c r="K1973" s="191"/>
      <c r="L1973" s="191"/>
      <c r="M1973" s="191"/>
      <c r="N1973" s="191"/>
    </row>
    <row r="1974" spans="1:14" s="434" customFormat="1">
      <c r="A1974" s="191"/>
      <c r="B1974" s="191"/>
      <c r="C1974" s="63"/>
      <c r="D1974" s="191"/>
      <c r="E1974" s="63"/>
      <c r="F1974" s="63"/>
      <c r="G1974" s="191"/>
      <c r="H1974" s="191"/>
      <c r="I1974" s="191"/>
      <c r="J1974" s="191"/>
      <c r="K1974" s="191"/>
      <c r="L1974" s="191"/>
      <c r="M1974" s="191"/>
      <c r="N1974" s="191"/>
    </row>
    <row r="1975" spans="1:14" s="434" customFormat="1">
      <c r="A1975" s="191"/>
      <c r="B1975" s="191"/>
      <c r="C1975" s="63"/>
      <c r="D1975" s="191"/>
      <c r="E1975" s="63"/>
      <c r="F1975" s="63"/>
      <c r="G1975" s="191"/>
      <c r="H1975" s="191"/>
      <c r="I1975" s="191"/>
      <c r="J1975" s="191"/>
      <c r="K1975" s="191"/>
      <c r="L1975" s="191"/>
      <c r="M1975" s="191"/>
      <c r="N1975" s="191"/>
    </row>
    <row r="1976" spans="1:14" s="434" customFormat="1">
      <c r="A1976" s="191"/>
      <c r="B1976" s="191"/>
      <c r="C1976" s="63"/>
      <c r="D1976" s="191"/>
      <c r="E1976" s="63"/>
      <c r="F1976" s="63"/>
      <c r="G1976" s="191"/>
      <c r="H1976" s="191"/>
      <c r="I1976" s="191"/>
      <c r="J1976" s="191"/>
      <c r="K1976" s="191"/>
      <c r="L1976" s="191"/>
      <c r="M1976" s="191"/>
      <c r="N1976" s="191"/>
    </row>
    <row r="1977" spans="1:14" s="434" customFormat="1">
      <c r="A1977" s="191"/>
      <c r="B1977" s="191"/>
      <c r="C1977" s="63"/>
      <c r="D1977" s="191"/>
      <c r="E1977" s="63"/>
      <c r="F1977" s="63"/>
      <c r="G1977" s="191"/>
      <c r="H1977" s="191"/>
      <c r="I1977" s="191"/>
      <c r="J1977" s="191"/>
      <c r="K1977" s="191"/>
      <c r="L1977" s="191"/>
      <c r="M1977" s="191"/>
      <c r="N1977" s="191"/>
    </row>
    <row r="1978" spans="1:14" s="434" customFormat="1">
      <c r="A1978" s="191"/>
      <c r="B1978" s="191"/>
      <c r="C1978" s="63"/>
      <c r="D1978" s="191"/>
      <c r="E1978" s="63"/>
      <c r="F1978" s="63"/>
      <c r="G1978" s="191"/>
      <c r="H1978" s="191"/>
      <c r="I1978" s="191"/>
      <c r="J1978" s="191"/>
      <c r="K1978" s="191"/>
      <c r="L1978" s="191"/>
      <c r="M1978" s="191"/>
      <c r="N1978" s="191"/>
    </row>
    <row r="1979" spans="1:14" s="434" customFormat="1">
      <c r="A1979" s="191"/>
      <c r="B1979" s="191"/>
      <c r="C1979" s="63"/>
      <c r="D1979" s="191"/>
      <c r="E1979" s="63"/>
      <c r="F1979" s="63"/>
      <c r="G1979" s="191"/>
      <c r="H1979" s="191"/>
      <c r="I1979" s="191"/>
      <c r="J1979" s="191"/>
      <c r="K1979" s="191"/>
      <c r="L1979" s="191"/>
      <c r="M1979" s="191"/>
      <c r="N1979" s="191"/>
    </row>
    <row r="1980" spans="1:14" s="434" customFormat="1">
      <c r="A1980" s="191"/>
      <c r="B1980" s="191"/>
      <c r="C1980" s="63"/>
      <c r="D1980" s="191"/>
      <c r="E1980" s="63"/>
      <c r="F1980" s="63"/>
      <c r="G1980" s="191"/>
      <c r="H1980" s="191"/>
      <c r="I1980" s="191"/>
      <c r="J1980" s="191"/>
      <c r="K1980" s="191"/>
      <c r="L1980" s="191"/>
      <c r="M1980" s="191"/>
      <c r="N1980" s="191"/>
    </row>
    <row r="1981" spans="1:14" s="434" customFormat="1">
      <c r="A1981" s="191"/>
      <c r="B1981" s="191"/>
      <c r="C1981" s="63"/>
      <c r="D1981" s="191"/>
      <c r="E1981" s="63"/>
      <c r="F1981" s="63"/>
      <c r="G1981" s="191"/>
      <c r="H1981" s="191"/>
      <c r="I1981" s="191"/>
      <c r="J1981" s="191"/>
      <c r="K1981" s="191"/>
      <c r="L1981" s="191"/>
      <c r="M1981" s="191"/>
      <c r="N1981" s="191"/>
    </row>
    <row r="1982" spans="1:14" s="434" customFormat="1">
      <c r="A1982" s="191"/>
      <c r="B1982" s="191"/>
      <c r="C1982" s="63"/>
      <c r="D1982" s="191"/>
      <c r="E1982" s="63"/>
      <c r="F1982" s="63"/>
      <c r="G1982" s="191"/>
      <c r="H1982" s="191"/>
      <c r="I1982" s="191"/>
      <c r="J1982" s="191"/>
      <c r="K1982" s="191"/>
      <c r="L1982" s="191"/>
      <c r="M1982" s="191"/>
      <c r="N1982" s="191"/>
    </row>
    <row r="1983" spans="1:14" s="434" customFormat="1">
      <c r="A1983" s="191"/>
      <c r="B1983" s="191"/>
      <c r="C1983" s="63"/>
      <c r="D1983" s="191"/>
      <c r="E1983" s="63"/>
      <c r="F1983" s="63"/>
      <c r="G1983" s="191"/>
      <c r="H1983" s="191"/>
      <c r="I1983" s="191"/>
      <c r="J1983" s="191"/>
      <c r="K1983" s="191"/>
      <c r="L1983" s="191"/>
      <c r="M1983" s="191"/>
      <c r="N1983" s="191"/>
    </row>
    <row r="1984" spans="1:14" s="434" customFormat="1">
      <c r="A1984" s="191"/>
      <c r="B1984" s="191"/>
      <c r="C1984" s="63"/>
      <c r="D1984" s="191"/>
      <c r="E1984" s="63"/>
      <c r="F1984" s="63"/>
      <c r="G1984" s="191"/>
      <c r="H1984" s="191"/>
      <c r="I1984" s="191"/>
      <c r="J1984" s="191"/>
      <c r="K1984" s="191"/>
      <c r="L1984" s="191"/>
      <c r="M1984" s="191"/>
      <c r="N1984" s="191"/>
    </row>
    <row r="1985" spans="1:14" s="434" customFormat="1">
      <c r="A1985" s="191"/>
      <c r="B1985" s="191"/>
      <c r="C1985" s="63"/>
      <c r="D1985" s="191"/>
      <c r="E1985" s="63"/>
      <c r="F1985" s="63"/>
      <c r="G1985" s="191"/>
      <c r="H1985" s="191"/>
      <c r="I1985" s="191"/>
      <c r="J1985" s="191"/>
      <c r="K1985" s="191"/>
      <c r="L1985" s="191"/>
      <c r="M1985" s="191"/>
      <c r="N1985" s="191"/>
    </row>
    <row r="1986" spans="1:14" s="434" customFormat="1">
      <c r="A1986" s="191"/>
      <c r="B1986" s="191"/>
      <c r="C1986" s="63"/>
      <c r="D1986" s="191"/>
      <c r="E1986" s="63"/>
      <c r="F1986" s="63"/>
      <c r="G1986" s="191"/>
      <c r="H1986" s="191"/>
      <c r="I1986" s="191"/>
      <c r="J1986" s="191"/>
      <c r="K1986" s="191"/>
      <c r="L1986" s="191"/>
      <c r="M1986" s="191"/>
      <c r="N1986" s="191"/>
    </row>
    <row r="1987" spans="1:14" s="434" customFormat="1">
      <c r="A1987" s="191"/>
      <c r="B1987" s="191"/>
      <c r="C1987" s="63"/>
      <c r="D1987" s="191"/>
      <c r="E1987" s="63"/>
      <c r="F1987" s="63"/>
      <c r="G1987" s="191"/>
      <c r="H1987" s="191"/>
      <c r="I1987" s="191"/>
      <c r="J1987" s="191"/>
      <c r="K1987" s="191"/>
      <c r="L1987" s="191"/>
      <c r="M1987" s="191"/>
      <c r="N1987" s="191"/>
    </row>
    <row r="1988" spans="1:14" s="434" customFormat="1">
      <c r="A1988" s="191"/>
      <c r="B1988" s="191"/>
      <c r="C1988" s="63"/>
      <c r="D1988" s="191"/>
      <c r="E1988" s="63"/>
      <c r="F1988" s="63"/>
      <c r="G1988" s="191"/>
      <c r="H1988" s="191"/>
      <c r="I1988" s="191"/>
      <c r="J1988" s="191"/>
      <c r="K1988" s="191"/>
      <c r="L1988" s="191"/>
      <c r="M1988" s="191"/>
      <c r="N1988" s="191"/>
    </row>
    <row r="1989" spans="1:14" s="434" customFormat="1">
      <c r="A1989" s="191"/>
      <c r="B1989" s="191"/>
      <c r="C1989" s="63"/>
      <c r="D1989" s="191"/>
      <c r="E1989" s="63"/>
      <c r="F1989" s="63"/>
      <c r="G1989" s="191"/>
      <c r="H1989" s="191"/>
      <c r="I1989" s="191"/>
      <c r="J1989" s="191"/>
      <c r="K1989" s="191"/>
      <c r="L1989" s="191"/>
      <c r="M1989" s="191"/>
      <c r="N1989" s="191"/>
    </row>
    <row r="1990" spans="1:14" s="434" customFormat="1">
      <c r="A1990" s="191"/>
      <c r="B1990" s="191"/>
      <c r="C1990" s="63"/>
      <c r="D1990" s="191"/>
      <c r="E1990" s="63"/>
      <c r="F1990" s="63"/>
      <c r="G1990" s="191"/>
      <c r="H1990" s="191"/>
      <c r="I1990" s="191"/>
      <c r="J1990" s="191"/>
      <c r="K1990" s="191"/>
      <c r="L1990" s="191"/>
      <c r="M1990" s="191"/>
      <c r="N1990" s="191"/>
    </row>
    <row r="1991" spans="1:14" s="434" customFormat="1">
      <c r="A1991" s="191"/>
      <c r="B1991" s="191"/>
      <c r="C1991" s="63"/>
      <c r="D1991" s="191"/>
      <c r="E1991" s="63"/>
      <c r="F1991" s="63"/>
      <c r="G1991" s="191"/>
      <c r="H1991" s="191"/>
      <c r="I1991" s="191"/>
      <c r="J1991" s="191"/>
      <c r="K1991" s="191"/>
      <c r="L1991" s="191"/>
      <c r="M1991" s="191"/>
      <c r="N1991" s="191"/>
    </row>
    <row r="1992" spans="1:14" s="434" customFormat="1">
      <c r="A1992" s="191"/>
      <c r="B1992" s="191"/>
      <c r="C1992" s="63"/>
      <c r="D1992" s="191"/>
      <c r="E1992" s="63"/>
      <c r="F1992" s="63"/>
      <c r="G1992" s="191"/>
      <c r="H1992" s="191"/>
      <c r="I1992" s="191"/>
      <c r="J1992" s="191"/>
      <c r="K1992" s="191"/>
      <c r="L1992" s="191"/>
      <c r="M1992" s="191"/>
      <c r="N1992" s="191"/>
    </row>
    <row r="1993" spans="1:14" s="434" customFormat="1">
      <c r="A1993" s="191"/>
      <c r="B1993" s="191"/>
      <c r="C1993" s="63"/>
      <c r="D1993" s="191"/>
      <c r="E1993" s="63"/>
      <c r="F1993" s="63"/>
      <c r="G1993" s="191"/>
      <c r="H1993" s="191"/>
      <c r="I1993" s="191"/>
      <c r="J1993" s="191"/>
      <c r="K1993" s="191"/>
      <c r="L1993" s="191"/>
      <c r="M1993" s="191"/>
      <c r="N1993" s="191"/>
    </row>
    <row r="1994" spans="1:14" s="434" customFormat="1">
      <c r="A1994" s="191"/>
      <c r="B1994" s="191"/>
      <c r="C1994" s="63"/>
      <c r="D1994" s="191"/>
      <c r="E1994" s="63"/>
      <c r="F1994" s="63"/>
      <c r="G1994" s="191"/>
      <c r="H1994" s="191"/>
      <c r="I1994" s="191"/>
      <c r="J1994" s="191"/>
      <c r="K1994" s="191"/>
      <c r="L1994" s="191"/>
      <c r="M1994" s="191"/>
      <c r="N1994" s="191"/>
    </row>
    <row r="1995" spans="1:14" s="434" customFormat="1">
      <c r="A1995" s="191"/>
      <c r="B1995" s="191"/>
      <c r="C1995" s="63"/>
      <c r="D1995" s="191"/>
      <c r="E1995" s="63"/>
      <c r="F1995" s="63"/>
      <c r="G1995" s="191"/>
      <c r="H1995" s="191"/>
      <c r="I1995" s="191"/>
      <c r="J1995" s="191"/>
      <c r="K1995" s="191"/>
      <c r="L1995" s="191"/>
      <c r="M1995" s="191"/>
      <c r="N1995" s="191"/>
    </row>
    <row r="1996" spans="1:14" s="434" customFormat="1">
      <c r="A1996" s="191"/>
      <c r="B1996" s="191"/>
      <c r="C1996" s="63"/>
      <c r="D1996" s="191"/>
      <c r="E1996" s="63"/>
      <c r="F1996" s="63"/>
      <c r="G1996" s="191"/>
      <c r="H1996" s="191"/>
      <c r="I1996" s="191"/>
      <c r="J1996" s="191"/>
      <c r="K1996" s="191"/>
      <c r="L1996" s="191"/>
      <c r="M1996" s="191"/>
      <c r="N1996" s="191"/>
    </row>
    <row r="1997" spans="1:14" s="434" customFormat="1">
      <c r="A1997" s="191"/>
      <c r="B1997" s="191"/>
      <c r="C1997" s="63"/>
      <c r="D1997" s="191"/>
      <c r="E1997" s="63"/>
      <c r="F1997" s="63"/>
      <c r="G1997" s="191"/>
      <c r="H1997" s="191"/>
      <c r="I1997" s="191"/>
      <c r="J1997" s="191"/>
      <c r="K1997" s="191"/>
      <c r="L1997" s="191"/>
      <c r="M1997" s="191"/>
      <c r="N1997" s="191"/>
    </row>
    <row r="1998" spans="1:14" s="434" customFormat="1">
      <c r="A1998" s="191"/>
      <c r="B1998" s="191"/>
      <c r="C1998" s="63"/>
      <c r="D1998" s="191"/>
      <c r="E1998" s="63"/>
      <c r="F1998" s="63"/>
      <c r="G1998" s="191"/>
      <c r="H1998" s="191"/>
      <c r="I1998" s="191"/>
      <c r="J1998" s="191"/>
      <c r="K1998" s="191"/>
      <c r="L1998" s="191"/>
      <c r="M1998" s="191"/>
      <c r="N1998" s="191"/>
    </row>
    <row r="1999" spans="1:14" s="434" customFormat="1">
      <c r="A1999" s="191"/>
      <c r="B1999" s="191"/>
      <c r="C1999" s="63"/>
      <c r="D1999" s="191"/>
      <c r="E1999" s="63"/>
      <c r="F1999" s="63"/>
      <c r="G1999" s="191"/>
      <c r="H1999" s="191"/>
      <c r="I1999" s="191"/>
      <c r="J1999" s="191"/>
      <c r="K1999" s="191"/>
      <c r="L1999" s="191"/>
      <c r="M1999" s="191"/>
      <c r="N1999" s="191"/>
    </row>
    <row r="2000" spans="1:14" s="434" customFormat="1">
      <c r="A2000" s="191"/>
      <c r="B2000" s="191"/>
      <c r="C2000" s="63"/>
      <c r="D2000" s="191"/>
      <c r="E2000" s="63"/>
      <c r="F2000" s="63"/>
      <c r="G2000" s="191"/>
      <c r="H2000" s="191"/>
      <c r="I2000" s="191"/>
      <c r="J2000" s="191"/>
      <c r="K2000" s="191"/>
      <c r="L2000" s="191"/>
      <c r="M2000" s="191"/>
      <c r="N2000" s="191"/>
    </row>
    <row r="2001" spans="1:14" s="434" customFormat="1">
      <c r="A2001" s="191"/>
      <c r="B2001" s="191"/>
      <c r="C2001" s="63"/>
      <c r="D2001" s="191"/>
      <c r="E2001" s="63"/>
      <c r="F2001" s="63"/>
      <c r="G2001" s="191"/>
      <c r="H2001" s="191"/>
      <c r="I2001" s="191"/>
      <c r="J2001" s="191"/>
      <c r="K2001" s="191"/>
      <c r="L2001" s="191"/>
      <c r="M2001" s="191"/>
      <c r="N2001" s="191"/>
    </row>
    <row r="2002" spans="1:14" s="434" customFormat="1">
      <c r="A2002" s="191"/>
      <c r="B2002" s="191"/>
      <c r="C2002" s="63"/>
      <c r="D2002" s="191"/>
      <c r="E2002" s="63"/>
      <c r="F2002" s="63"/>
      <c r="G2002" s="191"/>
      <c r="H2002" s="191"/>
      <c r="I2002" s="191"/>
      <c r="J2002" s="191"/>
      <c r="K2002" s="191"/>
      <c r="L2002" s="191"/>
      <c r="M2002" s="191"/>
      <c r="N2002" s="191"/>
    </row>
    <row r="2003" spans="1:14" s="434" customFormat="1">
      <c r="A2003" s="191"/>
      <c r="B2003" s="191"/>
      <c r="C2003" s="63"/>
      <c r="D2003" s="191"/>
      <c r="E2003" s="63"/>
      <c r="F2003" s="63"/>
      <c r="G2003" s="191"/>
      <c r="H2003" s="191"/>
      <c r="I2003" s="191"/>
      <c r="J2003" s="191"/>
      <c r="K2003" s="191"/>
      <c r="L2003" s="191"/>
      <c r="M2003" s="191"/>
      <c r="N2003" s="191"/>
    </row>
    <row r="2004" spans="1:14" s="434" customFormat="1">
      <c r="A2004" s="191"/>
      <c r="B2004" s="191"/>
      <c r="C2004" s="63"/>
      <c r="D2004" s="191"/>
      <c r="E2004" s="63"/>
      <c r="F2004" s="63"/>
      <c r="G2004" s="191"/>
      <c r="H2004" s="191"/>
      <c r="I2004" s="191"/>
      <c r="J2004" s="191"/>
      <c r="K2004" s="191"/>
      <c r="L2004" s="191"/>
      <c r="M2004" s="191"/>
      <c r="N2004" s="191"/>
    </row>
    <row r="2005" spans="1:14" s="434" customFormat="1">
      <c r="A2005" s="191"/>
      <c r="B2005" s="191"/>
      <c r="C2005" s="63"/>
      <c r="D2005" s="191"/>
      <c r="E2005" s="63"/>
      <c r="F2005" s="63"/>
      <c r="G2005" s="191"/>
      <c r="H2005" s="191"/>
      <c r="I2005" s="191"/>
      <c r="J2005" s="191"/>
      <c r="K2005" s="191"/>
      <c r="L2005" s="191"/>
      <c r="M2005" s="191"/>
      <c r="N2005" s="191"/>
    </row>
    <row r="2006" spans="1:14" s="434" customFormat="1">
      <c r="A2006" s="191"/>
      <c r="B2006" s="191"/>
      <c r="C2006" s="63"/>
      <c r="D2006" s="191"/>
      <c r="E2006" s="63"/>
      <c r="F2006" s="63"/>
      <c r="G2006" s="191"/>
      <c r="H2006" s="191"/>
      <c r="I2006" s="191"/>
      <c r="J2006" s="191"/>
      <c r="K2006" s="191"/>
      <c r="L2006" s="191"/>
      <c r="M2006" s="191"/>
      <c r="N2006" s="191"/>
    </row>
    <row r="2007" spans="1:14" s="434" customFormat="1">
      <c r="A2007" s="191"/>
      <c r="B2007" s="191"/>
      <c r="C2007" s="63"/>
      <c r="D2007" s="191"/>
      <c r="E2007" s="63"/>
      <c r="F2007" s="63"/>
      <c r="G2007" s="191"/>
      <c r="H2007" s="191"/>
      <c r="I2007" s="191"/>
      <c r="J2007" s="191"/>
      <c r="K2007" s="191"/>
      <c r="L2007" s="191"/>
      <c r="M2007" s="191"/>
      <c r="N2007" s="191"/>
    </row>
    <row r="2008" spans="1:14" s="434" customFormat="1">
      <c r="A2008" s="191"/>
      <c r="B2008" s="191"/>
      <c r="C2008" s="63"/>
      <c r="D2008" s="191"/>
      <c r="E2008" s="63"/>
      <c r="F2008" s="63"/>
      <c r="G2008" s="191"/>
      <c r="H2008" s="191"/>
      <c r="I2008" s="191"/>
      <c r="J2008" s="191"/>
      <c r="K2008" s="191"/>
      <c r="L2008" s="191"/>
      <c r="M2008" s="191"/>
      <c r="N2008" s="191"/>
    </row>
    <row r="2009" spans="1:14" s="434" customFormat="1">
      <c r="A2009" s="191"/>
      <c r="B2009" s="191"/>
      <c r="C2009" s="63"/>
      <c r="D2009" s="191"/>
      <c r="E2009" s="63"/>
      <c r="F2009" s="63"/>
      <c r="G2009" s="191"/>
      <c r="H2009" s="191"/>
      <c r="I2009" s="191"/>
      <c r="J2009" s="191"/>
      <c r="K2009" s="191"/>
      <c r="L2009" s="191"/>
      <c r="M2009" s="191"/>
      <c r="N2009" s="191"/>
    </row>
    <row r="2010" spans="1:14" s="434" customFormat="1">
      <c r="A2010" s="191"/>
      <c r="B2010" s="191"/>
      <c r="C2010" s="63"/>
      <c r="D2010" s="191"/>
      <c r="E2010" s="63"/>
      <c r="F2010" s="63"/>
      <c r="G2010" s="191"/>
      <c r="H2010" s="191"/>
      <c r="I2010" s="191"/>
      <c r="J2010" s="191"/>
      <c r="K2010" s="191"/>
      <c r="L2010" s="191"/>
      <c r="M2010" s="191"/>
      <c r="N2010" s="191"/>
    </row>
    <row r="2011" spans="1:14" s="434" customFormat="1">
      <c r="A2011" s="191"/>
      <c r="B2011" s="191"/>
      <c r="C2011" s="63"/>
      <c r="D2011" s="191"/>
      <c r="E2011" s="63"/>
      <c r="F2011" s="63"/>
      <c r="G2011" s="191"/>
      <c r="H2011" s="191"/>
      <c r="I2011" s="191"/>
      <c r="J2011" s="191"/>
      <c r="K2011" s="191"/>
      <c r="L2011" s="191"/>
      <c r="M2011" s="191"/>
      <c r="N2011" s="191"/>
    </row>
    <row r="2012" spans="1:14" s="434" customFormat="1">
      <c r="A2012" s="191"/>
      <c r="B2012" s="191"/>
      <c r="C2012" s="63"/>
      <c r="D2012" s="191"/>
      <c r="E2012" s="63"/>
      <c r="F2012" s="63"/>
      <c r="G2012" s="191"/>
      <c r="H2012" s="191"/>
      <c r="I2012" s="191"/>
      <c r="J2012" s="191"/>
      <c r="K2012" s="191"/>
      <c r="L2012" s="191"/>
      <c r="M2012" s="191"/>
      <c r="N2012" s="191"/>
    </row>
    <row r="2013" spans="1:14" s="434" customFormat="1">
      <c r="A2013" s="191"/>
      <c r="B2013" s="191"/>
      <c r="C2013" s="63"/>
      <c r="D2013" s="191"/>
      <c r="E2013" s="63"/>
      <c r="F2013" s="63"/>
      <c r="G2013" s="191"/>
      <c r="H2013" s="191"/>
      <c r="I2013" s="191"/>
      <c r="J2013" s="191"/>
      <c r="K2013" s="191"/>
      <c r="L2013" s="191"/>
      <c r="M2013" s="191"/>
      <c r="N2013" s="191"/>
    </row>
    <row r="2014" spans="1:14" s="434" customFormat="1">
      <c r="A2014" s="191"/>
      <c r="B2014" s="191"/>
      <c r="C2014" s="63"/>
      <c r="D2014" s="191"/>
      <c r="E2014" s="63"/>
      <c r="F2014" s="63"/>
      <c r="G2014" s="191"/>
      <c r="H2014" s="191"/>
      <c r="I2014" s="191"/>
      <c r="J2014" s="191"/>
      <c r="K2014" s="191"/>
      <c r="L2014" s="191"/>
      <c r="M2014" s="191"/>
      <c r="N2014" s="191"/>
    </row>
    <row r="2015" spans="1:14" s="434" customFormat="1">
      <c r="A2015" s="191"/>
      <c r="B2015" s="191"/>
      <c r="C2015" s="63"/>
      <c r="D2015" s="191"/>
      <c r="E2015" s="63"/>
      <c r="F2015" s="63"/>
      <c r="G2015" s="191"/>
      <c r="H2015" s="191"/>
      <c r="I2015" s="191"/>
      <c r="J2015" s="191"/>
      <c r="K2015" s="191"/>
      <c r="L2015" s="191"/>
      <c r="M2015" s="191"/>
      <c r="N2015" s="191"/>
    </row>
    <row r="2016" spans="1:14" s="434" customFormat="1">
      <c r="A2016" s="191"/>
      <c r="B2016" s="191"/>
      <c r="C2016" s="63"/>
      <c r="D2016" s="191"/>
      <c r="E2016" s="63"/>
      <c r="F2016" s="63"/>
      <c r="G2016" s="191"/>
      <c r="H2016" s="191"/>
      <c r="I2016" s="191"/>
      <c r="J2016" s="191"/>
      <c r="K2016" s="191"/>
      <c r="L2016" s="191"/>
      <c r="M2016" s="191"/>
      <c r="N2016" s="191"/>
    </row>
    <row r="2017" spans="1:14" s="434" customFormat="1">
      <c r="A2017" s="191"/>
      <c r="B2017" s="191"/>
      <c r="C2017" s="63"/>
      <c r="D2017" s="191"/>
      <c r="E2017" s="63"/>
      <c r="F2017" s="63"/>
      <c r="G2017" s="191"/>
      <c r="H2017" s="191"/>
      <c r="I2017" s="191"/>
      <c r="J2017" s="191"/>
      <c r="K2017" s="191"/>
      <c r="L2017" s="191"/>
      <c r="M2017" s="191"/>
      <c r="N2017" s="191"/>
    </row>
    <row r="2018" spans="1:14" s="434" customFormat="1">
      <c r="A2018" s="191"/>
      <c r="B2018" s="191"/>
      <c r="C2018" s="63"/>
      <c r="D2018" s="191"/>
      <c r="E2018" s="63"/>
      <c r="F2018" s="63"/>
      <c r="G2018" s="191"/>
      <c r="H2018" s="191"/>
      <c r="I2018" s="191"/>
      <c r="J2018" s="191"/>
      <c r="K2018" s="191"/>
      <c r="L2018" s="191"/>
      <c r="M2018" s="191"/>
      <c r="N2018" s="191"/>
    </row>
    <row r="2019" spans="1:14" s="434" customFormat="1">
      <c r="A2019" s="191"/>
      <c r="B2019" s="191"/>
      <c r="C2019" s="63"/>
      <c r="D2019" s="191"/>
      <c r="E2019" s="63"/>
      <c r="F2019" s="63"/>
      <c r="G2019" s="191"/>
      <c r="H2019" s="191"/>
      <c r="I2019" s="191"/>
      <c r="J2019" s="191"/>
      <c r="K2019" s="191"/>
      <c r="L2019" s="191"/>
      <c r="M2019" s="191"/>
      <c r="N2019" s="191"/>
    </row>
    <row r="2020" spans="1:14" s="434" customFormat="1">
      <c r="A2020" s="191"/>
      <c r="B2020" s="191"/>
      <c r="C2020" s="63"/>
      <c r="D2020" s="191"/>
      <c r="E2020" s="63"/>
      <c r="F2020" s="63"/>
      <c r="G2020" s="191"/>
      <c r="H2020" s="191"/>
      <c r="I2020" s="191"/>
      <c r="J2020" s="191"/>
      <c r="K2020" s="191"/>
      <c r="L2020" s="191"/>
      <c r="M2020" s="191"/>
      <c r="N2020" s="191"/>
    </row>
    <row r="2021" spans="1:14" s="434" customFormat="1">
      <c r="A2021" s="191"/>
      <c r="B2021" s="191"/>
      <c r="C2021" s="63"/>
      <c r="D2021" s="191"/>
      <c r="E2021" s="63"/>
      <c r="F2021" s="63"/>
      <c r="G2021" s="191"/>
      <c r="H2021" s="191"/>
      <c r="I2021" s="191"/>
      <c r="J2021" s="191"/>
      <c r="K2021" s="191"/>
      <c r="L2021" s="191"/>
      <c r="M2021" s="191"/>
      <c r="N2021" s="191"/>
    </row>
    <row r="2022" spans="1:14" s="434" customFormat="1">
      <c r="A2022" s="191"/>
      <c r="B2022" s="191"/>
      <c r="C2022" s="63"/>
      <c r="D2022" s="191"/>
      <c r="E2022" s="63"/>
      <c r="F2022" s="63"/>
      <c r="G2022" s="191"/>
      <c r="H2022" s="191"/>
      <c r="I2022" s="191"/>
      <c r="J2022" s="191"/>
      <c r="K2022" s="191"/>
      <c r="L2022" s="191"/>
      <c r="M2022" s="191"/>
      <c r="N2022" s="191"/>
    </row>
    <row r="2023" spans="1:14" s="434" customFormat="1">
      <c r="A2023" s="191"/>
      <c r="B2023" s="191"/>
      <c r="C2023" s="63"/>
      <c r="D2023" s="191"/>
      <c r="E2023" s="63"/>
      <c r="F2023" s="63"/>
      <c r="G2023" s="191"/>
      <c r="H2023" s="191"/>
      <c r="I2023" s="191"/>
      <c r="J2023" s="191"/>
      <c r="K2023" s="191"/>
      <c r="L2023" s="191"/>
      <c r="M2023" s="191"/>
      <c r="N2023" s="191"/>
    </row>
    <row r="2024" spans="1:14" s="434" customFormat="1">
      <c r="A2024" s="191"/>
      <c r="B2024" s="191"/>
      <c r="C2024" s="63"/>
      <c r="D2024" s="191"/>
      <c r="E2024" s="63"/>
      <c r="F2024" s="63"/>
      <c r="G2024" s="191"/>
      <c r="H2024" s="191"/>
      <c r="I2024" s="191"/>
      <c r="J2024" s="191"/>
      <c r="K2024" s="191"/>
      <c r="L2024" s="191"/>
      <c r="M2024" s="191"/>
      <c r="N2024" s="191"/>
    </row>
    <row r="2025" spans="1:14" s="434" customFormat="1">
      <c r="A2025" s="191"/>
      <c r="B2025" s="191"/>
      <c r="C2025" s="63"/>
      <c r="D2025" s="191"/>
      <c r="E2025" s="63"/>
      <c r="F2025" s="63"/>
      <c r="G2025" s="191"/>
      <c r="H2025" s="191"/>
      <c r="I2025" s="191"/>
      <c r="J2025" s="191"/>
      <c r="K2025" s="191"/>
      <c r="L2025" s="191"/>
      <c r="M2025" s="191"/>
      <c r="N2025" s="191"/>
    </row>
    <row r="2026" spans="1:14" s="434" customFormat="1">
      <c r="A2026" s="191"/>
      <c r="B2026" s="191"/>
      <c r="C2026" s="63"/>
      <c r="D2026" s="191"/>
      <c r="E2026" s="63"/>
      <c r="F2026" s="63"/>
      <c r="G2026" s="191"/>
      <c r="H2026" s="191"/>
      <c r="I2026" s="191"/>
      <c r="J2026" s="191"/>
      <c r="K2026" s="191"/>
      <c r="L2026" s="191"/>
      <c r="M2026" s="191"/>
      <c r="N2026" s="191"/>
    </row>
    <row r="2027" spans="1:14" s="434" customFormat="1">
      <c r="A2027" s="191"/>
      <c r="B2027" s="191"/>
      <c r="C2027" s="63"/>
      <c r="D2027" s="191"/>
      <c r="E2027" s="63"/>
      <c r="F2027" s="63"/>
      <c r="G2027" s="191"/>
      <c r="H2027" s="191"/>
      <c r="I2027" s="191"/>
      <c r="J2027" s="191"/>
      <c r="K2027" s="191"/>
      <c r="L2027" s="191"/>
      <c r="M2027" s="191"/>
      <c r="N2027" s="191"/>
    </row>
    <row r="2028" spans="1:14" s="434" customFormat="1">
      <c r="A2028" s="191"/>
      <c r="B2028" s="191"/>
      <c r="C2028" s="63"/>
      <c r="D2028" s="191"/>
      <c r="E2028" s="63"/>
      <c r="F2028" s="63"/>
      <c r="G2028" s="191"/>
      <c r="H2028" s="191"/>
      <c r="I2028" s="191"/>
      <c r="J2028" s="191"/>
      <c r="K2028" s="191"/>
      <c r="L2028" s="191"/>
      <c r="M2028" s="191"/>
      <c r="N2028" s="191"/>
    </row>
    <row r="2029" spans="1:14" s="434" customFormat="1">
      <c r="A2029" s="191"/>
      <c r="B2029" s="191"/>
      <c r="C2029" s="63"/>
      <c r="D2029" s="191"/>
      <c r="E2029" s="63"/>
      <c r="F2029" s="63"/>
      <c r="G2029" s="191"/>
      <c r="H2029" s="191"/>
      <c r="I2029" s="191"/>
      <c r="J2029" s="191"/>
      <c r="K2029" s="191"/>
      <c r="L2029" s="191"/>
      <c r="M2029" s="191"/>
      <c r="N2029" s="191"/>
    </row>
    <row r="2030" spans="1:14" s="434" customFormat="1">
      <c r="A2030" s="191"/>
      <c r="B2030" s="191"/>
      <c r="C2030" s="63"/>
      <c r="D2030" s="191"/>
      <c r="E2030" s="63"/>
      <c r="F2030" s="63"/>
      <c r="G2030" s="191"/>
      <c r="H2030" s="191"/>
      <c r="I2030" s="191"/>
      <c r="J2030" s="191"/>
      <c r="K2030" s="191"/>
      <c r="L2030" s="191"/>
      <c r="M2030" s="191"/>
      <c r="N2030" s="191"/>
    </row>
    <row r="2031" spans="1:14" s="434" customFormat="1">
      <c r="A2031" s="191"/>
      <c r="B2031" s="191"/>
      <c r="C2031" s="63"/>
      <c r="D2031" s="191"/>
      <c r="E2031" s="63"/>
      <c r="F2031" s="63"/>
      <c r="G2031" s="191"/>
      <c r="H2031" s="191"/>
      <c r="I2031" s="191"/>
      <c r="J2031" s="191"/>
      <c r="K2031" s="191"/>
      <c r="L2031" s="191"/>
      <c r="M2031" s="191"/>
      <c r="N2031" s="191"/>
    </row>
    <row r="2032" spans="1:14" s="434" customFormat="1">
      <c r="A2032" s="191"/>
      <c r="B2032" s="191"/>
      <c r="C2032" s="63"/>
      <c r="D2032" s="191"/>
      <c r="E2032" s="63"/>
      <c r="F2032" s="63"/>
      <c r="G2032" s="191"/>
      <c r="H2032" s="191"/>
      <c r="I2032" s="191"/>
      <c r="J2032" s="191"/>
      <c r="K2032" s="191"/>
      <c r="L2032" s="191"/>
      <c r="M2032" s="191"/>
      <c r="N2032" s="191"/>
    </row>
    <row r="2033" spans="1:14" s="434" customFormat="1">
      <c r="A2033" s="191"/>
      <c r="B2033" s="191"/>
      <c r="C2033" s="63"/>
      <c r="D2033" s="191"/>
      <c r="E2033" s="63"/>
      <c r="F2033" s="63"/>
      <c r="G2033" s="191"/>
      <c r="H2033" s="191"/>
      <c r="I2033" s="191"/>
      <c r="J2033" s="191"/>
      <c r="K2033" s="191"/>
      <c r="L2033" s="191"/>
      <c r="M2033" s="191"/>
      <c r="N2033" s="191"/>
    </row>
    <row r="2034" spans="1:14" s="434" customFormat="1">
      <c r="A2034" s="191"/>
      <c r="B2034" s="191"/>
      <c r="C2034" s="63"/>
      <c r="D2034" s="191"/>
      <c r="E2034" s="63"/>
      <c r="F2034" s="63"/>
      <c r="G2034" s="191"/>
      <c r="H2034" s="191"/>
      <c r="I2034" s="191"/>
      <c r="J2034" s="191"/>
      <c r="K2034" s="191"/>
      <c r="L2034" s="191"/>
      <c r="M2034" s="191"/>
      <c r="N2034" s="191"/>
    </row>
    <row r="2035" spans="1:14" s="434" customFormat="1">
      <c r="A2035" s="191"/>
      <c r="B2035" s="191"/>
      <c r="C2035" s="63"/>
      <c r="D2035" s="191"/>
      <c r="E2035" s="63"/>
      <c r="F2035" s="63"/>
      <c r="G2035" s="191"/>
      <c r="H2035" s="191"/>
      <c r="I2035" s="191"/>
      <c r="J2035" s="191"/>
      <c r="K2035" s="191"/>
      <c r="L2035" s="191"/>
      <c r="M2035" s="191"/>
      <c r="N2035" s="191"/>
    </row>
    <row r="2036" spans="1:14" s="434" customFormat="1">
      <c r="A2036" s="191"/>
      <c r="B2036" s="191"/>
      <c r="C2036" s="63"/>
      <c r="D2036" s="191"/>
      <c r="E2036" s="63"/>
      <c r="F2036" s="63"/>
      <c r="G2036" s="191"/>
      <c r="H2036" s="191"/>
      <c r="I2036" s="191"/>
      <c r="J2036" s="191"/>
      <c r="K2036" s="191"/>
      <c r="L2036" s="191"/>
      <c r="M2036" s="191"/>
      <c r="N2036" s="191"/>
    </row>
    <row r="2037" spans="1:14" s="434" customFormat="1">
      <c r="A2037" s="191"/>
      <c r="B2037" s="191"/>
      <c r="C2037" s="63"/>
      <c r="D2037" s="191"/>
      <c r="E2037" s="63"/>
      <c r="F2037" s="63"/>
      <c r="G2037" s="191"/>
      <c r="H2037" s="191"/>
      <c r="I2037" s="191"/>
      <c r="J2037" s="191"/>
      <c r="K2037" s="191"/>
      <c r="L2037" s="191"/>
      <c r="M2037" s="191"/>
      <c r="N2037" s="191"/>
    </row>
    <row r="2038" spans="1:14" s="434" customFormat="1">
      <c r="A2038" s="191"/>
      <c r="B2038" s="191"/>
      <c r="C2038" s="63"/>
      <c r="D2038" s="191"/>
      <c r="E2038" s="63"/>
      <c r="F2038" s="63"/>
      <c r="G2038" s="191"/>
      <c r="H2038" s="191"/>
      <c r="I2038" s="191"/>
      <c r="J2038" s="191"/>
      <c r="K2038" s="191"/>
      <c r="L2038" s="191"/>
      <c r="M2038" s="191"/>
      <c r="N2038" s="191"/>
    </row>
    <row r="2039" spans="1:14" s="434" customFormat="1">
      <c r="A2039" s="191"/>
      <c r="B2039" s="191"/>
      <c r="C2039" s="63"/>
      <c r="D2039" s="191"/>
      <c r="E2039" s="63"/>
      <c r="F2039" s="63"/>
      <c r="G2039" s="191"/>
      <c r="H2039" s="191"/>
      <c r="I2039" s="191"/>
      <c r="J2039" s="191"/>
      <c r="K2039" s="191"/>
      <c r="L2039" s="191"/>
      <c r="M2039" s="191"/>
      <c r="N2039" s="191"/>
    </row>
    <row r="2040" spans="1:14" s="434" customFormat="1">
      <c r="A2040" s="191"/>
      <c r="B2040" s="191"/>
      <c r="C2040" s="63"/>
      <c r="D2040" s="191"/>
      <c r="E2040" s="63"/>
      <c r="F2040" s="63"/>
      <c r="G2040" s="191"/>
      <c r="H2040" s="191"/>
      <c r="I2040" s="191"/>
      <c r="J2040" s="191"/>
      <c r="K2040" s="191"/>
      <c r="L2040" s="191"/>
      <c r="M2040" s="191"/>
      <c r="N2040" s="191"/>
    </row>
    <row r="2041" spans="1:14" s="434" customFormat="1">
      <c r="A2041" s="191"/>
      <c r="B2041" s="191"/>
      <c r="C2041" s="63"/>
      <c r="D2041" s="191"/>
      <c r="E2041" s="63"/>
      <c r="F2041" s="63"/>
      <c r="G2041" s="191"/>
      <c r="H2041" s="191"/>
      <c r="I2041" s="191"/>
      <c r="J2041" s="191"/>
      <c r="K2041" s="191"/>
      <c r="L2041" s="191"/>
      <c r="M2041" s="191"/>
      <c r="N2041" s="191"/>
    </row>
    <row r="2042" spans="1:14" s="434" customFormat="1">
      <c r="A2042" s="191"/>
      <c r="B2042" s="191"/>
      <c r="C2042" s="63"/>
      <c r="D2042" s="191"/>
      <c r="E2042" s="63"/>
      <c r="F2042" s="63"/>
      <c r="G2042" s="191"/>
      <c r="H2042" s="191"/>
      <c r="I2042" s="191"/>
      <c r="J2042" s="191"/>
      <c r="K2042" s="191"/>
      <c r="L2042" s="191"/>
      <c r="M2042" s="191"/>
      <c r="N2042" s="191"/>
    </row>
    <row r="2043" spans="1:14" s="434" customFormat="1">
      <c r="A2043" s="191"/>
      <c r="B2043" s="191"/>
      <c r="C2043" s="63"/>
      <c r="D2043" s="191"/>
      <c r="E2043" s="63"/>
      <c r="F2043" s="63"/>
      <c r="G2043" s="191"/>
      <c r="H2043" s="191"/>
      <c r="I2043" s="191"/>
      <c r="J2043" s="191"/>
      <c r="K2043" s="191"/>
      <c r="L2043" s="191"/>
      <c r="M2043" s="191"/>
      <c r="N2043" s="191"/>
    </row>
    <row r="2044" spans="1:14" s="434" customFormat="1">
      <c r="A2044" s="191"/>
      <c r="B2044" s="191"/>
      <c r="C2044" s="63"/>
      <c r="D2044" s="191"/>
      <c r="E2044" s="63"/>
      <c r="F2044" s="63"/>
      <c r="G2044" s="191"/>
      <c r="H2044" s="191"/>
      <c r="I2044" s="191"/>
      <c r="J2044" s="191"/>
      <c r="K2044" s="191"/>
      <c r="L2044" s="191"/>
      <c r="M2044" s="191"/>
      <c r="N2044" s="191"/>
    </row>
    <row r="2045" spans="1:14" s="434" customFormat="1">
      <c r="A2045" s="191"/>
      <c r="B2045" s="191"/>
      <c r="C2045" s="63"/>
      <c r="D2045" s="191"/>
      <c r="E2045" s="63"/>
      <c r="F2045" s="63"/>
      <c r="G2045" s="191"/>
      <c r="H2045" s="191"/>
      <c r="I2045" s="191"/>
      <c r="J2045" s="191"/>
      <c r="K2045" s="191"/>
      <c r="L2045" s="191"/>
      <c r="M2045" s="191"/>
      <c r="N2045" s="191"/>
    </row>
    <row r="2046" spans="1:14" s="434" customFormat="1">
      <c r="A2046" s="191"/>
      <c r="B2046" s="191"/>
      <c r="C2046" s="63"/>
      <c r="D2046" s="191"/>
      <c r="E2046" s="63"/>
      <c r="F2046" s="63"/>
      <c r="G2046" s="191"/>
      <c r="H2046" s="191"/>
      <c r="I2046" s="191"/>
      <c r="J2046" s="191"/>
      <c r="K2046" s="191"/>
      <c r="L2046" s="191"/>
      <c r="M2046" s="191"/>
      <c r="N2046" s="191"/>
    </row>
    <row r="2047" spans="1:14" s="434" customFormat="1">
      <c r="A2047" s="191"/>
      <c r="B2047" s="191"/>
      <c r="C2047" s="63"/>
      <c r="D2047" s="191"/>
      <c r="E2047" s="63"/>
      <c r="F2047" s="63"/>
      <c r="G2047" s="191"/>
      <c r="H2047" s="191"/>
      <c r="I2047" s="191"/>
      <c r="J2047" s="191"/>
      <c r="K2047" s="191"/>
      <c r="L2047" s="191"/>
      <c r="M2047" s="191"/>
      <c r="N2047" s="191"/>
    </row>
    <row r="2048" spans="1:14" s="434" customFormat="1">
      <c r="A2048" s="191"/>
      <c r="B2048" s="191"/>
      <c r="C2048" s="63"/>
      <c r="D2048" s="191"/>
      <c r="E2048" s="63"/>
      <c r="F2048" s="63"/>
      <c r="G2048" s="191"/>
      <c r="H2048" s="191"/>
      <c r="I2048" s="191"/>
      <c r="J2048" s="191"/>
      <c r="K2048" s="191"/>
      <c r="L2048" s="191"/>
      <c r="M2048" s="191"/>
      <c r="N2048" s="191"/>
    </row>
    <row r="2049" spans="1:14" s="434" customFormat="1">
      <c r="A2049" s="191"/>
      <c r="B2049" s="191"/>
      <c r="C2049" s="63"/>
      <c r="D2049" s="191"/>
      <c r="E2049" s="63"/>
      <c r="F2049" s="63"/>
      <c r="G2049" s="191"/>
      <c r="H2049" s="191"/>
      <c r="I2049" s="191"/>
      <c r="J2049" s="191"/>
      <c r="K2049" s="191"/>
      <c r="L2049" s="191"/>
      <c r="M2049" s="191"/>
      <c r="N2049" s="191"/>
    </row>
    <row r="2050" spans="1:14" s="434" customFormat="1">
      <c r="A2050" s="191"/>
      <c r="B2050" s="191"/>
      <c r="C2050" s="63"/>
      <c r="D2050" s="191"/>
      <c r="E2050" s="63"/>
      <c r="F2050" s="63"/>
      <c r="G2050" s="191"/>
      <c r="H2050" s="191"/>
      <c r="I2050" s="191"/>
      <c r="J2050" s="191"/>
      <c r="K2050" s="191"/>
      <c r="L2050" s="191"/>
      <c r="M2050" s="191"/>
      <c r="N2050" s="191"/>
    </row>
    <row r="2051" spans="1:14" s="434" customFormat="1">
      <c r="A2051" s="191"/>
      <c r="B2051" s="191"/>
      <c r="C2051" s="63"/>
      <c r="D2051" s="191"/>
      <c r="E2051" s="63"/>
      <c r="F2051" s="63"/>
      <c r="G2051" s="191"/>
      <c r="H2051" s="191"/>
      <c r="I2051" s="191"/>
      <c r="J2051" s="191"/>
      <c r="K2051" s="191"/>
      <c r="L2051" s="191"/>
      <c r="M2051" s="191"/>
      <c r="N2051" s="191"/>
    </row>
    <row r="2052" spans="1:14" s="434" customFormat="1">
      <c r="A2052" s="191"/>
      <c r="B2052" s="191"/>
      <c r="C2052" s="63"/>
      <c r="D2052" s="191"/>
      <c r="E2052" s="63"/>
      <c r="F2052" s="63"/>
      <c r="G2052" s="191"/>
      <c r="H2052" s="191"/>
      <c r="I2052" s="191"/>
      <c r="J2052" s="191"/>
      <c r="K2052" s="191"/>
      <c r="L2052" s="191"/>
      <c r="M2052" s="191"/>
      <c r="N2052" s="191"/>
    </row>
    <row r="2053" spans="1:14" s="434" customFormat="1">
      <c r="A2053" s="191"/>
      <c r="B2053" s="191"/>
      <c r="C2053" s="63"/>
      <c r="D2053" s="191"/>
      <c r="E2053" s="63"/>
      <c r="F2053" s="63"/>
      <c r="G2053" s="191"/>
      <c r="H2053" s="191"/>
      <c r="I2053" s="191"/>
      <c r="J2053" s="191"/>
      <c r="K2053" s="191"/>
      <c r="L2053" s="191"/>
      <c r="M2053" s="191"/>
      <c r="N2053" s="191"/>
    </row>
    <row r="2054" spans="1:14" s="434" customFormat="1">
      <c r="A2054" s="191"/>
      <c r="B2054" s="191"/>
      <c r="C2054" s="63"/>
      <c r="D2054" s="191"/>
      <c r="E2054" s="63"/>
      <c r="F2054" s="63"/>
      <c r="G2054" s="191"/>
      <c r="H2054" s="191"/>
      <c r="I2054" s="191"/>
      <c r="J2054" s="191"/>
      <c r="K2054" s="191"/>
      <c r="L2054" s="191"/>
      <c r="M2054" s="191"/>
      <c r="N2054" s="191"/>
    </row>
    <row r="2055" spans="1:14" s="434" customFormat="1">
      <c r="A2055" s="191"/>
      <c r="B2055" s="191"/>
      <c r="C2055" s="63"/>
      <c r="D2055" s="191"/>
      <c r="E2055" s="63"/>
      <c r="F2055" s="63"/>
      <c r="G2055" s="191"/>
      <c r="H2055" s="191"/>
      <c r="I2055" s="191"/>
      <c r="J2055" s="191"/>
      <c r="K2055" s="191"/>
      <c r="L2055" s="191"/>
      <c r="M2055" s="191"/>
      <c r="N2055" s="191"/>
    </row>
    <row r="2056" spans="1:14" s="434" customFormat="1">
      <c r="A2056" s="191"/>
      <c r="B2056" s="191"/>
      <c r="C2056" s="63"/>
      <c r="D2056" s="191"/>
      <c r="E2056" s="63"/>
      <c r="F2056" s="63"/>
      <c r="G2056" s="191"/>
      <c r="H2056" s="191"/>
      <c r="I2056" s="191"/>
      <c r="J2056" s="191"/>
      <c r="K2056" s="191"/>
      <c r="L2056" s="191"/>
      <c r="M2056" s="191"/>
      <c r="N2056" s="191"/>
    </row>
    <row r="2057" spans="1:14" s="434" customFormat="1">
      <c r="A2057" s="191"/>
      <c r="B2057" s="191"/>
      <c r="C2057" s="63"/>
      <c r="D2057" s="191"/>
      <c r="E2057" s="63"/>
      <c r="F2057" s="63"/>
      <c r="G2057" s="191"/>
      <c r="H2057" s="191"/>
      <c r="I2057" s="191"/>
      <c r="J2057" s="191"/>
      <c r="K2057" s="191"/>
      <c r="L2057" s="191"/>
      <c r="M2057" s="191"/>
      <c r="N2057" s="191"/>
    </row>
    <row r="2058" spans="1:14" s="434" customFormat="1">
      <c r="A2058" s="191"/>
      <c r="B2058" s="191"/>
      <c r="C2058" s="63"/>
      <c r="D2058" s="191"/>
      <c r="E2058" s="63"/>
      <c r="F2058" s="63"/>
      <c r="G2058" s="191"/>
      <c r="H2058" s="191"/>
      <c r="I2058" s="191"/>
      <c r="J2058" s="191"/>
      <c r="K2058" s="191"/>
      <c r="L2058" s="191"/>
      <c r="M2058" s="191"/>
      <c r="N2058" s="191"/>
    </row>
    <row r="2059" spans="1:14" s="434" customFormat="1">
      <c r="A2059" s="191"/>
      <c r="B2059" s="191"/>
      <c r="C2059" s="63"/>
      <c r="D2059" s="191"/>
      <c r="E2059" s="63"/>
      <c r="F2059" s="63"/>
      <c r="G2059" s="191"/>
      <c r="H2059" s="191"/>
      <c r="I2059" s="191"/>
      <c r="J2059" s="191"/>
      <c r="K2059" s="191"/>
      <c r="L2059" s="191"/>
      <c r="M2059" s="191"/>
      <c r="N2059" s="191"/>
    </row>
    <row r="2060" spans="1:14" s="434" customFormat="1">
      <c r="A2060" s="191"/>
      <c r="B2060" s="191"/>
      <c r="C2060" s="63"/>
      <c r="D2060" s="191"/>
      <c r="E2060" s="63"/>
      <c r="F2060" s="63"/>
      <c r="G2060" s="191"/>
      <c r="H2060" s="191"/>
      <c r="I2060" s="191"/>
      <c r="J2060" s="191"/>
      <c r="K2060" s="191"/>
      <c r="L2060" s="191"/>
      <c r="M2060" s="191"/>
      <c r="N2060" s="191"/>
    </row>
    <row r="2061" spans="1:14" s="434" customFormat="1">
      <c r="A2061" s="191"/>
      <c r="B2061" s="191"/>
      <c r="C2061" s="63"/>
      <c r="D2061" s="191"/>
      <c r="E2061" s="63"/>
      <c r="F2061" s="63"/>
      <c r="G2061" s="191"/>
      <c r="H2061" s="191"/>
      <c r="I2061" s="191"/>
      <c r="J2061" s="191"/>
      <c r="K2061" s="191"/>
      <c r="L2061" s="191"/>
      <c r="M2061" s="191"/>
      <c r="N2061" s="191"/>
    </row>
    <row r="2062" spans="1:14" s="434" customFormat="1">
      <c r="A2062" s="191"/>
      <c r="B2062" s="191"/>
      <c r="C2062" s="63"/>
      <c r="D2062" s="191"/>
      <c r="E2062" s="63"/>
      <c r="F2062" s="63"/>
      <c r="G2062" s="191"/>
      <c r="H2062" s="191"/>
      <c r="I2062" s="191"/>
      <c r="J2062" s="191"/>
      <c r="K2062" s="191"/>
      <c r="L2062" s="191"/>
      <c r="M2062" s="191"/>
      <c r="N2062" s="191"/>
    </row>
    <row r="2063" spans="1:14" s="434" customFormat="1">
      <c r="A2063" s="191"/>
      <c r="B2063" s="191"/>
      <c r="C2063" s="63"/>
      <c r="D2063" s="191"/>
      <c r="E2063" s="63"/>
      <c r="F2063" s="63"/>
      <c r="G2063" s="191"/>
      <c r="H2063" s="191"/>
      <c r="I2063" s="191"/>
      <c r="J2063" s="191"/>
      <c r="K2063" s="191"/>
      <c r="L2063" s="191"/>
      <c r="M2063" s="191"/>
      <c r="N2063" s="191"/>
    </row>
    <row r="2064" spans="1:14" s="434" customFormat="1">
      <c r="A2064" s="191"/>
      <c r="B2064" s="191"/>
      <c r="C2064" s="63"/>
      <c r="D2064" s="191"/>
      <c r="E2064" s="63"/>
      <c r="F2064" s="63"/>
      <c r="G2064" s="191"/>
      <c r="H2064" s="191"/>
      <c r="I2064" s="191"/>
      <c r="J2064" s="191"/>
      <c r="K2064" s="191"/>
      <c r="L2064" s="191"/>
      <c r="M2064" s="191"/>
      <c r="N2064" s="191"/>
    </row>
    <row r="2065" spans="1:14" s="434" customFormat="1">
      <c r="A2065" s="191"/>
      <c r="B2065" s="191"/>
      <c r="C2065" s="63"/>
      <c r="D2065" s="191"/>
      <c r="E2065" s="63"/>
      <c r="F2065" s="63"/>
      <c r="G2065" s="191"/>
      <c r="H2065" s="191"/>
      <c r="I2065" s="191"/>
      <c r="J2065" s="191"/>
      <c r="K2065" s="191"/>
      <c r="L2065" s="191"/>
      <c r="M2065" s="191"/>
      <c r="N2065" s="191"/>
    </row>
    <row r="2066" spans="1:14" s="434" customFormat="1">
      <c r="A2066" s="191"/>
      <c r="B2066" s="191"/>
      <c r="C2066" s="63"/>
      <c r="D2066" s="191"/>
      <c r="E2066" s="63"/>
      <c r="F2066" s="63"/>
      <c r="G2066" s="191"/>
      <c r="H2066" s="191"/>
      <c r="I2066" s="191"/>
      <c r="J2066" s="191"/>
      <c r="K2066" s="191"/>
      <c r="L2066" s="191"/>
      <c r="M2066" s="191"/>
      <c r="N2066" s="191"/>
    </row>
    <row r="2067" spans="1:14" s="434" customFormat="1">
      <c r="A2067" s="191"/>
      <c r="B2067" s="191"/>
      <c r="C2067" s="63"/>
      <c r="D2067" s="191"/>
      <c r="E2067" s="63"/>
      <c r="F2067" s="63"/>
      <c r="G2067" s="191"/>
      <c r="H2067" s="191"/>
      <c r="I2067" s="191"/>
      <c r="J2067" s="191"/>
      <c r="K2067" s="191"/>
      <c r="L2067" s="191"/>
      <c r="M2067" s="191"/>
      <c r="N2067" s="191"/>
    </row>
    <row r="2068" spans="1:14" s="434" customFormat="1">
      <c r="A2068" s="191"/>
      <c r="B2068" s="191"/>
      <c r="C2068" s="63"/>
      <c r="D2068" s="191"/>
      <c r="E2068" s="63"/>
      <c r="F2068" s="63"/>
      <c r="G2068" s="191"/>
      <c r="H2068" s="191"/>
      <c r="I2068" s="191"/>
      <c r="J2068" s="191"/>
      <c r="K2068" s="191"/>
      <c r="L2068" s="191"/>
      <c r="M2068" s="191"/>
      <c r="N2068" s="191"/>
    </row>
    <row r="2069" spans="1:14" s="434" customFormat="1">
      <c r="A2069" s="191"/>
      <c r="B2069" s="191"/>
      <c r="C2069" s="63"/>
      <c r="D2069" s="191"/>
      <c r="E2069" s="63"/>
      <c r="F2069" s="63"/>
      <c r="G2069" s="191"/>
      <c r="H2069" s="191"/>
      <c r="I2069" s="191"/>
      <c r="J2069" s="191"/>
      <c r="K2069" s="191"/>
      <c r="L2069" s="191"/>
      <c r="M2069" s="191"/>
      <c r="N2069" s="191"/>
    </row>
    <row r="2070" spans="1:14" s="434" customFormat="1">
      <c r="A2070" s="191"/>
      <c r="B2070" s="191"/>
      <c r="C2070" s="63"/>
      <c r="D2070" s="191"/>
      <c r="E2070" s="63"/>
      <c r="F2070" s="63"/>
      <c r="G2070" s="191"/>
      <c r="H2070" s="191"/>
      <c r="I2070" s="191"/>
      <c r="J2070" s="191"/>
      <c r="K2070" s="191"/>
      <c r="L2070" s="191"/>
      <c r="M2070" s="191"/>
      <c r="N2070" s="191"/>
    </row>
    <row r="2071" spans="1:14" s="434" customFormat="1">
      <c r="A2071" s="191"/>
      <c r="B2071" s="191"/>
      <c r="C2071" s="63"/>
      <c r="D2071" s="191"/>
      <c r="E2071" s="63"/>
      <c r="F2071" s="63"/>
      <c r="G2071" s="191"/>
      <c r="H2071" s="191"/>
      <c r="I2071" s="191"/>
      <c r="J2071" s="191"/>
      <c r="K2071" s="191"/>
      <c r="L2071" s="191"/>
      <c r="M2071" s="191"/>
      <c r="N2071" s="191"/>
    </row>
    <row r="2072" spans="1:14" s="434" customFormat="1">
      <c r="A2072" s="191"/>
      <c r="B2072" s="191"/>
      <c r="C2072" s="63"/>
      <c r="D2072" s="191"/>
      <c r="E2072" s="63"/>
      <c r="F2072" s="63"/>
      <c r="G2072" s="191"/>
      <c r="H2072" s="191"/>
      <c r="I2072" s="191"/>
      <c r="J2072" s="191"/>
      <c r="K2072" s="191"/>
      <c r="L2072" s="191"/>
      <c r="M2072" s="191"/>
      <c r="N2072" s="191"/>
    </row>
    <row r="2073" spans="1:14" s="434" customFormat="1">
      <c r="A2073" s="191"/>
      <c r="B2073" s="191"/>
      <c r="C2073" s="63"/>
      <c r="D2073" s="191"/>
      <c r="E2073" s="63"/>
      <c r="F2073" s="63"/>
      <c r="G2073" s="191"/>
      <c r="H2073" s="191"/>
      <c r="I2073" s="191"/>
      <c r="J2073" s="191"/>
      <c r="K2073" s="191"/>
      <c r="L2073" s="191"/>
      <c r="M2073" s="191"/>
      <c r="N2073" s="191"/>
    </row>
    <row r="2074" spans="1:14" s="434" customFormat="1">
      <c r="A2074" s="191"/>
      <c r="B2074" s="191"/>
      <c r="C2074" s="63"/>
      <c r="D2074" s="191"/>
      <c r="E2074" s="63"/>
      <c r="F2074" s="63"/>
      <c r="G2074" s="191"/>
      <c r="H2074" s="191"/>
      <c r="I2074" s="191"/>
      <c r="J2074" s="191"/>
      <c r="K2074" s="191"/>
      <c r="L2074" s="191"/>
      <c r="M2074" s="191"/>
      <c r="N2074" s="191"/>
    </row>
    <row r="2075" spans="1:14" s="434" customFormat="1">
      <c r="A2075" s="191"/>
      <c r="B2075" s="191"/>
      <c r="C2075" s="63"/>
      <c r="D2075" s="191"/>
      <c r="E2075" s="63"/>
      <c r="F2075" s="63"/>
      <c r="G2075" s="191"/>
      <c r="H2075" s="191"/>
      <c r="I2075" s="191"/>
      <c r="J2075" s="191"/>
      <c r="K2075" s="191"/>
      <c r="L2075" s="191"/>
      <c r="M2075" s="191"/>
      <c r="N2075" s="191"/>
    </row>
    <row r="2076" spans="1:14" s="434" customFormat="1">
      <c r="A2076" s="191"/>
      <c r="B2076" s="191"/>
      <c r="C2076" s="63"/>
      <c r="D2076" s="191"/>
      <c r="E2076" s="63"/>
      <c r="F2076" s="63"/>
      <c r="G2076" s="191"/>
      <c r="H2076" s="191"/>
      <c r="I2076" s="191"/>
      <c r="J2076" s="191"/>
      <c r="K2076" s="191"/>
      <c r="L2076" s="191"/>
      <c r="M2076" s="191"/>
      <c r="N2076" s="191"/>
    </row>
    <row r="2077" spans="1:14" s="434" customFormat="1">
      <c r="A2077" s="191"/>
      <c r="B2077" s="191"/>
      <c r="C2077" s="63"/>
      <c r="D2077" s="191"/>
      <c r="E2077" s="63"/>
      <c r="F2077" s="63"/>
      <c r="G2077" s="191"/>
      <c r="H2077" s="191"/>
      <c r="I2077" s="191"/>
      <c r="J2077" s="191"/>
      <c r="K2077" s="191"/>
      <c r="L2077" s="191"/>
      <c r="M2077" s="191"/>
      <c r="N2077" s="191"/>
    </row>
    <row r="2078" spans="1:14" s="434" customFormat="1">
      <c r="A2078" s="191"/>
      <c r="B2078" s="191"/>
      <c r="C2078" s="63"/>
      <c r="D2078" s="191"/>
      <c r="E2078" s="63"/>
      <c r="F2078" s="63"/>
      <c r="G2078" s="191"/>
      <c r="H2078" s="191"/>
      <c r="I2078" s="191"/>
      <c r="J2078" s="191"/>
      <c r="K2078" s="191"/>
      <c r="L2078" s="191"/>
      <c r="M2078" s="191"/>
      <c r="N2078" s="191"/>
    </row>
    <row r="2079" spans="1:14" s="434" customFormat="1">
      <c r="A2079" s="191"/>
      <c r="B2079" s="191"/>
      <c r="C2079" s="63"/>
      <c r="D2079" s="191"/>
      <c r="E2079" s="63"/>
      <c r="F2079" s="63"/>
      <c r="G2079" s="191"/>
      <c r="H2079" s="191"/>
      <c r="I2079" s="191"/>
      <c r="J2079" s="191"/>
      <c r="K2079" s="191"/>
      <c r="L2079" s="191"/>
      <c r="M2079" s="191"/>
      <c r="N2079" s="191"/>
    </row>
    <row r="2080" spans="1:14" s="434" customFormat="1">
      <c r="A2080" s="191"/>
      <c r="B2080" s="191"/>
      <c r="C2080" s="63"/>
      <c r="D2080" s="191"/>
      <c r="E2080" s="63"/>
      <c r="F2080" s="63"/>
      <c r="G2080" s="191"/>
      <c r="H2080" s="191"/>
      <c r="I2080" s="191"/>
      <c r="J2080" s="191"/>
      <c r="K2080" s="191"/>
      <c r="L2080" s="191"/>
      <c r="M2080" s="191"/>
      <c r="N2080" s="191"/>
    </row>
    <row r="2081" spans="1:14" s="434" customFormat="1">
      <c r="A2081" s="191"/>
      <c r="B2081" s="191"/>
      <c r="C2081" s="63"/>
      <c r="D2081" s="191"/>
      <c r="E2081" s="63"/>
      <c r="F2081" s="63"/>
      <c r="G2081" s="191"/>
      <c r="H2081" s="191"/>
      <c r="I2081" s="191"/>
      <c r="J2081" s="191"/>
      <c r="K2081" s="191"/>
      <c r="L2081" s="191"/>
      <c r="M2081" s="191"/>
      <c r="N2081" s="191"/>
    </row>
    <row r="2082" spans="1:14" s="434" customFormat="1">
      <c r="A2082" s="191"/>
      <c r="B2082" s="191"/>
      <c r="C2082" s="63"/>
      <c r="D2082" s="191"/>
      <c r="E2082" s="63"/>
      <c r="F2082" s="63"/>
      <c r="G2082" s="191"/>
      <c r="H2082" s="191"/>
      <c r="I2082" s="191"/>
      <c r="J2082" s="191"/>
      <c r="K2082" s="191"/>
      <c r="L2082" s="191"/>
      <c r="M2082" s="191"/>
      <c r="N2082" s="191"/>
    </row>
    <row r="2083" spans="1:14" s="434" customFormat="1">
      <c r="A2083" s="191"/>
      <c r="B2083" s="191"/>
      <c r="C2083" s="63"/>
      <c r="D2083" s="191"/>
      <c r="E2083" s="63"/>
      <c r="F2083" s="63"/>
      <c r="G2083" s="191"/>
      <c r="H2083" s="191"/>
      <c r="I2083" s="191"/>
      <c r="J2083" s="191"/>
      <c r="K2083" s="191"/>
      <c r="L2083" s="191"/>
      <c r="M2083" s="191"/>
      <c r="N2083" s="191"/>
    </row>
    <row r="2084" spans="1:14" s="434" customFormat="1">
      <c r="A2084" s="191"/>
      <c r="B2084" s="191"/>
      <c r="C2084" s="63"/>
      <c r="D2084" s="191"/>
      <c r="E2084" s="63"/>
      <c r="F2084" s="63"/>
      <c r="G2084" s="191"/>
      <c r="H2084" s="191"/>
      <c r="I2084" s="191"/>
      <c r="J2084" s="191"/>
      <c r="K2084" s="191"/>
      <c r="L2084" s="191"/>
      <c r="M2084" s="191"/>
      <c r="N2084" s="191"/>
    </row>
    <row r="2085" spans="1:14" s="434" customFormat="1">
      <c r="A2085" s="191"/>
      <c r="B2085" s="191"/>
      <c r="C2085" s="63"/>
      <c r="D2085" s="191"/>
      <c r="E2085" s="63"/>
      <c r="F2085" s="63"/>
      <c r="G2085" s="191"/>
      <c r="H2085" s="191"/>
      <c r="I2085" s="191"/>
      <c r="J2085" s="191"/>
      <c r="K2085" s="191"/>
      <c r="L2085" s="191"/>
      <c r="M2085" s="191"/>
      <c r="N2085" s="191"/>
    </row>
    <row r="2086" spans="1:14" s="434" customFormat="1">
      <c r="A2086" s="191"/>
      <c r="B2086" s="191"/>
      <c r="C2086" s="63"/>
      <c r="D2086" s="191"/>
      <c r="E2086" s="63"/>
      <c r="F2086" s="63"/>
      <c r="G2086" s="191"/>
      <c r="H2086" s="191"/>
      <c r="I2086" s="191"/>
      <c r="J2086" s="191"/>
      <c r="K2086" s="191"/>
      <c r="L2086" s="191"/>
      <c r="M2086" s="191"/>
      <c r="N2086" s="191"/>
    </row>
    <row r="2087" spans="1:14" s="434" customFormat="1">
      <c r="A2087" s="191"/>
      <c r="B2087" s="191"/>
      <c r="C2087" s="63"/>
      <c r="D2087" s="191"/>
      <c r="E2087" s="63"/>
      <c r="F2087" s="63"/>
      <c r="G2087" s="191"/>
      <c r="H2087" s="191"/>
      <c r="I2087" s="191"/>
      <c r="J2087" s="191"/>
      <c r="K2087" s="191"/>
      <c r="L2087" s="191"/>
      <c r="M2087" s="191"/>
      <c r="N2087" s="191"/>
    </row>
    <row r="2088" spans="1:14" s="434" customFormat="1">
      <c r="A2088" s="191"/>
      <c r="B2088" s="191"/>
      <c r="C2088" s="63"/>
      <c r="D2088" s="191"/>
      <c r="E2088" s="63"/>
      <c r="F2088" s="63"/>
      <c r="G2088" s="191"/>
      <c r="H2088" s="191"/>
      <c r="I2088" s="191"/>
      <c r="J2088" s="191"/>
      <c r="K2088" s="191"/>
      <c r="L2088" s="191"/>
      <c r="M2088" s="191"/>
      <c r="N2088" s="191"/>
    </row>
    <row r="2089" spans="1:14" s="434" customFormat="1">
      <c r="A2089" s="191"/>
      <c r="B2089" s="191"/>
      <c r="C2089" s="63"/>
      <c r="D2089" s="191"/>
      <c r="E2089" s="63"/>
      <c r="F2089" s="63"/>
      <c r="G2089" s="191"/>
      <c r="H2089" s="191"/>
      <c r="I2089" s="191"/>
      <c r="J2089" s="191"/>
      <c r="K2089" s="191"/>
      <c r="L2089" s="191"/>
      <c r="M2089" s="191"/>
      <c r="N2089" s="191"/>
    </row>
    <row r="2090" spans="1:14" s="434" customFormat="1">
      <c r="A2090" s="191"/>
      <c r="B2090" s="191"/>
      <c r="C2090" s="63"/>
      <c r="D2090" s="191"/>
      <c r="E2090" s="63"/>
      <c r="F2090" s="63"/>
      <c r="G2090" s="191"/>
      <c r="H2090" s="191"/>
      <c r="I2090" s="191"/>
      <c r="J2090" s="191"/>
      <c r="K2090" s="191"/>
      <c r="L2090" s="191"/>
      <c r="M2090" s="191"/>
      <c r="N2090" s="191"/>
    </row>
    <row r="2091" spans="1:14" s="434" customFormat="1">
      <c r="A2091" s="191"/>
      <c r="B2091" s="191"/>
      <c r="C2091" s="63"/>
      <c r="D2091" s="191"/>
      <c r="E2091" s="63"/>
      <c r="F2091" s="63"/>
      <c r="G2091" s="191"/>
      <c r="H2091" s="191"/>
      <c r="I2091" s="191"/>
      <c r="J2091" s="191"/>
      <c r="K2091" s="191"/>
      <c r="L2091" s="191"/>
      <c r="M2091" s="191"/>
      <c r="N2091" s="191"/>
    </row>
    <row r="2092" spans="1:14" s="434" customFormat="1">
      <c r="A2092" s="191"/>
      <c r="B2092" s="191"/>
      <c r="C2092" s="63"/>
      <c r="D2092" s="191"/>
      <c r="E2092" s="63"/>
      <c r="F2092" s="63"/>
      <c r="G2092" s="191"/>
      <c r="H2092" s="191"/>
      <c r="I2092" s="191"/>
      <c r="J2092" s="191"/>
      <c r="K2092" s="191"/>
      <c r="L2092" s="191"/>
      <c r="M2092" s="191"/>
      <c r="N2092" s="191"/>
    </row>
    <row r="2093" spans="1:14" s="434" customFormat="1">
      <c r="A2093" s="191"/>
      <c r="B2093" s="191"/>
      <c r="C2093" s="63"/>
      <c r="D2093" s="191"/>
      <c r="E2093" s="63"/>
      <c r="F2093" s="63"/>
      <c r="G2093" s="191"/>
      <c r="H2093" s="191"/>
      <c r="I2093" s="191"/>
      <c r="J2093" s="191"/>
      <c r="K2093" s="191"/>
      <c r="L2093" s="191"/>
      <c r="M2093" s="191"/>
      <c r="N2093" s="191"/>
    </row>
    <row r="2094" spans="1:14" s="434" customFormat="1">
      <c r="A2094" s="191"/>
      <c r="B2094" s="191"/>
      <c r="C2094" s="63"/>
      <c r="D2094" s="191"/>
      <c r="E2094" s="63"/>
      <c r="F2094" s="63"/>
      <c r="G2094" s="191"/>
      <c r="H2094" s="191"/>
      <c r="I2094" s="191"/>
      <c r="J2094" s="191"/>
      <c r="K2094" s="191"/>
      <c r="L2094" s="191"/>
      <c r="M2094" s="191"/>
      <c r="N2094" s="191"/>
    </row>
    <row r="2095" spans="1:14" s="434" customFormat="1">
      <c r="A2095" s="191"/>
      <c r="B2095" s="191"/>
      <c r="C2095" s="63"/>
      <c r="D2095" s="191"/>
      <c r="E2095" s="63"/>
      <c r="F2095" s="63"/>
      <c r="G2095" s="191"/>
      <c r="H2095" s="191"/>
      <c r="I2095" s="191"/>
      <c r="J2095" s="191"/>
      <c r="K2095" s="191"/>
      <c r="L2095" s="191"/>
      <c r="M2095" s="191"/>
      <c r="N2095" s="191"/>
    </row>
    <row r="2096" spans="1:14" s="434" customFormat="1">
      <c r="A2096" s="191"/>
      <c r="B2096" s="191"/>
      <c r="C2096" s="63"/>
      <c r="D2096" s="191"/>
      <c r="E2096" s="63"/>
      <c r="F2096" s="63"/>
      <c r="G2096" s="191"/>
      <c r="H2096" s="191"/>
      <c r="I2096" s="191"/>
      <c r="J2096" s="191"/>
      <c r="K2096" s="191"/>
      <c r="L2096" s="191"/>
      <c r="M2096" s="191"/>
      <c r="N2096" s="191"/>
    </row>
    <row r="2097" spans="1:14" s="434" customFormat="1">
      <c r="A2097" s="191"/>
      <c r="B2097" s="191"/>
      <c r="C2097" s="63"/>
      <c r="D2097" s="191"/>
      <c r="E2097" s="63"/>
      <c r="F2097" s="63"/>
      <c r="G2097" s="191"/>
      <c r="H2097" s="191"/>
      <c r="I2097" s="191"/>
      <c r="J2097" s="191"/>
      <c r="K2097" s="191"/>
      <c r="L2097" s="191"/>
      <c r="M2097" s="191"/>
      <c r="N2097" s="191"/>
    </row>
    <row r="2098" spans="1:14" s="434" customFormat="1">
      <c r="A2098" s="191"/>
      <c r="B2098" s="191"/>
      <c r="C2098" s="63"/>
      <c r="D2098" s="191"/>
      <c r="E2098" s="63"/>
      <c r="F2098" s="63"/>
      <c r="G2098" s="191"/>
      <c r="H2098" s="191"/>
      <c r="I2098" s="191"/>
      <c r="J2098" s="191"/>
      <c r="K2098" s="191"/>
      <c r="L2098" s="191"/>
      <c r="M2098" s="191"/>
      <c r="N2098" s="191"/>
    </row>
    <row r="2099" spans="1:14" s="434" customFormat="1">
      <c r="A2099" s="191"/>
      <c r="B2099" s="191"/>
      <c r="C2099" s="63"/>
      <c r="D2099" s="191"/>
      <c r="E2099" s="63"/>
      <c r="F2099" s="63"/>
      <c r="G2099" s="191"/>
      <c r="H2099" s="191"/>
      <c r="I2099" s="191"/>
      <c r="J2099" s="191"/>
      <c r="K2099" s="191"/>
      <c r="L2099" s="191"/>
      <c r="M2099" s="191"/>
      <c r="N2099" s="191"/>
    </row>
    <row r="2100" spans="1:14" s="434" customFormat="1">
      <c r="A2100" s="191"/>
      <c r="B2100" s="191"/>
      <c r="C2100" s="63"/>
      <c r="D2100" s="191"/>
      <c r="E2100" s="63"/>
      <c r="F2100" s="63"/>
      <c r="G2100" s="191"/>
      <c r="H2100" s="191"/>
      <c r="I2100" s="191"/>
      <c r="J2100" s="191"/>
      <c r="K2100" s="191"/>
      <c r="L2100" s="191"/>
      <c r="M2100" s="191"/>
      <c r="N2100" s="191"/>
    </row>
    <row r="2101" spans="1:14" s="434" customFormat="1">
      <c r="A2101" s="191"/>
      <c r="B2101" s="191"/>
      <c r="C2101" s="63"/>
      <c r="D2101" s="191"/>
      <c r="E2101" s="63"/>
      <c r="F2101" s="63"/>
      <c r="G2101" s="191"/>
      <c r="H2101" s="191"/>
      <c r="I2101" s="191"/>
      <c r="J2101" s="191"/>
      <c r="K2101" s="191"/>
      <c r="L2101" s="191"/>
      <c r="M2101" s="191"/>
      <c r="N2101" s="191"/>
    </row>
    <row r="2102" spans="1:14" s="434" customFormat="1">
      <c r="A2102" s="191"/>
      <c r="B2102" s="191"/>
      <c r="C2102" s="63"/>
      <c r="D2102" s="191"/>
      <c r="E2102" s="63"/>
      <c r="F2102" s="63"/>
      <c r="G2102" s="191"/>
      <c r="H2102" s="191"/>
      <c r="I2102" s="191"/>
      <c r="J2102" s="191"/>
      <c r="K2102" s="191"/>
      <c r="L2102" s="191"/>
      <c r="M2102" s="191"/>
      <c r="N2102" s="191"/>
    </row>
    <row r="2103" spans="1:14" s="434" customFormat="1">
      <c r="A2103" s="191"/>
      <c r="B2103" s="191"/>
      <c r="C2103" s="63"/>
      <c r="D2103" s="191"/>
      <c r="E2103" s="63"/>
      <c r="F2103" s="63"/>
      <c r="G2103" s="191"/>
      <c r="H2103" s="191"/>
      <c r="I2103" s="191"/>
      <c r="J2103" s="191"/>
      <c r="K2103" s="191"/>
      <c r="L2103" s="191"/>
      <c r="M2103" s="191"/>
      <c r="N2103" s="191"/>
    </row>
    <row r="2104" spans="1:14" s="434" customFormat="1">
      <c r="A2104" s="191"/>
      <c r="B2104" s="191"/>
      <c r="C2104" s="63"/>
      <c r="D2104" s="191"/>
      <c r="E2104" s="63"/>
      <c r="F2104" s="63"/>
      <c r="G2104" s="191"/>
      <c r="H2104" s="191"/>
      <c r="I2104" s="191"/>
      <c r="J2104" s="191"/>
      <c r="K2104" s="191"/>
      <c r="L2104" s="191"/>
      <c r="M2104" s="191"/>
      <c r="N2104" s="191"/>
    </row>
    <row r="2105" spans="1:14" s="434" customFormat="1">
      <c r="A2105" s="191"/>
      <c r="B2105" s="191"/>
      <c r="C2105" s="63"/>
      <c r="D2105" s="191"/>
      <c r="E2105" s="63"/>
      <c r="F2105" s="63"/>
      <c r="G2105" s="191"/>
      <c r="H2105" s="191"/>
      <c r="I2105" s="191"/>
      <c r="J2105" s="191"/>
      <c r="K2105" s="191"/>
      <c r="L2105" s="191"/>
      <c r="M2105" s="191"/>
      <c r="N2105" s="191"/>
    </row>
    <row r="2106" spans="1:14" s="434" customFormat="1">
      <c r="A2106" s="191"/>
      <c r="B2106" s="191"/>
      <c r="C2106" s="63"/>
      <c r="D2106" s="191"/>
      <c r="E2106" s="63"/>
      <c r="F2106" s="63"/>
      <c r="G2106" s="191"/>
      <c r="H2106" s="191"/>
      <c r="I2106" s="191"/>
      <c r="J2106" s="191"/>
      <c r="K2106" s="191"/>
      <c r="L2106" s="191"/>
      <c r="M2106" s="191"/>
      <c r="N2106" s="191"/>
    </row>
    <row r="2107" spans="1:14" s="434" customFormat="1">
      <c r="A2107" s="191"/>
      <c r="B2107" s="191"/>
      <c r="C2107" s="63"/>
      <c r="D2107" s="191"/>
      <c r="E2107" s="63"/>
      <c r="F2107" s="63"/>
      <c r="G2107" s="191"/>
      <c r="H2107" s="191"/>
      <c r="I2107" s="191"/>
      <c r="J2107" s="191"/>
      <c r="K2107" s="191"/>
      <c r="L2107" s="191"/>
      <c r="M2107" s="191"/>
      <c r="N2107" s="191"/>
    </row>
    <row r="2108" spans="1:14" s="434" customFormat="1">
      <c r="A2108" s="191"/>
      <c r="B2108" s="191"/>
      <c r="C2108" s="63"/>
      <c r="D2108" s="191"/>
      <c r="E2108" s="63"/>
      <c r="F2108" s="63"/>
      <c r="G2108" s="191"/>
      <c r="H2108" s="191"/>
      <c r="I2108" s="191"/>
      <c r="J2108" s="191"/>
      <c r="K2108" s="191"/>
      <c r="L2108" s="191"/>
      <c r="M2108" s="191"/>
      <c r="N2108" s="191"/>
    </row>
    <row r="2109" spans="1:14" s="434" customFormat="1">
      <c r="A2109" s="191"/>
      <c r="B2109" s="191"/>
      <c r="C2109" s="63"/>
      <c r="D2109" s="191"/>
      <c r="E2109" s="63"/>
      <c r="F2109" s="63"/>
      <c r="G2109" s="191"/>
      <c r="H2109" s="191"/>
      <c r="I2109" s="191"/>
      <c r="J2109" s="191"/>
      <c r="K2109" s="191"/>
      <c r="L2109" s="191"/>
      <c r="M2109" s="191"/>
      <c r="N2109" s="191"/>
    </row>
    <row r="2110" spans="1:14" s="434" customFormat="1">
      <c r="A2110" s="191"/>
      <c r="B2110" s="191"/>
      <c r="C2110" s="63"/>
      <c r="D2110" s="191"/>
      <c r="E2110" s="63"/>
      <c r="F2110" s="63"/>
      <c r="G2110" s="191"/>
      <c r="H2110" s="191"/>
      <c r="I2110" s="191"/>
      <c r="J2110" s="191"/>
      <c r="K2110" s="191"/>
      <c r="L2110" s="191"/>
      <c r="M2110" s="191"/>
      <c r="N2110" s="191"/>
    </row>
    <row r="2111" spans="1:14" s="434" customFormat="1">
      <c r="A2111" s="191"/>
      <c r="B2111" s="191"/>
      <c r="C2111" s="63"/>
      <c r="D2111" s="191"/>
      <c r="E2111" s="63"/>
      <c r="F2111" s="63"/>
      <c r="G2111" s="191"/>
      <c r="H2111" s="191"/>
      <c r="I2111" s="191"/>
      <c r="J2111" s="191"/>
      <c r="K2111" s="191"/>
      <c r="L2111" s="191"/>
      <c r="M2111" s="191"/>
      <c r="N2111" s="191"/>
    </row>
    <row r="2112" spans="1:14" s="434" customFormat="1">
      <c r="A2112" s="191"/>
      <c r="B2112" s="191"/>
      <c r="C2112" s="63"/>
      <c r="D2112" s="191"/>
      <c r="E2112" s="63"/>
      <c r="F2112" s="63"/>
      <c r="G2112" s="191"/>
      <c r="H2112" s="191"/>
      <c r="I2112" s="191"/>
      <c r="J2112" s="191"/>
      <c r="K2112" s="191"/>
      <c r="L2112" s="191"/>
      <c r="M2112" s="191"/>
      <c r="N2112" s="191"/>
    </row>
    <row r="2113" spans="1:14" s="434" customFormat="1">
      <c r="A2113" s="191"/>
      <c r="B2113" s="191"/>
      <c r="C2113" s="63"/>
      <c r="D2113" s="191"/>
      <c r="E2113" s="63"/>
      <c r="F2113" s="63"/>
      <c r="G2113" s="191"/>
      <c r="H2113" s="191"/>
      <c r="I2113" s="191"/>
      <c r="J2113" s="191"/>
      <c r="K2113" s="191"/>
      <c r="L2113" s="191"/>
      <c r="M2113" s="191"/>
      <c r="N2113" s="191"/>
    </row>
    <row r="2114" spans="1:14" s="434" customFormat="1">
      <c r="A2114" s="191"/>
      <c r="B2114" s="191"/>
      <c r="C2114" s="63"/>
      <c r="D2114" s="191"/>
      <c r="E2114" s="63"/>
      <c r="F2114" s="63"/>
      <c r="G2114" s="191"/>
      <c r="H2114" s="191"/>
      <c r="I2114" s="191"/>
      <c r="J2114" s="191"/>
      <c r="K2114" s="191"/>
      <c r="L2114" s="191"/>
      <c r="M2114" s="191"/>
      <c r="N2114" s="191"/>
    </row>
    <row r="2115" spans="1:14" s="434" customFormat="1">
      <c r="A2115" s="191"/>
      <c r="B2115" s="191"/>
      <c r="C2115" s="63"/>
      <c r="D2115" s="191"/>
      <c r="E2115" s="63"/>
      <c r="F2115" s="63"/>
      <c r="G2115" s="191"/>
      <c r="H2115" s="191"/>
      <c r="I2115" s="191"/>
      <c r="J2115" s="191"/>
      <c r="K2115" s="191"/>
      <c r="L2115" s="191"/>
      <c r="M2115" s="191"/>
      <c r="N2115" s="191"/>
    </row>
    <row r="2116" spans="1:14" s="434" customFormat="1">
      <c r="A2116" s="191"/>
      <c r="B2116" s="191"/>
      <c r="C2116" s="63"/>
      <c r="D2116" s="191"/>
      <c r="E2116" s="63"/>
      <c r="F2116" s="63"/>
      <c r="G2116" s="191"/>
      <c r="H2116" s="191"/>
      <c r="I2116" s="191"/>
      <c r="J2116" s="191"/>
      <c r="K2116" s="191"/>
      <c r="L2116" s="191"/>
      <c r="M2116" s="191"/>
      <c r="N2116" s="191"/>
    </row>
    <row r="2117" spans="1:14" s="434" customFormat="1">
      <c r="A2117" s="191"/>
      <c r="B2117" s="191"/>
      <c r="C2117" s="63"/>
      <c r="D2117" s="191"/>
      <c r="E2117" s="63"/>
      <c r="F2117" s="63"/>
      <c r="G2117" s="191"/>
      <c r="H2117" s="191"/>
      <c r="I2117" s="191"/>
      <c r="J2117" s="191"/>
      <c r="K2117" s="191"/>
      <c r="L2117" s="191"/>
      <c r="M2117" s="191"/>
      <c r="N2117" s="191"/>
    </row>
    <row r="2118" spans="1:14" s="434" customFormat="1">
      <c r="A2118" s="191"/>
      <c r="B2118" s="191"/>
      <c r="C2118" s="63"/>
      <c r="D2118" s="191"/>
      <c r="E2118" s="63"/>
      <c r="F2118" s="63"/>
      <c r="G2118" s="191"/>
      <c r="H2118" s="191"/>
      <c r="I2118" s="191"/>
      <c r="J2118" s="191"/>
      <c r="K2118" s="191"/>
      <c r="L2118" s="191"/>
      <c r="M2118" s="191"/>
      <c r="N2118" s="191"/>
    </row>
    <row r="2119" spans="1:14" s="434" customFormat="1">
      <c r="A2119" s="191"/>
      <c r="B2119" s="191"/>
      <c r="C2119" s="63"/>
      <c r="D2119" s="191"/>
      <c r="E2119" s="63"/>
      <c r="F2119" s="63"/>
      <c r="G2119" s="191"/>
      <c r="H2119" s="191"/>
      <c r="I2119" s="191"/>
      <c r="J2119" s="191"/>
      <c r="K2119" s="191"/>
      <c r="L2119" s="191"/>
      <c r="M2119" s="191"/>
      <c r="N2119" s="191"/>
    </row>
    <row r="2120" spans="1:14" s="434" customFormat="1">
      <c r="A2120" s="191"/>
      <c r="B2120" s="191"/>
      <c r="C2120" s="63"/>
      <c r="D2120" s="191"/>
      <c r="E2120" s="63"/>
      <c r="F2120" s="63"/>
      <c r="G2120" s="191"/>
      <c r="H2120" s="191"/>
      <c r="I2120" s="191"/>
      <c r="J2120" s="191"/>
      <c r="K2120" s="191"/>
      <c r="L2120" s="191"/>
      <c r="M2120" s="191"/>
      <c r="N2120" s="191"/>
    </row>
    <row r="2121" spans="1:14" s="434" customFormat="1">
      <c r="A2121" s="191"/>
      <c r="B2121" s="191"/>
      <c r="C2121" s="63"/>
      <c r="D2121" s="191"/>
      <c r="E2121" s="63"/>
      <c r="F2121" s="63"/>
      <c r="G2121" s="191"/>
      <c r="H2121" s="191"/>
      <c r="I2121" s="191"/>
      <c r="J2121" s="191"/>
      <c r="K2121" s="191"/>
      <c r="L2121" s="191"/>
      <c r="M2121" s="191"/>
      <c r="N2121" s="191"/>
    </row>
    <row r="2122" spans="1:14" s="434" customFormat="1">
      <c r="A2122" s="191"/>
      <c r="B2122" s="191"/>
      <c r="C2122" s="63"/>
      <c r="D2122" s="191"/>
      <c r="E2122" s="63"/>
      <c r="F2122" s="63"/>
      <c r="G2122" s="191"/>
      <c r="H2122" s="191"/>
      <c r="I2122" s="191"/>
      <c r="J2122" s="191"/>
      <c r="K2122" s="191"/>
      <c r="L2122" s="191"/>
      <c r="M2122" s="191"/>
      <c r="N2122" s="191"/>
    </row>
    <row r="2123" spans="1:14" s="434" customFormat="1">
      <c r="A2123" s="191"/>
      <c r="B2123" s="191"/>
      <c r="C2123" s="63"/>
      <c r="D2123" s="191"/>
      <c r="E2123" s="63"/>
      <c r="F2123" s="63"/>
      <c r="G2123" s="191"/>
      <c r="H2123" s="191"/>
      <c r="I2123" s="191"/>
      <c r="J2123" s="191"/>
      <c r="K2123" s="191"/>
      <c r="L2123" s="191"/>
      <c r="M2123" s="191"/>
      <c r="N2123" s="191"/>
    </row>
    <row r="2124" spans="1:14" s="434" customFormat="1">
      <c r="A2124" s="191"/>
      <c r="B2124" s="191"/>
      <c r="C2124" s="63"/>
      <c r="D2124" s="191"/>
      <c r="E2124" s="63"/>
      <c r="F2124" s="63"/>
      <c r="G2124" s="191"/>
      <c r="H2124" s="191"/>
      <c r="I2124" s="191"/>
      <c r="J2124" s="191"/>
      <c r="K2124" s="191"/>
      <c r="L2124" s="191"/>
      <c r="M2124" s="191"/>
      <c r="N2124" s="191"/>
    </row>
    <row r="2125" spans="1:14" s="434" customFormat="1">
      <c r="A2125" s="191"/>
      <c r="B2125" s="191"/>
      <c r="C2125" s="63"/>
      <c r="D2125" s="191"/>
      <c r="E2125" s="63"/>
      <c r="F2125" s="63"/>
      <c r="G2125" s="191"/>
      <c r="H2125" s="191"/>
      <c r="I2125" s="191"/>
      <c r="J2125" s="191"/>
      <c r="K2125" s="191"/>
      <c r="L2125" s="191"/>
      <c r="M2125" s="191"/>
      <c r="N2125" s="191"/>
    </row>
    <row r="2126" spans="1:14" s="434" customFormat="1">
      <c r="A2126" s="191"/>
      <c r="B2126" s="191"/>
      <c r="C2126" s="63"/>
      <c r="D2126" s="191"/>
      <c r="E2126" s="63"/>
      <c r="F2126" s="63"/>
      <c r="G2126" s="191"/>
      <c r="H2126" s="191"/>
      <c r="I2126" s="191"/>
      <c r="J2126" s="191"/>
      <c r="K2126" s="191"/>
      <c r="L2126" s="191"/>
      <c r="M2126" s="191"/>
      <c r="N2126" s="191"/>
    </row>
    <row r="2127" spans="1:14" s="434" customFormat="1">
      <c r="A2127" s="191"/>
      <c r="B2127" s="191"/>
      <c r="C2127" s="63"/>
      <c r="D2127" s="191"/>
      <c r="E2127" s="63"/>
      <c r="F2127" s="63"/>
      <c r="G2127" s="191"/>
      <c r="H2127" s="191"/>
      <c r="I2127" s="191"/>
      <c r="J2127" s="191"/>
      <c r="K2127" s="191"/>
      <c r="L2127" s="191"/>
      <c r="M2127" s="191"/>
      <c r="N2127" s="191"/>
    </row>
    <row r="2128" spans="1:14" s="434" customFormat="1">
      <c r="A2128" s="191"/>
      <c r="B2128" s="191"/>
      <c r="C2128" s="63"/>
      <c r="D2128" s="191"/>
      <c r="E2128" s="63"/>
      <c r="F2128" s="63"/>
      <c r="G2128" s="191"/>
      <c r="H2128" s="191"/>
      <c r="I2128" s="191"/>
      <c r="J2128" s="191"/>
      <c r="K2128" s="191"/>
      <c r="L2128" s="191"/>
      <c r="M2128" s="191"/>
      <c r="N2128" s="191"/>
    </row>
    <row r="2129" spans="1:14" s="434" customFormat="1">
      <c r="A2129" s="191"/>
      <c r="B2129" s="191"/>
      <c r="C2129" s="63"/>
      <c r="D2129" s="191"/>
      <c r="E2129" s="63"/>
      <c r="F2129" s="63"/>
      <c r="G2129" s="191"/>
      <c r="H2129" s="191"/>
      <c r="I2129" s="191"/>
      <c r="J2129" s="191"/>
      <c r="K2129" s="191"/>
      <c r="L2129" s="191"/>
      <c r="M2129" s="191"/>
      <c r="N2129" s="191"/>
    </row>
    <row r="2130" spans="1:14" s="434" customFormat="1">
      <c r="A2130" s="191"/>
      <c r="B2130" s="191"/>
      <c r="C2130" s="63"/>
      <c r="D2130" s="191"/>
      <c r="E2130" s="63"/>
      <c r="F2130" s="63"/>
      <c r="G2130" s="191"/>
      <c r="H2130" s="191"/>
      <c r="I2130" s="191"/>
      <c r="J2130" s="191"/>
      <c r="K2130" s="191"/>
      <c r="L2130" s="191"/>
      <c r="M2130" s="191"/>
      <c r="N2130" s="191"/>
    </row>
    <row r="2131" spans="1:14" s="434" customFormat="1">
      <c r="A2131" s="191"/>
      <c r="B2131" s="191"/>
      <c r="C2131" s="63"/>
      <c r="D2131" s="191"/>
      <c r="E2131" s="63"/>
      <c r="F2131" s="63"/>
      <c r="G2131" s="191"/>
      <c r="H2131" s="191"/>
      <c r="I2131" s="191"/>
      <c r="J2131" s="191"/>
      <c r="K2131" s="191"/>
      <c r="L2131" s="191"/>
      <c r="M2131" s="191"/>
      <c r="N2131" s="191"/>
    </row>
    <row r="2132" spans="1:14" s="434" customFormat="1">
      <c r="A2132" s="191"/>
      <c r="B2132" s="191"/>
      <c r="C2132" s="63"/>
      <c r="D2132" s="191"/>
      <c r="E2132" s="63"/>
      <c r="F2132" s="63"/>
      <c r="G2132" s="191"/>
      <c r="H2132" s="191"/>
      <c r="I2132" s="191"/>
      <c r="J2132" s="191"/>
      <c r="K2132" s="191"/>
      <c r="L2132" s="191"/>
      <c r="M2132" s="191"/>
      <c r="N2132" s="191"/>
    </row>
    <row r="2133" spans="1:14" s="434" customFormat="1">
      <c r="A2133" s="191"/>
      <c r="B2133" s="191"/>
      <c r="C2133" s="63"/>
      <c r="D2133" s="191"/>
      <c r="E2133" s="63"/>
      <c r="F2133" s="63"/>
      <c r="G2133" s="191"/>
      <c r="H2133" s="191"/>
      <c r="I2133" s="191"/>
      <c r="J2133" s="191"/>
      <c r="K2133" s="191"/>
      <c r="L2133" s="191"/>
      <c r="M2133" s="191"/>
      <c r="N2133" s="191"/>
    </row>
    <row r="2134" spans="1:14" s="434" customFormat="1">
      <c r="A2134" s="191"/>
      <c r="B2134" s="191"/>
      <c r="C2134" s="63"/>
      <c r="D2134" s="191"/>
      <c r="E2134" s="63"/>
      <c r="F2134" s="63"/>
      <c r="G2134" s="191"/>
      <c r="H2134" s="191"/>
      <c r="I2134" s="191"/>
      <c r="J2134" s="191"/>
      <c r="K2134" s="191"/>
      <c r="L2134" s="191"/>
      <c r="M2134" s="191"/>
      <c r="N2134" s="191"/>
    </row>
    <row r="2135" spans="1:14" s="434" customFormat="1">
      <c r="A2135" s="191"/>
      <c r="B2135" s="191"/>
      <c r="C2135" s="63"/>
      <c r="D2135" s="191"/>
      <c r="E2135" s="63"/>
      <c r="F2135" s="63"/>
      <c r="G2135" s="191"/>
      <c r="H2135" s="191"/>
      <c r="I2135" s="191"/>
      <c r="J2135" s="191"/>
      <c r="K2135" s="191"/>
      <c r="L2135" s="191"/>
      <c r="M2135" s="191"/>
      <c r="N2135" s="191"/>
    </row>
    <row r="2136" spans="1:14" s="434" customFormat="1">
      <c r="A2136" s="191"/>
      <c r="B2136" s="191"/>
      <c r="C2136" s="63"/>
      <c r="D2136" s="191"/>
      <c r="E2136" s="63"/>
      <c r="F2136" s="63"/>
      <c r="G2136" s="191"/>
      <c r="H2136" s="191"/>
      <c r="I2136" s="191"/>
      <c r="J2136" s="191"/>
      <c r="K2136" s="191"/>
      <c r="L2136" s="191"/>
      <c r="M2136" s="191"/>
      <c r="N2136" s="191"/>
    </row>
    <row r="2137" spans="1:14" s="434" customFormat="1">
      <c r="A2137" s="191"/>
      <c r="B2137" s="191"/>
      <c r="C2137" s="63"/>
      <c r="D2137" s="191"/>
      <c r="E2137" s="63"/>
      <c r="F2137" s="63"/>
      <c r="G2137" s="191"/>
      <c r="H2137" s="191"/>
      <c r="I2137" s="191"/>
      <c r="J2137" s="191"/>
      <c r="K2137" s="191"/>
      <c r="L2137" s="191"/>
      <c r="M2137" s="191"/>
      <c r="N2137" s="191"/>
    </row>
    <row r="2138" spans="1:14" s="434" customFormat="1">
      <c r="A2138" s="191"/>
      <c r="B2138" s="191"/>
      <c r="C2138" s="63"/>
      <c r="D2138" s="191"/>
      <c r="E2138" s="63"/>
      <c r="F2138" s="63"/>
      <c r="G2138" s="191"/>
      <c r="H2138" s="191"/>
      <c r="I2138" s="191"/>
      <c r="J2138" s="191"/>
      <c r="K2138" s="191"/>
      <c r="L2138" s="191"/>
      <c r="M2138" s="191"/>
      <c r="N2138" s="191"/>
    </row>
    <row r="2139" spans="1:14" s="434" customFormat="1">
      <c r="A2139" s="191"/>
      <c r="B2139" s="191"/>
      <c r="C2139" s="63"/>
      <c r="D2139" s="191"/>
      <c r="E2139" s="63"/>
      <c r="F2139" s="63"/>
      <c r="G2139" s="191"/>
      <c r="H2139" s="191"/>
      <c r="I2139" s="191"/>
      <c r="J2139" s="191"/>
      <c r="K2139" s="191"/>
      <c r="L2139" s="191"/>
      <c r="M2139" s="191"/>
      <c r="N2139" s="191"/>
    </row>
    <row r="2140" spans="1:14" s="434" customFormat="1">
      <c r="A2140" s="191"/>
      <c r="B2140" s="191"/>
      <c r="C2140" s="63"/>
      <c r="D2140" s="191"/>
      <c r="E2140" s="63"/>
      <c r="F2140" s="63"/>
      <c r="G2140" s="191"/>
      <c r="H2140" s="191"/>
      <c r="I2140" s="191"/>
      <c r="J2140" s="191"/>
      <c r="K2140" s="191"/>
      <c r="L2140" s="191"/>
      <c r="M2140" s="191"/>
      <c r="N2140" s="191"/>
    </row>
    <row r="2141" spans="1:14" s="434" customFormat="1">
      <c r="A2141" s="191"/>
      <c r="B2141" s="191"/>
      <c r="C2141" s="63"/>
      <c r="D2141" s="191"/>
      <c r="E2141" s="63"/>
      <c r="F2141" s="63"/>
      <c r="G2141" s="191"/>
      <c r="H2141" s="191"/>
      <c r="I2141" s="191"/>
      <c r="J2141" s="191"/>
      <c r="K2141" s="191"/>
      <c r="L2141" s="191"/>
      <c r="M2141" s="191"/>
      <c r="N2141" s="191"/>
    </row>
    <row r="2142" spans="1:14" s="434" customFormat="1">
      <c r="A2142" s="191"/>
      <c r="B2142" s="191"/>
      <c r="C2142" s="63"/>
      <c r="D2142" s="191"/>
      <c r="E2142" s="63"/>
      <c r="F2142" s="63"/>
      <c r="G2142" s="191"/>
      <c r="H2142" s="191"/>
      <c r="I2142" s="191"/>
      <c r="J2142" s="191"/>
      <c r="K2142" s="191"/>
      <c r="L2142" s="191"/>
      <c r="M2142" s="191"/>
      <c r="N2142" s="191"/>
    </row>
    <row r="2143" spans="1:14" s="434" customFormat="1">
      <c r="A2143" s="191"/>
      <c r="B2143" s="191"/>
      <c r="C2143" s="63"/>
      <c r="D2143" s="191"/>
      <c r="E2143" s="63"/>
      <c r="F2143" s="63"/>
      <c r="G2143" s="191"/>
      <c r="H2143" s="191"/>
      <c r="I2143" s="191"/>
      <c r="J2143" s="191"/>
      <c r="K2143" s="191"/>
      <c r="L2143" s="191"/>
      <c r="M2143" s="191"/>
      <c r="N2143" s="191"/>
    </row>
    <row r="2144" spans="1:14" s="434" customFormat="1">
      <c r="A2144" s="191"/>
      <c r="B2144" s="191"/>
      <c r="C2144" s="63"/>
      <c r="D2144" s="191"/>
      <c r="E2144" s="63"/>
      <c r="F2144" s="63"/>
      <c r="G2144" s="191"/>
      <c r="H2144" s="191"/>
      <c r="I2144" s="191"/>
      <c r="J2144" s="191"/>
      <c r="K2144" s="191"/>
      <c r="L2144" s="191"/>
      <c r="M2144" s="191"/>
      <c r="N2144" s="191"/>
    </row>
    <row r="2145" spans="1:14" s="434" customFormat="1">
      <c r="A2145" s="191"/>
      <c r="B2145" s="191"/>
      <c r="C2145" s="63"/>
      <c r="D2145" s="191"/>
      <c r="E2145" s="63"/>
      <c r="F2145" s="63"/>
      <c r="G2145" s="191"/>
      <c r="H2145" s="191"/>
      <c r="I2145" s="191"/>
      <c r="J2145" s="191"/>
      <c r="K2145" s="191"/>
      <c r="L2145" s="191"/>
      <c r="M2145" s="191"/>
      <c r="N2145" s="191"/>
    </row>
    <row r="2146" spans="1:14" s="434" customFormat="1">
      <c r="A2146" s="191"/>
      <c r="B2146" s="191"/>
      <c r="C2146" s="63"/>
      <c r="D2146" s="191"/>
      <c r="E2146" s="63"/>
      <c r="F2146" s="63"/>
      <c r="G2146" s="191"/>
      <c r="H2146" s="191"/>
      <c r="I2146" s="191"/>
      <c r="J2146" s="191"/>
      <c r="K2146" s="191"/>
      <c r="L2146" s="191"/>
      <c r="M2146" s="191"/>
      <c r="N2146" s="191"/>
    </row>
    <row r="2147" spans="1:14" s="434" customFormat="1">
      <c r="A2147" s="191"/>
      <c r="B2147" s="191"/>
      <c r="C2147" s="63"/>
      <c r="D2147" s="191"/>
      <c r="E2147" s="63"/>
      <c r="F2147" s="63"/>
      <c r="G2147" s="191"/>
      <c r="H2147" s="191"/>
      <c r="I2147" s="191"/>
      <c r="J2147" s="191"/>
      <c r="K2147" s="191"/>
      <c r="L2147" s="191"/>
      <c r="M2147" s="191"/>
      <c r="N2147" s="191"/>
    </row>
    <row r="2148" spans="1:14" s="434" customFormat="1">
      <c r="A2148" s="191"/>
      <c r="B2148" s="191"/>
      <c r="C2148" s="63"/>
      <c r="D2148" s="191"/>
      <c r="E2148" s="63"/>
      <c r="F2148" s="63"/>
      <c r="G2148" s="191"/>
      <c r="H2148" s="191"/>
      <c r="I2148" s="191"/>
      <c r="J2148" s="191"/>
      <c r="K2148" s="191"/>
      <c r="L2148" s="191"/>
      <c r="M2148" s="191"/>
      <c r="N2148" s="191"/>
    </row>
    <row r="2149" spans="1:14" s="434" customFormat="1">
      <c r="A2149" s="191"/>
      <c r="B2149" s="191"/>
      <c r="C2149" s="63"/>
      <c r="D2149" s="191"/>
      <c r="E2149" s="63"/>
      <c r="F2149" s="63"/>
      <c r="G2149" s="191"/>
      <c r="H2149" s="191"/>
      <c r="I2149" s="191"/>
      <c r="J2149" s="191"/>
      <c r="K2149" s="191"/>
      <c r="L2149" s="191"/>
      <c r="M2149" s="191"/>
      <c r="N2149" s="191"/>
    </row>
    <row r="2150" spans="1:14" s="434" customFormat="1">
      <c r="A2150" s="191"/>
      <c r="B2150" s="191"/>
      <c r="C2150" s="63"/>
      <c r="D2150" s="191"/>
      <c r="E2150" s="63"/>
      <c r="F2150" s="63"/>
      <c r="G2150" s="191"/>
      <c r="H2150" s="191"/>
      <c r="I2150" s="191"/>
      <c r="J2150" s="191"/>
      <c r="K2150" s="191"/>
      <c r="L2150" s="191"/>
      <c r="M2150" s="191"/>
      <c r="N2150" s="191"/>
    </row>
    <row r="2151" spans="1:14" s="434" customFormat="1">
      <c r="A2151" s="191"/>
      <c r="B2151" s="191"/>
      <c r="C2151" s="63"/>
      <c r="D2151" s="191"/>
      <c r="E2151" s="63"/>
      <c r="F2151" s="63"/>
      <c r="G2151" s="191"/>
      <c r="H2151" s="191"/>
      <c r="I2151" s="191"/>
      <c r="J2151" s="191"/>
      <c r="K2151" s="191"/>
      <c r="L2151" s="191"/>
      <c r="M2151" s="191"/>
      <c r="N2151" s="191"/>
    </row>
    <row r="2152" spans="1:14" s="434" customFormat="1">
      <c r="A2152" s="191"/>
      <c r="B2152" s="191"/>
      <c r="C2152" s="63"/>
      <c r="D2152" s="191"/>
      <c r="E2152" s="63"/>
      <c r="F2152" s="63"/>
      <c r="G2152" s="191"/>
      <c r="H2152" s="191"/>
      <c r="I2152" s="191"/>
      <c r="J2152" s="191"/>
      <c r="K2152" s="191"/>
      <c r="L2152" s="191"/>
      <c r="M2152" s="191"/>
      <c r="N2152" s="191"/>
    </row>
    <row r="2153" spans="1:14" s="434" customFormat="1">
      <c r="A2153" s="191"/>
      <c r="B2153" s="191"/>
      <c r="C2153" s="63"/>
      <c r="D2153" s="191"/>
      <c r="E2153" s="63"/>
      <c r="F2153" s="63"/>
      <c r="G2153" s="191"/>
      <c r="H2153" s="191"/>
      <c r="I2153" s="191"/>
      <c r="J2153" s="191"/>
      <c r="K2153" s="191"/>
      <c r="L2153" s="191"/>
      <c r="M2153" s="191"/>
      <c r="N2153" s="191"/>
    </row>
    <row r="2154" spans="1:14" s="434" customFormat="1">
      <c r="A2154" s="191"/>
      <c r="B2154" s="191"/>
      <c r="C2154" s="63"/>
      <c r="D2154" s="191"/>
      <c r="E2154" s="63"/>
      <c r="F2154" s="63"/>
      <c r="G2154" s="191"/>
      <c r="H2154" s="191"/>
      <c r="I2154" s="191"/>
      <c r="J2154" s="191"/>
      <c r="K2154" s="191"/>
      <c r="L2154" s="191"/>
      <c r="M2154" s="191"/>
      <c r="N2154" s="191"/>
    </row>
    <row r="2155" spans="1:14" s="434" customFormat="1">
      <c r="A2155" s="191"/>
      <c r="B2155" s="191"/>
      <c r="C2155" s="63"/>
      <c r="D2155" s="191"/>
      <c r="E2155" s="63"/>
      <c r="F2155" s="63"/>
      <c r="G2155" s="191"/>
      <c r="H2155" s="191"/>
      <c r="I2155" s="191"/>
      <c r="J2155" s="191"/>
      <c r="K2155" s="191"/>
      <c r="L2155" s="191"/>
      <c r="M2155" s="191"/>
      <c r="N2155" s="191"/>
    </row>
    <row r="2156" spans="1:14" s="434" customFormat="1">
      <c r="A2156" s="191"/>
      <c r="B2156" s="191"/>
      <c r="C2156" s="63"/>
      <c r="D2156" s="191"/>
      <c r="E2156" s="63"/>
      <c r="F2156" s="63"/>
      <c r="G2156" s="191"/>
      <c r="H2156" s="191"/>
      <c r="I2156" s="191"/>
      <c r="J2156" s="191"/>
      <c r="K2156" s="191"/>
      <c r="L2156" s="191"/>
      <c r="M2156" s="191"/>
      <c r="N2156" s="191"/>
    </row>
    <row r="2157" spans="1:14" s="434" customFormat="1">
      <c r="A2157" s="191"/>
      <c r="B2157" s="191"/>
      <c r="C2157" s="63"/>
      <c r="D2157" s="191"/>
      <c r="E2157" s="63"/>
      <c r="F2157" s="63"/>
      <c r="G2157" s="191"/>
      <c r="H2157" s="191"/>
      <c r="I2157" s="191"/>
      <c r="J2157" s="191"/>
      <c r="K2157" s="191"/>
      <c r="L2157" s="191"/>
      <c r="M2157" s="191"/>
      <c r="N2157" s="191"/>
    </row>
    <row r="2158" spans="1:14" s="434" customFormat="1">
      <c r="A2158" s="191"/>
      <c r="B2158" s="191"/>
      <c r="C2158" s="63"/>
      <c r="D2158" s="191"/>
      <c r="E2158" s="63"/>
      <c r="F2158" s="63"/>
      <c r="G2158" s="191"/>
      <c r="H2158" s="191"/>
      <c r="I2158" s="191"/>
      <c r="J2158" s="191"/>
      <c r="K2158" s="191"/>
      <c r="L2158" s="191"/>
      <c r="M2158" s="191"/>
      <c r="N2158" s="191"/>
    </row>
    <row r="2159" spans="1:14" s="434" customFormat="1">
      <c r="A2159" s="191"/>
      <c r="B2159" s="191"/>
      <c r="C2159" s="63"/>
      <c r="D2159" s="191"/>
      <c r="E2159" s="63"/>
      <c r="F2159" s="63"/>
      <c r="G2159" s="191"/>
      <c r="H2159" s="191"/>
      <c r="I2159" s="191"/>
      <c r="J2159" s="191"/>
      <c r="K2159" s="191"/>
      <c r="L2159" s="191"/>
      <c r="M2159" s="191"/>
      <c r="N2159" s="191"/>
    </row>
    <row r="2160" spans="1:14" s="434" customFormat="1">
      <c r="A2160" s="191"/>
      <c r="B2160" s="191"/>
      <c r="C2160" s="63"/>
      <c r="D2160" s="191"/>
      <c r="E2160" s="63"/>
      <c r="F2160" s="63"/>
      <c r="G2160" s="191"/>
      <c r="H2160" s="191"/>
      <c r="I2160" s="191"/>
      <c r="J2160" s="191"/>
      <c r="K2160" s="191"/>
      <c r="L2160" s="191"/>
      <c r="M2160" s="191"/>
      <c r="N2160" s="191"/>
    </row>
    <row r="2161" spans="1:14" s="434" customFormat="1">
      <c r="A2161" s="191"/>
      <c r="B2161" s="191"/>
      <c r="C2161" s="63"/>
      <c r="D2161" s="191"/>
      <c r="E2161" s="63"/>
      <c r="F2161" s="63"/>
      <c r="G2161" s="191"/>
      <c r="H2161" s="191"/>
      <c r="I2161" s="191"/>
      <c r="J2161" s="191"/>
      <c r="K2161" s="191"/>
      <c r="L2161" s="191"/>
      <c r="M2161" s="191"/>
      <c r="N2161" s="191"/>
    </row>
    <row r="2162" spans="1:14" s="434" customFormat="1">
      <c r="A2162" s="191"/>
      <c r="B2162" s="191"/>
      <c r="C2162" s="63"/>
      <c r="D2162" s="191"/>
      <c r="E2162" s="63"/>
      <c r="F2162" s="63"/>
      <c r="G2162" s="191"/>
      <c r="H2162" s="191"/>
      <c r="I2162" s="191"/>
      <c r="J2162" s="191"/>
      <c r="K2162" s="191"/>
      <c r="L2162" s="191"/>
      <c r="M2162" s="191"/>
      <c r="N2162" s="191"/>
    </row>
    <row r="2163" spans="1:14" s="434" customFormat="1">
      <c r="A2163" s="191"/>
      <c r="B2163" s="191"/>
      <c r="C2163" s="63"/>
      <c r="D2163" s="191"/>
      <c r="E2163" s="63"/>
      <c r="F2163" s="63"/>
      <c r="G2163" s="191"/>
      <c r="H2163" s="191"/>
      <c r="I2163" s="191"/>
      <c r="J2163" s="191"/>
      <c r="K2163" s="191"/>
      <c r="L2163" s="191"/>
      <c r="M2163" s="191"/>
      <c r="N2163" s="191"/>
    </row>
    <row r="2164" spans="1:14" s="434" customFormat="1">
      <c r="A2164" s="191"/>
      <c r="B2164" s="191"/>
      <c r="C2164" s="63"/>
      <c r="D2164" s="191"/>
      <c r="E2164" s="63"/>
      <c r="F2164" s="63"/>
      <c r="G2164" s="191"/>
      <c r="H2164" s="191"/>
      <c r="I2164" s="191"/>
      <c r="J2164" s="191"/>
      <c r="K2164" s="191"/>
      <c r="L2164" s="191"/>
      <c r="M2164" s="191"/>
      <c r="N2164" s="191"/>
    </row>
    <row r="2165" spans="1:14" s="434" customFormat="1">
      <c r="A2165" s="191"/>
      <c r="B2165" s="191"/>
      <c r="C2165" s="63"/>
      <c r="D2165" s="191"/>
      <c r="E2165" s="63"/>
      <c r="F2165" s="63"/>
      <c r="G2165" s="191"/>
      <c r="H2165" s="191"/>
      <c r="I2165" s="191"/>
      <c r="J2165" s="191"/>
      <c r="K2165" s="191"/>
      <c r="L2165" s="191"/>
      <c r="M2165" s="191"/>
      <c r="N2165" s="191"/>
    </row>
    <row r="2166" spans="1:14" s="434" customFormat="1">
      <c r="A2166" s="191"/>
      <c r="B2166" s="191"/>
      <c r="C2166" s="63"/>
      <c r="D2166" s="191"/>
      <c r="E2166" s="63"/>
      <c r="F2166" s="63"/>
      <c r="G2166" s="191"/>
      <c r="H2166" s="191"/>
      <c r="I2166" s="191"/>
      <c r="J2166" s="191"/>
      <c r="K2166" s="191"/>
      <c r="L2166" s="191"/>
      <c r="M2166" s="191"/>
      <c r="N2166" s="191"/>
    </row>
    <row r="2167" spans="1:14" s="434" customFormat="1">
      <c r="A2167" s="191"/>
      <c r="B2167" s="191"/>
      <c r="C2167" s="63"/>
      <c r="D2167" s="191"/>
      <c r="E2167" s="63"/>
      <c r="F2167" s="63"/>
      <c r="G2167" s="191"/>
      <c r="H2167" s="191"/>
      <c r="I2167" s="191"/>
      <c r="J2167" s="191"/>
      <c r="K2167" s="191"/>
      <c r="L2167" s="191"/>
      <c r="M2167" s="191"/>
      <c r="N2167" s="191"/>
    </row>
    <row r="2168" spans="1:14" s="434" customFormat="1">
      <c r="A2168" s="191"/>
      <c r="B2168" s="191"/>
      <c r="C2168" s="63"/>
      <c r="D2168" s="191"/>
      <c r="E2168" s="63"/>
      <c r="F2168" s="63"/>
      <c r="G2168" s="191"/>
      <c r="H2168" s="191"/>
      <c r="I2168" s="191"/>
      <c r="J2168" s="191"/>
      <c r="K2168" s="191"/>
      <c r="L2168" s="191"/>
      <c r="M2168" s="191"/>
      <c r="N2168" s="191"/>
    </row>
    <row r="2169" spans="1:14" s="434" customFormat="1">
      <c r="A2169" s="191"/>
      <c r="B2169" s="191"/>
      <c r="C2169" s="63"/>
      <c r="D2169" s="191"/>
      <c r="E2169" s="63"/>
      <c r="F2169" s="63"/>
      <c r="G2169" s="191"/>
      <c r="H2169" s="191"/>
      <c r="I2169" s="191"/>
      <c r="J2169" s="191"/>
      <c r="K2169" s="191"/>
      <c r="L2169" s="191"/>
      <c r="M2169" s="191"/>
      <c r="N2169" s="191"/>
    </row>
    <row r="2170" spans="1:14" s="434" customFormat="1">
      <c r="A2170" s="191"/>
      <c r="B2170" s="191"/>
      <c r="C2170" s="63"/>
      <c r="D2170" s="191"/>
      <c r="E2170" s="63"/>
      <c r="F2170" s="63"/>
      <c r="G2170" s="191"/>
      <c r="H2170" s="191"/>
      <c r="I2170" s="191"/>
      <c r="J2170" s="191"/>
      <c r="K2170" s="191"/>
      <c r="L2170" s="191"/>
      <c r="M2170" s="191"/>
      <c r="N2170" s="191"/>
    </row>
    <row r="2171" spans="1:14" s="434" customFormat="1">
      <c r="A2171" s="191"/>
      <c r="B2171" s="191"/>
      <c r="C2171" s="63"/>
      <c r="D2171" s="191"/>
      <c r="E2171" s="63"/>
      <c r="F2171" s="63"/>
      <c r="G2171" s="191"/>
      <c r="H2171" s="191"/>
      <c r="I2171" s="191"/>
      <c r="J2171" s="191"/>
      <c r="K2171" s="191"/>
      <c r="L2171" s="191"/>
      <c r="M2171" s="191"/>
      <c r="N2171" s="191"/>
    </row>
    <row r="2172" spans="1:14" s="434" customFormat="1">
      <c r="A2172" s="191"/>
      <c r="B2172" s="191"/>
      <c r="C2172" s="63"/>
      <c r="D2172" s="191"/>
      <c r="E2172" s="63"/>
      <c r="F2172" s="63"/>
      <c r="G2172" s="191"/>
      <c r="H2172" s="191"/>
      <c r="I2172" s="191"/>
      <c r="J2172" s="191"/>
      <c r="K2172" s="191"/>
      <c r="L2172" s="191"/>
      <c r="M2172" s="191"/>
      <c r="N2172" s="191"/>
    </row>
    <row r="2173" spans="1:14" s="434" customFormat="1">
      <c r="A2173" s="191"/>
      <c r="B2173" s="191"/>
      <c r="C2173" s="63"/>
      <c r="D2173" s="191"/>
      <c r="E2173" s="63"/>
      <c r="F2173" s="63"/>
      <c r="G2173" s="191"/>
      <c r="H2173" s="191"/>
      <c r="I2173" s="191"/>
      <c r="J2173" s="191"/>
      <c r="K2173" s="191"/>
      <c r="L2173" s="191"/>
      <c r="M2173" s="191"/>
      <c r="N2173" s="191"/>
    </row>
    <row r="2174" spans="1:14" s="434" customFormat="1">
      <c r="A2174" s="191"/>
      <c r="B2174" s="191"/>
      <c r="C2174" s="63"/>
      <c r="D2174" s="191"/>
      <c r="E2174" s="63"/>
      <c r="F2174" s="63"/>
      <c r="G2174" s="191"/>
      <c r="H2174" s="191"/>
      <c r="I2174" s="191"/>
      <c r="J2174" s="191"/>
      <c r="K2174" s="191"/>
      <c r="L2174" s="191"/>
      <c r="M2174" s="191"/>
      <c r="N2174" s="191"/>
    </row>
    <row r="2175" spans="1:14" s="434" customFormat="1">
      <c r="A2175" s="191"/>
      <c r="B2175" s="191"/>
      <c r="C2175" s="63"/>
      <c r="D2175" s="191"/>
      <c r="E2175" s="63"/>
      <c r="F2175" s="63"/>
      <c r="G2175" s="191"/>
      <c r="H2175" s="191"/>
      <c r="I2175" s="191"/>
      <c r="J2175" s="191"/>
      <c r="K2175" s="191"/>
      <c r="L2175" s="191"/>
      <c r="M2175" s="191"/>
      <c r="N2175" s="191"/>
    </row>
    <row r="2176" spans="1:14" s="434" customFormat="1">
      <c r="A2176" s="191"/>
      <c r="B2176" s="191"/>
      <c r="C2176" s="63"/>
      <c r="D2176" s="191"/>
      <c r="E2176" s="63"/>
      <c r="F2176" s="63"/>
      <c r="G2176" s="191"/>
      <c r="H2176" s="191"/>
      <c r="I2176" s="191"/>
      <c r="J2176" s="191"/>
      <c r="K2176" s="191"/>
      <c r="L2176" s="191"/>
      <c r="M2176" s="191"/>
      <c r="N2176" s="191"/>
    </row>
    <row r="2177" spans="1:14" s="434" customFormat="1">
      <c r="A2177" s="191"/>
      <c r="B2177" s="191"/>
      <c r="C2177" s="63"/>
      <c r="D2177" s="191"/>
      <c r="E2177" s="63"/>
      <c r="F2177" s="63"/>
      <c r="G2177" s="191"/>
      <c r="H2177" s="191"/>
      <c r="I2177" s="191"/>
      <c r="J2177" s="191"/>
      <c r="K2177" s="191"/>
      <c r="L2177" s="191"/>
      <c r="M2177" s="191"/>
      <c r="N2177" s="191"/>
    </row>
    <row r="2178" spans="1:14" s="434" customFormat="1">
      <c r="A2178" s="191"/>
      <c r="B2178" s="191"/>
      <c r="C2178" s="63"/>
      <c r="D2178" s="191"/>
      <c r="E2178" s="63"/>
      <c r="F2178" s="63"/>
      <c r="G2178" s="191"/>
      <c r="H2178" s="191"/>
      <c r="I2178" s="191"/>
      <c r="J2178" s="191"/>
      <c r="K2178" s="191"/>
      <c r="L2178" s="191"/>
      <c r="M2178" s="191"/>
      <c r="N2178" s="191"/>
    </row>
    <row r="2179" spans="1:14" s="434" customFormat="1">
      <c r="A2179" s="191"/>
      <c r="B2179" s="191"/>
      <c r="C2179" s="63"/>
      <c r="D2179" s="191"/>
      <c r="E2179" s="63"/>
      <c r="F2179" s="63"/>
      <c r="G2179" s="191"/>
      <c r="H2179" s="191"/>
      <c r="I2179" s="191"/>
      <c r="J2179" s="191"/>
      <c r="K2179" s="191"/>
      <c r="L2179" s="191"/>
      <c r="M2179" s="191"/>
      <c r="N2179" s="191"/>
    </row>
    <row r="2180" spans="1:14" s="434" customFormat="1">
      <c r="A2180" s="191"/>
      <c r="B2180" s="191"/>
      <c r="C2180" s="63"/>
      <c r="D2180" s="191"/>
      <c r="E2180" s="63"/>
      <c r="F2180" s="63"/>
      <c r="G2180" s="191"/>
      <c r="H2180" s="191"/>
      <c r="I2180" s="191"/>
      <c r="J2180" s="191"/>
      <c r="K2180" s="191"/>
      <c r="L2180" s="191"/>
      <c r="M2180" s="191"/>
      <c r="N2180" s="191"/>
    </row>
    <row r="2181" spans="1:14" s="434" customFormat="1">
      <c r="A2181" s="191"/>
      <c r="B2181" s="191"/>
      <c r="C2181" s="63"/>
      <c r="D2181" s="191"/>
      <c r="E2181" s="63"/>
      <c r="F2181" s="63"/>
      <c r="G2181" s="191"/>
      <c r="H2181" s="191"/>
      <c r="I2181" s="191"/>
      <c r="J2181" s="191"/>
      <c r="K2181" s="191"/>
      <c r="L2181" s="191"/>
      <c r="M2181" s="191"/>
      <c r="N2181" s="191"/>
    </row>
    <row r="2182" spans="1:14" s="434" customFormat="1">
      <c r="A2182" s="191"/>
      <c r="B2182" s="191"/>
      <c r="C2182" s="63"/>
      <c r="D2182" s="191"/>
      <c r="E2182" s="63"/>
      <c r="F2182" s="63"/>
      <c r="G2182" s="191"/>
      <c r="H2182" s="191"/>
      <c r="I2182" s="191"/>
      <c r="J2182" s="191"/>
      <c r="K2182" s="191"/>
      <c r="L2182" s="191"/>
      <c r="M2182" s="191"/>
      <c r="N2182" s="191"/>
    </row>
    <row r="2183" spans="1:14" s="434" customFormat="1">
      <c r="A2183" s="191"/>
      <c r="B2183" s="191"/>
      <c r="C2183" s="63"/>
      <c r="D2183" s="191"/>
      <c r="E2183" s="63"/>
      <c r="F2183" s="63"/>
      <c r="G2183" s="191"/>
      <c r="H2183" s="191"/>
      <c r="I2183" s="191"/>
      <c r="J2183" s="191"/>
      <c r="K2183" s="191"/>
      <c r="L2183" s="191"/>
      <c r="M2183" s="191"/>
      <c r="N2183" s="191"/>
    </row>
    <row r="2184" spans="1:14" s="434" customFormat="1">
      <c r="A2184" s="191"/>
      <c r="B2184" s="191"/>
      <c r="C2184" s="63"/>
      <c r="D2184" s="191"/>
      <c r="E2184" s="63"/>
      <c r="F2184" s="63"/>
      <c r="G2184" s="191"/>
      <c r="H2184" s="191"/>
      <c r="I2184" s="191"/>
      <c r="J2184" s="191"/>
      <c r="K2184" s="191"/>
      <c r="L2184" s="191"/>
      <c r="M2184" s="191"/>
      <c r="N2184" s="191"/>
    </row>
    <row r="2185" spans="1:14" s="434" customFormat="1">
      <c r="A2185" s="191"/>
      <c r="B2185" s="191"/>
      <c r="C2185" s="63"/>
      <c r="D2185" s="191"/>
      <c r="E2185" s="63"/>
      <c r="F2185" s="63"/>
      <c r="G2185" s="191"/>
      <c r="H2185" s="191"/>
      <c r="I2185" s="191"/>
      <c r="J2185" s="191"/>
      <c r="K2185" s="191"/>
      <c r="L2185" s="191"/>
      <c r="M2185" s="191"/>
      <c r="N2185" s="191"/>
    </row>
    <row r="2186" spans="1:14" s="434" customFormat="1">
      <c r="A2186" s="191"/>
      <c r="B2186" s="191"/>
      <c r="C2186" s="63"/>
      <c r="D2186" s="191"/>
      <c r="E2186" s="63"/>
      <c r="F2186" s="63"/>
      <c r="G2186" s="191"/>
      <c r="H2186" s="191"/>
      <c r="I2186" s="191"/>
      <c r="J2186" s="191"/>
      <c r="K2186" s="191"/>
      <c r="L2186" s="191"/>
      <c r="M2186" s="191"/>
      <c r="N2186" s="191"/>
    </row>
    <row r="2187" spans="1:14" s="434" customFormat="1">
      <c r="A2187" s="191"/>
      <c r="B2187" s="191"/>
      <c r="C2187" s="63"/>
      <c r="D2187" s="191"/>
      <c r="E2187" s="63"/>
      <c r="F2187" s="63"/>
      <c r="G2187" s="191"/>
      <c r="H2187" s="191"/>
      <c r="I2187" s="191"/>
      <c r="J2187" s="191"/>
      <c r="K2187" s="191"/>
      <c r="L2187" s="191"/>
      <c r="M2187" s="191"/>
      <c r="N2187" s="191"/>
    </row>
    <row r="2188" spans="1:14" s="434" customFormat="1">
      <c r="A2188" s="191"/>
      <c r="B2188" s="191"/>
      <c r="C2188" s="63"/>
      <c r="D2188" s="191"/>
      <c r="E2188" s="63"/>
      <c r="F2188" s="63"/>
      <c r="G2188" s="191"/>
      <c r="H2188" s="191"/>
      <c r="I2188" s="191"/>
      <c r="J2188" s="191"/>
      <c r="K2188" s="191"/>
      <c r="L2188" s="191"/>
      <c r="M2188" s="191"/>
      <c r="N2188" s="191"/>
    </row>
    <row r="2189" spans="1:14" s="434" customFormat="1">
      <c r="A2189" s="191"/>
      <c r="B2189" s="191"/>
      <c r="C2189" s="63"/>
      <c r="D2189" s="191"/>
      <c r="E2189" s="63"/>
      <c r="F2189" s="63"/>
      <c r="G2189" s="191"/>
      <c r="H2189" s="191"/>
      <c r="I2189" s="191"/>
      <c r="J2189" s="191"/>
      <c r="K2189" s="191"/>
      <c r="L2189" s="191"/>
      <c r="M2189" s="191"/>
      <c r="N2189" s="191"/>
    </row>
    <row r="2190" spans="1:14" s="434" customFormat="1">
      <c r="A2190" s="191"/>
      <c r="B2190" s="191"/>
      <c r="C2190" s="63"/>
      <c r="D2190" s="191"/>
      <c r="E2190" s="63"/>
      <c r="F2190" s="63"/>
      <c r="G2190" s="191"/>
      <c r="H2190" s="191"/>
      <c r="I2190" s="191"/>
      <c r="J2190" s="191"/>
      <c r="K2190" s="191"/>
      <c r="L2190" s="191"/>
      <c r="M2190" s="191"/>
      <c r="N2190" s="191"/>
    </row>
    <row r="2191" spans="1:14" s="434" customFormat="1">
      <c r="A2191" s="191"/>
      <c r="B2191" s="191"/>
      <c r="C2191" s="63"/>
      <c r="D2191" s="191"/>
      <c r="E2191" s="63"/>
      <c r="F2191" s="63"/>
      <c r="G2191" s="191"/>
      <c r="H2191" s="191"/>
      <c r="I2191" s="191"/>
      <c r="J2191" s="191"/>
      <c r="K2191" s="191"/>
      <c r="L2191" s="191"/>
      <c r="M2191" s="191"/>
      <c r="N2191" s="191"/>
    </row>
    <row r="2192" spans="1:14" s="434" customFormat="1">
      <c r="A2192" s="191"/>
      <c r="B2192" s="191"/>
      <c r="C2192" s="63"/>
      <c r="D2192" s="191"/>
      <c r="E2192" s="63"/>
      <c r="F2192" s="63"/>
      <c r="G2192" s="191"/>
      <c r="H2192" s="191"/>
      <c r="I2192" s="191"/>
      <c r="J2192" s="191"/>
      <c r="K2192" s="191"/>
      <c r="L2192" s="191"/>
      <c r="M2192" s="191"/>
      <c r="N2192" s="191"/>
    </row>
    <row r="2193" spans="1:14" s="434" customFormat="1">
      <c r="A2193" s="191"/>
      <c r="B2193" s="191"/>
      <c r="C2193" s="63"/>
      <c r="D2193" s="191"/>
      <c r="E2193" s="63"/>
      <c r="F2193" s="63"/>
      <c r="G2193" s="191"/>
      <c r="H2193" s="191"/>
      <c r="I2193" s="191"/>
      <c r="J2193" s="191"/>
      <c r="K2193" s="191"/>
      <c r="L2193" s="191"/>
      <c r="M2193" s="191"/>
      <c r="N2193" s="191"/>
    </row>
    <row r="2194" spans="1:14" s="434" customFormat="1">
      <c r="A2194" s="191"/>
      <c r="B2194" s="191"/>
      <c r="C2194" s="63"/>
      <c r="D2194" s="191"/>
      <c r="E2194" s="63"/>
      <c r="F2194" s="63"/>
      <c r="G2194" s="191"/>
      <c r="H2194" s="191"/>
      <c r="I2194" s="191"/>
      <c r="J2194" s="191"/>
      <c r="K2194" s="191"/>
      <c r="L2194" s="191"/>
      <c r="M2194" s="191"/>
      <c r="N2194" s="191"/>
    </row>
    <row r="2195" spans="1:14" s="434" customFormat="1">
      <c r="A2195" s="191"/>
      <c r="B2195" s="191"/>
      <c r="C2195" s="63"/>
      <c r="D2195" s="191"/>
      <c r="E2195" s="63"/>
      <c r="F2195" s="63"/>
      <c r="G2195" s="191"/>
      <c r="H2195" s="191"/>
      <c r="I2195" s="191"/>
      <c r="J2195" s="191"/>
      <c r="K2195" s="191"/>
      <c r="L2195" s="191"/>
      <c r="M2195" s="191"/>
      <c r="N2195" s="191"/>
    </row>
    <row r="2196" spans="1:14" s="434" customFormat="1">
      <c r="A2196" s="191"/>
      <c r="B2196" s="191"/>
      <c r="C2196" s="63"/>
      <c r="D2196" s="191"/>
      <c r="E2196" s="63"/>
      <c r="F2196" s="63"/>
      <c r="G2196" s="191"/>
      <c r="H2196" s="191"/>
      <c r="I2196" s="191"/>
      <c r="J2196" s="191"/>
      <c r="K2196" s="191"/>
      <c r="L2196" s="191"/>
      <c r="M2196" s="191"/>
      <c r="N2196" s="191"/>
    </row>
    <row r="2197" spans="1:14" s="434" customFormat="1">
      <c r="A2197" s="191"/>
      <c r="B2197" s="191"/>
      <c r="C2197" s="63"/>
      <c r="D2197" s="191"/>
      <c r="E2197" s="63"/>
      <c r="F2197" s="63"/>
      <c r="G2197" s="191"/>
      <c r="H2197" s="191"/>
      <c r="I2197" s="191"/>
      <c r="J2197" s="191"/>
      <c r="K2197" s="191"/>
      <c r="L2197" s="191"/>
      <c r="M2197" s="191"/>
      <c r="N2197" s="191"/>
    </row>
    <row r="2198" spans="1:14" s="434" customFormat="1">
      <c r="A2198" s="191"/>
      <c r="B2198" s="191"/>
      <c r="C2198" s="63"/>
      <c r="D2198" s="191"/>
      <c r="E2198" s="63"/>
      <c r="F2198" s="63"/>
      <c r="G2198" s="191"/>
      <c r="H2198" s="191"/>
      <c r="I2198" s="191"/>
      <c r="J2198" s="191"/>
      <c r="K2198" s="191"/>
      <c r="L2198" s="191"/>
      <c r="M2198" s="191"/>
      <c r="N2198" s="191"/>
    </row>
    <row r="2199" spans="1:14" s="434" customFormat="1">
      <c r="A2199" s="191"/>
      <c r="B2199" s="191"/>
      <c r="C2199" s="63"/>
      <c r="D2199" s="191"/>
      <c r="E2199" s="63"/>
      <c r="F2199" s="63"/>
      <c r="G2199" s="191"/>
      <c r="H2199" s="191"/>
      <c r="I2199" s="191"/>
      <c r="J2199" s="191"/>
      <c r="K2199" s="191"/>
      <c r="L2199" s="191"/>
      <c r="M2199" s="191"/>
      <c r="N2199" s="191"/>
    </row>
    <row r="2200" spans="1:14" s="434" customFormat="1">
      <c r="A2200" s="191"/>
      <c r="B2200" s="191"/>
      <c r="C2200" s="63"/>
      <c r="D2200" s="191"/>
      <c r="E2200" s="63"/>
      <c r="F2200" s="63"/>
      <c r="G2200" s="191"/>
      <c r="H2200" s="191"/>
      <c r="I2200" s="191"/>
      <c r="J2200" s="191"/>
      <c r="K2200" s="191"/>
      <c r="L2200" s="191"/>
      <c r="M2200" s="191"/>
      <c r="N2200" s="191"/>
    </row>
    <row r="2201" spans="1:14" s="434" customFormat="1">
      <c r="A2201" s="191"/>
      <c r="B2201" s="191"/>
      <c r="C2201" s="63"/>
      <c r="D2201" s="191"/>
      <c r="E2201" s="63"/>
      <c r="F2201" s="63"/>
      <c r="G2201" s="191"/>
      <c r="H2201" s="191"/>
      <c r="I2201" s="191"/>
      <c r="J2201" s="191"/>
      <c r="K2201" s="191"/>
      <c r="L2201" s="191"/>
      <c r="M2201" s="191"/>
      <c r="N2201" s="191"/>
    </row>
    <row r="2202" spans="1:14" s="434" customFormat="1">
      <c r="A2202" s="191"/>
      <c r="B2202" s="191"/>
      <c r="C2202" s="63"/>
      <c r="D2202" s="191"/>
      <c r="E2202" s="63"/>
      <c r="F2202" s="63"/>
      <c r="G2202" s="191"/>
      <c r="H2202" s="191"/>
      <c r="I2202" s="191"/>
      <c r="J2202" s="191"/>
      <c r="K2202" s="191"/>
      <c r="L2202" s="191"/>
      <c r="M2202" s="191"/>
      <c r="N2202" s="191"/>
    </row>
    <row r="2203" spans="1:14" s="434" customFormat="1">
      <c r="A2203" s="191"/>
      <c r="B2203" s="191"/>
      <c r="C2203" s="63"/>
      <c r="D2203" s="191"/>
      <c r="E2203" s="63"/>
      <c r="F2203" s="63"/>
      <c r="G2203" s="191"/>
      <c r="H2203" s="191"/>
      <c r="I2203" s="191"/>
      <c r="J2203" s="191"/>
      <c r="K2203" s="191"/>
      <c r="L2203" s="191"/>
      <c r="M2203" s="191"/>
      <c r="N2203" s="191"/>
    </row>
    <row r="2204" spans="1:14" s="434" customFormat="1">
      <c r="A2204" s="191"/>
      <c r="B2204" s="191"/>
      <c r="C2204" s="63"/>
      <c r="D2204" s="191"/>
      <c r="E2204" s="63"/>
      <c r="F2204" s="63"/>
      <c r="G2204" s="191"/>
      <c r="H2204" s="191"/>
      <c r="I2204" s="191"/>
      <c r="J2204" s="191"/>
      <c r="K2204" s="191"/>
      <c r="L2204" s="191"/>
      <c r="M2204" s="191"/>
      <c r="N2204" s="191"/>
    </row>
    <row r="2205" spans="1:14" s="434" customFormat="1">
      <c r="A2205" s="191"/>
      <c r="B2205" s="191"/>
      <c r="C2205" s="63"/>
      <c r="D2205" s="191"/>
      <c r="E2205" s="63"/>
      <c r="F2205" s="63"/>
      <c r="G2205" s="191"/>
      <c r="H2205" s="191"/>
      <c r="I2205" s="191"/>
      <c r="J2205" s="191"/>
      <c r="K2205" s="191"/>
      <c r="L2205" s="191"/>
      <c r="M2205" s="191"/>
      <c r="N2205" s="191"/>
    </row>
    <row r="2206" spans="1:14" s="434" customFormat="1">
      <c r="A2206" s="191"/>
      <c r="B2206" s="191"/>
      <c r="C2206" s="63"/>
      <c r="D2206" s="191"/>
      <c r="E2206" s="63"/>
      <c r="F2206" s="63"/>
      <c r="G2206" s="191"/>
      <c r="H2206" s="191"/>
      <c r="I2206" s="191"/>
      <c r="J2206" s="191"/>
      <c r="K2206" s="191"/>
      <c r="L2206" s="191"/>
      <c r="M2206" s="191"/>
      <c r="N2206" s="191"/>
    </row>
    <row r="2207" spans="1:14" s="434" customFormat="1">
      <c r="A2207" s="191"/>
      <c r="B2207" s="191"/>
      <c r="C2207" s="63"/>
      <c r="D2207" s="191"/>
      <c r="E2207" s="63"/>
      <c r="F2207" s="63"/>
      <c r="G2207" s="191"/>
      <c r="H2207" s="191"/>
      <c r="I2207" s="191"/>
      <c r="J2207" s="191"/>
      <c r="K2207" s="191"/>
      <c r="L2207" s="191"/>
      <c r="M2207" s="191"/>
      <c r="N2207" s="191"/>
    </row>
    <row r="2208" spans="1:14" s="434" customFormat="1">
      <c r="A2208" s="191"/>
      <c r="B2208" s="191"/>
      <c r="C2208" s="63"/>
      <c r="D2208" s="191"/>
      <c r="E2208" s="63"/>
      <c r="F2208" s="63"/>
      <c r="G2208" s="191"/>
      <c r="H2208" s="191"/>
      <c r="I2208" s="191"/>
      <c r="J2208" s="191"/>
      <c r="K2208" s="191"/>
      <c r="L2208" s="191"/>
      <c r="M2208" s="191"/>
      <c r="N2208" s="191"/>
    </row>
    <row r="2209" spans="1:14" s="434" customFormat="1">
      <c r="A2209" s="191"/>
      <c r="B2209" s="191"/>
      <c r="C2209" s="63"/>
      <c r="D2209" s="191"/>
      <c r="E2209" s="63"/>
      <c r="F2209" s="63"/>
      <c r="G2209" s="191"/>
      <c r="H2209" s="191"/>
      <c r="I2209" s="191"/>
      <c r="J2209" s="191"/>
      <c r="K2209" s="191"/>
      <c r="L2209" s="191"/>
      <c r="M2209" s="191"/>
      <c r="N2209" s="191"/>
    </row>
    <row r="2210" spans="1:14" s="434" customFormat="1">
      <c r="A2210" s="191"/>
      <c r="B2210" s="191"/>
      <c r="C2210" s="63"/>
      <c r="D2210" s="191"/>
      <c r="E2210" s="63"/>
      <c r="F2210" s="63"/>
      <c r="G2210" s="191"/>
      <c r="H2210" s="191"/>
      <c r="I2210" s="191"/>
      <c r="J2210" s="191"/>
      <c r="K2210" s="191"/>
      <c r="L2210" s="191"/>
      <c r="M2210" s="191"/>
      <c r="N2210" s="191"/>
    </row>
    <row r="2211" spans="1:14" s="434" customFormat="1">
      <c r="A2211" s="191"/>
      <c r="B2211" s="191"/>
      <c r="C2211" s="63"/>
      <c r="D2211" s="191"/>
      <c r="E2211" s="63"/>
      <c r="F2211" s="63"/>
      <c r="G2211" s="191"/>
      <c r="H2211" s="191"/>
      <c r="I2211" s="191"/>
      <c r="J2211" s="191"/>
      <c r="K2211" s="191"/>
      <c r="L2211" s="191"/>
      <c r="M2211" s="191"/>
      <c r="N2211" s="191"/>
    </row>
    <row r="2212" spans="1:14" s="434" customFormat="1">
      <c r="A2212" s="191"/>
      <c r="B2212" s="191"/>
      <c r="C2212" s="63"/>
      <c r="D2212" s="191"/>
      <c r="E2212" s="63"/>
      <c r="F2212" s="63"/>
      <c r="G2212" s="191"/>
      <c r="H2212" s="191"/>
      <c r="I2212" s="191"/>
      <c r="J2212" s="191"/>
      <c r="K2212" s="191"/>
      <c r="L2212" s="191"/>
      <c r="M2212" s="191"/>
      <c r="N2212" s="191"/>
    </row>
    <row r="2213" spans="1:14" s="434" customFormat="1">
      <c r="A2213" s="191"/>
      <c r="B2213" s="191"/>
      <c r="C2213" s="63"/>
      <c r="D2213" s="191"/>
      <c r="E2213" s="63"/>
      <c r="F2213" s="63"/>
      <c r="G2213" s="191"/>
      <c r="H2213" s="191"/>
      <c r="I2213" s="191"/>
      <c r="J2213" s="191"/>
      <c r="K2213" s="191"/>
      <c r="L2213" s="191"/>
      <c r="M2213" s="191"/>
      <c r="N2213" s="191"/>
    </row>
    <row r="2214" spans="1:14" s="434" customFormat="1">
      <c r="A2214" s="191"/>
      <c r="B2214" s="191"/>
      <c r="C2214" s="63"/>
      <c r="D2214" s="191"/>
      <c r="E2214" s="63"/>
      <c r="F2214" s="63"/>
      <c r="G2214" s="191"/>
      <c r="H2214" s="191"/>
      <c r="I2214" s="191"/>
      <c r="J2214" s="191"/>
      <c r="K2214" s="191"/>
      <c r="L2214" s="191"/>
      <c r="M2214" s="191"/>
      <c r="N2214" s="191"/>
    </row>
    <row r="2215" spans="1:14" s="434" customFormat="1">
      <c r="A2215" s="191"/>
      <c r="B2215" s="191"/>
      <c r="C2215" s="63"/>
      <c r="D2215" s="191"/>
      <c r="E2215" s="63"/>
      <c r="F2215" s="63"/>
      <c r="G2215" s="191"/>
      <c r="H2215" s="191"/>
      <c r="I2215" s="191"/>
      <c r="J2215" s="191"/>
      <c r="K2215" s="191"/>
      <c r="L2215" s="191"/>
      <c r="M2215" s="191"/>
      <c r="N2215" s="191"/>
    </row>
    <row r="2216" spans="1:14" s="434" customFormat="1">
      <c r="A2216" s="191"/>
      <c r="B2216" s="191"/>
      <c r="C2216" s="63"/>
      <c r="D2216" s="191"/>
      <c r="E2216" s="63"/>
      <c r="F2216" s="63"/>
      <c r="G2216" s="191"/>
      <c r="H2216" s="191"/>
      <c r="I2216" s="191"/>
      <c r="J2216" s="191"/>
      <c r="K2216" s="191"/>
      <c r="L2216" s="191"/>
      <c r="M2216" s="191"/>
      <c r="N2216" s="191"/>
    </row>
    <row r="2217" spans="1:14" s="434" customFormat="1">
      <c r="A2217" s="191"/>
      <c r="B2217" s="191"/>
      <c r="C2217" s="63"/>
      <c r="D2217" s="191"/>
      <c r="E2217" s="63"/>
      <c r="F2217" s="63"/>
      <c r="G2217" s="191"/>
      <c r="H2217" s="191"/>
      <c r="I2217" s="191"/>
      <c r="J2217" s="191"/>
      <c r="K2217" s="191"/>
      <c r="L2217" s="191"/>
      <c r="M2217" s="191"/>
      <c r="N2217" s="191"/>
    </row>
    <row r="2218" spans="1:14" s="434" customFormat="1">
      <c r="A2218" s="191"/>
      <c r="B2218" s="191"/>
      <c r="C2218" s="63"/>
      <c r="D2218" s="191"/>
      <c r="E2218" s="63"/>
      <c r="F2218" s="63"/>
      <c r="G2218" s="191"/>
      <c r="H2218" s="191"/>
      <c r="I2218" s="191"/>
      <c r="J2218" s="191"/>
      <c r="K2218" s="191"/>
      <c r="L2218" s="191"/>
      <c r="M2218" s="191"/>
      <c r="N2218" s="191"/>
    </row>
    <row r="2219" spans="1:14" s="434" customFormat="1">
      <c r="A2219" s="191"/>
      <c r="B2219" s="191"/>
      <c r="C2219" s="63"/>
      <c r="D2219" s="191"/>
      <c r="E2219" s="63"/>
      <c r="F2219" s="63"/>
      <c r="G2219" s="191"/>
      <c r="H2219" s="191"/>
      <c r="I2219" s="191"/>
      <c r="J2219" s="191"/>
      <c r="K2219" s="191"/>
      <c r="L2219" s="191"/>
      <c r="M2219" s="191"/>
      <c r="N2219" s="191"/>
    </row>
    <row r="2220" spans="1:14" s="434" customFormat="1">
      <c r="A2220" s="191"/>
      <c r="B2220" s="191"/>
      <c r="C2220" s="63"/>
      <c r="D2220" s="191"/>
      <c r="E2220" s="63"/>
      <c r="F2220" s="63"/>
      <c r="G2220" s="191"/>
      <c r="H2220" s="191"/>
      <c r="I2220" s="191"/>
      <c r="J2220" s="191"/>
      <c r="K2220" s="191"/>
      <c r="L2220" s="191"/>
      <c r="M2220" s="191"/>
      <c r="N2220" s="191"/>
    </row>
    <row r="2221" spans="1:14" s="434" customFormat="1">
      <c r="A2221" s="191"/>
      <c r="B2221" s="191"/>
      <c r="C2221" s="63"/>
      <c r="D2221" s="191"/>
      <c r="E2221" s="63"/>
      <c r="F2221" s="63"/>
      <c r="G2221" s="191"/>
      <c r="H2221" s="191"/>
      <c r="I2221" s="191"/>
      <c r="J2221" s="191"/>
      <c r="K2221" s="191"/>
      <c r="L2221" s="191"/>
      <c r="M2221" s="191"/>
      <c r="N2221" s="191"/>
    </row>
    <row r="2222" spans="1:14" s="434" customFormat="1">
      <c r="A2222" s="191"/>
      <c r="B2222" s="191"/>
      <c r="C2222" s="63"/>
      <c r="D2222" s="191"/>
      <c r="E2222" s="63"/>
      <c r="F2222" s="63"/>
      <c r="G2222" s="191"/>
      <c r="H2222" s="191"/>
      <c r="I2222" s="191"/>
      <c r="J2222" s="191"/>
      <c r="K2222" s="191"/>
      <c r="L2222" s="191"/>
      <c r="M2222" s="191"/>
      <c r="N2222" s="191"/>
    </row>
    <row r="2223" spans="1:14" s="434" customFormat="1">
      <c r="A2223" s="191"/>
      <c r="B2223" s="191"/>
      <c r="C2223" s="63"/>
      <c r="D2223" s="191"/>
      <c r="E2223" s="63"/>
      <c r="F2223" s="63"/>
      <c r="G2223" s="191"/>
      <c r="H2223" s="191"/>
      <c r="I2223" s="191"/>
      <c r="J2223" s="191"/>
      <c r="K2223" s="191"/>
      <c r="L2223" s="191"/>
      <c r="M2223" s="191"/>
      <c r="N2223" s="191"/>
    </row>
    <row r="2224" spans="1:14" s="434" customFormat="1">
      <c r="A2224" s="191"/>
      <c r="B2224" s="191"/>
      <c r="C2224" s="63"/>
      <c r="D2224" s="191"/>
      <c r="E2224" s="63"/>
      <c r="F2224" s="63"/>
      <c r="G2224" s="191"/>
      <c r="H2224" s="191"/>
      <c r="I2224" s="191"/>
      <c r="J2224" s="191"/>
      <c r="K2224" s="191"/>
      <c r="L2224" s="191"/>
      <c r="M2224" s="191"/>
      <c r="N2224" s="191"/>
    </row>
    <row r="2225" spans="1:14" s="434" customFormat="1">
      <c r="A2225" s="191"/>
      <c r="B2225" s="191"/>
      <c r="C2225" s="63"/>
      <c r="D2225" s="191"/>
      <c r="E2225" s="63"/>
      <c r="F2225" s="63"/>
      <c r="G2225" s="191"/>
      <c r="H2225" s="191"/>
      <c r="I2225" s="191"/>
      <c r="J2225" s="191"/>
      <c r="K2225" s="191"/>
      <c r="L2225" s="191"/>
      <c r="M2225" s="191"/>
      <c r="N2225" s="191"/>
    </row>
    <row r="2226" spans="1:14" s="434" customFormat="1">
      <c r="A2226" s="191"/>
      <c r="B2226" s="191"/>
      <c r="C2226" s="63"/>
      <c r="D2226" s="191"/>
      <c r="E2226" s="63"/>
      <c r="F2226" s="63"/>
      <c r="G2226" s="191"/>
      <c r="H2226" s="191"/>
      <c r="I2226" s="191"/>
      <c r="J2226" s="191"/>
      <c r="K2226" s="191"/>
      <c r="L2226" s="191"/>
      <c r="M2226" s="191"/>
      <c r="N2226" s="191"/>
    </row>
    <row r="2227" spans="1:14" s="434" customFormat="1">
      <c r="A2227" s="191"/>
      <c r="B2227" s="191"/>
      <c r="C2227" s="63"/>
      <c r="D2227" s="191"/>
      <c r="E2227" s="63"/>
      <c r="F2227" s="63"/>
      <c r="G2227" s="191"/>
      <c r="H2227" s="191"/>
      <c r="I2227" s="191"/>
      <c r="J2227" s="191"/>
      <c r="K2227" s="191"/>
      <c r="L2227" s="191"/>
      <c r="M2227" s="191"/>
      <c r="N2227" s="191"/>
    </row>
    <row r="2228" spans="1:14" s="434" customFormat="1">
      <c r="A2228" s="191"/>
      <c r="B2228" s="191"/>
      <c r="C2228" s="63"/>
      <c r="D2228" s="191"/>
      <c r="E2228" s="63"/>
      <c r="F2228" s="63"/>
      <c r="G2228" s="191"/>
      <c r="H2228" s="191"/>
      <c r="I2228" s="191"/>
      <c r="J2228" s="191"/>
      <c r="K2228" s="191"/>
      <c r="L2228" s="191"/>
      <c r="M2228" s="191"/>
      <c r="N2228" s="191"/>
    </row>
    <row r="2229" spans="1:14" s="434" customFormat="1">
      <c r="A2229" s="191"/>
      <c r="B2229" s="191"/>
      <c r="C2229" s="63"/>
      <c r="D2229" s="191"/>
      <c r="E2229" s="63"/>
      <c r="F2229" s="63"/>
      <c r="G2229" s="191"/>
      <c r="H2229" s="191"/>
      <c r="I2229" s="191"/>
      <c r="J2229" s="191"/>
      <c r="K2229" s="191"/>
      <c r="L2229" s="191"/>
      <c r="M2229" s="191"/>
      <c r="N2229" s="191"/>
    </row>
    <row r="2230" spans="1:14" s="434" customFormat="1">
      <c r="A2230" s="191"/>
      <c r="B2230" s="191"/>
      <c r="C2230" s="63"/>
      <c r="D2230" s="191"/>
      <c r="E2230" s="63"/>
      <c r="F2230" s="63"/>
      <c r="G2230" s="191"/>
      <c r="H2230" s="191"/>
      <c r="I2230" s="191"/>
      <c r="J2230" s="191"/>
      <c r="K2230" s="191"/>
      <c r="L2230" s="191"/>
      <c r="M2230" s="191"/>
      <c r="N2230" s="191"/>
    </row>
    <row r="2231" spans="1:14" s="434" customFormat="1">
      <c r="A2231" s="191"/>
      <c r="B2231" s="191"/>
      <c r="C2231" s="63"/>
      <c r="D2231" s="191"/>
      <c r="E2231" s="63"/>
      <c r="F2231" s="63"/>
      <c r="G2231" s="191"/>
      <c r="H2231" s="191"/>
      <c r="I2231" s="191"/>
      <c r="J2231" s="191"/>
      <c r="K2231" s="191"/>
      <c r="L2231" s="191"/>
      <c r="M2231" s="191"/>
      <c r="N2231" s="191"/>
    </row>
    <row r="2232" spans="1:14" s="434" customFormat="1">
      <c r="A2232" s="191"/>
      <c r="B2232" s="191"/>
      <c r="C2232" s="63"/>
      <c r="D2232" s="191"/>
      <c r="E2232" s="63"/>
      <c r="F2232" s="63"/>
      <c r="G2232" s="191"/>
      <c r="H2232" s="191"/>
      <c r="I2232" s="191"/>
      <c r="J2232" s="191"/>
      <c r="K2232" s="191"/>
      <c r="L2232" s="191"/>
      <c r="M2232" s="191"/>
      <c r="N2232" s="191"/>
    </row>
    <row r="2233" spans="1:14" s="434" customFormat="1">
      <c r="A2233" s="191"/>
      <c r="B2233" s="191"/>
      <c r="C2233" s="63"/>
      <c r="D2233" s="191"/>
      <c r="E2233" s="63"/>
      <c r="F2233" s="63"/>
      <c r="G2233" s="191"/>
      <c r="H2233" s="191"/>
      <c r="I2233" s="191"/>
      <c r="J2233" s="191"/>
      <c r="K2233" s="191"/>
      <c r="L2233" s="191"/>
      <c r="M2233" s="191"/>
      <c r="N2233" s="191"/>
    </row>
    <row r="2234" spans="1:14" s="434" customFormat="1">
      <c r="A2234" s="191"/>
      <c r="B2234" s="191"/>
      <c r="C2234" s="63"/>
      <c r="D2234" s="191"/>
      <c r="E2234" s="63"/>
      <c r="F2234" s="63"/>
      <c r="G2234" s="191"/>
      <c r="H2234" s="191"/>
      <c r="I2234" s="191"/>
      <c r="J2234" s="191"/>
      <c r="K2234" s="191"/>
      <c r="L2234" s="191"/>
      <c r="M2234" s="191"/>
      <c r="N2234" s="191"/>
    </row>
    <row r="2235" spans="1:14" s="434" customFormat="1">
      <c r="A2235" s="191"/>
      <c r="B2235" s="191"/>
      <c r="C2235" s="63"/>
      <c r="D2235" s="191"/>
      <c r="E2235" s="63"/>
      <c r="F2235" s="63"/>
      <c r="G2235" s="191"/>
      <c r="H2235" s="191"/>
      <c r="I2235" s="191"/>
      <c r="J2235" s="191"/>
      <c r="K2235" s="191"/>
      <c r="L2235" s="191"/>
      <c r="M2235" s="191"/>
      <c r="N2235" s="191"/>
    </row>
    <row r="2236" spans="1:14" s="434" customFormat="1">
      <c r="A2236" s="191"/>
      <c r="B2236" s="191"/>
      <c r="C2236" s="63"/>
      <c r="D2236" s="191"/>
      <c r="E2236" s="63"/>
      <c r="F2236" s="63"/>
      <c r="G2236" s="191"/>
      <c r="H2236" s="191"/>
      <c r="I2236" s="191"/>
      <c r="J2236" s="191"/>
      <c r="K2236" s="191"/>
      <c r="L2236" s="191"/>
      <c r="M2236" s="191"/>
      <c r="N2236" s="191"/>
    </row>
    <row r="2237" spans="1:14" s="434" customFormat="1">
      <c r="A2237" s="191"/>
      <c r="B2237" s="191"/>
      <c r="C2237" s="63"/>
      <c r="D2237" s="191"/>
      <c r="E2237" s="63"/>
      <c r="F2237" s="63"/>
      <c r="G2237" s="191"/>
      <c r="H2237" s="191"/>
      <c r="I2237" s="191"/>
      <c r="J2237" s="191"/>
      <c r="K2237" s="191"/>
      <c r="L2237" s="191"/>
      <c r="M2237" s="191"/>
      <c r="N2237" s="191"/>
    </row>
    <row r="2238" spans="1:14" s="434" customFormat="1">
      <c r="A2238" s="191"/>
      <c r="B2238" s="191"/>
      <c r="C2238" s="63"/>
      <c r="D2238" s="191"/>
      <c r="E2238" s="63"/>
      <c r="F2238" s="63"/>
      <c r="G2238" s="191"/>
      <c r="H2238" s="191"/>
      <c r="I2238" s="191"/>
      <c r="J2238" s="191"/>
      <c r="K2238" s="191"/>
      <c r="L2238" s="191"/>
      <c r="M2238" s="191"/>
      <c r="N2238" s="191"/>
    </row>
    <row r="2239" spans="1:14" s="434" customFormat="1">
      <c r="A2239" s="191"/>
      <c r="B2239" s="191"/>
      <c r="C2239" s="63"/>
      <c r="D2239" s="191"/>
      <c r="E2239" s="63"/>
      <c r="F2239" s="63"/>
      <c r="G2239" s="191"/>
      <c r="H2239" s="191"/>
      <c r="I2239" s="191"/>
      <c r="J2239" s="191"/>
      <c r="K2239" s="191"/>
      <c r="L2239" s="191"/>
      <c r="M2239" s="191"/>
      <c r="N2239" s="191"/>
    </row>
    <row r="2240" spans="1:14" s="434" customFormat="1">
      <c r="A2240" s="191"/>
      <c r="B2240" s="191"/>
      <c r="C2240" s="63"/>
      <c r="D2240" s="191"/>
      <c r="E2240" s="63"/>
      <c r="F2240" s="63"/>
      <c r="G2240" s="191"/>
      <c r="H2240" s="191"/>
      <c r="I2240" s="191"/>
      <c r="J2240" s="191"/>
      <c r="K2240" s="191"/>
      <c r="L2240" s="191"/>
      <c r="M2240" s="191"/>
      <c r="N2240" s="191"/>
    </row>
    <row r="2241" spans="1:14" s="434" customFormat="1">
      <c r="A2241" s="191"/>
      <c r="B2241" s="191"/>
      <c r="C2241" s="63"/>
      <c r="D2241" s="191"/>
      <c r="E2241" s="63"/>
      <c r="F2241" s="63"/>
      <c r="G2241" s="191"/>
      <c r="H2241" s="191"/>
      <c r="I2241" s="191"/>
      <c r="J2241" s="191"/>
      <c r="K2241" s="191"/>
      <c r="L2241" s="191"/>
      <c r="M2241" s="191"/>
      <c r="N2241" s="191"/>
    </row>
    <row r="2242" spans="1:14" s="434" customFormat="1">
      <c r="A2242" s="191"/>
      <c r="B2242" s="191"/>
      <c r="C2242" s="63"/>
      <c r="D2242" s="191"/>
      <c r="E2242" s="63"/>
      <c r="F2242" s="63"/>
      <c r="G2242" s="191"/>
      <c r="H2242" s="191"/>
      <c r="I2242" s="191"/>
      <c r="J2242" s="191"/>
      <c r="K2242" s="191"/>
      <c r="L2242" s="191"/>
      <c r="M2242" s="191"/>
      <c r="N2242" s="191"/>
    </row>
    <row r="2243" spans="1:14" s="434" customFormat="1">
      <c r="A2243" s="191"/>
      <c r="B2243" s="191"/>
      <c r="C2243" s="63"/>
      <c r="D2243" s="191"/>
      <c r="E2243" s="63"/>
      <c r="F2243" s="63"/>
      <c r="G2243" s="191"/>
      <c r="H2243" s="191"/>
      <c r="I2243" s="191"/>
      <c r="J2243" s="191"/>
      <c r="K2243" s="191"/>
      <c r="L2243" s="191"/>
      <c r="M2243" s="191"/>
      <c r="N2243" s="191"/>
    </row>
    <row r="2244" spans="1:14" s="434" customFormat="1">
      <c r="A2244" s="191"/>
      <c r="B2244" s="191"/>
      <c r="C2244" s="63"/>
      <c r="D2244" s="191"/>
      <c r="E2244" s="63"/>
      <c r="F2244" s="63"/>
      <c r="G2244" s="191"/>
      <c r="H2244" s="191"/>
      <c r="I2244" s="191"/>
      <c r="J2244" s="191"/>
      <c r="K2244" s="191"/>
      <c r="L2244" s="191"/>
      <c r="M2244" s="191"/>
      <c r="N2244" s="191"/>
    </row>
    <row r="2245" spans="1:14" s="434" customFormat="1">
      <c r="A2245" s="191"/>
      <c r="B2245" s="191"/>
      <c r="C2245" s="63"/>
      <c r="D2245" s="191"/>
      <c r="E2245" s="63"/>
      <c r="F2245" s="63"/>
      <c r="G2245" s="191"/>
      <c r="H2245" s="191"/>
      <c r="I2245" s="191"/>
      <c r="J2245" s="191"/>
      <c r="K2245" s="191"/>
      <c r="L2245" s="191"/>
      <c r="M2245" s="191"/>
      <c r="N2245" s="191"/>
    </row>
    <row r="2246" spans="1:14" s="434" customFormat="1">
      <c r="A2246" s="191"/>
      <c r="B2246" s="191"/>
      <c r="C2246" s="63"/>
      <c r="D2246" s="191"/>
      <c r="E2246" s="63"/>
      <c r="F2246" s="63"/>
      <c r="G2246" s="191"/>
      <c r="H2246" s="191"/>
      <c r="I2246" s="191"/>
      <c r="J2246" s="191"/>
      <c r="K2246" s="191"/>
      <c r="L2246" s="191"/>
      <c r="M2246" s="191"/>
      <c r="N2246" s="191"/>
    </row>
    <row r="2247" spans="1:14" s="434" customFormat="1">
      <c r="A2247" s="191"/>
      <c r="B2247" s="191"/>
      <c r="C2247" s="63"/>
      <c r="D2247" s="191"/>
      <c r="E2247" s="63"/>
      <c r="F2247" s="63"/>
      <c r="G2247" s="191"/>
      <c r="H2247" s="191"/>
      <c r="I2247" s="191"/>
      <c r="J2247" s="191"/>
      <c r="K2247" s="191"/>
      <c r="L2247" s="191"/>
      <c r="M2247" s="191"/>
      <c r="N2247" s="191"/>
    </row>
    <row r="2248" spans="1:14" s="434" customFormat="1">
      <c r="A2248" s="191"/>
      <c r="B2248" s="191"/>
      <c r="C2248" s="63"/>
      <c r="D2248" s="191"/>
      <c r="E2248" s="63"/>
      <c r="F2248" s="63"/>
      <c r="G2248" s="191"/>
      <c r="H2248" s="191"/>
      <c r="I2248" s="191"/>
      <c r="J2248" s="191"/>
      <c r="K2248" s="191"/>
      <c r="L2248" s="191"/>
      <c r="M2248" s="191"/>
      <c r="N2248" s="191"/>
    </row>
    <row r="2249" spans="1:14" s="434" customFormat="1">
      <c r="A2249" s="191"/>
      <c r="B2249" s="191"/>
      <c r="C2249" s="63"/>
      <c r="D2249" s="191"/>
      <c r="E2249" s="63"/>
      <c r="F2249" s="63"/>
      <c r="G2249" s="191"/>
      <c r="H2249" s="191"/>
      <c r="I2249" s="191"/>
      <c r="J2249" s="191"/>
      <c r="K2249" s="191"/>
      <c r="L2249" s="191"/>
      <c r="M2249" s="191"/>
      <c r="N2249" s="191"/>
    </row>
    <row r="2250" spans="1:14" s="434" customFormat="1">
      <c r="A2250" s="191"/>
      <c r="B2250" s="191"/>
      <c r="C2250" s="63"/>
      <c r="D2250" s="191"/>
      <c r="E2250" s="63"/>
      <c r="F2250" s="63"/>
      <c r="G2250" s="191"/>
      <c r="H2250" s="191"/>
      <c r="I2250" s="191"/>
      <c r="J2250" s="191"/>
      <c r="K2250" s="191"/>
      <c r="L2250" s="191"/>
      <c r="M2250" s="191"/>
      <c r="N2250" s="191"/>
    </row>
    <row r="2251" spans="1:14" s="434" customFormat="1">
      <c r="A2251" s="191"/>
      <c r="B2251" s="191"/>
      <c r="C2251" s="63"/>
      <c r="D2251" s="191"/>
      <c r="E2251" s="63"/>
      <c r="F2251" s="63"/>
      <c r="G2251" s="191"/>
      <c r="H2251" s="191"/>
      <c r="I2251" s="191"/>
      <c r="J2251" s="191"/>
      <c r="K2251" s="191"/>
      <c r="L2251" s="191"/>
      <c r="M2251" s="191"/>
      <c r="N2251" s="191"/>
    </row>
    <row r="2252" spans="1:14" s="434" customFormat="1">
      <c r="A2252" s="191"/>
      <c r="B2252" s="191"/>
      <c r="C2252" s="63"/>
      <c r="D2252" s="191"/>
      <c r="E2252" s="63"/>
      <c r="F2252" s="63"/>
      <c r="G2252" s="191"/>
      <c r="H2252" s="191"/>
      <c r="I2252" s="191"/>
      <c r="J2252" s="191"/>
      <c r="K2252" s="191"/>
      <c r="L2252" s="191"/>
      <c r="M2252" s="191"/>
      <c r="N2252" s="191"/>
    </row>
    <row r="2253" spans="1:14" s="434" customFormat="1">
      <c r="A2253" s="191"/>
      <c r="B2253" s="191"/>
      <c r="C2253" s="63"/>
      <c r="D2253" s="191"/>
      <c r="E2253" s="63"/>
      <c r="F2253" s="63"/>
      <c r="G2253" s="191"/>
      <c r="H2253" s="191"/>
      <c r="I2253" s="191"/>
      <c r="J2253" s="191"/>
      <c r="K2253" s="191"/>
      <c r="L2253" s="191"/>
      <c r="M2253" s="191"/>
      <c r="N2253" s="191"/>
    </row>
    <row r="2254" spans="1:14" s="434" customFormat="1">
      <c r="A2254" s="191"/>
      <c r="B2254" s="191"/>
      <c r="C2254" s="63"/>
      <c r="D2254" s="191"/>
      <c r="E2254" s="63"/>
      <c r="F2254" s="63"/>
      <c r="G2254" s="191"/>
      <c r="H2254" s="191"/>
      <c r="I2254" s="191"/>
      <c r="J2254" s="191"/>
      <c r="K2254" s="191"/>
      <c r="L2254" s="191"/>
      <c r="M2254" s="191"/>
      <c r="N2254" s="191"/>
    </row>
    <row r="2255" spans="1:14" s="434" customFormat="1">
      <c r="A2255" s="191"/>
      <c r="B2255" s="191"/>
      <c r="C2255" s="63"/>
      <c r="D2255" s="191"/>
      <c r="E2255" s="63"/>
      <c r="F2255" s="63"/>
      <c r="G2255" s="191"/>
      <c r="H2255" s="191"/>
      <c r="I2255" s="191"/>
      <c r="J2255" s="191"/>
      <c r="K2255" s="191"/>
      <c r="L2255" s="191"/>
      <c r="M2255" s="191"/>
      <c r="N2255" s="191"/>
    </row>
    <row r="2256" spans="1:14" s="434" customFormat="1">
      <c r="A2256" s="191"/>
      <c r="B2256" s="191"/>
      <c r="C2256" s="63"/>
      <c r="D2256" s="191"/>
      <c r="E2256" s="63"/>
      <c r="F2256" s="63"/>
      <c r="G2256" s="191"/>
      <c r="H2256" s="191"/>
      <c r="I2256" s="191"/>
      <c r="J2256" s="191"/>
      <c r="K2256" s="191"/>
      <c r="L2256" s="191"/>
      <c r="M2256" s="191"/>
      <c r="N2256" s="191"/>
    </row>
    <row r="2257" spans="1:14" s="434" customFormat="1">
      <c r="A2257" s="191"/>
      <c r="B2257" s="191"/>
      <c r="C2257" s="63"/>
      <c r="D2257" s="191"/>
      <c r="E2257" s="63"/>
      <c r="F2257" s="63"/>
      <c r="G2257" s="191"/>
      <c r="H2257" s="191"/>
      <c r="I2257" s="191"/>
      <c r="J2257" s="191"/>
      <c r="K2257" s="191"/>
      <c r="L2257" s="191"/>
      <c r="M2257" s="191"/>
      <c r="N2257" s="191"/>
    </row>
    <row r="2258" spans="1:14" s="434" customFormat="1">
      <c r="A2258" s="191"/>
      <c r="B2258" s="191"/>
      <c r="C2258" s="63"/>
      <c r="D2258" s="191"/>
      <c r="E2258" s="63"/>
      <c r="F2258" s="63"/>
      <c r="G2258" s="191"/>
      <c r="H2258" s="191"/>
      <c r="I2258" s="191"/>
      <c r="J2258" s="191"/>
      <c r="K2258" s="191"/>
      <c r="L2258" s="191"/>
      <c r="M2258" s="191"/>
      <c r="N2258" s="191"/>
    </row>
    <row r="2259" spans="1:14" s="434" customFormat="1">
      <c r="A2259" s="191"/>
      <c r="B2259" s="191"/>
      <c r="C2259" s="63"/>
      <c r="D2259" s="191"/>
      <c r="E2259" s="63"/>
      <c r="F2259" s="63"/>
      <c r="G2259" s="191"/>
      <c r="H2259" s="191"/>
      <c r="I2259" s="191"/>
      <c r="J2259" s="191"/>
      <c r="K2259" s="191"/>
      <c r="L2259" s="191"/>
      <c r="M2259" s="191"/>
      <c r="N2259" s="191"/>
    </row>
    <row r="2260" spans="1:14" s="434" customFormat="1">
      <c r="A2260" s="191"/>
      <c r="B2260" s="191"/>
      <c r="C2260" s="63"/>
      <c r="D2260" s="191"/>
      <c r="E2260" s="63"/>
      <c r="F2260" s="63"/>
      <c r="G2260" s="191"/>
      <c r="H2260" s="191"/>
      <c r="I2260" s="191"/>
      <c r="J2260" s="191"/>
      <c r="K2260" s="191"/>
      <c r="L2260" s="191"/>
      <c r="M2260" s="191"/>
      <c r="N2260" s="191"/>
    </row>
    <row r="2261" spans="1:14" s="434" customFormat="1">
      <c r="A2261" s="191"/>
      <c r="B2261" s="191"/>
      <c r="C2261" s="63"/>
      <c r="D2261" s="191"/>
      <c r="E2261" s="63"/>
      <c r="F2261" s="63"/>
      <c r="G2261" s="191"/>
      <c r="H2261" s="191"/>
      <c r="I2261" s="191"/>
      <c r="J2261" s="191"/>
      <c r="K2261" s="191"/>
      <c r="L2261" s="191"/>
      <c r="M2261" s="191"/>
      <c r="N2261" s="191"/>
    </row>
    <row r="2262" spans="1:14" s="434" customFormat="1">
      <c r="A2262" s="191"/>
      <c r="B2262" s="191"/>
      <c r="C2262" s="63"/>
      <c r="D2262" s="191"/>
      <c r="E2262" s="63"/>
      <c r="F2262" s="63"/>
      <c r="G2262" s="191"/>
      <c r="H2262" s="191"/>
      <c r="I2262" s="191"/>
      <c r="J2262" s="191"/>
      <c r="K2262" s="191"/>
      <c r="L2262" s="191"/>
      <c r="M2262" s="191"/>
      <c r="N2262" s="191"/>
    </row>
    <row r="2263" spans="1:14" s="434" customFormat="1">
      <c r="A2263" s="191"/>
      <c r="B2263" s="191"/>
      <c r="C2263" s="63"/>
      <c r="D2263" s="191"/>
      <c r="E2263" s="63"/>
      <c r="F2263" s="63"/>
      <c r="G2263" s="191"/>
      <c r="H2263" s="191"/>
      <c r="I2263" s="191"/>
      <c r="J2263" s="191"/>
      <c r="K2263" s="191"/>
      <c r="L2263" s="191"/>
      <c r="M2263" s="191"/>
      <c r="N2263" s="191"/>
    </row>
    <row r="2264" spans="1:14" s="434" customFormat="1">
      <c r="A2264" s="191"/>
      <c r="B2264" s="191"/>
      <c r="C2264" s="63"/>
      <c r="D2264" s="191"/>
      <c r="E2264" s="63"/>
      <c r="F2264" s="63"/>
      <c r="G2264" s="191"/>
      <c r="H2264" s="191"/>
      <c r="I2264" s="191"/>
      <c r="J2264" s="191"/>
      <c r="K2264" s="191"/>
      <c r="L2264" s="191"/>
      <c r="M2264" s="191"/>
      <c r="N2264" s="191"/>
    </row>
    <row r="2265" spans="1:14" s="434" customFormat="1">
      <c r="A2265" s="191"/>
      <c r="B2265" s="191"/>
      <c r="C2265" s="63"/>
      <c r="D2265" s="191"/>
      <c r="E2265" s="63"/>
      <c r="F2265" s="63"/>
      <c r="G2265" s="191"/>
      <c r="H2265" s="191"/>
      <c r="I2265" s="191"/>
      <c r="J2265" s="191"/>
      <c r="K2265" s="191"/>
      <c r="L2265" s="191"/>
      <c r="M2265" s="191"/>
      <c r="N2265" s="191"/>
    </row>
    <row r="2266" spans="1:14" s="434" customFormat="1">
      <c r="A2266" s="191"/>
      <c r="B2266" s="191"/>
      <c r="C2266" s="63"/>
      <c r="D2266" s="191"/>
      <c r="E2266" s="63"/>
      <c r="F2266" s="63"/>
      <c r="G2266" s="191"/>
      <c r="H2266" s="191"/>
      <c r="I2266" s="191"/>
      <c r="J2266" s="191"/>
      <c r="K2266" s="191"/>
      <c r="L2266" s="191"/>
      <c r="M2266" s="191"/>
      <c r="N2266" s="191"/>
    </row>
    <row r="2267" spans="1:14" s="434" customFormat="1">
      <c r="A2267" s="191"/>
      <c r="B2267" s="191"/>
      <c r="C2267" s="63"/>
      <c r="D2267" s="191"/>
      <c r="E2267" s="63"/>
      <c r="F2267" s="63"/>
      <c r="G2267" s="191"/>
      <c r="H2267" s="191"/>
      <c r="I2267" s="191"/>
      <c r="J2267" s="191"/>
      <c r="K2267" s="191"/>
      <c r="L2267" s="191"/>
      <c r="M2267" s="191"/>
      <c r="N2267" s="191"/>
    </row>
    <row r="2268" spans="1:14" s="434" customFormat="1">
      <c r="A2268" s="191"/>
      <c r="B2268" s="191"/>
      <c r="C2268" s="63"/>
      <c r="D2268" s="191"/>
      <c r="E2268" s="63"/>
      <c r="F2268" s="63"/>
      <c r="G2268" s="191"/>
      <c r="H2268" s="191"/>
      <c r="I2268" s="191"/>
      <c r="J2268" s="191"/>
      <c r="K2268" s="191"/>
      <c r="L2268" s="191"/>
      <c r="M2268" s="191"/>
      <c r="N2268" s="191"/>
    </row>
    <row r="2269" spans="1:14" s="434" customFormat="1">
      <c r="A2269" s="191"/>
      <c r="B2269" s="191"/>
      <c r="C2269" s="63"/>
      <c r="D2269" s="191"/>
      <c r="E2269" s="63"/>
      <c r="F2269" s="63"/>
      <c r="G2269" s="191"/>
      <c r="H2269" s="191"/>
      <c r="I2269" s="191"/>
      <c r="J2269" s="191"/>
      <c r="K2269" s="191"/>
      <c r="L2269" s="191"/>
      <c r="M2269" s="191"/>
      <c r="N2269" s="191"/>
    </row>
    <row r="2270" spans="1:14" s="434" customFormat="1">
      <c r="A2270" s="191"/>
      <c r="B2270" s="191"/>
      <c r="C2270" s="63"/>
      <c r="D2270" s="191"/>
      <c r="E2270" s="63"/>
      <c r="F2270" s="63"/>
      <c r="G2270" s="191"/>
      <c r="H2270" s="191"/>
      <c r="I2270" s="191"/>
      <c r="J2270" s="191"/>
      <c r="K2270" s="191"/>
      <c r="L2270" s="191"/>
      <c r="M2270" s="191"/>
      <c r="N2270" s="191"/>
    </row>
    <row r="2271" spans="1:14" s="434" customFormat="1">
      <c r="A2271" s="191"/>
      <c r="B2271" s="191"/>
      <c r="C2271" s="63"/>
      <c r="D2271" s="191"/>
      <c r="E2271" s="63"/>
      <c r="F2271" s="63"/>
      <c r="G2271" s="191"/>
      <c r="H2271" s="191"/>
      <c r="I2271" s="191"/>
      <c r="J2271" s="191"/>
      <c r="K2271" s="191"/>
      <c r="L2271" s="191"/>
      <c r="M2271" s="191"/>
      <c r="N2271" s="191"/>
    </row>
    <row r="2272" spans="1:14" s="434" customFormat="1">
      <c r="A2272" s="191"/>
      <c r="B2272" s="191"/>
      <c r="C2272" s="63"/>
      <c r="D2272" s="191"/>
      <c r="E2272" s="63"/>
      <c r="F2272" s="63"/>
      <c r="G2272" s="191"/>
      <c r="H2272" s="191"/>
      <c r="I2272" s="191"/>
      <c r="J2272" s="191"/>
      <c r="K2272" s="191"/>
      <c r="L2272" s="191"/>
      <c r="M2272" s="191"/>
      <c r="N2272" s="191"/>
    </row>
    <row r="2273" spans="1:14" s="434" customFormat="1">
      <c r="A2273" s="191"/>
      <c r="B2273" s="191"/>
      <c r="C2273" s="63"/>
      <c r="D2273" s="191"/>
      <c r="E2273" s="63"/>
      <c r="F2273" s="63"/>
      <c r="G2273" s="191"/>
      <c r="H2273" s="191"/>
      <c r="I2273" s="191"/>
      <c r="J2273" s="191"/>
      <c r="K2273" s="191"/>
      <c r="L2273" s="191"/>
      <c r="M2273" s="191"/>
      <c r="N2273" s="191"/>
    </row>
    <row r="2274" spans="1:14" s="434" customFormat="1">
      <c r="A2274" s="191"/>
      <c r="B2274" s="191"/>
      <c r="C2274" s="63"/>
      <c r="D2274" s="191"/>
      <c r="E2274" s="63"/>
      <c r="F2274" s="63"/>
      <c r="G2274" s="191"/>
      <c r="H2274" s="191"/>
      <c r="I2274" s="191"/>
      <c r="J2274" s="191"/>
      <c r="K2274" s="191"/>
      <c r="L2274" s="191"/>
      <c r="M2274" s="191"/>
      <c r="N2274" s="191"/>
    </row>
    <row r="2275" spans="1:14" s="434" customFormat="1">
      <c r="A2275" s="191"/>
      <c r="B2275" s="191"/>
      <c r="C2275" s="63"/>
      <c r="D2275" s="191"/>
      <c r="E2275" s="63"/>
      <c r="F2275" s="63"/>
      <c r="G2275" s="191"/>
      <c r="H2275" s="191"/>
      <c r="I2275" s="191"/>
      <c r="J2275" s="191"/>
      <c r="K2275" s="191"/>
      <c r="L2275" s="191"/>
      <c r="M2275" s="191"/>
      <c r="N2275" s="191"/>
    </row>
    <row r="2276" spans="1:14" s="434" customFormat="1">
      <c r="A2276" s="191"/>
      <c r="B2276" s="191"/>
      <c r="C2276" s="63"/>
      <c r="D2276" s="191"/>
      <c r="E2276" s="63"/>
      <c r="F2276" s="63"/>
      <c r="G2276" s="191"/>
      <c r="H2276" s="191"/>
      <c r="I2276" s="191"/>
      <c r="J2276" s="191"/>
      <c r="K2276" s="191"/>
      <c r="L2276" s="191"/>
      <c r="M2276" s="191"/>
      <c r="N2276" s="191"/>
    </row>
    <row r="2277" spans="1:14" s="434" customFormat="1">
      <c r="A2277" s="191"/>
      <c r="B2277" s="191"/>
      <c r="C2277" s="63"/>
      <c r="D2277" s="191"/>
      <c r="E2277" s="63"/>
      <c r="F2277" s="63"/>
      <c r="G2277" s="191"/>
      <c r="H2277" s="191"/>
      <c r="I2277" s="191"/>
      <c r="J2277" s="191"/>
      <c r="K2277" s="191"/>
      <c r="L2277" s="191"/>
      <c r="M2277" s="191"/>
      <c r="N2277" s="191"/>
    </row>
    <row r="2278" spans="1:14" s="434" customFormat="1">
      <c r="A2278" s="191"/>
      <c r="B2278" s="191"/>
      <c r="C2278" s="63"/>
      <c r="D2278" s="191"/>
      <c r="E2278" s="63"/>
      <c r="F2278" s="63"/>
      <c r="G2278" s="191"/>
      <c r="H2278" s="191"/>
      <c r="I2278" s="191"/>
      <c r="J2278" s="191"/>
      <c r="K2278" s="191"/>
      <c r="L2278" s="191"/>
      <c r="M2278" s="191"/>
      <c r="N2278" s="191"/>
    </row>
    <row r="2279" spans="1:14" s="434" customFormat="1">
      <c r="A2279" s="191"/>
      <c r="B2279" s="191"/>
      <c r="C2279" s="63"/>
      <c r="D2279" s="191"/>
      <c r="E2279" s="63"/>
      <c r="F2279" s="63"/>
      <c r="G2279" s="191"/>
      <c r="H2279" s="191"/>
      <c r="I2279" s="191"/>
      <c r="J2279" s="191"/>
      <c r="K2279" s="191"/>
      <c r="L2279" s="191"/>
      <c r="M2279" s="191"/>
      <c r="N2279" s="191"/>
    </row>
    <row r="2280" spans="1:14" s="434" customFormat="1">
      <c r="A2280" s="191"/>
      <c r="B2280" s="191"/>
      <c r="C2280" s="63"/>
      <c r="D2280" s="191"/>
      <c r="E2280" s="63"/>
      <c r="F2280" s="63"/>
      <c r="G2280" s="191"/>
      <c r="H2280" s="191"/>
      <c r="I2280" s="191"/>
      <c r="J2280" s="191"/>
      <c r="K2280" s="191"/>
      <c r="L2280" s="191"/>
      <c r="M2280" s="191"/>
      <c r="N2280" s="191"/>
    </row>
    <row r="2281" spans="1:14" s="434" customFormat="1">
      <c r="A2281" s="191"/>
      <c r="B2281" s="191"/>
      <c r="C2281" s="63"/>
      <c r="D2281" s="191"/>
      <c r="E2281" s="63"/>
      <c r="F2281" s="63"/>
      <c r="G2281" s="191"/>
      <c r="H2281" s="191"/>
      <c r="I2281" s="191"/>
      <c r="J2281" s="191"/>
      <c r="K2281" s="191"/>
      <c r="L2281" s="191"/>
      <c r="M2281" s="191"/>
      <c r="N2281" s="191"/>
    </row>
    <row r="2282" spans="1:14" s="434" customFormat="1">
      <c r="A2282" s="191"/>
      <c r="B2282" s="191"/>
      <c r="C2282" s="63"/>
      <c r="D2282" s="191"/>
      <c r="E2282" s="63"/>
      <c r="F2282" s="63"/>
      <c r="G2282" s="191"/>
      <c r="H2282" s="191"/>
      <c r="I2282" s="191"/>
      <c r="J2282" s="191"/>
      <c r="K2282" s="191"/>
      <c r="L2282" s="191"/>
      <c r="M2282" s="191"/>
      <c r="N2282" s="191"/>
    </row>
    <row r="2283" spans="1:14" s="434" customFormat="1">
      <c r="A2283" s="191"/>
      <c r="B2283" s="191"/>
      <c r="C2283" s="63"/>
      <c r="D2283" s="191"/>
      <c r="E2283" s="63"/>
      <c r="F2283" s="63"/>
      <c r="G2283" s="191"/>
      <c r="H2283" s="191"/>
      <c r="I2283" s="191"/>
      <c r="J2283" s="191"/>
      <c r="K2283" s="191"/>
      <c r="L2283" s="191"/>
      <c r="M2283" s="191"/>
      <c r="N2283" s="191"/>
    </row>
    <row r="2284" spans="1:14" s="434" customFormat="1">
      <c r="A2284" s="191"/>
      <c r="B2284" s="191"/>
      <c r="C2284" s="63"/>
      <c r="D2284" s="191"/>
      <c r="E2284" s="63"/>
      <c r="F2284" s="63"/>
      <c r="G2284" s="191"/>
      <c r="H2284" s="191"/>
      <c r="I2284" s="191"/>
      <c r="J2284" s="191"/>
      <c r="K2284" s="191"/>
      <c r="L2284" s="191"/>
      <c r="M2284" s="191"/>
      <c r="N2284" s="191"/>
    </row>
    <row r="2285" spans="1:14" s="434" customFormat="1">
      <c r="A2285" s="191"/>
      <c r="B2285" s="191"/>
      <c r="C2285" s="63"/>
      <c r="D2285" s="191"/>
      <c r="E2285" s="63"/>
      <c r="F2285" s="63"/>
      <c r="G2285" s="191"/>
      <c r="H2285" s="191"/>
      <c r="I2285" s="191"/>
      <c r="J2285" s="191"/>
      <c r="K2285" s="191"/>
      <c r="L2285" s="191"/>
      <c r="M2285" s="191"/>
      <c r="N2285" s="191"/>
    </row>
    <row r="2286" spans="1:14" s="434" customFormat="1">
      <c r="A2286" s="191"/>
      <c r="B2286" s="191"/>
      <c r="C2286" s="63"/>
      <c r="D2286" s="191"/>
      <c r="E2286" s="63"/>
      <c r="F2286" s="63"/>
      <c r="G2286" s="191"/>
      <c r="H2286" s="191"/>
      <c r="I2286" s="191"/>
      <c r="J2286" s="191"/>
      <c r="K2286" s="191"/>
      <c r="L2286" s="191"/>
      <c r="M2286" s="191"/>
      <c r="N2286" s="191"/>
    </row>
    <row r="2287" spans="1:14" s="434" customFormat="1">
      <c r="A2287" s="191"/>
      <c r="B2287" s="191"/>
      <c r="C2287" s="63"/>
      <c r="D2287" s="191"/>
      <c r="E2287" s="63"/>
      <c r="F2287" s="63"/>
      <c r="G2287" s="191"/>
      <c r="H2287" s="191"/>
      <c r="I2287" s="191"/>
      <c r="J2287" s="191"/>
      <c r="K2287" s="191"/>
      <c r="L2287" s="191"/>
      <c r="M2287" s="191"/>
      <c r="N2287" s="191"/>
    </row>
    <row r="2288" spans="1:14" s="434" customFormat="1">
      <c r="A2288" s="191"/>
      <c r="B2288" s="191"/>
      <c r="C2288" s="63"/>
      <c r="D2288" s="191"/>
      <c r="E2288" s="63"/>
      <c r="F2288" s="63"/>
      <c r="G2288" s="191"/>
      <c r="H2288" s="191"/>
      <c r="I2288" s="191"/>
      <c r="J2288" s="191"/>
      <c r="K2288" s="191"/>
      <c r="L2288" s="191"/>
      <c r="M2288" s="191"/>
      <c r="N2288" s="191"/>
    </row>
    <row r="2289" spans="1:14" s="434" customFormat="1">
      <c r="A2289" s="191"/>
      <c r="B2289" s="191"/>
      <c r="C2289" s="63"/>
      <c r="D2289" s="191"/>
      <c r="E2289" s="63"/>
      <c r="F2289" s="63"/>
      <c r="G2289" s="191"/>
      <c r="H2289" s="191"/>
      <c r="I2289" s="191"/>
      <c r="J2289" s="191"/>
      <c r="K2289" s="191"/>
      <c r="L2289" s="191"/>
      <c r="M2289" s="191"/>
      <c r="N2289" s="191"/>
    </row>
    <row r="2290" spans="1:14" s="434" customFormat="1">
      <c r="A2290" s="191"/>
      <c r="B2290" s="191"/>
      <c r="C2290" s="63"/>
      <c r="D2290" s="191"/>
      <c r="E2290" s="63"/>
      <c r="F2290" s="63"/>
      <c r="G2290" s="191"/>
      <c r="H2290" s="191"/>
      <c r="I2290" s="191"/>
      <c r="J2290" s="191"/>
      <c r="K2290" s="191"/>
      <c r="L2290" s="191"/>
      <c r="M2290" s="191"/>
      <c r="N2290" s="191"/>
    </row>
    <row r="2291" spans="1:14" s="434" customFormat="1">
      <c r="A2291" s="191"/>
      <c r="B2291" s="191"/>
      <c r="C2291" s="63"/>
      <c r="D2291" s="191"/>
      <c r="E2291" s="63"/>
      <c r="F2291" s="63"/>
      <c r="G2291" s="191"/>
      <c r="H2291" s="191"/>
      <c r="I2291" s="191"/>
      <c r="J2291" s="191"/>
      <c r="K2291" s="191"/>
      <c r="L2291" s="191"/>
      <c r="M2291" s="191"/>
      <c r="N2291" s="191"/>
    </row>
    <row r="2292" spans="1:14" s="434" customFormat="1">
      <c r="A2292" s="191"/>
      <c r="B2292" s="191"/>
      <c r="C2292" s="63"/>
      <c r="D2292" s="191"/>
      <c r="E2292" s="63"/>
      <c r="F2292" s="63"/>
      <c r="G2292" s="191"/>
      <c r="H2292" s="191"/>
      <c r="I2292" s="191"/>
      <c r="J2292" s="191"/>
      <c r="K2292" s="191"/>
      <c r="L2292" s="191"/>
      <c r="M2292" s="191"/>
      <c r="N2292" s="191"/>
    </row>
    <row r="2293" spans="1:14" s="434" customFormat="1">
      <c r="A2293" s="191"/>
      <c r="B2293" s="191"/>
      <c r="C2293" s="63"/>
      <c r="D2293" s="191"/>
      <c r="E2293" s="63"/>
      <c r="F2293" s="63"/>
      <c r="G2293" s="191"/>
      <c r="H2293" s="191"/>
      <c r="I2293" s="191"/>
      <c r="J2293" s="191"/>
      <c r="K2293" s="191"/>
      <c r="L2293" s="191"/>
      <c r="M2293" s="191"/>
      <c r="N2293" s="191"/>
    </row>
    <row r="2294" spans="1:14" s="434" customFormat="1">
      <c r="A2294" s="191"/>
      <c r="B2294" s="191"/>
      <c r="C2294" s="63"/>
      <c r="D2294" s="191"/>
      <c r="E2294" s="63"/>
      <c r="F2294" s="63"/>
      <c r="G2294" s="191"/>
      <c r="H2294" s="191"/>
      <c r="I2294" s="191"/>
      <c r="J2294" s="191"/>
      <c r="K2294" s="191"/>
      <c r="L2294" s="191"/>
      <c r="M2294" s="191"/>
      <c r="N2294" s="191"/>
    </row>
    <row r="2295" spans="1:14" s="434" customFormat="1">
      <c r="A2295" s="191"/>
      <c r="B2295" s="191"/>
      <c r="C2295" s="63"/>
      <c r="D2295" s="191"/>
      <c r="E2295" s="63"/>
      <c r="F2295" s="63"/>
      <c r="G2295" s="191"/>
      <c r="H2295" s="191"/>
      <c r="I2295" s="191"/>
      <c r="J2295" s="191"/>
      <c r="K2295" s="191"/>
      <c r="L2295" s="191"/>
      <c r="M2295" s="191"/>
      <c r="N2295" s="191"/>
    </row>
    <row r="2296" spans="1:14" s="434" customFormat="1">
      <c r="A2296" s="191"/>
      <c r="B2296" s="191"/>
      <c r="C2296" s="63"/>
      <c r="D2296" s="191"/>
      <c r="E2296" s="63"/>
      <c r="F2296" s="63"/>
      <c r="G2296" s="191"/>
      <c r="H2296" s="191"/>
      <c r="I2296" s="191"/>
      <c r="J2296" s="191"/>
      <c r="K2296" s="191"/>
      <c r="L2296" s="191"/>
      <c r="M2296" s="191"/>
      <c r="N2296" s="191"/>
    </row>
    <row r="2297" spans="1:14" s="434" customFormat="1">
      <c r="A2297" s="191"/>
      <c r="B2297" s="191"/>
      <c r="C2297" s="63"/>
      <c r="D2297" s="191"/>
      <c r="E2297" s="63"/>
      <c r="F2297" s="63"/>
      <c r="G2297" s="191"/>
      <c r="H2297" s="191"/>
      <c r="I2297" s="191"/>
      <c r="J2297" s="191"/>
      <c r="K2297" s="191"/>
      <c r="L2297" s="191"/>
      <c r="M2297" s="191"/>
      <c r="N2297" s="191"/>
    </row>
    <row r="2298" spans="1:14" s="434" customFormat="1">
      <c r="A2298" s="191"/>
      <c r="B2298" s="191"/>
      <c r="C2298" s="63"/>
      <c r="D2298" s="191"/>
      <c r="E2298" s="63"/>
      <c r="F2298" s="63"/>
      <c r="G2298" s="191"/>
      <c r="H2298" s="191"/>
      <c r="I2298" s="191"/>
      <c r="J2298" s="191"/>
      <c r="K2298" s="191"/>
      <c r="L2298" s="191"/>
      <c r="M2298" s="191"/>
      <c r="N2298" s="191"/>
    </row>
    <row r="2299" spans="1:14" s="434" customFormat="1">
      <c r="A2299" s="191"/>
      <c r="B2299" s="191"/>
      <c r="C2299" s="63"/>
      <c r="D2299" s="191"/>
      <c r="E2299" s="63"/>
      <c r="F2299" s="63"/>
      <c r="G2299" s="191"/>
      <c r="H2299" s="191"/>
      <c r="I2299" s="191"/>
      <c r="J2299" s="191"/>
      <c r="K2299" s="191"/>
      <c r="L2299" s="191"/>
      <c r="M2299" s="191"/>
      <c r="N2299" s="191"/>
    </row>
    <row r="2300" spans="1:14" s="434" customFormat="1">
      <c r="A2300" s="191"/>
      <c r="B2300" s="191"/>
      <c r="C2300" s="63"/>
      <c r="D2300" s="191"/>
      <c r="E2300" s="63"/>
      <c r="F2300" s="63"/>
      <c r="G2300" s="191"/>
      <c r="H2300" s="191"/>
      <c r="I2300" s="191"/>
      <c r="J2300" s="191"/>
      <c r="K2300" s="191"/>
      <c r="L2300" s="191"/>
      <c r="M2300" s="191"/>
      <c r="N2300" s="191"/>
    </row>
    <row r="2301" spans="1:14" s="434" customFormat="1">
      <c r="A2301" s="191"/>
      <c r="B2301" s="191"/>
      <c r="C2301" s="63"/>
      <c r="D2301" s="191"/>
      <c r="E2301" s="63"/>
      <c r="F2301" s="63"/>
      <c r="G2301" s="191"/>
      <c r="H2301" s="191"/>
      <c r="I2301" s="191"/>
      <c r="J2301" s="191"/>
      <c r="K2301" s="191"/>
      <c r="L2301" s="191"/>
      <c r="M2301" s="191"/>
      <c r="N2301" s="191"/>
    </row>
    <row r="2302" spans="1:14" s="434" customFormat="1">
      <c r="A2302" s="191"/>
      <c r="B2302" s="191"/>
      <c r="C2302" s="63"/>
      <c r="D2302" s="191"/>
      <c r="E2302" s="63"/>
      <c r="F2302" s="63"/>
      <c r="G2302" s="191"/>
      <c r="H2302" s="191"/>
      <c r="I2302" s="191"/>
      <c r="J2302" s="191"/>
      <c r="K2302" s="191"/>
      <c r="L2302" s="191"/>
      <c r="M2302" s="191"/>
      <c r="N2302" s="191"/>
    </row>
    <row r="2303" spans="1:14" s="434" customFormat="1">
      <c r="A2303" s="191"/>
      <c r="B2303" s="191"/>
      <c r="C2303" s="63"/>
      <c r="D2303" s="191"/>
      <c r="E2303" s="63"/>
      <c r="F2303" s="63"/>
      <c r="G2303" s="191"/>
      <c r="H2303" s="191"/>
      <c r="I2303" s="191"/>
      <c r="J2303" s="191"/>
      <c r="K2303" s="191"/>
      <c r="L2303" s="191"/>
      <c r="M2303" s="191"/>
      <c r="N2303" s="191"/>
    </row>
    <row r="2304" spans="1:14" s="434" customFormat="1">
      <c r="A2304" s="191"/>
      <c r="B2304" s="191"/>
      <c r="C2304" s="63"/>
      <c r="D2304" s="191"/>
      <c r="E2304" s="63"/>
      <c r="F2304" s="63"/>
      <c r="G2304" s="191"/>
      <c r="H2304" s="191"/>
      <c r="I2304" s="191"/>
      <c r="J2304" s="191"/>
      <c r="K2304" s="191"/>
      <c r="L2304" s="191"/>
      <c r="M2304" s="191"/>
      <c r="N2304" s="191"/>
    </row>
    <row r="2305" spans="1:14" s="434" customFormat="1">
      <c r="A2305" s="191"/>
      <c r="B2305" s="191"/>
      <c r="C2305" s="63"/>
      <c r="D2305" s="191"/>
      <c r="E2305" s="63"/>
      <c r="F2305" s="63"/>
      <c r="G2305" s="191"/>
      <c r="H2305" s="191"/>
      <c r="I2305" s="191"/>
      <c r="J2305" s="191"/>
      <c r="K2305" s="191"/>
      <c r="L2305" s="191"/>
      <c r="M2305" s="191"/>
      <c r="N2305" s="191"/>
    </row>
    <row r="2306" spans="1:14" s="434" customFormat="1">
      <c r="A2306" s="191"/>
      <c r="B2306" s="191"/>
      <c r="C2306" s="63"/>
      <c r="D2306" s="191"/>
      <c r="E2306" s="63"/>
      <c r="F2306" s="63"/>
      <c r="G2306" s="191"/>
      <c r="H2306" s="191"/>
      <c r="I2306" s="191"/>
      <c r="J2306" s="191"/>
      <c r="K2306" s="191"/>
      <c r="L2306" s="191"/>
      <c r="M2306" s="191"/>
      <c r="N2306" s="191"/>
    </row>
    <row r="2307" spans="1:14" s="434" customFormat="1">
      <c r="A2307" s="191"/>
      <c r="B2307" s="191"/>
      <c r="C2307" s="63"/>
      <c r="D2307" s="191"/>
      <c r="E2307" s="63"/>
      <c r="F2307" s="63"/>
      <c r="G2307" s="191"/>
      <c r="H2307" s="191"/>
      <c r="I2307" s="191"/>
      <c r="J2307" s="191"/>
      <c r="K2307" s="191"/>
      <c r="L2307" s="191"/>
      <c r="M2307" s="191"/>
      <c r="N2307" s="191"/>
    </row>
    <row r="2308" spans="1:14" s="434" customFormat="1">
      <c r="A2308" s="191"/>
      <c r="B2308" s="191"/>
      <c r="C2308" s="63"/>
      <c r="D2308" s="191"/>
      <c r="E2308" s="63"/>
      <c r="F2308" s="63"/>
      <c r="G2308" s="191"/>
      <c r="H2308" s="191"/>
      <c r="I2308" s="191"/>
      <c r="J2308" s="191"/>
      <c r="K2308" s="191"/>
      <c r="L2308" s="191"/>
      <c r="M2308" s="191"/>
      <c r="N2308" s="191"/>
    </row>
    <row r="2309" spans="1:14" s="434" customFormat="1">
      <c r="A2309" s="191"/>
      <c r="B2309" s="191"/>
      <c r="C2309" s="63"/>
      <c r="D2309" s="191"/>
      <c r="E2309" s="63"/>
      <c r="F2309" s="63"/>
      <c r="G2309" s="191"/>
      <c r="H2309" s="191"/>
      <c r="I2309" s="191"/>
      <c r="J2309" s="191"/>
      <c r="K2309" s="191"/>
      <c r="L2309" s="191"/>
      <c r="M2309" s="191"/>
      <c r="N2309" s="191"/>
    </row>
    <row r="2310" spans="1:14" s="434" customFormat="1">
      <c r="A2310" s="191"/>
      <c r="B2310" s="191"/>
      <c r="C2310" s="63"/>
      <c r="D2310" s="191"/>
      <c r="E2310" s="63"/>
      <c r="F2310" s="63"/>
      <c r="G2310" s="191"/>
      <c r="H2310" s="191"/>
      <c r="I2310" s="191"/>
      <c r="J2310" s="191"/>
      <c r="K2310" s="191"/>
      <c r="L2310" s="191"/>
      <c r="M2310" s="191"/>
      <c r="N2310" s="191"/>
    </row>
    <row r="2311" spans="1:14" s="434" customFormat="1">
      <c r="A2311" s="191"/>
      <c r="B2311" s="191"/>
      <c r="C2311" s="63"/>
      <c r="D2311" s="191"/>
      <c r="E2311" s="63"/>
      <c r="F2311" s="63"/>
      <c r="G2311" s="191"/>
      <c r="H2311" s="191"/>
      <c r="I2311" s="191"/>
      <c r="J2311" s="191"/>
      <c r="K2311" s="191"/>
      <c r="L2311" s="191"/>
      <c r="M2311" s="191"/>
      <c r="N2311" s="191"/>
    </row>
    <row r="2312" spans="1:14" s="434" customFormat="1">
      <c r="A2312" s="191"/>
      <c r="B2312" s="191"/>
      <c r="C2312" s="63"/>
      <c r="D2312" s="191"/>
      <c r="E2312" s="63"/>
      <c r="F2312" s="63"/>
      <c r="G2312" s="191"/>
      <c r="H2312" s="191"/>
      <c r="I2312" s="191"/>
      <c r="J2312" s="191"/>
      <c r="K2312" s="191"/>
      <c r="L2312" s="191"/>
      <c r="M2312" s="191"/>
      <c r="N2312" s="191"/>
    </row>
    <row r="2313" spans="1:14" s="434" customFormat="1">
      <c r="A2313" s="191"/>
      <c r="B2313" s="191"/>
      <c r="C2313" s="63"/>
      <c r="D2313" s="191"/>
      <c r="E2313" s="63"/>
      <c r="F2313" s="63"/>
      <c r="G2313" s="191"/>
      <c r="H2313" s="191"/>
      <c r="I2313" s="191"/>
      <c r="J2313" s="191"/>
      <c r="K2313" s="191"/>
      <c r="L2313" s="191"/>
      <c r="M2313" s="191"/>
      <c r="N2313" s="191"/>
    </row>
    <row r="2314" spans="1:14" s="434" customFormat="1">
      <c r="A2314" s="191"/>
      <c r="B2314" s="191"/>
      <c r="C2314" s="63"/>
      <c r="D2314" s="191"/>
      <c r="E2314" s="63"/>
      <c r="F2314" s="63"/>
      <c r="G2314" s="191"/>
      <c r="H2314" s="191"/>
      <c r="I2314" s="191"/>
      <c r="J2314" s="191"/>
      <c r="K2314" s="191"/>
      <c r="L2314" s="191"/>
      <c r="M2314" s="191"/>
      <c r="N2314" s="191"/>
    </row>
    <row r="2315" spans="1:14" s="434" customFormat="1">
      <c r="A2315" s="191"/>
      <c r="B2315" s="191"/>
      <c r="C2315" s="63"/>
      <c r="D2315" s="191"/>
      <c r="E2315" s="63"/>
      <c r="F2315" s="63"/>
      <c r="G2315" s="191"/>
      <c r="H2315" s="191"/>
      <c r="I2315" s="191"/>
      <c r="J2315" s="191"/>
      <c r="K2315" s="191"/>
      <c r="L2315" s="191"/>
      <c r="M2315" s="191"/>
      <c r="N2315" s="191"/>
    </row>
    <row r="2316" spans="1:14" s="434" customFormat="1">
      <c r="A2316" s="191"/>
      <c r="B2316" s="191"/>
      <c r="C2316" s="63"/>
      <c r="D2316" s="191"/>
      <c r="E2316" s="63"/>
      <c r="F2316" s="63"/>
      <c r="G2316" s="191"/>
      <c r="H2316" s="191"/>
      <c r="I2316" s="191"/>
      <c r="J2316" s="191"/>
      <c r="K2316" s="191"/>
      <c r="L2316" s="191"/>
      <c r="M2316" s="191"/>
      <c r="N2316" s="191"/>
    </row>
    <row r="2317" spans="1:14" s="434" customFormat="1">
      <c r="A2317" s="191"/>
      <c r="B2317" s="191"/>
      <c r="C2317" s="63"/>
      <c r="D2317" s="191"/>
      <c r="E2317" s="63"/>
      <c r="F2317" s="63"/>
      <c r="G2317" s="191"/>
      <c r="H2317" s="191"/>
      <c r="I2317" s="191"/>
      <c r="J2317" s="191"/>
      <c r="K2317" s="191"/>
      <c r="L2317" s="191"/>
      <c r="M2317" s="191"/>
      <c r="N2317" s="191"/>
    </row>
    <row r="2318" spans="1:14" s="434" customFormat="1">
      <c r="A2318" s="191"/>
      <c r="B2318" s="191"/>
      <c r="C2318" s="63"/>
      <c r="D2318" s="191"/>
      <c r="E2318" s="63"/>
      <c r="F2318" s="63"/>
      <c r="G2318" s="191"/>
      <c r="H2318" s="191"/>
      <c r="I2318" s="191"/>
      <c r="J2318" s="191"/>
      <c r="K2318" s="191"/>
      <c r="L2318" s="191"/>
      <c r="M2318" s="191"/>
      <c r="N2318" s="191"/>
    </row>
    <row r="2319" spans="1:14" s="434" customFormat="1">
      <c r="A2319" s="191"/>
      <c r="B2319" s="191"/>
      <c r="C2319" s="63"/>
      <c r="D2319" s="191"/>
      <c r="E2319" s="63"/>
      <c r="F2319" s="63"/>
      <c r="G2319" s="191"/>
      <c r="H2319" s="191"/>
      <c r="I2319" s="191"/>
      <c r="J2319" s="191"/>
      <c r="K2319" s="191"/>
      <c r="L2319" s="191"/>
      <c r="M2319" s="191"/>
      <c r="N2319" s="191"/>
    </row>
    <row r="2320" spans="1:14" s="434" customFormat="1">
      <c r="A2320" s="191"/>
      <c r="B2320" s="191"/>
      <c r="C2320" s="63"/>
      <c r="D2320" s="191"/>
      <c r="E2320" s="63"/>
      <c r="F2320" s="63"/>
      <c r="G2320" s="191"/>
      <c r="H2320" s="191"/>
      <c r="I2320" s="191"/>
      <c r="J2320" s="191"/>
      <c r="K2320" s="191"/>
      <c r="L2320" s="191"/>
      <c r="M2320" s="191"/>
      <c r="N2320" s="191"/>
    </row>
    <row r="2321" spans="1:14" s="434" customFormat="1">
      <c r="A2321" s="191"/>
      <c r="B2321" s="191"/>
      <c r="C2321" s="63"/>
      <c r="D2321" s="191"/>
      <c r="E2321" s="63"/>
      <c r="F2321" s="63"/>
      <c r="G2321" s="191"/>
      <c r="H2321" s="191"/>
      <c r="I2321" s="191"/>
      <c r="J2321" s="191"/>
      <c r="K2321" s="191"/>
      <c r="L2321" s="191"/>
      <c r="M2321" s="191"/>
      <c r="N2321" s="191"/>
    </row>
    <row r="2322" spans="1:14" s="434" customFormat="1">
      <c r="A2322" s="191"/>
      <c r="B2322" s="191"/>
      <c r="C2322" s="63"/>
      <c r="D2322" s="191"/>
      <c r="E2322" s="63"/>
      <c r="F2322" s="63"/>
      <c r="G2322" s="191"/>
      <c r="H2322" s="191"/>
      <c r="I2322" s="191"/>
      <c r="J2322" s="191"/>
      <c r="K2322" s="191"/>
      <c r="L2322" s="191"/>
      <c r="M2322" s="191"/>
      <c r="N2322" s="191"/>
    </row>
    <row r="2323" spans="1:14" s="434" customFormat="1">
      <c r="A2323" s="191"/>
      <c r="B2323" s="191"/>
      <c r="C2323" s="63"/>
      <c r="D2323" s="191"/>
      <c r="E2323" s="63"/>
      <c r="F2323" s="63"/>
      <c r="G2323" s="191"/>
      <c r="H2323" s="191"/>
      <c r="I2323" s="191"/>
      <c r="J2323" s="191"/>
      <c r="K2323" s="191"/>
      <c r="L2323" s="191"/>
      <c r="M2323" s="191"/>
      <c r="N2323" s="191"/>
    </row>
    <row r="2324" spans="1:14" s="434" customFormat="1">
      <c r="A2324" s="191"/>
      <c r="B2324" s="191"/>
      <c r="C2324" s="63"/>
      <c r="D2324" s="191"/>
      <c r="E2324" s="63"/>
      <c r="F2324" s="63"/>
      <c r="G2324" s="191"/>
      <c r="H2324" s="191"/>
      <c r="I2324" s="191"/>
      <c r="J2324" s="191"/>
      <c r="K2324" s="191"/>
      <c r="L2324" s="191"/>
      <c r="M2324" s="191"/>
      <c r="N2324" s="191"/>
    </row>
    <row r="2325" spans="1:14" s="434" customFormat="1">
      <c r="A2325" s="191"/>
      <c r="B2325" s="191"/>
      <c r="C2325" s="63"/>
      <c r="D2325" s="191"/>
      <c r="E2325" s="63"/>
      <c r="F2325" s="63"/>
      <c r="G2325" s="191"/>
      <c r="H2325" s="191"/>
      <c r="I2325" s="191"/>
      <c r="J2325" s="191"/>
      <c r="K2325" s="191"/>
      <c r="L2325" s="191"/>
      <c r="M2325" s="191"/>
      <c r="N2325" s="191"/>
    </row>
    <row r="2326" spans="1:14" s="434" customFormat="1">
      <c r="A2326" s="191"/>
      <c r="B2326" s="191"/>
      <c r="C2326" s="63"/>
      <c r="D2326" s="191"/>
      <c r="E2326" s="63"/>
      <c r="F2326" s="63"/>
      <c r="G2326" s="191"/>
      <c r="H2326" s="191"/>
      <c r="I2326" s="191"/>
      <c r="J2326" s="191"/>
      <c r="K2326" s="191"/>
      <c r="L2326" s="191"/>
      <c r="M2326" s="191"/>
      <c r="N2326" s="191"/>
    </row>
    <row r="2327" spans="1:14" s="434" customFormat="1">
      <c r="A2327" s="191"/>
      <c r="B2327" s="191"/>
      <c r="C2327" s="63"/>
      <c r="D2327" s="191"/>
      <c r="E2327" s="63"/>
      <c r="F2327" s="63"/>
      <c r="G2327" s="191"/>
      <c r="H2327" s="191"/>
      <c r="I2327" s="191"/>
      <c r="J2327" s="191"/>
      <c r="K2327" s="191"/>
      <c r="L2327" s="191"/>
      <c r="M2327" s="191"/>
      <c r="N2327" s="191"/>
    </row>
    <row r="2328" spans="1:14" s="434" customFormat="1">
      <c r="A2328" s="191"/>
      <c r="B2328" s="191"/>
      <c r="C2328" s="63"/>
      <c r="D2328" s="191"/>
      <c r="E2328" s="63"/>
      <c r="F2328" s="63"/>
      <c r="G2328" s="191"/>
      <c r="H2328" s="191"/>
      <c r="I2328" s="191"/>
      <c r="J2328" s="191"/>
      <c r="K2328" s="191"/>
      <c r="L2328" s="191"/>
      <c r="M2328" s="191"/>
      <c r="N2328" s="191"/>
    </row>
    <row r="2329" spans="1:14" s="434" customFormat="1">
      <c r="A2329" s="191"/>
      <c r="B2329" s="191"/>
      <c r="C2329" s="63"/>
      <c r="D2329" s="191"/>
      <c r="E2329" s="63"/>
      <c r="F2329" s="63"/>
      <c r="G2329" s="191"/>
      <c r="H2329" s="191"/>
      <c r="I2329" s="191"/>
      <c r="J2329" s="191"/>
      <c r="K2329" s="191"/>
      <c r="L2329" s="191"/>
      <c r="M2329" s="191"/>
      <c r="N2329" s="191"/>
    </row>
    <row r="2330" spans="1:14" s="434" customFormat="1">
      <c r="A2330" s="191"/>
      <c r="B2330" s="191"/>
      <c r="C2330" s="63"/>
      <c r="D2330" s="191"/>
      <c r="E2330" s="63"/>
      <c r="F2330" s="63"/>
      <c r="G2330" s="191"/>
      <c r="H2330" s="191"/>
      <c r="I2330" s="191"/>
      <c r="J2330" s="191"/>
      <c r="K2330" s="191"/>
      <c r="L2330" s="191"/>
      <c r="M2330" s="191"/>
      <c r="N2330" s="191"/>
    </row>
    <row r="2331" spans="1:14" s="434" customFormat="1">
      <c r="A2331" s="191"/>
      <c r="B2331" s="191"/>
      <c r="C2331" s="63"/>
      <c r="D2331" s="191"/>
      <c r="E2331" s="63"/>
      <c r="F2331" s="63"/>
      <c r="G2331" s="191"/>
      <c r="H2331" s="191"/>
      <c r="I2331" s="191"/>
      <c r="J2331" s="191"/>
      <c r="K2331" s="191"/>
      <c r="L2331" s="191"/>
      <c r="M2331" s="191"/>
      <c r="N2331" s="191"/>
    </row>
    <row r="2332" spans="1:14" s="434" customFormat="1">
      <c r="A2332" s="191"/>
      <c r="B2332" s="191"/>
      <c r="C2332" s="63"/>
      <c r="D2332" s="191"/>
      <c r="E2332" s="63"/>
      <c r="F2332" s="63"/>
      <c r="G2332" s="191"/>
      <c r="H2332" s="191"/>
      <c r="I2332" s="191"/>
      <c r="J2332" s="191"/>
      <c r="K2332" s="191"/>
      <c r="L2332" s="191"/>
      <c r="M2332" s="191"/>
      <c r="N2332" s="191"/>
    </row>
    <row r="2333" spans="1:14" s="434" customFormat="1">
      <c r="A2333" s="191"/>
      <c r="B2333" s="191"/>
      <c r="C2333" s="63"/>
      <c r="D2333" s="191"/>
      <c r="E2333" s="63"/>
      <c r="F2333" s="63"/>
      <c r="G2333" s="191"/>
      <c r="H2333" s="191"/>
      <c r="I2333" s="191"/>
      <c r="J2333" s="191"/>
      <c r="K2333" s="191"/>
      <c r="L2333" s="191"/>
      <c r="M2333" s="191"/>
      <c r="N2333" s="191"/>
    </row>
    <row r="2334" spans="1:14" s="434" customFormat="1">
      <c r="A2334" s="191"/>
      <c r="B2334" s="191"/>
      <c r="C2334" s="63"/>
      <c r="D2334" s="191"/>
      <c r="E2334" s="63"/>
      <c r="F2334" s="63"/>
      <c r="G2334" s="191"/>
      <c r="H2334" s="191"/>
      <c r="I2334" s="191"/>
      <c r="J2334" s="191"/>
      <c r="K2334" s="191"/>
      <c r="L2334" s="191"/>
      <c r="M2334" s="191"/>
      <c r="N2334" s="191"/>
    </row>
    <row r="2335" spans="1:14" s="434" customFormat="1">
      <c r="A2335" s="191"/>
      <c r="B2335" s="191"/>
      <c r="C2335" s="63"/>
      <c r="D2335" s="191"/>
      <c r="E2335" s="63"/>
      <c r="F2335" s="63"/>
      <c r="G2335" s="191"/>
      <c r="H2335" s="191"/>
      <c r="I2335" s="191"/>
      <c r="J2335" s="191"/>
      <c r="K2335" s="191"/>
      <c r="L2335" s="191"/>
      <c r="M2335" s="191"/>
      <c r="N2335" s="191"/>
    </row>
    <row r="2336" spans="1:14" s="434" customFormat="1">
      <c r="A2336" s="191"/>
      <c r="B2336" s="191"/>
      <c r="C2336" s="63"/>
      <c r="D2336" s="191"/>
      <c r="E2336" s="63"/>
      <c r="F2336" s="63"/>
      <c r="G2336" s="191"/>
      <c r="H2336" s="191"/>
      <c r="I2336" s="191"/>
      <c r="J2336" s="191"/>
      <c r="K2336" s="191"/>
      <c r="L2336" s="191"/>
      <c r="M2336" s="191"/>
      <c r="N2336" s="191"/>
    </row>
    <row r="2337" spans="1:14" s="434" customFormat="1">
      <c r="A2337" s="191"/>
      <c r="B2337" s="191"/>
      <c r="C2337" s="63"/>
      <c r="D2337" s="191"/>
      <c r="E2337" s="63"/>
      <c r="F2337" s="63"/>
      <c r="G2337" s="191"/>
      <c r="H2337" s="191"/>
      <c r="I2337" s="191"/>
      <c r="J2337" s="191"/>
      <c r="K2337" s="191"/>
      <c r="L2337" s="191"/>
      <c r="M2337" s="191"/>
      <c r="N2337" s="191"/>
    </row>
    <row r="2338" spans="1:14" s="434" customFormat="1">
      <c r="A2338" s="191"/>
      <c r="B2338" s="191"/>
      <c r="C2338" s="63"/>
      <c r="D2338" s="191"/>
      <c r="E2338" s="63"/>
      <c r="F2338" s="63"/>
      <c r="G2338" s="191"/>
      <c r="H2338" s="191"/>
      <c r="I2338" s="191"/>
      <c r="J2338" s="191"/>
      <c r="K2338" s="191"/>
      <c r="L2338" s="191"/>
      <c r="M2338" s="191"/>
      <c r="N2338" s="191"/>
    </row>
    <row r="2339" spans="1:14" s="434" customFormat="1">
      <c r="A2339" s="191"/>
      <c r="B2339" s="191"/>
      <c r="C2339" s="63"/>
      <c r="D2339" s="191"/>
      <c r="E2339" s="63"/>
      <c r="F2339" s="63"/>
      <c r="G2339" s="191"/>
      <c r="H2339" s="191"/>
      <c r="I2339" s="191"/>
      <c r="J2339" s="191"/>
      <c r="K2339" s="191"/>
      <c r="L2339" s="191"/>
      <c r="M2339" s="191"/>
      <c r="N2339" s="191"/>
    </row>
    <row r="2340" spans="1:14" s="434" customFormat="1">
      <c r="A2340" s="191"/>
      <c r="B2340" s="191"/>
      <c r="C2340" s="63"/>
      <c r="D2340" s="191"/>
      <c r="E2340" s="63"/>
      <c r="F2340" s="63"/>
      <c r="G2340" s="191"/>
      <c r="H2340" s="191"/>
      <c r="I2340" s="191"/>
      <c r="J2340" s="191"/>
      <c r="K2340" s="191"/>
      <c r="L2340" s="191"/>
      <c r="M2340" s="191"/>
      <c r="N2340" s="191"/>
    </row>
    <row r="2341" spans="1:14" s="434" customFormat="1">
      <c r="A2341" s="191"/>
      <c r="B2341" s="191"/>
      <c r="C2341" s="63"/>
      <c r="D2341" s="191"/>
      <c r="E2341" s="63"/>
      <c r="F2341" s="63"/>
      <c r="G2341" s="191"/>
      <c r="H2341" s="191"/>
      <c r="I2341" s="191"/>
      <c r="J2341" s="191"/>
      <c r="K2341" s="191"/>
      <c r="L2341" s="191"/>
      <c r="M2341" s="191"/>
      <c r="N2341" s="191"/>
    </row>
    <row r="2342" spans="1:14" s="434" customFormat="1">
      <c r="A2342" s="191"/>
      <c r="B2342" s="191"/>
      <c r="C2342" s="63"/>
      <c r="D2342" s="191"/>
      <c r="E2342" s="63"/>
      <c r="F2342" s="63"/>
      <c r="G2342" s="191"/>
      <c r="H2342" s="191"/>
      <c r="I2342" s="191"/>
      <c r="J2342" s="191"/>
      <c r="K2342" s="191"/>
      <c r="L2342" s="191"/>
      <c r="M2342" s="191"/>
      <c r="N2342" s="191"/>
    </row>
    <row r="2343" spans="1:14" s="434" customFormat="1">
      <c r="A2343" s="191"/>
      <c r="B2343" s="191"/>
      <c r="C2343" s="63"/>
      <c r="D2343" s="191"/>
      <c r="E2343" s="63"/>
      <c r="F2343" s="63"/>
      <c r="G2343" s="191"/>
      <c r="H2343" s="191"/>
      <c r="I2343" s="191"/>
      <c r="J2343" s="191"/>
      <c r="K2343" s="191"/>
      <c r="L2343" s="191"/>
      <c r="M2343" s="191"/>
      <c r="N2343" s="191"/>
    </row>
    <row r="2344" spans="1:14" s="434" customFormat="1">
      <c r="A2344" s="191"/>
      <c r="B2344" s="191"/>
      <c r="C2344" s="63"/>
      <c r="D2344" s="191"/>
      <c r="E2344" s="63"/>
      <c r="F2344" s="63"/>
      <c r="G2344" s="191"/>
      <c r="H2344" s="191"/>
      <c r="I2344" s="191"/>
      <c r="J2344" s="191"/>
      <c r="K2344" s="191"/>
      <c r="L2344" s="191"/>
      <c r="M2344" s="191"/>
      <c r="N2344" s="191"/>
    </row>
    <row r="2345" spans="1:14" s="434" customFormat="1">
      <c r="A2345" s="191"/>
      <c r="B2345" s="191"/>
      <c r="C2345" s="63"/>
      <c r="D2345" s="191"/>
      <c r="E2345" s="63"/>
      <c r="F2345" s="63"/>
      <c r="G2345" s="191"/>
      <c r="H2345" s="191"/>
      <c r="I2345" s="191"/>
      <c r="J2345" s="191"/>
      <c r="K2345" s="191"/>
      <c r="L2345" s="191"/>
      <c r="M2345" s="191"/>
      <c r="N2345" s="191"/>
    </row>
    <row r="2346" spans="1:14" s="434" customFormat="1">
      <c r="A2346" s="191"/>
      <c r="B2346" s="191"/>
      <c r="C2346" s="63"/>
      <c r="D2346" s="191"/>
      <c r="E2346" s="63"/>
      <c r="F2346" s="63"/>
      <c r="G2346" s="191"/>
      <c r="H2346" s="191"/>
      <c r="I2346" s="191"/>
      <c r="J2346" s="191"/>
      <c r="K2346" s="191"/>
      <c r="L2346" s="191"/>
      <c r="M2346" s="191"/>
      <c r="N2346" s="191"/>
    </row>
    <row r="2347" spans="1:14" s="434" customFormat="1">
      <c r="A2347" s="191"/>
      <c r="B2347" s="191"/>
      <c r="C2347" s="63"/>
      <c r="D2347" s="191"/>
      <c r="E2347" s="63"/>
      <c r="F2347" s="63"/>
      <c r="G2347" s="191"/>
      <c r="H2347" s="191"/>
      <c r="I2347" s="191"/>
      <c r="J2347" s="191"/>
      <c r="K2347" s="191"/>
      <c r="L2347" s="191"/>
      <c r="M2347" s="191"/>
      <c r="N2347" s="191"/>
    </row>
    <row r="2348" spans="1:14" s="434" customFormat="1">
      <c r="A2348" s="191"/>
      <c r="B2348" s="191"/>
      <c r="C2348" s="63"/>
      <c r="D2348" s="191"/>
      <c r="E2348" s="63"/>
      <c r="F2348" s="63"/>
      <c r="G2348" s="191"/>
      <c r="H2348" s="191"/>
      <c r="I2348" s="191"/>
      <c r="J2348" s="191"/>
      <c r="K2348" s="191"/>
      <c r="L2348" s="191"/>
      <c r="M2348" s="191"/>
      <c r="N2348" s="191"/>
    </row>
    <row r="2349" spans="1:14" s="434" customFormat="1">
      <c r="A2349" s="191"/>
      <c r="B2349" s="191"/>
      <c r="C2349" s="63"/>
      <c r="D2349" s="191"/>
      <c r="E2349" s="63"/>
      <c r="F2349" s="63"/>
      <c r="G2349" s="191"/>
      <c r="H2349" s="191"/>
      <c r="I2349" s="191"/>
      <c r="J2349" s="191"/>
      <c r="K2349" s="191"/>
      <c r="L2349" s="191"/>
      <c r="M2349" s="191"/>
      <c r="N2349" s="191"/>
    </row>
    <row r="2350" spans="1:14" s="434" customFormat="1">
      <c r="A2350" s="191"/>
      <c r="B2350" s="191"/>
      <c r="C2350" s="63"/>
      <c r="D2350" s="191"/>
      <c r="E2350" s="63"/>
      <c r="F2350" s="63"/>
      <c r="G2350" s="191"/>
      <c r="H2350" s="191"/>
      <c r="I2350" s="191"/>
      <c r="J2350" s="191"/>
      <c r="K2350" s="191"/>
      <c r="L2350" s="191"/>
      <c r="M2350" s="191"/>
      <c r="N2350" s="191"/>
    </row>
    <row r="2351" spans="1:14" s="434" customFormat="1">
      <c r="A2351" s="191"/>
      <c r="B2351" s="191"/>
      <c r="C2351" s="63"/>
      <c r="D2351" s="191"/>
      <c r="E2351" s="63"/>
      <c r="F2351" s="63"/>
      <c r="G2351" s="191"/>
      <c r="H2351" s="191"/>
      <c r="I2351" s="191"/>
      <c r="J2351" s="191"/>
      <c r="K2351" s="191"/>
      <c r="L2351" s="191"/>
      <c r="M2351" s="191"/>
      <c r="N2351" s="191"/>
    </row>
    <row r="2352" spans="1:14" s="434" customFormat="1">
      <c r="A2352" s="191"/>
      <c r="B2352" s="191"/>
      <c r="C2352" s="63"/>
      <c r="D2352" s="191"/>
      <c r="E2352" s="63"/>
      <c r="F2352" s="63"/>
      <c r="G2352" s="191"/>
      <c r="H2352" s="191"/>
      <c r="I2352" s="191"/>
      <c r="J2352" s="191"/>
      <c r="K2352" s="191"/>
      <c r="L2352" s="191"/>
      <c r="M2352" s="191"/>
      <c r="N2352" s="191"/>
    </row>
    <row r="2353" spans="1:14" s="434" customFormat="1">
      <c r="A2353" s="191"/>
      <c r="B2353" s="191"/>
      <c r="C2353" s="63"/>
      <c r="D2353" s="191"/>
      <c r="E2353" s="63"/>
      <c r="F2353" s="63"/>
      <c r="G2353" s="191"/>
      <c r="H2353" s="191"/>
      <c r="I2353" s="191"/>
      <c r="J2353" s="191"/>
      <c r="K2353" s="191"/>
      <c r="L2353" s="191"/>
      <c r="M2353" s="191"/>
      <c r="N2353" s="191"/>
    </row>
    <row r="2354" spans="1:14" s="434" customFormat="1">
      <c r="A2354" s="191"/>
      <c r="B2354" s="191"/>
      <c r="C2354" s="63"/>
      <c r="D2354" s="191"/>
      <c r="E2354" s="63"/>
      <c r="F2354" s="63"/>
      <c r="G2354" s="191"/>
      <c r="H2354" s="191"/>
      <c r="I2354" s="191"/>
      <c r="J2354" s="191"/>
      <c r="K2354" s="191"/>
      <c r="L2354" s="191"/>
      <c r="M2354" s="191"/>
      <c r="N2354" s="191"/>
    </row>
    <row r="2355" spans="1:14" s="434" customFormat="1">
      <c r="A2355" s="191"/>
      <c r="B2355" s="191"/>
      <c r="C2355" s="63"/>
      <c r="D2355" s="191"/>
      <c r="E2355" s="63"/>
      <c r="F2355" s="63"/>
      <c r="G2355" s="191"/>
      <c r="H2355" s="191"/>
      <c r="I2355" s="191"/>
      <c r="J2355" s="191"/>
      <c r="K2355" s="191"/>
      <c r="L2355" s="191"/>
      <c r="M2355" s="191"/>
      <c r="N2355" s="191"/>
    </row>
    <row r="2356" spans="1:14" s="434" customFormat="1">
      <c r="A2356" s="191"/>
      <c r="B2356" s="191"/>
      <c r="C2356" s="63"/>
      <c r="D2356" s="191"/>
      <c r="E2356" s="63"/>
      <c r="F2356" s="63"/>
      <c r="G2356" s="191"/>
      <c r="H2356" s="191"/>
      <c r="I2356" s="191"/>
      <c r="J2356" s="191"/>
      <c r="K2356" s="191"/>
      <c r="L2356" s="191"/>
      <c r="M2356" s="191"/>
      <c r="N2356" s="191"/>
    </row>
    <row r="2357" spans="1:14" s="434" customFormat="1">
      <c r="A2357" s="191"/>
      <c r="B2357" s="191"/>
      <c r="C2357" s="63"/>
      <c r="D2357" s="191"/>
      <c r="E2357" s="63"/>
      <c r="F2357" s="63"/>
      <c r="G2357" s="191"/>
      <c r="H2357" s="191"/>
      <c r="I2357" s="191"/>
      <c r="J2357" s="191"/>
      <c r="K2357" s="191"/>
      <c r="L2357" s="191"/>
      <c r="M2357" s="191"/>
      <c r="N2357" s="191"/>
    </row>
    <row r="2358" spans="1:14" s="434" customFormat="1">
      <c r="A2358" s="191"/>
      <c r="B2358" s="191"/>
      <c r="C2358" s="63"/>
      <c r="D2358" s="191"/>
      <c r="E2358" s="63"/>
      <c r="F2358" s="63"/>
      <c r="G2358" s="191"/>
      <c r="H2358" s="191"/>
      <c r="I2358" s="191"/>
      <c r="J2358" s="191"/>
      <c r="K2358" s="191"/>
      <c r="L2358" s="191"/>
      <c r="M2358" s="191"/>
      <c r="N2358" s="191"/>
    </row>
    <row r="2359" spans="1:14" s="434" customFormat="1">
      <c r="A2359" s="191"/>
      <c r="B2359" s="191"/>
      <c r="C2359" s="63"/>
      <c r="D2359" s="191"/>
      <c r="E2359" s="63"/>
      <c r="F2359" s="63"/>
      <c r="G2359" s="191"/>
      <c r="H2359" s="191"/>
      <c r="I2359" s="191"/>
      <c r="J2359" s="191"/>
      <c r="K2359" s="191"/>
      <c r="L2359" s="191"/>
      <c r="M2359" s="191"/>
      <c r="N2359" s="191"/>
    </row>
    <row r="2360" spans="1:14" s="434" customFormat="1">
      <c r="A2360" s="191"/>
      <c r="B2360" s="191"/>
      <c r="C2360" s="63"/>
      <c r="D2360" s="191"/>
      <c r="E2360" s="63"/>
      <c r="F2360" s="63"/>
      <c r="G2360" s="191"/>
      <c r="H2360" s="191"/>
      <c r="I2360" s="191"/>
      <c r="J2360" s="191"/>
      <c r="K2360" s="191"/>
      <c r="L2360" s="191"/>
      <c r="M2360" s="191"/>
      <c r="N2360" s="191"/>
    </row>
    <row r="2361" spans="1:14" s="434" customFormat="1">
      <c r="A2361" s="191"/>
      <c r="B2361" s="191"/>
      <c r="C2361" s="63"/>
      <c r="D2361" s="191"/>
      <c r="E2361" s="63"/>
      <c r="F2361" s="63"/>
      <c r="G2361" s="191"/>
      <c r="H2361" s="191"/>
      <c r="I2361" s="191"/>
      <c r="J2361" s="191"/>
      <c r="K2361" s="191"/>
      <c r="L2361" s="191"/>
      <c r="M2361" s="191"/>
      <c r="N2361" s="191"/>
    </row>
    <row r="2362" spans="1:14" s="434" customFormat="1">
      <c r="A2362" s="191"/>
      <c r="B2362" s="191"/>
      <c r="C2362" s="63"/>
      <c r="D2362" s="191"/>
      <c r="E2362" s="63"/>
      <c r="F2362" s="63"/>
      <c r="G2362" s="191"/>
      <c r="H2362" s="191"/>
      <c r="I2362" s="191"/>
      <c r="J2362" s="191"/>
      <c r="K2362" s="191"/>
      <c r="L2362" s="191"/>
      <c r="M2362" s="191"/>
      <c r="N2362" s="191"/>
    </row>
    <row r="2363" spans="1:14" s="434" customFormat="1">
      <c r="A2363" s="191"/>
      <c r="B2363" s="191"/>
      <c r="C2363" s="63"/>
      <c r="D2363" s="191"/>
      <c r="E2363" s="63"/>
      <c r="F2363" s="63"/>
      <c r="G2363" s="191"/>
      <c r="H2363" s="191"/>
      <c r="I2363" s="191"/>
      <c r="J2363" s="191"/>
      <c r="K2363" s="191"/>
      <c r="L2363" s="191"/>
      <c r="M2363" s="191"/>
      <c r="N2363" s="191"/>
    </row>
    <row r="2364" spans="1:14" s="434" customFormat="1">
      <c r="A2364" s="191"/>
      <c r="B2364" s="191"/>
      <c r="C2364" s="63"/>
      <c r="D2364" s="191"/>
      <c r="E2364" s="63"/>
      <c r="F2364" s="63"/>
      <c r="G2364" s="191"/>
      <c r="H2364" s="191"/>
      <c r="I2364" s="191"/>
      <c r="J2364" s="191"/>
      <c r="K2364" s="191"/>
      <c r="L2364" s="191"/>
      <c r="M2364" s="191"/>
      <c r="N2364" s="191"/>
    </row>
    <row r="2365" spans="1:14" s="434" customFormat="1">
      <c r="A2365" s="191"/>
      <c r="B2365" s="191"/>
      <c r="C2365" s="63"/>
      <c r="D2365" s="191"/>
      <c r="E2365" s="63"/>
      <c r="F2365" s="63"/>
      <c r="G2365" s="191"/>
      <c r="H2365" s="191"/>
      <c r="I2365" s="191"/>
      <c r="J2365" s="191"/>
      <c r="K2365" s="191"/>
      <c r="L2365" s="191"/>
      <c r="M2365" s="191"/>
      <c r="N2365" s="191"/>
    </row>
    <row r="2366" spans="1:14" s="434" customFormat="1">
      <c r="A2366" s="191"/>
      <c r="B2366" s="191"/>
      <c r="C2366" s="63"/>
      <c r="D2366" s="191"/>
      <c r="E2366" s="63"/>
      <c r="F2366" s="63"/>
      <c r="G2366" s="191"/>
      <c r="H2366" s="191"/>
      <c r="I2366" s="191"/>
      <c r="J2366" s="191"/>
      <c r="K2366" s="191"/>
      <c r="L2366" s="191"/>
      <c r="M2366" s="191"/>
      <c r="N2366" s="191"/>
    </row>
    <row r="2367" spans="1:14" s="434" customFormat="1">
      <c r="A2367" s="191"/>
      <c r="B2367" s="191"/>
      <c r="C2367" s="63"/>
      <c r="D2367" s="191"/>
      <c r="E2367" s="63"/>
      <c r="F2367" s="63"/>
      <c r="G2367" s="191"/>
      <c r="H2367" s="191"/>
      <c r="I2367" s="191"/>
      <c r="J2367" s="191"/>
      <c r="K2367" s="191"/>
      <c r="L2367" s="191"/>
      <c r="M2367" s="191"/>
      <c r="N2367" s="191"/>
    </row>
    <row r="2368" spans="1:14" s="434" customFormat="1">
      <c r="A2368" s="191"/>
      <c r="B2368" s="191"/>
      <c r="C2368" s="63"/>
      <c r="D2368" s="191"/>
      <c r="E2368" s="63"/>
      <c r="F2368" s="63"/>
      <c r="G2368" s="191"/>
      <c r="H2368" s="191"/>
      <c r="I2368" s="191"/>
      <c r="J2368" s="191"/>
      <c r="K2368" s="191"/>
      <c r="L2368" s="191"/>
      <c r="M2368" s="191"/>
      <c r="N2368" s="191"/>
    </row>
    <row r="2369" spans="1:14" s="434" customFormat="1">
      <c r="A2369" s="191"/>
      <c r="B2369" s="191"/>
      <c r="C2369" s="63"/>
      <c r="D2369" s="191"/>
      <c r="E2369" s="63"/>
      <c r="F2369" s="63"/>
      <c r="G2369" s="191"/>
      <c r="H2369" s="191"/>
      <c r="I2369" s="191"/>
      <c r="J2369" s="191"/>
      <c r="K2369" s="191"/>
      <c r="L2369" s="191"/>
      <c r="M2369" s="191"/>
      <c r="N2369" s="191"/>
    </row>
    <row r="2370" spans="1:14" s="434" customFormat="1">
      <c r="A2370" s="191"/>
      <c r="B2370" s="191"/>
      <c r="C2370" s="63"/>
      <c r="D2370" s="191"/>
      <c r="E2370" s="63"/>
      <c r="F2370" s="63"/>
      <c r="G2370" s="191"/>
      <c r="H2370" s="191"/>
      <c r="I2370" s="191"/>
      <c r="J2370" s="191"/>
      <c r="K2370" s="191"/>
      <c r="L2370" s="191"/>
      <c r="M2370" s="191"/>
      <c r="N2370" s="191"/>
    </row>
    <row r="2371" spans="1:14" s="434" customFormat="1">
      <c r="A2371" s="191"/>
      <c r="B2371" s="191"/>
      <c r="C2371" s="63"/>
      <c r="D2371" s="191"/>
      <c r="E2371" s="63"/>
      <c r="F2371" s="63"/>
      <c r="G2371" s="191"/>
      <c r="H2371" s="191"/>
      <c r="I2371" s="191"/>
      <c r="J2371" s="191"/>
      <c r="K2371" s="191"/>
      <c r="L2371" s="191"/>
      <c r="M2371" s="191"/>
      <c r="N2371" s="191"/>
    </row>
    <row r="2372" spans="1:14" s="434" customFormat="1">
      <c r="A2372" s="191"/>
      <c r="B2372" s="191"/>
      <c r="C2372" s="63"/>
      <c r="D2372" s="191"/>
      <c r="E2372" s="63"/>
      <c r="F2372" s="63"/>
      <c r="G2372" s="191"/>
      <c r="H2372" s="191"/>
      <c r="I2372" s="191"/>
      <c r="J2372" s="191"/>
      <c r="K2372" s="191"/>
      <c r="L2372" s="191"/>
      <c r="M2372" s="191"/>
      <c r="N2372" s="191"/>
    </row>
    <row r="2373" spans="1:14" s="434" customFormat="1">
      <c r="A2373" s="191"/>
      <c r="B2373" s="191"/>
      <c r="C2373" s="63"/>
      <c r="D2373" s="191"/>
      <c r="E2373" s="63"/>
      <c r="F2373" s="63"/>
      <c r="G2373" s="191"/>
      <c r="H2373" s="191"/>
      <c r="I2373" s="191"/>
      <c r="J2373" s="191"/>
      <c r="K2373" s="191"/>
      <c r="L2373" s="191"/>
      <c r="M2373" s="191"/>
      <c r="N2373" s="191"/>
    </row>
    <row r="2374" spans="1:14" s="434" customFormat="1">
      <c r="A2374" s="191"/>
      <c r="B2374" s="191"/>
      <c r="C2374" s="63"/>
      <c r="D2374" s="191"/>
      <c r="E2374" s="63"/>
      <c r="F2374" s="63"/>
      <c r="G2374" s="191"/>
      <c r="H2374" s="191"/>
      <c r="I2374" s="191"/>
      <c r="J2374" s="191"/>
      <c r="K2374" s="191"/>
      <c r="L2374" s="191"/>
      <c r="M2374" s="191"/>
      <c r="N2374" s="191"/>
    </row>
    <row r="2375" spans="1:14" s="434" customFormat="1">
      <c r="A2375" s="191"/>
      <c r="B2375" s="191"/>
      <c r="C2375" s="63"/>
      <c r="D2375" s="191"/>
      <c r="E2375" s="63"/>
      <c r="F2375" s="63"/>
      <c r="G2375" s="191"/>
      <c r="H2375" s="191"/>
      <c r="I2375" s="191"/>
      <c r="J2375" s="191"/>
      <c r="K2375" s="191"/>
      <c r="L2375" s="191"/>
      <c r="M2375" s="191"/>
      <c r="N2375" s="191"/>
    </row>
    <row r="2376" spans="1:14" s="434" customFormat="1">
      <c r="A2376" s="191"/>
      <c r="B2376" s="191"/>
      <c r="C2376" s="63"/>
      <c r="D2376" s="191"/>
      <c r="E2376" s="63"/>
      <c r="F2376" s="63"/>
      <c r="G2376" s="191"/>
      <c r="H2376" s="191"/>
      <c r="I2376" s="191"/>
      <c r="J2376" s="191"/>
      <c r="K2376" s="191"/>
      <c r="L2376" s="191"/>
      <c r="M2376" s="191"/>
      <c r="N2376" s="191"/>
    </row>
    <row r="2377" spans="1:14" s="434" customFormat="1">
      <c r="A2377" s="191"/>
      <c r="B2377" s="191"/>
      <c r="C2377" s="63"/>
      <c r="D2377" s="191"/>
      <c r="E2377" s="63"/>
      <c r="F2377" s="63"/>
      <c r="G2377" s="191"/>
      <c r="H2377" s="191"/>
      <c r="I2377" s="191"/>
      <c r="J2377" s="191"/>
      <c r="K2377" s="191"/>
      <c r="L2377" s="191"/>
      <c r="M2377" s="191"/>
      <c r="N2377" s="191"/>
    </row>
    <row r="2378" spans="1:14" s="434" customFormat="1">
      <c r="A2378" s="191"/>
      <c r="B2378" s="191"/>
      <c r="C2378" s="63"/>
      <c r="D2378" s="191"/>
      <c r="E2378" s="63"/>
      <c r="F2378" s="63"/>
      <c r="G2378" s="191"/>
      <c r="H2378" s="191"/>
      <c r="I2378" s="191"/>
      <c r="J2378" s="191"/>
      <c r="K2378" s="191"/>
      <c r="L2378" s="191"/>
      <c r="M2378" s="191"/>
      <c r="N2378" s="191"/>
    </row>
    <row r="2379" spans="1:14" s="434" customFormat="1">
      <c r="A2379" s="191"/>
      <c r="B2379" s="191"/>
      <c r="C2379" s="63"/>
      <c r="D2379" s="191"/>
      <c r="E2379" s="63"/>
      <c r="F2379" s="63"/>
      <c r="G2379" s="191"/>
      <c r="H2379" s="191"/>
      <c r="I2379" s="191"/>
      <c r="J2379" s="191"/>
      <c r="K2379" s="191"/>
      <c r="L2379" s="191"/>
      <c r="M2379" s="191"/>
      <c r="N2379" s="191"/>
    </row>
    <row r="2380" spans="1:14" s="434" customFormat="1">
      <c r="A2380" s="191"/>
      <c r="B2380" s="191"/>
      <c r="C2380" s="63"/>
      <c r="D2380" s="191"/>
      <c r="E2380" s="63"/>
      <c r="F2380" s="63"/>
      <c r="G2380" s="191"/>
      <c r="H2380" s="191"/>
      <c r="I2380" s="191"/>
      <c r="J2380" s="191"/>
      <c r="K2380" s="191"/>
      <c r="L2380" s="191"/>
      <c r="M2380" s="191"/>
      <c r="N2380" s="191"/>
    </row>
    <row r="2381" spans="1:14" s="434" customFormat="1">
      <c r="A2381" s="191"/>
      <c r="B2381" s="191"/>
      <c r="C2381" s="63"/>
      <c r="D2381" s="191"/>
      <c r="E2381" s="63"/>
      <c r="F2381" s="63"/>
      <c r="G2381" s="191"/>
      <c r="H2381" s="191"/>
      <c r="I2381" s="191"/>
      <c r="J2381" s="191"/>
      <c r="K2381" s="191"/>
      <c r="L2381" s="191"/>
      <c r="M2381" s="191"/>
      <c r="N2381" s="191"/>
    </row>
    <row r="2382" spans="1:14" s="434" customFormat="1">
      <c r="A2382" s="191"/>
      <c r="B2382" s="191"/>
      <c r="C2382" s="63"/>
      <c r="D2382" s="191"/>
      <c r="E2382" s="63"/>
      <c r="F2382" s="63"/>
      <c r="G2382" s="191"/>
      <c r="H2382" s="191"/>
      <c r="I2382" s="191"/>
      <c r="J2382" s="191"/>
      <c r="K2382" s="191"/>
      <c r="L2382" s="191"/>
      <c r="M2382" s="191"/>
      <c r="N2382" s="191"/>
    </row>
    <row r="2383" spans="1:14" s="434" customFormat="1">
      <c r="A2383" s="191"/>
      <c r="B2383" s="191"/>
      <c r="C2383" s="63"/>
      <c r="D2383" s="191"/>
      <c r="E2383" s="63"/>
      <c r="F2383" s="63"/>
      <c r="G2383" s="191"/>
      <c r="H2383" s="191"/>
      <c r="I2383" s="191"/>
      <c r="J2383" s="191"/>
      <c r="K2383" s="191"/>
      <c r="L2383" s="191"/>
      <c r="M2383" s="191"/>
      <c r="N2383" s="191"/>
    </row>
    <row r="2384" spans="1:14" s="434" customFormat="1">
      <c r="A2384" s="191"/>
      <c r="B2384" s="191"/>
      <c r="C2384" s="63"/>
      <c r="D2384" s="191"/>
      <c r="E2384" s="63"/>
      <c r="F2384" s="63"/>
      <c r="G2384" s="191"/>
      <c r="H2384" s="191"/>
      <c r="I2384" s="191"/>
      <c r="J2384" s="191"/>
      <c r="K2384" s="191"/>
      <c r="L2384" s="191"/>
      <c r="M2384" s="191"/>
      <c r="N2384" s="191"/>
    </row>
    <row r="2385" spans="1:14" s="434" customFormat="1">
      <c r="A2385" s="191"/>
      <c r="B2385" s="191"/>
      <c r="C2385" s="63"/>
      <c r="D2385" s="191"/>
      <c r="E2385" s="63"/>
      <c r="F2385" s="63"/>
      <c r="G2385" s="191"/>
      <c r="H2385" s="191"/>
      <c r="I2385" s="191"/>
      <c r="J2385" s="191"/>
      <c r="K2385" s="191"/>
      <c r="L2385" s="191"/>
      <c r="M2385" s="191"/>
      <c r="N2385" s="191"/>
    </row>
    <row r="2386" spans="1:14" s="434" customFormat="1">
      <c r="A2386" s="191"/>
      <c r="B2386" s="191"/>
      <c r="C2386" s="63"/>
      <c r="D2386" s="191"/>
      <c r="E2386" s="63"/>
      <c r="F2386" s="63"/>
      <c r="G2386" s="191"/>
      <c r="H2386" s="191"/>
      <c r="I2386" s="191"/>
      <c r="J2386" s="191"/>
      <c r="K2386" s="191"/>
      <c r="L2386" s="191"/>
      <c r="M2386" s="191"/>
      <c r="N2386" s="191"/>
    </row>
    <row r="2387" spans="1:14" s="434" customFormat="1">
      <c r="A2387" s="191"/>
      <c r="B2387" s="191"/>
      <c r="C2387" s="63"/>
      <c r="D2387" s="191"/>
      <c r="E2387" s="63"/>
      <c r="F2387" s="63"/>
      <c r="G2387" s="191"/>
      <c r="H2387" s="191"/>
      <c r="I2387" s="191"/>
      <c r="J2387" s="191"/>
      <c r="K2387" s="191"/>
      <c r="L2387" s="191"/>
      <c r="M2387" s="191"/>
      <c r="N2387" s="191"/>
    </row>
    <row r="2388" spans="1:14" s="434" customFormat="1">
      <c r="A2388" s="191"/>
      <c r="B2388" s="191"/>
      <c r="C2388" s="63"/>
      <c r="D2388" s="191"/>
      <c r="E2388" s="63"/>
      <c r="F2388" s="63"/>
      <c r="G2388" s="191"/>
      <c r="H2388" s="191"/>
      <c r="I2388" s="191"/>
      <c r="J2388" s="191"/>
      <c r="K2388" s="191"/>
      <c r="L2388" s="191"/>
      <c r="M2388" s="191"/>
      <c r="N2388" s="191"/>
    </row>
    <row r="2389" spans="1:14" s="434" customFormat="1">
      <c r="A2389" s="191"/>
      <c r="B2389" s="191"/>
      <c r="C2389" s="63"/>
      <c r="D2389" s="191"/>
      <c r="E2389" s="63"/>
      <c r="F2389" s="63"/>
      <c r="G2389" s="191"/>
      <c r="H2389" s="191"/>
      <c r="I2389" s="191"/>
      <c r="J2389" s="191"/>
      <c r="K2389" s="191"/>
      <c r="L2389" s="191"/>
      <c r="M2389" s="191"/>
      <c r="N2389" s="191"/>
    </row>
    <row r="2390" spans="1:14" s="434" customFormat="1">
      <c r="A2390" s="191"/>
      <c r="B2390" s="191"/>
      <c r="C2390" s="63"/>
      <c r="D2390" s="191"/>
      <c r="E2390" s="63"/>
      <c r="F2390" s="63"/>
      <c r="G2390" s="191"/>
      <c r="H2390" s="191"/>
      <c r="I2390" s="191"/>
      <c r="J2390" s="191"/>
      <c r="K2390" s="191"/>
      <c r="L2390" s="191"/>
      <c r="M2390" s="191"/>
      <c r="N2390" s="191"/>
    </row>
    <row r="2391" spans="1:14" s="434" customFormat="1">
      <c r="A2391" s="191"/>
      <c r="B2391" s="191"/>
      <c r="C2391" s="63"/>
      <c r="D2391" s="191"/>
      <c r="E2391" s="63"/>
      <c r="F2391" s="63"/>
      <c r="G2391" s="191"/>
      <c r="H2391" s="191"/>
      <c r="I2391" s="191"/>
      <c r="J2391" s="191"/>
      <c r="K2391" s="191"/>
      <c r="L2391" s="191"/>
      <c r="M2391" s="191"/>
      <c r="N2391" s="191"/>
    </row>
    <row r="2392" spans="1:14" s="434" customFormat="1">
      <c r="A2392" s="191"/>
      <c r="B2392" s="191"/>
      <c r="C2392" s="63"/>
      <c r="D2392" s="191"/>
      <c r="E2392" s="63"/>
      <c r="F2392" s="63"/>
      <c r="G2392" s="191"/>
      <c r="H2392" s="191"/>
      <c r="I2392" s="191"/>
      <c r="J2392" s="191"/>
      <c r="K2392" s="191"/>
      <c r="L2392" s="191"/>
      <c r="M2392" s="191"/>
      <c r="N2392" s="191"/>
    </row>
    <row r="2393" spans="1:14" s="434" customFormat="1">
      <c r="A2393" s="191"/>
      <c r="B2393" s="191"/>
      <c r="C2393" s="63"/>
      <c r="D2393" s="191"/>
      <c r="E2393" s="63"/>
      <c r="F2393" s="63"/>
      <c r="G2393" s="191"/>
      <c r="H2393" s="191"/>
      <c r="I2393" s="191"/>
      <c r="J2393" s="191"/>
      <c r="K2393" s="191"/>
      <c r="L2393" s="191"/>
      <c r="M2393" s="191"/>
      <c r="N2393" s="191"/>
    </row>
    <row r="2394" spans="1:14" s="434" customFormat="1">
      <c r="A2394" s="191"/>
      <c r="B2394" s="191"/>
      <c r="C2394" s="63"/>
      <c r="D2394" s="191"/>
      <c r="E2394" s="63"/>
      <c r="F2394" s="63"/>
      <c r="G2394" s="191"/>
      <c r="H2394" s="191"/>
      <c r="I2394" s="191"/>
      <c r="J2394" s="191"/>
      <c r="K2394" s="191"/>
      <c r="L2394" s="191"/>
      <c r="M2394" s="191"/>
      <c r="N2394" s="191"/>
    </row>
    <row r="2395" spans="1:14" s="434" customFormat="1">
      <c r="A2395" s="191"/>
      <c r="B2395" s="191"/>
      <c r="C2395" s="63"/>
      <c r="D2395" s="191"/>
      <c r="E2395" s="63"/>
      <c r="F2395" s="63"/>
      <c r="G2395" s="191"/>
      <c r="H2395" s="191"/>
      <c r="I2395" s="191"/>
      <c r="J2395" s="191"/>
      <c r="K2395" s="191"/>
      <c r="L2395" s="191"/>
      <c r="M2395" s="191"/>
      <c r="N2395" s="191"/>
    </row>
    <row r="2396" spans="1:14" s="434" customFormat="1">
      <c r="A2396" s="191"/>
      <c r="B2396" s="191"/>
      <c r="C2396" s="63"/>
      <c r="D2396" s="191"/>
      <c r="E2396" s="63"/>
      <c r="F2396" s="63"/>
      <c r="G2396" s="191"/>
      <c r="H2396" s="191"/>
      <c r="I2396" s="191"/>
      <c r="J2396" s="191"/>
      <c r="K2396" s="191"/>
      <c r="L2396" s="191"/>
      <c r="M2396" s="191"/>
      <c r="N2396" s="191"/>
    </row>
    <row r="2397" spans="1:14" s="434" customFormat="1">
      <c r="A2397" s="191"/>
      <c r="B2397" s="191"/>
      <c r="C2397" s="63"/>
      <c r="D2397" s="191"/>
      <c r="E2397" s="63"/>
      <c r="F2397" s="63"/>
      <c r="G2397" s="191"/>
      <c r="H2397" s="191"/>
      <c r="I2397" s="191"/>
      <c r="J2397" s="191"/>
      <c r="K2397" s="191"/>
      <c r="L2397" s="191"/>
      <c r="M2397" s="191"/>
      <c r="N2397" s="191"/>
    </row>
    <row r="2398" spans="1:14" s="434" customFormat="1">
      <c r="A2398" s="191"/>
      <c r="B2398" s="191"/>
      <c r="C2398" s="63"/>
      <c r="D2398" s="191"/>
      <c r="E2398" s="63"/>
      <c r="F2398" s="63"/>
      <c r="G2398" s="191"/>
      <c r="H2398" s="191"/>
      <c r="I2398" s="191"/>
      <c r="J2398" s="191"/>
      <c r="K2398" s="191"/>
      <c r="L2398" s="191"/>
      <c r="M2398" s="191"/>
      <c r="N2398" s="191"/>
    </row>
    <row r="2399" spans="1:14" s="434" customFormat="1">
      <c r="A2399" s="191"/>
      <c r="B2399" s="191"/>
      <c r="C2399" s="63"/>
      <c r="D2399" s="191"/>
      <c r="E2399" s="63"/>
      <c r="F2399" s="63"/>
      <c r="G2399" s="191"/>
      <c r="H2399" s="191"/>
      <c r="I2399" s="191"/>
      <c r="J2399" s="191"/>
      <c r="K2399" s="191"/>
      <c r="L2399" s="191"/>
      <c r="M2399" s="191"/>
      <c r="N2399" s="191"/>
    </row>
    <row r="2400" spans="1:14" s="434" customFormat="1">
      <c r="A2400" s="191"/>
      <c r="B2400" s="191"/>
      <c r="C2400" s="63"/>
      <c r="D2400" s="191"/>
      <c r="E2400" s="63"/>
      <c r="F2400" s="63"/>
      <c r="G2400" s="191"/>
      <c r="H2400" s="191"/>
      <c r="I2400" s="191"/>
      <c r="J2400" s="191"/>
      <c r="K2400" s="191"/>
      <c r="L2400" s="191"/>
      <c r="M2400" s="191"/>
      <c r="N2400" s="191"/>
    </row>
    <row r="2401" spans="1:14" s="434" customFormat="1">
      <c r="A2401" s="191"/>
      <c r="B2401" s="191"/>
      <c r="C2401" s="63"/>
      <c r="D2401" s="191"/>
      <c r="E2401" s="63"/>
      <c r="F2401" s="63"/>
      <c r="G2401" s="191"/>
      <c r="H2401" s="191"/>
      <c r="I2401" s="191"/>
      <c r="J2401" s="191"/>
      <c r="K2401" s="191"/>
      <c r="L2401" s="191"/>
      <c r="M2401" s="191"/>
      <c r="N2401" s="191"/>
    </row>
    <row r="2402" spans="1:14" s="434" customFormat="1">
      <c r="A2402" s="191"/>
      <c r="B2402" s="191"/>
      <c r="C2402" s="63"/>
      <c r="D2402" s="191"/>
      <c r="E2402" s="63"/>
      <c r="F2402" s="63"/>
      <c r="G2402" s="191"/>
      <c r="H2402" s="191"/>
      <c r="I2402" s="191"/>
      <c r="J2402" s="191"/>
      <c r="K2402" s="191"/>
      <c r="L2402" s="191"/>
      <c r="M2402" s="191"/>
      <c r="N2402" s="191"/>
    </row>
    <row r="2403" spans="1:14" s="434" customFormat="1">
      <c r="A2403" s="191"/>
      <c r="B2403" s="191"/>
      <c r="C2403" s="63"/>
      <c r="D2403" s="191"/>
      <c r="E2403" s="63"/>
      <c r="F2403" s="63"/>
      <c r="G2403" s="191"/>
      <c r="H2403" s="191"/>
      <c r="I2403" s="191"/>
      <c r="J2403" s="191"/>
      <c r="K2403" s="191"/>
      <c r="L2403" s="191"/>
      <c r="M2403" s="191"/>
      <c r="N2403" s="191"/>
    </row>
    <row r="2404" spans="1:14" s="434" customFormat="1">
      <c r="A2404" s="191"/>
      <c r="B2404" s="191"/>
      <c r="C2404" s="63"/>
      <c r="D2404" s="191"/>
      <c r="E2404" s="63"/>
      <c r="F2404" s="63"/>
      <c r="G2404" s="191"/>
      <c r="H2404" s="191"/>
      <c r="I2404" s="191"/>
      <c r="J2404" s="191"/>
      <c r="K2404" s="191"/>
      <c r="L2404" s="191"/>
      <c r="M2404" s="191"/>
      <c r="N2404" s="191"/>
    </row>
    <row r="2405" spans="1:14" s="434" customFormat="1">
      <c r="A2405" s="191"/>
      <c r="B2405" s="191"/>
      <c r="C2405" s="63"/>
      <c r="D2405" s="191"/>
      <c r="E2405" s="63"/>
      <c r="F2405" s="63"/>
      <c r="G2405" s="191"/>
      <c r="H2405" s="191"/>
      <c r="I2405" s="191"/>
      <c r="J2405" s="191"/>
      <c r="K2405" s="191"/>
      <c r="L2405" s="191"/>
      <c r="M2405" s="191"/>
      <c r="N2405" s="191"/>
    </row>
    <row r="2406" spans="1:14" s="434" customFormat="1">
      <c r="A2406" s="191"/>
      <c r="B2406" s="191"/>
      <c r="C2406" s="63"/>
      <c r="D2406" s="191"/>
      <c r="E2406" s="63"/>
      <c r="F2406" s="63"/>
      <c r="G2406" s="191"/>
      <c r="H2406" s="191"/>
      <c r="I2406" s="191"/>
      <c r="J2406" s="191"/>
      <c r="K2406" s="191"/>
      <c r="L2406" s="191"/>
      <c r="M2406" s="191"/>
      <c r="N2406" s="191"/>
    </row>
    <row r="2407" spans="1:14" s="434" customFormat="1">
      <c r="A2407" s="191"/>
      <c r="B2407" s="191"/>
      <c r="C2407" s="63"/>
      <c r="D2407" s="191"/>
      <c r="E2407" s="63"/>
      <c r="F2407" s="63"/>
      <c r="G2407" s="191"/>
      <c r="H2407" s="191"/>
      <c r="I2407" s="191"/>
      <c r="J2407" s="191"/>
      <c r="K2407" s="191"/>
      <c r="L2407" s="191"/>
      <c r="M2407" s="191"/>
      <c r="N2407" s="191"/>
    </row>
    <row r="2408" spans="1:14" s="434" customFormat="1">
      <c r="A2408" s="191"/>
      <c r="B2408" s="191"/>
      <c r="C2408" s="63"/>
      <c r="D2408" s="191"/>
      <c r="E2408" s="63"/>
      <c r="F2408" s="63"/>
      <c r="G2408" s="191"/>
      <c r="H2408" s="191"/>
      <c r="I2408" s="191"/>
      <c r="J2408" s="191"/>
      <c r="K2408" s="191"/>
      <c r="L2408" s="191"/>
      <c r="M2408" s="191"/>
      <c r="N2408" s="191"/>
    </row>
    <row r="2409" spans="1:14" s="434" customFormat="1">
      <c r="A2409" s="191"/>
      <c r="B2409" s="191"/>
      <c r="C2409" s="63"/>
      <c r="D2409" s="191"/>
      <c r="E2409" s="63"/>
      <c r="F2409" s="63"/>
      <c r="G2409" s="191"/>
      <c r="H2409" s="191"/>
      <c r="I2409" s="191"/>
      <c r="J2409" s="191"/>
      <c r="K2409" s="191"/>
      <c r="L2409" s="191"/>
      <c r="M2409" s="191"/>
      <c r="N2409" s="191"/>
    </row>
    <row r="2410" spans="1:14" s="434" customFormat="1">
      <c r="A2410" s="191"/>
      <c r="B2410" s="191"/>
      <c r="C2410" s="63"/>
      <c r="D2410" s="191"/>
      <c r="E2410" s="63"/>
      <c r="F2410" s="63"/>
      <c r="G2410" s="191"/>
      <c r="H2410" s="191"/>
      <c r="I2410" s="191"/>
      <c r="J2410" s="191"/>
      <c r="K2410" s="191"/>
      <c r="L2410" s="191"/>
      <c r="M2410" s="191"/>
      <c r="N2410" s="191"/>
    </row>
    <row r="2411" spans="1:14" s="434" customFormat="1">
      <c r="A2411" s="191"/>
      <c r="B2411" s="191"/>
      <c r="C2411" s="63"/>
      <c r="D2411" s="191"/>
      <c r="E2411" s="63"/>
      <c r="F2411" s="63"/>
      <c r="G2411" s="191"/>
      <c r="H2411" s="191"/>
      <c r="I2411" s="191"/>
      <c r="J2411" s="191"/>
      <c r="K2411" s="191"/>
      <c r="L2411" s="191"/>
      <c r="M2411" s="191"/>
      <c r="N2411" s="191"/>
    </row>
    <row r="2412" spans="1:14" s="434" customFormat="1">
      <c r="A2412" s="191"/>
      <c r="B2412" s="191"/>
      <c r="C2412" s="63"/>
      <c r="D2412" s="191"/>
      <c r="E2412" s="63"/>
      <c r="F2412" s="63"/>
      <c r="G2412" s="191"/>
      <c r="H2412" s="191"/>
      <c r="I2412" s="191"/>
      <c r="J2412" s="191"/>
      <c r="K2412" s="191"/>
      <c r="L2412" s="191"/>
      <c r="M2412" s="191"/>
      <c r="N2412" s="191"/>
    </row>
    <row r="2413" spans="1:14" s="434" customFormat="1">
      <c r="A2413" s="191"/>
      <c r="B2413" s="191"/>
      <c r="C2413" s="63"/>
      <c r="D2413" s="191"/>
      <c r="E2413" s="63"/>
      <c r="F2413" s="63"/>
      <c r="G2413" s="191"/>
      <c r="H2413" s="191"/>
      <c r="I2413" s="191"/>
      <c r="J2413" s="191"/>
      <c r="K2413" s="191"/>
      <c r="L2413" s="191"/>
      <c r="M2413" s="191"/>
      <c r="N2413" s="191"/>
    </row>
    <row r="2414" spans="1:14" s="434" customFormat="1">
      <c r="A2414" s="191"/>
      <c r="B2414" s="191"/>
      <c r="C2414" s="63"/>
      <c r="D2414" s="191"/>
      <c r="E2414" s="63"/>
      <c r="F2414" s="63"/>
      <c r="G2414" s="191"/>
      <c r="H2414" s="191"/>
      <c r="I2414" s="191"/>
      <c r="J2414" s="191"/>
      <c r="K2414" s="191"/>
      <c r="L2414" s="191"/>
      <c r="M2414" s="191"/>
      <c r="N2414" s="191"/>
    </row>
    <row r="2415" spans="1:14" s="434" customFormat="1">
      <c r="A2415" s="191"/>
      <c r="B2415" s="191"/>
      <c r="C2415" s="63"/>
      <c r="D2415" s="191"/>
      <c r="E2415" s="63"/>
      <c r="F2415" s="63"/>
      <c r="G2415" s="191"/>
      <c r="H2415" s="191"/>
      <c r="I2415" s="191"/>
      <c r="J2415" s="191"/>
      <c r="K2415" s="191"/>
      <c r="L2415" s="191"/>
      <c r="M2415" s="191"/>
      <c r="N2415" s="191"/>
    </row>
    <row r="2416" spans="1:14" s="434" customFormat="1">
      <c r="A2416" s="191"/>
      <c r="B2416" s="191"/>
      <c r="C2416" s="63"/>
      <c r="D2416" s="191"/>
      <c r="E2416" s="63"/>
      <c r="F2416" s="63"/>
      <c r="G2416" s="191"/>
      <c r="H2416" s="191"/>
      <c r="I2416" s="191"/>
      <c r="J2416" s="191"/>
      <c r="K2416" s="191"/>
      <c r="L2416" s="191"/>
      <c r="M2416" s="191"/>
      <c r="N2416" s="191"/>
    </row>
    <row r="2417" spans="1:14" s="434" customFormat="1">
      <c r="A2417" s="191"/>
      <c r="B2417" s="191"/>
      <c r="C2417" s="63"/>
      <c r="D2417" s="191"/>
      <c r="E2417" s="63"/>
      <c r="F2417" s="63"/>
      <c r="G2417" s="191"/>
      <c r="H2417" s="191"/>
      <c r="I2417" s="191"/>
      <c r="J2417" s="191"/>
      <c r="K2417" s="191"/>
      <c r="L2417" s="191"/>
      <c r="M2417" s="191"/>
      <c r="N2417" s="191"/>
    </row>
    <row r="2418" spans="1:14" s="434" customFormat="1">
      <c r="A2418" s="191"/>
      <c r="B2418" s="191"/>
      <c r="C2418" s="63"/>
      <c r="D2418" s="191"/>
      <c r="E2418" s="63"/>
      <c r="F2418" s="63"/>
      <c r="G2418" s="191"/>
      <c r="H2418" s="191"/>
      <c r="I2418" s="191"/>
      <c r="J2418" s="191"/>
      <c r="K2418" s="191"/>
      <c r="L2418" s="191"/>
      <c r="M2418" s="191"/>
      <c r="N2418" s="191"/>
    </row>
    <row r="2419" spans="1:14" s="434" customFormat="1">
      <c r="A2419" s="191"/>
      <c r="B2419" s="191"/>
      <c r="C2419" s="63"/>
      <c r="D2419" s="191"/>
      <c r="E2419" s="63"/>
      <c r="F2419" s="63"/>
      <c r="G2419" s="191"/>
      <c r="H2419" s="191"/>
      <c r="I2419" s="191"/>
      <c r="J2419" s="191"/>
      <c r="K2419" s="191"/>
      <c r="L2419" s="191"/>
      <c r="M2419" s="191"/>
      <c r="N2419" s="191"/>
    </row>
    <row r="2420" spans="1:14" s="434" customFormat="1">
      <c r="A2420" s="191"/>
      <c r="B2420" s="191"/>
      <c r="C2420" s="63"/>
      <c r="D2420" s="191"/>
      <c r="E2420" s="63"/>
      <c r="F2420" s="63"/>
      <c r="G2420" s="191"/>
      <c r="H2420" s="191"/>
      <c r="I2420" s="191"/>
      <c r="J2420" s="191"/>
      <c r="K2420" s="191"/>
      <c r="L2420" s="191"/>
      <c r="M2420" s="191"/>
      <c r="N2420" s="191"/>
    </row>
    <row r="2421" spans="1:14" s="434" customFormat="1">
      <c r="A2421" s="191"/>
      <c r="B2421" s="191"/>
      <c r="C2421" s="63"/>
      <c r="D2421" s="191"/>
      <c r="E2421" s="63"/>
      <c r="F2421" s="63"/>
      <c r="G2421" s="191"/>
      <c r="H2421" s="191"/>
      <c r="I2421" s="191"/>
      <c r="J2421" s="191"/>
      <c r="K2421" s="191"/>
      <c r="L2421" s="191"/>
      <c r="M2421" s="191"/>
      <c r="N2421" s="191"/>
    </row>
    <row r="2422" spans="1:14" s="434" customFormat="1">
      <c r="A2422" s="191"/>
      <c r="B2422" s="191"/>
      <c r="C2422" s="63"/>
      <c r="D2422" s="191"/>
      <c r="E2422" s="63"/>
      <c r="F2422" s="63"/>
      <c r="G2422" s="191"/>
      <c r="H2422" s="191"/>
      <c r="I2422" s="191"/>
      <c r="J2422" s="191"/>
      <c r="K2422" s="191"/>
      <c r="L2422" s="191"/>
      <c r="M2422" s="191"/>
      <c r="N2422" s="191"/>
    </row>
    <row r="2423" spans="1:14" s="434" customFormat="1">
      <c r="A2423" s="191"/>
      <c r="B2423" s="191"/>
      <c r="C2423" s="63"/>
      <c r="D2423" s="191"/>
      <c r="E2423" s="63"/>
      <c r="F2423" s="63"/>
      <c r="G2423" s="191"/>
      <c r="H2423" s="191"/>
      <c r="I2423" s="191"/>
      <c r="J2423" s="191"/>
      <c r="K2423" s="191"/>
      <c r="L2423" s="191"/>
      <c r="M2423" s="191"/>
      <c r="N2423" s="191"/>
    </row>
    <row r="2424" spans="1:14" s="434" customFormat="1">
      <c r="A2424" s="191"/>
      <c r="B2424" s="191"/>
      <c r="C2424" s="63"/>
      <c r="D2424" s="191"/>
      <c r="E2424" s="63"/>
      <c r="F2424" s="63"/>
      <c r="G2424" s="191"/>
      <c r="H2424" s="191"/>
      <c r="I2424" s="191"/>
      <c r="J2424" s="191"/>
      <c r="K2424" s="191"/>
      <c r="L2424" s="191"/>
      <c r="M2424" s="191"/>
      <c r="N2424" s="191"/>
    </row>
    <row r="2425" spans="1:14" s="434" customFormat="1">
      <c r="A2425" s="191"/>
      <c r="B2425" s="191"/>
      <c r="C2425" s="63"/>
      <c r="D2425" s="191"/>
      <c r="E2425" s="63"/>
      <c r="F2425" s="63"/>
      <c r="G2425" s="191"/>
      <c r="H2425" s="191"/>
      <c r="I2425" s="191"/>
      <c r="J2425" s="191"/>
      <c r="K2425" s="191"/>
      <c r="L2425" s="191"/>
      <c r="M2425" s="191"/>
      <c r="N2425" s="191"/>
    </row>
    <row r="2426" spans="1:14" s="434" customFormat="1">
      <c r="A2426" s="191"/>
      <c r="B2426" s="191"/>
      <c r="C2426" s="63"/>
      <c r="D2426" s="191"/>
      <c r="E2426" s="63"/>
      <c r="F2426" s="63"/>
      <c r="G2426" s="191"/>
      <c r="H2426" s="191"/>
      <c r="I2426" s="191"/>
      <c r="J2426" s="191"/>
      <c r="K2426" s="191"/>
      <c r="L2426" s="191"/>
      <c r="M2426" s="191"/>
      <c r="N2426" s="191"/>
    </row>
    <row r="2427" spans="1:14" s="434" customFormat="1">
      <c r="A2427" s="191"/>
      <c r="B2427" s="191"/>
      <c r="C2427" s="63"/>
      <c r="D2427" s="191"/>
      <c r="E2427" s="63"/>
      <c r="F2427" s="63"/>
      <c r="G2427" s="191"/>
      <c r="H2427" s="191"/>
      <c r="I2427" s="191"/>
      <c r="J2427" s="191"/>
      <c r="K2427" s="191"/>
      <c r="L2427" s="191"/>
      <c r="M2427" s="191"/>
      <c r="N2427" s="191"/>
    </row>
    <row r="2428" spans="1:14" s="434" customFormat="1">
      <c r="A2428" s="191"/>
      <c r="B2428" s="191"/>
      <c r="C2428" s="63"/>
      <c r="D2428" s="191"/>
      <c r="E2428" s="63"/>
      <c r="F2428" s="63"/>
      <c r="G2428" s="191"/>
      <c r="H2428" s="191"/>
      <c r="I2428" s="191"/>
      <c r="J2428" s="191"/>
      <c r="K2428" s="191"/>
      <c r="L2428" s="191"/>
      <c r="M2428" s="191"/>
      <c r="N2428" s="191"/>
    </row>
    <row r="2429" spans="1:14" s="434" customFormat="1">
      <c r="A2429" s="191"/>
      <c r="B2429" s="191"/>
      <c r="C2429" s="63"/>
      <c r="D2429" s="191"/>
      <c r="E2429" s="63"/>
      <c r="F2429" s="63"/>
      <c r="G2429" s="191"/>
      <c r="H2429" s="191"/>
      <c r="I2429" s="191"/>
      <c r="J2429" s="191"/>
      <c r="K2429" s="191"/>
      <c r="L2429" s="191"/>
      <c r="M2429" s="191"/>
      <c r="N2429" s="191"/>
    </row>
    <row r="2430" spans="1:14" s="434" customFormat="1">
      <c r="A2430" s="191"/>
      <c r="B2430" s="191"/>
      <c r="C2430" s="63"/>
      <c r="D2430" s="191"/>
      <c r="E2430" s="63"/>
      <c r="F2430" s="63"/>
      <c r="G2430" s="191"/>
      <c r="H2430" s="191"/>
      <c r="I2430" s="191"/>
      <c r="J2430" s="191"/>
      <c r="K2430" s="191"/>
      <c r="L2430" s="191"/>
      <c r="M2430" s="191"/>
      <c r="N2430" s="191"/>
    </row>
    <row r="2431" spans="1:14" s="434" customFormat="1">
      <c r="A2431" s="191"/>
      <c r="B2431" s="191"/>
      <c r="C2431" s="63"/>
      <c r="D2431" s="191"/>
      <c r="E2431" s="63"/>
      <c r="F2431" s="63"/>
      <c r="G2431" s="191"/>
      <c r="H2431" s="191"/>
      <c r="I2431" s="191"/>
      <c r="J2431" s="191"/>
      <c r="K2431" s="191"/>
      <c r="L2431" s="191"/>
      <c r="M2431" s="191"/>
      <c r="N2431" s="191"/>
    </row>
    <row r="2432" spans="1:14" s="434" customFormat="1">
      <c r="A2432" s="191"/>
      <c r="B2432" s="191"/>
      <c r="C2432" s="63"/>
      <c r="D2432" s="191"/>
      <c r="E2432" s="63"/>
      <c r="F2432" s="63"/>
      <c r="G2432" s="191"/>
      <c r="H2432" s="191"/>
      <c r="I2432" s="191"/>
      <c r="J2432" s="191"/>
      <c r="K2432" s="191"/>
      <c r="L2432" s="191"/>
      <c r="M2432" s="191"/>
      <c r="N2432" s="191"/>
    </row>
    <row r="2433" spans="1:14" s="434" customFormat="1">
      <c r="A2433" s="191"/>
      <c r="B2433" s="191"/>
      <c r="C2433" s="63"/>
      <c r="D2433" s="191"/>
      <c r="E2433" s="63"/>
      <c r="F2433" s="63"/>
      <c r="G2433" s="191"/>
      <c r="H2433" s="191"/>
      <c r="I2433" s="191"/>
      <c r="J2433" s="191"/>
      <c r="K2433" s="191"/>
      <c r="L2433" s="191"/>
      <c r="M2433" s="191"/>
      <c r="N2433" s="191"/>
    </row>
    <row r="2434" spans="1:14" s="434" customFormat="1">
      <c r="A2434" s="191"/>
      <c r="B2434" s="191"/>
      <c r="C2434" s="63"/>
      <c r="D2434" s="191"/>
      <c r="E2434" s="63"/>
      <c r="F2434" s="63"/>
      <c r="G2434" s="191"/>
      <c r="H2434" s="191"/>
      <c r="I2434" s="191"/>
      <c r="J2434" s="191"/>
      <c r="K2434" s="191"/>
      <c r="L2434" s="191"/>
      <c r="M2434" s="191"/>
      <c r="N2434" s="191"/>
    </row>
    <row r="2435" spans="1:14" s="434" customFormat="1">
      <c r="A2435" s="191"/>
      <c r="B2435" s="191"/>
      <c r="C2435" s="63"/>
      <c r="D2435" s="191"/>
      <c r="E2435" s="63"/>
      <c r="F2435" s="63"/>
      <c r="G2435" s="191"/>
      <c r="H2435" s="191"/>
      <c r="I2435" s="191"/>
      <c r="J2435" s="191"/>
      <c r="K2435" s="191"/>
      <c r="L2435" s="191"/>
      <c r="M2435" s="191"/>
      <c r="N2435" s="191"/>
    </row>
    <row r="2436" spans="1:14" s="434" customFormat="1">
      <c r="A2436" s="191"/>
      <c r="B2436" s="191"/>
      <c r="C2436" s="63"/>
      <c r="D2436" s="191"/>
      <c r="E2436" s="63"/>
      <c r="F2436" s="63"/>
      <c r="G2436" s="191"/>
      <c r="H2436" s="191"/>
      <c r="I2436" s="191"/>
      <c r="J2436" s="191"/>
      <c r="K2436" s="191"/>
      <c r="L2436" s="191"/>
      <c r="M2436" s="191"/>
      <c r="N2436" s="191"/>
    </row>
    <row r="2437" spans="1:14" s="434" customFormat="1">
      <c r="A2437" s="191"/>
      <c r="B2437" s="191"/>
      <c r="C2437" s="63"/>
      <c r="D2437" s="191"/>
      <c r="E2437" s="63"/>
      <c r="F2437" s="63"/>
      <c r="G2437" s="191"/>
      <c r="H2437" s="191"/>
      <c r="I2437" s="191"/>
      <c r="J2437" s="191"/>
      <c r="K2437" s="191"/>
      <c r="L2437" s="191"/>
      <c r="M2437" s="191"/>
      <c r="N2437" s="191"/>
    </row>
    <row r="2438" spans="1:14" s="434" customFormat="1">
      <c r="A2438" s="191"/>
      <c r="B2438" s="191"/>
      <c r="C2438" s="63"/>
      <c r="D2438" s="191"/>
      <c r="E2438" s="63"/>
      <c r="F2438" s="63"/>
      <c r="G2438" s="191"/>
      <c r="H2438" s="191"/>
      <c r="I2438" s="191"/>
      <c r="J2438" s="191"/>
      <c r="K2438" s="191"/>
      <c r="L2438" s="191"/>
      <c r="M2438" s="191"/>
      <c r="N2438" s="191"/>
    </row>
    <row r="2439" spans="1:14" s="434" customFormat="1">
      <c r="A2439" s="191"/>
      <c r="B2439" s="191"/>
      <c r="C2439" s="63"/>
      <c r="D2439" s="191"/>
      <c r="E2439" s="63"/>
      <c r="F2439" s="63"/>
      <c r="G2439" s="191"/>
      <c r="H2439" s="191"/>
      <c r="I2439" s="191"/>
      <c r="J2439" s="191"/>
      <c r="K2439" s="191"/>
      <c r="L2439" s="191"/>
      <c r="M2439" s="191"/>
      <c r="N2439" s="191"/>
    </row>
    <row r="2440" spans="1:14" s="434" customFormat="1">
      <c r="A2440" s="191"/>
      <c r="B2440" s="191"/>
      <c r="C2440" s="63"/>
      <c r="D2440" s="191"/>
      <c r="E2440" s="63"/>
      <c r="F2440" s="63"/>
      <c r="G2440" s="191"/>
      <c r="H2440" s="191"/>
      <c r="I2440" s="191"/>
      <c r="J2440" s="191"/>
      <c r="K2440" s="191"/>
      <c r="L2440" s="191"/>
      <c r="M2440" s="191"/>
      <c r="N2440" s="191"/>
    </row>
    <row r="2441" spans="1:14" s="434" customFormat="1">
      <c r="A2441" s="191"/>
      <c r="B2441" s="191"/>
      <c r="C2441" s="63"/>
      <c r="D2441" s="191"/>
      <c r="E2441" s="63"/>
      <c r="F2441" s="63"/>
      <c r="G2441" s="191"/>
      <c r="H2441" s="191"/>
      <c r="I2441" s="191"/>
      <c r="J2441" s="191"/>
      <c r="K2441" s="191"/>
      <c r="L2441" s="191"/>
      <c r="M2441" s="191"/>
      <c r="N2441" s="191"/>
    </row>
    <row r="2442" spans="1:14" s="434" customFormat="1">
      <c r="A2442" s="191"/>
      <c r="B2442" s="191"/>
      <c r="C2442" s="63"/>
      <c r="D2442" s="191"/>
      <c r="E2442" s="63"/>
      <c r="F2442" s="63"/>
      <c r="G2442" s="191"/>
      <c r="H2442" s="191"/>
      <c r="I2442" s="191"/>
      <c r="J2442" s="191"/>
      <c r="K2442" s="191"/>
      <c r="L2442" s="191"/>
      <c r="M2442" s="191"/>
      <c r="N2442" s="191"/>
    </row>
    <row r="2443" spans="1:14" s="434" customFormat="1">
      <c r="A2443" s="191"/>
      <c r="B2443" s="191"/>
      <c r="C2443" s="63"/>
      <c r="D2443" s="191"/>
      <c r="E2443" s="63"/>
      <c r="F2443" s="63"/>
      <c r="G2443" s="191"/>
      <c r="H2443" s="191"/>
      <c r="I2443" s="191"/>
      <c r="J2443" s="191"/>
      <c r="K2443" s="191"/>
      <c r="L2443" s="191"/>
      <c r="M2443" s="191"/>
      <c r="N2443" s="191"/>
    </row>
    <row r="2444" spans="1:14" s="434" customFormat="1">
      <c r="A2444" s="191"/>
      <c r="B2444" s="191"/>
      <c r="C2444" s="63"/>
      <c r="D2444" s="191"/>
      <c r="E2444" s="63"/>
      <c r="F2444" s="63"/>
      <c r="G2444" s="191"/>
      <c r="H2444" s="191"/>
      <c r="I2444" s="191"/>
      <c r="J2444" s="191"/>
      <c r="K2444" s="191"/>
      <c r="L2444" s="191"/>
      <c r="M2444" s="191"/>
      <c r="N2444" s="191"/>
    </row>
    <row r="2445" spans="1:14" s="434" customFormat="1">
      <c r="A2445" s="191"/>
      <c r="B2445" s="191"/>
      <c r="C2445" s="63"/>
      <c r="D2445" s="191"/>
      <c r="E2445" s="63"/>
      <c r="F2445" s="63"/>
      <c r="G2445" s="191"/>
      <c r="H2445" s="191"/>
      <c r="I2445" s="191"/>
      <c r="J2445" s="191"/>
      <c r="K2445" s="191"/>
      <c r="L2445" s="191"/>
      <c r="M2445" s="191"/>
      <c r="N2445" s="191"/>
    </row>
    <row r="2446" spans="1:14" s="434" customFormat="1">
      <c r="A2446" s="191"/>
      <c r="B2446" s="191"/>
      <c r="C2446" s="63"/>
      <c r="D2446" s="191"/>
      <c r="E2446" s="63"/>
      <c r="F2446" s="63"/>
      <c r="G2446" s="191"/>
      <c r="H2446" s="191"/>
      <c r="I2446" s="191"/>
      <c r="J2446" s="191"/>
      <c r="K2446" s="191"/>
      <c r="L2446" s="191"/>
      <c r="M2446" s="191"/>
      <c r="N2446" s="191"/>
    </row>
    <row r="2447" spans="1:14" s="434" customFormat="1">
      <c r="A2447" s="191"/>
      <c r="B2447" s="191"/>
      <c r="C2447" s="63"/>
      <c r="D2447" s="191"/>
      <c r="E2447" s="63"/>
      <c r="F2447" s="63"/>
      <c r="G2447" s="191"/>
      <c r="H2447" s="191"/>
      <c r="I2447" s="191"/>
      <c r="J2447" s="191"/>
      <c r="K2447" s="191"/>
      <c r="L2447" s="191"/>
      <c r="M2447" s="191"/>
      <c r="N2447" s="191"/>
    </row>
    <row r="2448" spans="1:14" s="434" customFormat="1">
      <c r="A2448" s="191"/>
      <c r="B2448" s="191"/>
      <c r="C2448" s="63"/>
      <c r="D2448" s="191"/>
      <c r="E2448" s="63"/>
      <c r="F2448" s="63"/>
      <c r="G2448" s="191"/>
      <c r="H2448" s="191"/>
      <c r="I2448" s="191"/>
      <c r="J2448" s="191"/>
      <c r="K2448" s="191"/>
      <c r="L2448" s="191"/>
      <c r="M2448" s="191"/>
      <c r="N2448" s="191"/>
    </row>
    <row r="2449" spans="1:14" s="434" customFormat="1">
      <c r="A2449" s="191"/>
      <c r="B2449" s="191"/>
      <c r="C2449" s="63"/>
      <c r="D2449" s="191"/>
      <c r="E2449" s="63"/>
      <c r="F2449" s="63"/>
      <c r="G2449" s="191"/>
      <c r="H2449" s="191"/>
      <c r="I2449" s="191"/>
      <c r="J2449" s="191"/>
      <c r="K2449" s="191"/>
      <c r="L2449" s="191"/>
      <c r="M2449" s="191"/>
      <c r="N2449" s="191"/>
    </row>
    <row r="2450" spans="1:14" s="434" customFormat="1">
      <c r="A2450" s="191"/>
      <c r="B2450" s="191"/>
      <c r="C2450" s="63"/>
      <c r="D2450" s="191"/>
      <c r="E2450" s="63"/>
      <c r="F2450" s="63"/>
      <c r="G2450" s="191"/>
      <c r="H2450" s="191"/>
      <c r="I2450" s="191"/>
      <c r="J2450" s="191"/>
      <c r="K2450" s="191"/>
      <c r="L2450" s="191"/>
      <c r="M2450" s="191"/>
      <c r="N2450" s="191"/>
    </row>
    <row r="2451" spans="1:14" s="434" customFormat="1">
      <c r="A2451" s="191"/>
      <c r="B2451" s="191"/>
      <c r="C2451" s="63"/>
      <c r="D2451" s="191"/>
      <c r="E2451" s="63"/>
      <c r="F2451" s="63"/>
      <c r="G2451" s="191"/>
      <c r="H2451" s="191"/>
      <c r="I2451" s="191"/>
      <c r="J2451" s="191"/>
      <c r="K2451" s="191"/>
      <c r="L2451" s="191"/>
      <c r="M2451" s="191"/>
      <c r="N2451" s="191"/>
    </row>
    <row r="2452" spans="1:14" s="434" customFormat="1">
      <c r="A2452" s="191"/>
      <c r="B2452" s="191"/>
      <c r="C2452" s="63"/>
      <c r="D2452" s="191"/>
      <c r="E2452" s="63"/>
      <c r="F2452" s="63"/>
      <c r="G2452" s="191"/>
      <c r="H2452" s="191"/>
      <c r="I2452" s="191"/>
      <c r="J2452" s="191"/>
      <c r="K2452" s="191"/>
      <c r="L2452" s="191"/>
      <c r="M2452" s="191"/>
      <c r="N2452" s="191"/>
    </row>
    <row r="2453" spans="1:14" s="434" customFormat="1">
      <c r="A2453" s="191"/>
      <c r="B2453" s="191"/>
      <c r="C2453" s="63"/>
      <c r="D2453" s="191"/>
      <c r="E2453" s="63"/>
      <c r="F2453" s="63"/>
      <c r="G2453" s="191"/>
      <c r="H2453" s="191"/>
      <c r="I2453" s="191"/>
      <c r="J2453" s="191"/>
      <c r="K2453" s="191"/>
      <c r="L2453" s="191"/>
      <c r="M2453" s="191"/>
      <c r="N2453" s="191"/>
    </row>
    <row r="2454" spans="1:14" s="434" customFormat="1">
      <c r="A2454" s="191"/>
      <c r="B2454" s="191"/>
      <c r="C2454" s="63"/>
      <c r="D2454" s="191"/>
      <c r="E2454" s="63"/>
      <c r="F2454" s="63"/>
      <c r="G2454" s="191"/>
      <c r="H2454" s="191"/>
      <c r="I2454" s="191"/>
      <c r="J2454" s="191"/>
      <c r="K2454" s="191"/>
      <c r="L2454" s="191"/>
      <c r="M2454" s="191"/>
      <c r="N2454" s="191"/>
    </row>
    <row r="2455" spans="1:14" s="434" customFormat="1">
      <c r="A2455" s="191"/>
      <c r="B2455" s="191"/>
      <c r="C2455" s="63"/>
      <c r="D2455" s="191"/>
      <c r="E2455" s="63"/>
      <c r="F2455" s="63"/>
      <c r="G2455" s="191"/>
      <c r="H2455" s="191"/>
      <c r="I2455" s="191"/>
      <c r="J2455" s="191"/>
      <c r="K2455" s="191"/>
      <c r="L2455" s="191"/>
      <c r="M2455" s="191"/>
      <c r="N2455" s="191"/>
    </row>
    <row r="2456" spans="1:14" s="434" customFormat="1">
      <c r="A2456" s="191"/>
      <c r="B2456" s="191"/>
      <c r="C2456" s="63"/>
      <c r="D2456" s="191"/>
      <c r="E2456" s="63"/>
      <c r="F2456" s="63"/>
      <c r="G2456" s="191"/>
      <c r="H2456" s="191"/>
      <c r="I2456" s="191"/>
      <c r="J2456" s="191"/>
      <c r="K2456" s="191"/>
      <c r="L2456" s="191"/>
      <c r="M2456" s="191"/>
      <c r="N2456" s="191"/>
    </row>
    <row r="2457" spans="1:14" s="434" customFormat="1">
      <c r="A2457" s="191"/>
      <c r="B2457" s="191"/>
      <c r="C2457" s="63"/>
      <c r="D2457" s="191"/>
      <c r="E2457" s="63"/>
      <c r="F2457" s="63"/>
      <c r="G2457" s="191"/>
      <c r="H2457" s="191"/>
      <c r="I2457" s="191"/>
      <c r="J2457" s="191"/>
      <c r="K2457" s="191"/>
      <c r="L2457" s="191"/>
      <c r="M2457" s="191"/>
      <c r="N2457" s="191"/>
    </row>
    <row r="2458" spans="1:14" s="434" customFormat="1">
      <c r="A2458" s="191"/>
      <c r="B2458" s="191"/>
      <c r="C2458" s="63"/>
      <c r="D2458" s="191"/>
      <c r="E2458" s="63"/>
      <c r="F2458" s="63"/>
      <c r="G2458" s="191"/>
      <c r="H2458" s="191"/>
      <c r="I2458" s="191"/>
      <c r="J2458" s="191"/>
      <c r="K2458" s="191"/>
      <c r="L2458" s="191"/>
      <c r="M2458" s="191"/>
      <c r="N2458" s="191"/>
    </row>
    <row r="2459" spans="1:14" s="434" customFormat="1">
      <c r="A2459" s="191"/>
      <c r="B2459" s="191"/>
      <c r="C2459" s="63"/>
      <c r="D2459" s="191"/>
      <c r="E2459" s="63"/>
      <c r="F2459" s="63"/>
      <c r="G2459" s="191"/>
      <c r="H2459" s="191"/>
      <c r="I2459" s="191"/>
      <c r="J2459" s="191"/>
      <c r="K2459" s="191"/>
      <c r="L2459" s="191"/>
      <c r="M2459" s="191"/>
      <c r="N2459" s="191"/>
    </row>
    <row r="2460" spans="1:14" s="434" customFormat="1">
      <c r="A2460" s="191"/>
      <c r="B2460" s="191"/>
      <c r="C2460" s="63"/>
      <c r="D2460" s="191"/>
      <c r="E2460" s="63"/>
      <c r="F2460" s="63"/>
      <c r="G2460" s="191"/>
      <c r="H2460" s="191"/>
      <c r="I2460" s="191"/>
      <c r="J2460" s="191"/>
      <c r="K2460" s="191"/>
      <c r="L2460" s="191"/>
      <c r="M2460" s="191"/>
      <c r="N2460" s="191"/>
    </row>
    <row r="2461" spans="1:14" s="434" customFormat="1">
      <c r="A2461" s="191"/>
      <c r="B2461" s="191"/>
      <c r="C2461" s="63"/>
      <c r="D2461" s="191"/>
      <c r="E2461" s="63"/>
      <c r="F2461" s="63"/>
      <c r="G2461" s="191"/>
      <c r="H2461" s="191"/>
      <c r="I2461" s="191"/>
      <c r="J2461" s="191"/>
      <c r="K2461" s="191"/>
      <c r="L2461" s="191"/>
      <c r="M2461" s="191"/>
      <c r="N2461" s="191"/>
    </row>
    <row r="2462" spans="1:14" s="434" customFormat="1">
      <c r="A2462" s="191"/>
      <c r="B2462" s="191"/>
      <c r="C2462" s="63"/>
      <c r="D2462" s="191"/>
      <c r="E2462" s="63"/>
      <c r="F2462" s="63"/>
      <c r="G2462" s="191"/>
      <c r="H2462" s="191"/>
      <c r="I2462" s="191"/>
      <c r="J2462" s="191"/>
      <c r="K2462" s="191"/>
      <c r="L2462" s="191"/>
      <c r="M2462" s="191"/>
      <c r="N2462" s="191"/>
    </row>
    <row r="2463" spans="1:14" s="434" customFormat="1">
      <c r="A2463" s="191"/>
      <c r="B2463" s="191"/>
      <c r="C2463" s="63"/>
      <c r="D2463" s="191"/>
      <c r="E2463" s="63"/>
      <c r="F2463" s="63"/>
      <c r="G2463" s="191"/>
      <c r="H2463" s="191"/>
      <c r="I2463" s="191"/>
      <c r="J2463" s="191"/>
      <c r="K2463" s="191"/>
      <c r="L2463" s="191"/>
      <c r="M2463" s="191"/>
      <c r="N2463" s="191"/>
    </row>
    <row r="2464" spans="1:14" s="434" customFormat="1">
      <c r="A2464" s="191"/>
      <c r="B2464" s="191"/>
      <c r="C2464" s="63"/>
      <c r="D2464" s="191"/>
      <c r="E2464" s="63"/>
      <c r="F2464" s="63"/>
      <c r="G2464" s="191"/>
      <c r="H2464" s="191"/>
      <c r="I2464" s="191"/>
      <c r="J2464" s="191"/>
      <c r="K2464" s="191"/>
      <c r="L2464" s="191"/>
      <c r="M2464" s="191"/>
      <c r="N2464" s="191"/>
    </row>
    <row r="2465" spans="1:14" s="434" customFormat="1">
      <c r="A2465" s="191"/>
      <c r="B2465" s="191"/>
      <c r="C2465" s="63"/>
      <c r="D2465" s="191"/>
      <c r="E2465" s="63"/>
      <c r="F2465" s="63"/>
      <c r="G2465" s="191"/>
      <c r="H2465" s="191"/>
      <c r="I2465" s="191"/>
      <c r="J2465" s="191"/>
      <c r="K2465" s="191"/>
      <c r="L2465" s="191"/>
      <c r="M2465" s="191"/>
      <c r="N2465" s="191"/>
    </row>
    <row r="2466" spans="1:14" s="434" customFormat="1">
      <c r="A2466" s="191"/>
      <c r="B2466" s="191"/>
      <c r="C2466" s="63"/>
      <c r="D2466" s="191"/>
      <c r="E2466" s="63"/>
      <c r="F2466" s="63"/>
      <c r="G2466" s="191"/>
      <c r="H2466" s="191"/>
      <c r="I2466" s="191"/>
      <c r="J2466" s="191"/>
      <c r="K2466" s="191"/>
      <c r="L2466" s="191"/>
      <c r="M2466" s="191"/>
      <c r="N2466" s="191"/>
    </row>
    <row r="2467" spans="1:14" s="434" customFormat="1">
      <c r="A2467" s="191"/>
      <c r="B2467" s="191"/>
      <c r="C2467" s="63"/>
      <c r="D2467" s="191"/>
      <c r="E2467" s="63"/>
      <c r="F2467" s="63"/>
      <c r="G2467" s="191"/>
      <c r="H2467" s="191"/>
      <c r="I2467" s="191"/>
      <c r="J2467" s="191"/>
      <c r="K2467" s="191"/>
      <c r="L2467" s="191"/>
      <c r="M2467" s="191"/>
      <c r="N2467" s="191"/>
    </row>
    <row r="2468" spans="1:14" s="434" customFormat="1">
      <c r="A2468" s="191"/>
      <c r="B2468" s="191"/>
      <c r="C2468" s="63"/>
      <c r="D2468" s="191"/>
      <c r="E2468" s="63"/>
      <c r="F2468" s="63"/>
      <c r="G2468" s="191"/>
      <c r="H2468" s="191"/>
      <c r="I2468" s="191"/>
      <c r="J2468" s="191"/>
      <c r="K2468" s="191"/>
      <c r="L2468" s="191"/>
      <c r="M2468" s="191"/>
      <c r="N2468" s="191"/>
    </row>
    <row r="2469" spans="1:14" s="434" customFormat="1">
      <c r="A2469" s="191"/>
      <c r="B2469" s="191"/>
      <c r="C2469" s="63"/>
      <c r="D2469" s="191"/>
      <c r="E2469" s="63"/>
      <c r="F2469" s="63"/>
      <c r="G2469" s="191"/>
      <c r="H2469" s="191"/>
      <c r="I2469" s="191"/>
      <c r="J2469" s="191"/>
      <c r="K2469" s="191"/>
      <c r="L2469" s="191"/>
      <c r="M2469" s="191"/>
      <c r="N2469" s="191"/>
    </row>
    <row r="2470" spans="1:14" s="434" customFormat="1">
      <c r="A2470" s="191"/>
      <c r="B2470" s="191"/>
      <c r="C2470" s="63"/>
      <c r="D2470" s="191"/>
      <c r="E2470" s="63"/>
      <c r="F2470" s="63"/>
      <c r="G2470" s="191"/>
      <c r="H2470" s="191"/>
      <c r="I2470" s="191"/>
      <c r="J2470" s="191"/>
      <c r="K2470" s="191"/>
      <c r="L2470" s="191"/>
      <c r="M2470" s="191"/>
      <c r="N2470" s="191"/>
    </row>
    <row r="2471" spans="1:14" s="434" customFormat="1">
      <c r="A2471" s="191"/>
      <c r="B2471" s="191"/>
      <c r="C2471" s="63"/>
      <c r="D2471" s="191"/>
      <c r="E2471" s="63"/>
      <c r="F2471" s="63"/>
      <c r="G2471" s="191"/>
      <c r="H2471" s="191"/>
      <c r="I2471" s="191"/>
      <c r="J2471" s="191"/>
      <c r="K2471" s="191"/>
      <c r="L2471" s="191"/>
      <c r="M2471" s="191"/>
      <c r="N2471" s="191"/>
    </row>
    <row r="2472" spans="1:14" s="434" customFormat="1">
      <c r="A2472" s="191"/>
      <c r="B2472" s="191"/>
      <c r="C2472" s="63"/>
      <c r="D2472" s="191"/>
      <c r="E2472" s="63"/>
      <c r="F2472" s="63"/>
      <c r="G2472" s="191"/>
      <c r="H2472" s="191"/>
      <c r="I2472" s="191"/>
      <c r="J2472" s="191"/>
      <c r="K2472" s="191"/>
      <c r="L2472" s="191"/>
      <c r="M2472" s="191"/>
      <c r="N2472" s="191"/>
    </row>
    <row r="2473" spans="1:14" s="434" customFormat="1">
      <c r="A2473" s="191"/>
      <c r="B2473" s="191"/>
      <c r="C2473" s="63"/>
      <c r="D2473" s="191"/>
      <c r="E2473" s="63"/>
      <c r="F2473" s="63"/>
      <c r="G2473" s="191"/>
      <c r="H2473" s="191"/>
      <c r="I2473" s="191"/>
      <c r="J2473" s="191"/>
      <c r="K2473" s="191"/>
      <c r="L2473" s="191"/>
      <c r="M2473" s="191"/>
      <c r="N2473" s="191"/>
    </row>
    <row r="2474" spans="1:14" s="434" customFormat="1">
      <c r="A2474" s="191"/>
      <c r="B2474" s="191"/>
      <c r="C2474" s="63"/>
      <c r="D2474" s="191"/>
      <c r="E2474" s="63"/>
      <c r="F2474" s="63"/>
      <c r="G2474" s="191"/>
      <c r="H2474" s="191"/>
      <c r="I2474" s="191"/>
      <c r="J2474" s="191"/>
      <c r="K2474" s="191"/>
      <c r="L2474" s="191"/>
      <c r="M2474" s="191"/>
      <c r="N2474" s="191"/>
    </row>
    <row r="2475" spans="1:14" s="434" customFormat="1">
      <c r="A2475" s="191"/>
      <c r="B2475" s="191"/>
      <c r="C2475" s="63"/>
      <c r="D2475" s="191"/>
      <c r="E2475" s="63"/>
      <c r="F2475" s="63"/>
      <c r="G2475" s="191"/>
      <c r="H2475" s="191"/>
      <c r="I2475" s="191"/>
      <c r="J2475" s="191"/>
      <c r="K2475" s="191"/>
      <c r="L2475" s="191"/>
      <c r="M2475" s="191"/>
      <c r="N2475" s="191"/>
    </row>
    <row r="2476" spans="1:14" s="434" customFormat="1">
      <c r="A2476" s="191"/>
      <c r="B2476" s="191"/>
      <c r="C2476" s="63"/>
      <c r="D2476" s="191"/>
      <c r="E2476" s="63"/>
      <c r="F2476" s="63"/>
      <c r="G2476" s="191"/>
      <c r="H2476" s="191"/>
      <c r="I2476" s="191"/>
      <c r="J2476" s="191"/>
      <c r="K2476" s="191"/>
      <c r="L2476" s="191"/>
      <c r="M2476" s="191"/>
      <c r="N2476" s="191"/>
    </row>
    <row r="2477" spans="1:14" s="434" customFormat="1">
      <c r="A2477" s="191"/>
      <c r="B2477" s="191"/>
      <c r="C2477" s="63"/>
      <c r="D2477" s="191"/>
      <c r="E2477" s="63"/>
      <c r="F2477" s="63"/>
      <c r="G2477" s="191"/>
      <c r="H2477" s="191"/>
      <c r="I2477" s="191"/>
      <c r="J2477" s="191"/>
      <c r="K2477" s="191"/>
      <c r="L2477" s="191"/>
      <c r="M2477" s="191"/>
      <c r="N2477" s="191"/>
    </row>
    <row r="2478" spans="1:14" s="434" customFormat="1">
      <c r="A2478" s="191"/>
      <c r="B2478" s="191"/>
      <c r="C2478" s="63"/>
      <c r="D2478" s="191"/>
      <c r="E2478" s="63"/>
      <c r="F2478" s="63"/>
      <c r="G2478" s="191"/>
      <c r="H2478" s="191"/>
      <c r="I2478" s="191"/>
      <c r="J2478" s="191"/>
      <c r="K2478" s="191"/>
      <c r="L2478" s="191"/>
      <c r="M2478" s="191"/>
      <c r="N2478" s="191"/>
    </row>
    <row r="2479" spans="1:14" s="434" customFormat="1">
      <c r="A2479" s="191"/>
      <c r="B2479" s="191"/>
      <c r="C2479" s="63"/>
      <c r="D2479" s="191"/>
      <c r="E2479" s="63"/>
      <c r="F2479" s="63"/>
      <c r="G2479" s="191"/>
      <c r="H2479" s="191"/>
      <c r="I2479" s="191"/>
      <c r="J2479" s="191"/>
      <c r="K2479" s="191"/>
      <c r="L2479" s="191"/>
      <c r="M2479" s="191"/>
      <c r="N2479" s="191"/>
    </row>
    <row r="2480" spans="1:14" s="434" customFormat="1">
      <c r="A2480" s="191"/>
      <c r="B2480" s="191"/>
      <c r="C2480" s="63"/>
      <c r="D2480" s="191"/>
      <c r="E2480" s="63"/>
      <c r="F2480" s="63"/>
      <c r="G2480" s="191"/>
      <c r="H2480" s="191"/>
      <c r="I2480" s="191"/>
      <c r="J2480" s="191"/>
      <c r="K2480" s="191"/>
      <c r="L2480" s="191"/>
      <c r="M2480" s="191"/>
      <c r="N2480" s="191"/>
    </row>
    <row r="2481" spans="1:14" s="434" customFormat="1">
      <c r="A2481" s="191"/>
      <c r="B2481" s="191"/>
      <c r="C2481" s="63"/>
      <c r="D2481" s="191"/>
      <c r="E2481" s="63"/>
      <c r="F2481" s="63"/>
      <c r="G2481" s="191"/>
      <c r="H2481" s="191"/>
      <c r="I2481" s="191"/>
      <c r="J2481" s="191"/>
      <c r="K2481" s="191"/>
      <c r="L2481" s="191"/>
      <c r="M2481" s="191"/>
      <c r="N2481" s="191"/>
    </row>
    <row r="2482" spans="1:14" s="434" customFormat="1">
      <c r="A2482" s="191"/>
      <c r="B2482" s="191"/>
      <c r="C2482" s="63"/>
      <c r="D2482" s="191"/>
      <c r="E2482" s="63"/>
      <c r="F2482" s="63"/>
      <c r="G2482" s="191"/>
      <c r="H2482" s="191"/>
      <c r="I2482" s="191"/>
      <c r="J2482" s="191"/>
      <c r="K2482" s="191"/>
      <c r="L2482" s="191"/>
      <c r="M2482" s="191"/>
      <c r="N2482" s="191"/>
    </row>
    <row r="2483" spans="1:14" s="434" customFormat="1">
      <c r="A2483" s="191"/>
      <c r="B2483" s="191"/>
      <c r="C2483" s="63"/>
      <c r="D2483" s="191"/>
      <c r="E2483" s="63"/>
      <c r="F2483" s="63"/>
      <c r="G2483" s="191"/>
      <c r="H2483" s="191"/>
      <c r="I2483" s="191"/>
      <c r="J2483" s="191"/>
      <c r="K2483" s="191"/>
      <c r="L2483" s="191"/>
      <c r="M2483" s="191"/>
      <c r="N2483" s="191"/>
    </row>
    <row r="2484" spans="1:14" s="434" customFormat="1">
      <c r="A2484" s="191"/>
      <c r="B2484" s="191"/>
      <c r="C2484" s="63"/>
      <c r="D2484" s="191"/>
      <c r="E2484" s="63"/>
      <c r="F2484" s="63"/>
      <c r="G2484" s="191"/>
      <c r="H2484" s="191"/>
      <c r="I2484" s="191"/>
      <c r="J2484" s="191"/>
      <c r="K2484" s="191"/>
      <c r="L2484" s="191"/>
      <c r="M2484" s="191"/>
      <c r="N2484" s="191"/>
    </row>
    <row r="2485" spans="1:14" s="434" customFormat="1">
      <c r="A2485" s="191"/>
      <c r="B2485" s="191"/>
      <c r="C2485" s="63"/>
      <c r="D2485" s="191"/>
      <c r="E2485" s="63"/>
      <c r="F2485" s="63"/>
      <c r="G2485" s="191"/>
      <c r="H2485" s="191"/>
      <c r="I2485" s="191"/>
      <c r="J2485" s="191"/>
      <c r="K2485" s="191"/>
      <c r="L2485" s="191"/>
      <c r="M2485" s="191"/>
      <c r="N2485" s="191"/>
    </row>
    <row r="2486" spans="1:14" s="434" customFormat="1">
      <c r="A2486" s="191"/>
      <c r="B2486" s="191"/>
      <c r="C2486" s="63"/>
      <c r="D2486" s="191"/>
      <c r="E2486" s="63"/>
      <c r="F2486" s="63"/>
      <c r="G2486" s="191"/>
      <c r="H2486" s="191"/>
      <c r="I2486" s="191"/>
      <c r="J2486" s="191"/>
      <c r="K2486" s="191"/>
      <c r="L2486" s="191"/>
      <c r="M2486" s="191"/>
      <c r="N2486" s="191"/>
    </row>
    <row r="2487" spans="1:14" s="434" customFormat="1">
      <c r="A2487" s="191"/>
      <c r="B2487" s="191"/>
      <c r="C2487" s="63"/>
      <c r="D2487" s="191"/>
      <c r="E2487" s="63"/>
      <c r="F2487" s="63"/>
      <c r="G2487" s="191"/>
      <c r="H2487" s="191"/>
      <c r="I2487" s="191"/>
      <c r="J2487" s="191"/>
      <c r="K2487" s="191"/>
      <c r="L2487" s="191"/>
      <c r="M2487" s="191"/>
      <c r="N2487" s="191"/>
    </row>
    <row r="2488" spans="1:14" s="434" customFormat="1">
      <c r="A2488" s="191"/>
      <c r="B2488" s="191"/>
      <c r="C2488" s="63"/>
      <c r="D2488" s="191"/>
      <c r="E2488" s="63"/>
      <c r="F2488" s="63"/>
      <c r="G2488" s="191"/>
      <c r="H2488" s="191"/>
      <c r="I2488" s="191"/>
      <c r="J2488" s="191"/>
      <c r="K2488" s="191"/>
      <c r="L2488" s="191"/>
      <c r="M2488" s="191"/>
      <c r="N2488" s="191"/>
    </row>
    <row r="2489" spans="1:14" s="434" customFormat="1">
      <c r="A2489" s="191"/>
      <c r="B2489" s="191"/>
      <c r="C2489" s="63"/>
      <c r="D2489" s="191"/>
      <c r="E2489" s="63"/>
      <c r="F2489" s="63"/>
      <c r="G2489" s="191"/>
      <c r="H2489" s="191"/>
      <c r="I2489" s="191"/>
      <c r="J2489" s="191"/>
      <c r="K2489" s="191"/>
      <c r="L2489" s="191"/>
      <c r="M2489" s="191"/>
      <c r="N2489" s="191"/>
    </row>
    <row r="2490" spans="1:14" s="434" customFormat="1">
      <c r="A2490" s="191"/>
      <c r="B2490" s="191"/>
      <c r="C2490" s="63"/>
      <c r="D2490" s="191"/>
      <c r="E2490" s="63"/>
      <c r="F2490" s="63"/>
      <c r="G2490" s="191"/>
      <c r="H2490" s="191"/>
      <c r="I2490" s="191"/>
      <c r="J2490" s="191"/>
      <c r="K2490" s="191"/>
      <c r="L2490" s="191"/>
      <c r="M2490" s="191"/>
      <c r="N2490" s="191"/>
    </row>
    <row r="2491" spans="1:14" s="434" customFormat="1">
      <c r="A2491" s="191"/>
      <c r="B2491" s="191"/>
      <c r="C2491" s="63"/>
      <c r="D2491" s="191"/>
      <c r="E2491" s="63"/>
      <c r="F2491" s="63"/>
      <c r="G2491" s="191"/>
      <c r="H2491" s="191"/>
      <c r="I2491" s="191"/>
      <c r="J2491" s="191"/>
      <c r="K2491" s="191"/>
      <c r="L2491" s="191"/>
      <c r="M2491" s="191"/>
      <c r="N2491" s="191"/>
    </row>
    <row r="2492" spans="1:14" s="434" customFormat="1">
      <c r="A2492" s="191"/>
      <c r="B2492" s="191"/>
      <c r="C2492" s="63"/>
      <c r="D2492" s="191"/>
      <c r="E2492" s="63"/>
      <c r="F2492" s="63"/>
      <c r="G2492" s="191"/>
      <c r="H2492" s="191"/>
      <c r="I2492" s="191"/>
      <c r="J2492" s="191"/>
      <c r="K2492" s="191"/>
      <c r="L2492" s="191"/>
      <c r="M2492" s="191"/>
      <c r="N2492" s="191"/>
    </row>
    <row r="2493" spans="1:14" s="434" customFormat="1">
      <c r="A2493" s="191"/>
      <c r="B2493" s="191"/>
      <c r="C2493" s="63"/>
      <c r="D2493" s="191"/>
      <c r="E2493" s="63"/>
      <c r="F2493" s="63"/>
      <c r="G2493" s="191"/>
      <c r="H2493" s="191"/>
      <c r="I2493" s="191"/>
      <c r="J2493" s="191"/>
      <c r="K2493" s="191"/>
      <c r="L2493" s="191"/>
      <c r="M2493" s="191"/>
      <c r="N2493" s="191"/>
    </row>
    <row r="2494" spans="1:14" s="434" customFormat="1">
      <c r="A2494" s="191"/>
      <c r="B2494" s="191"/>
      <c r="C2494" s="63"/>
      <c r="D2494" s="191"/>
      <c r="E2494" s="63"/>
      <c r="F2494" s="63"/>
      <c r="G2494" s="191"/>
      <c r="H2494" s="191"/>
      <c r="I2494" s="191"/>
      <c r="J2494" s="191"/>
      <c r="K2494" s="191"/>
      <c r="L2494" s="191"/>
      <c r="M2494" s="191"/>
      <c r="N2494" s="191"/>
    </row>
    <row r="2495" spans="1:14" s="434" customFormat="1">
      <c r="A2495" s="191"/>
      <c r="B2495" s="191"/>
      <c r="C2495" s="63"/>
      <c r="D2495" s="191"/>
      <c r="E2495" s="63"/>
      <c r="F2495" s="63"/>
      <c r="G2495" s="191"/>
      <c r="H2495" s="191"/>
      <c r="I2495" s="191"/>
      <c r="J2495" s="191"/>
      <c r="K2495" s="191"/>
      <c r="L2495" s="191"/>
      <c r="M2495" s="191"/>
      <c r="N2495" s="191"/>
    </row>
    <row r="2496" spans="1:14" s="434" customFormat="1">
      <c r="A2496" s="191"/>
      <c r="B2496" s="191"/>
      <c r="C2496" s="63"/>
      <c r="D2496" s="191"/>
      <c r="E2496" s="63"/>
      <c r="F2496" s="63"/>
      <c r="G2496" s="191"/>
      <c r="H2496" s="191"/>
      <c r="I2496" s="191"/>
      <c r="J2496" s="191"/>
      <c r="K2496" s="191"/>
      <c r="L2496" s="191"/>
      <c r="M2496" s="191"/>
      <c r="N2496" s="191"/>
    </row>
    <row r="2497" spans="1:14" s="434" customFormat="1">
      <c r="A2497" s="191"/>
      <c r="B2497" s="191"/>
      <c r="C2497" s="63"/>
      <c r="D2497" s="191"/>
      <c r="E2497" s="63"/>
      <c r="F2497" s="63"/>
      <c r="G2497" s="191"/>
      <c r="H2497" s="191"/>
      <c r="I2497" s="191"/>
      <c r="J2497" s="191"/>
      <c r="K2497" s="191"/>
      <c r="L2497" s="191"/>
      <c r="M2497" s="191"/>
      <c r="N2497" s="191"/>
    </row>
    <row r="2498" spans="1:14" s="434" customFormat="1">
      <c r="A2498" s="191"/>
      <c r="B2498" s="191"/>
      <c r="C2498" s="63"/>
      <c r="D2498" s="191"/>
      <c r="E2498" s="63"/>
      <c r="F2498" s="63"/>
      <c r="G2498" s="191"/>
      <c r="H2498" s="191"/>
      <c r="I2498" s="191"/>
      <c r="J2498" s="191"/>
      <c r="K2498" s="191"/>
      <c r="L2498" s="191"/>
      <c r="M2498" s="191"/>
      <c r="N2498" s="191"/>
    </row>
    <row r="2499" spans="1:14" s="434" customFormat="1">
      <c r="A2499" s="191"/>
      <c r="B2499" s="191"/>
      <c r="C2499" s="63"/>
      <c r="D2499" s="191"/>
      <c r="E2499" s="63"/>
      <c r="F2499" s="63"/>
      <c r="G2499" s="191"/>
      <c r="H2499" s="191"/>
      <c r="I2499" s="191"/>
      <c r="J2499" s="191"/>
      <c r="K2499" s="191"/>
      <c r="L2499" s="191"/>
      <c r="M2499" s="191"/>
      <c r="N2499" s="191"/>
    </row>
    <row r="2500" spans="1:14" s="434" customFormat="1">
      <c r="A2500" s="191"/>
      <c r="B2500" s="191"/>
      <c r="C2500" s="63"/>
      <c r="D2500" s="191"/>
      <c r="E2500" s="63"/>
      <c r="F2500" s="63"/>
      <c r="G2500" s="191"/>
      <c r="H2500" s="191"/>
      <c r="I2500" s="191"/>
      <c r="J2500" s="191"/>
      <c r="K2500" s="191"/>
      <c r="L2500" s="191"/>
      <c r="M2500" s="191"/>
      <c r="N2500" s="191"/>
    </row>
    <row r="2501" spans="1:14" s="434" customFormat="1">
      <c r="A2501" s="191"/>
      <c r="B2501" s="191"/>
      <c r="C2501" s="63"/>
      <c r="D2501" s="191"/>
      <c r="E2501" s="63"/>
      <c r="F2501" s="63"/>
      <c r="G2501" s="191"/>
      <c r="H2501" s="191"/>
      <c r="I2501" s="191"/>
      <c r="J2501" s="191"/>
      <c r="K2501" s="191"/>
      <c r="L2501" s="191"/>
      <c r="M2501" s="191"/>
      <c r="N2501" s="191"/>
    </row>
    <row r="2502" spans="1:14" s="434" customFormat="1">
      <c r="A2502" s="191"/>
      <c r="B2502" s="191"/>
      <c r="C2502" s="63"/>
      <c r="D2502" s="191"/>
      <c r="E2502" s="63"/>
      <c r="F2502" s="63"/>
      <c r="G2502" s="191"/>
      <c r="H2502" s="191"/>
      <c r="I2502" s="191"/>
      <c r="J2502" s="191"/>
      <c r="K2502" s="191"/>
      <c r="L2502" s="191"/>
      <c r="M2502" s="191"/>
      <c r="N2502" s="191"/>
    </row>
    <row r="2503" spans="1:14" s="434" customFormat="1">
      <c r="A2503" s="191"/>
      <c r="B2503" s="191"/>
      <c r="C2503" s="63"/>
      <c r="D2503" s="191"/>
      <c r="E2503" s="63"/>
      <c r="F2503" s="63"/>
      <c r="G2503" s="191"/>
      <c r="H2503" s="191"/>
      <c r="I2503" s="191"/>
      <c r="J2503" s="191"/>
      <c r="K2503" s="191"/>
      <c r="L2503" s="191"/>
      <c r="M2503" s="191"/>
      <c r="N2503" s="191"/>
    </row>
    <row r="2504" spans="1:14" s="434" customFormat="1">
      <c r="A2504" s="191"/>
      <c r="B2504" s="191"/>
      <c r="C2504" s="63"/>
      <c r="D2504" s="191"/>
      <c r="E2504" s="63"/>
      <c r="F2504" s="63"/>
      <c r="G2504" s="191"/>
      <c r="H2504" s="191"/>
      <c r="I2504" s="191"/>
      <c r="J2504" s="191"/>
      <c r="K2504" s="191"/>
      <c r="L2504" s="191"/>
      <c r="M2504" s="191"/>
      <c r="N2504" s="191"/>
    </row>
    <row r="2505" spans="1:14" s="434" customFormat="1">
      <c r="A2505" s="191"/>
      <c r="B2505" s="191"/>
      <c r="C2505" s="63"/>
      <c r="D2505" s="191"/>
      <c r="E2505" s="63"/>
      <c r="F2505" s="63"/>
      <c r="G2505" s="191"/>
      <c r="H2505" s="191"/>
      <c r="I2505" s="191"/>
      <c r="J2505" s="191"/>
      <c r="K2505" s="191"/>
      <c r="L2505" s="191"/>
      <c r="M2505" s="191"/>
      <c r="N2505" s="191"/>
    </row>
    <row r="2506" spans="1:14" s="434" customFormat="1">
      <c r="A2506" s="191"/>
      <c r="B2506" s="191"/>
      <c r="C2506" s="63"/>
      <c r="D2506" s="191"/>
      <c r="E2506" s="63"/>
      <c r="F2506" s="63"/>
      <c r="G2506" s="191"/>
      <c r="H2506" s="191"/>
      <c r="I2506" s="191"/>
      <c r="J2506" s="191"/>
      <c r="K2506" s="191"/>
      <c r="L2506" s="191"/>
      <c r="M2506" s="191"/>
      <c r="N2506" s="191"/>
    </row>
    <row r="2507" spans="1:14" s="434" customFormat="1">
      <c r="A2507" s="191"/>
      <c r="B2507" s="191"/>
      <c r="C2507" s="63"/>
      <c r="D2507" s="191"/>
      <c r="E2507" s="63"/>
      <c r="F2507" s="63"/>
      <c r="G2507" s="191"/>
      <c r="H2507" s="191"/>
      <c r="I2507" s="191"/>
      <c r="J2507" s="191"/>
      <c r="K2507" s="191"/>
      <c r="L2507" s="191"/>
      <c r="M2507" s="191"/>
      <c r="N2507" s="191"/>
    </row>
    <row r="2508" spans="1:14" s="434" customFormat="1">
      <c r="A2508" s="191"/>
      <c r="B2508" s="191"/>
      <c r="C2508" s="63"/>
      <c r="D2508" s="191"/>
      <c r="E2508" s="63"/>
      <c r="F2508" s="63"/>
      <c r="G2508" s="191"/>
      <c r="H2508" s="191"/>
      <c r="I2508" s="191"/>
      <c r="J2508" s="191"/>
      <c r="K2508" s="191"/>
      <c r="L2508" s="191"/>
      <c r="M2508" s="191"/>
      <c r="N2508" s="191"/>
    </row>
    <row r="2509" spans="1:14" s="434" customFormat="1">
      <c r="A2509" s="191"/>
      <c r="B2509" s="191"/>
      <c r="C2509" s="63"/>
      <c r="D2509" s="191"/>
      <c r="E2509" s="63"/>
      <c r="F2509" s="63"/>
      <c r="G2509" s="191"/>
      <c r="H2509" s="191"/>
      <c r="I2509" s="191"/>
      <c r="J2509" s="191"/>
      <c r="K2509" s="191"/>
      <c r="L2509" s="191"/>
      <c r="M2509" s="191"/>
      <c r="N2509" s="191"/>
    </row>
    <row r="2510" spans="1:14" s="434" customFormat="1">
      <c r="A2510" s="191"/>
      <c r="B2510" s="191"/>
      <c r="C2510" s="63"/>
      <c r="D2510" s="191"/>
      <c r="E2510" s="63"/>
      <c r="F2510" s="63"/>
      <c r="G2510" s="191"/>
      <c r="H2510" s="191"/>
      <c r="I2510" s="191"/>
      <c r="J2510" s="191"/>
      <c r="K2510" s="191"/>
      <c r="L2510" s="191"/>
      <c r="M2510" s="191"/>
      <c r="N2510" s="191"/>
    </row>
    <row r="2511" spans="1:14" s="434" customFormat="1">
      <c r="A2511" s="191"/>
      <c r="B2511" s="191"/>
      <c r="C2511" s="63"/>
      <c r="D2511" s="191"/>
      <c r="E2511" s="63"/>
      <c r="F2511" s="63"/>
      <c r="G2511" s="191"/>
      <c r="H2511" s="191"/>
      <c r="I2511" s="191"/>
      <c r="J2511" s="191"/>
      <c r="K2511" s="191"/>
      <c r="L2511" s="191"/>
      <c r="M2511" s="191"/>
      <c r="N2511" s="191"/>
    </row>
    <row r="2512" spans="1:14" s="434" customFormat="1">
      <c r="A2512" s="191"/>
      <c r="B2512" s="191"/>
      <c r="C2512" s="63"/>
      <c r="D2512" s="191"/>
      <c r="E2512" s="63"/>
      <c r="F2512" s="63"/>
      <c r="G2512" s="191"/>
      <c r="H2512" s="191"/>
      <c r="I2512" s="191"/>
      <c r="J2512" s="191"/>
      <c r="K2512" s="191"/>
      <c r="L2512" s="191"/>
      <c r="M2512" s="191"/>
      <c r="N2512" s="191"/>
    </row>
    <row r="2513" spans="1:14" s="434" customFormat="1">
      <c r="A2513" s="191"/>
      <c r="B2513" s="191"/>
      <c r="C2513" s="63"/>
      <c r="D2513" s="191"/>
      <c r="E2513" s="63"/>
      <c r="F2513" s="63"/>
      <c r="G2513" s="191"/>
      <c r="H2513" s="191"/>
      <c r="I2513" s="191"/>
      <c r="J2513" s="191"/>
      <c r="K2513" s="191"/>
      <c r="L2513" s="191"/>
      <c r="M2513" s="191"/>
      <c r="N2513" s="191"/>
    </row>
    <row r="2514" spans="1:14" s="434" customFormat="1">
      <c r="A2514" s="191"/>
      <c r="B2514" s="191"/>
      <c r="C2514" s="63"/>
      <c r="D2514" s="191"/>
      <c r="E2514" s="63"/>
      <c r="F2514" s="63"/>
      <c r="G2514" s="191"/>
      <c r="H2514" s="191"/>
      <c r="I2514" s="191"/>
      <c r="J2514" s="191"/>
      <c r="K2514" s="191"/>
      <c r="L2514" s="191"/>
      <c r="M2514" s="191"/>
      <c r="N2514" s="191"/>
    </row>
    <row r="2515" spans="1:14" s="434" customFormat="1">
      <c r="A2515" s="191"/>
      <c r="B2515" s="191"/>
      <c r="C2515" s="63"/>
      <c r="D2515" s="191"/>
      <c r="E2515" s="63"/>
      <c r="F2515" s="63"/>
      <c r="G2515" s="191"/>
      <c r="H2515" s="191"/>
      <c r="I2515" s="191"/>
      <c r="J2515" s="191"/>
      <c r="K2515" s="191"/>
      <c r="L2515" s="191"/>
      <c r="M2515" s="191"/>
      <c r="N2515" s="191"/>
    </row>
    <row r="2516" spans="1:14" s="434" customFormat="1">
      <c r="A2516" s="191"/>
      <c r="B2516" s="191"/>
      <c r="C2516" s="63"/>
      <c r="D2516" s="191"/>
      <c r="E2516" s="63"/>
      <c r="F2516" s="63"/>
      <c r="G2516" s="191"/>
      <c r="H2516" s="191"/>
      <c r="I2516" s="191"/>
      <c r="J2516" s="191"/>
      <c r="K2516" s="191"/>
      <c r="L2516" s="191"/>
      <c r="M2516" s="191"/>
      <c r="N2516" s="191"/>
    </row>
    <row r="2517" spans="1:14" s="434" customFormat="1">
      <c r="A2517" s="191"/>
      <c r="B2517" s="191"/>
      <c r="C2517" s="63"/>
      <c r="D2517" s="191"/>
      <c r="E2517" s="63"/>
      <c r="F2517" s="63"/>
      <c r="G2517" s="191"/>
      <c r="H2517" s="191"/>
      <c r="I2517" s="191"/>
      <c r="J2517" s="191"/>
      <c r="K2517" s="191"/>
      <c r="L2517" s="191"/>
      <c r="M2517" s="191"/>
      <c r="N2517" s="191"/>
    </row>
    <row r="2518" spans="1:14" s="434" customFormat="1">
      <c r="A2518" s="191"/>
      <c r="B2518" s="191"/>
      <c r="C2518" s="63"/>
      <c r="D2518" s="191"/>
      <c r="E2518" s="63"/>
      <c r="F2518" s="63"/>
      <c r="G2518" s="191"/>
      <c r="H2518" s="191"/>
      <c r="I2518" s="191"/>
      <c r="J2518" s="191"/>
      <c r="K2518" s="191"/>
      <c r="L2518" s="191"/>
      <c r="M2518" s="191"/>
      <c r="N2518" s="191"/>
    </row>
    <row r="2519" spans="1:14" s="434" customFormat="1">
      <c r="A2519" s="191"/>
      <c r="B2519" s="191"/>
      <c r="C2519" s="63"/>
      <c r="D2519" s="191"/>
      <c r="E2519" s="63"/>
      <c r="F2519" s="63"/>
      <c r="G2519" s="191"/>
      <c r="H2519" s="191"/>
      <c r="I2519" s="191"/>
      <c r="J2519" s="191"/>
      <c r="K2519" s="191"/>
      <c r="L2519" s="191"/>
      <c r="M2519" s="191"/>
      <c r="N2519" s="191"/>
    </row>
    <row r="2520" spans="1:14" s="434" customFormat="1">
      <c r="A2520" s="191"/>
      <c r="B2520" s="191"/>
      <c r="C2520" s="63"/>
      <c r="D2520" s="191"/>
      <c r="E2520" s="63"/>
      <c r="F2520" s="63"/>
      <c r="G2520" s="191"/>
      <c r="H2520" s="191"/>
      <c r="I2520" s="191"/>
      <c r="J2520" s="191"/>
      <c r="K2520" s="191"/>
      <c r="L2520" s="191"/>
      <c r="M2520" s="191"/>
      <c r="N2520" s="191"/>
    </row>
    <row r="2521" spans="1:14" s="434" customFormat="1">
      <c r="A2521" s="191"/>
      <c r="B2521" s="191"/>
      <c r="C2521" s="63"/>
      <c r="D2521" s="191"/>
      <c r="E2521" s="63"/>
      <c r="F2521" s="63"/>
      <c r="G2521" s="191"/>
      <c r="H2521" s="191"/>
      <c r="I2521" s="191"/>
      <c r="J2521" s="191"/>
      <c r="K2521" s="191"/>
      <c r="L2521" s="191"/>
      <c r="M2521" s="191"/>
      <c r="N2521" s="191"/>
    </row>
    <row r="2522" spans="1:14" s="434" customFormat="1">
      <c r="A2522" s="191"/>
      <c r="B2522" s="191"/>
      <c r="C2522" s="63"/>
      <c r="D2522" s="191"/>
      <c r="E2522" s="63"/>
      <c r="F2522" s="63"/>
      <c r="G2522" s="191"/>
      <c r="H2522" s="191"/>
      <c r="I2522" s="191"/>
      <c r="J2522" s="191"/>
      <c r="K2522" s="191"/>
      <c r="L2522" s="191"/>
      <c r="M2522" s="191"/>
      <c r="N2522" s="191"/>
    </row>
    <row r="2523" spans="1:14" s="434" customFormat="1">
      <c r="A2523" s="191"/>
      <c r="B2523" s="191"/>
      <c r="C2523" s="63"/>
      <c r="D2523" s="191"/>
      <c r="E2523" s="63"/>
      <c r="F2523" s="63"/>
      <c r="G2523" s="191"/>
      <c r="H2523" s="191"/>
      <c r="I2523" s="191"/>
      <c r="J2523" s="191"/>
      <c r="K2523" s="191"/>
      <c r="L2523" s="191"/>
      <c r="M2523" s="191"/>
      <c r="N2523" s="191"/>
    </row>
    <row r="2524" spans="1:14" s="434" customFormat="1">
      <c r="A2524" s="191"/>
      <c r="B2524" s="191"/>
      <c r="C2524" s="63"/>
      <c r="D2524" s="191"/>
      <c r="E2524" s="63"/>
      <c r="F2524" s="63"/>
      <c r="G2524" s="191"/>
      <c r="H2524" s="191"/>
      <c r="I2524" s="191"/>
      <c r="J2524" s="191"/>
      <c r="K2524" s="191"/>
      <c r="L2524" s="191"/>
      <c r="M2524" s="191"/>
      <c r="N2524" s="191"/>
    </row>
    <row r="2525" spans="1:14" s="434" customFormat="1">
      <c r="A2525" s="191"/>
      <c r="B2525" s="191"/>
      <c r="C2525" s="63"/>
      <c r="D2525" s="191"/>
      <c r="E2525" s="63"/>
      <c r="F2525" s="63"/>
      <c r="G2525" s="191"/>
      <c r="H2525" s="191"/>
      <c r="I2525" s="191"/>
      <c r="J2525" s="191"/>
      <c r="K2525" s="191"/>
      <c r="L2525" s="191"/>
      <c r="M2525" s="191"/>
      <c r="N2525" s="191"/>
    </row>
    <row r="2526" spans="1:14" s="434" customFormat="1">
      <c r="A2526" s="191"/>
      <c r="B2526" s="191"/>
      <c r="C2526" s="63"/>
      <c r="D2526" s="191"/>
      <c r="E2526" s="63"/>
      <c r="F2526" s="63"/>
      <c r="G2526" s="191"/>
      <c r="H2526" s="191"/>
      <c r="I2526" s="191"/>
      <c r="J2526" s="191"/>
      <c r="K2526" s="191"/>
      <c r="L2526" s="191"/>
      <c r="M2526" s="191"/>
      <c r="N2526" s="191"/>
    </row>
    <row r="2527" spans="1:14" s="434" customFormat="1">
      <c r="A2527" s="191"/>
      <c r="B2527" s="191"/>
      <c r="C2527" s="63"/>
      <c r="D2527" s="191"/>
      <c r="E2527" s="63"/>
      <c r="F2527" s="63"/>
      <c r="G2527" s="191"/>
      <c r="H2527" s="191"/>
      <c r="I2527" s="191"/>
      <c r="J2527" s="191"/>
      <c r="K2527" s="191"/>
      <c r="L2527" s="191"/>
      <c r="M2527" s="191"/>
      <c r="N2527" s="191"/>
    </row>
    <row r="2528" spans="1:14" s="434" customFormat="1">
      <c r="A2528" s="191"/>
      <c r="B2528" s="191"/>
      <c r="C2528" s="63"/>
      <c r="D2528" s="191"/>
      <c r="E2528" s="63"/>
      <c r="F2528" s="63"/>
      <c r="G2528" s="191"/>
      <c r="H2528" s="191"/>
      <c r="I2528" s="191"/>
      <c r="J2528" s="191"/>
      <c r="K2528" s="191"/>
      <c r="L2528" s="191"/>
      <c r="M2528" s="191"/>
      <c r="N2528" s="191"/>
    </row>
    <row r="2529" spans="1:14" s="434" customFormat="1">
      <c r="A2529" s="191"/>
      <c r="B2529" s="191"/>
      <c r="C2529" s="63"/>
      <c r="D2529" s="191"/>
      <c r="E2529" s="63"/>
      <c r="F2529" s="63"/>
      <c r="G2529" s="191"/>
      <c r="H2529" s="191"/>
      <c r="I2529" s="191"/>
      <c r="J2529" s="191"/>
      <c r="K2529" s="191"/>
      <c r="L2529" s="191"/>
      <c r="M2529" s="191"/>
      <c r="N2529" s="191"/>
    </row>
    <row r="2530" spans="1:14" s="434" customFormat="1">
      <c r="A2530" s="191"/>
      <c r="B2530" s="191"/>
      <c r="C2530" s="63"/>
      <c r="D2530" s="191"/>
      <c r="E2530" s="63"/>
      <c r="F2530" s="63"/>
      <c r="G2530" s="191"/>
      <c r="H2530" s="191"/>
      <c r="I2530" s="191"/>
      <c r="J2530" s="191"/>
      <c r="K2530" s="191"/>
      <c r="L2530" s="191"/>
      <c r="M2530" s="191"/>
      <c r="N2530" s="191"/>
    </row>
    <row r="2531" spans="1:14" s="434" customFormat="1">
      <c r="A2531" s="191"/>
      <c r="B2531" s="191"/>
      <c r="C2531" s="63"/>
      <c r="D2531" s="191"/>
      <c r="E2531" s="63"/>
      <c r="F2531" s="63"/>
      <c r="G2531" s="191"/>
      <c r="H2531" s="191"/>
      <c r="I2531" s="191"/>
      <c r="J2531" s="191"/>
      <c r="K2531" s="191"/>
      <c r="L2531" s="191"/>
      <c r="M2531" s="191"/>
      <c r="N2531" s="191"/>
    </row>
    <row r="2532" spans="1:14" s="434" customFormat="1">
      <c r="A2532" s="191"/>
      <c r="B2532" s="191"/>
      <c r="C2532" s="63"/>
      <c r="D2532" s="191"/>
      <c r="E2532" s="63"/>
      <c r="F2532" s="63"/>
      <c r="G2532" s="191"/>
      <c r="H2532" s="191"/>
      <c r="I2532" s="191"/>
      <c r="J2532" s="191"/>
      <c r="K2532" s="191"/>
      <c r="L2532" s="191"/>
      <c r="M2532" s="191"/>
      <c r="N2532" s="191"/>
    </row>
    <row r="2533" spans="1:14" s="434" customFormat="1">
      <c r="A2533" s="191"/>
      <c r="B2533" s="191"/>
      <c r="C2533" s="63"/>
      <c r="D2533" s="191"/>
      <c r="E2533" s="63"/>
      <c r="F2533" s="63"/>
      <c r="G2533" s="191"/>
      <c r="H2533" s="191"/>
      <c r="I2533" s="191"/>
      <c r="J2533" s="191"/>
      <c r="K2533" s="191"/>
      <c r="L2533" s="191"/>
      <c r="M2533" s="191"/>
      <c r="N2533" s="191"/>
    </row>
    <row r="2534" spans="1:14" s="434" customFormat="1">
      <c r="A2534" s="191"/>
      <c r="B2534" s="191"/>
      <c r="C2534" s="63"/>
      <c r="D2534" s="191"/>
      <c r="E2534" s="63"/>
      <c r="F2534" s="63"/>
      <c r="G2534" s="191"/>
      <c r="H2534" s="191"/>
      <c r="I2534" s="191"/>
      <c r="J2534" s="191"/>
      <c r="K2534" s="191"/>
      <c r="L2534" s="191"/>
      <c r="M2534" s="191"/>
      <c r="N2534" s="191"/>
    </row>
    <row r="2535" spans="1:14" s="434" customFormat="1">
      <c r="A2535" s="191"/>
      <c r="B2535" s="191"/>
      <c r="C2535" s="63"/>
      <c r="D2535" s="191"/>
      <c r="E2535" s="63"/>
      <c r="F2535" s="63"/>
      <c r="G2535" s="191"/>
      <c r="H2535" s="191"/>
      <c r="I2535" s="191"/>
      <c r="J2535" s="191"/>
      <c r="K2535" s="191"/>
      <c r="L2535" s="191"/>
      <c r="M2535" s="191"/>
      <c r="N2535" s="191"/>
    </row>
    <row r="2536" spans="1:14" s="434" customFormat="1">
      <c r="A2536" s="191"/>
      <c r="B2536" s="191"/>
      <c r="C2536" s="63"/>
      <c r="D2536" s="191"/>
      <c r="E2536" s="63"/>
      <c r="F2536" s="63"/>
      <c r="G2536" s="191"/>
      <c r="H2536" s="191"/>
      <c r="I2536" s="191"/>
      <c r="J2536" s="191"/>
      <c r="K2536" s="191"/>
      <c r="L2536" s="191"/>
      <c r="M2536" s="191"/>
      <c r="N2536" s="191"/>
    </row>
    <row r="2537" spans="1:14" s="434" customFormat="1">
      <c r="A2537" s="191"/>
      <c r="B2537" s="191"/>
      <c r="C2537" s="63"/>
      <c r="D2537" s="191"/>
      <c r="E2537" s="63"/>
      <c r="F2537" s="63"/>
      <c r="G2537" s="191"/>
      <c r="H2537" s="191"/>
      <c r="I2537" s="191"/>
      <c r="J2537" s="191"/>
      <c r="K2537" s="191"/>
      <c r="L2537" s="191"/>
      <c r="M2537" s="191"/>
      <c r="N2537" s="191"/>
    </row>
    <row r="2538" spans="1:14" s="434" customFormat="1">
      <c r="A2538" s="191"/>
      <c r="B2538" s="191"/>
      <c r="C2538" s="63"/>
      <c r="D2538" s="191"/>
      <c r="E2538" s="63"/>
      <c r="F2538" s="63"/>
      <c r="G2538" s="191"/>
      <c r="H2538" s="191"/>
      <c r="I2538" s="191"/>
      <c r="J2538" s="191"/>
      <c r="K2538" s="191"/>
      <c r="L2538" s="191"/>
      <c r="M2538" s="191"/>
      <c r="N2538" s="191"/>
    </row>
    <row r="2539" spans="1:14" s="434" customFormat="1">
      <c r="A2539" s="191"/>
      <c r="B2539" s="191"/>
      <c r="C2539" s="63"/>
      <c r="D2539" s="191"/>
      <c r="E2539" s="63"/>
      <c r="F2539" s="63"/>
      <c r="G2539" s="191"/>
      <c r="H2539" s="191"/>
      <c r="I2539" s="191"/>
      <c r="J2539" s="191"/>
      <c r="K2539" s="191"/>
      <c r="L2539" s="191"/>
      <c r="M2539" s="191"/>
      <c r="N2539" s="191"/>
    </row>
    <row r="2540" spans="1:14" s="434" customFormat="1">
      <c r="A2540" s="191"/>
      <c r="B2540" s="191"/>
      <c r="C2540" s="63"/>
      <c r="D2540" s="191"/>
      <c r="E2540" s="63"/>
      <c r="F2540" s="63"/>
      <c r="G2540" s="191"/>
      <c r="H2540" s="191"/>
      <c r="I2540" s="191"/>
      <c r="J2540" s="191"/>
      <c r="K2540" s="191"/>
      <c r="L2540" s="191"/>
      <c r="M2540" s="191"/>
      <c r="N2540" s="191"/>
    </row>
    <row r="2541" spans="1:14" s="434" customFormat="1">
      <c r="A2541" s="191"/>
      <c r="B2541" s="191"/>
      <c r="C2541" s="63"/>
      <c r="D2541" s="191"/>
      <c r="E2541" s="63"/>
      <c r="F2541" s="63"/>
      <c r="G2541" s="191"/>
      <c r="H2541" s="191"/>
      <c r="I2541" s="191"/>
      <c r="J2541" s="191"/>
      <c r="K2541" s="191"/>
      <c r="L2541" s="191"/>
      <c r="M2541" s="191"/>
      <c r="N2541" s="191"/>
    </row>
    <row r="2542" spans="1:14" s="434" customFormat="1">
      <c r="A2542" s="191"/>
      <c r="B2542" s="191"/>
      <c r="C2542" s="63"/>
      <c r="D2542" s="191"/>
      <c r="E2542" s="63"/>
      <c r="F2542" s="63"/>
      <c r="G2542" s="191"/>
      <c r="H2542" s="191"/>
      <c r="I2542" s="191"/>
      <c r="J2542" s="191"/>
      <c r="K2542" s="191"/>
      <c r="L2542" s="191"/>
      <c r="M2542" s="191"/>
      <c r="N2542" s="191"/>
    </row>
    <row r="2543" spans="1:14" s="434" customFormat="1">
      <c r="A2543" s="191"/>
      <c r="B2543" s="191"/>
      <c r="C2543" s="63"/>
      <c r="D2543" s="191"/>
      <c r="E2543" s="63"/>
      <c r="F2543" s="63"/>
      <c r="G2543" s="191"/>
      <c r="H2543" s="191"/>
      <c r="I2543" s="191"/>
      <c r="J2543" s="191"/>
      <c r="K2543" s="191"/>
      <c r="L2543" s="191"/>
      <c r="M2543" s="191"/>
      <c r="N2543" s="191"/>
    </row>
    <row r="2544" spans="1:14" s="434" customFormat="1">
      <c r="A2544" s="191"/>
      <c r="B2544" s="191"/>
      <c r="C2544" s="63"/>
      <c r="D2544" s="191"/>
      <c r="E2544" s="63"/>
      <c r="F2544" s="63"/>
      <c r="G2544" s="191"/>
      <c r="H2544" s="191"/>
      <c r="I2544" s="191"/>
      <c r="J2544" s="191"/>
      <c r="K2544" s="191"/>
      <c r="L2544" s="191"/>
      <c r="M2544" s="191"/>
      <c r="N2544" s="191"/>
    </row>
    <row r="2545" spans="1:14" s="434" customFormat="1">
      <c r="A2545" s="191"/>
      <c r="B2545" s="191"/>
      <c r="C2545" s="63"/>
      <c r="D2545" s="191"/>
      <c r="E2545" s="63"/>
      <c r="F2545" s="63"/>
      <c r="G2545" s="191"/>
      <c r="H2545" s="191"/>
      <c r="I2545" s="191"/>
      <c r="J2545" s="191"/>
      <c r="K2545" s="191"/>
      <c r="L2545" s="191"/>
      <c r="M2545" s="191"/>
      <c r="N2545" s="191"/>
    </row>
    <row r="2546" spans="1:14" s="434" customFormat="1">
      <c r="A2546" s="191"/>
      <c r="B2546" s="191"/>
      <c r="C2546" s="63"/>
      <c r="D2546" s="191"/>
      <c r="E2546" s="63"/>
      <c r="F2546" s="63"/>
      <c r="G2546" s="191"/>
      <c r="H2546" s="191"/>
      <c r="I2546" s="191"/>
      <c r="J2546" s="191"/>
      <c r="K2546" s="191"/>
      <c r="L2546" s="191"/>
      <c r="M2546" s="191"/>
      <c r="N2546" s="191"/>
    </row>
    <row r="2547" spans="1:14" s="434" customFormat="1">
      <c r="A2547" s="191"/>
      <c r="B2547" s="191"/>
      <c r="C2547" s="63"/>
      <c r="D2547" s="191"/>
      <c r="E2547" s="63"/>
      <c r="F2547" s="63"/>
      <c r="G2547" s="191"/>
      <c r="H2547" s="191"/>
      <c r="I2547" s="191"/>
      <c r="J2547" s="191"/>
      <c r="K2547" s="191"/>
      <c r="L2547" s="191"/>
      <c r="M2547" s="191"/>
      <c r="N2547" s="191"/>
    </row>
    <row r="2548" spans="1:14" s="434" customFormat="1">
      <c r="A2548" s="191"/>
      <c r="B2548" s="191"/>
      <c r="C2548" s="63"/>
      <c r="D2548" s="191"/>
      <c r="E2548" s="63"/>
      <c r="F2548" s="63"/>
      <c r="G2548" s="191"/>
      <c r="H2548" s="191"/>
      <c r="I2548" s="191"/>
      <c r="J2548" s="191"/>
      <c r="K2548" s="191"/>
      <c r="L2548" s="191"/>
      <c r="M2548" s="191"/>
      <c r="N2548" s="191"/>
    </row>
    <row r="2549" spans="1:14" s="434" customFormat="1">
      <c r="A2549" s="191"/>
      <c r="B2549" s="191"/>
      <c r="C2549" s="63"/>
      <c r="D2549" s="191"/>
      <c r="E2549" s="63"/>
      <c r="F2549" s="63"/>
      <c r="G2549" s="191"/>
      <c r="H2549" s="191"/>
      <c r="I2549" s="191"/>
      <c r="J2549" s="191"/>
      <c r="K2549" s="191"/>
      <c r="L2549" s="191"/>
      <c r="M2549" s="191"/>
      <c r="N2549" s="191"/>
    </row>
    <row r="2550" spans="1:14" s="434" customFormat="1">
      <c r="A2550" s="191"/>
      <c r="B2550" s="191"/>
      <c r="C2550" s="63"/>
      <c r="D2550" s="191"/>
      <c r="E2550" s="63"/>
      <c r="F2550" s="63"/>
      <c r="G2550" s="191"/>
      <c r="H2550" s="191"/>
      <c r="I2550" s="191"/>
      <c r="J2550" s="191"/>
      <c r="K2550" s="191"/>
      <c r="L2550" s="191"/>
      <c r="M2550" s="191"/>
      <c r="N2550" s="191"/>
    </row>
    <row r="2551" spans="1:14" s="434" customFormat="1">
      <c r="A2551" s="191"/>
      <c r="B2551" s="191"/>
      <c r="C2551" s="63"/>
      <c r="D2551" s="191"/>
      <c r="E2551" s="63"/>
      <c r="F2551" s="63"/>
      <c r="G2551" s="191"/>
      <c r="H2551" s="191"/>
      <c r="I2551" s="191"/>
      <c r="J2551" s="191"/>
      <c r="K2551" s="191"/>
      <c r="L2551" s="191"/>
      <c r="M2551" s="191"/>
      <c r="N2551" s="191"/>
    </row>
    <row r="2552" spans="1:14" s="434" customFormat="1">
      <c r="A2552" s="191"/>
      <c r="B2552" s="191"/>
      <c r="C2552" s="63"/>
      <c r="D2552" s="191"/>
      <c r="E2552" s="63"/>
      <c r="F2552" s="63"/>
      <c r="G2552" s="191"/>
      <c r="H2552" s="191"/>
      <c r="I2552" s="191"/>
      <c r="J2552" s="191"/>
      <c r="K2552" s="191"/>
      <c r="L2552" s="191"/>
      <c r="M2552" s="191"/>
      <c r="N2552" s="191"/>
    </row>
    <row r="2553" spans="1:14" s="434" customFormat="1">
      <c r="A2553" s="191"/>
      <c r="B2553" s="191"/>
      <c r="C2553" s="63"/>
      <c r="D2553" s="191"/>
      <c r="E2553" s="63"/>
      <c r="F2553" s="63"/>
      <c r="G2553" s="191"/>
      <c r="H2553" s="191"/>
      <c r="I2553" s="191"/>
      <c r="J2553" s="191"/>
      <c r="K2553" s="191"/>
      <c r="L2553" s="191"/>
      <c r="M2553" s="191"/>
      <c r="N2553" s="191"/>
    </row>
    <row r="2554" spans="1:14" s="434" customFormat="1">
      <c r="A2554" s="191"/>
      <c r="B2554" s="191"/>
      <c r="C2554" s="63"/>
      <c r="D2554" s="191"/>
      <c r="E2554" s="63"/>
      <c r="F2554" s="63"/>
      <c r="G2554" s="191"/>
      <c r="H2554" s="191"/>
      <c r="I2554" s="191"/>
      <c r="J2554" s="191"/>
      <c r="K2554" s="191"/>
      <c r="L2554" s="191"/>
      <c r="M2554" s="191"/>
      <c r="N2554" s="191"/>
    </row>
    <row r="2555" spans="1:14" s="434" customFormat="1">
      <c r="A2555" s="191"/>
      <c r="B2555" s="191"/>
      <c r="C2555" s="63"/>
      <c r="D2555" s="191"/>
      <c r="E2555" s="63"/>
      <c r="F2555" s="63"/>
      <c r="G2555" s="191"/>
      <c r="H2555" s="191"/>
      <c r="I2555" s="191"/>
      <c r="J2555" s="191"/>
      <c r="K2555" s="191"/>
      <c r="L2555" s="191"/>
      <c r="M2555" s="191"/>
      <c r="N2555" s="191"/>
    </row>
    <row r="2556" spans="1:14" s="434" customFormat="1">
      <c r="A2556" s="191"/>
      <c r="B2556" s="191"/>
      <c r="C2556" s="63"/>
      <c r="D2556" s="191"/>
      <c r="E2556" s="63"/>
      <c r="F2556" s="63"/>
      <c r="G2556" s="191"/>
      <c r="H2556" s="191"/>
      <c r="I2556" s="191"/>
      <c r="J2556" s="191"/>
      <c r="K2556" s="191"/>
      <c r="L2556" s="191"/>
      <c r="M2556" s="191"/>
      <c r="N2556" s="191"/>
    </row>
    <row r="2557" spans="1:14" s="434" customFormat="1">
      <c r="A2557" s="191"/>
      <c r="B2557" s="191"/>
      <c r="C2557" s="63"/>
      <c r="D2557" s="191"/>
      <c r="E2557" s="63"/>
      <c r="F2557" s="63"/>
      <c r="G2557" s="191"/>
      <c r="H2557" s="191"/>
      <c r="I2557" s="191"/>
      <c r="J2557" s="191"/>
      <c r="K2557" s="191"/>
      <c r="L2557" s="191"/>
      <c r="M2557" s="191"/>
      <c r="N2557" s="191"/>
    </row>
    <row r="2558" spans="1:14" s="434" customFormat="1">
      <c r="A2558" s="191"/>
      <c r="B2558" s="191"/>
      <c r="C2558" s="63"/>
      <c r="D2558" s="191"/>
      <c r="E2558" s="63"/>
      <c r="F2558" s="63"/>
      <c r="G2558" s="191"/>
      <c r="H2558" s="191"/>
      <c r="I2558" s="191"/>
      <c r="J2558" s="191"/>
      <c r="K2558" s="191"/>
      <c r="L2558" s="191"/>
      <c r="M2558" s="191"/>
      <c r="N2558" s="191"/>
    </row>
    <row r="2559" spans="1:14" s="434" customFormat="1">
      <c r="A2559" s="191"/>
      <c r="B2559" s="191"/>
      <c r="C2559" s="63"/>
      <c r="D2559" s="191"/>
      <c r="E2559" s="63"/>
      <c r="F2559" s="63"/>
      <c r="G2559" s="191"/>
      <c r="H2559" s="191"/>
      <c r="I2559" s="191"/>
      <c r="J2559" s="191"/>
      <c r="K2559" s="191"/>
      <c r="L2559" s="191"/>
      <c r="M2559" s="191"/>
      <c r="N2559" s="191"/>
    </row>
    <row r="2560" spans="1:14" s="434" customFormat="1">
      <c r="A2560" s="191"/>
      <c r="B2560" s="191"/>
      <c r="C2560" s="63"/>
      <c r="D2560" s="191"/>
      <c r="E2560" s="63"/>
      <c r="F2560" s="63"/>
      <c r="G2560" s="191"/>
      <c r="H2560" s="191"/>
      <c r="I2560" s="191"/>
      <c r="J2560" s="191"/>
      <c r="K2560" s="191"/>
      <c r="L2560" s="191"/>
      <c r="M2560" s="191"/>
      <c r="N2560" s="191"/>
    </row>
    <row r="2561" spans="1:14" s="434" customFormat="1">
      <c r="A2561" s="191"/>
      <c r="B2561" s="191"/>
      <c r="C2561" s="63"/>
      <c r="D2561" s="191"/>
      <c r="E2561" s="63"/>
      <c r="F2561" s="63"/>
      <c r="G2561" s="191"/>
      <c r="H2561" s="191"/>
      <c r="I2561" s="191"/>
      <c r="J2561" s="191"/>
      <c r="K2561" s="191"/>
      <c r="L2561" s="191"/>
      <c r="M2561" s="191"/>
      <c r="N2561" s="191"/>
    </row>
    <row r="2562" spans="1:14" s="434" customFormat="1">
      <c r="A2562" s="191"/>
      <c r="B2562" s="191"/>
      <c r="C2562" s="63"/>
      <c r="D2562" s="191"/>
      <c r="E2562" s="63"/>
      <c r="F2562" s="63"/>
      <c r="G2562" s="191"/>
      <c r="H2562" s="191"/>
      <c r="I2562" s="191"/>
      <c r="J2562" s="191"/>
      <c r="K2562" s="191"/>
      <c r="L2562" s="191"/>
      <c r="M2562" s="191"/>
      <c r="N2562" s="191"/>
    </row>
    <row r="2563" spans="1:14" s="434" customFormat="1">
      <c r="A2563" s="191"/>
      <c r="B2563" s="191"/>
      <c r="C2563" s="63"/>
      <c r="D2563" s="191"/>
      <c r="E2563" s="63"/>
      <c r="F2563" s="63"/>
      <c r="G2563" s="191"/>
      <c r="H2563" s="191"/>
      <c r="I2563" s="191"/>
      <c r="J2563" s="191"/>
      <c r="K2563" s="191"/>
      <c r="L2563" s="191"/>
      <c r="M2563" s="191"/>
      <c r="N2563" s="191"/>
    </row>
    <row r="2564" spans="1:14" s="434" customFormat="1">
      <c r="A2564" s="191"/>
      <c r="B2564" s="191"/>
      <c r="C2564" s="63"/>
      <c r="D2564" s="191"/>
      <c r="E2564" s="63"/>
      <c r="F2564" s="63"/>
      <c r="G2564" s="191"/>
      <c r="H2564" s="191"/>
      <c r="I2564" s="191"/>
      <c r="J2564" s="191"/>
      <c r="K2564" s="191"/>
      <c r="L2564" s="191"/>
      <c r="M2564" s="191"/>
      <c r="N2564" s="191"/>
    </row>
    <row r="2565" spans="1:14" s="434" customFormat="1">
      <c r="A2565" s="191"/>
      <c r="B2565" s="191"/>
      <c r="C2565" s="63"/>
      <c r="D2565" s="191"/>
      <c r="E2565" s="63"/>
      <c r="F2565" s="63"/>
      <c r="G2565" s="191"/>
      <c r="H2565" s="191"/>
      <c r="I2565" s="191"/>
      <c r="J2565" s="191"/>
      <c r="K2565" s="191"/>
      <c r="L2565" s="191"/>
      <c r="M2565" s="191"/>
      <c r="N2565" s="191"/>
    </row>
    <row r="2566" spans="1:14" s="434" customFormat="1">
      <c r="A2566" s="191"/>
      <c r="B2566" s="191"/>
      <c r="C2566" s="63"/>
      <c r="D2566" s="191"/>
      <c r="E2566" s="63"/>
      <c r="F2566" s="63"/>
      <c r="G2566" s="191"/>
      <c r="H2566" s="191"/>
      <c r="I2566" s="191"/>
      <c r="J2566" s="191"/>
      <c r="K2566" s="191"/>
      <c r="L2566" s="191"/>
      <c r="M2566" s="191"/>
      <c r="N2566" s="191"/>
    </row>
    <row r="2567" spans="1:14" s="434" customFormat="1">
      <c r="A2567" s="191"/>
      <c r="B2567" s="191"/>
      <c r="C2567" s="63"/>
      <c r="D2567" s="191"/>
      <c r="E2567" s="63"/>
      <c r="F2567" s="63"/>
      <c r="G2567" s="191"/>
      <c r="H2567" s="191"/>
      <c r="I2567" s="191"/>
      <c r="J2567" s="191"/>
      <c r="K2567" s="191"/>
      <c r="L2567" s="191"/>
      <c r="M2567" s="191"/>
      <c r="N2567" s="191"/>
    </row>
    <row r="2568" spans="1:14" s="434" customFormat="1">
      <c r="A2568" s="191"/>
      <c r="B2568" s="191"/>
      <c r="C2568" s="63"/>
      <c r="D2568" s="191"/>
      <c r="E2568" s="63"/>
      <c r="F2568" s="63"/>
      <c r="G2568" s="191"/>
      <c r="H2568" s="191"/>
      <c r="I2568" s="191"/>
      <c r="J2568" s="191"/>
      <c r="K2568" s="191"/>
      <c r="L2568" s="191"/>
      <c r="M2568" s="191"/>
      <c r="N2568" s="191"/>
    </row>
    <row r="2569" spans="1:14" s="434" customFormat="1">
      <c r="A2569" s="191"/>
      <c r="B2569" s="191"/>
      <c r="C2569" s="63"/>
      <c r="D2569" s="191"/>
      <c r="E2569" s="63"/>
      <c r="F2569" s="63"/>
      <c r="G2569" s="191"/>
      <c r="H2569" s="191"/>
      <c r="I2569" s="191"/>
      <c r="J2569" s="191"/>
      <c r="K2569" s="191"/>
      <c r="L2569" s="191"/>
      <c r="M2569" s="191"/>
      <c r="N2569" s="191"/>
    </row>
    <row r="2570" spans="1:14" s="434" customFormat="1">
      <c r="A2570" s="191"/>
      <c r="B2570" s="191"/>
      <c r="C2570" s="63"/>
      <c r="D2570" s="191"/>
      <c r="E2570" s="63"/>
      <c r="F2570" s="63"/>
      <c r="G2570" s="191"/>
      <c r="H2570" s="191"/>
      <c r="I2570" s="191"/>
      <c r="J2570" s="191"/>
      <c r="K2570" s="191"/>
      <c r="L2570" s="191"/>
      <c r="M2570" s="191"/>
      <c r="N2570" s="191"/>
    </row>
    <row r="2571" spans="1:14" s="434" customFormat="1">
      <c r="A2571" s="191"/>
      <c r="B2571" s="191"/>
      <c r="C2571" s="63"/>
      <c r="D2571" s="191"/>
      <c r="E2571" s="63"/>
      <c r="F2571" s="63"/>
      <c r="G2571" s="191"/>
      <c r="H2571" s="191"/>
      <c r="I2571" s="191"/>
      <c r="J2571" s="191"/>
      <c r="K2571" s="191"/>
      <c r="L2571" s="191"/>
      <c r="M2571" s="191"/>
      <c r="N2571" s="191"/>
    </row>
    <row r="2572" spans="1:14" s="434" customFormat="1">
      <c r="A2572" s="191"/>
      <c r="B2572" s="191"/>
      <c r="C2572" s="63"/>
      <c r="D2572" s="191"/>
      <c r="E2572" s="63"/>
      <c r="F2572" s="63"/>
      <c r="G2572" s="191"/>
      <c r="H2572" s="191"/>
      <c r="I2572" s="191"/>
      <c r="J2572" s="191"/>
      <c r="K2572" s="191"/>
      <c r="L2572" s="191"/>
      <c r="M2572" s="191"/>
      <c r="N2572" s="191"/>
    </row>
    <row r="2573" spans="1:14" s="434" customFormat="1">
      <c r="A2573" s="191"/>
      <c r="B2573" s="191"/>
      <c r="C2573" s="63"/>
      <c r="D2573" s="191"/>
      <c r="E2573" s="63"/>
      <c r="F2573" s="63"/>
      <c r="G2573" s="191"/>
      <c r="H2573" s="191"/>
      <c r="I2573" s="191"/>
      <c r="J2573" s="191"/>
      <c r="K2573" s="191"/>
      <c r="L2573" s="191"/>
      <c r="M2573" s="191"/>
      <c r="N2573" s="191"/>
    </row>
    <row r="2574" spans="1:14" s="434" customFormat="1">
      <c r="A2574" s="191"/>
      <c r="B2574" s="191"/>
      <c r="C2574" s="63"/>
      <c r="D2574" s="191"/>
      <c r="E2574" s="63"/>
      <c r="F2574" s="63"/>
      <c r="G2574" s="191"/>
      <c r="H2574" s="191"/>
      <c r="I2574" s="191"/>
      <c r="J2574" s="191"/>
      <c r="K2574" s="191"/>
      <c r="L2574" s="191"/>
      <c r="M2574" s="191"/>
      <c r="N2574" s="191"/>
    </row>
    <row r="2575" spans="1:14" s="434" customFormat="1">
      <c r="A2575" s="191"/>
      <c r="B2575" s="191"/>
      <c r="C2575" s="63"/>
      <c r="D2575" s="191"/>
      <c r="E2575" s="63"/>
      <c r="F2575" s="63"/>
      <c r="G2575" s="191"/>
      <c r="H2575" s="191"/>
      <c r="I2575" s="191"/>
      <c r="J2575" s="191"/>
      <c r="K2575" s="191"/>
      <c r="L2575" s="191"/>
      <c r="M2575" s="191"/>
      <c r="N2575" s="191"/>
    </row>
    <row r="2576" spans="1:14" s="434" customFormat="1">
      <c r="A2576" s="191"/>
      <c r="B2576" s="191"/>
      <c r="C2576" s="63"/>
      <c r="D2576" s="191"/>
      <c r="E2576" s="63"/>
      <c r="F2576" s="63"/>
      <c r="G2576" s="191"/>
      <c r="H2576" s="191"/>
      <c r="I2576" s="191"/>
      <c r="J2576" s="191"/>
      <c r="K2576" s="191"/>
      <c r="L2576" s="191"/>
      <c r="M2576" s="191"/>
      <c r="N2576" s="191"/>
    </row>
    <row r="2577" spans="1:14" s="434" customFormat="1">
      <c r="A2577" s="191"/>
      <c r="B2577" s="191"/>
      <c r="C2577" s="63"/>
      <c r="D2577" s="191"/>
      <c r="E2577" s="63"/>
      <c r="F2577" s="63"/>
      <c r="G2577" s="191"/>
      <c r="H2577" s="191"/>
      <c r="I2577" s="191"/>
      <c r="J2577" s="191"/>
      <c r="K2577" s="191"/>
      <c r="L2577" s="191"/>
      <c r="M2577" s="191"/>
      <c r="N2577" s="191"/>
    </row>
    <row r="2578" spans="1:14" s="434" customFormat="1">
      <c r="A2578" s="191"/>
      <c r="B2578" s="191"/>
      <c r="C2578" s="63"/>
      <c r="D2578" s="191"/>
      <c r="E2578" s="63"/>
      <c r="F2578" s="63"/>
      <c r="G2578" s="191"/>
      <c r="H2578" s="191"/>
      <c r="I2578" s="191"/>
      <c r="J2578" s="191"/>
      <c r="K2578" s="191"/>
      <c r="L2578" s="191"/>
      <c r="M2578" s="191"/>
      <c r="N2578" s="191"/>
    </row>
    <row r="2579" spans="1:14" s="434" customFormat="1">
      <c r="A2579" s="191"/>
      <c r="B2579" s="191"/>
      <c r="C2579" s="63"/>
      <c r="D2579" s="191"/>
      <c r="E2579" s="63"/>
      <c r="F2579" s="63"/>
      <c r="G2579" s="191"/>
      <c r="H2579" s="191"/>
      <c r="I2579" s="191"/>
      <c r="J2579" s="191"/>
      <c r="K2579" s="191"/>
      <c r="L2579" s="191"/>
      <c r="M2579" s="191"/>
      <c r="N2579" s="191"/>
    </row>
    <row r="2580" spans="1:14" s="434" customFormat="1">
      <c r="A2580" s="191"/>
      <c r="B2580" s="191"/>
      <c r="C2580" s="63"/>
      <c r="D2580" s="191"/>
      <c r="E2580" s="63"/>
      <c r="F2580" s="63"/>
      <c r="G2580" s="191"/>
      <c r="H2580" s="191"/>
      <c r="I2580" s="191"/>
      <c r="J2580" s="191"/>
      <c r="K2580" s="191"/>
      <c r="L2580" s="191"/>
      <c r="M2580" s="191"/>
      <c r="N2580" s="191"/>
    </row>
    <row r="2581" spans="1:14" s="434" customFormat="1">
      <c r="A2581" s="191"/>
      <c r="B2581" s="191"/>
      <c r="C2581" s="63"/>
      <c r="D2581" s="191"/>
      <c r="E2581" s="63"/>
      <c r="F2581" s="63"/>
      <c r="G2581" s="191"/>
      <c r="H2581" s="191"/>
      <c r="I2581" s="191"/>
      <c r="J2581" s="191"/>
      <c r="K2581" s="191"/>
      <c r="L2581" s="191"/>
      <c r="M2581" s="191"/>
      <c r="N2581" s="191"/>
    </row>
    <row r="2582" spans="1:14" s="434" customFormat="1">
      <c r="A2582" s="191"/>
      <c r="B2582" s="191"/>
      <c r="C2582" s="63"/>
      <c r="D2582" s="191"/>
      <c r="E2582" s="63"/>
      <c r="F2582" s="63"/>
      <c r="G2582" s="191"/>
      <c r="H2582" s="191"/>
      <c r="I2582" s="191"/>
      <c r="J2582" s="191"/>
      <c r="K2582" s="191"/>
      <c r="L2582" s="191"/>
      <c r="M2582" s="191"/>
      <c r="N2582" s="191"/>
    </row>
    <row r="2583" spans="1:14" s="434" customFormat="1">
      <c r="A2583" s="191"/>
      <c r="B2583" s="191"/>
      <c r="C2583" s="63"/>
      <c r="D2583" s="191"/>
      <c r="E2583" s="63"/>
      <c r="F2583" s="63"/>
      <c r="G2583" s="191"/>
      <c r="H2583" s="191"/>
      <c r="I2583" s="191"/>
      <c r="J2583" s="191"/>
      <c r="K2583" s="191"/>
      <c r="L2583" s="191"/>
      <c r="M2583" s="191"/>
      <c r="N2583" s="191"/>
    </row>
    <row r="2584" spans="1:14" s="434" customFormat="1">
      <c r="A2584" s="191"/>
      <c r="B2584" s="191"/>
      <c r="C2584" s="63"/>
      <c r="D2584" s="191"/>
      <c r="E2584" s="63"/>
      <c r="F2584" s="63"/>
      <c r="G2584" s="191"/>
      <c r="H2584" s="191"/>
      <c r="I2584" s="191"/>
      <c r="J2584" s="191"/>
      <c r="K2584" s="191"/>
      <c r="L2584" s="191"/>
      <c r="M2584" s="191"/>
      <c r="N2584" s="191"/>
    </row>
    <row r="2585" spans="1:14" s="434" customFormat="1">
      <c r="A2585" s="191"/>
      <c r="B2585" s="191"/>
      <c r="C2585" s="63"/>
      <c r="D2585" s="191"/>
      <c r="E2585" s="63"/>
      <c r="F2585" s="63"/>
      <c r="G2585" s="191"/>
      <c r="H2585" s="191"/>
      <c r="I2585" s="191"/>
      <c r="J2585" s="191"/>
      <c r="K2585" s="191"/>
      <c r="L2585" s="191"/>
      <c r="M2585" s="191"/>
      <c r="N2585" s="191"/>
    </row>
    <row r="2586" spans="1:14" s="434" customFormat="1">
      <c r="A2586" s="191"/>
      <c r="B2586" s="191"/>
      <c r="C2586" s="63"/>
      <c r="D2586" s="191"/>
      <c r="E2586" s="63"/>
      <c r="F2586" s="63"/>
      <c r="G2586" s="191"/>
      <c r="H2586" s="191"/>
      <c r="I2586" s="191"/>
      <c r="J2586" s="191"/>
      <c r="K2586" s="191"/>
      <c r="L2586" s="191"/>
      <c r="M2586" s="191"/>
      <c r="N2586" s="191"/>
    </row>
    <row r="2587" spans="1:14" s="434" customFormat="1">
      <c r="A2587" s="191"/>
      <c r="B2587" s="191"/>
      <c r="C2587" s="63"/>
      <c r="D2587" s="191"/>
      <c r="E2587" s="63"/>
      <c r="F2587" s="63"/>
      <c r="G2587" s="191"/>
      <c r="H2587" s="191"/>
      <c r="I2587" s="191"/>
      <c r="J2587" s="191"/>
      <c r="K2587" s="191"/>
      <c r="L2587" s="191"/>
      <c r="M2587" s="191"/>
      <c r="N2587" s="191"/>
    </row>
    <row r="2588" spans="1:14" s="434" customFormat="1">
      <c r="A2588" s="191"/>
      <c r="B2588" s="191"/>
      <c r="C2588" s="63"/>
      <c r="D2588" s="191"/>
      <c r="E2588" s="63"/>
      <c r="F2588" s="63"/>
      <c r="G2588" s="191"/>
      <c r="H2588" s="191"/>
      <c r="I2588" s="191"/>
      <c r="J2588" s="191"/>
      <c r="K2588" s="191"/>
      <c r="L2588" s="191"/>
      <c r="M2588" s="191"/>
      <c r="N2588" s="191"/>
    </row>
    <row r="2589" spans="1:14" s="434" customFormat="1">
      <c r="A2589" s="191"/>
      <c r="B2589" s="191"/>
      <c r="C2589" s="63"/>
      <c r="D2589" s="191"/>
      <c r="E2589" s="63"/>
      <c r="F2589" s="63"/>
      <c r="G2589" s="191"/>
      <c r="H2589" s="191"/>
      <c r="I2589" s="191"/>
      <c r="J2589" s="191"/>
      <c r="K2589" s="191"/>
      <c r="L2589" s="191"/>
      <c r="M2589" s="191"/>
      <c r="N2589" s="191"/>
    </row>
    <row r="2590" spans="1:14" s="434" customFormat="1">
      <c r="A2590" s="191"/>
      <c r="B2590" s="191"/>
      <c r="C2590" s="63"/>
      <c r="D2590" s="191"/>
      <c r="E2590" s="63"/>
      <c r="F2590" s="63"/>
      <c r="G2590" s="191"/>
      <c r="H2590" s="191"/>
      <c r="I2590" s="191"/>
      <c r="J2590" s="191"/>
      <c r="K2590" s="191"/>
      <c r="L2590" s="191"/>
      <c r="M2590" s="191"/>
      <c r="N2590" s="191"/>
    </row>
    <row r="2591" spans="1:14" s="434" customFormat="1">
      <c r="A2591" s="191"/>
      <c r="B2591" s="191"/>
      <c r="C2591" s="63"/>
      <c r="D2591" s="191"/>
      <c r="E2591" s="63"/>
      <c r="F2591" s="63"/>
      <c r="G2591" s="191"/>
      <c r="H2591" s="191"/>
      <c r="I2591" s="191"/>
      <c r="J2591" s="191"/>
      <c r="K2591" s="191"/>
      <c r="L2591" s="191"/>
      <c r="M2591" s="191"/>
      <c r="N2591" s="191"/>
    </row>
    <row r="2592" spans="1:14" s="434" customFormat="1">
      <c r="A2592" s="191"/>
      <c r="B2592" s="191"/>
      <c r="C2592" s="63"/>
      <c r="D2592" s="191"/>
      <c r="E2592" s="63"/>
      <c r="F2592" s="63"/>
      <c r="G2592" s="191"/>
      <c r="H2592" s="191"/>
      <c r="I2592" s="191"/>
      <c r="J2592" s="191"/>
      <c r="K2592" s="191"/>
      <c r="L2592" s="191"/>
      <c r="M2592" s="191"/>
      <c r="N2592" s="191"/>
    </row>
    <row r="2593" spans="1:14" s="434" customFormat="1">
      <c r="A2593" s="191"/>
      <c r="B2593" s="191"/>
      <c r="C2593" s="63"/>
      <c r="D2593" s="191"/>
      <c r="E2593" s="63"/>
      <c r="F2593" s="63"/>
      <c r="G2593" s="191"/>
      <c r="H2593" s="191"/>
      <c r="I2593" s="191"/>
      <c r="J2593" s="191"/>
      <c r="K2593" s="191"/>
      <c r="L2593" s="191"/>
      <c r="M2593" s="191"/>
      <c r="N2593" s="191"/>
    </row>
    <row r="2594" spans="1:14" s="434" customFormat="1">
      <c r="A2594" s="191"/>
      <c r="B2594" s="191"/>
      <c r="C2594" s="63"/>
      <c r="D2594" s="191"/>
      <c r="E2594" s="63"/>
      <c r="F2594" s="63"/>
      <c r="G2594" s="191"/>
      <c r="H2594" s="191"/>
      <c r="I2594" s="191"/>
      <c r="J2594" s="191"/>
      <c r="K2594" s="191"/>
      <c r="L2594" s="191"/>
      <c r="M2594" s="191"/>
      <c r="N2594" s="191"/>
    </row>
    <row r="2595" spans="1:14" s="434" customFormat="1">
      <c r="A2595" s="191"/>
      <c r="B2595" s="191"/>
      <c r="C2595" s="63"/>
      <c r="D2595" s="191"/>
      <c r="E2595" s="63"/>
      <c r="F2595" s="63"/>
      <c r="G2595" s="191"/>
      <c r="H2595" s="191"/>
      <c r="I2595" s="191"/>
      <c r="J2595" s="191"/>
      <c r="K2595" s="191"/>
      <c r="L2595" s="191"/>
      <c r="M2595" s="191"/>
      <c r="N2595" s="191"/>
    </row>
    <row r="2596" spans="1:14" s="434" customFormat="1">
      <c r="A2596" s="191"/>
      <c r="B2596" s="191"/>
      <c r="C2596" s="63"/>
      <c r="D2596" s="191"/>
      <c r="E2596" s="63"/>
      <c r="F2596" s="63"/>
      <c r="G2596" s="191"/>
      <c r="H2596" s="191"/>
      <c r="I2596" s="191"/>
      <c r="J2596" s="191"/>
      <c r="K2596" s="191"/>
      <c r="L2596" s="191"/>
      <c r="M2596" s="191"/>
      <c r="N2596" s="191"/>
    </row>
    <row r="2597" spans="1:14" s="434" customFormat="1">
      <c r="A2597" s="191"/>
      <c r="B2597" s="191"/>
      <c r="C2597" s="63"/>
      <c r="D2597" s="191"/>
      <c r="E2597" s="63"/>
      <c r="F2597" s="63"/>
      <c r="G2597" s="191"/>
      <c r="H2597" s="191"/>
      <c r="I2597" s="191"/>
      <c r="J2597" s="191"/>
      <c r="K2597" s="191"/>
      <c r="L2597" s="191"/>
      <c r="M2597" s="191"/>
      <c r="N2597" s="191"/>
    </row>
    <row r="2598" spans="1:14" s="434" customFormat="1">
      <c r="A2598" s="191"/>
      <c r="B2598" s="191"/>
      <c r="C2598" s="63"/>
      <c r="D2598" s="191"/>
      <c r="E2598" s="63"/>
      <c r="F2598" s="63"/>
      <c r="G2598" s="191"/>
      <c r="H2598" s="191"/>
      <c r="I2598" s="191"/>
      <c r="J2598" s="191"/>
      <c r="K2598" s="191"/>
      <c r="L2598" s="191"/>
      <c r="M2598" s="191"/>
      <c r="N2598" s="191"/>
    </row>
    <row r="2599" spans="1:14" s="434" customFormat="1">
      <c r="A2599" s="191"/>
      <c r="B2599" s="191"/>
      <c r="C2599" s="63"/>
      <c r="D2599" s="191"/>
      <c r="E2599" s="63"/>
      <c r="F2599" s="63"/>
      <c r="G2599" s="191"/>
      <c r="H2599" s="191"/>
      <c r="I2599" s="191"/>
      <c r="J2599" s="191"/>
      <c r="K2599" s="191"/>
      <c r="L2599" s="191"/>
      <c r="M2599" s="191"/>
      <c r="N2599" s="191"/>
    </row>
    <row r="2600" spans="1:14" s="434" customFormat="1">
      <c r="A2600" s="191"/>
      <c r="B2600" s="191"/>
      <c r="C2600" s="63"/>
      <c r="D2600" s="191"/>
      <c r="E2600" s="63"/>
      <c r="F2600" s="63"/>
      <c r="G2600" s="191"/>
      <c r="H2600" s="191"/>
      <c r="I2600" s="191"/>
      <c r="J2600" s="191"/>
      <c r="K2600" s="191"/>
      <c r="L2600" s="191"/>
      <c r="M2600" s="191"/>
      <c r="N2600" s="191"/>
    </row>
    <row r="2601" spans="1:14" s="434" customFormat="1">
      <c r="A2601" s="191"/>
      <c r="B2601" s="191"/>
      <c r="C2601" s="63"/>
      <c r="D2601" s="191"/>
      <c r="E2601" s="63"/>
      <c r="F2601" s="63"/>
      <c r="G2601" s="191"/>
      <c r="H2601" s="191"/>
      <c r="I2601" s="191"/>
      <c r="J2601" s="191"/>
      <c r="K2601" s="191"/>
      <c r="L2601" s="191"/>
      <c r="M2601" s="191"/>
      <c r="N2601" s="191"/>
    </row>
    <row r="2602" spans="1:14" s="434" customFormat="1">
      <c r="A2602" s="191"/>
      <c r="B2602" s="191"/>
      <c r="C2602" s="63"/>
      <c r="D2602" s="191"/>
      <c r="E2602" s="63"/>
      <c r="F2602" s="63"/>
      <c r="G2602" s="191"/>
      <c r="H2602" s="191"/>
      <c r="I2602" s="191"/>
      <c r="J2602" s="191"/>
      <c r="K2602" s="191"/>
      <c r="L2602" s="191"/>
      <c r="M2602" s="191"/>
      <c r="N2602" s="191"/>
    </row>
    <row r="2603" spans="1:14" s="434" customFormat="1">
      <c r="A2603" s="191"/>
      <c r="B2603" s="191"/>
      <c r="C2603" s="63"/>
      <c r="D2603" s="191"/>
      <c r="E2603" s="63"/>
      <c r="F2603" s="63"/>
      <c r="G2603" s="191"/>
      <c r="H2603" s="191"/>
      <c r="I2603" s="191"/>
      <c r="J2603" s="191"/>
      <c r="K2603" s="191"/>
      <c r="L2603" s="191"/>
      <c r="M2603" s="191"/>
      <c r="N2603" s="191"/>
    </row>
    <row r="2604" spans="1:14" s="434" customFormat="1">
      <c r="A2604" s="191"/>
      <c r="B2604" s="191"/>
      <c r="C2604" s="63"/>
      <c r="D2604" s="191"/>
      <c r="E2604" s="63"/>
      <c r="F2604" s="63"/>
      <c r="G2604" s="191"/>
      <c r="H2604" s="191"/>
      <c r="I2604" s="191"/>
      <c r="J2604" s="191"/>
      <c r="K2604" s="191"/>
      <c r="L2604" s="191"/>
      <c r="M2604" s="191"/>
      <c r="N2604" s="191"/>
    </row>
    <row r="2605" spans="1:14" s="434" customFormat="1">
      <c r="A2605" s="191"/>
      <c r="B2605" s="191"/>
      <c r="C2605" s="63"/>
      <c r="D2605" s="191"/>
      <c r="E2605" s="63"/>
      <c r="F2605" s="63"/>
      <c r="G2605" s="191"/>
      <c r="H2605" s="191"/>
      <c r="I2605" s="191"/>
      <c r="J2605" s="191"/>
      <c r="K2605" s="191"/>
      <c r="L2605" s="191"/>
      <c r="M2605" s="191"/>
      <c r="N2605" s="191"/>
    </row>
    <row r="2606" spans="1:14" s="434" customFormat="1">
      <c r="A2606" s="191"/>
      <c r="B2606" s="191"/>
      <c r="C2606" s="63"/>
      <c r="D2606" s="191"/>
      <c r="E2606" s="63"/>
      <c r="F2606" s="63"/>
      <c r="G2606" s="191"/>
      <c r="H2606" s="191"/>
      <c r="I2606" s="191"/>
      <c r="J2606" s="191"/>
      <c r="K2606" s="191"/>
      <c r="L2606" s="191"/>
      <c r="M2606" s="191"/>
      <c r="N2606" s="191"/>
    </row>
    <row r="2607" spans="1:14" s="434" customFormat="1">
      <c r="A2607" s="191"/>
      <c r="B2607" s="191"/>
      <c r="C2607" s="63"/>
      <c r="D2607" s="191"/>
      <c r="E2607" s="63"/>
      <c r="F2607" s="63"/>
      <c r="G2607" s="191"/>
      <c r="H2607" s="191"/>
      <c r="I2607" s="191"/>
      <c r="J2607" s="191"/>
      <c r="K2607" s="191"/>
      <c r="L2607" s="191"/>
      <c r="M2607" s="191"/>
      <c r="N2607" s="191"/>
    </row>
    <row r="2608" spans="1:14" s="434" customFormat="1">
      <c r="A2608" s="191"/>
      <c r="B2608" s="191"/>
      <c r="C2608" s="63"/>
      <c r="D2608" s="191"/>
      <c r="E2608" s="63"/>
      <c r="F2608" s="63"/>
      <c r="G2608" s="191"/>
      <c r="H2608" s="191"/>
      <c r="I2608" s="191"/>
      <c r="J2608" s="191"/>
      <c r="K2608" s="191"/>
      <c r="L2608" s="191"/>
      <c r="M2608" s="191"/>
      <c r="N2608" s="191"/>
    </row>
    <row r="2609" spans="1:14" s="434" customFormat="1">
      <c r="A2609" s="191"/>
      <c r="B2609" s="191"/>
      <c r="C2609" s="63"/>
      <c r="D2609" s="191"/>
      <c r="E2609" s="63"/>
      <c r="F2609" s="63"/>
      <c r="G2609" s="191"/>
      <c r="H2609" s="191"/>
      <c r="I2609" s="191"/>
      <c r="J2609" s="191"/>
      <c r="K2609" s="191"/>
      <c r="L2609" s="191"/>
      <c r="M2609" s="191"/>
      <c r="N2609" s="191"/>
    </row>
    <row r="2610" spans="1:14" s="434" customFormat="1">
      <c r="A2610" s="191"/>
      <c r="B2610" s="191"/>
      <c r="C2610" s="63"/>
      <c r="D2610" s="191"/>
      <c r="E2610" s="63"/>
      <c r="F2610" s="63"/>
      <c r="G2610" s="191"/>
      <c r="H2610" s="191"/>
      <c r="I2610" s="191"/>
      <c r="J2610" s="191"/>
      <c r="K2610" s="191"/>
      <c r="L2610" s="191"/>
      <c r="M2610" s="191"/>
      <c r="N2610" s="191"/>
    </row>
    <row r="2611" spans="1:14" s="434" customFormat="1">
      <c r="A2611" s="191"/>
      <c r="B2611" s="191"/>
      <c r="C2611" s="63"/>
      <c r="D2611" s="191"/>
      <c r="E2611" s="63"/>
      <c r="F2611" s="63"/>
      <c r="G2611" s="191"/>
      <c r="H2611" s="191"/>
      <c r="I2611" s="191"/>
      <c r="J2611" s="191"/>
      <c r="K2611" s="191"/>
      <c r="L2611" s="191"/>
      <c r="M2611" s="191"/>
      <c r="N2611" s="191"/>
    </row>
    <row r="2612" spans="1:14" s="434" customFormat="1">
      <c r="A2612" s="191"/>
      <c r="B2612" s="191"/>
      <c r="C2612" s="63"/>
      <c r="D2612" s="191"/>
      <c r="E2612" s="63"/>
      <c r="F2612" s="63"/>
      <c r="G2612" s="191"/>
      <c r="H2612" s="191"/>
      <c r="I2612" s="191"/>
      <c r="J2612" s="191"/>
      <c r="K2612" s="191"/>
      <c r="L2612" s="191"/>
      <c r="M2612" s="191"/>
      <c r="N2612" s="191"/>
    </row>
    <row r="2613" spans="1:14" s="434" customFormat="1">
      <c r="A2613" s="191"/>
      <c r="B2613" s="191"/>
      <c r="C2613" s="63"/>
      <c r="D2613" s="191"/>
      <c r="E2613" s="63"/>
      <c r="F2613" s="63"/>
      <c r="G2613" s="191"/>
      <c r="H2613" s="191"/>
      <c r="I2613" s="191"/>
      <c r="J2613" s="191"/>
      <c r="K2613" s="191"/>
      <c r="L2613" s="191"/>
      <c r="M2613" s="191"/>
      <c r="N2613" s="191"/>
    </row>
    <row r="2614" spans="1:14" s="434" customFormat="1">
      <c r="A2614" s="191"/>
      <c r="B2614" s="191"/>
      <c r="C2614" s="63"/>
      <c r="D2614" s="191"/>
      <c r="E2614" s="63"/>
      <c r="F2614" s="63"/>
      <c r="G2614" s="191"/>
      <c r="H2614" s="191"/>
      <c r="I2614" s="191"/>
      <c r="J2614" s="191"/>
      <c r="K2614" s="191"/>
      <c r="L2614" s="191"/>
      <c r="M2614" s="191"/>
      <c r="N2614" s="191"/>
    </row>
    <row r="2615" spans="1:14" s="434" customFormat="1">
      <c r="A2615" s="191"/>
      <c r="B2615" s="191"/>
      <c r="C2615" s="63"/>
      <c r="D2615" s="191"/>
      <c r="E2615" s="63"/>
      <c r="F2615" s="63"/>
      <c r="G2615" s="191"/>
      <c r="H2615" s="191"/>
      <c r="I2615" s="191"/>
      <c r="J2615" s="191"/>
      <c r="K2615" s="191"/>
      <c r="L2615" s="191"/>
      <c r="M2615" s="191"/>
      <c r="N2615" s="191"/>
    </row>
    <row r="2616" spans="1:14" s="434" customFormat="1">
      <c r="A2616" s="191"/>
      <c r="B2616" s="191"/>
      <c r="C2616" s="63"/>
      <c r="D2616" s="191"/>
      <c r="E2616" s="63"/>
      <c r="F2616" s="63"/>
      <c r="G2616" s="191"/>
      <c r="H2616" s="191"/>
      <c r="I2616" s="191"/>
      <c r="J2616" s="191"/>
      <c r="K2616" s="191"/>
      <c r="L2616" s="191"/>
      <c r="M2616" s="191"/>
      <c r="N2616" s="191"/>
    </row>
    <row r="2617" spans="1:14" s="434" customFormat="1">
      <c r="A2617" s="191"/>
      <c r="B2617" s="191"/>
      <c r="C2617" s="63"/>
      <c r="D2617" s="191"/>
      <c r="E2617" s="63"/>
      <c r="F2617" s="63"/>
      <c r="G2617" s="191"/>
      <c r="H2617" s="191"/>
      <c r="I2617" s="191"/>
      <c r="J2617" s="191"/>
      <c r="K2617" s="191"/>
      <c r="L2617" s="191"/>
      <c r="M2617" s="191"/>
      <c r="N2617" s="191"/>
    </row>
    <row r="2618" spans="1:14" s="434" customFormat="1">
      <c r="A2618" s="191"/>
      <c r="B2618" s="191"/>
      <c r="C2618" s="63"/>
      <c r="D2618" s="191"/>
      <c r="E2618" s="63"/>
      <c r="F2618" s="63"/>
      <c r="G2618" s="191"/>
      <c r="H2618" s="191"/>
      <c r="I2618" s="191"/>
      <c r="J2618" s="191"/>
      <c r="K2618" s="191"/>
      <c r="L2618" s="191"/>
      <c r="M2618" s="191"/>
      <c r="N2618" s="191"/>
    </row>
    <row r="2619" spans="1:14" s="434" customFormat="1">
      <c r="A2619" s="191"/>
      <c r="B2619" s="191"/>
      <c r="C2619" s="63"/>
      <c r="D2619" s="191"/>
      <c r="E2619" s="63"/>
      <c r="F2619" s="63"/>
      <c r="G2619" s="191"/>
      <c r="H2619" s="191"/>
      <c r="I2619" s="191"/>
      <c r="J2619" s="191"/>
      <c r="K2619" s="191"/>
      <c r="L2619" s="191"/>
      <c r="M2619" s="191"/>
      <c r="N2619" s="191"/>
    </row>
    <row r="2620" spans="1:14" s="434" customFormat="1">
      <c r="A2620" s="191"/>
      <c r="B2620" s="191"/>
      <c r="C2620" s="63"/>
      <c r="D2620" s="191"/>
      <c r="E2620" s="63"/>
      <c r="F2620" s="63"/>
      <c r="G2620" s="191"/>
      <c r="H2620" s="191"/>
      <c r="I2620" s="191"/>
      <c r="J2620" s="191"/>
      <c r="K2620" s="191"/>
      <c r="L2620" s="191"/>
      <c r="M2620" s="191"/>
      <c r="N2620" s="191"/>
    </row>
    <row r="2621" spans="1:14" s="434" customFormat="1">
      <c r="A2621" s="191"/>
      <c r="B2621" s="191"/>
      <c r="C2621" s="63"/>
      <c r="D2621" s="191"/>
      <c r="E2621" s="63"/>
      <c r="F2621" s="63"/>
      <c r="G2621" s="191"/>
      <c r="H2621" s="191"/>
      <c r="I2621" s="191"/>
      <c r="J2621" s="191"/>
      <c r="K2621" s="191"/>
      <c r="L2621" s="191"/>
      <c r="M2621" s="191"/>
      <c r="N2621" s="191"/>
    </row>
    <row r="2622" spans="1:14" s="434" customFormat="1">
      <c r="A2622" s="191"/>
      <c r="B2622" s="191"/>
      <c r="C2622" s="63"/>
      <c r="D2622" s="191"/>
      <c r="E2622" s="63"/>
      <c r="F2622" s="63"/>
      <c r="G2622" s="191"/>
      <c r="H2622" s="191"/>
      <c r="I2622" s="191"/>
      <c r="J2622" s="191"/>
      <c r="K2622" s="191"/>
      <c r="L2622" s="191"/>
      <c r="M2622" s="191"/>
      <c r="N2622" s="191"/>
    </row>
    <row r="2623" spans="1:14" s="434" customFormat="1">
      <c r="A2623" s="191"/>
      <c r="B2623" s="191"/>
      <c r="C2623" s="63"/>
      <c r="D2623" s="191"/>
      <c r="E2623" s="63"/>
      <c r="F2623" s="63"/>
      <c r="G2623" s="191"/>
      <c r="H2623" s="191"/>
      <c r="I2623" s="191"/>
      <c r="J2623" s="191"/>
      <c r="K2623" s="191"/>
      <c r="L2623" s="191"/>
      <c r="M2623" s="191"/>
      <c r="N2623" s="191"/>
    </row>
    <row r="2624" spans="1:14" s="434" customFormat="1">
      <c r="A2624" s="191"/>
      <c r="B2624" s="191"/>
      <c r="C2624" s="63"/>
      <c r="D2624" s="191"/>
      <c r="E2624" s="63"/>
      <c r="F2624" s="63"/>
      <c r="G2624" s="191"/>
      <c r="H2624" s="191"/>
      <c r="I2624" s="191"/>
      <c r="J2624" s="191"/>
      <c r="K2624" s="191"/>
      <c r="L2624" s="191"/>
      <c r="M2624" s="191"/>
      <c r="N2624" s="191"/>
    </row>
    <row r="2625" spans="1:14" s="434" customFormat="1">
      <c r="A2625" s="191"/>
      <c r="B2625" s="191"/>
      <c r="C2625" s="63"/>
      <c r="D2625" s="191"/>
      <c r="E2625" s="63"/>
      <c r="F2625" s="63"/>
      <c r="G2625" s="191"/>
      <c r="H2625" s="191"/>
      <c r="I2625" s="191"/>
      <c r="J2625" s="191"/>
      <c r="K2625" s="191"/>
      <c r="L2625" s="191"/>
      <c r="M2625" s="191"/>
      <c r="N2625" s="191"/>
    </row>
    <row r="2626" spans="1:14" s="434" customFormat="1">
      <c r="A2626" s="191"/>
      <c r="B2626" s="191"/>
      <c r="C2626" s="63"/>
      <c r="D2626" s="191"/>
      <c r="E2626" s="63"/>
      <c r="F2626" s="63"/>
      <c r="G2626" s="191"/>
      <c r="H2626" s="191"/>
      <c r="I2626" s="191"/>
      <c r="J2626" s="191"/>
      <c r="K2626" s="191"/>
      <c r="L2626" s="191"/>
      <c r="M2626" s="191"/>
      <c r="N2626" s="191"/>
    </row>
    <row r="2627" spans="1:14" s="434" customFormat="1">
      <c r="A2627" s="191"/>
      <c r="B2627" s="191"/>
      <c r="C2627" s="63"/>
      <c r="D2627" s="191"/>
      <c r="E2627" s="63"/>
      <c r="F2627" s="63"/>
      <c r="G2627" s="191"/>
      <c r="H2627" s="191"/>
      <c r="I2627" s="191"/>
      <c r="J2627" s="191"/>
      <c r="K2627" s="191"/>
      <c r="L2627" s="191"/>
      <c r="M2627" s="191"/>
      <c r="N2627" s="191"/>
    </row>
    <row r="2628" spans="1:14" s="434" customFormat="1">
      <c r="A2628" s="191"/>
      <c r="B2628" s="191"/>
      <c r="C2628" s="63"/>
      <c r="D2628" s="191"/>
      <c r="E2628" s="63"/>
      <c r="F2628" s="63"/>
      <c r="G2628" s="191"/>
      <c r="H2628" s="191"/>
      <c r="I2628" s="191"/>
      <c r="J2628" s="191"/>
      <c r="K2628" s="191"/>
      <c r="L2628" s="191"/>
      <c r="M2628" s="191"/>
      <c r="N2628" s="191"/>
    </row>
    <row r="2629" spans="1:14" s="434" customFormat="1">
      <c r="A2629" s="191"/>
      <c r="B2629" s="191"/>
      <c r="C2629" s="63"/>
      <c r="D2629" s="191"/>
      <c r="E2629" s="63"/>
      <c r="F2629" s="63"/>
      <c r="G2629" s="191"/>
      <c r="H2629" s="191"/>
      <c r="I2629" s="191"/>
      <c r="J2629" s="191"/>
      <c r="K2629" s="191"/>
      <c r="L2629" s="191"/>
      <c r="M2629" s="191"/>
      <c r="N2629" s="191"/>
    </row>
    <row r="2630" spans="1:14" s="434" customFormat="1">
      <c r="A2630" s="191"/>
      <c r="B2630" s="191"/>
      <c r="C2630" s="63"/>
      <c r="D2630" s="191"/>
      <c r="E2630" s="63"/>
      <c r="F2630" s="63"/>
      <c r="G2630" s="191"/>
      <c r="H2630" s="191"/>
      <c r="I2630" s="191"/>
      <c r="J2630" s="191"/>
      <c r="K2630" s="191"/>
      <c r="L2630" s="191"/>
      <c r="M2630" s="191"/>
      <c r="N2630" s="191"/>
    </row>
    <row r="2631" spans="1:14" s="434" customFormat="1">
      <c r="A2631" s="191"/>
      <c r="B2631" s="191"/>
      <c r="C2631" s="63"/>
      <c r="D2631" s="191"/>
      <c r="E2631" s="63"/>
      <c r="F2631" s="63"/>
      <c r="G2631" s="191"/>
      <c r="H2631" s="191"/>
      <c r="I2631" s="191"/>
      <c r="J2631" s="191"/>
      <c r="K2631" s="191"/>
      <c r="L2631" s="191"/>
      <c r="M2631" s="191"/>
      <c r="N2631" s="191"/>
    </row>
    <row r="2632" spans="1:14" s="434" customFormat="1">
      <c r="A2632" s="191"/>
      <c r="B2632" s="191"/>
      <c r="C2632" s="63"/>
      <c r="D2632" s="191"/>
      <c r="E2632" s="63"/>
      <c r="F2632" s="63"/>
      <c r="G2632" s="191"/>
      <c r="H2632" s="191"/>
      <c r="I2632" s="191"/>
      <c r="J2632" s="191"/>
      <c r="K2632" s="191"/>
      <c r="L2632" s="191"/>
      <c r="M2632" s="191"/>
      <c r="N2632" s="191"/>
    </row>
    <row r="2633" spans="1:14" s="434" customFormat="1">
      <c r="A2633" s="191"/>
      <c r="B2633" s="191"/>
      <c r="C2633" s="63"/>
      <c r="D2633" s="191"/>
      <c r="E2633" s="63"/>
      <c r="F2633" s="63"/>
      <c r="G2633" s="191"/>
      <c r="H2633" s="191"/>
      <c r="I2633" s="191"/>
      <c r="J2633" s="191"/>
      <c r="K2633" s="191"/>
      <c r="L2633" s="191"/>
      <c r="M2633" s="191"/>
      <c r="N2633" s="191"/>
    </row>
    <row r="2634" spans="1:14" s="434" customFormat="1">
      <c r="A2634" s="191"/>
      <c r="B2634" s="191"/>
      <c r="C2634" s="63"/>
      <c r="D2634" s="191"/>
      <c r="E2634" s="63"/>
      <c r="F2634" s="63"/>
      <c r="G2634" s="191"/>
      <c r="H2634" s="191"/>
      <c r="I2634" s="191"/>
      <c r="J2634" s="191"/>
      <c r="K2634" s="191"/>
      <c r="L2634" s="191"/>
      <c r="M2634" s="191"/>
      <c r="N2634" s="191"/>
    </row>
    <row r="2635" spans="1:14" s="434" customFormat="1">
      <c r="A2635" s="191"/>
      <c r="B2635" s="191"/>
      <c r="C2635" s="63"/>
      <c r="D2635" s="191"/>
      <c r="E2635" s="63"/>
      <c r="F2635" s="63"/>
      <c r="G2635" s="191"/>
      <c r="H2635" s="191"/>
      <c r="I2635" s="191"/>
      <c r="J2635" s="191"/>
      <c r="K2635" s="191"/>
      <c r="L2635" s="191"/>
      <c r="M2635" s="191"/>
      <c r="N2635" s="191"/>
    </row>
    <row r="2636" spans="1:14" s="434" customFormat="1">
      <c r="A2636" s="191"/>
      <c r="B2636" s="191"/>
      <c r="C2636" s="63"/>
      <c r="D2636" s="191"/>
      <c r="E2636" s="63"/>
      <c r="F2636" s="63"/>
      <c r="G2636" s="191"/>
      <c r="H2636" s="191"/>
      <c r="I2636" s="191"/>
      <c r="J2636" s="191"/>
      <c r="K2636" s="191"/>
      <c r="L2636" s="191"/>
      <c r="M2636" s="191"/>
      <c r="N2636" s="191"/>
    </row>
    <row r="2637" spans="1:14" s="434" customFormat="1">
      <c r="A2637" s="191"/>
      <c r="B2637" s="191"/>
      <c r="C2637" s="63"/>
      <c r="D2637" s="191"/>
      <c r="E2637" s="63"/>
      <c r="F2637" s="63"/>
      <c r="G2637" s="191"/>
      <c r="H2637" s="191"/>
      <c r="I2637" s="191"/>
      <c r="J2637" s="191"/>
      <c r="K2637" s="191"/>
      <c r="L2637" s="191"/>
      <c r="M2637" s="191"/>
      <c r="N2637" s="191"/>
    </row>
    <row r="2638" spans="1:14" s="434" customFormat="1">
      <c r="A2638" s="191"/>
      <c r="B2638" s="191"/>
      <c r="C2638" s="63"/>
      <c r="D2638" s="191"/>
      <c r="E2638" s="63"/>
      <c r="F2638" s="63"/>
      <c r="G2638" s="191"/>
      <c r="H2638" s="191"/>
      <c r="I2638" s="191"/>
      <c r="J2638" s="191"/>
      <c r="K2638" s="191"/>
      <c r="L2638" s="191"/>
      <c r="M2638" s="191"/>
      <c r="N2638" s="191"/>
    </row>
    <row r="2639" spans="1:14" s="434" customFormat="1">
      <c r="A2639" s="191"/>
      <c r="B2639" s="191"/>
      <c r="C2639" s="63"/>
      <c r="D2639" s="191"/>
      <c r="E2639" s="63"/>
      <c r="F2639" s="63"/>
      <c r="G2639" s="191"/>
      <c r="H2639" s="191"/>
      <c r="I2639" s="191"/>
      <c r="J2639" s="191"/>
      <c r="K2639" s="191"/>
      <c r="L2639" s="191"/>
      <c r="M2639" s="191"/>
      <c r="N2639" s="191"/>
    </row>
    <row r="2640" spans="1:14" s="434" customFormat="1">
      <c r="A2640" s="191"/>
      <c r="B2640" s="191"/>
      <c r="C2640" s="63"/>
      <c r="D2640" s="191"/>
      <c r="E2640" s="63"/>
      <c r="F2640" s="63"/>
      <c r="G2640" s="191"/>
      <c r="H2640" s="191"/>
      <c r="I2640" s="191"/>
      <c r="J2640" s="191"/>
      <c r="K2640" s="191"/>
      <c r="L2640" s="191"/>
      <c r="M2640" s="191"/>
      <c r="N2640" s="191"/>
    </row>
    <row r="2641" spans="1:14" s="434" customFormat="1">
      <c r="A2641" s="191"/>
      <c r="B2641" s="191"/>
      <c r="C2641" s="63"/>
      <c r="D2641" s="191"/>
      <c r="E2641" s="63"/>
      <c r="F2641" s="63"/>
      <c r="G2641" s="191"/>
      <c r="H2641" s="191"/>
      <c r="I2641" s="191"/>
      <c r="J2641" s="191"/>
      <c r="K2641" s="191"/>
      <c r="L2641" s="191"/>
      <c r="M2641" s="191"/>
      <c r="N2641" s="191"/>
    </row>
    <row r="2642" spans="1:14" s="434" customFormat="1">
      <c r="A2642" s="191"/>
      <c r="B2642" s="191"/>
      <c r="C2642" s="63"/>
      <c r="D2642" s="191"/>
      <c r="E2642" s="63"/>
      <c r="F2642" s="63"/>
      <c r="G2642" s="191"/>
      <c r="H2642" s="191"/>
      <c r="I2642" s="191"/>
      <c r="J2642" s="191"/>
      <c r="K2642" s="191"/>
      <c r="L2642" s="191"/>
      <c r="M2642" s="191"/>
      <c r="N2642" s="191"/>
    </row>
    <row r="2643" spans="1:14" s="434" customFormat="1">
      <c r="A2643" s="191"/>
      <c r="B2643" s="191"/>
      <c r="C2643" s="63"/>
      <c r="D2643" s="191"/>
      <c r="E2643" s="63"/>
      <c r="F2643" s="63"/>
      <c r="G2643" s="191"/>
      <c r="H2643" s="191"/>
      <c r="I2643" s="191"/>
      <c r="J2643" s="191"/>
      <c r="K2643" s="191"/>
      <c r="L2643" s="191"/>
      <c r="M2643" s="191"/>
      <c r="N2643" s="191"/>
    </row>
    <row r="2644" spans="1:14" s="434" customFormat="1">
      <c r="A2644" s="191"/>
      <c r="B2644" s="191"/>
      <c r="C2644" s="63"/>
      <c r="D2644" s="191"/>
      <c r="E2644" s="63"/>
      <c r="F2644" s="63"/>
      <c r="G2644" s="191"/>
      <c r="H2644" s="191"/>
      <c r="I2644" s="191"/>
      <c r="J2644" s="191"/>
      <c r="K2644" s="191"/>
      <c r="L2644" s="191"/>
      <c r="M2644" s="191"/>
      <c r="N2644" s="191"/>
    </row>
    <row r="2645" spans="1:14" s="434" customFormat="1">
      <c r="A2645" s="191"/>
      <c r="B2645" s="191"/>
      <c r="C2645" s="63"/>
      <c r="D2645" s="191"/>
      <c r="E2645" s="63"/>
      <c r="F2645" s="63"/>
      <c r="G2645" s="191"/>
      <c r="H2645" s="191"/>
      <c r="I2645" s="191"/>
      <c r="J2645" s="191"/>
      <c r="K2645" s="191"/>
      <c r="L2645" s="191"/>
      <c r="M2645" s="191"/>
      <c r="N2645" s="191"/>
    </row>
    <row r="2646" spans="1:14" s="434" customFormat="1">
      <c r="A2646" s="191"/>
      <c r="B2646" s="191"/>
      <c r="C2646" s="63"/>
      <c r="D2646" s="191"/>
      <c r="E2646" s="63"/>
      <c r="F2646" s="63"/>
      <c r="G2646" s="191"/>
      <c r="H2646" s="191"/>
      <c r="I2646" s="191"/>
      <c r="J2646" s="191"/>
      <c r="K2646" s="191"/>
      <c r="L2646" s="191"/>
      <c r="M2646" s="191"/>
      <c r="N2646" s="191"/>
    </row>
    <row r="2647" spans="1:14" s="434" customFormat="1">
      <c r="A2647" s="191"/>
      <c r="B2647" s="191"/>
      <c r="C2647" s="63"/>
      <c r="D2647" s="191"/>
      <c r="E2647" s="63"/>
      <c r="F2647" s="63"/>
      <c r="G2647" s="191"/>
      <c r="H2647" s="191"/>
      <c r="I2647" s="191"/>
      <c r="J2647" s="191"/>
      <c r="K2647" s="191"/>
      <c r="L2647" s="191"/>
      <c r="M2647" s="191"/>
      <c r="N2647" s="191"/>
    </row>
    <row r="2648" spans="1:14" s="434" customFormat="1">
      <c r="A2648" s="191"/>
      <c r="B2648" s="191"/>
      <c r="C2648" s="63"/>
      <c r="D2648" s="191"/>
      <c r="E2648" s="63"/>
      <c r="F2648" s="63"/>
      <c r="G2648" s="191"/>
      <c r="H2648" s="191"/>
      <c r="I2648" s="191"/>
      <c r="J2648" s="191"/>
      <c r="K2648" s="191"/>
      <c r="L2648" s="191"/>
      <c r="M2648" s="191"/>
      <c r="N2648" s="191"/>
    </row>
    <row r="2649" spans="1:14" s="434" customFormat="1">
      <c r="A2649" s="191"/>
      <c r="B2649" s="191"/>
      <c r="C2649" s="63"/>
      <c r="D2649" s="191"/>
      <c r="E2649" s="63"/>
      <c r="F2649" s="63"/>
      <c r="G2649" s="191"/>
      <c r="H2649" s="191"/>
      <c r="I2649" s="191"/>
      <c r="J2649" s="191"/>
      <c r="K2649" s="191"/>
      <c r="L2649" s="191"/>
      <c r="M2649" s="191"/>
      <c r="N2649" s="191"/>
    </row>
    <row r="2650" spans="1:14" s="434" customFormat="1">
      <c r="A2650" s="191"/>
      <c r="B2650" s="191"/>
      <c r="C2650" s="63"/>
      <c r="D2650" s="191"/>
      <c r="E2650" s="63"/>
      <c r="F2650" s="63"/>
      <c r="G2650" s="191"/>
      <c r="H2650" s="191"/>
      <c r="I2650" s="191"/>
      <c r="J2650" s="191"/>
      <c r="K2650" s="191"/>
      <c r="L2650" s="191"/>
      <c r="M2650" s="191"/>
      <c r="N2650" s="191"/>
    </row>
    <row r="2651" spans="1:14" s="434" customFormat="1">
      <c r="A2651" s="191"/>
      <c r="B2651" s="191"/>
      <c r="C2651" s="63"/>
      <c r="D2651" s="191"/>
      <c r="E2651" s="63"/>
      <c r="F2651" s="63"/>
      <c r="G2651" s="191"/>
      <c r="H2651" s="191"/>
      <c r="I2651" s="191"/>
      <c r="J2651" s="191"/>
      <c r="K2651" s="191"/>
      <c r="L2651" s="191"/>
      <c r="M2651" s="191"/>
      <c r="N2651" s="191"/>
    </row>
    <row r="2652" spans="1:14" s="434" customFormat="1">
      <c r="A2652" s="191"/>
      <c r="B2652" s="191"/>
      <c r="C2652" s="63"/>
      <c r="D2652" s="191"/>
      <c r="E2652" s="63"/>
      <c r="F2652" s="63"/>
      <c r="G2652" s="191"/>
      <c r="H2652" s="191"/>
      <c r="I2652" s="191"/>
      <c r="J2652" s="191"/>
      <c r="K2652" s="191"/>
      <c r="L2652" s="191"/>
      <c r="M2652" s="191"/>
      <c r="N2652" s="191"/>
    </row>
    <row r="2653" spans="1:14" s="434" customFormat="1">
      <c r="A2653" s="191"/>
      <c r="B2653" s="191"/>
      <c r="C2653" s="63"/>
      <c r="D2653" s="191"/>
      <c r="E2653" s="63"/>
      <c r="F2653" s="63"/>
      <c r="G2653" s="191"/>
      <c r="H2653" s="191"/>
      <c r="I2653" s="191"/>
      <c r="J2653" s="191"/>
      <c r="K2653" s="191"/>
      <c r="L2653" s="191"/>
      <c r="M2653" s="191"/>
      <c r="N2653" s="191"/>
    </row>
    <row r="2654" spans="1:14" s="434" customFormat="1">
      <c r="A2654" s="191"/>
      <c r="B2654" s="191"/>
      <c r="C2654" s="63"/>
      <c r="D2654" s="191"/>
      <c r="E2654" s="63"/>
      <c r="F2654" s="63"/>
      <c r="G2654" s="191"/>
      <c r="H2654" s="191"/>
      <c r="I2654" s="191"/>
      <c r="J2654" s="191"/>
      <c r="K2654" s="191"/>
      <c r="L2654" s="191"/>
      <c r="M2654" s="191"/>
      <c r="N2654" s="191"/>
    </row>
    <row r="2655" spans="1:14" s="434" customFormat="1">
      <c r="A2655" s="191"/>
      <c r="B2655" s="191"/>
      <c r="C2655" s="63"/>
      <c r="D2655" s="191"/>
      <c r="E2655" s="63"/>
      <c r="F2655" s="63"/>
      <c r="G2655" s="191"/>
      <c r="H2655" s="191"/>
      <c r="I2655" s="191"/>
      <c r="J2655" s="191"/>
      <c r="K2655" s="191"/>
      <c r="L2655" s="191"/>
      <c r="M2655" s="191"/>
      <c r="N2655" s="191"/>
    </row>
    <row r="2656" spans="1:14" s="434" customFormat="1">
      <c r="A2656" s="191"/>
      <c r="B2656" s="191"/>
      <c r="C2656" s="63"/>
      <c r="D2656" s="191"/>
      <c r="E2656" s="63"/>
      <c r="F2656" s="63"/>
      <c r="G2656" s="191"/>
      <c r="H2656" s="191"/>
      <c r="I2656" s="191"/>
      <c r="J2656" s="191"/>
      <c r="K2656" s="191"/>
      <c r="L2656" s="191"/>
      <c r="M2656" s="191"/>
      <c r="N2656" s="191"/>
    </row>
    <row r="2657" spans="1:14" s="434" customFormat="1">
      <c r="A2657" s="191"/>
      <c r="B2657" s="191"/>
      <c r="C2657" s="63"/>
      <c r="D2657" s="191"/>
      <c r="E2657" s="63"/>
      <c r="F2657" s="63"/>
      <c r="G2657" s="191"/>
      <c r="H2657" s="191"/>
      <c r="I2657" s="191"/>
      <c r="J2657" s="191"/>
      <c r="K2657" s="191"/>
      <c r="L2657" s="191"/>
      <c r="M2657" s="191"/>
      <c r="N2657" s="191"/>
    </row>
    <row r="2658" spans="1:14" s="434" customFormat="1">
      <c r="A2658" s="191"/>
      <c r="B2658" s="191"/>
      <c r="C2658" s="63"/>
      <c r="D2658" s="191"/>
      <c r="E2658" s="63"/>
      <c r="F2658" s="63"/>
      <c r="G2658" s="191"/>
      <c r="H2658" s="191"/>
      <c r="I2658" s="191"/>
      <c r="J2658" s="191"/>
      <c r="K2658" s="191"/>
      <c r="L2658" s="191"/>
      <c r="M2658" s="191"/>
      <c r="N2658" s="191"/>
    </row>
    <row r="2659" spans="1:14" s="434" customFormat="1">
      <c r="A2659" s="191"/>
      <c r="B2659" s="191"/>
      <c r="C2659" s="63"/>
      <c r="D2659" s="191"/>
      <c r="E2659" s="63"/>
      <c r="F2659" s="63"/>
      <c r="G2659" s="191"/>
      <c r="H2659" s="191"/>
      <c r="I2659" s="191"/>
      <c r="J2659" s="191"/>
      <c r="K2659" s="191"/>
      <c r="L2659" s="191"/>
      <c r="M2659" s="191"/>
      <c r="N2659" s="191"/>
    </row>
    <row r="2660" spans="1:14" s="434" customFormat="1">
      <c r="A2660" s="191"/>
      <c r="B2660" s="191"/>
      <c r="C2660" s="63"/>
      <c r="D2660" s="191"/>
      <c r="E2660" s="63"/>
      <c r="F2660" s="63"/>
      <c r="G2660" s="191"/>
      <c r="H2660" s="191"/>
      <c r="I2660" s="191"/>
      <c r="J2660" s="191"/>
      <c r="K2660" s="191"/>
      <c r="L2660" s="191"/>
      <c r="M2660" s="191"/>
      <c r="N2660" s="191"/>
    </row>
    <row r="2661" spans="1:14" s="434" customFormat="1">
      <c r="A2661" s="191"/>
      <c r="B2661" s="191"/>
      <c r="C2661" s="63"/>
      <c r="D2661" s="191"/>
      <c r="E2661" s="63"/>
      <c r="F2661" s="63"/>
      <c r="G2661" s="191"/>
      <c r="H2661" s="191"/>
      <c r="I2661" s="191"/>
      <c r="J2661" s="191"/>
      <c r="K2661" s="191"/>
      <c r="L2661" s="191"/>
      <c r="M2661" s="191"/>
      <c r="N2661" s="191"/>
    </row>
    <row r="2662" spans="1:14" s="434" customFormat="1">
      <c r="A2662" s="191"/>
      <c r="B2662" s="191"/>
      <c r="C2662" s="63"/>
      <c r="D2662" s="191"/>
      <c r="E2662" s="63"/>
      <c r="F2662" s="63"/>
      <c r="G2662" s="191"/>
      <c r="H2662" s="191"/>
      <c r="I2662" s="191"/>
      <c r="J2662" s="191"/>
      <c r="K2662" s="191"/>
      <c r="L2662" s="191"/>
      <c r="M2662" s="191"/>
      <c r="N2662" s="191"/>
    </row>
    <row r="2663" spans="1:14" s="434" customFormat="1">
      <c r="A2663" s="191"/>
      <c r="B2663" s="191"/>
      <c r="C2663" s="63"/>
      <c r="D2663" s="191"/>
      <c r="E2663" s="63"/>
      <c r="F2663" s="63"/>
      <c r="G2663" s="191"/>
      <c r="H2663" s="191"/>
      <c r="I2663" s="191"/>
      <c r="J2663" s="191"/>
      <c r="K2663" s="191"/>
      <c r="L2663" s="191"/>
      <c r="M2663" s="191"/>
      <c r="N2663" s="191"/>
    </row>
    <row r="2664" spans="1:14" s="434" customFormat="1">
      <c r="A2664" s="191"/>
      <c r="B2664" s="191"/>
      <c r="C2664" s="63"/>
      <c r="D2664" s="191"/>
      <c r="E2664" s="63"/>
      <c r="F2664" s="63"/>
      <c r="G2664" s="191"/>
      <c r="H2664" s="191"/>
      <c r="I2664" s="191"/>
      <c r="J2664" s="191"/>
      <c r="K2664" s="191"/>
      <c r="L2664" s="191"/>
      <c r="M2664" s="191"/>
      <c r="N2664" s="191"/>
    </row>
    <row r="2665" spans="1:14" s="434" customFormat="1">
      <c r="A2665" s="191"/>
      <c r="B2665" s="191"/>
      <c r="C2665" s="63"/>
      <c r="D2665" s="191"/>
      <c r="E2665" s="63"/>
      <c r="F2665" s="63"/>
      <c r="G2665" s="191"/>
      <c r="H2665" s="191"/>
      <c r="I2665" s="191"/>
      <c r="J2665" s="191"/>
      <c r="K2665" s="191"/>
      <c r="L2665" s="191"/>
      <c r="M2665" s="191"/>
      <c r="N2665" s="191"/>
    </row>
    <row r="2666" spans="1:14" s="434" customFormat="1">
      <c r="A2666" s="191"/>
      <c r="B2666" s="191"/>
      <c r="C2666" s="63"/>
      <c r="D2666" s="191"/>
      <c r="E2666" s="63"/>
      <c r="F2666" s="63"/>
      <c r="G2666" s="191"/>
      <c r="H2666" s="191"/>
      <c r="I2666" s="191"/>
      <c r="J2666" s="191"/>
      <c r="K2666" s="191"/>
      <c r="L2666" s="191"/>
      <c r="M2666" s="191"/>
      <c r="N2666" s="191"/>
    </row>
    <row r="2667" spans="1:14" s="434" customFormat="1">
      <c r="A2667" s="191"/>
      <c r="B2667" s="191"/>
      <c r="C2667" s="63"/>
      <c r="D2667" s="191"/>
      <c r="E2667" s="63"/>
      <c r="F2667" s="63"/>
      <c r="G2667" s="191"/>
      <c r="H2667" s="191"/>
      <c r="I2667" s="191"/>
      <c r="J2667" s="191"/>
      <c r="K2667" s="191"/>
      <c r="L2667" s="191"/>
      <c r="M2667" s="191"/>
      <c r="N2667" s="191"/>
    </row>
    <row r="2668" spans="1:14" s="434" customFormat="1">
      <c r="A2668" s="191"/>
      <c r="B2668" s="191"/>
      <c r="C2668" s="63"/>
      <c r="D2668" s="191"/>
      <c r="E2668" s="63"/>
      <c r="F2668" s="63"/>
      <c r="G2668" s="191"/>
      <c r="H2668" s="191"/>
      <c r="I2668" s="191"/>
      <c r="J2668" s="191"/>
      <c r="K2668" s="191"/>
      <c r="L2668" s="191"/>
      <c r="M2668" s="191"/>
      <c r="N2668" s="191"/>
    </row>
    <row r="2669" spans="1:14" s="434" customFormat="1">
      <c r="A2669" s="191"/>
      <c r="B2669" s="191"/>
      <c r="C2669" s="63"/>
      <c r="D2669" s="191"/>
      <c r="E2669" s="63"/>
      <c r="F2669" s="63"/>
      <c r="G2669" s="191"/>
      <c r="H2669" s="191"/>
      <c r="I2669" s="191"/>
      <c r="J2669" s="191"/>
      <c r="K2669" s="191"/>
      <c r="L2669" s="191"/>
      <c r="M2669" s="191"/>
      <c r="N2669" s="191"/>
    </row>
    <row r="2670" spans="1:14" s="434" customFormat="1">
      <c r="A2670" s="191"/>
      <c r="B2670" s="191"/>
      <c r="C2670" s="63"/>
      <c r="D2670" s="191"/>
      <c r="E2670" s="63"/>
      <c r="F2670" s="63"/>
      <c r="G2670" s="191"/>
      <c r="H2670" s="191"/>
      <c r="I2670" s="191"/>
      <c r="J2670" s="191"/>
      <c r="K2670" s="191"/>
      <c r="L2670" s="191"/>
      <c r="M2670" s="191"/>
      <c r="N2670" s="191"/>
    </row>
    <row r="2671" spans="1:14" s="434" customFormat="1">
      <c r="A2671" s="191"/>
      <c r="B2671" s="191"/>
      <c r="C2671" s="63"/>
      <c r="D2671" s="191"/>
      <c r="E2671" s="63"/>
      <c r="F2671" s="63"/>
      <c r="G2671" s="191"/>
      <c r="H2671" s="191"/>
      <c r="I2671" s="191"/>
      <c r="J2671" s="191"/>
      <c r="K2671" s="191"/>
      <c r="L2671" s="191"/>
      <c r="M2671" s="191"/>
      <c r="N2671" s="191"/>
    </row>
    <row r="2672" spans="1:14" s="434" customFormat="1">
      <c r="A2672" s="191"/>
      <c r="B2672" s="191"/>
      <c r="C2672" s="63"/>
      <c r="D2672" s="191"/>
      <c r="E2672" s="63"/>
      <c r="F2672" s="63"/>
      <c r="G2672" s="191"/>
      <c r="H2672" s="191"/>
      <c r="I2672" s="191"/>
      <c r="J2672" s="191"/>
      <c r="K2672" s="191"/>
      <c r="L2672" s="191"/>
      <c r="M2672" s="191"/>
      <c r="N2672" s="191"/>
    </row>
    <row r="2673" spans="1:14" s="434" customFormat="1">
      <c r="A2673" s="191"/>
      <c r="B2673" s="191"/>
      <c r="C2673" s="63"/>
      <c r="D2673" s="191"/>
      <c r="E2673" s="63"/>
      <c r="F2673" s="63"/>
      <c r="G2673" s="191"/>
      <c r="H2673" s="191"/>
      <c r="I2673" s="191"/>
      <c r="J2673" s="191"/>
      <c r="K2673" s="191"/>
      <c r="L2673" s="191"/>
      <c r="M2673" s="191"/>
      <c r="N2673" s="191"/>
    </row>
    <row r="2674" spans="1:14" s="434" customFormat="1">
      <c r="A2674" s="191"/>
      <c r="B2674" s="191"/>
      <c r="C2674" s="63"/>
      <c r="D2674" s="191"/>
      <c r="E2674" s="63"/>
      <c r="F2674" s="63"/>
      <c r="G2674" s="191"/>
      <c r="H2674" s="191"/>
      <c r="I2674" s="191"/>
      <c r="J2674" s="191"/>
      <c r="K2674" s="191"/>
      <c r="L2674" s="191"/>
      <c r="M2674" s="191"/>
      <c r="N2674" s="191"/>
    </row>
    <row r="2675" spans="1:14" s="434" customFormat="1">
      <c r="A2675" s="191"/>
      <c r="B2675" s="191"/>
      <c r="C2675" s="63"/>
      <c r="D2675" s="191"/>
      <c r="E2675" s="63"/>
      <c r="F2675" s="63"/>
      <c r="G2675" s="191"/>
      <c r="H2675" s="191"/>
      <c r="I2675" s="191"/>
      <c r="J2675" s="191"/>
      <c r="K2675" s="191"/>
      <c r="L2675" s="191"/>
      <c r="M2675" s="191"/>
      <c r="N2675" s="191"/>
    </row>
    <row r="2676" spans="1:14" s="434" customFormat="1">
      <c r="A2676" s="191"/>
      <c r="B2676" s="191"/>
      <c r="C2676" s="63"/>
      <c r="D2676" s="191"/>
      <c r="E2676" s="63"/>
      <c r="F2676" s="63"/>
      <c r="G2676" s="191"/>
      <c r="H2676" s="191"/>
      <c r="I2676" s="191"/>
      <c r="J2676" s="191"/>
      <c r="K2676" s="191"/>
      <c r="L2676" s="191"/>
      <c r="M2676" s="191"/>
      <c r="N2676" s="191"/>
    </row>
    <row r="2677" spans="1:14" s="434" customFormat="1">
      <c r="A2677" s="191"/>
      <c r="B2677" s="191"/>
      <c r="C2677" s="63"/>
      <c r="D2677" s="191"/>
      <c r="E2677" s="63"/>
      <c r="F2677" s="63"/>
      <c r="G2677" s="191"/>
      <c r="H2677" s="191"/>
      <c r="I2677" s="191"/>
      <c r="J2677" s="191"/>
      <c r="K2677" s="191"/>
      <c r="L2677" s="191"/>
      <c r="M2677" s="191"/>
      <c r="N2677" s="191"/>
    </row>
    <row r="2678" spans="1:14" s="434" customFormat="1">
      <c r="A2678" s="191"/>
      <c r="B2678" s="191"/>
      <c r="C2678" s="63"/>
      <c r="D2678" s="191"/>
      <c r="E2678" s="63"/>
      <c r="F2678" s="63"/>
      <c r="G2678" s="191"/>
      <c r="H2678" s="191"/>
      <c r="I2678" s="191"/>
      <c r="J2678" s="191"/>
      <c r="K2678" s="191"/>
      <c r="L2678" s="191"/>
      <c r="M2678" s="191"/>
      <c r="N2678" s="191"/>
    </row>
    <row r="2679" spans="1:14" s="434" customFormat="1">
      <c r="A2679" s="191"/>
      <c r="B2679" s="191"/>
      <c r="C2679" s="63"/>
      <c r="D2679" s="191"/>
      <c r="E2679" s="63"/>
      <c r="F2679" s="63"/>
      <c r="G2679" s="191"/>
      <c r="H2679" s="191"/>
      <c r="I2679" s="191"/>
      <c r="J2679" s="191"/>
      <c r="K2679" s="191"/>
      <c r="L2679" s="191"/>
      <c r="M2679" s="191"/>
      <c r="N2679" s="191"/>
    </row>
    <row r="2680" spans="1:14" s="434" customFormat="1">
      <c r="A2680" s="191"/>
      <c r="B2680" s="191"/>
      <c r="C2680" s="63"/>
      <c r="D2680" s="191"/>
      <c r="E2680" s="63"/>
      <c r="F2680" s="63"/>
      <c r="G2680" s="191"/>
      <c r="H2680" s="191"/>
      <c r="I2680" s="191"/>
      <c r="J2680" s="191"/>
      <c r="K2680" s="191"/>
      <c r="L2680" s="191"/>
      <c r="M2680" s="191"/>
      <c r="N2680" s="191"/>
    </row>
    <row r="2681" spans="1:14" s="434" customFormat="1">
      <c r="A2681" s="191"/>
      <c r="B2681" s="191"/>
      <c r="C2681" s="63"/>
      <c r="D2681" s="191"/>
      <c r="E2681" s="63"/>
      <c r="F2681" s="63"/>
      <c r="G2681" s="191"/>
      <c r="H2681" s="191"/>
      <c r="I2681" s="191"/>
      <c r="J2681" s="191"/>
      <c r="K2681" s="191"/>
      <c r="L2681" s="191"/>
      <c r="M2681" s="191"/>
      <c r="N2681" s="191"/>
    </row>
    <row r="2682" spans="1:14" s="434" customFormat="1">
      <c r="A2682" s="191"/>
      <c r="B2682" s="191"/>
      <c r="C2682" s="63"/>
      <c r="D2682" s="191"/>
      <c r="E2682" s="63"/>
      <c r="F2682" s="63"/>
      <c r="G2682" s="191"/>
      <c r="H2682" s="191"/>
      <c r="I2682" s="191"/>
      <c r="J2682" s="191"/>
      <c r="K2682" s="191"/>
      <c r="L2682" s="191"/>
      <c r="M2682" s="191"/>
      <c r="N2682" s="191"/>
    </row>
    <row r="2683" spans="1:14" s="434" customFormat="1">
      <c r="A2683" s="191"/>
      <c r="B2683" s="191"/>
      <c r="C2683" s="63"/>
      <c r="D2683" s="191"/>
      <c r="E2683" s="63"/>
      <c r="F2683" s="63"/>
      <c r="G2683" s="191"/>
      <c r="H2683" s="191"/>
      <c r="I2683" s="191"/>
      <c r="J2683" s="191"/>
      <c r="K2683" s="191"/>
      <c r="L2683" s="191"/>
      <c r="M2683" s="191"/>
      <c r="N2683" s="191"/>
    </row>
    <row r="2684" spans="1:14" s="434" customFormat="1">
      <c r="A2684" s="191"/>
      <c r="B2684" s="191"/>
      <c r="C2684" s="63"/>
      <c r="D2684" s="191"/>
      <c r="E2684" s="63"/>
      <c r="F2684" s="63"/>
      <c r="G2684" s="191"/>
      <c r="H2684" s="191"/>
      <c r="I2684" s="191"/>
      <c r="J2684" s="191"/>
      <c r="K2684" s="191"/>
      <c r="L2684" s="191"/>
      <c r="M2684" s="191"/>
      <c r="N2684" s="191"/>
    </row>
    <row r="2685" spans="1:14" s="434" customFormat="1">
      <c r="A2685" s="191"/>
      <c r="B2685" s="191"/>
      <c r="C2685" s="63"/>
      <c r="D2685" s="191"/>
      <c r="E2685" s="63"/>
      <c r="F2685" s="63"/>
      <c r="G2685" s="191"/>
      <c r="H2685" s="191"/>
      <c r="I2685" s="191"/>
      <c r="J2685" s="191"/>
      <c r="K2685" s="191"/>
      <c r="L2685" s="191"/>
      <c r="M2685" s="191"/>
      <c r="N2685" s="191"/>
    </row>
    <row r="2686" spans="1:14" s="434" customFormat="1">
      <c r="A2686" s="191"/>
      <c r="B2686" s="191"/>
      <c r="C2686" s="63"/>
      <c r="D2686" s="191"/>
      <c r="E2686" s="63"/>
      <c r="F2686" s="63"/>
      <c r="G2686" s="191"/>
      <c r="H2686" s="191"/>
      <c r="I2686" s="191"/>
      <c r="J2686" s="191"/>
      <c r="K2686" s="191"/>
      <c r="L2686" s="191"/>
      <c r="M2686" s="191"/>
      <c r="N2686" s="191"/>
    </row>
    <row r="2687" spans="1:14" s="434" customFormat="1">
      <c r="A2687" s="191"/>
      <c r="B2687" s="191"/>
      <c r="C2687" s="63"/>
      <c r="D2687" s="191"/>
      <c r="E2687" s="63"/>
      <c r="F2687" s="63"/>
      <c r="G2687" s="191"/>
      <c r="H2687" s="191"/>
      <c r="I2687" s="191"/>
      <c r="J2687" s="191"/>
      <c r="K2687" s="191"/>
      <c r="L2687" s="191"/>
      <c r="M2687" s="191"/>
      <c r="N2687" s="191"/>
    </row>
    <row r="2688" spans="1:14" s="434" customFormat="1">
      <c r="A2688" s="191"/>
      <c r="B2688" s="191"/>
      <c r="C2688" s="63"/>
      <c r="D2688" s="191"/>
      <c r="E2688" s="63"/>
      <c r="F2688" s="63"/>
      <c r="G2688" s="191"/>
      <c r="H2688" s="191"/>
      <c r="I2688" s="191"/>
      <c r="J2688" s="191"/>
      <c r="K2688" s="191"/>
      <c r="L2688" s="191"/>
      <c r="M2688" s="191"/>
      <c r="N2688" s="191"/>
    </row>
    <row r="2689" spans="1:14" s="434" customFormat="1">
      <c r="A2689" s="191"/>
      <c r="B2689" s="191"/>
      <c r="C2689" s="63"/>
      <c r="D2689" s="191"/>
      <c r="E2689" s="63"/>
      <c r="F2689" s="63"/>
      <c r="G2689" s="191"/>
      <c r="H2689" s="191"/>
      <c r="I2689" s="191"/>
      <c r="J2689" s="191"/>
      <c r="K2689" s="191"/>
      <c r="L2689" s="191"/>
      <c r="M2689" s="191"/>
      <c r="N2689" s="191"/>
    </row>
    <row r="2690" spans="1:14" s="434" customFormat="1">
      <c r="A2690" s="191"/>
      <c r="B2690" s="191"/>
      <c r="C2690" s="63"/>
      <c r="D2690" s="191"/>
      <c r="E2690" s="63"/>
      <c r="F2690" s="63"/>
      <c r="G2690" s="191"/>
      <c r="H2690" s="191"/>
      <c r="I2690" s="191"/>
      <c r="J2690" s="191"/>
      <c r="K2690" s="191"/>
      <c r="L2690" s="191"/>
      <c r="M2690" s="191"/>
      <c r="N2690" s="191"/>
    </row>
    <row r="2691" spans="1:14" s="434" customFormat="1">
      <c r="A2691" s="191"/>
      <c r="B2691" s="191"/>
      <c r="C2691" s="63"/>
      <c r="D2691" s="191"/>
      <c r="E2691" s="63"/>
      <c r="F2691" s="63"/>
      <c r="G2691" s="191"/>
      <c r="H2691" s="191"/>
      <c r="I2691" s="191"/>
      <c r="J2691" s="191"/>
      <c r="K2691" s="191"/>
      <c r="L2691" s="191"/>
      <c r="M2691" s="191"/>
      <c r="N2691" s="191"/>
    </row>
    <row r="2692" spans="1:14" s="434" customFormat="1">
      <c r="A2692" s="191"/>
      <c r="B2692" s="191"/>
      <c r="C2692" s="63"/>
      <c r="D2692" s="191"/>
      <c r="E2692" s="63"/>
      <c r="F2692" s="63"/>
      <c r="G2692" s="191"/>
      <c r="H2692" s="191"/>
      <c r="I2692" s="191"/>
      <c r="J2692" s="191"/>
      <c r="K2692" s="191"/>
      <c r="L2692" s="191"/>
      <c r="M2692" s="191"/>
      <c r="N2692" s="191"/>
    </row>
    <row r="2693" spans="1:14" s="434" customFormat="1">
      <c r="A2693" s="191"/>
      <c r="B2693" s="191"/>
      <c r="C2693" s="63"/>
      <c r="D2693" s="191"/>
      <c r="E2693" s="63"/>
      <c r="F2693" s="63"/>
      <c r="G2693" s="191"/>
      <c r="H2693" s="191"/>
      <c r="I2693" s="191"/>
      <c r="J2693" s="191"/>
      <c r="K2693" s="191"/>
      <c r="L2693" s="191"/>
      <c r="M2693" s="191"/>
      <c r="N2693" s="191"/>
    </row>
    <row r="2694" spans="1:14" s="434" customFormat="1">
      <c r="A2694" s="191"/>
      <c r="B2694" s="191"/>
      <c r="C2694" s="63"/>
      <c r="D2694" s="191"/>
      <c r="E2694" s="63"/>
      <c r="F2694" s="63"/>
      <c r="G2694" s="191"/>
      <c r="H2694" s="191"/>
      <c r="I2694" s="191"/>
      <c r="J2694" s="191"/>
      <c r="K2694" s="191"/>
      <c r="L2694" s="191"/>
      <c r="M2694" s="191"/>
      <c r="N2694" s="191"/>
    </row>
    <row r="2695" spans="1:14" s="434" customFormat="1">
      <c r="A2695" s="191"/>
      <c r="B2695" s="191"/>
      <c r="C2695" s="63"/>
      <c r="D2695" s="191"/>
      <c r="E2695" s="63"/>
      <c r="F2695" s="63"/>
      <c r="G2695" s="191"/>
      <c r="H2695" s="191"/>
      <c r="I2695" s="191"/>
      <c r="J2695" s="191"/>
      <c r="K2695" s="191"/>
      <c r="L2695" s="191"/>
      <c r="M2695" s="191"/>
      <c r="N2695" s="191"/>
    </row>
    <row r="2696" spans="1:14" s="434" customFormat="1">
      <c r="A2696" s="191"/>
      <c r="B2696" s="191"/>
      <c r="C2696" s="63"/>
      <c r="D2696" s="191"/>
      <c r="E2696" s="63"/>
      <c r="F2696" s="63"/>
      <c r="G2696" s="191"/>
      <c r="H2696" s="191"/>
      <c r="I2696" s="191"/>
      <c r="J2696" s="191"/>
      <c r="K2696" s="191"/>
      <c r="L2696" s="191"/>
      <c r="M2696" s="191"/>
      <c r="N2696" s="191"/>
    </row>
    <row r="2697" spans="1:14" s="434" customFormat="1">
      <c r="A2697" s="191"/>
      <c r="B2697" s="191"/>
      <c r="C2697" s="63"/>
      <c r="D2697" s="191"/>
      <c r="E2697" s="63"/>
      <c r="F2697" s="63"/>
      <c r="G2697" s="191"/>
      <c r="H2697" s="191"/>
      <c r="I2697" s="191"/>
      <c r="J2697" s="191"/>
      <c r="K2697" s="191"/>
      <c r="L2697" s="191"/>
      <c r="M2697" s="191"/>
      <c r="N2697" s="191"/>
    </row>
    <row r="2698" spans="1:14" s="434" customFormat="1">
      <c r="A2698" s="191"/>
      <c r="B2698" s="191"/>
      <c r="C2698" s="63"/>
      <c r="D2698" s="191"/>
      <c r="E2698" s="63"/>
      <c r="F2698" s="63"/>
      <c r="G2698" s="191"/>
      <c r="H2698" s="191"/>
      <c r="I2698" s="191"/>
      <c r="J2698" s="191"/>
      <c r="K2698" s="191"/>
      <c r="L2698" s="191"/>
      <c r="M2698" s="191"/>
      <c r="N2698" s="191"/>
    </row>
    <row r="2699" spans="1:14" s="434" customFormat="1">
      <c r="A2699" s="191"/>
      <c r="B2699" s="191"/>
      <c r="C2699" s="63"/>
      <c r="D2699" s="191"/>
      <c r="E2699" s="63"/>
      <c r="F2699" s="63"/>
      <c r="G2699" s="191"/>
      <c r="H2699" s="191"/>
      <c r="I2699" s="191"/>
      <c r="J2699" s="191"/>
      <c r="K2699" s="191"/>
      <c r="L2699" s="191"/>
      <c r="M2699" s="191"/>
      <c r="N2699" s="191"/>
    </row>
    <row r="2700" spans="1:14" s="434" customFormat="1">
      <c r="A2700" s="191"/>
      <c r="B2700" s="191"/>
      <c r="C2700" s="63"/>
      <c r="D2700" s="191"/>
      <c r="E2700" s="63"/>
      <c r="F2700" s="63"/>
      <c r="G2700" s="191"/>
      <c r="H2700" s="191"/>
      <c r="I2700" s="191"/>
      <c r="J2700" s="191"/>
      <c r="K2700" s="191"/>
      <c r="L2700" s="191"/>
      <c r="M2700" s="191"/>
      <c r="N2700" s="191"/>
    </row>
    <row r="2701" spans="1:14" s="434" customFormat="1">
      <c r="A2701" s="191"/>
      <c r="B2701" s="191"/>
      <c r="C2701" s="63"/>
      <c r="D2701" s="191"/>
      <c r="E2701" s="63"/>
      <c r="F2701" s="63"/>
      <c r="G2701" s="191"/>
      <c r="H2701" s="191"/>
      <c r="I2701" s="191"/>
      <c r="J2701" s="191"/>
      <c r="K2701" s="191"/>
      <c r="L2701" s="191"/>
      <c r="M2701" s="191"/>
      <c r="N2701" s="191"/>
    </row>
    <row r="2702" spans="1:14" s="434" customFormat="1">
      <c r="A2702" s="191"/>
      <c r="B2702" s="191"/>
      <c r="C2702" s="63"/>
      <c r="D2702" s="191"/>
      <c r="E2702" s="63"/>
      <c r="F2702" s="63"/>
      <c r="G2702" s="191"/>
      <c r="H2702" s="191"/>
      <c r="I2702" s="191"/>
      <c r="J2702" s="191"/>
      <c r="K2702" s="191"/>
      <c r="L2702" s="191"/>
      <c r="M2702" s="191"/>
      <c r="N2702" s="191"/>
    </row>
    <row r="2703" spans="1:14" s="434" customFormat="1">
      <c r="A2703" s="191"/>
      <c r="B2703" s="191"/>
      <c r="C2703" s="63"/>
      <c r="D2703" s="191"/>
      <c r="E2703" s="63"/>
      <c r="F2703" s="63"/>
      <c r="G2703" s="191"/>
      <c r="H2703" s="191"/>
      <c r="I2703" s="191"/>
      <c r="J2703" s="191"/>
      <c r="K2703" s="191"/>
      <c r="L2703" s="191"/>
      <c r="M2703" s="191"/>
      <c r="N2703" s="191"/>
    </row>
    <row r="2704" spans="1:14" s="434" customFormat="1">
      <c r="A2704" s="191"/>
      <c r="B2704" s="191"/>
      <c r="C2704" s="63"/>
      <c r="D2704" s="191"/>
      <c r="E2704" s="63"/>
      <c r="F2704" s="63"/>
      <c r="G2704" s="191"/>
      <c r="H2704" s="191"/>
      <c r="I2704" s="191"/>
      <c r="J2704" s="191"/>
      <c r="K2704" s="191"/>
      <c r="L2704" s="191"/>
      <c r="M2704" s="191"/>
      <c r="N2704" s="191"/>
    </row>
    <row r="2705" spans="1:14" s="434" customFormat="1">
      <c r="A2705" s="191"/>
      <c r="B2705" s="191"/>
      <c r="C2705" s="63"/>
      <c r="D2705" s="191"/>
      <c r="E2705" s="63"/>
      <c r="F2705" s="63"/>
      <c r="G2705" s="191"/>
      <c r="H2705" s="191"/>
      <c r="I2705" s="191"/>
      <c r="J2705" s="191"/>
      <c r="K2705" s="191"/>
      <c r="L2705" s="191"/>
      <c r="M2705" s="191"/>
      <c r="N2705" s="191"/>
    </row>
    <row r="2706" spans="1:14" s="434" customFormat="1">
      <c r="A2706" s="191"/>
      <c r="B2706" s="191"/>
      <c r="C2706" s="63"/>
      <c r="D2706" s="191"/>
      <c r="E2706" s="63"/>
      <c r="F2706" s="63"/>
      <c r="G2706" s="191"/>
      <c r="H2706" s="191"/>
      <c r="I2706" s="191"/>
      <c r="J2706" s="191"/>
      <c r="K2706" s="191"/>
      <c r="L2706" s="191"/>
      <c r="M2706" s="191"/>
      <c r="N2706" s="191"/>
    </row>
    <row r="2707" spans="1:14" s="434" customFormat="1">
      <c r="A2707" s="191"/>
      <c r="B2707" s="191"/>
      <c r="C2707" s="63"/>
      <c r="D2707" s="191"/>
      <c r="E2707" s="63"/>
      <c r="F2707" s="63"/>
      <c r="G2707" s="191"/>
      <c r="H2707" s="191"/>
      <c r="I2707" s="191"/>
      <c r="J2707" s="191"/>
      <c r="K2707" s="191"/>
      <c r="L2707" s="191"/>
      <c r="M2707" s="191"/>
      <c r="N2707" s="191"/>
    </row>
    <row r="2708" spans="1:14" s="434" customFormat="1">
      <c r="A2708" s="191"/>
      <c r="B2708" s="191"/>
      <c r="C2708" s="63"/>
      <c r="D2708" s="191"/>
      <c r="E2708" s="63"/>
      <c r="F2708" s="63"/>
      <c r="G2708" s="191"/>
      <c r="H2708" s="191"/>
      <c r="I2708" s="191"/>
      <c r="J2708" s="191"/>
      <c r="K2708" s="191"/>
      <c r="L2708" s="191"/>
      <c r="M2708" s="191"/>
      <c r="N2708" s="191"/>
    </row>
    <row r="2709" spans="1:14" s="434" customFormat="1">
      <c r="A2709" s="191"/>
      <c r="B2709" s="191"/>
      <c r="C2709" s="63"/>
      <c r="D2709" s="191"/>
      <c r="E2709" s="63"/>
      <c r="F2709" s="63"/>
      <c r="G2709" s="191"/>
      <c r="H2709" s="191"/>
      <c r="I2709" s="191"/>
      <c r="J2709" s="191"/>
      <c r="K2709" s="191"/>
      <c r="L2709" s="191"/>
      <c r="M2709" s="191"/>
      <c r="N2709" s="191"/>
    </row>
    <row r="2710" spans="1:14" s="434" customFormat="1">
      <c r="A2710" s="191"/>
      <c r="B2710" s="191"/>
      <c r="C2710" s="63"/>
      <c r="D2710" s="191"/>
      <c r="E2710" s="63"/>
      <c r="F2710" s="63"/>
      <c r="G2710" s="191"/>
      <c r="H2710" s="191"/>
      <c r="I2710" s="191"/>
      <c r="J2710" s="191"/>
      <c r="K2710" s="191"/>
      <c r="L2710" s="191"/>
      <c r="M2710" s="191"/>
      <c r="N2710" s="191"/>
    </row>
    <row r="2711" spans="1:14" s="434" customFormat="1">
      <c r="A2711" s="191"/>
      <c r="B2711" s="191"/>
      <c r="C2711" s="63"/>
      <c r="D2711" s="191"/>
      <c r="E2711" s="63"/>
      <c r="F2711" s="63"/>
      <c r="G2711" s="191"/>
      <c r="H2711" s="191"/>
      <c r="I2711" s="191"/>
      <c r="J2711" s="191"/>
      <c r="K2711" s="191"/>
      <c r="L2711" s="191"/>
      <c r="M2711" s="191"/>
      <c r="N2711" s="191"/>
    </row>
    <row r="2712" spans="1:14" s="434" customFormat="1">
      <c r="A2712" s="191"/>
      <c r="B2712" s="191"/>
      <c r="C2712" s="63"/>
      <c r="D2712" s="191"/>
      <c r="E2712" s="63"/>
      <c r="F2712" s="63"/>
      <c r="G2712" s="191"/>
      <c r="H2712" s="191"/>
      <c r="I2712" s="191"/>
      <c r="J2712" s="191"/>
      <c r="K2712" s="191"/>
      <c r="L2712" s="191"/>
      <c r="M2712" s="191"/>
      <c r="N2712" s="191"/>
    </row>
    <row r="2713" spans="1:14" s="434" customFormat="1">
      <c r="A2713" s="191"/>
      <c r="B2713" s="191"/>
      <c r="C2713" s="63"/>
      <c r="D2713" s="191"/>
      <c r="E2713" s="63"/>
      <c r="F2713" s="63"/>
      <c r="G2713" s="191"/>
      <c r="H2713" s="191"/>
      <c r="I2713" s="191"/>
      <c r="J2713" s="191"/>
      <c r="K2713" s="191"/>
      <c r="L2713" s="191"/>
      <c r="M2713" s="191"/>
      <c r="N2713" s="191"/>
    </row>
    <row r="2714" spans="1:14" s="434" customFormat="1">
      <c r="A2714" s="191"/>
      <c r="B2714" s="191"/>
      <c r="C2714" s="63"/>
      <c r="D2714" s="191"/>
      <c r="E2714" s="63"/>
      <c r="F2714" s="63"/>
      <c r="G2714" s="191"/>
      <c r="H2714" s="191"/>
      <c r="I2714" s="191"/>
      <c r="J2714" s="191"/>
      <c r="K2714" s="191"/>
      <c r="L2714" s="191"/>
      <c r="M2714" s="191"/>
      <c r="N2714" s="191"/>
    </row>
    <row r="2715" spans="1:14" s="434" customFormat="1">
      <c r="A2715" s="191"/>
      <c r="B2715" s="191"/>
      <c r="C2715" s="63"/>
      <c r="D2715" s="191"/>
      <c r="E2715" s="63"/>
      <c r="F2715" s="63"/>
      <c r="G2715" s="191"/>
      <c r="H2715" s="191"/>
      <c r="I2715" s="191"/>
      <c r="J2715" s="191"/>
      <c r="K2715" s="191"/>
      <c r="L2715" s="191"/>
      <c r="M2715" s="191"/>
      <c r="N2715" s="191"/>
    </row>
    <row r="2716" spans="1:14" s="434" customFormat="1">
      <c r="A2716" s="191"/>
      <c r="B2716" s="191"/>
      <c r="C2716" s="63"/>
      <c r="D2716" s="191"/>
      <c r="E2716" s="63"/>
      <c r="F2716" s="63"/>
      <c r="G2716" s="191"/>
      <c r="H2716" s="191"/>
      <c r="I2716" s="191"/>
      <c r="J2716" s="191"/>
      <c r="K2716" s="191"/>
      <c r="L2716" s="191"/>
      <c r="M2716" s="191"/>
      <c r="N2716" s="191"/>
    </row>
    <row r="2717" spans="1:14" s="434" customFormat="1">
      <c r="A2717" s="191"/>
      <c r="B2717" s="191"/>
      <c r="C2717" s="63"/>
      <c r="D2717" s="191"/>
      <c r="E2717" s="63"/>
      <c r="F2717" s="63"/>
      <c r="G2717" s="191"/>
      <c r="H2717" s="191"/>
      <c r="I2717" s="191"/>
      <c r="J2717" s="191"/>
      <c r="K2717" s="191"/>
      <c r="L2717" s="191"/>
      <c r="M2717" s="191"/>
      <c r="N2717" s="191"/>
    </row>
    <row r="2718" spans="1:14" s="434" customFormat="1">
      <c r="A2718" s="191"/>
      <c r="B2718" s="191"/>
      <c r="C2718" s="63"/>
      <c r="D2718" s="191"/>
      <c r="E2718" s="63"/>
      <c r="F2718" s="63"/>
      <c r="G2718" s="191"/>
      <c r="H2718" s="191"/>
      <c r="I2718" s="191"/>
      <c r="J2718" s="191"/>
      <c r="K2718" s="191"/>
      <c r="L2718" s="191"/>
      <c r="M2718" s="191"/>
      <c r="N2718" s="191"/>
    </row>
    <row r="2719" spans="1:14" s="434" customFormat="1">
      <c r="A2719" s="191"/>
      <c r="B2719" s="191"/>
      <c r="C2719" s="63"/>
      <c r="D2719" s="191"/>
      <c r="E2719" s="63"/>
      <c r="F2719" s="63"/>
      <c r="G2719" s="191"/>
      <c r="H2719" s="191"/>
      <c r="I2719" s="191"/>
      <c r="J2719" s="191"/>
      <c r="K2719" s="191"/>
      <c r="L2719" s="191"/>
      <c r="M2719" s="191"/>
      <c r="N2719" s="191"/>
    </row>
    <row r="2720" spans="1:14" s="434" customFormat="1">
      <c r="A2720" s="191"/>
      <c r="B2720" s="191"/>
      <c r="C2720" s="63"/>
      <c r="D2720" s="191"/>
      <c r="E2720" s="63"/>
      <c r="F2720" s="63"/>
      <c r="G2720" s="191"/>
      <c r="H2720" s="191"/>
      <c r="I2720" s="191"/>
      <c r="J2720" s="191"/>
      <c r="K2720" s="191"/>
      <c r="L2720" s="191"/>
      <c r="M2720" s="191"/>
      <c r="N2720" s="191"/>
    </row>
    <row r="2721" spans="1:14" s="434" customFormat="1">
      <c r="A2721" s="191"/>
      <c r="B2721" s="191"/>
      <c r="C2721" s="63"/>
      <c r="D2721" s="191"/>
      <c r="E2721" s="63"/>
      <c r="F2721" s="63"/>
      <c r="G2721" s="191"/>
      <c r="H2721" s="191"/>
      <c r="I2721" s="191"/>
      <c r="J2721" s="191"/>
      <c r="K2721" s="191"/>
      <c r="L2721" s="191"/>
      <c r="M2721" s="191"/>
      <c r="N2721" s="191"/>
    </row>
    <row r="2722" spans="1:14" s="434" customFormat="1">
      <c r="A2722" s="191"/>
      <c r="B2722" s="191"/>
      <c r="C2722" s="63"/>
      <c r="D2722" s="191"/>
      <c r="E2722" s="63"/>
      <c r="F2722" s="63"/>
      <c r="G2722" s="191"/>
      <c r="H2722" s="191"/>
      <c r="I2722" s="191"/>
      <c r="J2722" s="191"/>
      <c r="K2722" s="191"/>
      <c r="L2722" s="191"/>
      <c r="M2722" s="191"/>
      <c r="N2722" s="191"/>
    </row>
    <row r="2723" spans="1:14" s="434" customFormat="1">
      <c r="A2723" s="191"/>
      <c r="B2723" s="191"/>
      <c r="C2723" s="63"/>
      <c r="D2723" s="191"/>
      <c r="E2723" s="63"/>
      <c r="F2723" s="63"/>
      <c r="G2723" s="191"/>
      <c r="H2723" s="191"/>
      <c r="I2723" s="191"/>
      <c r="J2723" s="191"/>
      <c r="K2723" s="191"/>
      <c r="L2723" s="191"/>
      <c r="M2723" s="191"/>
      <c r="N2723" s="191"/>
    </row>
    <row r="2724" spans="1:14" s="434" customFormat="1">
      <c r="A2724" s="191"/>
      <c r="B2724" s="191"/>
      <c r="C2724" s="63"/>
      <c r="D2724" s="191"/>
      <c r="E2724" s="63"/>
      <c r="F2724" s="63"/>
      <c r="G2724" s="191"/>
      <c r="H2724" s="191"/>
      <c r="I2724" s="191"/>
      <c r="J2724" s="191"/>
      <c r="K2724" s="191"/>
      <c r="L2724" s="191"/>
      <c r="M2724" s="191"/>
      <c r="N2724" s="191"/>
    </row>
    <row r="2725" spans="1:14" s="434" customFormat="1">
      <c r="A2725" s="191"/>
      <c r="B2725" s="191"/>
      <c r="C2725" s="63"/>
      <c r="D2725" s="191"/>
      <c r="E2725" s="63"/>
      <c r="F2725" s="63"/>
      <c r="G2725" s="191"/>
      <c r="H2725" s="191"/>
      <c r="I2725" s="191"/>
      <c r="J2725" s="191"/>
      <c r="K2725" s="191"/>
      <c r="L2725" s="191"/>
      <c r="M2725" s="191"/>
      <c r="N2725" s="191"/>
    </row>
    <row r="2726" spans="1:14" s="434" customFormat="1">
      <c r="A2726" s="191"/>
      <c r="B2726" s="191"/>
      <c r="C2726" s="63"/>
      <c r="D2726" s="191"/>
      <c r="E2726" s="63"/>
      <c r="F2726" s="63"/>
      <c r="G2726" s="191"/>
      <c r="H2726" s="191"/>
      <c r="I2726" s="191"/>
      <c r="J2726" s="191"/>
      <c r="K2726" s="191"/>
      <c r="L2726" s="191"/>
      <c r="M2726" s="191"/>
      <c r="N2726" s="191"/>
    </row>
    <row r="2727" spans="1:14" s="434" customFormat="1">
      <c r="A2727" s="191"/>
      <c r="B2727" s="191"/>
      <c r="C2727" s="63"/>
      <c r="D2727" s="191"/>
      <c r="E2727" s="63"/>
      <c r="F2727" s="63"/>
      <c r="G2727" s="191"/>
      <c r="H2727" s="191"/>
      <c r="I2727" s="191"/>
      <c r="J2727" s="191"/>
      <c r="K2727" s="191"/>
      <c r="L2727" s="191"/>
      <c r="M2727" s="191"/>
      <c r="N2727" s="191"/>
    </row>
    <row r="2728" spans="1:14" s="434" customFormat="1">
      <c r="A2728" s="191"/>
      <c r="B2728" s="191"/>
      <c r="C2728" s="63"/>
      <c r="D2728" s="191"/>
      <c r="E2728" s="63"/>
      <c r="F2728" s="63"/>
      <c r="G2728" s="191"/>
      <c r="H2728" s="191"/>
      <c r="I2728" s="191"/>
      <c r="J2728" s="191"/>
      <c r="K2728" s="191"/>
      <c r="L2728" s="191"/>
      <c r="M2728" s="191"/>
      <c r="N2728" s="191"/>
    </row>
    <row r="2729" spans="1:14" s="434" customFormat="1">
      <c r="A2729" s="191"/>
      <c r="B2729" s="191"/>
      <c r="C2729" s="63"/>
      <c r="D2729" s="191"/>
      <c r="E2729" s="63"/>
      <c r="F2729" s="63"/>
      <c r="G2729" s="191"/>
      <c r="H2729" s="191"/>
      <c r="I2729" s="191"/>
      <c r="J2729" s="191"/>
      <c r="K2729" s="191"/>
      <c r="L2729" s="191"/>
      <c r="M2729" s="191"/>
      <c r="N2729" s="191"/>
    </row>
    <row r="2730" spans="1:14" s="434" customFormat="1">
      <c r="A2730" s="191"/>
      <c r="B2730" s="191"/>
      <c r="C2730" s="63"/>
      <c r="D2730" s="191"/>
      <c r="E2730" s="63"/>
      <c r="F2730" s="63"/>
      <c r="G2730" s="191"/>
      <c r="H2730" s="191"/>
      <c r="I2730" s="191"/>
      <c r="J2730" s="191"/>
      <c r="K2730" s="191"/>
      <c r="L2730" s="191"/>
      <c r="M2730" s="191"/>
      <c r="N2730" s="191"/>
    </row>
    <row r="2731" spans="1:14" s="434" customFormat="1">
      <c r="A2731" s="191"/>
      <c r="B2731" s="191"/>
      <c r="C2731" s="63"/>
      <c r="D2731" s="191"/>
      <c r="E2731" s="63"/>
      <c r="F2731" s="63"/>
      <c r="G2731" s="191"/>
      <c r="H2731" s="191"/>
      <c r="I2731" s="191"/>
      <c r="J2731" s="191"/>
      <c r="K2731" s="191"/>
      <c r="L2731" s="191"/>
      <c r="M2731" s="191"/>
      <c r="N2731" s="191"/>
    </row>
    <row r="2732" spans="1:14" s="434" customFormat="1">
      <c r="A2732" s="191"/>
      <c r="B2732" s="191"/>
      <c r="C2732" s="63"/>
      <c r="D2732" s="191"/>
      <c r="E2732" s="63"/>
      <c r="F2732" s="63"/>
      <c r="G2732" s="191"/>
      <c r="H2732" s="191"/>
      <c r="I2732" s="191"/>
      <c r="J2732" s="191"/>
      <c r="K2732" s="191"/>
      <c r="L2732" s="191"/>
      <c r="M2732" s="191"/>
      <c r="N2732" s="191"/>
    </row>
    <row r="2733" spans="1:14" s="434" customFormat="1">
      <c r="A2733" s="191"/>
      <c r="B2733" s="191"/>
      <c r="C2733" s="63"/>
      <c r="D2733" s="191"/>
      <c r="E2733" s="63"/>
      <c r="F2733" s="63"/>
      <c r="G2733" s="191"/>
      <c r="H2733" s="191"/>
      <c r="I2733" s="191"/>
      <c r="J2733" s="191"/>
      <c r="K2733" s="191"/>
      <c r="L2733" s="191"/>
      <c r="M2733" s="191"/>
      <c r="N2733" s="191"/>
    </row>
    <row r="2734" spans="1:14" s="434" customFormat="1">
      <c r="A2734" s="191"/>
      <c r="B2734" s="191"/>
      <c r="C2734" s="63"/>
      <c r="D2734" s="191"/>
      <c r="E2734" s="63"/>
      <c r="F2734" s="63"/>
      <c r="G2734" s="191"/>
      <c r="H2734" s="191"/>
      <c r="I2734" s="191"/>
      <c r="J2734" s="191"/>
      <c r="K2734" s="191"/>
      <c r="L2734" s="191"/>
      <c r="M2734" s="191"/>
      <c r="N2734" s="191"/>
    </row>
    <row r="2735" spans="1:14" s="434" customFormat="1">
      <c r="A2735" s="191"/>
      <c r="B2735" s="191"/>
      <c r="C2735" s="63"/>
      <c r="D2735" s="191"/>
      <c r="E2735" s="63"/>
      <c r="F2735" s="63"/>
      <c r="G2735" s="191"/>
      <c r="H2735" s="191"/>
      <c r="I2735" s="191"/>
      <c r="J2735" s="191"/>
      <c r="K2735" s="191"/>
      <c r="L2735" s="191"/>
      <c r="M2735" s="191"/>
      <c r="N2735" s="191"/>
    </row>
    <row r="2736" spans="1:14" s="434" customFormat="1">
      <c r="A2736" s="191"/>
      <c r="B2736" s="191"/>
      <c r="C2736" s="63"/>
      <c r="D2736" s="191"/>
      <c r="E2736" s="63"/>
      <c r="F2736" s="63"/>
      <c r="G2736" s="191"/>
      <c r="H2736" s="191"/>
      <c r="I2736" s="191"/>
      <c r="J2736" s="191"/>
      <c r="K2736" s="191"/>
      <c r="L2736" s="191"/>
      <c r="M2736" s="191"/>
      <c r="N2736" s="191"/>
    </row>
    <row r="2737" spans="1:14" s="434" customFormat="1">
      <c r="A2737" s="191"/>
      <c r="B2737" s="191"/>
      <c r="C2737" s="63"/>
      <c r="D2737" s="191"/>
      <c r="E2737" s="63"/>
      <c r="F2737" s="63"/>
      <c r="G2737" s="191"/>
      <c r="H2737" s="191"/>
      <c r="I2737" s="191"/>
      <c r="J2737" s="191"/>
      <c r="K2737" s="191"/>
      <c r="L2737" s="191"/>
      <c r="M2737" s="191"/>
      <c r="N2737" s="191"/>
    </row>
    <row r="2738" spans="1:14" s="434" customFormat="1">
      <c r="A2738" s="191"/>
      <c r="B2738" s="191"/>
      <c r="C2738" s="63"/>
      <c r="D2738" s="191"/>
      <c r="E2738" s="63"/>
      <c r="F2738" s="63"/>
      <c r="G2738" s="191"/>
      <c r="H2738" s="191"/>
      <c r="I2738" s="191"/>
      <c r="J2738" s="191"/>
      <c r="K2738" s="191"/>
      <c r="L2738" s="191"/>
      <c r="M2738" s="191"/>
      <c r="N2738" s="191"/>
    </row>
    <row r="2739" spans="1:14" s="434" customFormat="1">
      <c r="A2739" s="191"/>
      <c r="B2739" s="191"/>
      <c r="C2739" s="63"/>
      <c r="D2739" s="191"/>
      <c r="E2739" s="63"/>
      <c r="F2739" s="63"/>
      <c r="G2739" s="191"/>
      <c r="H2739" s="191"/>
      <c r="I2739" s="191"/>
      <c r="J2739" s="191"/>
      <c r="K2739" s="191"/>
      <c r="L2739" s="191"/>
      <c r="M2739" s="191"/>
      <c r="N2739" s="191"/>
    </row>
    <row r="2740" spans="1:14" s="434" customFormat="1">
      <c r="A2740" s="191"/>
      <c r="B2740" s="191"/>
      <c r="C2740" s="63"/>
      <c r="D2740" s="191"/>
      <c r="E2740" s="63"/>
      <c r="F2740" s="63"/>
      <c r="G2740" s="191"/>
      <c r="H2740" s="191"/>
      <c r="I2740" s="191"/>
      <c r="J2740" s="191"/>
      <c r="K2740" s="191"/>
      <c r="L2740" s="191"/>
      <c r="M2740" s="191"/>
      <c r="N2740" s="191"/>
    </row>
    <row r="2741" spans="1:14" s="434" customFormat="1">
      <c r="A2741" s="191"/>
      <c r="B2741" s="191"/>
      <c r="C2741" s="63"/>
      <c r="D2741" s="191"/>
      <c r="E2741" s="63"/>
      <c r="F2741" s="63"/>
      <c r="G2741" s="191"/>
      <c r="H2741" s="191"/>
      <c r="I2741" s="191"/>
      <c r="J2741" s="191"/>
      <c r="K2741" s="191"/>
      <c r="L2741" s="191"/>
      <c r="M2741" s="191"/>
      <c r="N2741" s="191"/>
    </row>
    <row r="2742" spans="1:14" s="434" customFormat="1">
      <c r="A2742" s="191"/>
      <c r="B2742" s="191"/>
      <c r="C2742" s="63"/>
      <c r="D2742" s="191"/>
      <c r="E2742" s="63"/>
      <c r="F2742" s="63"/>
      <c r="G2742" s="191"/>
      <c r="H2742" s="191"/>
      <c r="I2742" s="191"/>
      <c r="J2742" s="191"/>
      <c r="K2742" s="191"/>
      <c r="L2742" s="191"/>
      <c r="M2742" s="191"/>
      <c r="N2742" s="191"/>
    </row>
    <row r="2743" spans="1:14" s="434" customFormat="1">
      <c r="A2743" s="191"/>
      <c r="B2743" s="191"/>
      <c r="C2743" s="63"/>
      <c r="D2743" s="191"/>
      <c r="E2743" s="63"/>
      <c r="F2743" s="63"/>
      <c r="G2743" s="191"/>
      <c r="H2743" s="191"/>
      <c r="I2743" s="191"/>
      <c r="J2743" s="191"/>
      <c r="K2743" s="191"/>
      <c r="L2743" s="191"/>
      <c r="M2743" s="191"/>
      <c r="N2743" s="191"/>
    </row>
    <row r="2744" spans="1:14" s="434" customFormat="1">
      <c r="A2744" s="191"/>
      <c r="B2744" s="191"/>
      <c r="C2744" s="63"/>
      <c r="D2744" s="191"/>
      <c r="E2744" s="63"/>
      <c r="F2744" s="63"/>
      <c r="G2744" s="191"/>
      <c r="H2744" s="191"/>
      <c r="I2744" s="191"/>
      <c r="J2744" s="191"/>
      <c r="K2744" s="191"/>
      <c r="L2744" s="191"/>
      <c r="M2744" s="191"/>
      <c r="N2744" s="191"/>
    </row>
    <row r="2745" spans="1:14" s="434" customFormat="1">
      <c r="A2745" s="191"/>
      <c r="B2745" s="191"/>
      <c r="C2745" s="63"/>
      <c r="D2745" s="191"/>
      <c r="E2745" s="63"/>
      <c r="F2745" s="63"/>
      <c r="G2745" s="191"/>
      <c r="H2745" s="191"/>
      <c r="I2745" s="191"/>
      <c r="J2745" s="191"/>
      <c r="K2745" s="191"/>
      <c r="L2745" s="191"/>
      <c r="M2745" s="191"/>
      <c r="N2745" s="191"/>
    </row>
    <row r="2746" spans="1:14" s="434" customFormat="1">
      <c r="A2746" s="191"/>
      <c r="B2746" s="191"/>
      <c r="C2746" s="63"/>
      <c r="D2746" s="191"/>
      <c r="E2746" s="63"/>
      <c r="F2746" s="63"/>
      <c r="G2746" s="191"/>
      <c r="H2746" s="191"/>
      <c r="I2746" s="191"/>
      <c r="J2746" s="191"/>
      <c r="K2746" s="191"/>
      <c r="L2746" s="191"/>
      <c r="M2746" s="191"/>
      <c r="N2746" s="191"/>
    </row>
    <row r="2747" spans="1:14" s="434" customFormat="1">
      <c r="A2747" s="191"/>
      <c r="B2747" s="191"/>
      <c r="C2747" s="63"/>
      <c r="D2747" s="191"/>
      <c r="E2747" s="63"/>
      <c r="F2747" s="63"/>
      <c r="G2747" s="191"/>
      <c r="H2747" s="191"/>
      <c r="I2747" s="191"/>
      <c r="J2747" s="191"/>
      <c r="K2747" s="191"/>
      <c r="L2747" s="191"/>
      <c r="M2747" s="191"/>
      <c r="N2747" s="191"/>
    </row>
    <row r="2748" spans="1:14" s="434" customFormat="1">
      <c r="A2748" s="191"/>
      <c r="B2748" s="191"/>
      <c r="C2748" s="63"/>
      <c r="D2748" s="191"/>
      <c r="E2748" s="63"/>
      <c r="F2748" s="63"/>
      <c r="G2748" s="191"/>
      <c r="H2748" s="191"/>
      <c r="I2748" s="191"/>
      <c r="J2748" s="191"/>
      <c r="K2748" s="191"/>
      <c r="L2748" s="191"/>
      <c r="M2748" s="191"/>
      <c r="N2748" s="191"/>
    </row>
    <row r="2749" spans="1:14" s="434" customFormat="1">
      <c r="A2749" s="191"/>
      <c r="B2749" s="191"/>
      <c r="C2749" s="63"/>
      <c r="D2749" s="191"/>
      <c r="E2749" s="63"/>
      <c r="F2749" s="63"/>
      <c r="G2749" s="191"/>
      <c r="H2749" s="191"/>
      <c r="I2749" s="191"/>
      <c r="J2749" s="191"/>
      <c r="K2749" s="191"/>
      <c r="L2749" s="191"/>
      <c r="M2749" s="191"/>
      <c r="N2749" s="191"/>
    </row>
    <row r="2750" spans="1:14" s="434" customFormat="1">
      <c r="A2750" s="191"/>
      <c r="B2750" s="191"/>
      <c r="C2750" s="63"/>
      <c r="D2750" s="191"/>
      <c r="E2750" s="63"/>
      <c r="F2750" s="63"/>
      <c r="G2750" s="191"/>
      <c r="H2750" s="191"/>
      <c r="I2750" s="191"/>
      <c r="J2750" s="191"/>
      <c r="K2750" s="191"/>
      <c r="L2750" s="191"/>
      <c r="M2750" s="191"/>
      <c r="N2750" s="191"/>
    </row>
    <row r="2751" spans="1:14" s="434" customFormat="1">
      <c r="A2751" s="191"/>
      <c r="B2751" s="191"/>
      <c r="C2751" s="63"/>
      <c r="D2751" s="191"/>
      <c r="E2751" s="63"/>
      <c r="F2751" s="63"/>
      <c r="G2751" s="191"/>
      <c r="H2751" s="191"/>
      <c r="I2751" s="191"/>
      <c r="J2751" s="191"/>
      <c r="K2751" s="191"/>
      <c r="L2751" s="191"/>
      <c r="M2751" s="191"/>
      <c r="N2751" s="191"/>
    </row>
    <row r="2752" spans="1:14" s="434" customFormat="1">
      <c r="A2752" s="191"/>
      <c r="B2752" s="191"/>
      <c r="C2752" s="63"/>
      <c r="D2752" s="191"/>
      <c r="E2752" s="63"/>
      <c r="F2752" s="63"/>
      <c r="G2752" s="191"/>
      <c r="H2752" s="191"/>
      <c r="I2752" s="191"/>
      <c r="J2752" s="191"/>
      <c r="K2752" s="191"/>
      <c r="L2752" s="191"/>
      <c r="M2752" s="191"/>
      <c r="N2752" s="191"/>
    </row>
    <row r="2753" spans="1:14" s="434" customFormat="1">
      <c r="A2753" s="191"/>
      <c r="B2753" s="191"/>
      <c r="C2753" s="63"/>
      <c r="D2753" s="191"/>
      <c r="E2753" s="63"/>
      <c r="F2753" s="63"/>
      <c r="G2753" s="191"/>
      <c r="H2753" s="191"/>
      <c r="I2753" s="191"/>
      <c r="J2753" s="191"/>
      <c r="K2753" s="191"/>
      <c r="L2753" s="191"/>
      <c r="M2753" s="191"/>
      <c r="N2753" s="191"/>
    </row>
    <row r="2754" spans="1:14" s="434" customFormat="1">
      <c r="A2754" s="191"/>
      <c r="B2754" s="191"/>
      <c r="C2754" s="63"/>
      <c r="D2754" s="191"/>
      <c r="E2754" s="63"/>
      <c r="F2754" s="63"/>
      <c r="G2754" s="191"/>
      <c r="H2754" s="191"/>
      <c r="I2754" s="191"/>
      <c r="J2754" s="191"/>
      <c r="K2754" s="191"/>
      <c r="L2754" s="191"/>
      <c r="M2754" s="191"/>
      <c r="N2754" s="191"/>
    </row>
    <row r="2755" spans="1:14" s="434" customFormat="1">
      <c r="A2755" s="191"/>
      <c r="B2755" s="191"/>
      <c r="C2755" s="63"/>
      <c r="D2755" s="191"/>
      <c r="E2755" s="63"/>
      <c r="F2755" s="63"/>
      <c r="G2755" s="191"/>
      <c r="H2755" s="191"/>
      <c r="I2755" s="191"/>
      <c r="J2755" s="191"/>
      <c r="K2755" s="191"/>
      <c r="L2755" s="191"/>
      <c r="M2755" s="191"/>
      <c r="N2755" s="191"/>
    </row>
    <row r="2756" spans="1:14" s="434" customFormat="1">
      <c r="A2756" s="191"/>
      <c r="B2756" s="191"/>
      <c r="C2756" s="63"/>
      <c r="D2756" s="191"/>
      <c r="E2756" s="63"/>
      <c r="F2756" s="63"/>
      <c r="G2756" s="191"/>
      <c r="H2756" s="191"/>
      <c r="I2756" s="191"/>
      <c r="J2756" s="191"/>
      <c r="K2756" s="191"/>
      <c r="L2756" s="191"/>
      <c r="M2756" s="191"/>
      <c r="N2756" s="191"/>
    </row>
    <row r="2757" spans="1:14" s="434" customFormat="1">
      <c r="A2757" s="191"/>
      <c r="B2757" s="191"/>
      <c r="C2757" s="63"/>
      <c r="D2757" s="191"/>
      <c r="E2757" s="63"/>
      <c r="F2757" s="63"/>
      <c r="G2757" s="191"/>
      <c r="H2757" s="191"/>
      <c r="I2757" s="191"/>
      <c r="J2757" s="191"/>
      <c r="K2757" s="191"/>
      <c r="L2757" s="191"/>
      <c r="M2757" s="191"/>
      <c r="N2757" s="191"/>
    </row>
    <row r="2758" spans="1:14" s="434" customFormat="1">
      <c r="A2758" s="191"/>
      <c r="B2758" s="191"/>
      <c r="C2758" s="63"/>
      <c r="D2758" s="191"/>
      <c r="E2758" s="63"/>
      <c r="F2758" s="63"/>
      <c r="G2758" s="191"/>
      <c r="H2758" s="191"/>
      <c r="I2758" s="191"/>
      <c r="J2758" s="191"/>
      <c r="K2758" s="191"/>
      <c r="L2758" s="191"/>
      <c r="M2758" s="191"/>
      <c r="N2758" s="191"/>
    </row>
    <row r="2759" spans="1:14" s="434" customFormat="1">
      <c r="A2759" s="191"/>
      <c r="B2759" s="191"/>
      <c r="C2759" s="63"/>
      <c r="D2759" s="191"/>
      <c r="E2759" s="63"/>
      <c r="F2759" s="63"/>
      <c r="G2759" s="191"/>
      <c r="H2759" s="191"/>
      <c r="I2759" s="191"/>
      <c r="J2759" s="191"/>
      <c r="K2759" s="191"/>
      <c r="L2759" s="191"/>
      <c r="M2759" s="191"/>
      <c r="N2759" s="191"/>
    </row>
    <row r="2760" spans="1:14" s="434" customFormat="1">
      <c r="A2760" s="191"/>
      <c r="B2760" s="191"/>
      <c r="C2760" s="63"/>
      <c r="D2760" s="191"/>
      <c r="E2760" s="63"/>
      <c r="F2760" s="63"/>
      <c r="G2760" s="191"/>
      <c r="H2760" s="191"/>
      <c r="I2760" s="191"/>
      <c r="J2760" s="191"/>
      <c r="K2760" s="191"/>
      <c r="L2760" s="191"/>
      <c r="M2760" s="191"/>
      <c r="N2760" s="191"/>
    </row>
    <row r="2761" spans="1:14" s="434" customFormat="1">
      <c r="A2761" s="191"/>
      <c r="B2761" s="191"/>
      <c r="C2761" s="63"/>
      <c r="D2761" s="191"/>
      <c r="E2761" s="63"/>
      <c r="F2761" s="63"/>
      <c r="G2761" s="191"/>
      <c r="H2761" s="191"/>
      <c r="I2761" s="191"/>
      <c r="J2761" s="191"/>
      <c r="K2761" s="191"/>
      <c r="L2761" s="191"/>
      <c r="M2761" s="191"/>
      <c r="N2761" s="191"/>
    </row>
    <row r="2762" spans="1:14" s="434" customFormat="1">
      <c r="A2762" s="191"/>
      <c r="B2762" s="191"/>
      <c r="C2762" s="63"/>
      <c r="D2762" s="191"/>
      <c r="E2762" s="63"/>
      <c r="F2762" s="63"/>
      <c r="G2762" s="191"/>
      <c r="H2762" s="191"/>
      <c r="I2762" s="191"/>
      <c r="J2762" s="191"/>
      <c r="K2762" s="191"/>
      <c r="L2762" s="191"/>
      <c r="M2762" s="191"/>
      <c r="N2762" s="191"/>
    </row>
    <row r="2763" spans="1:14" s="434" customFormat="1">
      <c r="A2763" s="191"/>
      <c r="B2763" s="191"/>
      <c r="C2763" s="63"/>
      <c r="D2763" s="191"/>
      <c r="E2763" s="63"/>
      <c r="F2763" s="63"/>
      <c r="G2763" s="191"/>
      <c r="H2763" s="191"/>
      <c r="I2763" s="191"/>
      <c r="J2763" s="191"/>
      <c r="K2763" s="191"/>
      <c r="L2763" s="191"/>
      <c r="M2763" s="191"/>
      <c r="N2763" s="191"/>
    </row>
    <row r="2764" spans="1:14" s="434" customFormat="1">
      <c r="A2764" s="191"/>
      <c r="B2764" s="191"/>
      <c r="C2764" s="63"/>
      <c r="D2764" s="191"/>
      <c r="E2764" s="63"/>
      <c r="F2764" s="63"/>
      <c r="G2764" s="191"/>
      <c r="H2764" s="191"/>
      <c r="I2764" s="191"/>
      <c r="J2764" s="191"/>
      <c r="K2764" s="191"/>
      <c r="L2764" s="191"/>
      <c r="M2764" s="191"/>
      <c r="N2764" s="191"/>
    </row>
    <row r="2765" spans="1:14" s="434" customFormat="1">
      <c r="A2765" s="191"/>
      <c r="B2765" s="191"/>
      <c r="C2765" s="63"/>
      <c r="D2765" s="191"/>
      <c r="E2765" s="63"/>
      <c r="F2765" s="63"/>
      <c r="G2765" s="191"/>
      <c r="H2765" s="191"/>
      <c r="I2765" s="191"/>
      <c r="J2765" s="191"/>
      <c r="K2765" s="191"/>
      <c r="L2765" s="191"/>
      <c r="M2765" s="191"/>
      <c r="N2765" s="191"/>
    </row>
    <row r="2766" spans="1:14" s="434" customFormat="1">
      <c r="A2766" s="191"/>
      <c r="B2766" s="191"/>
      <c r="C2766" s="63"/>
      <c r="D2766" s="191"/>
      <c r="E2766" s="63"/>
      <c r="F2766" s="63"/>
      <c r="G2766" s="191"/>
      <c r="H2766" s="191"/>
      <c r="I2766" s="191"/>
      <c r="J2766" s="191"/>
      <c r="K2766" s="191"/>
      <c r="L2766" s="191"/>
      <c r="M2766" s="191"/>
      <c r="N2766" s="191"/>
    </row>
    <row r="2767" spans="1:14" s="434" customFormat="1">
      <c r="A2767" s="191"/>
      <c r="B2767" s="191"/>
      <c r="C2767" s="63"/>
      <c r="D2767" s="191"/>
      <c r="E2767" s="63"/>
      <c r="F2767" s="63"/>
      <c r="G2767" s="191"/>
      <c r="H2767" s="191"/>
      <c r="I2767" s="191"/>
      <c r="J2767" s="191"/>
      <c r="K2767" s="191"/>
      <c r="L2767" s="191"/>
      <c r="M2767" s="191"/>
      <c r="N2767" s="191"/>
    </row>
    <row r="2768" spans="1:14" s="434" customFormat="1">
      <c r="A2768" s="191"/>
      <c r="B2768" s="191"/>
      <c r="C2768" s="63"/>
      <c r="D2768" s="191"/>
      <c r="E2768" s="63"/>
      <c r="F2768" s="63"/>
      <c r="G2768" s="191"/>
      <c r="H2768" s="191"/>
      <c r="I2768" s="191"/>
      <c r="J2768" s="191"/>
      <c r="K2768" s="191"/>
      <c r="L2768" s="191"/>
      <c r="M2768" s="191"/>
      <c r="N2768" s="191"/>
    </row>
    <row r="2769" spans="1:14" s="434" customFormat="1">
      <c r="A2769" s="191"/>
      <c r="B2769" s="191"/>
      <c r="C2769" s="63"/>
      <c r="D2769" s="191"/>
      <c r="E2769" s="63"/>
      <c r="F2769" s="63"/>
      <c r="G2769" s="191"/>
      <c r="H2769" s="191"/>
      <c r="I2769" s="191"/>
      <c r="J2769" s="191"/>
      <c r="K2769" s="191"/>
      <c r="L2769" s="191"/>
      <c r="M2769" s="191"/>
      <c r="N2769" s="191"/>
    </row>
    <row r="2770" spans="1:14" s="434" customFormat="1">
      <c r="A2770" s="191"/>
      <c r="B2770" s="191"/>
      <c r="C2770" s="63"/>
      <c r="D2770" s="191"/>
      <c r="E2770" s="63"/>
      <c r="F2770" s="63"/>
      <c r="G2770" s="191"/>
      <c r="H2770" s="191"/>
      <c r="I2770" s="191"/>
      <c r="J2770" s="191"/>
      <c r="K2770" s="191"/>
      <c r="L2770" s="191"/>
      <c r="M2770" s="191"/>
      <c r="N2770" s="191"/>
    </row>
    <row r="2771" spans="1:14" s="434" customFormat="1">
      <c r="A2771" s="191"/>
      <c r="B2771" s="191"/>
      <c r="C2771" s="63"/>
      <c r="D2771" s="191"/>
      <c r="E2771" s="63"/>
      <c r="F2771" s="63"/>
      <c r="G2771" s="191"/>
      <c r="H2771" s="191"/>
      <c r="I2771" s="191"/>
      <c r="J2771" s="191"/>
      <c r="K2771" s="191"/>
      <c r="L2771" s="191"/>
      <c r="M2771" s="191"/>
      <c r="N2771" s="191"/>
    </row>
    <row r="2772" spans="1:14" s="434" customFormat="1">
      <c r="A2772" s="191"/>
      <c r="B2772" s="191"/>
      <c r="C2772" s="63"/>
      <c r="D2772" s="191"/>
      <c r="E2772" s="63"/>
      <c r="F2772" s="63"/>
      <c r="G2772" s="191"/>
      <c r="H2772" s="191"/>
      <c r="I2772" s="191"/>
      <c r="J2772" s="191"/>
      <c r="K2772" s="191"/>
      <c r="L2772" s="191"/>
      <c r="M2772" s="191"/>
      <c r="N2772" s="191"/>
    </row>
    <row r="2773" spans="1:14" s="434" customFormat="1">
      <c r="A2773" s="191"/>
      <c r="B2773" s="191"/>
      <c r="C2773" s="63"/>
      <c r="D2773" s="191"/>
      <c r="E2773" s="63"/>
      <c r="F2773" s="63"/>
      <c r="G2773" s="191"/>
      <c r="H2773" s="191"/>
      <c r="I2773" s="191"/>
      <c r="J2773" s="191"/>
      <c r="K2773" s="191"/>
      <c r="L2773" s="191"/>
      <c r="M2773" s="191"/>
      <c r="N2773" s="191"/>
    </row>
    <row r="2774" spans="1:14" s="434" customFormat="1">
      <c r="A2774" s="191"/>
      <c r="B2774" s="191"/>
      <c r="C2774" s="63"/>
      <c r="D2774" s="191"/>
      <c r="E2774" s="63"/>
      <c r="F2774" s="63"/>
      <c r="G2774" s="191"/>
      <c r="H2774" s="191"/>
      <c r="I2774" s="191"/>
      <c r="J2774" s="191"/>
      <c r="K2774" s="191"/>
      <c r="L2774" s="191"/>
      <c r="M2774" s="191"/>
      <c r="N2774" s="191"/>
    </row>
    <row r="2775" spans="1:14" s="434" customFormat="1">
      <c r="A2775" s="191"/>
      <c r="B2775" s="191"/>
      <c r="C2775" s="63"/>
      <c r="D2775" s="191"/>
      <c r="E2775" s="63"/>
      <c r="F2775" s="63"/>
      <c r="G2775" s="191"/>
      <c r="H2775" s="191"/>
      <c r="I2775" s="191"/>
      <c r="J2775" s="191"/>
      <c r="K2775" s="191"/>
      <c r="L2775" s="191"/>
      <c r="M2775" s="191"/>
      <c r="N2775" s="191"/>
    </row>
    <row r="2776" spans="1:14" s="434" customFormat="1">
      <c r="A2776" s="191"/>
      <c r="B2776" s="191"/>
      <c r="C2776" s="63"/>
      <c r="D2776" s="191"/>
      <c r="E2776" s="63"/>
      <c r="F2776" s="63"/>
      <c r="G2776" s="191"/>
      <c r="H2776" s="191"/>
      <c r="I2776" s="191"/>
      <c r="J2776" s="191"/>
      <c r="K2776" s="191"/>
      <c r="L2776" s="191"/>
      <c r="M2776" s="191"/>
      <c r="N2776" s="191"/>
    </row>
    <row r="2777" spans="1:14" s="434" customFormat="1">
      <c r="A2777" s="191"/>
      <c r="B2777" s="191"/>
      <c r="C2777" s="63"/>
      <c r="D2777" s="191"/>
      <c r="E2777" s="63"/>
      <c r="F2777" s="63"/>
      <c r="G2777" s="191"/>
      <c r="H2777" s="191"/>
      <c r="I2777" s="191"/>
      <c r="J2777" s="191"/>
      <c r="K2777" s="191"/>
      <c r="L2777" s="191"/>
      <c r="M2777" s="191"/>
      <c r="N2777" s="191"/>
    </row>
    <row r="2778" spans="1:14" s="434" customFormat="1">
      <c r="A2778" s="191"/>
      <c r="B2778" s="191"/>
      <c r="C2778" s="63"/>
      <c r="D2778" s="191"/>
      <c r="E2778" s="63"/>
      <c r="F2778" s="63"/>
      <c r="G2778" s="191"/>
      <c r="H2778" s="191"/>
      <c r="I2778" s="191"/>
      <c r="J2778" s="191"/>
      <c r="K2778" s="191"/>
      <c r="L2778" s="191"/>
      <c r="M2778" s="191"/>
      <c r="N2778" s="191"/>
    </row>
    <row r="2779" spans="1:14" s="434" customFormat="1">
      <c r="A2779" s="191"/>
      <c r="B2779" s="191"/>
      <c r="C2779" s="63"/>
      <c r="D2779" s="191"/>
      <c r="E2779" s="63"/>
      <c r="F2779" s="63"/>
      <c r="G2779" s="191"/>
      <c r="H2779" s="191"/>
      <c r="I2779" s="191"/>
      <c r="J2779" s="191"/>
      <c r="K2779" s="191"/>
      <c r="L2779" s="191"/>
      <c r="M2779" s="191"/>
      <c r="N2779" s="191"/>
    </row>
    <row r="2780" spans="1:14" s="434" customFormat="1">
      <c r="A2780" s="191"/>
      <c r="B2780" s="191"/>
      <c r="C2780" s="63"/>
      <c r="D2780" s="191"/>
      <c r="E2780" s="63"/>
      <c r="F2780" s="63"/>
      <c r="G2780" s="191"/>
      <c r="H2780" s="191"/>
      <c r="I2780" s="191"/>
      <c r="J2780" s="191"/>
      <c r="K2780" s="191"/>
      <c r="L2780" s="191"/>
      <c r="M2780" s="191"/>
      <c r="N2780" s="191"/>
    </row>
    <row r="2781" spans="1:14" s="434" customFormat="1">
      <c r="A2781" s="191"/>
      <c r="B2781" s="191"/>
      <c r="C2781" s="63"/>
      <c r="D2781" s="191"/>
      <c r="E2781" s="63"/>
      <c r="F2781" s="63"/>
      <c r="G2781" s="191"/>
      <c r="H2781" s="191"/>
      <c r="I2781" s="191"/>
      <c r="J2781" s="191"/>
      <c r="K2781" s="191"/>
      <c r="L2781" s="191"/>
      <c r="M2781" s="191"/>
      <c r="N2781" s="191"/>
    </row>
    <row r="2782" spans="1:14" s="434" customFormat="1">
      <c r="A2782" s="191"/>
      <c r="B2782" s="191"/>
      <c r="C2782" s="63"/>
      <c r="D2782" s="191"/>
      <c r="E2782" s="63"/>
      <c r="F2782" s="63"/>
      <c r="G2782" s="191"/>
      <c r="H2782" s="191"/>
      <c r="I2782" s="191"/>
      <c r="J2782" s="191"/>
      <c r="K2782" s="191"/>
      <c r="L2782" s="191"/>
      <c r="M2782" s="191"/>
      <c r="N2782" s="191"/>
    </row>
    <row r="2783" spans="1:14" s="434" customFormat="1">
      <c r="A2783" s="191"/>
      <c r="B2783" s="191"/>
      <c r="C2783" s="63"/>
      <c r="D2783" s="191"/>
      <c r="E2783" s="63"/>
      <c r="F2783" s="63"/>
      <c r="G2783" s="191"/>
      <c r="H2783" s="191"/>
      <c r="I2783" s="191"/>
      <c r="J2783" s="191"/>
      <c r="K2783" s="191"/>
      <c r="L2783" s="191"/>
      <c r="M2783" s="191"/>
      <c r="N2783" s="191"/>
    </row>
    <row r="2784" spans="1:14" s="434" customFormat="1">
      <c r="A2784" s="191"/>
      <c r="B2784" s="191"/>
      <c r="C2784" s="63"/>
      <c r="D2784" s="191"/>
      <c r="E2784" s="63"/>
      <c r="F2784" s="63"/>
      <c r="G2784" s="191"/>
      <c r="H2784" s="191"/>
      <c r="I2784" s="191"/>
      <c r="J2784" s="191"/>
      <c r="K2784" s="191"/>
      <c r="L2784" s="191"/>
      <c r="M2784" s="191"/>
      <c r="N2784" s="191"/>
    </row>
    <row r="2785" spans="1:14" s="434" customFormat="1">
      <c r="A2785" s="191"/>
      <c r="B2785" s="191"/>
      <c r="C2785" s="63"/>
      <c r="D2785" s="191"/>
      <c r="E2785" s="63"/>
      <c r="F2785" s="63"/>
      <c r="G2785" s="191"/>
      <c r="H2785" s="191"/>
      <c r="I2785" s="191"/>
      <c r="J2785" s="191"/>
      <c r="K2785" s="191"/>
      <c r="L2785" s="191"/>
      <c r="M2785" s="191"/>
      <c r="N2785" s="191"/>
    </row>
    <row r="2786" spans="1:14" s="434" customFormat="1">
      <c r="A2786" s="191"/>
      <c r="B2786" s="191"/>
      <c r="C2786" s="63"/>
      <c r="D2786" s="191"/>
      <c r="E2786" s="63"/>
      <c r="F2786" s="63"/>
      <c r="G2786" s="191"/>
      <c r="H2786" s="191"/>
      <c r="I2786" s="191"/>
      <c r="J2786" s="191"/>
      <c r="K2786" s="191"/>
      <c r="L2786" s="191"/>
      <c r="M2786" s="191"/>
      <c r="N2786" s="191"/>
    </row>
    <row r="2787" spans="1:14" s="434" customFormat="1">
      <c r="A2787" s="191"/>
      <c r="B2787" s="191"/>
      <c r="C2787" s="63"/>
      <c r="D2787" s="191"/>
      <c r="E2787" s="63"/>
      <c r="F2787" s="63"/>
      <c r="G2787" s="191"/>
      <c r="H2787" s="191"/>
      <c r="I2787" s="191"/>
      <c r="J2787" s="191"/>
      <c r="K2787" s="191"/>
      <c r="L2787" s="191"/>
      <c r="M2787" s="191"/>
      <c r="N2787" s="191"/>
    </row>
    <row r="2788" spans="1:14" s="434" customFormat="1">
      <c r="A2788" s="191"/>
      <c r="B2788" s="191"/>
      <c r="C2788" s="63"/>
      <c r="D2788" s="191"/>
      <c r="E2788" s="63"/>
      <c r="F2788" s="63"/>
      <c r="G2788" s="191"/>
      <c r="H2788" s="191"/>
      <c r="I2788" s="191"/>
      <c r="J2788" s="191"/>
      <c r="K2788" s="191"/>
      <c r="L2788" s="191"/>
      <c r="M2788" s="191"/>
      <c r="N2788" s="191"/>
    </row>
    <row r="2789" spans="1:14" s="434" customFormat="1">
      <c r="A2789" s="191"/>
      <c r="B2789" s="191"/>
      <c r="C2789" s="63"/>
      <c r="D2789" s="191"/>
      <c r="E2789" s="63"/>
      <c r="F2789" s="63"/>
      <c r="G2789" s="191"/>
      <c r="H2789" s="191"/>
      <c r="I2789" s="191"/>
      <c r="J2789" s="191"/>
      <c r="K2789" s="191"/>
      <c r="L2789" s="191"/>
      <c r="M2789" s="191"/>
      <c r="N2789" s="191"/>
    </row>
    <row r="2790" spans="1:14" s="434" customFormat="1">
      <c r="A2790" s="191"/>
      <c r="B2790" s="191"/>
      <c r="C2790" s="63"/>
      <c r="D2790" s="191"/>
      <c r="E2790" s="63"/>
      <c r="F2790" s="63"/>
      <c r="G2790" s="191"/>
      <c r="H2790" s="191"/>
      <c r="I2790" s="191"/>
      <c r="J2790" s="191"/>
      <c r="K2790" s="191"/>
      <c r="L2790" s="191"/>
      <c r="M2790" s="191"/>
      <c r="N2790" s="191"/>
    </row>
    <row r="2791" spans="1:14" s="434" customFormat="1">
      <c r="A2791" s="191"/>
      <c r="B2791" s="191"/>
      <c r="C2791" s="63"/>
      <c r="D2791" s="191"/>
      <c r="E2791" s="63"/>
      <c r="F2791" s="63"/>
      <c r="G2791" s="191"/>
      <c r="H2791" s="191"/>
      <c r="I2791" s="191"/>
      <c r="J2791" s="191"/>
      <c r="K2791" s="191"/>
      <c r="L2791" s="191"/>
      <c r="M2791" s="191"/>
      <c r="N2791" s="191"/>
    </row>
    <row r="2792" spans="1:14" s="434" customFormat="1">
      <c r="A2792" s="191"/>
      <c r="B2792" s="191"/>
      <c r="C2792" s="63"/>
      <c r="D2792" s="191"/>
      <c r="E2792" s="63"/>
      <c r="F2792" s="63"/>
      <c r="G2792" s="191"/>
      <c r="H2792" s="191"/>
      <c r="I2792" s="191"/>
      <c r="J2792" s="191"/>
      <c r="K2792" s="191"/>
      <c r="L2792" s="191"/>
      <c r="M2792" s="191"/>
      <c r="N2792" s="191"/>
    </row>
    <row r="2793" spans="1:14" s="434" customFormat="1">
      <c r="A2793" s="191"/>
      <c r="B2793" s="191"/>
      <c r="C2793" s="63"/>
      <c r="D2793" s="191"/>
      <c r="E2793" s="63"/>
      <c r="F2793" s="63"/>
      <c r="G2793" s="191"/>
      <c r="H2793" s="191"/>
      <c r="I2793" s="191"/>
      <c r="J2793" s="191"/>
      <c r="K2793" s="191"/>
      <c r="L2793" s="191"/>
      <c r="M2793" s="191"/>
      <c r="N2793" s="191"/>
    </row>
    <row r="2794" spans="1:14" s="434" customFormat="1">
      <c r="A2794" s="191"/>
      <c r="B2794" s="191"/>
      <c r="C2794" s="63"/>
      <c r="D2794" s="191"/>
      <c r="E2794" s="63"/>
      <c r="F2794" s="63"/>
      <c r="G2794" s="191"/>
      <c r="H2794" s="191"/>
      <c r="I2794" s="191"/>
      <c r="J2794" s="191"/>
      <c r="K2794" s="191"/>
      <c r="L2794" s="191"/>
      <c r="M2794" s="191"/>
      <c r="N2794" s="191"/>
    </row>
    <row r="2795" spans="1:14" s="434" customFormat="1">
      <c r="A2795" s="191"/>
      <c r="B2795" s="191"/>
      <c r="C2795" s="63"/>
      <c r="D2795" s="191"/>
      <c r="E2795" s="63"/>
      <c r="F2795" s="63"/>
      <c r="G2795" s="191"/>
      <c r="H2795" s="191"/>
      <c r="I2795" s="191"/>
      <c r="J2795" s="191"/>
      <c r="K2795" s="191"/>
      <c r="L2795" s="191"/>
      <c r="M2795" s="191"/>
      <c r="N2795" s="191"/>
    </row>
    <row r="2796" spans="1:14" s="434" customFormat="1">
      <c r="A2796" s="191"/>
      <c r="B2796" s="191"/>
      <c r="C2796" s="63"/>
      <c r="D2796" s="191"/>
      <c r="E2796" s="63"/>
      <c r="F2796" s="63"/>
      <c r="G2796" s="191"/>
      <c r="H2796" s="191"/>
      <c r="I2796" s="191"/>
      <c r="J2796" s="191"/>
      <c r="K2796" s="191"/>
      <c r="L2796" s="191"/>
      <c r="M2796" s="191"/>
      <c r="N2796" s="191"/>
    </row>
    <row r="2797" spans="1:14" s="434" customFormat="1">
      <c r="A2797" s="191"/>
      <c r="B2797" s="191"/>
      <c r="C2797" s="63"/>
      <c r="D2797" s="191"/>
      <c r="E2797" s="63"/>
      <c r="F2797" s="63"/>
      <c r="G2797" s="191"/>
      <c r="H2797" s="191"/>
      <c r="I2797" s="191"/>
      <c r="J2797" s="191"/>
      <c r="K2797" s="191"/>
      <c r="L2797" s="191"/>
      <c r="M2797" s="191"/>
      <c r="N2797" s="191"/>
    </row>
    <row r="2798" spans="1:14" s="434" customFormat="1">
      <c r="A2798" s="191"/>
      <c r="B2798" s="191"/>
      <c r="C2798" s="63"/>
      <c r="D2798" s="191"/>
      <c r="E2798" s="63"/>
      <c r="F2798" s="63"/>
      <c r="G2798" s="191"/>
      <c r="H2798" s="191"/>
      <c r="I2798" s="191"/>
      <c r="J2798" s="191"/>
      <c r="K2798" s="191"/>
      <c r="L2798" s="191"/>
      <c r="M2798" s="191"/>
      <c r="N2798" s="191"/>
    </row>
    <row r="2799" spans="1:14" s="434" customFormat="1">
      <c r="A2799" s="191"/>
      <c r="B2799" s="191"/>
      <c r="C2799" s="63"/>
      <c r="D2799" s="191"/>
      <c r="E2799" s="63"/>
      <c r="F2799" s="63"/>
      <c r="G2799" s="191"/>
      <c r="H2799" s="191"/>
      <c r="I2799" s="191"/>
      <c r="J2799" s="191"/>
      <c r="K2799" s="191"/>
      <c r="L2799" s="191"/>
      <c r="M2799" s="191"/>
      <c r="N2799" s="191"/>
    </row>
    <row r="2800" spans="1:14" s="434" customFormat="1">
      <c r="A2800" s="191"/>
      <c r="B2800" s="191"/>
      <c r="C2800" s="63"/>
      <c r="D2800" s="191"/>
      <c r="E2800" s="63"/>
      <c r="F2800" s="63"/>
      <c r="G2800" s="191"/>
      <c r="H2800" s="191"/>
      <c r="I2800" s="191"/>
      <c r="J2800" s="191"/>
      <c r="K2800" s="191"/>
      <c r="L2800" s="191"/>
      <c r="M2800" s="191"/>
      <c r="N2800" s="191"/>
    </row>
    <row r="2801" spans="1:14" s="434" customFormat="1">
      <c r="A2801" s="191"/>
      <c r="B2801" s="191"/>
      <c r="C2801" s="63"/>
      <c r="D2801" s="191"/>
      <c r="E2801" s="63"/>
      <c r="F2801" s="63"/>
      <c r="G2801" s="191"/>
      <c r="H2801" s="191"/>
      <c r="I2801" s="191"/>
      <c r="J2801" s="191"/>
      <c r="K2801" s="191"/>
      <c r="L2801" s="191"/>
      <c r="M2801" s="191"/>
      <c r="N2801" s="191"/>
    </row>
    <row r="2802" spans="1:14" s="434" customFormat="1">
      <c r="A2802" s="191"/>
      <c r="B2802" s="191"/>
      <c r="C2802" s="63"/>
      <c r="D2802" s="191"/>
      <c r="E2802" s="63"/>
      <c r="F2802" s="63"/>
      <c r="G2802" s="191"/>
      <c r="H2802" s="191"/>
      <c r="I2802" s="191"/>
      <c r="J2802" s="191"/>
      <c r="K2802" s="191"/>
      <c r="L2802" s="191"/>
      <c r="M2802" s="191"/>
      <c r="N2802" s="191"/>
    </row>
    <row r="2803" spans="1:14" s="434" customFormat="1">
      <c r="A2803" s="191"/>
      <c r="B2803" s="191"/>
      <c r="C2803" s="63"/>
      <c r="D2803" s="191"/>
      <c r="E2803" s="63"/>
      <c r="F2803" s="63"/>
      <c r="G2803" s="191"/>
      <c r="H2803" s="191"/>
      <c r="I2803" s="191"/>
      <c r="J2803" s="191"/>
      <c r="K2803" s="191"/>
      <c r="L2803" s="191"/>
      <c r="M2803" s="191"/>
      <c r="N2803" s="191"/>
    </row>
    <row r="2804" spans="1:14" s="434" customFormat="1">
      <c r="A2804" s="191"/>
      <c r="B2804" s="191"/>
      <c r="C2804" s="63"/>
      <c r="D2804" s="191"/>
      <c r="E2804" s="63"/>
      <c r="F2804" s="63"/>
      <c r="G2804" s="191"/>
      <c r="H2804" s="191"/>
      <c r="I2804" s="191"/>
      <c r="J2804" s="191"/>
      <c r="K2804" s="191"/>
      <c r="L2804" s="191"/>
      <c r="M2804" s="191"/>
      <c r="N2804" s="191"/>
    </row>
    <row r="2805" spans="1:14" s="434" customFormat="1">
      <c r="A2805" s="191"/>
      <c r="B2805" s="191"/>
      <c r="C2805" s="63"/>
      <c r="D2805" s="191"/>
      <c r="E2805" s="63"/>
      <c r="F2805" s="63"/>
      <c r="G2805" s="191"/>
      <c r="H2805" s="191"/>
      <c r="I2805" s="191"/>
      <c r="J2805" s="191"/>
      <c r="K2805" s="191"/>
      <c r="L2805" s="191"/>
      <c r="M2805" s="191"/>
      <c r="N2805" s="191"/>
    </row>
    <row r="2806" spans="1:14" s="434" customFormat="1">
      <c r="A2806" s="191"/>
      <c r="B2806" s="191"/>
      <c r="C2806" s="63"/>
      <c r="D2806" s="191"/>
      <c r="E2806" s="63"/>
      <c r="F2806" s="63"/>
      <c r="G2806" s="191"/>
      <c r="H2806" s="191"/>
      <c r="I2806" s="191"/>
      <c r="J2806" s="191"/>
      <c r="K2806" s="191"/>
      <c r="L2806" s="191"/>
      <c r="M2806" s="191"/>
      <c r="N2806" s="191"/>
    </row>
    <row r="2807" spans="1:14" s="434" customFormat="1">
      <c r="A2807" s="191"/>
      <c r="B2807" s="191"/>
      <c r="C2807" s="63"/>
      <c r="D2807" s="191"/>
      <c r="E2807" s="63"/>
      <c r="F2807" s="63"/>
      <c r="G2807" s="191"/>
      <c r="H2807" s="191"/>
      <c r="I2807" s="191"/>
      <c r="J2807" s="191"/>
      <c r="K2807" s="191"/>
      <c r="L2807" s="191"/>
      <c r="M2807" s="191"/>
      <c r="N2807" s="191"/>
    </row>
    <row r="2808" spans="1:14" s="434" customFormat="1">
      <c r="A2808" s="191"/>
      <c r="B2808" s="191"/>
      <c r="C2808" s="63"/>
      <c r="D2808" s="191"/>
      <c r="E2808" s="63"/>
      <c r="F2808" s="63"/>
      <c r="G2808" s="191"/>
      <c r="H2808" s="191"/>
      <c r="I2808" s="191"/>
      <c r="J2808" s="191"/>
      <c r="K2808" s="191"/>
      <c r="L2808" s="191"/>
      <c r="M2808" s="191"/>
      <c r="N2808" s="191"/>
    </row>
    <row r="2809" spans="1:14" s="434" customFormat="1">
      <c r="A2809" s="191"/>
      <c r="B2809" s="191"/>
      <c r="C2809" s="63"/>
      <c r="D2809" s="191"/>
      <c r="E2809" s="63"/>
      <c r="F2809" s="63"/>
      <c r="G2809" s="191"/>
      <c r="H2809" s="191"/>
      <c r="I2809" s="191"/>
      <c r="J2809" s="191"/>
      <c r="K2809" s="191"/>
      <c r="L2809" s="191"/>
      <c r="M2809" s="191"/>
      <c r="N2809" s="191"/>
    </row>
    <row r="2810" spans="1:14" s="434" customFormat="1">
      <c r="A2810" s="191"/>
      <c r="B2810" s="191"/>
      <c r="C2810" s="63"/>
      <c r="D2810" s="191"/>
      <c r="E2810" s="63"/>
      <c r="F2810" s="63"/>
      <c r="G2810" s="191"/>
      <c r="H2810" s="191"/>
      <c r="I2810" s="191"/>
      <c r="J2810" s="191"/>
      <c r="K2810" s="191"/>
      <c r="L2810" s="191"/>
      <c r="M2810" s="191"/>
      <c r="N2810" s="191"/>
    </row>
    <row r="2811" spans="1:14" s="434" customFormat="1">
      <c r="A2811" s="191"/>
      <c r="B2811" s="191"/>
      <c r="C2811" s="63"/>
      <c r="D2811" s="191"/>
      <c r="E2811" s="63"/>
      <c r="F2811" s="63"/>
      <c r="G2811" s="191"/>
      <c r="H2811" s="191"/>
      <c r="I2811" s="191"/>
      <c r="J2811" s="191"/>
      <c r="K2811" s="191"/>
      <c r="L2811" s="191"/>
      <c r="M2811" s="191"/>
      <c r="N2811" s="191"/>
    </row>
    <row r="2812" spans="1:14" s="434" customFormat="1">
      <c r="A2812" s="191"/>
      <c r="B2812" s="191"/>
      <c r="C2812" s="63"/>
      <c r="D2812" s="191"/>
      <c r="E2812" s="63"/>
      <c r="F2812" s="63"/>
      <c r="G2812" s="191"/>
      <c r="H2812" s="191"/>
      <c r="I2812" s="191"/>
      <c r="J2812" s="191"/>
      <c r="K2812" s="191"/>
      <c r="L2812" s="191"/>
      <c r="M2812" s="191"/>
      <c r="N2812" s="191"/>
    </row>
    <row r="2813" spans="1:14" s="434" customFormat="1">
      <c r="A2813" s="191"/>
      <c r="B2813" s="191"/>
      <c r="C2813" s="63"/>
      <c r="D2813" s="191"/>
      <c r="E2813" s="63"/>
      <c r="F2813" s="63"/>
      <c r="G2813" s="191"/>
      <c r="H2813" s="191"/>
      <c r="I2813" s="191"/>
      <c r="J2813" s="191"/>
      <c r="K2813" s="191"/>
      <c r="L2813" s="191"/>
      <c r="M2813" s="191"/>
      <c r="N2813" s="191"/>
    </row>
    <row r="2814" spans="1:14" s="434" customFormat="1">
      <c r="A2814" s="191"/>
      <c r="B2814" s="191"/>
      <c r="C2814" s="63"/>
      <c r="D2814" s="191"/>
      <c r="E2814" s="63"/>
      <c r="F2814" s="63"/>
      <c r="G2814" s="191"/>
      <c r="H2814" s="191"/>
      <c r="I2814" s="191"/>
      <c r="J2814" s="191"/>
      <c r="K2814" s="191"/>
      <c r="L2814" s="191"/>
      <c r="M2814" s="191"/>
      <c r="N2814" s="191"/>
    </row>
    <row r="2815" spans="1:14" s="434" customFormat="1">
      <c r="A2815" s="191"/>
      <c r="B2815" s="191"/>
      <c r="C2815" s="63"/>
      <c r="D2815" s="191"/>
      <c r="E2815" s="63"/>
      <c r="F2815" s="63"/>
      <c r="G2815" s="191"/>
      <c r="H2815" s="191"/>
      <c r="I2815" s="191"/>
      <c r="J2815" s="191"/>
      <c r="K2815" s="191"/>
      <c r="L2815" s="191"/>
      <c r="M2815" s="191"/>
      <c r="N2815" s="191"/>
    </row>
    <row r="2816" spans="1:14" s="434" customFormat="1">
      <c r="A2816" s="191"/>
      <c r="B2816" s="191"/>
      <c r="C2816" s="63"/>
      <c r="D2816" s="191"/>
      <c r="E2816" s="63"/>
      <c r="F2816" s="63"/>
      <c r="G2816" s="191"/>
      <c r="H2816" s="191"/>
      <c r="I2816" s="191"/>
      <c r="J2816" s="191"/>
      <c r="K2816" s="191"/>
      <c r="L2816" s="191"/>
      <c r="M2816" s="191"/>
      <c r="N2816" s="191"/>
    </row>
    <row r="2817" spans="1:14" s="434" customFormat="1">
      <c r="A2817" s="191"/>
      <c r="B2817" s="191"/>
      <c r="C2817" s="63"/>
      <c r="D2817" s="191"/>
      <c r="E2817" s="63"/>
      <c r="F2817" s="63"/>
      <c r="G2817" s="191"/>
      <c r="H2817" s="191"/>
      <c r="I2817" s="191"/>
      <c r="J2817" s="191"/>
      <c r="K2817" s="191"/>
      <c r="L2817" s="191"/>
      <c r="M2817" s="191"/>
      <c r="N2817" s="191"/>
    </row>
    <row r="2818" spans="1:14" s="434" customFormat="1">
      <c r="A2818" s="191"/>
      <c r="B2818" s="191"/>
      <c r="C2818" s="63"/>
      <c r="D2818" s="191"/>
      <c r="E2818" s="63"/>
      <c r="F2818" s="63"/>
      <c r="G2818" s="191"/>
      <c r="H2818" s="191"/>
      <c r="I2818" s="191"/>
      <c r="J2818" s="191"/>
      <c r="K2818" s="191"/>
      <c r="L2818" s="191"/>
      <c r="M2818" s="191"/>
      <c r="N2818" s="191"/>
    </row>
    <row r="2819" spans="1:14" s="434" customFormat="1">
      <c r="A2819" s="191"/>
      <c r="B2819" s="191"/>
      <c r="C2819" s="63"/>
      <c r="D2819" s="191"/>
      <c r="E2819" s="63"/>
      <c r="F2819" s="63"/>
      <c r="G2819" s="191"/>
      <c r="H2819" s="191"/>
      <c r="I2819" s="191"/>
      <c r="J2819" s="191"/>
      <c r="K2819" s="191"/>
      <c r="L2819" s="191"/>
      <c r="M2819" s="191"/>
      <c r="N2819" s="191"/>
    </row>
    <row r="2820" spans="1:14" s="434" customFormat="1">
      <c r="A2820" s="191"/>
      <c r="B2820" s="191"/>
      <c r="C2820" s="63"/>
      <c r="D2820" s="191"/>
      <c r="E2820" s="63"/>
      <c r="F2820" s="63"/>
      <c r="G2820" s="191"/>
      <c r="H2820" s="191"/>
      <c r="I2820" s="191"/>
      <c r="J2820" s="191"/>
      <c r="K2820" s="191"/>
      <c r="L2820" s="191"/>
      <c r="M2820" s="191"/>
      <c r="N2820" s="191"/>
    </row>
    <row r="2821" spans="1:14" s="434" customFormat="1">
      <c r="A2821" s="191"/>
      <c r="B2821" s="191"/>
      <c r="C2821" s="63"/>
      <c r="D2821" s="191"/>
      <c r="E2821" s="63"/>
      <c r="F2821" s="63"/>
      <c r="G2821" s="191"/>
      <c r="H2821" s="191"/>
      <c r="I2821" s="191"/>
      <c r="J2821" s="191"/>
      <c r="K2821" s="191"/>
      <c r="L2821" s="191"/>
      <c r="M2821" s="191"/>
      <c r="N2821" s="191"/>
    </row>
    <row r="2822" spans="1:14" s="434" customFormat="1">
      <c r="A2822" s="191"/>
      <c r="B2822" s="191"/>
      <c r="C2822" s="63"/>
      <c r="D2822" s="191"/>
      <c r="E2822" s="63"/>
      <c r="F2822" s="63"/>
      <c r="G2822" s="191"/>
      <c r="H2822" s="191"/>
      <c r="I2822" s="191"/>
      <c r="J2822" s="191"/>
      <c r="K2822" s="191"/>
      <c r="L2822" s="191"/>
      <c r="M2822" s="191"/>
      <c r="N2822" s="191"/>
    </row>
    <row r="2823" spans="1:14" s="434" customFormat="1">
      <c r="A2823" s="191"/>
      <c r="B2823" s="191"/>
      <c r="C2823" s="63"/>
      <c r="D2823" s="191"/>
      <c r="E2823" s="63"/>
      <c r="F2823" s="63"/>
      <c r="G2823" s="191"/>
      <c r="H2823" s="191"/>
      <c r="I2823" s="191"/>
      <c r="J2823" s="191"/>
      <c r="K2823" s="191"/>
      <c r="L2823" s="191"/>
      <c r="M2823" s="191"/>
      <c r="N2823" s="191"/>
    </row>
    <row r="2824" spans="1:14" s="434" customFormat="1">
      <c r="A2824" s="191"/>
      <c r="B2824" s="191"/>
      <c r="C2824" s="63"/>
      <c r="D2824" s="191"/>
      <c r="E2824" s="63"/>
      <c r="F2824" s="63"/>
      <c r="G2824" s="191"/>
      <c r="H2824" s="191"/>
      <c r="I2824" s="191"/>
      <c r="J2824" s="191"/>
      <c r="K2824" s="191"/>
      <c r="L2824" s="191"/>
      <c r="M2824" s="191"/>
      <c r="N2824" s="191"/>
    </row>
    <row r="2825" spans="1:14" s="434" customFormat="1">
      <c r="A2825" s="191"/>
      <c r="B2825" s="191"/>
      <c r="C2825" s="63"/>
      <c r="D2825" s="191"/>
      <c r="E2825" s="63"/>
      <c r="F2825" s="63"/>
      <c r="G2825" s="191"/>
      <c r="H2825" s="191"/>
      <c r="I2825" s="191"/>
      <c r="J2825" s="191"/>
      <c r="K2825" s="191"/>
      <c r="L2825" s="191"/>
      <c r="M2825" s="191"/>
      <c r="N2825" s="191"/>
    </row>
    <row r="2826" spans="1:14" s="434" customFormat="1">
      <c r="A2826" s="191"/>
      <c r="B2826" s="191"/>
      <c r="C2826" s="63"/>
      <c r="D2826" s="191"/>
      <c r="E2826" s="63"/>
      <c r="F2826" s="63"/>
      <c r="G2826" s="191"/>
      <c r="H2826" s="191"/>
      <c r="I2826" s="191"/>
      <c r="J2826" s="191"/>
      <c r="K2826" s="191"/>
      <c r="L2826" s="191"/>
      <c r="M2826" s="191"/>
      <c r="N2826" s="191"/>
    </row>
    <row r="2827" spans="1:14" s="434" customFormat="1">
      <c r="A2827" s="191"/>
      <c r="B2827" s="191"/>
      <c r="C2827" s="63"/>
      <c r="D2827" s="191"/>
      <c r="E2827" s="63"/>
      <c r="F2827" s="63"/>
      <c r="G2827" s="191"/>
      <c r="H2827" s="191"/>
      <c r="I2827" s="191"/>
      <c r="J2827" s="191"/>
      <c r="K2827" s="191"/>
      <c r="L2827" s="191"/>
      <c r="M2827" s="191"/>
      <c r="N2827" s="191"/>
    </row>
    <row r="2828" spans="1:14" s="434" customFormat="1">
      <c r="A2828" s="191"/>
      <c r="B2828" s="191"/>
      <c r="C2828" s="63"/>
      <c r="D2828" s="191"/>
      <c r="E2828" s="63"/>
      <c r="F2828" s="63"/>
      <c r="G2828" s="191"/>
      <c r="H2828" s="191"/>
      <c r="I2828" s="191"/>
      <c r="J2828" s="191"/>
      <c r="K2828" s="191"/>
      <c r="L2828" s="191"/>
      <c r="M2828" s="191"/>
      <c r="N2828" s="191"/>
    </row>
    <row r="2829" spans="1:14" s="434" customFormat="1">
      <c r="A2829" s="191"/>
      <c r="B2829" s="191"/>
      <c r="C2829" s="63"/>
      <c r="D2829" s="191"/>
      <c r="E2829" s="63"/>
      <c r="F2829" s="63"/>
      <c r="G2829" s="191"/>
      <c r="H2829" s="191"/>
      <c r="I2829" s="191"/>
      <c r="J2829" s="191"/>
      <c r="K2829" s="191"/>
      <c r="L2829" s="191"/>
      <c r="M2829" s="191"/>
      <c r="N2829" s="191"/>
    </row>
    <row r="2830" spans="1:14" s="434" customFormat="1">
      <c r="A2830" s="191"/>
      <c r="B2830" s="191"/>
      <c r="C2830" s="63"/>
      <c r="D2830" s="191"/>
      <c r="E2830" s="63"/>
      <c r="F2830" s="63"/>
      <c r="G2830" s="191"/>
      <c r="H2830" s="191"/>
      <c r="I2830" s="191"/>
      <c r="J2830" s="191"/>
      <c r="K2830" s="191"/>
      <c r="L2830" s="191"/>
      <c r="M2830" s="191"/>
      <c r="N2830" s="191"/>
    </row>
    <row r="2831" spans="1:14" s="434" customFormat="1">
      <c r="A2831" s="191"/>
      <c r="B2831" s="191"/>
      <c r="C2831" s="63"/>
      <c r="D2831" s="191"/>
      <c r="E2831" s="63"/>
      <c r="F2831" s="63"/>
      <c r="G2831" s="191"/>
      <c r="H2831" s="191"/>
      <c r="I2831" s="191"/>
      <c r="J2831" s="191"/>
      <c r="K2831" s="191"/>
      <c r="L2831" s="191"/>
      <c r="M2831" s="191"/>
      <c r="N2831" s="191"/>
    </row>
    <row r="2832" spans="1:14" s="434" customFormat="1">
      <c r="A2832" s="191"/>
      <c r="B2832" s="191"/>
      <c r="C2832" s="63"/>
      <c r="D2832" s="191"/>
      <c r="E2832" s="63"/>
      <c r="F2832" s="63"/>
      <c r="G2832" s="191"/>
      <c r="H2832" s="191"/>
      <c r="I2832" s="191"/>
      <c r="J2832" s="191"/>
      <c r="K2832" s="191"/>
      <c r="L2832" s="191"/>
      <c r="M2832" s="191"/>
      <c r="N2832" s="191"/>
    </row>
    <row r="2833" spans="1:14" s="434" customFormat="1">
      <c r="A2833" s="191"/>
      <c r="B2833" s="191"/>
      <c r="C2833" s="63"/>
      <c r="D2833" s="191"/>
      <c r="E2833" s="63"/>
      <c r="F2833" s="63"/>
      <c r="G2833" s="191"/>
      <c r="H2833" s="191"/>
      <c r="I2833" s="191"/>
      <c r="J2833" s="191"/>
      <c r="K2833" s="191"/>
      <c r="L2833" s="191"/>
      <c r="M2833" s="191"/>
      <c r="N2833" s="191"/>
    </row>
    <row r="2834" spans="1:14" s="434" customFormat="1">
      <c r="A2834" s="191"/>
      <c r="B2834" s="191"/>
      <c r="C2834" s="63"/>
      <c r="D2834" s="191"/>
      <c r="E2834" s="63"/>
      <c r="F2834" s="63"/>
      <c r="G2834" s="191"/>
      <c r="H2834" s="191"/>
      <c r="I2834" s="191"/>
      <c r="J2834" s="191"/>
      <c r="K2834" s="191"/>
      <c r="L2834" s="191"/>
      <c r="M2834" s="191"/>
      <c r="N2834" s="191"/>
    </row>
    <row r="2835" spans="1:14" s="434" customFormat="1">
      <c r="A2835" s="191"/>
      <c r="B2835" s="191"/>
      <c r="C2835" s="63"/>
      <c r="D2835" s="191"/>
      <c r="E2835" s="63"/>
      <c r="F2835" s="63"/>
      <c r="G2835" s="191"/>
      <c r="H2835" s="191"/>
      <c r="I2835" s="191"/>
      <c r="J2835" s="191"/>
      <c r="K2835" s="191"/>
      <c r="L2835" s="191"/>
      <c r="M2835" s="191"/>
      <c r="N2835" s="191"/>
    </row>
    <row r="2836" spans="1:14" s="434" customFormat="1">
      <c r="A2836" s="191"/>
      <c r="B2836" s="191"/>
      <c r="C2836" s="63"/>
      <c r="D2836" s="191"/>
      <c r="E2836" s="63"/>
      <c r="F2836" s="63"/>
      <c r="G2836" s="191"/>
      <c r="H2836" s="191"/>
      <c r="I2836" s="191"/>
      <c r="J2836" s="191"/>
      <c r="K2836" s="191"/>
      <c r="L2836" s="191"/>
      <c r="M2836" s="191"/>
      <c r="N2836" s="191"/>
    </row>
    <row r="2837" spans="1:14" s="434" customFormat="1">
      <c r="A2837" s="191"/>
      <c r="B2837" s="191"/>
      <c r="C2837" s="63"/>
      <c r="D2837" s="191"/>
      <c r="E2837" s="63"/>
      <c r="F2837" s="63"/>
      <c r="G2837" s="191"/>
      <c r="H2837" s="191"/>
      <c r="I2837" s="191"/>
      <c r="J2837" s="191"/>
      <c r="K2837" s="191"/>
      <c r="L2837" s="191"/>
      <c r="M2837" s="191"/>
      <c r="N2837" s="191"/>
    </row>
    <row r="2838" spans="1:14" s="434" customFormat="1">
      <c r="A2838" s="191"/>
      <c r="B2838" s="191"/>
      <c r="C2838" s="63"/>
      <c r="D2838" s="191"/>
      <c r="E2838" s="63"/>
      <c r="F2838" s="63"/>
      <c r="G2838" s="191"/>
      <c r="H2838" s="191"/>
      <c r="I2838" s="191"/>
      <c r="J2838" s="191"/>
      <c r="K2838" s="191"/>
      <c r="L2838" s="191"/>
      <c r="M2838" s="191"/>
      <c r="N2838" s="191"/>
    </row>
    <row r="2839" spans="1:14" s="434" customFormat="1">
      <c r="A2839" s="191"/>
      <c r="B2839" s="191"/>
      <c r="C2839" s="63"/>
      <c r="D2839" s="191"/>
      <c r="E2839" s="63"/>
      <c r="F2839" s="63"/>
      <c r="G2839" s="191"/>
      <c r="H2839" s="191"/>
      <c r="I2839" s="191"/>
      <c r="J2839" s="191"/>
      <c r="K2839" s="191"/>
      <c r="L2839" s="191"/>
      <c r="M2839" s="191"/>
      <c r="N2839" s="191"/>
    </row>
    <row r="2840" spans="1:14" s="434" customFormat="1">
      <c r="A2840" s="191"/>
      <c r="B2840" s="191"/>
      <c r="C2840" s="63"/>
      <c r="D2840" s="191"/>
      <c r="E2840" s="63"/>
      <c r="F2840" s="63"/>
      <c r="G2840" s="191"/>
      <c r="H2840" s="191"/>
      <c r="I2840" s="191"/>
      <c r="J2840" s="191"/>
      <c r="K2840" s="191"/>
      <c r="L2840" s="191"/>
      <c r="M2840" s="191"/>
      <c r="N2840" s="191"/>
    </row>
    <row r="2841" spans="1:14" s="434" customFormat="1">
      <c r="A2841" s="191"/>
      <c r="B2841" s="191"/>
      <c r="C2841" s="63"/>
      <c r="D2841" s="191"/>
      <c r="E2841" s="63"/>
      <c r="F2841" s="63"/>
      <c r="G2841" s="191"/>
      <c r="H2841" s="191"/>
      <c r="I2841" s="191"/>
      <c r="J2841" s="191"/>
      <c r="K2841" s="191"/>
      <c r="L2841" s="191"/>
      <c r="M2841" s="191"/>
      <c r="N2841" s="191"/>
    </row>
    <row r="2842" spans="1:14" s="434" customFormat="1">
      <c r="A2842" s="191"/>
      <c r="B2842" s="191"/>
      <c r="C2842" s="63"/>
      <c r="D2842" s="191"/>
      <c r="E2842" s="63"/>
      <c r="F2842" s="63"/>
      <c r="G2842" s="191"/>
      <c r="H2842" s="191"/>
      <c r="I2842" s="191"/>
      <c r="J2842" s="191"/>
      <c r="K2842" s="191"/>
      <c r="L2842" s="191"/>
      <c r="M2842" s="191"/>
      <c r="N2842" s="191"/>
    </row>
    <row r="2843" spans="1:14" s="434" customFormat="1">
      <c r="A2843" s="191"/>
      <c r="B2843" s="191"/>
      <c r="C2843" s="63"/>
      <c r="D2843" s="191"/>
      <c r="E2843" s="63"/>
      <c r="F2843" s="63"/>
      <c r="G2843" s="191"/>
      <c r="H2843" s="191"/>
      <c r="I2843" s="191"/>
      <c r="J2843" s="191"/>
      <c r="K2843" s="191"/>
      <c r="L2843" s="191"/>
      <c r="M2843" s="191"/>
      <c r="N2843" s="191"/>
    </row>
    <row r="2844" spans="1:14" s="434" customFormat="1">
      <c r="A2844" s="191"/>
      <c r="B2844" s="191"/>
      <c r="C2844" s="63"/>
      <c r="D2844" s="191"/>
      <c r="E2844" s="63"/>
      <c r="F2844" s="63"/>
      <c r="G2844" s="191"/>
      <c r="H2844" s="191"/>
      <c r="I2844" s="191"/>
      <c r="J2844" s="191"/>
      <c r="K2844" s="191"/>
      <c r="L2844" s="191"/>
      <c r="M2844" s="191"/>
      <c r="N2844" s="191"/>
    </row>
    <row r="2845" spans="1:14" s="434" customFormat="1">
      <c r="A2845" s="191"/>
      <c r="B2845" s="191"/>
      <c r="C2845" s="63"/>
      <c r="D2845" s="191"/>
      <c r="E2845" s="63"/>
      <c r="F2845" s="63"/>
      <c r="G2845" s="191"/>
      <c r="H2845" s="191"/>
      <c r="I2845" s="191"/>
      <c r="J2845" s="191"/>
      <c r="K2845" s="191"/>
      <c r="L2845" s="191"/>
      <c r="M2845" s="191"/>
      <c r="N2845" s="191"/>
    </row>
    <row r="2846" spans="1:14" s="434" customFormat="1">
      <c r="A2846" s="191"/>
      <c r="B2846" s="191"/>
      <c r="C2846" s="63"/>
      <c r="D2846" s="191"/>
      <c r="E2846" s="63"/>
      <c r="F2846" s="63"/>
      <c r="G2846" s="191"/>
      <c r="H2846" s="191"/>
      <c r="I2846" s="191"/>
      <c r="J2846" s="191"/>
      <c r="K2846" s="191"/>
      <c r="L2846" s="191"/>
      <c r="M2846" s="191"/>
      <c r="N2846" s="191"/>
    </row>
    <row r="2847" spans="1:14" s="434" customFormat="1">
      <c r="A2847" s="191"/>
      <c r="B2847" s="191"/>
      <c r="C2847" s="63"/>
      <c r="D2847" s="191"/>
      <c r="E2847" s="63"/>
      <c r="F2847" s="63"/>
      <c r="G2847" s="191"/>
      <c r="H2847" s="191"/>
      <c r="I2847" s="191"/>
      <c r="J2847" s="191"/>
      <c r="K2847" s="191"/>
      <c r="L2847" s="191"/>
      <c r="M2847" s="191"/>
      <c r="N2847" s="191"/>
    </row>
    <row r="2848" spans="1:14" s="434" customFormat="1">
      <c r="A2848" s="191"/>
      <c r="B2848" s="191"/>
      <c r="C2848" s="63"/>
      <c r="D2848" s="191"/>
      <c r="E2848" s="63"/>
      <c r="F2848" s="63"/>
      <c r="G2848" s="191"/>
      <c r="H2848" s="191"/>
      <c r="I2848" s="191"/>
      <c r="J2848" s="191"/>
      <c r="K2848" s="191"/>
      <c r="L2848" s="191"/>
      <c r="M2848" s="191"/>
      <c r="N2848" s="191"/>
    </row>
    <row r="2849" spans="1:14" s="434" customFormat="1">
      <c r="A2849" s="191"/>
      <c r="B2849" s="191"/>
      <c r="C2849" s="63"/>
      <c r="D2849" s="191"/>
      <c r="E2849" s="63"/>
      <c r="F2849" s="63"/>
      <c r="G2849" s="191"/>
      <c r="H2849" s="191"/>
      <c r="I2849" s="191"/>
      <c r="J2849" s="191"/>
      <c r="K2849" s="191"/>
      <c r="L2849" s="191"/>
      <c r="M2849" s="191"/>
      <c r="N2849" s="191"/>
    </row>
    <row r="2850" spans="1:14" s="434" customFormat="1">
      <c r="A2850" s="191"/>
      <c r="B2850" s="191"/>
      <c r="C2850" s="63"/>
      <c r="D2850" s="191"/>
      <c r="E2850" s="63"/>
      <c r="F2850" s="63"/>
      <c r="G2850" s="191"/>
      <c r="H2850" s="191"/>
      <c r="I2850" s="191"/>
      <c r="J2850" s="191"/>
      <c r="K2850" s="191"/>
      <c r="L2850" s="191"/>
      <c r="M2850" s="191"/>
      <c r="N2850" s="191"/>
    </row>
    <row r="2851" spans="1:14" s="434" customFormat="1">
      <c r="A2851" s="191"/>
      <c r="B2851" s="191"/>
      <c r="C2851" s="63"/>
      <c r="D2851" s="191"/>
      <c r="E2851" s="63"/>
      <c r="F2851" s="63"/>
      <c r="G2851" s="191"/>
      <c r="H2851" s="191"/>
      <c r="I2851" s="191"/>
      <c r="J2851" s="191"/>
      <c r="K2851" s="191"/>
      <c r="L2851" s="191"/>
      <c r="M2851" s="191"/>
      <c r="N2851" s="191"/>
    </row>
    <row r="2852" spans="1:14" s="434" customFormat="1">
      <c r="A2852" s="191"/>
      <c r="B2852" s="191"/>
      <c r="C2852" s="63"/>
      <c r="D2852" s="191"/>
      <c r="E2852" s="63"/>
      <c r="F2852" s="63"/>
      <c r="G2852" s="191"/>
      <c r="H2852" s="191"/>
      <c r="I2852" s="191"/>
      <c r="J2852" s="191"/>
      <c r="K2852" s="191"/>
      <c r="L2852" s="191"/>
      <c r="M2852" s="191"/>
      <c r="N2852" s="191"/>
    </row>
    <row r="2853" spans="1:14" s="434" customFormat="1">
      <c r="A2853" s="191"/>
      <c r="B2853" s="191"/>
      <c r="C2853" s="63"/>
      <c r="D2853" s="191"/>
      <c r="E2853" s="63"/>
      <c r="F2853" s="63"/>
      <c r="G2853" s="191"/>
      <c r="H2853" s="191"/>
      <c r="I2853" s="191"/>
      <c r="J2853" s="191"/>
      <c r="K2853" s="191"/>
      <c r="L2853" s="191"/>
      <c r="M2853" s="191"/>
      <c r="N2853" s="191"/>
    </row>
    <row r="2854" spans="1:14" s="434" customFormat="1">
      <c r="A2854" s="191"/>
      <c r="B2854" s="191"/>
      <c r="C2854" s="63"/>
      <c r="D2854" s="191"/>
      <c r="E2854" s="63"/>
      <c r="F2854" s="63"/>
      <c r="G2854" s="191"/>
      <c r="H2854" s="191"/>
      <c r="I2854" s="191"/>
      <c r="J2854" s="191"/>
      <c r="K2854" s="191"/>
      <c r="L2854" s="191"/>
      <c r="M2854" s="191"/>
      <c r="N2854" s="191"/>
    </row>
    <row r="2855" spans="1:14" s="434" customFormat="1">
      <c r="A2855" s="191"/>
      <c r="B2855" s="191"/>
      <c r="C2855" s="63"/>
      <c r="D2855" s="191"/>
      <c r="E2855" s="63"/>
      <c r="F2855" s="63"/>
      <c r="G2855" s="191"/>
      <c r="H2855" s="191"/>
      <c r="I2855" s="191"/>
      <c r="J2855" s="191"/>
      <c r="K2855" s="191"/>
      <c r="L2855" s="191"/>
      <c r="M2855" s="191"/>
      <c r="N2855" s="191"/>
    </row>
    <row r="2856" spans="1:14" s="434" customFormat="1">
      <c r="A2856" s="191"/>
      <c r="B2856" s="191"/>
      <c r="C2856" s="63"/>
      <c r="D2856" s="191"/>
      <c r="E2856" s="63"/>
      <c r="F2856" s="63"/>
      <c r="G2856" s="191"/>
      <c r="H2856" s="191"/>
      <c r="I2856" s="191"/>
      <c r="J2856" s="191"/>
      <c r="K2856" s="191"/>
      <c r="L2856" s="191"/>
      <c r="M2856" s="191"/>
      <c r="N2856" s="191"/>
    </row>
    <row r="2857" spans="1:14" s="434" customFormat="1">
      <c r="A2857" s="191"/>
      <c r="B2857" s="191"/>
      <c r="C2857" s="63"/>
      <c r="D2857" s="191"/>
      <c r="E2857" s="63"/>
      <c r="F2857" s="63"/>
      <c r="G2857" s="191"/>
      <c r="H2857" s="191"/>
      <c r="I2857" s="191"/>
      <c r="J2857" s="191"/>
      <c r="K2857" s="191"/>
      <c r="L2857" s="191"/>
      <c r="M2857" s="191"/>
      <c r="N2857" s="191"/>
    </row>
    <row r="2858" spans="1:14" s="434" customFormat="1">
      <c r="A2858" s="191"/>
      <c r="B2858" s="191"/>
      <c r="C2858" s="63"/>
      <c r="D2858" s="191"/>
      <c r="E2858" s="63"/>
      <c r="F2858" s="63"/>
      <c r="G2858" s="191"/>
      <c r="H2858" s="191"/>
      <c r="I2858" s="191"/>
      <c r="J2858" s="191"/>
      <c r="K2858" s="191"/>
      <c r="L2858" s="191"/>
      <c r="M2858" s="191"/>
      <c r="N2858" s="191"/>
    </row>
    <row r="2859" spans="1:14" s="434" customFormat="1">
      <c r="A2859" s="191"/>
      <c r="B2859" s="191"/>
      <c r="C2859" s="63"/>
      <c r="D2859" s="191"/>
      <c r="E2859" s="63"/>
      <c r="F2859" s="63"/>
      <c r="G2859" s="191"/>
      <c r="H2859" s="191"/>
      <c r="I2859" s="191"/>
      <c r="J2859" s="191"/>
      <c r="K2859" s="191"/>
      <c r="L2859" s="191"/>
      <c r="M2859" s="191"/>
      <c r="N2859" s="191"/>
    </row>
    <row r="2860" spans="1:14" s="434" customFormat="1">
      <c r="A2860" s="191"/>
      <c r="B2860" s="191"/>
      <c r="C2860" s="63"/>
      <c r="D2860" s="191"/>
      <c r="E2860" s="63"/>
      <c r="F2860" s="63"/>
      <c r="G2860" s="191"/>
      <c r="H2860" s="191"/>
      <c r="I2860" s="191"/>
      <c r="J2860" s="191"/>
      <c r="K2860" s="191"/>
      <c r="L2860" s="191"/>
      <c r="M2860" s="191"/>
      <c r="N2860" s="191"/>
    </row>
    <row r="2861" spans="1:14" s="434" customFormat="1">
      <c r="A2861" s="191"/>
      <c r="B2861" s="191"/>
      <c r="C2861" s="63"/>
      <c r="D2861" s="191"/>
      <c r="E2861" s="63"/>
      <c r="F2861" s="63"/>
      <c r="G2861" s="191"/>
      <c r="H2861" s="191"/>
      <c r="I2861" s="191"/>
      <c r="J2861" s="191"/>
      <c r="K2861" s="191"/>
      <c r="L2861" s="191"/>
      <c r="M2861" s="191"/>
      <c r="N2861" s="191"/>
    </row>
    <row r="2862" spans="1:14" s="434" customFormat="1">
      <c r="A2862" s="191"/>
      <c r="B2862" s="191"/>
      <c r="C2862" s="63"/>
      <c r="D2862" s="191"/>
      <c r="E2862" s="63"/>
      <c r="F2862" s="63"/>
      <c r="G2862" s="191"/>
      <c r="H2862" s="191"/>
      <c r="I2862" s="191"/>
      <c r="J2862" s="191"/>
      <c r="K2862" s="191"/>
      <c r="L2862" s="191"/>
      <c r="M2862" s="191"/>
      <c r="N2862" s="191"/>
    </row>
    <row r="2863" spans="1:14" s="434" customFormat="1">
      <c r="A2863" s="191"/>
      <c r="B2863" s="191"/>
      <c r="C2863" s="63"/>
      <c r="D2863" s="191"/>
      <c r="E2863" s="63"/>
      <c r="F2863" s="63"/>
      <c r="G2863" s="191"/>
      <c r="H2863" s="191"/>
      <c r="I2863" s="191"/>
      <c r="J2863" s="191"/>
      <c r="K2863" s="191"/>
      <c r="L2863" s="191"/>
      <c r="M2863" s="191"/>
      <c r="N2863" s="191"/>
    </row>
    <row r="2864" spans="1:14" s="434" customFormat="1">
      <c r="A2864" s="191"/>
      <c r="B2864" s="191"/>
      <c r="C2864" s="63"/>
      <c r="D2864" s="191"/>
      <c r="E2864" s="63"/>
      <c r="F2864" s="63"/>
      <c r="G2864" s="191"/>
      <c r="H2864" s="191"/>
      <c r="I2864" s="191"/>
      <c r="J2864" s="191"/>
      <c r="K2864" s="191"/>
      <c r="L2864" s="191"/>
      <c r="M2864" s="191"/>
      <c r="N2864" s="191"/>
    </row>
    <row r="2865" spans="1:14" s="434" customFormat="1">
      <c r="A2865" s="191"/>
      <c r="B2865" s="191"/>
      <c r="C2865" s="63"/>
      <c r="D2865" s="191"/>
      <c r="E2865" s="63"/>
      <c r="F2865" s="63"/>
      <c r="G2865" s="191"/>
      <c r="H2865" s="191"/>
      <c r="I2865" s="191"/>
      <c r="J2865" s="191"/>
      <c r="K2865" s="191"/>
      <c r="L2865" s="191"/>
      <c r="M2865" s="191"/>
      <c r="N2865" s="191"/>
    </row>
    <row r="2866" spans="1:14" s="434" customFormat="1">
      <c r="A2866" s="191"/>
      <c r="B2866" s="191"/>
      <c r="C2866" s="63"/>
      <c r="D2866" s="191"/>
      <c r="E2866" s="63"/>
      <c r="F2866" s="63"/>
      <c r="G2866" s="191"/>
      <c r="H2866" s="191"/>
      <c r="I2866" s="191"/>
      <c r="J2866" s="191"/>
      <c r="K2866" s="191"/>
      <c r="L2866" s="191"/>
      <c r="M2866" s="191"/>
      <c r="N2866" s="191"/>
    </row>
    <row r="2867" spans="1:14" s="434" customFormat="1">
      <c r="A2867" s="191"/>
      <c r="B2867" s="191"/>
      <c r="C2867" s="63"/>
      <c r="D2867" s="191"/>
      <c r="E2867" s="63"/>
      <c r="F2867" s="63"/>
      <c r="G2867" s="191"/>
      <c r="H2867" s="191"/>
      <c r="I2867" s="191"/>
      <c r="J2867" s="191"/>
      <c r="K2867" s="191"/>
      <c r="L2867" s="191"/>
      <c r="M2867" s="191"/>
      <c r="N2867" s="191"/>
    </row>
    <row r="2868" spans="1:14" s="434" customFormat="1">
      <c r="A2868" s="191"/>
      <c r="B2868" s="191"/>
      <c r="C2868" s="63"/>
      <c r="D2868" s="191"/>
      <c r="E2868" s="63"/>
      <c r="F2868" s="63"/>
      <c r="G2868" s="191"/>
      <c r="H2868" s="191"/>
      <c r="I2868" s="191"/>
      <c r="J2868" s="191"/>
      <c r="K2868" s="191"/>
      <c r="L2868" s="191"/>
      <c r="M2868" s="191"/>
      <c r="N2868" s="191"/>
    </row>
    <row r="2869" spans="1:14" s="434" customFormat="1">
      <c r="A2869" s="191"/>
      <c r="B2869" s="191"/>
      <c r="C2869" s="63"/>
      <c r="D2869" s="191"/>
      <c r="E2869" s="63"/>
      <c r="F2869" s="63"/>
      <c r="G2869" s="191"/>
      <c r="H2869" s="191"/>
      <c r="I2869" s="191"/>
      <c r="J2869" s="191"/>
      <c r="K2869" s="191"/>
      <c r="L2869" s="191"/>
      <c r="M2869" s="191"/>
      <c r="N2869" s="191"/>
    </row>
    <row r="2870" spans="1:14" s="434" customFormat="1">
      <c r="A2870" s="191"/>
      <c r="B2870" s="191"/>
      <c r="C2870" s="63"/>
      <c r="D2870" s="191"/>
      <c r="E2870" s="63"/>
      <c r="F2870" s="63"/>
      <c r="G2870" s="191"/>
      <c r="H2870" s="191"/>
      <c r="I2870" s="191"/>
      <c r="J2870" s="191"/>
      <c r="K2870" s="191"/>
      <c r="L2870" s="191"/>
      <c r="M2870" s="191"/>
      <c r="N2870" s="191"/>
    </row>
    <row r="2871" spans="1:14" s="434" customFormat="1">
      <c r="A2871" s="191"/>
      <c r="B2871" s="191"/>
      <c r="C2871" s="63"/>
      <c r="D2871" s="191"/>
      <c r="E2871" s="63"/>
      <c r="F2871" s="63"/>
      <c r="G2871" s="191"/>
      <c r="H2871" s="191"/>
      <c r="I2871" s="191"/>
      <c r="J2871" s="191"/>
      <c r="K2871" s="191"/>
      <c r="L2871" s="191"/>
      <c r="M2871" s="191"/>
      <c r="N2871" s="191"/>
    </row>
    <row r="2872" spans="1:14" s="434" customFormat="1">
      <c r="A2872" s="191"/>
      <c r="B2872" s="191"/>
      <c r="C2872" s="63"/>
      <c r="D2872" s="191"/>
      <c r="E2872" s="63"/>
      <c r="F2872" s="63"/>
      <c r="G2872" s="191"/>
      <c r="H2872" s="191"/>
      <c r="I2872" s="191"/>
      <c r="J2872" s="191"/>
      <c r="K2872" s="191"/>
      <c r="L2872" s="191"/>
      <c r="M2872" s="191"/>
      <c r="N2872" s="191"/>
    </row>
    <row r="2873" spans="1:14" s="434" customFormat="1">
      <c r="A2873" s="191"/>
      <c r="B2873" s="191"/>
      <c r="C2873" s="63"/>
      <c r="D2873" s="191"/>
      <c r="E2873" s="63"/>
      <c r="F2873" s="63"/>
      <c r="G2873" s="191"/>
      <c r="H2873" s="191"/>
      <c r="I2873" s="191"/>
      <c r="J2873" s="191"/>
      <c r="K2873" s="191"/>
      <c r="L2873" s="191"/>
      <c r="M2873" s="191"/>
      <c r="N2873" s="191"/>
    </row>
    <row r="2874" spans="1:14" s="434" customFormat="1">
      <c r="A2874" s="191"/>
      <c r="B2874" s="191"/>
      <c r="C2874" s="63"/>
      <c r="D2874" s="191"/>
      <c r="E2874" s="63"/>
      <c r="F2874" s="63"/>
      <c r="G2874" s="191"/>
      <c r="H2874" s="191"/>
      <c r="I2874" s="191"/>
      <c r="J2874" s="191"/>
      <c r="K2874" s="191"/>
      <c r="L2874" s="191"/>
      <c r="M2874" s="191"/>
      <c r="N2874" s="191"/>
    </row>
    <row r="2875" spans="1:14" s="434" customFormat="1">
      <c r="A2875" s="191"/>
      <c r="B2875" s="191"/>
      <c r="C2875" s="63"/>
      <c r="D2875" s="191"/>
      <c r="E2875" s="63"/>
      <c r="F2875" s="63"/>
      <c r="G2875" s="191"/>
      <c r="H2875" s="191"/>
      <c r="I2875" s="191"/>
      <c r="J2875" s="191"/>
      <c r="K2875" s="191"/>
      <c r="L2875" s="191"/>
      <c r="M2875" s="191"/>
      <c r="N2875" s="191"/>
    </row>
    <row r="2876" spans="1:14" s="434" customFormat="1">
      <c r="A2876" s="191"/>
      <c r="B2876" s="191"/>
      <c r="C2876" s="63"/>
      <c r="D2876" s="191"/>
      <c r="E2876" s="63"/>
      <c r="F2876" s="63"/>
      <c r="G2876" s="191"/>
      <c r="H2876" s="191"/>
      <c r="I2876" s="191"/>
      <c r="J2876" s="191"/>
      <c r="K2876" s="191"/>
      <c r="L2876" s="191"/>
      <c r="M2876" s="191"/>
      <c r="N2876" s="191"/>
    </row>
    <row r="2877" spans="1:14" s="434" customFormat="1">
      <c r="A2877" s="191"/>
      <c r="B2877" s="191"/>
      <c r="C2877" s="63"/>
      <c r="D2877" s="191"/>
      <c r="E2877" s="63"/>
      <c r="F2877" s="63"/>
      <c r="G2877" s="191"/>
      <c r="H2877" s="191"/>
      <c r="I2877" s="191"/>
      <c r="J2877" s="191"/>
      <c r="K2877" s="191"/>
      <c r="L2877" s="191"/>
      <c r="M2877" s="191"/>
      <c r="N2877" s="191"/>
    </row>
    <row r="2878" spans="1:14" s="434" customFormat="1">
      <c r="A2878" s="191"/>
      <c r="B2878" s="191"/>
      <c r="C2878" s="63"/>
      <c r="D2878" s="191"/>
      <c r="E2878" s="63"/>
      <c r="F2878" s="63"/>
      <c r="G2878" s="191"/>
      <c r="H2878" s="191"/>
      <c r="I2878" s="191"/>
      <c r="J2878" s="191"/>
      <c r="K2878" s="191"/>
      <c r="L2878" s="191"/>
      <c r="M2878" s="191"/>
      <c r="N2878" s="191"/>
    </row>
    <row r="2879" spans="1:14" s="434" customFormat="1">
      <c r="A2879" s="191"/>
      <c r="B2879" s="191"/>
      <c r="C2879" s="63"/>
      <c r="D2879" s="191"/>
      <c r="E2879" s="63"/>
      <c r="F2879" s="63"/>
      <c r="G2879" s="191"/>
      <c r="H2879" s="191"/>
      <c r="I2879" s="191"/>
      <c r="J2879" s="191"/>
      <c r="K2879" s="191"/>
      <c r="L2879" s="191"/>
      <c r="M2879" s="191"/>
      <c r="N2879" s="191"/>
    </row>
    <row r="2880" spans="1:14" s="434" customFormat="1">
      <c r="A2880" s="191"/>
      <c r="B2880" s="191"/>
      <c r="C2880" s="63"/>
      <c r="D2880" s="191"/>
      <c r="E2880" s="63"/>
      <c r="F2880" s="63"/>
      <c r="G2880" s="191"/>
      <c r="H2880" s="191"/>
      <c r="I2880" s="191"/>
      <c r="J2880" s="191"/>
      <c r="K2880" s="191"/>
      <c r="L2880" s="191"/>
      <c r="M2880" s="191"/>
      <c r="N2880" s="191"/>
    </row>
    <row r="2881" spans="1:14" s="434" customFormat="1">
      <c r="A2881" s="191"/>
      <c r="B2881" s="191"/>
      <c r="C2881" s="63"/>
      <c r="D2881" s="191"/>
      <c r="E2881" s="63"/>
      <c r="F2881" s="63"/>
      <c r="G2881" s="191"/>
      <c r="H2881" s="191"/>
      <c r="I2881" s="191"/>
      <c r="J2881" s="191"/>
      <c r="K2881" s="191"/>
      <c r="L2881" s="191"/>
      <c r="M2881" s="191"/>
      <c r="N2881" s="191"/>
    </row>
    <row r="2882" spans="1:14" s="434" customFormat="1">
      <c r="A2882" s="191"/>
      <c r="B2882" s="191"/>
      <c r="C2882" s="63"/>
      <c r="D2882" s="191"/>
      <c r="E2882" s="63"/>
      <c r="F2882" s="63"/>
      <c r="G2882" s="191"/>
      <c r="H2882" s="191"/>
      <c r="I2882" s="191"/>
      <c r="J2882" s="191"/>
      <c r="K2882" s="191"/>
      <c r="L2882" s="191"/>
      <c r="M2882" s="191"/>
      <c r="N2882" s="191"/>
    </row>
    <row r="2883" spans="1:14" s="434" customFormat="1">
      <c r="A2883" s="191"/>
      <c r="B2883" s="191"/>
      <c r="C2883" s="63"/>
      <c r="D2883" s="191"/>
      <c r="E2883" s="63"/>
      <c r="F2883" s="63"/>
      <c r="G2883" s="191"/>
      <c r="H2883" s="191"/>
      <c r="I2883" s="191"/>
      <c r="J2883" s="191"/>
      <c r="K2883" s="191"/>
      <c r="L2883" s="191"/>
      <c r="M2883" s="191"/>
      <c r="N2883" s="191"/>
    </row>
    <row r="2884" spans="1:14" s="434" customFormat="1">
      <c r="A2884" s="191"/>
      <c r="B2884" s="191"/>
      <c r="C2884" s="63"/>
      <c r="D2884" s="191"/>
      <c r="E2884" s="63"/>
      <c r="F2884" s="63"/>
      <c r="G2884" s="191"/>
      <c r="H2884" s="191"/>
      <c r="I2884" s="191"/>
      <c r="J2884" s="191"/>
      <c r="K2884" s="191"/>
      <c r="L2884" s="191"/>
      <c r="M2884" s="191"/>
      <c r="N2884" s="191"/>
    </row>
    <row r="2885" spans="1:14" s="434" customFormat="1">
      <c r="A2885" s="191"/>
      <c r="B2885" s="191"/>
      <c r="C2885" s="63"/>
      <c r="D2885" s="191"/>
      <c r="E2885" s="63"/>
      <c r="F2885" s="63"/>
      <c r="G2885" s="191"/>
      <c r="H2885" s="191"/>
      <c r="I2885" s="191"/>
      <c r="J2885" s="191"/>
      <c r="K2885" s="191"/>
      <c r="L2885" s="191"/>
      <c r="M2885" s="191"/>
      <c r="N2885" s="191"/>
    </row>
    <row r="2886" spans="1:14" s="434" customFormat="1">
      <c r="A2886" s="191"/>
      <c r="B2886" s="191"/>
      <c r="C2886" s="63"/>
      <c r="D2886" s="191"/>
      <c r="E2886" s="63"/>
      <c r="F2886" s="63"/>
      <c r="G2886" s="191"/>
      <c r="H2886" s="191"/>
      <c r="I2886" s="191"/>
      <c r="J2886" s="191"/>
      <c r="K2886" s="191"/>
      <c r="L2886" s="191"/>
      <c r="M2886" s="191"/>
      <c r="N2886" s="191"/>
    </row>
    <row r="2887" spans="1:14" s="434" customFormat="1">
      <c r="A2887" s="191"/>
      <c r="B2887" s="191"/>
      <c r="C2887" s="63"/>
      <c r="D2887" s="191"/>
      <c r="E2887" s="63"/>
      <c r="F2887" s="63"/>
      <c r="G2887" s="191"/>
      <c r="H2887" s="191"/>
      <c r="I2887" s="191"/>
      <c r="J2887" s="191"/>
      <c r="K2887" s="191"/>
      <c r="L2887" s="191"/>
      <c r="M2887" s="191"/>
      <c r="N2887" s="191"/>
    </row>
    <row r="2888" spans="1:14" s="434" customFormat="1">
      <c r="A2888" s="191"/>
      <c r="B2888" s="191"/>
      <c r="C2888" s="63"/>
      <c r="D2888" s="191"/>
      <c r="E2888" s="63"/>
      <c r="F2888" s="63"/>
      <c r="G2888" s="191"/>
      <c r="H2888" s="191"/>
      <c r="I2888" s="191"/>
      <c r="J2888" s="191"/>
      <c r="K2888" s="191"/>
      <c r="L2888" s="191"/>
      <c r="M2888" s="191"/>
      <c r="N2888" s="191"/>
    </row>
    <row r="2889" spans="1:14" s="434" customFormat="1">
      <c r="A2889" s="191"/>
      <c r="B2889" s="191"/>
      <c r="C2889" s="63"/>
      <c r="D2889" s="191"/>
      <c r="E2889" s="63"/>
      <c r="F2889" s="63"/>
      <c r="G2889" s="191"/>
      <c r="H2889" s="191"/>
      <c r="I2889" s="191"/>
      <c r="J2889" s="191"/>
      <c r="K2889" s="191"/>
      <c r="L2889" s="191"/>
      <c r="M2889" s="191"/>
      <c r="N2889" s="191"/>
    </row>
    <row r="2890" spans="1:14" s="434" customFormat="1">
      <c r="A2890" s="191"/>
      <c r="B2890" s="191"/>
      <c r="C2890" s="63"/>
      <c r="D2890" s="191"/>
      <c r="E2890" s="63"/>
      <c r="F2890" s="63"/>
      <c r="G2890" s="191"/>
      <c r="H2890" s="191"/>
      <c r="I2890" s="191"/>
      <c r="J2890" s="191"/>
      <c r="K2890" s="191"/>
      <c r="L2890" s="191"/>
      <c r="M2890" s="191"/>
      <c r="N2890" s="191"/>
    </row>
    <row r="2891" spans="1:14" s="434" customFormat="1">
      <c r="A2891" s="191"/>
      <c r="B2891" s="191"/>
      <c r="C2891" s="63"/>
      <c r="D2891" s="191"/>
      <c r="E2891" s="63"/>
      <c r="F2891" s="63"/>
      <c r="G2891" s="191"/>
      <c r="H2891" s="191"/>
      <c r="I2891" s="191"/>
      <c r="J2891" s="191"/>
      <c r="K2891" s="191"/>
      <c r="L2891" s="191"/>
      <c r="M2891" s="191"/>
      <c r="N2891" s="191"/>
    </row>
    <row r="2892" spans="1:14" s="434" customFormat="1">
      <c r="A2892" s="191"/>
      <c r="B2892" s="191"/>
      <c r="C2892" s="63"/>
      <c r="D2892" s="191"/>
      <c r="E2892" s="63"/>
      <c r="F2892" s="63"/>
      <c r="G2892" s="191"/>
      <c r="H2892" s="191"/>
      <c r="I2892" s="191"/>
      <c r="J2892" s="191"/>
      <c r="K2892" s="191"/>
      <c r="L2892" s="191"/>
      <c r="M2892" s="191"/>
      <c r="N2892" s="191"/>
    </row>
    <row r="2893" spans="1:14" s="434" customFormat="1">
      <c r="A2893" s="191"/>
      <c r="B2893" s="191"/>
      <c r="C2893" s="63"/>
      <c r="D2893" s="191"/>
      <c r="E2893" s="63"/>
      <c r="F2893" s="63"/>
      <c r="G2893" s="191"/>
      <c r="H2893" s="191"/>
      <c r="I2893" s="191"/>
      <c r="J2893" s="191"/>
      <c r="K2893" s="191"/>
      <c r="L2893" s="191"/>
      <c r="M2893" s="191"/>
      <c r="N2893" s="191"/>
    </row>
    <row r="2894" spans="1:14" s="434" customFormat="1">
      <c r="A2894" s="191"/>
      <c r="B2894" s="191"/>
      <c r="C2894" s="63"/>
      <c r="D2894" s="191"/>
      <c r="E2894" s="63"/>
      <c r="F2894" s="63"/>
      <c r="G2894" s="191"/>
      <c r="H2894" s="191"/>
      <c r="I2894" s="191"/>
      <c r="J2894" s="191"/>
      <c r="K2894" s="191"/>
      <c r="L2894" s="191"/>
      <c r="M2894" s="191"/>
      <c r="N2894" s="191"/>
    </row>
    <row r="2895" spans="1:14" s="434" customFormat="1">
      <c r="A2895" s="191"/>
      <c r="B2895" s="191"/>
      <c r="C2895" s="63"/>
      <c r="D2895" s="191"/>
      <c r="E2895" s="63"/>
      <c r="F2895" s="63"/>
      <c r="G2895" s="191"/>
      <c r="H2895" s="191"/>
      <c r="I2895" s="191"/>
      <c r="J2895" s="191"/>
      <c r="K2895" s="191"/>
      <c r="L2895" s="191"/>
      <c r="M2895" s="191"/>
      <c r="N2895" s="191"/>
    </row>
    <row r="2896" spans="1:14" s="434" customFormat="1">
      <c r="A2896" s="191"/>
      <c r="B2896" s="191"/>
      <c r="C2896" s="63"/>
      <c r="D2896" s="191"/>
      <c r="E2896" s="63"/>
      <c r="F2896" s="63"/>
      <c r="G2896" s="191"/>
      <c r="H2896" s="191"/>
      <c r="I2896" s="191"/>
      <c r="J2896" s="191"/>
      <c r="K2896" s="191"/>
      <c r="L2896" s="191"/>
      <c r="M2896" s="191"/>
      <c r="N2896" s="191"/>
    </row>
    <row r="2897" spans="1:14" s="434" customFormat="1">
      <c r="A2897" s="191"/>
      <c r="B2897" s="191"/>
      <c r="C2897" s="63"/>
      <c r="D2897" s="191"/>
      <c r="E2897" s="63"/>
      <c r="F2897" s="63"/>
      <c r="G2897" s="191"/>
      <c r="H2897" s="191"/>
      <c r="I2897" s="191"/>
      <c r="J2897" s="191"/>
      <c r="K2897" s="191"/>
      <c r="L2897" s="191"/>
      <c r="M2897" s="191"/>
      <c r="N2897" s="191"/>
    </row>
    <row r="2898" spans="1:14" s="434" customFormat="1">
      <c r="A2898" s="191"/>
      <c r="B2898" s="191"/>
      <c r="C2898" s="63"/>
      <c r="D2898" s="191"/>
      <c r="E2898" s="63"/>
      <c r="F2898" s="63"/>
      <c r="G2898" s="191"/>
      <c r="H2898" s="191"/>
      <c r="I2898" s="191"/>
      <c r="J2898" s="191"/>
      <c r="K2898" s="191"/>
      <c r="L2898" s="191"/>
      <c r="M2898" s="191"/>
      <c r="N2898" s="191"/>
    </row>
    <row r="2899" spans="1:14" s="434" customFormat="1">
      <c r="A2899" s="191"/>
      <c r="B2899" s="191"/>
      <c r="C2899" s="63"/>
      <c r="D2899" s="191"/>
      <c r="E2899" s="63"/>
      <c r="F2899" s="63"/>
      <c r="G2899" s="191"/>
      <c r="H2899" s="191"/>
      <c r="I2899" s="191"/>
      <c r="J2899" s="191"/>
      <c r="K2899" s="191"/>
      <c r="L2899" s="191"/>
      <c r="M2899" s="191"/>
      <c r="N2899" s="191"/>
    </row>
    <row r="2900" spans="1:14" s="434" customFormat="1">
      <c r="A2900" s="191"/>
      <c r="B2900" s="191"/>
      <c r="C2900" s="63"/>
      <c r="D2900" s="191"/>
      <c r="E2900" s="63"/>
      <c r="F2900" s="63"/>
      <c r="G2900" s="191"/>
      <c r="H2900" s="191"/>
      <c r="I2900" s="191"/>
      <c r="J2900" s="191"/>
      <c r="K2900" s="191"/>
      <c r="L2900" s="191"/>
      <c r="M2900" s="191"/>
      <c r="N2900" s="191"/>
    </row>
    <row r="2901" spans="1:14" s="434" customFormat="1">
      <c r="A2901" s="191"/>
      <c r="B2901" s="191"/>
      <c r="C2901" s="63"/>
      <c r="D2901" s="191"/>
      <c r="E2901" s="63"/>
      <c r="F2901" s="63"/>
      <c r="G2901" s="191"/>
      <c r="H2901" s="191"/>
      <c r="I2901" s="191"/>
      <c r="J2901" s="191"/>
      <c r="K2901" s="191"/>
      <c r="L2901" s="191"/>
      <c r="M2901" s="191"/>
      <c r="N2901" s="191"/>
    </row>
    <row r="2902" spans="1:14" s="434" customFormat="1">
      <c r="A2902" s="191"/>
      <c r="B2902" s="191"/>
      <c r="C2902" s="63"/>
      <c r="D2902" s="191"/>
      <c r="E2902" s="63"/>
      <c r="F2902" s="63"/>
      <c r="G2902" s="191"/>
      <c r="H2902" s="191"/>
      <c r="I2902" s="191"/>
      <c r="J2902" s="191"/>
      <c r="K2902" s="191"/>
      <c r="L2902" s="191"/>
      <c r="M2902" s="191"/>
      <c r="N2902" s="191"/>
    </row>
    <row r="2903" spans="1:14" s="434" customFormat="1">
      <c r="A2903" s="191"/>
      <c r="B2903" s="191"/>
      <c r="C2903" s="63"/>
      <c r="D2903" s="191"/>
      <c r="E2903" s="63"/>
      <c r="F2903" s="63"/>
      <c r="G2903" s="191"/>
      <c r="H2903" s="191"/>
      <c r="I2903" s="191"/>
      <c r="J2903" s="191"/>
      <c r="K2903" s="191"/>
      <c r="L2903" s="191"/>
      <c r="M2903" s="191"/>
      <c r="N2903" s="191"/>
    </row>
    <row r="2904" spans="1:14" s="434" customFormat="1">
      <c r="A2904" s="191"/>
      <c r="B2904" s="191"/>
      <c r="C2904" s="63"/>
      <c r="D2904" s="191"/>
      <c r="E2904" s="63"/>
      <c r="F2904" s="63"/>
      <c r="G2904" s="191"/>
      <c r="H2904" s="191"/>
      <c r="I2904" s="191"/>
      <c r="J2904" s="191"/>
      <c r="K2904" s="191"/>
      <c r="L2904" s="191"/>
      <c r="M2904" s="191"/>
      <c r="N2904" s="191"/>
    </row>
    <row r="2905" spans="1:14" s="434" customFormat="1">
      <c r="A2905" s="191"/>
      <c r="B2905" s="191"/>
      <c r="C2905" s="63"/>
      <c r="D2905" s="191"/>
      <c r="E2905" s="63"/>
      <c r="F2905" s="63"/>
      <c r="G2905" s="191"/>
      <c r="H2905" s="191"/>
      <c r="I2905" s="191"/>
      <c r="J2905" s="191"/>
      <c r="K2905" s="191"/>
      <c r="L2905" s="191"/>
      <c r="M2905" s="191"/>
      <c r="N2905" s="191"/>
    </row>
    <row r="2906" spans="1:14" s="434" customFormat="1">
      <c r="A2906" s="191"/>
      <c r="B2906" s="191"/>
      <c r="C2906" s="63"/>
      <c r="D2906" s="191"/>
      <c r="E2906" s="63"/>
      <c r="F2906" s="63"/>
      <c r="G2906" s="191"/>
      <c r="H2906" s="191"/>
      <c r="I2906" s="191"/>
      <c r="J2906" s="191"/>
      <c r="K2906" s="191"/>
      <c r="L2906" s="191"/>
      <c r="M2906" s="191"/>
      <c r="N2906" s="191"/>
    </row>
    <row r="2907" spans="1:14" s="434" customFormat="1">
      <c r="A2907" s="191"/>
      <c r="B2907" s="191"/>
      <c r="C2907" s="63"/>
      <c r="D2907" s="191"/>
      <c r="E2907" s="63"/>
      <c r="F2907" s="63"/>
      <c r="G2907" s="191"/>
      <c r="H2907" s="191"/>
      <c r="I2907" s="191"/>
      <c r="J2907" s="191"/>
      <c r="K2907" s="191"/>
      <c r="L2907" s="191"/>
      <c r="M2907" s="191"/>
      <c r="N2907" s="191"/>
    </row>
    <row r="2908" spans="1:14" s="434" customFormat="1">
      <c r="A2908" s="191"/>
      <c r="B2908" s="191"/>
      <c r="C2908" s="63"/>
      <c r="D2908" s="191"/>
      <c r="E2908" s="63"/>
      <c r="F2908" s="63"/>
      <c r="G2908" s="191"/>
      <c r="H2908" s="191"/>
      <c r="I2908" s="191"/>
      <c r="J2908" s="191"/>
      <c r="K2908" s="191"/>
      <c r="L2908" s="191"/>
      <c r="M2908" s="191"/>
      <c r="N2908" s="191"/>
    </row>
    <row r="2909" spans="1:14" s="434" customFormat="1">
      <c r="A2909" s="191"/>
      <c r="B2909" s="191"/>
      <c r="C2909" s="63"/>
      <c r="D2909" s="191"/>
      <c r="E2909" s="63"/>
      <c r="F2909" s="63"/>
      <c r="G2909" s="191"/>
      <c r="H2909" s="191"/>
      <c r="I2909" s="191"/>
      <c r="J2909" s="191"/>
      <c r="K2909" s="191"/>
      <c r="L2909" s="191"/>
      <c r="M2909" s="191"/>
      <c r="N2909" s="191"/>
    </row>
    <row r="2910" spans="1:14" s="434" customFormat="1">
      <c r="A2910" s="191"/>
      <c r="B2910" s="191"/>
      <c r="C2910" s="63"/>
      <c r="D2910" s="191"/>
      <c r="E2910" s="63"/>
      <c r="F2910" s="63"/>
      <c r="G2910" s="191"/>
      <c r="H2910" s="191"/>
      <c r="I2910" s="191"/>
      <c r="J2910" s="191"/>
      <c r="K2910" s="191"/>
      <c r="L2910" s="191"/>
      <c r="M2910" s="191"/>
      <c r="N2910" s="191"/>
    </row>
    <row r="2911" spans="1:14" s="434" customFormat="1">
      <c r="A2911" s="191"/>
      <c r="B2911" s="191"/>
      <c r="C2911" s="63"/>
      <c r="D2911" s="191"/>
      <c r="E2911" s="63"/>
      <c r="F2911" s="63"/>
      <c r="G2911" s="191"/>
      <c r="H2911" s="191"/>
      <c r="I2911" s="191"/>
      <c r="J2911" s="191"/>
      <c r="K2911" s="191"/>
      <c r="L2911" s="191"/>
      <c r="M2911" s="191"/>
      <c r="N2911" s="191"/>
    </row>
    <row r="2912" spans="1:14" s="434" customFormat="1">
      <c r="A2912" s="191"/>
      <c r="B2912" s="191"/>
      <c r="C2912" s="63"/>
      <c r="D2912" s="191"/>
      <c r="E2912" s="63"/>
      <c r="F2912" s="63"/>
      <c r="G2912" s="191"/>
      <c r="H2912" s="191"/>
      <c r="I2912" s="191"/>
      <c r="J2912" s="191"/>
      <c r="K2912" s="191"/>
      <c r="L2912" s="191"/>
      <c r="M2912" s="191"/>
      <c r="N2912" s="191"/>
    </row>
    <row r="2913" spans="1:14" s="434" customFormat="1">
      <c r="A2913" s="191"/>
      <c r="B2913" s="191"/>
      <c r="C2913" s="63"/>
      <c r="D2913" s="191"/>
      <c r="E2913" s="63"/>
      <c r="F2913" s="63"/>
      <c r="G2913" s="191"/>
      <c r="H2913" s="191"/>
      <c r="I2913" s="191"/>
      <c r="J2913" s="191"/>
      <c r="K2913" s="191"/>
      <c r="L2913" s="191"/>
      <c r="M2913" s="191"/>
      <c r="N2913" s="191"/>
    </row>
    <row r="2914" spans="1:14" s="434" customFormat="1">
      <c r="A2914" s="191"/>
      <c r="B2914" s="191"/>
      <c r="C2914" s="63"/>
      <c r="D2914" s="191"/>
      <c r="E2914" s="63"/>
      <c r="F2914" s="63"/>
      <c r="G2914" s="191"/>
      <c r="H2914" s="191"/>
      <c r="I2914" s="191"/>
      <c r="J2914" s="191"/>
      <c r="K2914" s="191"/>
      <c r="L2914" s="191"/>
      <c r="M2914" s="191"/>
      <c r="N2914" s="191"/>
    </row>
    <row r="2915" spans="1:14" s="434" customFormat="1">
      <c r="A2915" s="191"/>
      <c r="B2915" s="191"/>
      <c r="C2915" s="63"/>
      <c r="D2915" s="191"/>
      <c r="E2915" s="63"/>
      <c r="F2915" s="63"/>
      <c r="G2915" s="191"/>
      <c r="H2915" s="191"/>
      <c r="I2915" s="191"/>
      <c r="J2915" s="191"/>
      <c r="K2915" s="191"/>
      <c r="L2915" s="191"/>
      <c r="M2915" s="191"/>
      <c r="N2915" s="191"/>
    </row>
    <row r="2916" spans="1:14" s="434" customFormat="1">
      <c r="A2916" s="191"/>
      <c r="B2916" s="191"/>
      <c r="C2916" s="63"/>
      <c r="D2916" s="191"/>
      <c r="E2916" s="63"/>
      <c r="F2916" s="63"/>
      <c r="G2916" s="191"/>
      <c r="H2916" s="191"/>
      <c r="I2916" s="191"/>
      <c r="J2916" s="191"/>
      <c r="K2916" s="191"/>
      <c r="L2916" s="191"/>
      <c r="M2916" s="191"/>
      <c r="N2916" s="191"/>
    </row>
    <row r="2917" spans="1:14" s="434" customFormat="1">
      <c r="A2917" s="191"/>
      <c r="B2917" s="191"/>
      <c r="C2917" s="63"/>
      <c r="D2917" s="191"/>
      <c r="E2917" s="63"/>
      <c r="F2917" s="63"/>
      <c r="G2917" s="191"/>
      <c r="H2917" s="191"/>
      <c r="I2917" s="191"/>
      <c r="J2917" s="191"/>
      <c r="K2917" s="191"/>
      <c r="L2917" s="191"/>
      <c r="M2917" s="191"/>
      <c r="N2917" s="191"/>
    </row>
    <row r="2918" spans="1:14" s="434" customFormat="1">
      <c r="A2918" s="191"/>
      <c r="B2918" s="191"/>
      <c r="C2918" s="63"/>
      <c r="D2918" s="191"/>
      <c r="E2918" s="63"/>
      <c r="F2918" s="63"/>
      <c r="G2918" s="191"/>
      <c r="H2918" s="191"/>
      <c r="I2918" s="191"/>
      <c r="J2918" s="191"/>
      <c r="K2918" s="191"/>
      <c r="L2918" s="191"/>
      <c r="M2918" s="191"/>
      <c r="N2918" s="191"/>
    </row>
    <row r="2919" spans="1:14" s="434" customFormat="1">
      <c r="A2919" s="191"/>
      <c r="B2919" s="191"/>
      <c r="C2919" s="63"/>
      <c r="D2919" s="191"/>
      <c r="E2919" s="63"/>
      <c r="F2919" s="63"/>
      <c r="G2919" s="191"/>
      <c r="H2919" s="191"/>
      <c r="I2919" s="191"/>
      <c r="J2919" s="191"/>
      <c r="K2919" s="191"/>
      <c r="L2919" s="191"/>
      <c r="M2919" s="191"/>
      <c r="N2919" s="191"/>
    </row>
    <row r="2920" spans="1:14" s="434" customFormat="1">
      <c r="A2920" s="191"/>
      <c r="B2920" s="191"/>
      <c r="C2920" s="63"/>
      <c r="D2920" s="191"/>
      <c r="E2920" s="63"/>
      <c r="F2920" s="63"/>
      <c r="G2920" s="191"/>
      <c r="H2920" s="191"/>
      <c r="I2920" s="191"/>
      <c r="J2920" s="191"/>
      <c r="K2920" s="191"/>
      <c r="L2920" s="191"/>
      <c r="M2920" s="191"/>
      <c r="N2920" s="191"/>
    </row>
    <row r="2921" spans="1:14" s="434" customFormat="1">
      <c r="A2921" s="191"/>
      <c r="B2921" s="191"/>
      <c r="C2921" s="63"/>
      <c r="D2921" s="191"/>
      <c r="E2921" s="63"/>
      <c r="F2921" s="63"/>
      <c r="G2921" s="191"/>
      <c r="H2921" s="191"/>
      <c r="I2921" s="191"/>
      <c r="J2921" s="191"/>
      <c r="K2921" s="191"/>
      <c r="L2921" s="191"/>
      <c r="M2921" s="191"/>
      <c r="N2921" s="191"/>
    </row>
    <row r="2922" spans="1:14" s="434" customFormat="1">
      <c r="A2922" s="191"/>
      <c r="B2922" s="191"/>
      <c r="C2922" s="63"/>
      <c r="D2922" s="191"/>
      <c r="E2922" s="63"/>
      <c r="F2922" s="63"/>
      <c r="G2922" s="191"/>
      <c r="H2922" s="191"/>
      <c r="I2922" s="191"/>
      <c r="J2922" s="191"/>
      <c r="K2922" s="191"/>
      <c r="L2922" s="191"/>
      <c r="M2922" s="191"/>
      <c r="N2922" s="191"/>
    </row>
    <row r="2923" spans="1:14" s="434" customFormat="1">
      <c r="A2923" s="191"/>
      <c r="B2923" s="191"/>
      <c r="C2923" s="63"/>
      <c r="D2923" s="191"/>
      <c r="E2923" s="63"/>
      <c r="F2923" s="63"/>
      <c r="G2923" s="191"/>
      <c r="H2923" s="191"/>
      <c r="I2923" s="191"/>
      <c r="J2923" s="191"/>
      <c r="K2923" s="191"/>
      <c r="L2923" s="191"/>
      <c r="M2923" s="191"/>
      <c r="N2923" s="191"/>
    </row>
    <row r="2924" spans="1:14" s="434" customFormat="1">
      <c r="A2924" s="191"/>
      <c r="B2924" s="191"/>
      <c r="C2924" s="63"/>
      <c r="D2924" s="191"/>
      <c r="E2924" s="63"/>
      <c r="F2924" s="63"/>
      <c r="G2924" s="191"/>
      <c r="H2924" s="191"/>
      <c r="I2924" s="191"/>
      <c r="J2924" s="191"/>
      <c r="K2924" s="191"/>
      <c r="L2924" s="191"/>
      <c r="M2924" s="191"/>
      <c r="N2924" s="191"/>
    </row>
    <row r="2925" spans="1:14" s="434" customFormat="1">
      <c r="A2925" s="191"/>
      <c r="B2925" s="191"/>
      <c r="C2925" s="63"/>
      <c r="D2925" s="191"/>
      <c r="E2925" s="63"/>
      <c r="F2925" s="63"/>
      <c r="G2925" s="191"/>
      <c r="H2925" s="191"/>
      <c r="I2925" s="191"/>
      <c r="J2925" s="191"/>
      <c r="K2925" s="191"/>
      <c r="L2925" s="191"/>
      <c r="M2925" s="191"/>
      <c r="N2925" s="191"/>
    </row>
    <row r="2926" spans="1:14" s="434" customFormat="1">
      <c r="A2926" s="191"/>
      <c r="B2926" s="191"/>
      <c r="C2926" s="63"/>
      <c r="D2926" s="191"/>
      <c r="E2926" s="63"/>
      <c r="F2926" s="63"/>
      <c r="G2926" s="191"/>
      <c r="H2926" s="191"/>
      <c r="I2926" s="191"/>
      <c r="J2926" s="191"/>
      <c r="K2926" s="191"/>
      <c r="L2926" s="191"/>
      <c r="M2926" s="191"/>
      <c r="N2926" s="191"/>
    </row>
    <row r="2927" spans="1:14" s="434" customFormat="1">
      <c r="A2927" s="191"/>
      <c r="B2927" s="191"/>
      <c r="C2927" s="63"/>
      <c r="D2927" s="191"/>
      <c r="E2927" s="63"/>
      <c r="F2927" s="63"/>
      <c r="G2927" s="191"/>
      <c r="H2927" s="191"/>
      <c r="I2927" s="191"/>
      <c r="J2927" s="191"/>
      <c r="K2927" s="191"/>
      <c r="L2927" s="191"/>
      <c r="M2927" s="191"/>
      <c r="N2927" s="191"/>
    </row>
    <row r="2928" spans="1:14" s="434" customFormat="1">
      <c r="A2928" s="191"/>
      <c r="B2928" s="191"/>
      <c r="C2928" s="63"/>
      <c r="D2928" s="191"/>
      <c r="E2928" s="63"/>
      <c r="F2928" s="63"/>
      <c r="G2928" s="191"/>
      <c r="H2928" s="191"/>
      <c r="I2928" s="191"/>
      <c r="J2928" s="191"/>
      <c r="K2928" s="191"/>
      <c r="L2928" s="191"/>
      <c r="M2928" s="191"/>
      <c r="N2928" s="191"/>
    </row>
    <row r="2929" spans="1:14" s="434" customFormat="1">
      <c r="A2929" s="191"/>
      <c r="B2929" s="191"/>
      <c r="C2929" s="63"/>
      <c r="D2929" s="191"/>
      <c r="E2929" s="63"/>
      <c r="F2929" s="63"/>
      <c r="G2929" s="191"/>
      <c r="H2929" s="191"/>
      <c r="I2929" s="191"/>
      <c r="J2929" s="191"/>
      <c r="K2929" s="191"/>
      <c r="L2929" s="191"/>
      <c r="M2929" s="191"/>
      <c r="N2929" s="191"/>
    </row>
    <row r="2930" spans="1:14" s="434" customFormat="1">
      <c r="A2930" s="191"/>
      <c r="B2930" s="191"/>
      <c r="C2930" s="63"/>
      <c r="D2930" s="191"/>
      <c r="E2930" s="63"/>
      <c r="F2930" s="63"/>
      <c r="G2930" s="191"/>
      <c r="H2930" s="191"/>
      <c r="I2930" s="191"/>
      <c r="J2930" s="191"/>
      <c r="K2930" s="191"/>
      <c r="L2930" s="191"/>
      <c r="M2930" s="191"/>
      <c r="N2930" s="191"/>
    </row>
    <row r="2931" spans="1:14" s="434" customFormat="1">
      <c r="A2931" s="191"/>
      <c r="B2931" s="191"/>
      <c r="C2931" s="63"/>
      <c r="D2931" s="191"/>
      <c r="E2931" s="63"/>
      <c r="F2931" s="63"/>
      <c r="G2931" s="191"/>
      <c r="H2931" s="191"/>
      <c r="I2931" s="191"/>
      <c r="J2931" s="191"/>
      <c r="K2931" s="191"/>
      <c r="L2931" s="191"/>
      <c r="M2931" s="191"/>
      <c r="N2931" s="191"/>
    </row>
    <row r="2932" spans="1:14" s="434" customFormat="1">
      <c r="A2932" s="191"/>
      <c r="B2932" s="191"/>
      <c r="C2932" s="63"/>
      <c r="D2932" s="191"/>
      <c r="E2932" s="63"/>
      <c r="F2932" s="63"/>
      <c r="G2932" s="191"/>
      <c r="H2932" s="191"/>
      <c r="I2932" s="191"/>
      <c r="J2932" s="191"/>
      <c r="K2932" s="191"/>
      <c r="L2932" s="191"/>
      <c r="M2932" s="191"/>
      <c r="N2932" s="191"/>
    </row>
    <row r="2933" spans="1:14" s="434" customFormat="1">
      <c r="A2933" s="191"/>
      <c r="B2933" s="191"/>
      <c r="C2933" s="63"/>
      <c r="D2933" s="191"/>
      <c r="E2933" s="63"/>
      <c r="F2933" s="63"/>
      <c r="G2933" s="191"/>
      <c r="H2933" s="191"/>
      <c r="I2933" s="191"/>
      <c r="J2933" s="191"/>
      <c r="K2933" s="191"/>
      <c r="L2933" s="191"/>
      <c r="M2933" s="191"/>
      <c r="N2933" s="191"/>
    </row>
    <row r="2934" spans="1:14" s="434" customFormat="1">
      <c r="A2934" s="191"/>
      <c r="B2934" s="191"/>
      <c r="C2934" s="63"/>
      <c r="D2934" s="191"/>
      <c r="E2934" s="63"/>
      <c r="F2934" s="63"/>
      <c r="G2934" s="191"/>
      <c r="H2934" s="191"/>
      <c r="I2934" s="191"/>
      <c r="J2934" s="191"/>
      <c r="K2934" s="191"/>
      <c r="L2934" s="191"/>
      <c r="M2934" s="191"/>
      <c r="N2934" s="191"/>
    </row>
    <row r="2935" spans="1:14" s="434" customFormat="1">
      <c r="A2935" s="191"/>
      <c r="B2935" s="191"/>
      <c r="C2935" s="63"/>
      <c r="D2935" s="191"/>
      <c r="E2935" s="63"/>
      <c r="F2935" s="63"/>
      <c r="G2935" s="191"/>
      <c r="H2935" s="191"/>
      <c r="I2935" s="191"/>
      <c r="J2935" s="191"/>
      <c r="K2935" s="191"/>
      <c r="L2935" s="191"/>
      <c r="M2935" s="191"/>
      <c r="N2935" s="191"/>
    </row>
    <row r="2936" spans="1:14" s="434" customFormat="1">
      <c r="A2936" s="191"/>
      <c r="B2936" s="191"/>
      <c r="C2936" s="63"/>
      <c r="D2936" s="191"/>
      <c r="E2936" s="63"/>
      <c r="F2936" s="63"/>
      <c r="G2936" s="191"/>
      <c r="H2936" s="191"/>
      <c r="I2936" s="191"/>
      <c r="J2936" s="191"/>
      <c r="K2936" s="191"/>
      <c r="L2936" s="191"/>
      <c r="M2936" s="191"/>
      <c r="N2936" s="191"/>
    </row>
    <row r="2937" spans="1:14" s="434" customFormat="1">
      <c r="A2937" s="191"/>
      <c r="B2937" s="191"/>
      <c r="C2937" s="63"/>
      <c r="D2937" s="191"/>
      <c r="E2937" s="63"/>
      <c r="F2937" s="63"/>
      <c r="G2937" s="191"/>
      <c r="H2937" s="191"/>
      <c r="I2937" s="191"/>
      <c r="J2937" s="191"/>
      <c r="K2937" s="191"/>
      <c r="L2937" s="191"/>
      <c r="M2937" s="191"/>
      <c r="N2937" s="191"/>
    </row>
    <row r="2938" spans="1:14" s="434" customFormat="1">
      <c r="A2938" s="191"/>
      <c r="B2938" s="191"/>
      <c r="C2938" s="63"/>
      <c r="D2938" s="191"/>
      <c r="E2938" s="63"/>
      <c r="F2938" s="63"/>
      <c r="G2938" s="191"/>
      <c r="H2938" s="191"/>
      <c r="I2938" s="191"/>
      <c r="J2938" s="191"/>
      <c r="K2938" s="191"/>
      <c r="L2938" s="191"/>
      <c r="M2938" s="191"/>
      <c r="N2938" s="191"/>
    </row>
    <row r="2939" spans="1:14" s="434" customFormat="1">
      <c r="A2939" s="191"/>
      <c r="B2939" s="191"/>
      <c r="C2939" s="63"/>
      <c r="D2939" s="191"/>
      <c r="E2939" s="63"/>
      <c r="F2939" s="63"/>
      <c r="G2939" s="191"/>
      <c r="H2939" s="191"/>
      <c r="I2939" s="191"/>
      <c r="J2939" s="191"/>
      <c r="K2939" s="191"/>
      <c r="L2939" s="191"/>
      <c r="M2939" s="191"/>
      <c r="N2939" s="191"/>
    </row>
    <row r="2940" spans="1:14" s="434" customFormat="1">
      <c r="A2940" s="191"/>
      <c r="B2940" s="191"/>
      <c r="C2940" s="63"/>
      <c r="D2940" s="191"/>
      <c r="E2940" s="63"/>
      <c r="F2940" s="63"/>
      <c r="G2940" s="191"/>
      <c r="H2940" s="191"/>
      <c r="I2940" s="191"/>
      <c r="J2940" s="191"/>
      <c r="K2940" s="191"/>
      <c r="L2940" s="191"/>
      <c r="M2940" s="191"/>
      <c r="N2940" s="191"/>
    </row>
    <row r="2941" spans="1:14" s="434" customFormat="1">
      <c r="A2941" s="191"/>
      <c r="B2941" s="191"/>
      <c r="C2941" s="63"/>
      <c r="D2941" s="191"/>
      <c r="E2941" s="63"/>
      <c r="F2941" s="63"/>
      <c r="G2941" s="191"/>
      <c r="H2941" s="191"/>
      <c r="I2941" s="191"/>
      <c r="J2941" s="191"/>
      <c r="K2941" s="191"/>
      <c r="L2941" s="191"/>
      <c r="M2941" s="191"/>
      <c r="N2941" s="191"/>
    </row>
    <row r="2942" spans="1:14" s="434" customFormat="1">
      <c r="A2942" s="191"/>
      <c r="B2942" s="191"/>
      <c r="C2942" s="63"/>
      <c r="D2942" s="191"/>
      <c r="E2942" s="63"/>
      <c r="F2942" s="63"/>
      <c r="G2942" s="191"/>
      <c r="H2942" s="191"/>
      <c r="I2942" s="191"/>
      <c r="J2942" s="191"/>
      <c r="K2942" s="191"/>
      <c r="L2942" s="191"/>
      <c r="M2942" s="191"/>
      <c r="N2942" s="191"/>
    </row>
    <row r="2943" spans="1:14" s="434" customFormat="1">
      <c r="A2943" s="191"/>
      <c r="B2943" s="191"/>
      <c r="C2943" s="63"/>
      <c r="D2943" s="191"/>
      <c r="E2943" s="63"/>
      <c r="F2943" s="63"/>
      <c r="G2943" s="191"/>
      <c r="H2943" s="191"/>
      <c r="I2943" s="191"/>
      <c r="J2943" s="191"/>
      <c r="K2943" s="191"/>
      <c r="L2943" s="191"/>
      <c r="M2943" s="191"/>
      <c r="N2943" s="191"/>
    </row>
    <row r="2944" spans="1:14" s="434" customFormat="1">
      <c r="A2944" s="191"/>
      <c r="B2944" s="191"/>
      <c r="C2944" s="63"/>
      <c r="D2944" s="191"/>
      <c r="E2944" s="63"/>
      <c r="F2944" s="63"/>
      <c r="G2944" s="191"/>
      <c r="H2944" s="191"/>
      <c r="I2944" s="191"/>
      <c r="J2944" s="191"/>
      <c r="K2944" s="191"/>
      <c r="L2944" s="191"/>
      <c r="M2944" s="191"/>
      <c r="N2944" s="191"/>
    </row>
    <row r="2945" spans="1:14" s="434" customFormat="1">
      <c r="A2945" s="191"/>
      <c r="B2945" s="191"/>
      <c r="C2945" s="63"/>
      <c r="D2945" s="191"/>
      <c r="E2945" s="63"/>
      <c r="F2945" s="63"/>
      <c r="G2945" s="191"/>
      <c r="H2945" s="191"/>
      <c r="I2945" s="191"/>
      <c r="J2945" s="191"/>
      <c r="K2945" s="191"/>
      <c r="L2945" s="191"/>
      <c r="M2945" s="191"/>
      <c r="N2945" s="191"/>
    </row>
    <row r="2946" spans="1:14" s="434" customFormat="1">
      <c r="A2946" s="191"/>
      <c r="B2946" s="191"/>
      <c r="C2946" s="63"/>
      <c r="D2946" s="191"/>
      <c r="E2946" s="63"/>
      <c r="F2946" s="63"/>
      <c r="G2946" s="191"/>
      <c r="H2946" s="191"/>
      <c r="I2946" s="191"/>
      <c r="J2946" s="191"/>
      <c r="K2946" s="191"/>
      <c r="L2946" s="191"/>
      <c r="M2946" s="191"/>
      <c r="N2946" s="191"/>
    </row>
    <row r="2947" spans="1:14" s="434" customFormat="1">
      <c r="A2947" s="191"/>
      <c r="B2947" s="191"/>
      <c r="C2947" s="63"/>
      <c r="D2947" s="191"/>
      <c r="E2947" s="63"/>
      <c r="F2947" s="63"/>
      <c r="G2947" s="191"/>
      <c r="H2947" s="191"/>
      <c r="I2947" s="191"/>
      <c r="J2947" s="191"/>
      <c r="K2947" s="191"/>
      <c r="L2947" s="191"/>
      <c r="M2947" s="191"/>
      <c r="N2947" s="191"/>
    </row>
    <row r="2948" spans="1:14" s="434" customFormat="1">
      <c r="A2948" s="191"/>
      <c r="B2948" s="191"/>
      <c r="C2948" s="63"/>
      <c r="D2948" s="191"/>
      <c r="E2948" s="63"/>
      <c r="F2948" s="63"/>
      <c r="G2948" s="191"/>
      <c r="H2948" s="191"/>
      <c r="I2948" s="191"/>
      <c r="J2948" s="191"/>
      <c r="K2948" s="191"/>
      <c r="L2948" s="191"/>
      <c r="M2948" s="191"/>
      <c r="N2948" s="191"/>
    </row>
    <row r="2949" spans="1:14" s="434" customFormat="1">
      <c r="A2949" s="191"/>
      <c r="B2949" s="191"/>
      <c r="C2949" s="63"/>
      <c r="D2949" s="191"/>
      <c r="E2949" s="63"/>
      <c r="F2949" s="63"/>
      <c r="G2949" s="191"/>
      <c r="H2949" s="191"/>
      <c r="I2949" s="191"/>
      <c r="J2949" s="191"/>
      <c r="K2949" s="191"/>
      <c r="L2949" s="191"/>
      <c r="M2949" s="191"/>
      <c r="N2949" s="191"/>
    </row>
    <row r="2950" spans="1:14" s="434" customFormat="1">
      <c r="A2950" s="191"/>
      <c r="B2950" s="191"/>
      <c r="C2950" s="63"/>
      <c r="D2950" s="191"/>
      <c r="E2950" s="63"/>
      <c r="F2950" s="63"/>
      <c r="G2950" s="191"/>
      <c r="H2950" s="191"/>
      <c r="I2950" s="191"/>
      <c r="J2950" s="191"/>
      <c r="K2950" s="191"/>
      <c r="L2950" s="191"/>
      <c r="M2950" s="191"/>
      <c r="N2950" s="191"/>
    </row>
    <row r="2951" spans="1:14" s="434" customFormat="1">
      <c r="A2951" s="191"/>
      <c r="B2951" s="191"/>
      <c r="C2951" s="63"/>
      <c r="D2951" s="191"/>
      <c r="E2951" s="63"/>
      <c r="F2951" s="63"/>
      <c r="G2951" s="191"/>
      <c r="H2951" s="191"/>
      <c r="I2951" s="191"/>
      <c r="J2951" s="191"/>
      <c r="K2951" s="191"/>
      <c r="L2951" s="191"/>
      <c r="M2951" s="191"/>
      <c r="N2951" s="191"/>
    </row>
    <row r="2952" spans="1:14" s="434" customFormat="1">
      <c r="A2952" s="191"/>
      <c r="B2952" s="191"/>
      <c r="C2952" s="63"/>
      <c r="D2952" s="191"/>
      <c r="E2952" s="63"/>
      <c r="F2952" s="63"/>
      <c r="G2952" s="191"/>
      <c r="H2952" s="191"/>
      <c r="I2952" s="191"/>
      <c r="J2952" s="191"/>
      <c r="K2952" s="191"/>
      <c r="L2952" s="191"/>
      <c r="M2952" s="191"/>
      <c r="N2952" s="191"/>
    </row>
    <row r="2953" spans="1:14" s="434" customFormat="1">
      <c r="A2953" s="191"/>
      <c r="B2953" s="191"/>
      <c r="C2953" s="63"/>
      <c r="D2953" s="191"/>
      <c r="E2953" s="63"/>
      <c r="F2953" s="63"/>
      <c r="G2953" s="191"/>
      <c r="H2953" s="191"/>
      <c r="I2953" s="191"/>
      <c r="J2953" s="191"/>
      <c r="K2953" s="191"/>
      <c r="L2953" s="191"/>
      <c r="M2953" s="191"/>
      <c r="N2953" s="191"/>
    </row>
    <row r="2954" spans="1:14" s="434" customFormat="1">
      <c r="A2954" s="191"/>
      <c r="B2954" s="191"/>
      <c r="C2954" s="63"/>
      <c r="D2954" s="191"/>
      <c r="E2954" s="63"/>
      <c r="F2954" s="63"/>
      <c r="G2954" s="191"/>
      <c r="H2954" s="191"/>
      <c r="I2954" s="191"/>
      <c r="J2954" s="191"/>
      <c r="K2954" s="191"/>
      <c r="L2954" s="191"/>
      <c r="M2954" s="191"/>
      <c r="N2954" s="191"/>
    </row>
    <row r="2955" spans="1:14" s="434" customFormat="1">
      <c r="A2955" s="191"/>
      <c r="B2955" s="191"/>
      <c r="C2955" s="63"/>
      <c r="D2955" s="191"/>
      <c r="E2955" s="63"/>
      <c r="F2955" s="63"/>
      <c r="G2955" s="191"/>
      <c r="H2955" s="191"/>
      <c r="I2955" s="191"/>
      <c r="J2955" s="191"/>
      <c r="K2955" s="191"/>
      <c r="L2955" s="191"/>
      <c r="M2955" s="191"/>
      <c r="N2955" s="191"/>
    </row>
    <row r="2956" spans="1:14" s="434" customFormat="1">
      <c r="A2956" s="191"/>
      <c r="B2956" s="191"/>
      <c r="C2956" s="63"/>
      <c r="D2956" s="191"/>
      <c r="E2956" s="63"/>
      <c r="F2956" s="63"/>
      <c r="G2956" s="191"/>
      <c r="H2956" s="191"/>
      <c r="I2956" s="191"/>
      <c r="J2956" s="191"/>
      <c r="K2956" s="191"/>
      <c r="L2956" s="191"/>
      <c r="M2956" s="191"/>
      <c r="N2956" s="191"/>
    </row>
    <row r="2957" spans="1:14" s="434" customFormat="1">
      <c r="A2957" s="191"/>
      <c r="B2957" s="191"/>
      <c r="C2957" s="63"/>
      <c r="D2957" s="191"/>
      <c r="E2957" s="63"/>
      <c r="F2957" s="63"/>
      <c r="G2957" s="191"/>
      <c r="H2957" s="191"/>
      <c r="I2957" s="191"/>
      <c r="J2957" s="191"/>
      <c r="K2957" s="191"/>
      <c r="L2957" s="191"/>
      <c r="M2957" s="191"/>
      <c r="N2957" s="191"/>
    </row>
    <row r="2958" spans="1:14" s="434" customFormat="1">
      <c r="A2958" s="191"/>
      <c r="B2958" s="191"/>
      <c r="C2958" s="63"/>
      <c r="D2958" s="191"/>
      <c r="E2958" s="63"/>
      <c r="F2958" s="63"/>
      <c r="G2958" s="191"/>
      <c r="H2958" s="191"/>
      <c r="I2958" s="191"/>
      <c r="J2958" s="191"/>
      <c r="K2958" s="191"/>
      <c r="L2958" s="191"/>
      <c r="M2958" s="191"/>
      <c r="N2958" s="191"/>
    </row>
    <row r="2959" spans="1:14" s="434" customFormat="1">
      <c r="A2959" s="191"/>
      <c r="B2959" s="191"/>
      <c r="C2959" s="63"/>
      <c r="D2959" s="191"/>
      <c r="E2959" s="63"/>
      <c r="F2959" s="63"/>
      <c r="G2959" s="191"/>
      <c r="H2959" s="191"/>
      <c r="I2959" s="191"/>
      <c r="J2959" s="191"/>
      <c r="K2959" s="191"/>
      <c r="L2959" s="191"/>
      <c r="M2959" s="191"/>
      <c r="N2959" s="191"/>
    </row>
    <row r="2960" spans="1:14" s="434" customFormat="1">
      <c r="A2960" s="191"/>
      <c r="B2960" s="191"/>
      <c r="C2960" s="63"/>
      <c r="D2960" s="191"/>
      <c r="E2960" s="63"/>
      <c r="F2960" s="63"/>
      <c r="G2960" s="191"/>
      <c r="H2960" s="191"/>
      <c r="I2960" s="191"/>
      <c r="J2960" s="191"/>
      <c r="K2960" s="191"/>
      <c r="L2960" s="191"/>
      <c r="M2960" s="191"/>
      <c r="N2960" s="191"/>
    </row>
    <row r="2961" spans="1:14" s="434" customFormat="1">
      <c r="A2961" s="191"/>
      <c r="B2961" s="191"/>
      <c r="C2961" s="63"/>
      <c r="D2961" s="191"/>
      <c r="E2961" s="63"/>
      <c r="F2961" s="63"/>
      <c r="G2961" s="191"/>
      <c r="H2961" s="191"/>
      <c r="I2961" s="191"/>
      <c r="J2961" s="191"/>
      <c r="K2961" s="191"/>
      <c r="L2961" s="191"/>
      <c r="M2961" s="191"/>
      <c r="N2961" s="191"/>
    </row>
    <row r="2962" spans="1:14" s="434" customFormat="1">
      <c r="A2962" s="191"/>
      <c r="B2962" s="191"/>
      <c r="C2962" s="63"/>
      <c r="D2962" s="191"/>
      <c r="E2962" s="63"/>
      <c r="F2962" s="63"/>
      <c r="G2962" s="191"/>
      <c r="H2962" s="191"/>
      <c r="I2962" s="191"/>
      <c r="J2962" s="191"/>
      <c r="K2962" s="191"/>
      <c r="L2962" s="191"/>
      <c r="M2962" s="191"/>
      <c r="N2962" s="191"/>
    </row>
    <row r="2963" spans="1:14" s="434" customFormat="1">
      <c r="A2963" s="191"/>
      <c r="B2963" s="191"/>
      <c r="C2963" s="63"/>
      <c r="D2963" s="191"/>
      <c r="E2963" s="63"/>
      <c r="F2963" s="63"/>
      <c r="G2963" s="191"/>
      <c r="H2963" s="191"/>
      <c r="I2963" s="191"/>
      <c r="J2963" s="191"/>
      <c r="K2963" s="191"/>
      <c r="L2963" s="191"/>
      <c r="M2963" s="191"/>
      <c r="N2963" s="191"/>
    </row>
    <row r="2964" spans="1:14" s="434" customFormat="1">
      <c r="A2964" s="191"/>
      <c r="B2964" s="191"/>
      <c r="C2964" s="63"/>
      <c r="D2964" s="191"/>
      <c r="E2964" s="63"/>
      <c r="F2964" s="63"/>
      <c r="G2964" s="191"/>
      <c r="H2964" s="191"/>
      <c r="I2964" s="191"/>
      <c r="J2964" s="191"/>
      <c r="K2964" s="191"/>
      <c r="L2964" s="191"/>
      <c r="M2964" s="191"/>
      <c r="N2964" s="191"/>
    </row>
    <row r="2965" spans="1:14" s="434" customFormat="1">
      <c r="A2965" s="191"/>
      <c r="B2965" s="191"/>
      <c r="C2965" s="63"/>
      <c r="D2965" s="191"/>
      <c r="E2965" s="63"/>
      <c r="F2965" s="63"/>
      <c r="G2965" s="191"/>
      <c r="H2965" s="191"/>
      <c r="I2965" s="191"/>
      <c r="J2965" s="191"/>
      <c r="K2965" s="191"/>
      <c r="L2965" s="191"/>
      <c r="M2965" s="191"/>
      <c r="N2965" s="191"/>
    </row>
    <row r="2966" spans="1:14" s="434" customFormat="1">
      <c r="A2966" s="191"/>
      <c r="B2966" s="191"/>
      <c r="C2966" s="63"/>
      <c r="D2966" s="191"/>
      <c r="E2966" s="63"/>
      <c r="F2966" s="63"/>
      <c r="G2966" s="191"/>
      <c r="H2966" s="191"/>
      <c r="I2966" s="191"/>
      <c r="J2966" s="191"/>
      <c r="K2966" s="191"/>
      <c r="L2966" s="191"/>
      <c r="M2966" s="191"/>
      <c r="N2966" s="191"/>
    </row>
    <row r="2967" spans="1:14" s="434" customFormat="1">
      <c r="A2967" s="191"/>
      <c r="B2967" s="191"/>
      <c r="C2967" s="63"/>
      <c r="D2967" s="191"/>
      <c r="E2967" s="63"/>
      <c r="F2967" s="63"/>
      <c r="G2967" s="191"/>
      <c r="H2967" s="191"/>
      <c r="I2967" s="191"/>
      <c r="J2967" s="191"/>
      <c r="K2967" s="191"/>
      <c r="L2967" s="191"/>
      <c r="M2967" s="191"/>
      <c r="N2967" s="191"/>
    </row>
    <row r="2968" spans="1:14" s="434" customFormat="1">
      <c r="A2968" s="191"/>
      <c r="B2968" s="191"/>
      <c r="C2968" s="63"/>
      <c r="D2968" s="191"/>
      <c r="E2968" s="63"/>
      <c r="F2968" s="63"/>
      <c r="G2968" s="191"/>
      <c r="H2968" s="191"/>
      <c r="I2968" s="191"/>
      <c r="J2968" s="191"/>
      <c r="K2968" s="191"/>
      <c r="L2968" s="191"/>
      <c r="M2968" s="191"/>
      <c r="N2968" s="191"/>
    </row>
    <row r="2969" spans="1:14" s="434" customFormat="1">
      <c r="A2969" s="191"/>
      <c r="B2969" s="191"/>
      <c r="C2969" s="63"/>
      <c r="D2969" s="191"/>
      <c r="E2969" s="63"/>
      <c r="F2969" s="63"/>
      <c r="G2969" s="191"/>
      <c r="H2969" s="191"/>
      <c r="I2969" s="191"/>
      <c r="J2969" s="191"/>
      <c r="K2969" s="191"/>
      <c r="L2969" s="191"/>
      <c r="M2969" s="191"/>
      <c r="N2969" s="191"/>
    </row>
    <row r="2970" spans="1:14" s="434" customFormat="1">
      <c r="A2970" s="191"/>
      <c r="B2970" s="191"/>
      <c r="C2970" s="63"/>
      <c r="D2970" s="191"/>
      <c r="E2970" s="63"/>
      <c r="F2970" s="63"/>
      <c r="G2970" s="191"/>
      <c r="H2970" s="191"/>
      <c r="I2970" s="191"/>
      <c r="J2970" s="191"/>
      <c r="K2970" s="191"/>
      <c r="L2970" s="191"/>
      <c r="M2970" s="191"/>
      <c r="N2970" s="191"/>
    </row>
    <row r="2971" spans="1:14" s="434" customFormat="1">
      <c r="A2971" s="191"/>
      <c r="B2971" s="191"/>
      <c r="C2971" s="63"/>
      <c r="D2971" s="191"/>
      <c r="E2971" s="63"/>
      <c r="F2971" s="63"/>
      <c r="G2971" s="191"/>
      <c r="H2971" s="191"/>
      <c r="I2971" s="191"/>
      <c r="J2971" s="191"/>
      <c r="K2971" s="191"/>
      <c r="L2971" s="191"/>
      <c r="M2971" s="191"/>
      <c r="N2971" s="191"/>
    </row>
    <row r="2972" spans="1:14" s="434" customFormat="1">
      <c r="A2972" s="191"/>
      <c r="B2972" s="191"/>
      <c r="C2972" s="63"/>
      <c r="D2972" s="191"/>
      <c r="E2972" s="63"/>
      <c r="F2972" s="63"/>
      <c r="G2972" s="191"/>
      <c r="H2972" s="191"/>
      <c r="I2972" s="191"/>
      <c r="J2972" s="191"/>
      <c r="K2972" s="191"/>
      <c r="L2972" s="191"/>
      <c r="M2972" s="191"/>
      <c r="N2972" s="191"/>
    </row>
    <row r="2973" spans="1:14" s="434" customFormat="1">
      <c r="A2973" s="191"/>
      <c r="B2973" s="191"/>
      <c r="C2973" s="63"/>
      <c r="D2973" s="191"/>
      <c r="E2973" s="63"/>
      <c r="F2973" s="63"/>
      <c r="G2973" s="191"/>
      <c r="H2973" s="191"/>
      <c r="I2973" s="191"/>
      <c r="J2973" s="191"/>
      <c r="K2973" s="191"/>
      <c r="L2973" s="191"/>
      <c r="M2973" s="191"/>
      <c r="N2973" s="191"/>
    </row>
    <row r="2974" spans="1:14" s="434" customFormat="1">
      <c r="A2974" s="191"/>
      <c r="B2974" s="191"/>
      <c r="C2974" s="63"/>
      <c r="D2974" s="191"/>
      <c r="E2974" s="63"/>
      <c r="F2974" s="63"/>
      <c r="G2974" s="191"/>
      <c r="H2974" s="191"/>
      <c r="I2974" s="191"/>
      <c r="J2974" s="191"/>
      <c r="K2974" s="191"/>
      <c r="L2974" s="191"/>
      <c r="M2974" s="191"/>
      <c r="N2974" s="191"/>
    </row>
    <row r="2975" spans="1:14" s="434" customFormat="1">
      <c r="A2975" s="191"/>
      <c r="B2975" s="191"/>
      <c r="C2975" s="63"/>
      <c r="D2975" s="191"/>
      <c r="E2975" s="63"/>
      <c r="F2975" s="63"/>
      <c r="G2975" s="191"/>
      <c r="H2975" s="191"/>
      <c r="I2975" s="191"/>
      <c r="J2975" s="191"/>
      <c r="K2975" s="191"/>
      <c r="L2975" s="191"/>
      <c r="M2975" s="191"/>
      <c r="N2975" s="191"/>
    </row>
    <row r="2976" spans="1:14" s="434" customFormat="1">
      <c r="A2976" s="191"/>
      <c r="B2976" s="191"/>
      <c r="C2976" s="63"/>
      <c r="D2976" s="191"/>
      <c r="E2976" s="63"/>
      <c r="F2976" s="63"/>
      <c r="G2976" s="191"/>
      <c r="H2976" s="191"/>
      <c r="I2976" s="191"/>
      <c r="J2976" s="191"/>
      <c r="K2976" s="191"/>
      <c r="L2976" s="191"/>
      <c r="M2976" s="191"/>
      <c r="N2976" s="191"/>
    </row>
    <row r="2977" spans="1:14" s="434" customFormat="1">
      <c r="A2977" s="191"/>
      <c r="B2977" s="191"/>
      <c r="C2977" s="63"/>
      <c r="D2977" s="191"/>
      <c r="E2977" s="63"/>
      <c r="F2977" s="63"/>
      <c r="G2977" s="191"/>
      <c r="H2977" s="191"/>
      <c r="I2977" s="191"/>
      <c r="J2977" s="191"/>
      <c r="K2977" s="191"/>
      <c r="L2977" s="191"/>
      <c r="M2977" s="191"/>
      <c r="N2977" s="191"/>
    </row>
    <row r="2978" spans="1:14" s="434" customFormat="1">
      <c r="A2978" s="191"/>
      <c r="B2978" s="191"/>
      <c r="C2978" s="63"/>
      <c r="D2978" s="191"/>
      <c r="E2978" s="63"/>
      <c r="F2978" s="63"/>
      <c r="G2978" s="191"/>
      <c r="H2978" s="191"/>
      <c r="I2978" s="191"/>
      <c r="J2978" s="191"/>
      <c r="K2978" s="191"/>
      <c r="L2978" s="191"/>
      <c r="M2978" s="191"/>
      <c r="N2978" s="191"/>
    </row>
    <row r="2979" spans="1:14" s="434" customFormat="1">
      <c r="A2979" s="191"/>
      <c r="B2979" s="191"/>
      <c r="C2979" s="63"/>
      <c r="D2979" s="191"/>
      <c r="E2979" s="63"/>
      <c r="F2979" s="63"/>
      <c r="G2979" s="191"/>
      <c r="H2979" s="191"/>
      <c r="I2979" s="191"/>
      <c r="J2979" s="191"/>
      <c r="K2979" s="191"/>
      <c r="L2979" s="191"/>
      <c r="M2979" s="191"/>
      <c r="N2979" s="191"/>
    </row>
    <row r="2980" spans="1:14" s="434" customFormat="1">
      <c r="A2980" s="191"/>
      <c r="B2980" s="191"/>
      <c r="C2980" s="63"/>
      <c r="D2980" s="191"/>
      <c r="E2980" s="63"/>
      <c r="F2980" s="63"/>
      <c r="G2980" s="191"/>
      <c r="H2980" s="191"/>
      <c r="I2980" s="191"/>
      <c r="J2980" s="191"/>
      <c r="K2980" s="191"/>
      <c r="L2980" s="191"/>
      <c r="M2980" s="191"/>
      <c r="N2980" s="191"/>
    </row>
    <row r="2981" spans="1:14" s="434" customFormat="1">
      <c r="A2981" s="191"/>
      <c r="B2981" s="191"/>
      <c r="C2981" s="63"/>
      <c r="D2981" s="191"/>
      <c r="E2981" s="63"/>
      <c r="F2981" s="63"/>
      <c r="G2981" s="191"/>
      <c r="H2981" s="191"/>
      <c r="I2981" s="191"/>
      <c r="J2981" s="191"/>
      <c r="K2981" s="191"/>
      <c r="L2981" s="191"/>
      <c r="M2981" s="191"/>
      <c r="N2981" s="191"/>
    </row>
    <row r="2982" spans="1:14" s="434" customFormat="1">
      <c r="A2982" s="191"/>
      <c r="B2982" s="191"/>
      <c r="C2982" s="63"/>
      <c r="D2982" s="191"/>
      <c r="E2982" s="63"/>
      <c r="F2982" s="63"/>
      <c r="G2982" s="191"/>
      <c r="H2982" s="191"/>
      <c r="I2982" s="191"/>
      <c r="J2982" s="191"/>
      <c r="K2982" s="191"/>
      <c r="L2982" s="191"/>
      <c r="M2982" s="191"/>
      <c r="N2982" s="191"/>
    </row>
    <row r="2983" spans="1:14" s="434" customFormat="1">
      <c r="A2983" s="191"/>
      <c r="B2983" s="191"/>
      <c r="C2983" s="63"/>
      <c r="D2983" s="191"/>
      <c r="E2983" s="63"/>
      <c r="F2983" s="63"/>
      <c r="G2983" s="191"/>
      <c r="H2983" s="191"/>
      <c r="I2983" s="191"/>
      <c r="J2983" s="191"/>
      <c r="K2983" s="191"/>
      <c r="L2983" s="191"/>
      <c r="M2983" s="191"/>
      <c r="N2983" s="191"/>
    </row>
    <row r="2984" spans="1:14" s="434" customFormat="1">
      <c r="A2984" s="191"/>
      <c r="B2984" s="191"/>
      <c r="C2984" s="63"/>
      <c r="D2984" s="191"/>
      <c r="E2984" s="63"/>
      <c r="F2984" s="63"/>
      <c r="G2984" s="191"/>
      <c r="H2984" s="191"/>
      <c r="I2984" s="191"/>
      <c r="J2984" s="191"/>
      <c r="K2984" s="191"/>
      <c r="L2984" s="191"/>
      <c r="M2984" s="191"/>
      <c r="N2984" s="191"/>
    </row>
    <row r="2985" spans="1:14" s="434" customFormat="1">
      <c r="A2985" s="191"/>
      <c r="B2985" s="191"/>
      <c r="C2985" s="63"/>
      <c r="D2985" s="191"/>
      <c r="E2985" s="63"/>
      <c r="F2985" s="63"/>
      <c r="G2985" s="191"/>
      <c r="H2985" s="191"/>
      <c r="I2985" s="191"/>
      <c r="J2985" s="191"/>
      <c r="K2985" s="191"/>
      <c r="L2985" s="191"/>
      <c r="M2985" s="191"/>
      <c r="N2985" s="191"/>
    </row>
    <row r="2986" spans="1:14" s="434" customFormat="1">
      <c r="A2986" s="191"/>
      <c r="B2986" s="191"/>
      <c r="C2986" s="63"/>
      <c r="D2986" s="191"/>
      <c r="E2986" s="63"/>
      <c r="F2986" s="63"/>
      <c r="G2986" s="191"/>
      <c r="H2986" s="191"/>
      <c r="I2986" s="191"/>
      <c r="J2986" s="191"/>
      <c r="K2986" s="191"/>
      <c r="L2986" s="191"/>
      <c r="M2986" s="191"/>
      <c r="N2986" s="191"/>
    </row>
    <row r="2987" spans="1:14" s="434" customFormat="1">
      <c r="A2987" s="191"/>
      <c r="B2987" s="191"/>
      <c r="C2987" s="63"/>
      <c r="D2987" s="191"/>
      <c r="E2987" s="63"/>
      <c r="F2987" s="63"/>
      <c r="G2987" s="191"/>
      <c r="H2987" s="191"/>
      <c r="I2987" s="191"/>
      <c r="J2987" s="191"/>
      <c r="K2987" s="191"/>
      <c r="L2987" s="191"/>
      <c r="M2987" s="191"/>
      <c r="N2987" s="191"/>
    </row>
    <row r="2988" spans="1:14" s="434" customFormat="1">
      <c r="A2988" s="191"/>
      <c r="B2988" s="191"/>
      <c r="C2988" s="63"/>
      <c r="D2988" s="191"/>
      <c r="E2988" s="63"/>
      <c r="F2988" s="63"/>
      <c r="G2988" s="191"/>
      <c r="H2988" s="191"/>
      <c r="I2988" s="191"/>
      <c r="J2988" s="191"/>
      <c r="K2988" s="191"/>
      <c r="L2988" s="191"/>
      <c r="M2988" s="191"/>
      <c r="N2988" s="191"/>
    </row>
    <row r="2989" spans="1:14" s="434" customFormat="1">
      <c r="A2989" s="191"/>
      <c r="B2989" s="191"/>
      <c r="C2989" s="63"/>
      <c r="D2989" s="191"/>
      <c r="E2989" s="63"/>
      <c r="F2989" s="63"/>
      <c r="G2989" s="191"/>
      <c r="H2989" s="191"/>
      <c r="I2989" s="191"/>
      <c r="J2989" s="191"/>
      <c r="K2989" s="191"/>
      <c r="L2989" s="191"/>
      <c r="M2989" s="191"/>
      <c r="N2989" s="191"/>
    </row>
    <row r="2990" spans="1:14" s="434" customFormat="1">
      <c r="A2990" s="191"/>
      <c r="B2990" s="191"/>
      <c r="C2990" s="63"/>
      <c r="D2990" s="191"/>
      <c r="E2990" s="63"/>
      <c r="F2990" s="63"/>
      <c r="G2990" s="191"/>
      <c r="H2990" s="191"/>
      <c r="I2990" s="191"/>
      <c r="J2990" s="191"/>
      <c r="K2990" s="191"/>
      <c r="L2990" s="191"/>
      <c r="M2990" s="191"/>
      <c r="N2990" s="191"/>
    </row>
    <row r="2991" spans="1:14" s="434" customFormat="1">
      <c r="A2991" s="191"/>
      <c r="B2991" s="191"/>
      <c r="C2991" s="63"/>
      <c r="D2991" s="191"/>
      <c r="E2991" s="63"/>
      <c r="F2991" s="63"/>
      <c r="G2991" s="191"/>
      <c r="H2991" s="191"/>
      <c r="I2991" s="191"/>
      <c r="J2991" s="191"/>
      <c r="K2991" s="191"/>
      <c r="L2991" s="191"/>
      <c r="M2991" s="191"/>
      <c r="N2991" s="191"/>
    </row>
    <row r="2992" spans="1:14" s="434" customFormat="1">
      <c r="A2992" s="191"/>
      <c r="B2992" s="191"/>
      <c r="C2992" s="63"/>
      <c r="D2992" s="191"/>
      <c r="E2992" s="63"/>
      <c r="F2992" s="63"/>
      <c r="G2992" s="191"/>
      <c r="H2992" s="191"/>
      <c r="I2992" s="191"/>
      <c r="J2992" s="191"/>
      <c r="K2992" s="191"/>
      <c r="L2992" s="191"/>
      <c r="M2992" s="191"/>
      <c r="N2992" s="191"/>
    </row>
    <row r="2993" spans="1:14" s="434" customFormat="1">
      <c r="A2993" s="191"/>
      <c r="B2993" s="191"/>
      <c r="C2993" s="63"/>
      <c r="D2993" s="191"/>
      <c r="E2993" s="63"/>
      <c r="F2993" s="63"/>
      <c r="G2993" s="191"/>
      <c r="H2993" s="191"/>
      <c r="I2993" s="191"/>
      <c r="J2993" s="191"/>
      <c r="K2993" s="191"/>
      <c r="L2993" s="191"/>
      <c r="M2993" s="191"/>
      <c r="N2993" s="191"/>
    </row>
    <row r="2994" spans="1:14" s="434" customFormat="1">
      <c r="A2994" s="191"/>
      <c r="B2994" s="191"/>
      <c r="C2994" s="63"/>
      <c r="D2994" s="191"/>
      <c r="E2994" s="63"/>
      <c r="F2994" s="63"/>
      <c r="G2994" s="191"/>
      <c r="H2994" s="191"/>
      <c r="I2994" s="191"/>
      <c r="J2994" s="191"/>
      <c r="K2994" s="191"/>
      <c r="L2994" s="191"/>
      <c r="M2994" s="191"/>
      <c r="N2994" s="191"/>
    </row>
    <row r="2995" spans="1:14" s="434" customFormat="1">
      <c r="A2995" s="191"/>
      <c r="B2995" s="191"/>
      <c r="C2995" s="63"/>
      <c r="D2995" s="191"/>
      <c r="E2995" s="63"/>
      <c r="F2995" s="63"/>
      <c r="G2995" s="191"/>
      <c r="H2995" s="191"/>
      <c r="I2995" s="191"/>
      <c r="J2995" s="191"/>
      <c r="K2995" s="191"/>
      <c r="L2995" s="191"/>
      <c r="M2995" s="191"/>
      <c r="N2995" s="191"/>
    </row>
    <row r="2996" spans="1:14" s="434" customFormat="1">
      <c r="A2996" s="191"/>
      <c r="B2996" s="191"/>
      <c r="C2996" s="63"/>
      <c r="D2996" s="191"/>
      <c r="E2996" s="63"/>
      <c r="F2996" s="63"/>
      <c r="G2996" s="191"/>
      <c r="H2996" s="191"/>
      <c r="I2996" s="191"/>
      <c r="J2996" s="191"/>
      <c r="K2996" s="191"/>
      <c r="L2996" s="191"/>
      <c r="M2996" s="191"/>
      <c r="N2996" s="191"/>
    </row>
    <row r="2997" spans="1:14" s="434" customFormat="1">
      <c r="A2997" s="191"/>
      <c r="B2997" s="191"/>
      <c r="C2997" s="63"/>
      <c r="D2997" s="191"/>
      <c r="E2997" s="63"/>
      <c r="F2997" s="63"/>
      <c r="G2997" s="191"/>
      <c r="H2997" s="191"/>
      <c r="I2997" s="191"/>
      <c r="J2997" s="191"/>
      <c r="K2997" s="191"/>
      <c r="L2997" s="191"/>
      <c r="M2997" s="191"/>
      <c r="N2997" s="191"/>
    </row>
    <row r="2998" spans="1:14" s="434" customFormat="1">
      <c r="A2998" s="191"/>
      <c r="B2998" s="191"/>
      <c r="C2998" s="63"/>
      <c r="D2998" s="191"/>
      <c r="E2998" s="63"/>
      <c r="F2998" s="63"/>
      <c r="G2998" s="191"/>
      <c r="H2998" s="191"/>
      <c r="I2998" s="191"/>
      <c r="J2998" s="191"/>
      <c r="K2998" s="191"/>
      <c r="L2998" s="191"/>
      <c r="M2998" s="191"/>
      <c r="N2998" s="191"/>
    </row>
    <row r="2999" spans="1:14" s="434" customFormat="1">
      <c r="A2999" s="191"/>
      <c r="B2999" s="191"/>
      <c r="C2999" s="63"/>
      <c r="D2999" s="191"/>
      <c r="E2999" s="63"/>
      <c r="F2999" s="63"/>
      <c r="G2999" s="191"/>
      <c r="H2999" s="191"/>
      <c r="I2999" s="191"/>
      <c r="J2999" s="191"/>
      <c r="K2999" s="191"/>
      <c r="L2999" s="191"/>
      <c r="M2999" s="191"/>
      <c r="N2999" s="191"/>
    </row>
    <row r="3000" spans="1:14" s="434" customFormat="1">
      <c r="A3000" s="191"/>
      <c r="B3000" s="191"/>
      <c r="C3000" s="63"/>
      <c r="D3000" s="191"/>
      <c r="E3000" s="63"/>
      <c r="F3000" s="63"/>
      <c r="G3000" s="191"/>
      <c r="H3000" s="191"/>
      <c r="I3000" s="191"/>
      <c r="J3000" s="191"/>
      <c r="K3000" s="191"/>
      <c r="L3000" s="191"/>
      <c r="M3000" s="191"/>
      <c r="N3000" s="191"/>
    </row>
    <row r="3001" spans="1:14" s="434" customFormat="1">
      <c r="A3001" s="191"/>
      <c r="B3001" s="191"/>
      <c r="C3001" s="63"/>
      <c r="D3001" s="191"/>
      <c r="E3001" s="63"/>
      <c r="F3001" s="63"/>
      <c r="G3001" s="191"/>
      <c r="H3001" s="191"/>
      <c r="I3001" s="191"/>
      <c r="J3001" s="191"/>
      <c r="K3001" s="191"/>
      <c r="L3001" s="191"/>
      <c r="M3001" s="191"/>
      <c r="N3001" s="191"/>
    </row>
    <row r="3002" spans="1:14" s="434" customFormat="1">
      <c r="A3002" s="191"/>
      <c r="B3002" s="191"/>
      <c r="C3002" s="63"/>
      <c r="D3002" s="191"/>
      <c r="E3002" s="63"/>
      <c r="F3002" s="63"/>
      <c r="G3002" s="191"/>
      <c r="H3002" s="191"/>
      <c r="I3002" s="191"/>
      <c r="J3002" s="191"/>
      <c r="K3002" s="191"/>
      <c r="L3002" s="191"/>
      <c r="M3002" s="191"/>
      <c r="N3002" s="191"/>
    </row>
    <row r="3003" spans="1:14" s="434" customFormat="1">
      <c r="A3003" s="191"/>
      <c r="B3003" s="191"/>
      <c r="C3003" s="63"/>
      <c r="D3003" s="191"/>
      <c r="E3003" s="63"/>
      <c r="F3003" s="63"/>
      <c r="G3003" s="191"/>
      <c r="H3003" s="191"/>
      <c r="I3003" s="191"/>
      <c r="J3003" s="191"/>
      <c r="K3003" s="191"/>
      <c r="L3003" s="191"/>
      <c r="M3003" s="191"/>
      <c r="N3003" s="191"/>
    </row>
    <row r="3004" spans="1:14" s="434" customFormat="1">
      <c r="A3004" s="191"/>
      <c r="B3004" s="191"/>
      <c r="C3004" s="63"/>
      <c r="D3004" s="191"/>
      <c r="E3004" s="63"/>
      <c r="F3004" s="63"/>
      <c r="G3004" s="191"/>
      <c r="H3004" s="191"/>
      <c r="I3004" s="191"/>
      <c r="J3004" s="191"/>
      <c r="K3004" s="191"/>
      <c r="L3004" s="191"/>
      <c r="M3004" s="191"/>
      <c r="N3004" s="191"/>
    </row>
    <row r="3005" spans="1:14" s="434" customFormat="1">
      <c r="A3005" s="191"/>
      <c r="B3005" s="191"/>
      <c r="C3005" s="63"/>
      <c r="D3005" s="191"/>
      <c r="E3005" s="63"/>
      <c r="F3005" s="63"/>
      <c r="G3005" s="191"/>
      <c r="H3005" s="191"/>
      <c r="I3005" s="191"/>
      <c r="J3005" s="191"/>
      <c r="K3005" s="191"/>
      <c r="L3005" s="191"/>
      <c r="M3005" s="191"/>
      <c r="N3005" s="191"/>
    </row>
    <row r="3006" spans="1:14" s="434" customFormat="1">
      <c r="A3006" s="191"/>
      <c r="B3006" s="191"/>
      <c r="C3006" s="63"/>
      <c r="D3006" s="191"/>
      <c r="E3006" s="63"/>
      <c r="F3006" s="63"/>
      <c r="G3006" s="191"/>
      <c r="H3006" s="191"/>
      <c r="I3006" s="191"/>
      <c r="J3006" s="191"/>
      <c r="K3006" s="191"/>
      <c r="L3006" s="191"/>
      <c r="M3006" s="191"/>
      <c r="N3006" s="191"/>
    </row>
    <row r="3007" spans="1:14" s="434" customFormat="1">
      <c r="A3007" s="191"/>
      <c r="B3007" s="191"/>
      <c r="C3007" s="63"/>
      <c r="D3007" s="191"/>
      <c r="E3007" s="63"/>
      <c r="F3007" s="63"/>
      <c r="G3007" s="191"/>
      <c r="H3007" s="191"/>
      <c r="I3007" s="191"/>
      <c r="J3007" s="191"/>
      <c r="K3007" s="191"/>
      <c r="L3007" s="191"/>
      <c r="M3007" s="191"/>
      <c r="N3007" s="191"/>
    </row>
    <row r="3008" spans="1:14" s="434" customFormat="1">
      <c r="A3008" s="191"/>
      <c r="B3008" s="191"/>
      <c r="C3008" s="63"/>
      <c r="D3008" s="191"/>
      <c r="E3008" s="63"/>
      <c r="F3008" s="63"/>
      <c r="G3008" s="191"/>
      <c r="H3008" s="191"/>
      <c r="I3008" s="191"/>
      <c r="J3008" s="191"/>
      <c r="K3008" s="191"/>
      <c r="L3008" s="191"/>
      <c r="M3008" s="191"/>
      <c r="N3008" s="191"/>
    </row>
    <row r="3009" spans="1:14" s="434" customFormat="1">
      <c r="A3009" s="191"/>
      <c r="B3009" s="191"/>
      <c r="C3009" s="63"/>
      <c r="D3009" s="191"/>
      <c r="E3009" s="63"/>
      <c r="F3009" s="63"/>
      <c r="G3009" s="191"/>
      <c r="H3009" s="191"/>
      <c r="I3009" s="191"/>
      <c r="J3009" s="191"/>
      <c r="K3009" s="191"/>
      <c r="L3009" s="191"/>
      <c r="M3009" s="191"/>
      <c r="N3009" s="191"/>
    </row>
    <row r="3010" spans="1:14" s="434" customFormat="1">
      <c r="A3010" s="191"/>
      <c r="B3010" s="191"/>
      <c r="C3010" s="63"/>
      <c r="D3010" s="191"/>
      <c r="E3010" s="63"/>
      <c r="F3010" s="63"/>
      <c r="G3010" s="191"/>
      <c r="H3010" s="191"/>
      <c r="I3010" s="191"/>
      <c r="J3010" s="191"/>
      <c r="K3010" s="191"/>
      <c r="L3010" s="191"/>
      <c r="M3010" s="191"/>
      <c r="N3010" s="191"/>
    </row>
    <row r="3011" spans="1:14" s="434" customFormat="1">
      <c r="A3011" s="191"/>
      <c r="B3011" s="191"/>
      <c r="C3011" s="63"/>
      <c r="D3011" s="191"/>
      <c r="E3011" s="63"/>
      <c r="F3011" s="63"/>
      <c r="G3011" s="191"/>
      <c r="H3011" s="191"/>
      <c r="I3011" s="191"/>
      <c r="J3011" s="191"/>
      <c r="K3011" s="191"/>
      <c r="L3011" s="191"/>
      <c r="M3011" s="191"/>
      <c r="N3011" s="191"/>
    </row>
    <row r="3012" spans="1:14" s="434" customFormat="1">
      <c r="A3012" s="191"/>
      <c r="B3012" s="191"/>
      <c r="C3012" s="63"/>
      <c r="D3012" s="191"/>
      <c r="E3012" s="63"/>
      <c r="F3012" s="63"/>
      <c r="G3012" s="191"/>
      <c r="H3012" s="191"/>
      <c r="I3012" s="191"/>
      <c r="J3012" s="191"/>
      <c r="K3012" s="191"/>
      <c r="L3012" s="191"/>
      <c r="M3012" s="191"/>
      <c r="N3012" s="191"/>
    </row>
    <row r="3013" spans="1:14" s="434" customFormat="1">
      <c r="A3013" s="191"/>
      <c r="B3013" s="191"/>
      <c r="C3013" s="63"/>
      <c r="D3013" s="191"/>
      <c r="E3013" s="63"/>
      <c r="F3013" s="63"/>
      <c r="G3013" s="191"/>
      <c r="H3013" s="191"/>
      <c r="I3013" s="191"/>
      <c r="J3013" s="191"/>
      <c r="K3013" s="191"/>
      <c r="L3013" s="191"/>
      <c r="M3013" s="191"/>
      <c r="N3013" s="191"/>
    </row>
    <row r="3014" spans="1:14" s="434" customFormat="1">
      <c r="A3014" s="191"/>
      <c r="B3014" s="191"/>
      <c r="C3014" s="63"/>
      <c r="D3014" s="191"/>
      <c r="E3014" s="63"/>
      <c r="F3014" s="63"/>
      <c r="G3014" s="191"/>
      <c r="H3014" s="191"/>
      <c r="I3014" s="191"/>
      <c r="J3014" s="191"/>
      <c r="K3014" s="191"/>
      <c r="L3014" s="191"/>
      <c r="M3014" s="191"/>
      <c r="N3014" s="191"/>
    </row>
    <row r="3015" spans="1:14" s="434" customFormat="1">
      <c r="A3015" s="191"/>
      <c r="B3015" s="191"/>
      <c r="C3015" s="63"/>
      <c r="D3015" s="191"/>
      <c r="E3015" s="63"/>
      <c r="F3015" s="63"/>
      <c r="G3015" s="191"/>
      <c r="H3015" s="191"/>
      <c r="I3015" s="191"/>
      <c r="J3015" s="191"/>
      <c r="K3015" s="191"/>
      <c r="L3015" s="191"/>
      <c r="M3015" s="191"/>
      <c r="N3015" s="191"/>
    </row>
    <row r="3016" spans="1:14" s="434" customFormat="1">
      <c r="A3016" s="191"/>
      <c r="B3016" s="191"/>
      <c r="C3016" s="63"/>
      <c r="D3016" s="191"/>
      <c r="E3016" s="63"/>
      <c r="F3016" s="63"/>
      <c r="G3016" s="191"/>
      <c r="H3016" s="191"/>
      <c r="I3016" s="191"/>
      <c r="J3016" s="191"/>
      <c r="K3016" s="191"/>
      <c r="L3016" s="191"/>
      <c r="M3016" s="191"/>
      <c r="N3016" s="191"/>
    </row>
    <row r="3017" spans="1:14" s="434" customFormat="1">
      <c r="A3017" s="191"/>
      <c r="B3017" s="191"/>
      <c r="C3017" s="63"/>
      <c r="D3017" s="191"/>
      <c r="E3017" s="63"/>
      <c r="F3017" s="63"/>
      <c r="G3017" s="191"/>
      <c r="H3017" s="191"/>
      <c r="I3017" s="191"/>
      <c r="J3017" s="191"/>
      <c r="K3017" s="191"/>
      <c r="L3017" s="191"/>
      <c r="M3017" s="191"/>
      <c r="N3017" s="191"/>
    </row>
    <row r="3018" spans="1:14" s="434" customFormat="1">
      <c r="A3018" s="191"/>
      <c r="B3018" s="191"/>
      <c r="C3018" s="63"/>
      <c r="D3018" s="191"/>
      <c r="E3018" s="63"/>
      <c r="F3018" s="63"/>
      <c r="G3018" s="191"/>
      <c r="H3018" s="191"/>
      <c r="I3018" s="191"/>
      <c r="J3018" s="191"/>
      <c r="K3018" s="191"/>
      <c r="L3018" s="191"/>
      <c r="M3018" s="191"/>
      <c r="N3018" s="191"/>
    </row>
    <row r="3019" spans="1:14" s="434" customFormat="1">
      <c r="A3019" s="191"/>
      <c r="B3019" s="191"/>
      <c r="C3019" s="63"/>
      <c r="D3019" s="191"/>
      <c r="E3019" s="63"/>
      <c r="F3019" s="63"/>
      <c r="G3019" s="191"/>
      <c r="H3019" s="191"/>
      <c r="I3019" s="191"/>
      <c r="J3019" s="191"/>
      <c r="K3019" s="191"/>
      <c r="L3019" s="191"/>
      <c r="M3019" s="191"/>
      <c r="N3019" s="191"/>
    </row>
    <row r="3020" spans="1:14" s="434" customFormat="1">
      <c r="A3020" s="191"/>
      <c r="B3020" s="191"/>
      <c r="C3020" s="63"/>
      <c r="D3020" s="191"/>
      <c r="E3020" s="63"/>
      <c r="F3020" s="63"/>
      <c r="G3020" s="191"/>
      <c r="H3020" s="191"/>
      <c r="I3020" s="191"/>
      <c r="J3020" s="191"/>
      <c r="K3020" s="191"/>
      <c r="L3020" s="191"/>
      <c r="M3020" s="191"/>
      <c r="N3020" s="191"/>
    </row>
    <row r="3021" spans="1:14" s="434" customFormat="1">
      <c r="A3021" s="191"/>
      <c r="B3021" s="191"/>
      <c r="C3021" s="63"/>
      <c r="D3021" s="191"/>
      <c r="E3021" s="63"/>
      <c r="F3021" s="63"/>
      <c r="G3021" s="191"/>
      <c r="H3021" s="191"/>
      <c r="I3021" s="191"/>
      <c r="J3021" s="191"/>
      <c r="K3021" s="191"/>
      <c r="L3021" s="191"/>
      <c r="M3021" s="191"/>
      <c r="N3021" s="191"/>
    </row>
    <row r="3022" spans="1:14" s="434" customFormat="1">
      <c r="A3022" s="191"/>
      <c r="B3022" s="191"/>
      <c r="C3022" s="63"/>
      <c r="D3022" s="191"/>
      <c r="E3022" s="63"/>
      <c r="F3022" s="63"/>
      <c r="G3022" s="191"/>
      <c r="H3022" s="191"/>
      <c r="I3022" s="191"/>
      <c r="J3022" s="191"/>
      <c r="K3022" s="191"/>
      <c r="L3022" s="191"/>
      <c r="M3022" s="191"/>
      <c r="N3022" s="191"/>
    </row>
    <row r="3023" spans="1:14" s="434" customFormat="1">
      <c r="A3023" s="191"/>
      <c r="B3023" s="191"/>
      <c r="C3023" s="63"/>
      <c r="D3023" s="191"/>
      <c r="E3023" s="63"/>
      <c r="F3023" s="63"/>
      <c r="G3023" s="191"/>
      <c r="H3023" s="191"/>
      <c r="I3023" s="191"/>
      <c r="J3023" s="191"/>
      <c r="K3023" s="191"/>
      <c r="L3023" s="191"/>
      <c r="M3023" s="191"/>
      <c r="N3023" s="191"/>
    </row>
    <row r="3024" spans="1:14" s="434" customFormat="1">
      <c r="A3024" s="191"/>
      <c r="B3024" s="191"/>
      <c r="C3024" s="63"/>
      <c r="D3024" s="191"/>
      <c r="E3024" s="63"/>
      <c r="F3024" s="63"/>
      <c r="G3024" s="191"/>
      <c r="H3024" s="191"/>
      <c r="I3024" s="191"/>
      <c r="J3024" s="191"/>
      <c r="K3024" s="191"/>
      <c r="L3024" s="191"/>
      <c r="M3024" s="191"/>
      <c r="N3024" s="191"/>
    </row>
    <row r="3025" spans="1:14" s="434" customFormat="1">
      <c r="A3025" s="191"/>
      <c r="B3025" s="191"/>
      <c r="C3025" s="63"/>
      <c r="D3025" s="191"/>
      <c r="E3025" s="63"/>
      <c r="F3025" s="63"/>
      <c r="G3025" s="191"/>
      <c r="H3025" s="191"/>
      <c r="I3025" s="191"/>
      <c r="J3025" s="191"/>
      <c r="K3025" s="191"/>
      <c r="L3025" s="191"/>
      <c r="M3025" s="191"/>
      <c r="N3025" s="191"/>
    </row>
    <row r="3026" spans="1:14" s="434" customFormat="1">
      <c r="A3026" s="191"/>
      <c r="B3026" s="191"/>
      <c r="C3026" s="63"/>
      <c r="D3026" s="191"/>
      <c r="E3026" s="63"/>
      <c r="F3026" s="63"/>
      <c r="G3026" s="191"/>
      <c r="H3026" s="191"/>
      <c r="I3026" s="191"/>
      <c r="J3026" s="191"/>
      <c r="K3026" s="191"/>
      <c r="L3026" s="191"/>
      <c r="M3026" s="191"/>
      <c r="N3026" s="191"/>
    </row>
    <row r="3027" spans="1:14" s="434" customFormat="1">
      <c r="A3027" s="191"/>
      <c r="B3027" s="191"/>
      <c r="C3027" s="63"/>
      <c r="D3027" s="191"/>
      <c r="E3027" s="63"/>
      <c r="F3027" s="63"/>
      <c r="G3027" s="191"/>
      <c r="H3027" s="191"/>
      <c r="I3027" s="191"/>
      <c r="J3027" s="191"/>
      <c r="K3027" s="191"/>
      <c r="L3027" s="191"/>
      <c r="M3027" s="191"/>
      <c r="N3027" s="191"/>
    </row>
    <row r="3028" spans="1:14" s="434" customFormat="1">
      <c r="A3028" s="191"/>
      <c r="B3028" s="191"/>
      <c r="C3028" s="63"/>
      <c r="D3028" s="191"/>
      <c r="E3028" s="63"/>
      <c r="F3028" s="63"/>
      <c r="G3028" s="191"/>
      <c r="H3028" s="191"/>
      <c r="I3028" s="191"/>
      <c r="J3028" s="191"/>
      <c r="K3028" s="191"/>
      <c r="L3028" s="191"/>
      <c r="M3028" s="191"/>
      <c r="N3028" s="191"/>
    </row>
    <row r="3029" spans="1:14" s="434" customFormat="1">
      <c r="A3029" s="191"/>
      <c r="B3029" s="191"/>
      <c r="C3029" s="63"/>
      <c r="D3029" s="191"/>
      <c r="E3029" s="63"/>
      <c r="F3029" s="63"/>
      <c r="G3029" s="191"/>
      <c r="H3029" s="191"/>
      <c r="I3029" s="191"/>
      <c r="J3029" s="191"/>
      <c r="K3029" s="191"/>
      <c r="L3029" s="191"/>
      <c r="M3029" s="191"/>
      <c r="N3029" s="191"/>
    </row>
    <row r="3030" spans="1:14" s="434" customFormat="1">
      <c r="A3030" s="191"/>
      <c r="B3030" s="191"/>
      <c r="C3030" s="63"/>
      <c r="D3030" s="191"/>
      <c r="E3030" s="63"/>
      <c r="F3030" s="63"/>
      <c r="G3030" s="191"/>
      <c r="H3030" s="191"/>
      <c r="I3030" s="191"/>
      <c r="J3030" s="191"/>
      <c r="K3030" s="191"/>
      <c r="L3030" s="191"/>
      <c r="M3030" s="191"/>
      <c r="N3030" s="191"/>
    </row>
    <row r="3031" spans="1:14" s="434" customFormat="1">
      <c r="A3031" s="191"/>
      <c r="B3031" s="191"/>
      <c r="C3031" s="63"/>
      <c r="D3031" s="191"/>
      <c r="E3031" s="63"/>
      <c r="F3031" s="63"/>
      <c r="G3031" s="191"/>
      <c r="H3031" s="191"/>
      <c r="I3031" s="191"/>
      <c r="J3031" s="191"/>
      <c r="K3031" s="191"/>
      <c r="L3031" s="191"/>
      <c r="M3031" s="191"/>
      <c r="N3031" s="191"/>
    </row>
    <row r="3032" spans="1:14" s="434" customFormat="1">
      <c r="A3032" s="191"/>
      <c r="B3032" s="191"/>
      <c r="C3032" s="63"/>
      <c r="D3032" s="191"/>
      <c r="E3032" s="63"/>
      <c r="F3032" s="63"/>
      <c r="G3032" s="191"/>
      <c r="H3032" s="191"/>
      <c r="I3032" s="191"/>
      <c r="J3032" s="191"/>
      <c r="K3032" s="191"/>
      <c r="L3032" s="191"/>
      <c r="M3032" s="191"/>
      <c r="N3032" s="191"/>
    </row>
    <row r="3033" spans="1:14" s="434" customFormat="1">
      <c r="A3033" s="191"/>
      <c r="B3033" s="191"/>
      <c r="C3033" s="63"/>
      <c r="D3033" s="191"/>
      <c r="E3033" s="63"/>
      <c r="F3033" s="63"/>
      <c r="G3033" s="191"/>
      <c r="H3033" s="191"/>
      <c r="I3033" s="191"/>
      <c r="J3033" s="191"/>
      <c r="K3033" s="191"/>
      <c r="L3033" s="191"/>
      <c r="M3033" s="191"/>
      <c r="N3033" s="191"/>
    </row>
    <row r="3034" spans="1:14" s="434" customFormat="1">
      <c r="A3034" s="191"/>
      <c r="B3034" s="191"/>
      <c r="C3034" s="63"/>
      <c r="D3034" s="191"/>
      <c r="E3034" s="63"/>
      <c r="F3034" s="63"/>
      <c r="G3034" s="191"/>
      <c r="H3034" s="191"/>
      <c r="I3034" s="191"/>
      <c r="J3034" s="191"/>
      <c r="K3034" s="191"/>
      <c r="L3034" s="191"/>
      <c r="M3034" s="191"/>
      <c r="N3034" s="191"/>
    </row>
    <row r="3035" spans="1:14" s="434" customFormat="1">
      <c r="A3035" s="191"/>
      <c r="B3035" s="191"/>
      <c r="C3035" s="63"/>
      <c r="D3035" s="191"/>
      <c r="E3035" s="63"/>
      <c r="F3035" s="63"/>
      <c r="G3035" s="191"/>
      <c r="H3035" s="191"/>
      <c r="I3035" s="191"/>
      <c r="J3035" s="191"/>
      <c r="K3035" s="191"/>
      <c r="L3035" s="191"/>
      <c r="M3035" s="191"/>
      <c r="N3035" s="191"/>
    </row>
    <row r="3036" spans="1:14" s="434" customFormat="1">
      <c r="A3036" s="191"/>
      <c r="B3036" s="191"/>
      <c r="C3036" s="63"/>
      <c r="D3036" s="191"/>
      <c r="E3036" s="63"/>
      <c r="F3036" s="63"/>
      <c r="G3036" s="191"/>
      <c r="H3036" s="191"/>
      <c r="I3036" s="191"/>
      <c r="J3036" s="191"/>
      <c r="K3036" s="191"/>
      <c r="L3036" s="191"/>
      <c r="M3036" s="191"/>
      <c r="N3036" s="191"/>
    </row>
    <row r="3037" spans="1:14" s="434" customFormat="1">
      <c r="A3037" s="191"/>
      <c r="B3037" s="191"/>
      <c r="C3037" s="63"/>
      <c r="D3037" s="191"/>
      <c r="E3037" s="63"/>
      <c r="F3037" s="63"/>
      <c r="G3037" s="191"/>
      <c r="H3037" s="191"/>
      <c r="I3037" s="191"/>
      <c r="J3037" s="191"/>
      <c r="K3037" s="191"/>
      <c r="L3037" s="191"/>
      <c r="M3037" s="191"/>
      <c r="N3037" s="191"/>
    </row>
    <row r="3038" spans="1:14" s="434" customFormat="1">
      <c r="A3038" s="191"/>
      <c r="B3038" s="191"/>
      <c r="C3038" s="63"/>
      <c r="D3038" s="191"/>
      <c r="E3038" s="63"/>
      <c r="F3038" s="63"/>
      <c r="G3038" s="191"/>
      <c r="H3038" s="191"/>
      <c r="I3038" s="191"/>
      <c r="J3038" s="191"/>
      <c r="K3038" s="191"/>
      <c r="L3038" s="191"/>
      <c r="M3038" s="191"/>
      <c r="N3038" s="191"/>
    </row>
    <row r="3039" spans="1:14" s="434" customFormat="1">
      <c r="A3039" s="191"/>
      <c r="B3039" s="191"/>
      <c r="C3039" s="63"/>
      <c r="D3039" s="191"/>
      <c r="E3039" s="63"/>
      <c r="F3039" s="63"/>
      <c r="G3039" s="191"/>
      <c r="H3039" s="191"/>
      <c r="I3039" s="191"/>
      <c r="J3039" s="191"/>
      <c r="K3039" s="191"/>
      <c r="L3039" s="191"/>
      <c r="M3039" s="191"/>
      <c r="N3039" s="191"/>
    </row>
    <row r="3040" spans="1:14" s="434" customFormat="1">
      <c r="A3040" s="191"/>
      <c r="B3040" s="191"/>
      <c r="C3040" s="63"/>
      <c r="D3040" s="191"/>
      <c r="E3040" s="63"/>
      <c r="F3040" s="63"/>
      <c r="G3040" s="191"/>
      <c r="H3040" s="191"/>
      <c r="I3040" s="191"/>
      <c r="J3040" s="191"/>
      <c r="K3040" s="191"/>
      <c r="L3040" s="191"/>
      <c r="M3040" s="191"/>
      <c r="N3040" s="191"/>
    </row>
    <row r="3041" spans="1:14" s="434" customFormat="1">
      <c r="A3041" s="191"/>
      <c r="B3041" s="191"/>
      <c r="C3041" s="63"/>
      <c r="D3041" s="191"/>
      <c r="E3041" s="63"/>
      <c r="F3041" s="63"/>
      <c r="G3041" s="191"/>
      <c r="H3041" s="191"/>
      <c r="I3041" s="191"/>
      <c r="J3041" s="191"/>
      <c r="K3041" s="191"/>
      <c r="L3041" s="191"/>
      <c r="M3041" s="191"/>
      <c r="N3041" s="191"/>
    </row>
    <row r="3042" spans="1:14" s="434" customFormat="1">
      <c r="A3042" s="191"/>
      <c r="B3042" s="191"/>
      <c r="C3042" s="63"/>
      <c r="D3042" s="191"/>
      <c r="E3042" s="63"/>
      <c r="F3042" s="63"/>
      <c r="G3042" s="191"/>
      <c r="H3042" s="191"/>
      <c r="I3042" s="191"/>
      <c r="J3042" s="191"/>
      <c r="K3042" s="191"/>
      <c r="L3042" s="191"/>
      <c r="M3042" s="191"/>
      <c r="N3042" s="191"/>
    </row>
    <row r="3043" spans="1:14" s="434" customFormat="1">
      <c r="A3043" s="191"/>
      <c r="B3043" s="191"/>
      <c r="C3043" s="63"/>
      <c r="D3043" s="191"/>
      <c r="E3043" s="63"/>
      <c r="F3043" s="63"/>
      <c r="G3043" s="191"/>
      <c r="H3043" s="191"/>
      <c r="I3043" s="191"/>
      <c r="J3043" s="191"/>
      <c r="K3043" s="191"/>
      <c r="L3043" s="191"/>
      <c r="M3043" s="191"/>
      <c r="N3043" s="191"/>
    </row>
    <row r="3044" spans="1:14" s="434" customFormat="1">
      <c r="A3044" s="191"/>
      <c r="B3044" s="191"/>
      <c r="C3044" s="63"/>
      <c r="D3044" s="191"/>
      <c r="E3044" s="63"/>
      <c r="F3044" s="63"/>
      <c r="G3044" s="191"/>
      <c r="H3044" s="191"/>
      <c r="I3044" s="191"/>
      <c r="J3044" s="191"/>
      <c r="K3044" s="191"/>
      <c r="L3044" s="191"/>
      <c r="M3044" s="191"/>
      <c r="N3044" s="191"/>
    </row>
    <row r="3045" spans="1:14" s="434" customFormat="1">
      <c r="A3045" s="191"/>
      <c r="B3045" s="191"/>
      <c r="C3045" s="63"/>
      <c r="D3045" s="191"/>
      <c r="E3045" s="63"/>
      <c r="F3045" s="63"/>
      <c r="G3045" s="191"/>
      <c r="H3045" s="191"/>
      <c r="I3045" s="191"/>
      <c r="J3045" s="191"/>
      <c r="K3045" s="191"/>
      <c r="L3045" s="191"/>
      <c r="M3045" s="191"/>
      <c r="N3045" s="191"/>
    </row>
    <row r="3046" spans="1:14" s="434" customFormat="1">
      <c r="A3046" s="191"/>
      <c r="B3046" s="191"/>
      <c r="C3046" s="63"/>
      <c r="D3046" s="191"/>
      <c r="E3046" s="63"/>
      <c r="F3046" s="63"/>
      <c r="G3046" s="191"/>
      <c r="H3046" s="191"/>
      <c r="I3046" s="191"/>
      <c r="J3046" s="191"/>
      <c r="K3046" s="191"/>
      <c r="L3046" s="191"/>
      <c r="M3046" s="191"/>
      <c r="N3046" s="191"/>
    </row>
    <row r="3047" spans="1:14" s="434" customFormat="1">
      <c r="A3047" s="191"/>
      <c r="B3047" s="191"/>
      <c r="C3047" s="63"/>
      <c r="D3047" s="191"/>
      <c r="E3047" s="63"/>
      <c r="F3047" s="63"/>
      <c r="G3047" s="191"/>
      <c r="H3047" s="191"/>
      <c r="I3047" s="191"/>
      <c r="J3047" s="191"/>
      <c r="K3047" s="191"/>
      <c r="L3047" s="191"/>
      <c r="M3047" s="191"/>
      <c r="N3047" s="191"/>
    </row>
    <row r="3048" spans="1:14" s="434" customFormat="1">
      <c r="A3048" s="191"/>
      <c r="B3048" s="191"/>
      <c r="C3048" s="63"/>
      <c r="D3048" s="191"/>
      <c r="E3048" s="63"/>
      <c r="F3048" s="63"/>
      <c r="G3048" s="191"/>
      <c r="H3048" s="191"/>
      <c r="I3048" s="191"/>
      <c r="J3048" s="191"/>
      <c r="K3048" s="191"/>
      <c r="L3048" s="191"/>
      <c r="M3048" s="191"/>
      <c r="N3048" s="191"/>
    </row>
    <row r="3049" spans="1:14" s="434" customFormat="1">
      <c r="A3049" s="191"/>
      <c r="B3049" s="191"/>
      <c r="C3049" s="63"/>
      <c r="D3049" s="191"/>
      <c r="E3049" s="63"/>
      <c r="F3049" s="63"/>
      <c r="G3049" s="191"/>
      <c r="H3049" s="191"/>
      <c r="I3049" s="191"/>
      <c r="J3049" s="191"/>
      <c r="K3049" s="191"/>
      <c r="L3049" s="191"/>
      <c r="M3049" s="191"/>
      <c r="N3049" s="191"/>
    </row>
    <row r="3050" spans="1:14" s="434" customFormat="1">
      <c r="A3050" s="191"/>
      <c r="B3050" s="191"/>
      <c r="C3050" s="63"/>
      <c r="D3050" s="191"/>
      <c r="E3050" s="63"/>
      <c r="F3050" s="63"/>
      <c r="G3050" s="191"/>
      <c r="H3050" s="191"/>
      <c r="I3050" s="191"/>
      <c r="J3050" s="191"/>
      <c r="K3050" s="191"/>
      <c r="L3050" s="191"/>
      <c r="M3050" s="191"/>
      <c r="N3050" s="191"/>
    </row>
    <row r="3051" spans="1:14" s="434" customFormat="1">
      <c r="A3051" s="191"/>
      <c r="B3051" s="191"/>
      <c r="C3051" s="63"/>
      <c r="D3051" s="191"/>
      <c r="E3051" s="63"/>
      <c r="F3051" s="63"/>
      <c r="G3051" s="191"/>
      <c r="H3051" s="191"/>
      <c r="I3051" s="191"/>
      <c r="J3051" s="191"/>
      <c r="K3051" s="191"/>
      <c r="L3051" s="191"/>
      <c r="M3051" s="191"/>
      <c r="N3051" s="191"/>
    </row>
    <row r="3052" spans="1:14" s="434" customFormat="1">
      <c r="A3052" s="191"/>
      <c r="B3052" s="191"/>
      <c r="C3052" s="63"/>
      <c r="D3052" s="191"/>
      <c r="E3052" s="63"/>
      <c r="F3052" s="63"/>
      <c r="G3052" s="191"/>
      <c r="H3052" s="191"/>
      <c r="I3052" s="191"/>
      <c r="J3052" s="191"/>
      <c r="K3052" s="191"/>
      <c r="L3052" s="191"/>
      <c r="M3052" s="191"/>
      <c r="N3052" s="191"/>
    </row>
    <row r="3053" spans="1:14" s="434" customFormat="1">
      <c r="A3053" s="191"/>
      <c r="B3053" s="191"/>
      <c r="C3053" s="63"/>
      <c r="D3053" s="191"/>
      <c r="E3053" s="63"/>
      <c r="F3053" s="63"/>
      <c r="G3053" s="191"/>
      <c r="H3053" s="191"/>
      <c r="I3053" s="191"/>
      <c r="J3053" s="191"/>
      <c r="K3053" s="191"/>
      <c r="L3053" s="191"/>
      <c r="M3053" s="191"/>
      <c r="N3053" s="191"/>
    </row>
    <row r="3054" spans="1:14" s="434" customFormat="1">
      <c r="A3054" s="191"/>
      <c r="B3054" s="191"/>
      <c r="C3054" s="63"/>
      <c r="D3054" s="191"/>
      <c r="E3054" s="63"/>
      <c r="F3054" s="63"/>
      <c r="G3054" s="191"/>
      <c r="H3054" s="191"/>
      <c r="I3054" s="191"/>
      <c r="J3054" s="191"/>
      <c r="K3054" s="191"/>
      <c r="L3054" s="191"/>
      <c r="M3054" s="191"/>
      <c r="N3054" s="191"/>
    </row>
    <row r="3055" spans="1:14" s="434" customFormat="1">
      <c r="A3055" s="191"/>
      <c r="B3055" s="191"/>
      <c r="C3055" s="63"/>
      <c r="D3055" s="191"/>
      <c r="E3055" s="63"/>
      <c r="F3055" s="63"/>
      <c r="G3055" s="191"/>
      <c r="H3055" s="191"/>
      <c r="I3055" s="191"/>
      <c r="J3055" s="191"/>
      <c r="K3055" s="191"/>
      <c r="L3055" s="191"/>
      <c r="M3055" s="191"/>
      <c r="N3055" s="191"/>
    </row>
    <row r="3056" spans="1:14" s="434" customFormat="1">
      <c r="A3056" s="191"/>
      <c r="B3056" s="191"/>
      <c r="C3056" s="63"/>
      <c r="D3056" s="191"/>
      <c r="E3056" s="63"/>
      <c r="F3056" s="63"/>
      <c r="G3056" s="191"/>
      <c r="H3056" s="191"/>
      <c r="I3056" s="191"/>
      <c r="J3056" s="191"/>
      <c r="K3056" s="191"/>
      <c r="L3056" s="191"/>
      <c r="M3056" s="191"/>
      <c r="N3056" s="191"/>
    </row>
    <row r="3057" spans="1:14" s="434" customFormat="1">
      <c r="A3057" s="191"/>
      <c r="B3057" s="191"/>
      <c r="C3057" s="63"/>
      <c r="D3057" s="191"/>
      <c r="E3057" s="63"/>
      <c r="F3057" s="63"/>
      <c r="G3057" s="191"/>
      <c r="H3057" s="191"/>
      <c r="I3057" s="191"/>
      <c r="J3057" s="191"/>
      <c r="K3057" s="191"/>
      <c r="L3057" s="191"/>
      <c r="M3057" s="191"/>
      <c r="N3057" s="191"/>
    </row>
    <row r="3058" spans="1:14" s="434" customFormat="1">
      <c r="A3058" s="191"/>
      <c r="B3058" s="191"/>
      <c r="C3058" s="63"/>
      <c r="D3058" s="191"/>
      <c r="E3058" s="63"/>
      <c r="F3058" s="63"/>
      <c r="G3058" s="191"/>
      <c r="H3058" s="191"/>
      <c r="I3058" s="191"/>
      <c r="J3058" s="191"/>
      <c r="K3058" s="191"/>
      <c r="L3058" s="191"/>
      <c r="M3058" s="191"/>
      <c r="N3058" s="191"/>
    </row>
    <row r="3059" spans="1:14" s="434" customFormat="1">
      <c r="A3059" s="191"/>
      <c r="B3059" s="191"/>
      <c r="C3059" s="63"/>
      <c r="D3059" s="191"/>
      <c r="E3059" s="63"/>
      <c r="F3059" s="63"/>
      <c r="G3059" s="191"/>
      <c r="H3059" s="191"/>
      <c r="I3059" s="191"/>
      <c r="J3059" s="191"/>
      <c r="K3059" s="191"/>
      <c r="L3059" s="191"/>
      <c r="M3059" s="191"/>
      <c r="N3059" s="191"/>
    </row>
    <row r="3060" spans="1:14" s="434" customFormat="1">
      <c r="A3060" s="191"/>
      <c r="B3060" s="191"/>
      <c r="C3060" s="63"/>
      <c r="D3060" s="191"/>
      <c r="E3060" s="63"/>
      <c r="F3060" s="63"/>
      <c r="G3060" s="191"/>
      <c r="H3060" s="191"/>
      <c r="I3060" s="191"/>
      <c r="J3060" s="191"/>
      <c r="K3060" s="191"/>
      <c r="L3060" s="191"/>
      <c r="M3060" s="191"/>
      <c r="N3060" s="191"/>
    </row>
    <row r="3061" spans="1:14" s="434" customFormat="1">
      <c r="A3061" s="191"/>
      <c r="B3061" s="191"/>
      <c r="C3061" s="63"/>
      <c r="D3061" s="191"/>
      <c r="E3061" s="63"/>
      <c r="F3061" s="63"/>
      <c r="G3061" s="191"/>
      <c r="H3061" s="191"/>
      <c r="I3061" s="191"/>
      <c r="J3061" s="191"/>
      <c r="K3061" s="191"/>
      <c r="L3061" s="191"/>
      <c r="M3061" s="191"/>
      <c r="N3061" s="191"/>
    </row>
    <row r="3062" spans="1:14" s="434" customFormat="1">
      <c r="A3062" s="191"/>
      <c r="B3062" s="191"/>
      <c r="C3062" s="63"/>
      <c r="D3062" s="191"/>
      <c r="E3062" s="63"/>
      <c r="F3062" s="63"/>
      <c r="G3062" s="191"/>
      <c r="H3062" s="191"/>
      <c r="I3062" s="191"/>
      <c r="J3062" s="191"/>
      <c r="K3062" s="191"/>
      <c r="L3062" s="191"/>
      <c r="M3062" s="191"/>
      <c r="N3062" s="191"/>
    </row>
    <row r="3063" spans="1:14" s="434" customFormat="1">
      <c r="A3063" s="191"/>
      <c r="B3063" s="191"/>
      <c r="C3063" s="63"/>
      <c r="D3063" s="191"/>
      <c r="E3063" s="63"/>
      <c r="F3063" s="63"/>
      <c r="G3063" s="191"/>
      <c r="H3063" s="191"/>
      <c r="I3063" s="191"/>
      <c r="J3063" s="191"/>
      <c r="K3063" s="191"/>
      <c r="L3063" s="191"/>
      <c r="M3063" s="191"/>
      <c r="N3063" s="191"/>
    </row>
    <row r="3064" spans="1:14" s="434" customFormat="1">
      <c r="A3064" s="191"/>
      <c r="B3064" s="191"/>
      <c r="C3064" s="63"/>
      <c r="D3064" s="191"/>
      <c r="E3064" s="63"/>
      <c r="F3064" s="63"/>
      <c r="G3064" s="191"/>
      <c r="H3064" s="191"/>
      <c r="I3064" s="191"/>
      <c r="J3064" s="191"/>
      <c r="K3064" s="191"/>
      <c r="L3064" s="191"/>
      <c r="M3064" s="191"/>
      <c r="N3064" s="191"/>
    </row>
    <row r="3065" spans="1:14" s="434" customFormat="1">
      <c r="A3065" s="191"/>
      <c r="B3065" s="191"/>
      <c r="C3065" s="63"/>
      <c r="D3065" s="191"/>
      <c r="E3065" s="63"/>
      <c r="F3065" s="63"/>
      <c r="G3065" s="191"/>
      <c r="H3065" s="191"/>
      <c r="I3065" s="191"/>
      <c r="J3065" s="191"/>
      <c r="K3065" s="191"/>
      <c r="L3065" s="191"/>
      <c r="M3065" s="191"/>
      <c r="N3065" s="191"/>
    </row>
    <row r="3066" spans="1:14" s="434" customFormat="1">
      <c r="A3066" s="191"/>
      <c r="B3066" s="191"/>
      <c r="C3066" s="63"/>
      <c r="D3066" s="191"/>
      <c r="E3066" s="63"/>
      <c r="F3066" s="63"/>
      <c r="G3066" s="191"/>
      <c r="H3066" s="191"/>
      <c r="I3066" s="191"/>
      <c r="J3066" s="191"/>
      <c r="K3066" s="191"/>
      <c r="L3066" s="191"/>
      <c r="M3066" s="191"/>
      <c r="N3066" s="191"/>
    </row>
    <row r="3067" spans="1:14" s="434" customFormat="1">
      <c r="A3067" s="191"/>
      <c r="B3067" s="191"/>
      <c r="C3067" s="63"/>
      <c r="D3067" s="191"/>
      <c r="E3067" s="63"/>
      <c r="F3067" s="63"/>
      <c r="G3067" s="191"/>
      <c r="H3067" s="191"/>
      <c r="I3067" s="191"/>
      <c r="J3067" s="191"/>
      <c r="K3067" s="191"/>
      <c r="L3067" s="191"/>
      <c r="M3067" s="191"/>
      <c r="N3067" s="191"/>
    </row>
    <row r="3068" spans="1:14" s="434" customFormat="1">
      <c r="A3068" s="191"/>
      <c r="B3068" s="191"/>
      <c r="C3068" s="63"/>
      <c r="D3068" s="191"/>
      <c r="E3068" s="63"/>
      <c r="F3068" s="63"/>
      <c r="G3068" s="191"/>
      <c r="H3068" s="191"/>
      <c r="I3068" s="191"/>
      <c r="J3068" s="191"/>
      <c r="K3068" s="191"/>
      <c r="L3068" s="191"/>
      <c r="M3068" s="191"/>
      <c r="N3068" s="191"/>
    </row>
    <row r="3069" spans="1:14" s="434" customFormat="1">
      <c r="A3069" s="191"/>
      <c r="B3069" s="191"/>
      <c r="C3069" s="63"/>
      <c r="D3069" s="191"/>
      <c r="E3069" s="63"/>
      <c r="F3069" s="63"/>
      <c r="G3069" s="191"/>
      <c r="H3069" s="191"/>
      <c r="I3069" s="191"/>
      <c r="J3069" s="191"/>
      <c r="K3069" s="191"/>
      <c r="L3069" s="191"/>
      <c r="M3069" s="191"/>
      <c r="N3069" s="191"/>
    </row>
    <row r="3070" spans="1:14" s="434" customFormat="1">
      <c r="A3070" s="191"/>
      <c r="B3070" s="191"/>
      <c r="C3070" s="63"/>
      <c r="D3070" s="191"/>
      <c r="E3070" s="63"/>
      <c r="F3070" s="63"/>
      <c r="G3070" s="191"/>
      <c r="H3070" s="191"/>
      <c r="I3070" s="191"/>
      <c r="J3070" s="191"/>
      <c r="K3070" s="191"/>
      <c r="L3070" s="191"/>
      <c r="M3070" s="191"/>
      <c r="N3070" s="191"/>
    </row>
    <row r="3071" spans="1:14" s="434" customFormat="1">
      <c r="A3071" s="191"/>
      <c r="B3071" s="191"/>
      <c r="C3071" s="63"/>
      <c r="D3071" s="191"/>
      <c r="E3071" s="63"/>
      <c r="F3071" s="63"/>
      <c r="G3071" s="191"/>
      <c r="H3071" s="191"/>
      <c r="I3071" s="191"/>
      <c r="J3071" s="191"/>
      <c r="K3071" s="191"/>
      <c r="L3071" s="191"/>
      <c r="M3071" s="191"/>
      <c r="N3071" s="191"/>
    </row>
    <row r="3072" spans="1:14" s="434" customFormat="1">
      <c r="A3072" s="191"/>
      <c r="B3072" s="191"/>
      <c r="C3072" s="63"/>
      <c r="D3072" s="191"/>
      <c r="E3072" s="63"/>
      <c r="F3072" s="63"/>
      <c r="G3072" s="191"/>
      <c r="H3072" s="191"/>
      <c r="I3072" s="191"/>
      <c r="J3072" s="191"/>
      <c r="K3072" s="191"/>
      <c r="L3072" s="191"/>
      <c r="M3072" s="191"/>
      <c r="N3072" s="191"/>
    </row>
    <row r="3073" spans="1:14" s="434" customFormat="1">
      <c r="A3073" s="191"/>
      <c r="B3073" s="191"/>
      <c r="C3073" s="63"/>
      <c r="D3073" s="191"/>
      <c r="E3073" s="63"/>
      <c r="F3073" s="63"/>
      <c r="G3073" s="191"/>
      <c r="H3073" s="191"/>
      <c r="I3073" s="191"/>
      <c r="J3073" s="191"/>
      <c r="K3073" s="191"/>
      <c r="L3073" s="191"/>
      <c r="M3073" s="191"/>
      <c r="N3073" s="191"/>
    </row>
    <row r="3074" spans="1:14" s="434" customFormat="1">
      <c r="A3074" s="191"/>
      <c r="B3074" s="191"/>
      <c r="C3074" s="63"/>
      <c r="D3074" s="191"/>
      <c r="E3074" s="63"/>
      <c r="F3074" s="63"/>
      <c r="G3074" s="191"/>
      <c r="H3074" s="191"/>
      <c r="I3074" s="191"/>
      <c r="J3074" s="191"/>
      <c r="K3074" s="191"/>
      <c r="L3074" s="191"/>
      <c r="M3074" s="191"/>
      <c r="N3074" s="191"/>
    </row>
    <row r="3075" spans="1:14" s="434" customFormat="1">
      <c r="A3075" s="191"/>
      <c r="B3075" s="191"/>
      <c r="C3075" s="63"/>
      <c r="D3075" s="191"/>
      <c r="E3075" s="63"/>
      <c r="F3075" s="63"/>
      <c r="G3075" s="191"/>
      <c r="H3075" s="191"/>
      <c r="I3075" s="191"/>
      <c r="J3075" s="191"/>
      <c r="K3075" s="191"/>
      <c r="L3075" s="191"/>
      <c r="M3075" s="191"/>
      <c r="N3075" s="191"/>
    </row>
    <row r="3076" spans="1:14" s="434" customFormat="1">
      <c r="A3076" s="191"/>
      <c r="B3076" s="191"/>
      <c r="C3076" s="63"/>
      <c r="D3076" s="191"/>
      <c r="E3076" s="63"/>
      <c r="F3076" s="63"/>
      <c r="G3076" s="191"/>
      <c r="H3076" s="191"/>
      <c r="I3076" s="191"/>
      <c r="J3076" s="191"/>
      <c r="K3076" s="191"/>
      <c r="L3076" s="191"/>
      <c r="M3076" s="191"/>
      <c r="N3076" s="191"/>
    </row>
    <row r="3077" spans="1:14" s="434" customFormat="1">
      <c r="A3077" s="191"/>
      <c r="B3077" s="191"/>
      <c r="C3077" s="63"/>
      <c r="D3077" s="191"/>
      <c r="E3077" s="63"/>
      <c r="F3077" s="63"/>
      <c r="G3077" s="191"/>
      <c r="H3077" s="191"/>
      <c r="I3077" s="191"/>
      <c r="J3077" s="191"/>
      <c r="K3077" s="191"/>
      <c r="L3077" s="191"/>
      <c r="M3077" s="191"/>
      <c r="N3077" s="191"/>
    </row>
    <row r="3078" spans="1:14" s="434" customFormat="1">
      <c r="A3078" s="191"/>
      <c r="B3078" s="191"/>
      <c r="C3078" s="63"/>
      <c r="D3078" s="191"/>
      <c r="E3078" s="63"/>
      <c r="F3078" s="63"/>
      <c r="G3078" s="191"/>
      <c r="H3078" s="191"/>
      <c r="I3078" s="191"/>
      <c r="J3078" s="191"/>
      <c r="K3078" s="191"/>
      <c r="L3078" s="191"/>
      <c r="M3078" s="191"/>
      <c r="N3078" s="191"/>
    </row>
    <row r="3079" spans="1:14" s="434" customFormat="1">
      <c r="A3079" s="191"/>
      <c r="B3079" s="191"/>
      <c r="C3079" s="63"/>
      <c r="D3079" s="191"/>
      <c r="E3079" s="63"/>
      <c r="F3079" s="63"/>
      <c r="G3079" s="191"/>
      <c r="H3079" s="191"/>
      <c r="I3079" s="191"/>
      <c r="J3079" s="191"/>
      <c r="K3079" s="191"/>
      <c r="L3079" s="191"/>
      <c r="M3079" s="191"/>
      <c r="N3079" s="191"/>
    </row>
    <row r="3080" spans="1:14" s="434" customFormat="1">
      <c r="A3080" s="191"/>
      <c r="B3080" s="191"/>
      <c r="C3080" s="63"/>
      <c r="D3080" s="191"/>
      <c r="E3080" s="63"/>
      <c r="F3080" s="63"/>
      <c r="G3080" s="191"/>
      <c r="H3080" s="191"/>
      <c r="I3080" s="191"/>
      <c r="J3080" s="191"/>
      <c r="K3080" s="191"/>
      <c r="L3080" s="191"/>
      <c r="M3080" s="191"/>
      <c r="N3080" s="191"/>
    </row>
    <row r="3081" spans="1:14" s="434" customFormat="1">
      <c r="A3081" s="191"/>
      <c r="B3081" s="191"/>
      <c r="C3081" s="63"/>
      <c r="D3081" s="191"/>
      <c r="E3081" s="63"/>
      <c r="F3081" s="63"/>
      <c r="G3081" s="191"/>
      <c r="H3081" s="191"/>
      <c r="I3081" s="191"/>
      <c r="J3081" s="191"/>
      <c r="K3081" s="191"/>
      <c r="L3081" s="191"/>
      <c r="M3081" s="191"/>
      <c r="N3081" s="191"/>
    </row>
    <row r="3082" spans="1:14" s="434" customFormat="1">
      <c r="A3082" s="191"/>
      <c r="B3082" s="191"/>
      <c r="C3082" s="63"/>
      <c r="D3082" s="191"/>
      <c r="E3082" s="63"/>
      <c r="F3082" s="63"/>
      <c r="G3082" s="191"/>
      <c r="H3082" s="191"/>
      <c r="I3082" s="191"/>
      <c r="J3082" s="191"/>
      <c r="K3082" s="191"/>
      <c r="L3082" s="191"/>
      <c r="M3082" s="191"/>
      <c r="N3082" s="191"/>
    </row>
    <row r="3083" spans="1:14" s="434" customFormat="1">
      <c r="A3083" s="191"/>
      <c r="B3083" s="191"/>
      <c r="C3083" s="63"/>
      <c r="D3083" s="191"/>
      <c r="E3083" s="63"/>
      <c r="F3083" s="63"/>
      <c r="G3083" s="191"/>
      <c r="H3083" s="191"/>
      <c r="I3083" s="191"/>
      <c r="J3083" s="191"/>
      <c r="K3083" s="191"/>
      <c r="L3083" s="191"/>
      <c r="M3083" s="191"/>
      <c r="N3083" s="191"/>
    </row>
    <row r="3084" spans="1:14" s="434" customFormat="1">
      <c r="A3084" s="191"/>
      <c r="B3084" s="191"/>
      <c r="C3084" s="63"/>
      <c r="D3084" s="191"/>
      <c r="E3084" s="63"/>
      <c r="F3084" s="63"/>
      <c r="G3084" s="191"/>
      <c r="H3084" s="191"/>
      <c r="I3084" s="191"/>
      <c r="J3084" s="191"/>
      <c r="K3084" s="191"/>
      <c r="L3084" s="191"/>
      <c r="M3084" s="191"/>
      <c r="N3084" s="191"/>
    </row>
    <row r="3085" spans="1:14" s="434" customFormat="1">
      <c r="A3085" s="191"/>
      <c r="B3085" s="191"/>
      <c r="C3085" s="63"/>
      <c r="D3085" s="191"/>
      <c r="E3085" s="63"/>
      <c r="F3085" s="63"/>
      <c r="G3085" s="191"/>
      <c r="H3085" s="191"/>
      <c r="I3085" s="191"/>
      <c r="J3085" s="191"/>
      <c r="K3085" s="191"/>
      <c r="L3085" s="191"/>
      <c r="M3085" s="191"/>
      <c r="N3085" s="191"/>
    </row>
    <row r="3086" spans="1:14" s="434" customFormat="1">
      <c r="A3086" s="191"/>
      <c r="B3086" s="191"/>
      <c r="C3086" s="63"/>
      <c r="D3086" s="191"/>
      <c r="E3086" s="63"/>
      <c r="F3086" s="63"/>
      <c r="G3086" s="191"/>
      <c r="H3086" s="191"/>
      <c r="I3086" s="191"/>
      <c r="J3086" s="191"/>
      <c r="K3086" s="191"/>
      <c r="L3086" s="191"/>
      <c r="M3086" s="191"/>
      <c r="N3086" s="191"/>
    </row>
    <row r="3087" spans="1:14" s="434" customFormat="1">
      <c r="A3087" s="191"/>
      <c r="B3087" s="191"/>
      <c r="C3087" s="63"/>
      <c r="D3087" s="191"/>
      <c r="E3087" s="63"/>
      <c r="F3087" s="63"/>
      <c r="G3087" s="191"/>
      <c r="H3087" s="191"/>
      <c r="I3087" s="191"/>
      <c r="J3087" s="191"/>
      <c r="K3087" s="191"/>
      <c r="L3087" s="191"/>
      <c r="M3087" s="191"/>
      <c r="N3087" s="191"/>
    </row>
    <row r="3088" spans="1:14" s="434" customFormat="1">
      <c r="A3088" s="191"/>
      <c r="B3088" s="191"/>
      <c r="C3088" s="63"/>
      <c r="D3088" s="191"/>
      <c r="E3088" s="63"/>
      <c r="F3088" s="63"/>
      <c r="G3088" s="191"/>
      <c r="H3088" s="191"/>
      <c r="I3088" s="191"/>
      <c r="J3088" s="191"/>
      <c r="K3088" s="191"/>
      <c r="L3088" s="191"/>
      <c r="M3088" s="191"/>
      <c r="N3088" s="191"/>
    </row>
    <row r="3089" spans="1:14" s="434" customFormat="1">
      <c r="A3089" s="191"/>
      <c r="B3089" s="191"/>
      <c r="C3089" s="63"/>
      <c r="D3089" s="191"/>
      <c r="E3089" s="63"/>
      <c r="F3089" s="63"/>
      <c r="G3089" s="191"/>
      <c r="H3089" s="191"/>
      <c r="I3089" s="191"/>
      <c r="J3089" s="191"/>
      <c r="K3089" s="191"/>
      <c r="L3089" s="191"/>
      <c r="M3089" s="191"/>
      <c r="N3089" s="191"/>
    </row>
    <row r="3090" spans="1:14" s="434" customFormat="1">
      <c r="A3090" s="191"/>
      <c r="B3090" s="191"/>
      <c r="C3090" s="63"/>
      <c r="D3090" s="191"/>
      <c r="E3090" s="63"/>
      <c r="F3090" s="63"/>
      <c r="G3090" s="191"/>
      <c r="H3090" s="191"/>
      <c r="I3090" s="191"/>
      <c r="J3090" s="191"/>
      <c r="K3090" s="191"/>
      <c r="L3090" s="191"/>
      <c r="M3090" s="191"/>
      <c r="N3090" s="191"/>
    </row>
    <row r="3091" spans="1:14" s="434" customFormat="1">
      <c r="A3091" s="191"/>
      <c r="B3091" s="191"/>
      <c r="C3091" s="63"/>
      <c r="D3091" s="191"/>
      <c r="E3091" s="63"/>
      <c r="F3091" s="63"/>
      <c r="G3091" s="191"/>
      <c r="H3091" s="191"/>
      <c r="I3091" s="191"/>
      <c r="J3091" s="191"/>
      <c r="K3091" s="191"/>
      <c r="L3091" s="191"/>
      <c r="M3091" s="191"/>
      <c r="N3091" s="191"/>
    </row>
    <row r="3092" spans="1:14" s="434" customFormat="1">
      <c r="A3092" s="191"/>
      <c r="B3092" s="191"/>
      <c r="C3092" s="63"/>
      <c r="D3092" s="191"/>
      <c r="E3092" s="63"/>
      <c r="F3092" s="63"/>
      <c r="G3092" s="191"/>
      <c r="H3092" s="191"/>
      <c r="I3092" s="191"/>
      <c r="J3092" s="191"/>
      <c r="K3092" s="191"/>
      <c r="L3092" s="191"/>
      <c r="M3092" s="191"/>
      <c r="N3092" s="191"/>
    </row>
    <row r="3093" spans="1:14" s="434" customFormat="1">
      <c r="A3093" s="191"/>
      <c r="B3093" s="191"/>
      <c r="C3093" s="63"/>
      <c r="D3093" s="191"/>
      <c r="E3093" s="63"/>
      <c r="F3093" s="63"/>
      <c r="G3093" s="191"/>
      <c r="H3093" s="191"/>
      <c r="I3093" s="191"/>
      <c r="J3093" s="191"/>
      <c r="K3093" s="191"/>
      <c r="L3093" s="191"/>
      <c r="M3093" s="191"/>
      <c r="N3093" s="191"/>
    </row>
    <row r="3094" spans="1:14" s="434" customFormat="1">
      <c r="A3094" s="191"/>
      <c r="B3094" s="191"/>
      <c r="C3094" s="63"/>
      <c r="D3094" s="191"/>
      <c r="E3094" s="63"/>
      <c r="F3094" s="63"/>
      <c r="G3094" s="191"/>
      <c r="H3094" s="191"/>
      <c r="I3094" s="191"/>
      <c r="J3094" s="191"/>
      <c r="K3094" s="191"/>
      <c r="L3094" s="191"/>
      <c r="M3094" s="191"/>
      <c r="N3094" s="191"/>
    </row>
    <row r="3095" spans="1:14" s="434" customFormat="1">
      <c r="A3095" s="191"/>
      <c r="B3095" s="191"/>
      <c r="C3095" s="63"/>
      <c r="D3095" s="191"/>
      <c r="E3095" s="63"/>
      <c r="F3095" s="63"/>
      <c r="G3095" s="191"/>
      <c r="H3095" s="191"/>
      <c r="I3095" s="191"/>
      <c r="J3095" s="191"/>
      <c r="K3095" s="191"/>
      <c r="L3095" s="191"/>
      <c r="M3095" s="191"/>
      <c r="N3095" s="191"/>
    </row>
    <row r="3096" spans="1:14" s="434" customFormat="1">
      <c r="A3096" s="191"/>
      <c r="B3096" s="191"/>
      <c r="C3096" s="63"/>
      <c r="D3096" s="191"/>
      <c r="E3096" s="63"/>
      <c r="F3096" s="63"/>
      <c r="G3096" s="191"/>
      <c r="H3096" s="191"/>
      <c r="I3096" s="191"/>
      <c r="J3096" s="191"/>
      <c r="K3096" s="191"/>
      <c r="L3096" s="191"/>
      <c r="M3096" s="191"/>
      <c r="N3096" s="191"/>
    </row>
    <row r="3097" spans="1:14" s="434" customFormat="1">
      <c r="A3097" s="191"/>
      <c r="B3097" s="191"/>
      <c r="C3097" s="63"/>
      <c r="D3097" s="191"/>
      <c r="E3097" s="63"/>
      <c r="F3097" s="63"/>
      <c r="G3097" s="191"/>
      <c r="H3097" s="191"/>
      <c r="I3097" s="191"/>
      <c r="J3097" s="191"/>
      <c r="K3097" s="191"/>
      <c r="L3097" s="191"/>
      <c r="M3097" s="191"/>
      <c r="N3097" s="191"/>
    </row>
    <row r="3098" spans="1:14" s="434" customFormat="1">
      <c r="A3098" s="191"/>
      <c r="B3098" s="191"/>
      <c r="C3098" s="63"/>
      <c r="D3098" s="191"/>
      <c r="E3098" s="63"/>
      <c r="F3098" s="63"/>
      <c r="G3098" s="191"/>
      <c r="H3098" s="191"/>
      <c r="I3098" s="191"/>
      <c r="J3098" s="191"/>
      <c r="K3098" s="191"/>
      <c r="L3098" s="191"/>
      <c r="M3098" s="191"/>
      <c r="N3098" s="191"/>
    </row>
    <row r="3099" spans="1:14" s="434" customFormat="1">
      <c r="A3099" s="191"/>
      <c r="B3099" s="191"/>
      <c r="C3099" s="63"/>
      <c r="D3099" s="191"/>
      <c r="E3099" s="63"/>
      <c r="F3099" s="63"/>
      <c r="G3099" s="191"/>
      <c r="H3099" s="191"/>
      <c r="I3099" s="191"/>
      <c r="J3099" s="191"/>
      <c r="K3099" s="191"/>
      <c r="L3099" s="191"/>
      <c r="M3099" s="191"/>
      <c r="N3099" s="191"/>
    </row>
    <row r="3100" spans="1:14" s="434" customFormat="1">
      <c r="A3100" s="191"/>
      <c r="B3100" s="191"/>
      <c r="C3100" s="63"/>
      <c r="D3100" s="191"/>
      <c r="E3100" s="63"/>
      <c r="F3100" s="63"/>
      <c r="G3100" s="191"/>
      <c r="H3100" s="191"/>
      <c r="I3100" s="191"/>
      <c r="J3100" s="191"/>
      <c r="K3100" s="191"/>
      <c r="L3100" s="191"/>
      <c r="M3100" s="191"/>
      <c r="N3100" s="191"/>
    </row>
    <row r="3101" spans="1:14" s="434" customFormat="1">
      <c r="A3101" s="191"/>
      <c r="B3101" s="191"/>
      <c r="C3101" s="63"/>
      <c r="D3101" s="191"/>
      <c r="E3101" s="63"/>
      <c r="F3101" s="63"/>
      <c r="G3101" s="191"/>
      <c r="H3101" s="191"/>
      <c r="I3101" s="191"/>
      <c r="J3101" s="191"/>
      <c r="K3101" s="191"/>
      <c r="L3101" s="191"/>
      <c r="M3101" s="191"/>
      <c r="N3101" s="191"/>
    </row>
    <row r="3102" spans="1:14" s="434" customFormat="1">
      <c r="A3102" s="191"/>
      <c r="B3102" s="191"/>
      <c r="C3102" s="63"/>
      <c r="D3102" s="191"/>
      <c r="E3102" s="63"/>
      <c r="F3102" s="63"/>
      <c r="G3102" s="191"/>
      <c r="H3102" s="191"/>
      <c r="I3102" s="191"/>
      <c r="J3102" s="191"/>
      <c r="K3102" s="191"/>
      <c r="L3102" s="191"/>
      <c r="M3102" s="191"/>
      <c r="N3102" s="191"/>
    </row>
    <row r="3103" spans="1:14" s="434" customFormat="1">
      <c r="A3103" s="191"/>
      <c r="B3103" s="191"/>
      <c r="C3103" s="63"/>
      <c r="D3103" s="191"/>
      <c r="E3103" s="63"/>
      <c r="F3103" s="63"/>
      <c r="G3103" s="191"/>
      <c r="H3103" s="191"/>
      <c r="I3103" s="191"/>
      <c r="J3103" s="191"/>
      <c r="K3103" s="191"/>
      <c r="L3103" s="191"/>
      <c r="M3103" s="191"/>
      <c r="N3103" s="191"/>
    </row>
    <row r="3104" spans="1:14" s="434" customFormat="1">
      <c r="A3104" s="191"/>
      <c r="B3104" s="191"/>
      <c r="C3104" s="63"/>
      <c r="D3104" s="191"/>
      <c r="E3104" s="63"/>
      <c r="F3104" s="63"/>
      <c r="G3104" s="191"/>
      <c r="H3104" s="191"/>
      <c r="I3104" s="191"/>
      <c r="J3104" s="191"/>
      <c r="K3104" s="191"/>
      <c r="L3104" s="191"/>
      <c r="M3104" s="191"/>
      <c r="N3104" s="191"/>
    </row>
    <row r="3105" spans="1:14" s="434" customFormat="1">
      <c r="A3105" s="191"/>
      <c r="B3105" s="191"/>
      <c r="C3105" s="63"/>
      <c r="D3105" s="191"/>
      <c r="E3105" s="63"/>
      <c r="F3105" s="63"/>
      <c r="G3105" s="191"/>
      <c r="H3105" s="191"/>
      <c r="I3105" s="191"/>
      <c r="J3105" s="191"/>
      <c r="K3105" s="191"/>
      <c r="L3105" s="191"/>
      <c r="M3105" s="191"/>
      <c r="N3105" s="191"/>
    </row>
    <row r="3106" spans="1:14" s="434" customFormat="1">
      <c r="A3106" s="191"/>
      <c r="B3106" s="191"/>
      <c r="C3106" s="63"/>
      <c r="D3106" s="191"/>
      <c r="E3106" s="63"/>
      <c r="F3106" s="63"/>
      <c r="G3106" s="191"/>
      <c r="H3106" s="191"/>
      <c r="I3106" s="191"/>
      <c r="J3106" s="191"/>
      <c r="K3106" s="191"/>
      <c r="L3106" s="191"/>
      <c r="M3106" s="191"/>
      <c r="N3106" s="191"/>
    </row>
    <row r="3107" spans="1:14" s="434" customFormat="1">
      <c r="A3107" s="191"/>
      <c r="B3107" s="191"/>
      <c r="C3107" s="63"/>
      <c r="D3107" s="191"/>
      <c r="E3107" s="63"/>
      <c r="F3107" s="63"/>
      <c r="G3107" s="191"/>
      <c r="H3107" s="191"/>
      <c r="I3107" s="191"/>
      <c r="J3107" s="191"/>
      <c r="K3107" s="191"/>
      <c r="L3107" s="191"/>
      <c r="M3107" s="191"/>
      <c r="N3107" s="191"/>
    </row>
    <row r="3108" spans="1:14" s="434" customFormat="1">
      <c r="A3108" s="191"/>
      <c r="B3108" s="191"/>
      <c r="C3108" s="63"/>
      <c r="D3108" s="191"/>
      <c r="E3108" s="63"/>
      <c r="F3108" s="63"/>
      <c r="G3108" s="191"/>
      <c r="H3108" s="191"/>
      <c r="I3108" s="191"/>
      <c r="J3108" s="191"/>
      <c r="K3108" s="191"/>
      <c r="L3108" s="191"/>
      <c r="M3108" s="191"/>
      <c r="N3108" s="191"/>
    </row>
    <row r="3109" spans="1:14" s="434" customFormat="1">
      <c r="A3109" s="191"/>
      <c r="B3109" s="191"/>
      <c r="C3109" s="63"/>
      <c r="D3109" s="191"/>
      <c r="E3109" s="63"/>
      <c r="F3109" s="63"/>
      <c r="G3109" s="191"/>
      <c r="H3109" s="191"/>
      <c r="I3109" s="191"/>
      <c r="J3109" s="191"/>
      <c r="K3109" s="191"/>
      <c r="L3109" s="191"/>
      <c r="M3109" s="191"/>
      <c r="N3109" s="191"/>
    </row>
    <row r="3110" spans="1:14" s="434" customFormat="1">
      <c r="A3110" s="191"/>
      <c r="B3110" s="191"/>
      <c r="C3110" s="63"/>
      <c r="D3110" s="191"/>
      <c r="E3110" s="63"/>
      <c r="F3110" s="63"/>
      <c r="G3110" s="191"/>
      <c r="H3110" s="191"/>
      <c r="I3110" s="191"/>
      <c r="J3110" s="191"/>
      <c r="K3110" s="191"/>
      <c r="L3110" s="191"/>
      <c r="M3110" s="191"/>
      <c r="N3110" s="191"/>
    </row>
    <row r="3111" spans="1:14" s="434" customFormat="1">
      <c r="A3111" s="191"/>
      <c r="B3111" s="191"/>
      <c r="C3111" s="63"/>
      <c r="D3111" s="191"/>
      <c r="E3111" s="63"/>
      <c r="F3111" s="63"/>
      <c r="G3111" s="191"/>
      <c r="H3111" s="191"/>
      <c r="I3111" s="191"/>
      <c r="J3111" s="191"/>
      <c r="K3111" s="191"/>
      <c r="L3111" s="191"/>
      <c r="M3111" s="191"/>
      <c r="N3111" s="191"/>
    </row>
    <row r="3112" spans="1:14" s="434" customFormat="1">
      <c r="A3112" s="191"/>
      <c r="B3112" s="191"/>
      <c r="C3112" s="63"/>
      <c r="D3112" s="191"/>
      <c r="E3112" s="63"/>
      <c r="F3112" s="63"/>
      <c r="G3112" s="191"/>
      <c r="H3112" s="191"/>
      <c r="I3112" s="191"/>
      <c r="J3112" s="191"/>
      <c r="K3112" s="191"/>
      <c r="L3112" s="191"/>
      <c r="M3112" s="191"/>
      <c r="N3112" s="191"/>
    </row>
    <row r="3113" spans="1:14" s="434" customFormat="1">
      <c r="A3113" s="191"/>
      <c r="B3113" s="191"/>
      <c r="C3113" s="63"/>
      <c r="D3113" s="191"/>
      <c r="E3113" s="63"/>
      <c r="F3113" s="63"/>
      <c r="G3113" s="191"/>
      <c r="H3113" s="191"/>
      <c r="I3113" s="191"/>
      <c r="J3113" s="191"/>
      <c r="K3113" s="191"/>
      <c r="L3113" s="191"/>
      <c r="M3113" s="191"/>
      <c r="N3113" s="191"/>
    </row>
    <row r="3114" spans="1:14" s="434" customFormat="1">
      <c r="A3114" s="191"/>
      <c r="B3114" s="191"/>
      <c r="C3114" s="63"/>
      <c r="D3114" s="191"/>
      <c r="E3114" s="63"/>
      <c r="F3114" s="63"/>
      <c r="G3114" s="191"/>
      <c r="H3114" s="191"/>
      <c r="I3114" s="191"/>
      <c r="J3114" s="191"/>
      <c r="K3114" s="191"/>
      <c r="L3114" s="191"/>
      <c r="M3114" s="191"/>
      <c r="N3114" s="191"/>
    </row>
    <row r="3115" spans="1:14" s="434" customFormat="1">
      <c r="A3115" s="191"/>
      <c r="B3115" s="191"/>
      <c r="C3115" s="63"/>
      <c r="D3115" s="191"/>
      <c r="E3115" s="63"/>
      <c r="F3115" s="63"/>
      <c r="G3115" s="191"/>
      <c r="H3115" s="191"/>
      <c r="I3115" s="191"/>
      <c r="J3115" s="191"/>
      <c r="K3115" s="191"/>
      <c r="L3115" s="191"/>
      <c r="M3115" s="191"/>
      <c r="N3115" s="191"/>
    </row>
    <row r="3116" spans="1:14" s="434" customFormat="1">
      <c r="A3116" s="191"/>
      <c r="B3116" s="191"/>
      <c r="C3116" s="63"/>
      <c r="D3116" s="191"/>
      <c r="E3116" s="63"/>
      <c r="F3116" s="63"/>
      <c r="G3116" s="191"/>
      <c r="H3116" s="191"/>
      <c r="I3116" s="191"/>
      <c r="J3116" s="191"/>
      <c r="K3116" s="191"/>
      <c r="L3116" s="191"/>
      <c r="M3116" s="191"/>
      <c r="N3116" s="191"/>
    </row>
    <row r="3117" spans="1:14" s="434" customFormat="1">
      <c r="A3117" s="191"/>
      <c r="B3117" s="191"/>
      <c r="C3117" s="63"/>
      <c r="D3117" s="191"/>
      <c r="E3117" s="63"/>
      <c r="F3117" s="63"/>
      <c r="G3117" s="191"/>
      <c r="H3117" s="191"/>
      <c r="I3117" s="191"/>
      <c r="J3117" s="191"/>
      <c r="K3117" s="191"/>
      <c r="L3117" s="191"/>
      <c r="M3117" s="191"/>
      <c r="N3117" s="191"/>
    </row>
    <row r="3118" spans="1:14" s="434" customFormat="1">
      <c r="A3118" s="191"/>
      <c r="B3118" s="191"/>
      <c r="C3118" s="63"/>
      <c r="D3118" s="191"/>
      <c r="E3118" s="63"/>
      <c r="F3118" s="63"/>
      <c r="G3118" s="191"/>
      <c r="H3118" s="191"/>
      <c r="I3118" s="191"/>
      <c r="J3118" s="191"/>
      <c r="K3118" s="191"/>
      <c r="L3118" s="191"/>
      <c r="M3118" s="191"/>
      <c r="N3118" s="191"/>
    </row>
    <row r="3119" spans="1:14" s="434" customFormat="1">
      <c r="A3119" s="191"/>
      <c r="B3119" s="191"/>
      <c r="C3119" s="63"/>
      <c r="D3119" s="191"/>
      <c r="E3119" s="63"/>
      <c r="F3119" s="63"/>
      <c r="G3119" s="191"/>
      <c r="H3119" s="191"/>
      <c r="I3119" s="191"/>
      <c r="J3119" s="191"/>
      <c r="K3119" s="191"/>
      <c r="L3119" s="191"/>
      <c r="M3119" s="191"/>
      <c r="N3119" s="191"/>
    </row>
    <row r="3120" spans="1:14" s="434" customFormat="1">
      <c r="A3120" s="191"/>
      <c r="B3120" s="191"/>
      <c r="C3120" s="63"/>
      <c r="D3120" s="191"/>
      <c r="E3120" s="63"/>
      <c r="F3120" s="63"/>
      <c r="G3120" s="191"/>
      <c r="H3120" s="191"/>
      <c r="I3120" s="191"/>
      <c r="J3120" s="191"/>
      <c r="K3120" s="191"/>
      <c r="L3120" s="191"/>
      <c r="M3120" s="191"/>
      <c r="N3120" s="191"/>
    </row>
    <row r="3121" spans="1:14" s="434" customFormat="1">
      <c r="A3121" s="191"/>
      <c r="B3121" s="191"/>
      <c r="C3121" s="63"/>
      <c r="D3121" s="191"/>
      <c r="E3121" s="63"/>
      <c r="F3121" s="63"/>
      <c r="G3121" s="191"/>
      <c r="H3121" s="191"/>
      <c r="I3121" s="191"/>
      <c r="J3121" s="191"/>
      <c r="K3121" s="191"/>
      <c r="L3121" s="191"/>
      <c r="M3121" s="191"/>
      <c r="N3121" s="191"/>
    </row>
    <row r="3122" spans="1:14" s="434" customFormat="1">
      <c r="A3122" s="191"/>
      <c r="B3122" s="191"/>
      <c r="C3122" s="63"/>
      <c r="D3122" s="191"/>
      <c r="E3122" s="63"/>
      <c r="F3122" s="63"/>
      <c r="G3122" s="191"/>
      <c r="H3122" s="191"/>
      <c r="I3122" s="191"/>
      <c r="J3122" s="191"/>
      <c r="K3122" s="191"/>
      <c r="L3122" s="191"/>
      <c r="M3122" s="191"/>
      <c r="N3122" s="191"/>
    </row>
    <row r="3123" spans="1:14" s="434" customFormat="1">
      <c r="A3123" s="191"/>
      <c r="B3123" s="191"/>
      <c r="C3123" s="63"/>
      <c r="D3123" s="191"/>
      <c r="E3123" s="63"/>
      <c r="F3123" s="63"/>
      <c r="G3123" s="191"/>
      <c r="H3123" s="191"/>
      <c r="I3123" s="191"/>
      <c r="J3123" s="191"/>
      <c r="K3123" s="191"/>
      <c r="L3123" s="191"/>
      <c r="M3123" s="191"/>
      <c r="N3123" s="191"/>
    </row>
    <row r="3124" spans="1:14" s="434" customFormat="1">
      <c r="A3124" s="191"/>
      <c r="B3124" s="191"/>
      <c r="C3124" s="63"/>
      <c r="D3124" s="191"/>
      <c r="E3124" s="63"/>
      <c r="F3124" s="63"/>
      <c r="G3124" s="191"/>
      <c r="H3124" s="191"/>
      <c r="I3124" s="191"/>
      <c r="J3124" s="191"/>
      <c r="K3124" s="191"/>
      <c r="L3124" s="191"/>
      <c r="M3124" s="191"/>
      <c r="N3124" s="191"/>
    </row>
    <row r="3125" spans="1:14" s="434" customFormat="1">
      <c r="A3125" s="191"/>
      <c r="B3125" s="191"/>
      <c r="C3125" s="63"/>
      <c r="D3125" s="191"/>
      <c r="E3125" s="63"/>
      <c r="F3125" s="63"/>
      <c r="G3125" s="191"/>
      <c r="H3125" s="191"/>
      <c r="I3125" s="191"/>
      <c r="J3125" s="191"/>
      <c r="K3125" s="191"/>
      <c r="L3125" s="191"/>
      <c r="M3125" s="191"/>
      <c r="N3125" s="191"/>
    </row>
    <row r="3126" spans="1:14" s="434" customFormat="1">
      <c r="A3126" s="191"/>
      <c r="B3126" s="191"/>
      <c r="C3126" s="63"/>
      <c r="D3126" s="191"/>
      <c r="E3126" s="63"/>
      <c r="F3126" s="63"/>
      <c r="G3126" s="191"/>
      <c r="H3126" s="191"/>
      <c r="I3126" s="191"/>
      <c r="J3126" s="191"/>
      <c r="K3126" s="191"/>
      <c r="L3126" s="191"/>
      <c r="M3126" s="191"/>
      <c r="N3126" s="191"/>
    </row>
    <row r="3127" spans="1:14" s="434" customFormat="1">
      <c r="A3127" s="191"/>
      <c r="B3127" s="191"/>
      <c r="C3127" s="63"/>
      <c r="D3127" s="191"/>
      <c r="E3127" s="63"/>
      <c r="F3127" s="63"/>
      <c r="G3127" s="191"/>
      <c r="H3127" s="191"/>
      <c r="I3127" s="191"/>
      <c r="J3127" s="191"/>
      <c r="K3127" s="191"/>
      <c r="L3127" s="191"/>
      <c r="M3127" s="191"/>
      <c r="N3127" s="191"/>
    </row>
    <row r="3128" spans="1:14" s="434" customFormat="1">
      <c r="A3128" s="191"/>
      <c r="B3128" s="191"/>
      <c r="C3128" s="63"/>
      <c r="D3128" s="191"/>
      <c r="E3128" s="63"/>
      <c r="F3128" s="63"/>
      <c r="G3128" s="191"/>
      <c r="H3128" s="191"/>
      <c r="I3128" s="191"/>
      <c r="J3128" s="191"/>
      <c r="K3128" s="191"/>
      <c r="L3128" s="191"/>
      <c r="M3128" s="191"/>
      <c r="N3128" s="191"/>
    </row>
    <row r="3129" spans="1:14" s="434" customFormat="1">
      <c r="A3129" s="191"/>
      <c r="B3129" s="191"/>
      <c r="C3129" s="63"/>
      <c r="D3129" s="191"/>
      <c r="E3129" s="63"/>
      <c r="F3129" s="63"/>
      <c r="G3129" s="191"/>
      <c r="H3129" s="191"/>
      <c r="I3129" s="191"/>
      <c r="J3129" s="191"/>
      <c r="K3129" s="191"/>
      <c r="L3129" s="191"/>
      <c r="M3129" s="191"/>
      <c r="N3129" s="191"/>
    </row>
    <row r="3130" spans="1:14" s="434" customFormat="1">
      <c r="A3130" s="191"/>
      <c r="B3130" s="191"/>
      <c r="C3130" s="63"/>
      <c r="D3130" s="191"/>
      <c r="E3130" s="63"/>
      <c r="F3130" s="63"/>
      <c r="G3130" s="191"/>
      <c r="H3130" s="191"/>
      <c r="I3130" s="191"/>
      <c r="J3130" s="191"/>
      <c r="K3130" s="191"/>
      <c r="L3130" s="191"/>
      <c r="M3130" s="191"/>
      <c r="N3130" s="191"/>
    </row>
    <row r="3131" spans="1:14" s="434" customFormat="1">
      <c r="A3131" s="191"/>
      <c r="B3131" s="191"/>
      <c r="C3131" s="63"/>
      <c r="D3131" s="191"/>
      <c r="E3131" s="63"/>
      <c r="F3131" s="63"/>
      <c r="G3131" s="191"/>
      <c r="H3131" s="191"/>
      <c r="I3131" s="191"/>
      <c r="J3131" s="191"/>
      <c r="K3131" s="191"/>
      <c r="L3131" s="191"/>
      <c r="M3131" s="191"/>
      <c r="N3131" s="191"/>
    </row>
    <row r="3132" spans="1:14" s="434" customFormat="1">
      <c r="A3132" s="191"/>
      <c r="B3132" s="191"/>
      <c r="C3132" s="63"/>
      <c r="D3132" s="191"/>
      <c r="E3132" s="63"/>
      <c r="F3132" s="63"/>
      <c r="G3132" s="191"/>
      <c r="H3132" s="191"/>
      <c r="I3132" s="191"/>
      <c r="J3132" s="191"/>
      <c r="K3132" s="191"/>
      <c r="L3132" s="191"/>
      <c r="M3132" s="191"/>
      <c r="N3132" s="191"/>
    </row>
    <row r="3133" spans="1:14" s="434" customFormat="1">
      <c r="A3133" s="191"/>
      <c r="B3133" s="191"/>
      <c r="C3133" s="63"/>
      <c r="D3133" s="191"/>
      <c r="E3133" s="63"/>
      <c r="F3133" s="63"/>
      <c r="G3133" s="191"/>
      <c r="H3133" s="191"/>
      <c r="I3133" s="191"/>
      <c r="J3133" s="191"/>
      <c r="K3133" s="191"/>
      <c r="L3133" s="191"/>
      <c r="M3133" s="191"/>
      <c r="N3133" s="191"/>
    </row>
    <row r="3134" spans="1:14" s="434" customFormat="1">
      <c r="A3134" s="191"/>
      <c r="B3134" s="191"/>
      <c r="C3134" s="63"/>
      <c r="D3134" s="191"/>
      <c r="E3134" s="63"/>
      <c r="F3134" s="63"/>
      <c r="G3134" s="191"/>
      <c r="H3134" s="191"/>
      <c r="I3134" s="191"/>
      <c r="J3134" s="191"/>
      <c r="K3134" s="191"/>
      <c r="L3134" s="191"/>
      <c r="M3134" s="191"/>
      <c r="N3134" s="191"/>
    </row>
    <row r="3135" spans="1:14" s="434" customFormat="1">
      <c r="A3135" s="191"/>
      <c r="B3135" s="191"/>
      <c r="C3135" s="63"/>
      <c r="D3135" s="191"/>
      <c r="E3135" s="63"/>
      <c r="F3135" s="63"/>
      <c r="G3135" s="191"/>
      <c r="H3135" s="191"/>
      <c r="I3135" s="191"/>
      <c r="J3135" s="191"/>
      <c r="K3135" s="191"/>
      <c r="L3135" s="191"/>
      <c r="M3135" s="191"/>
      <c r="N3135" s="191"/>
    </row>
    <row r="3136" spans="1:14" s="434" customFormat="1">
      <c r="A3136" s="191"/>
      <c r="B3136" s="191"/>
      <c r="C3136" s="63"/>
      <c r="D3136" s="191"/>
      <c r="E3136" s="63"/>
      <c r="F3136" s="63"/>
      <c r="G3136" s="191"/>
      <c r="H3136" s="191"/>
      <c r="I3136" s="191"/>
      <c r="J3136" s="191"/>
      <c r="K3136" s="191"/>
      <c r="L3136" s="191"/>
      <c r="M3136" s="191"/>
      <c r="N3136" s="191"/>
    </row>
    <row r="3137" spans="1:14" s="434" customFormat="1">
      <c r="A3137" s="191"/>
      <c r="B3137" s="191"/>
      <c r="C3137" s="63"/>
      <c r="D3137" s="191"/>
      <c r="E3137" s="63"/>
      <c r="F3137" s="63"/>
      <c r="G3137" s="191"/>
      <c r="H3137" s="191"/>
      <c r="I3137" s="191"/>
      <c r="J3137" s="191"/>
      <c r="K3137" s="191"/>
      <c r="L3137" s="191"/>
      <c r="M3137" s="191"/>
      <c r="N3137" s="191"/>
    </row>
    <row r="3138" spans="1:14" s="434" customFormat="1">
      <c r="A3138" s="191"/>
      <c r="B3138" s="191"/>
      <c r="C3138" s="63"/>
      <c r="D3138" s="191"/>
      <c r="E3138" s="63"/>
      <c r="F3138" s="63"/>
      <c r="G3138" s="191"/>
      <c r="H3138" s="191"/>
      <c r="I3138" s="191"/>
      <c r="J3138" s="191"/>
      <c r="K3138" s="191"/>
      <c r="L3138" s="191"/>
      <c r="M3138" s="191"/>
      <c r="N3138" s="191"/>
    </row>
    <row r="3139" spans="1:14" s="434" customFormat="1">
      <c r="A3139" s="191"/>
      <c r="B3139" s="191"/>
      <c r="C3139" s="63"/>
      <c r="D3139" s="191"/>
      <c r="E3139" s="63"/>
      <c r="F3139" s="63"/>
      <c r="G3139" s="191"/>
      <c r="H3139" s="191"/>
      <c r="I3139" s="191"/>
      <c r="J3139" s="191"/>
      <c r="K3139" s="191"/>
      <c r="L3139" s="191"/>
      <c r="M3139" s="191"/>
      <c r="N3139" s="191"/>
    </row>
    <row r="3140" spans="1:14" s="434" customFormat="1">
      <c r="A3140" s="191"/>
      <c r="B3140" s="191"/>
      <c r="C3140" s="63"/>
      <c r="D3140" s="191"/>
      <c r="E3140" s="63"/>
      <c r="F3140" s="63"/>
      <c r="G3140" s="191"/>
      <c r="H3140" s="191"/>
      <c r="I3140" s="191"/>
      <c r="J3140" s="191"/>
      <c r="K3140" s="191"/>
      <c r="L3140" s="191"/>
      <c r="M3140" s="191"/>
      <c r="N3140" s="191"/>
    </row>
    <row r="3141" spans="1:14" s="434" customFormat="1">
      <c r="A3141" s="191"/>
      <c r="B3141" s="191"/>
      <c r="C3141" s="63"/>
      <c r="D3141" s="191"/>
      <c r="E3141" s="63"/>
      <c r="F3141" s="63"/>
      <c r="G3141" s="191"/>
      <c r="H3141" s="191"/>
      <c r="I3141" s="191"/>
      <c r="J3141" s="191"/>
      <c r="K3141" s="191"/>
      <c r="L3141" s="191"/>
      <c r="M3141" s="191"/>
      <c r="N3141" s="191"/>
    </row>
    <row r="3142" spans="1:14" s="434" customFormat="1">
      <c r="A3142" s="191"/>
      <c r="B3142" s="191"/>
      <c r="C3142" s="63"/>
      <c r="D3142" s="191"/>
      <c r="E3142" s="63"/>
      <c r="F3142" s="63"/>
      <c r="G3142" s="191"/>
      <c r="H3142" s="191"/>
      <c r="I3142" s="191"/>
      <c r="J3142" s="191"/>
      <c r="K3142" s="191"/>
      <c r="L3142" s="191"/>
      <c r="M3142" s="191"/>
      <c r="N3142" s="191"/>
    </row>
    <row r="3143" spans="1:14" s="434" customFormat="1">
      <c r="A3143" s="191"/>
      <c r="B3143" s="191"/>
      <c r="C3143" s="63"/>
      <c r="D3143" s="191"/>
      <c r="E3143" s="63"/>
      <c r="F3143" s="63"/>
      <c r="G3143" s="191"/>
      <c r="H3143" s="191"/>
      <c r="I3143" s="191"/>
      <c r="J3143" s="191"/>
      <c r="K3143" s="191"/>
      <c r="L3143" s="191"/>
      <c r="M3143" s="191"/>
      <c r="N3143" s="191"/>
    </row>
    <row r="3144" spans="1:14" s="434" customFormat="1">
      <c r="A3144" s="191"/>
      <c r="B3144" s="191"/>
      <c r="C3144" s="63"/>
      <c r="D3144" s="191"/>
      <c r="E3144" s="63"/>
      <c r="F3144" s="63"/>
      <c r="G3144" s="191"/>
      <c r="H3144" s="191"/>
      <c r="I3144" s="191"/>
      <c r="J3144" s="191"/>
      <c r="K3144" s="191"/>
      <c r="L3144" s="191"/>
      <c r="M3144" s="191"/>
      <c r="N3144" s="191"/>
    </row>
    <row r="3145" spans="1:14" s="434" customFormat="1">
      <c r="A3145" s="191"/>
      <c r="B3145" s="191"/>
      <c r="C3145" s="63"/>
      <c r="D3145" s="191"/>
      <c r="E3145" s="63"/>
      <c r="F3145" s="63"/>
      <c r="G3145" s="191"/>
      <c r="H3145" s="191"/>
      <c r="I3145" s="191"/>
      <c r="J3145" s="191"/>
      <c r="K3145" s="191"/>
      <c r="L3145" s="191"/>
      <c r="M3145" s="191"/>
      <c r="N3145" s="191"/>
    </row>
    <row r="3146" spans="1:14" s="434" customFormat="1">
      <c r="A3146" s="191"/>
      <c r="B3146" s="191"/>
      <c r="C3146" s="63"/>
      <c r="D3146" s="191"/>
      <c r="E3146" s="63"/>
      <c r="F3146" s="63"/>
      <c r="G3146" s="191"/>
      <c r="H3146" s="191"/>
      <c r="I3146" s="191"/>
      <c r="J3146" s="191"/>
      <c r="K3146" s="191"/>
      <c r="L3146" s="191"/>
      <c r="M3146" s="191"/>
      <c r="N3146" s="191"/>
    </row>
    <row r="3147" spans="1:14" s="434" customFormat="1">
      <c r="A3147" s="191"/>
      <c r="B3147" s="191"/>
      <c r="C3147" s="63"/>
      <c r="D3147" s="191"/>
      <c r="E3147" s="63"/>
      <c r="F3147" s="63"/>
      <c r="G3147" s="191"/>
      <c r="H3147" s="191"/>
      <c r="I3147" s="191"/>
      <c r="J3147" s="191"/>
      <c r="K3147" s="191"/>
      <c r="L3147" s="191"/>
      <c r="M3147" s="191"/>
      <c r="N3147" s="191"/>
    </row>
    <row r="3148" spans="1:14" s="434" customFormat="1">
      <c r="A3148" s="191"/>
      <c r="B3148" s="191"/>
      <c r="C3148" s="63"/>
      <c r="D3148" s="191"/>
      <c r="E3148" s="63"/>
      <c r="F3148" s="63"/>
      <c r="G3148" s="191"/>
      <c r="H3148" s="191"/>
      <c r="I3148" s="191"/>
      <c r="J3148" s="191"/>
      <c r="K3148" s="191"/>
      <c r="L3148" s="191"/>
      <c r="M3148" s="191"/>
      <c r="N3148" s="191"/>
    </row>
    <row r="3149" spans="1:14" s="434" customFormat="1">
      <c r="A3149" s="191"/>
      <c r="B3149" s="191"/>
      <c r="C3149" s="63"/>
      <c r="D3149" s="191"/>
      <c r="E3149" s="63"/>
      <c r="F3149" s="63"/>
      <c r="G3149" s="191"/>
      <c r="H3149" s="191"/>
      <c r="I3149" s="191"/>
      <c r="J3149" s="191"/>
      <c r="K3149" s="191"/>
      <c r="L3149" s="191"/>
      <c r="M3149" s="191"/>
      <c r="N3149" s="191"/>
    </row>
    <row r="3150" spans="1:14" s="434" customFormat="1">
      <c r="A3150" s="191"/>
      <c r="B3150" s="191"/>
      <c r="C3150" s="63"/>
      <c r="D3150" s="191"/>
      <c r="E3150" s="63"/>
      <c r="F3150" s="63"/>
      <c r="G3150" s="191"/>
      <c r="H3150" s="191"/>
      <c r="I3150" s="191"/>
      <c r="J3150" s="191"/>
      <c r="K3150" s="191"/>
      <c r="L3150" s="191"/>
      <c r="M3150" s="191"/>
      <c r="N3150" s="191"/>
    </row>
    <row r="3151" spans="1:14" s="434" customFormat="1">
      <c r="A3151" s="191"/>
      <c r="B3151" s="191"/>
      <c r="C3151" s="63"/>
      <c r="D3151" s="191"/>
      <c r="E3151" s="63"/>
      <c r="F3151" s="63"/>
      <c r="G3151" s="191"/>
      <c r="H3151" s="191"/>
      <c r="I3151" s="191"/>
      <c r="J3151" s="191"/>
      <c r="K3151" s="191"/>
      <c r="L3151" s="191"/>
      <c r="M3151" s="191"/>
      <c r="N3151" s="191"/>
    </row>
    <row r="3152" spans="1:14" s="434" customFormat="1">
      <c r="A3152" s="191"/>
      <c r="B3152" s="191"/>
      <c r="C3152" s="63"/>
      <c r="D3152" s="191"/>
      <c r="E3152" s="63"/>
      <c r="F3152" s="63"/>
      <c r="G3152" s="191"/>
      <c r="H3152" s="191"/>
      <c r="I3152" s="191"/>
      <c r="J3152" s="191"/>
      <c r="K3152" s="191"/>
      <c r="L3152" s="191"/>
      <c r="M3152" s="191"/>
      <c r="N3152" s="191"/>
    </row>
    <row r="3153" spans="1:14" s="434" customFormat="1">
      <c r="A3153" s="191"/>
      <c r="B3153" s="191"/>
      <c r="C3153" s="63"/>
      <c r="D3153" s="191"/>
      <c r="E3153" s="63"/>
      <c r="F3153" s="63"/>
      <c r="G3153" s="191"/>
      <c r="H3153" s="191"/>
      <c r="I3153" s="191"/>
      <c r="J3153" s="191"/>
      <c r="K3153" s="191"/>
      <c r="L3153" s="191"/>
      <c r="M3153" s="191"/>
      <c r="N3153" s="191"/>
    </row>
    <row r="3154" spans="1:14" s="434" customFormat="1">
      <c r="A3154" s="191"/>
      <c r="B3154" s="191"/>
      <c r="C3154" s="63"/>
      <c r="D3154" s="191"/>
      <c r="E3154" s="63"/>
      <c r="F3154" s="63"/>
      <c r="G3154" s="191"/>
      <c r="H3154" s="191"/>
      <c r="I3154" s="191"/>
      <c r="J3154" s="191"/>
      <c r="K3154" s="191"/>
      <c r="L3154" s="191"/>
      <c r="M3154" s="191"/>
      <c r="N3154" s="191"/>
    </row>
    <row r="3155" spans="1:14" s="434" customFormat="1">
      <c r="A3155" s="191"/>
      <c r="B3155" s="191"/>
      <c r="C3155" s="63"/>
      <c r="D3155" s="191"/>
      <c r="E3155" s="63"/>
      <c r="F3155" s="63"/>
      <c r="G3155" s="191"/>
      <c r="H3155" s="191"/>
      <c r="I3155" s="191"/>
      <c r="J3155" s="191"/>
      <c r="K3155" s="191"/>
      <c r="L3155" s="191"/>
      <c r="M3155" s="191"/>
      <c r="N3155" s="191"/>
    </row>
    <row r="3156" spans="1:14" s="434" customFormat="1">
      <c r="A3156" s="191"/>
      <c r="B3156" s="191"/>
      <c r="C3156" s="63"/>
      <c r="D3156" s="191"/>
      <c r="E3156" s="63"/>
      <c r="F3156" s="63"/>
      <c r="G3156" s="191"/>
      <c r="H3156" s="191"/>
      <c r="I3156" s="191"/>
      <c r="J3156" s="191"/>
      <c r="K3156" s="191"/>
      <c r="L3156" s="191"/>
      <c r="M3156" s="191"/>
      <c r="N3156" s="191"/>
    </row>
    <row r="3157" spans="1:14" s="434" customFormat="1">
      <c r="A3157" s="191"/>
      <c r="B3157" s="191"/>
      <c r="C3157" s="63"/>
      <c r="D3157" s="191"/>
      <c r="E3157" s="63"/>
      <c r="F3157" s="63"/>
      <c r="G3157" s="191"/>
      <c r="H3157" s="191"/>
      <c r="I3157" s="191"/>
      <c r="J3157" s="191"/>
      <c r="K3157" s="191"/>
      <c r="L3157" s="191"/>
      <c r="M3157" s="191"/>
      <c r="N3157" s="191"/>
    </row>
    <row r="3158" spans="1:14" s="434" customFormat="1">
      <c r="A3158" s="191"/>
      <c r="B3158" s="191"/>
      <c r="C3158" s="63"/>
      <c r="D3158" s="191"/>
      <c r="E3158" s="63"/>
      <c r="F3158" s="63"/>
      <c r="G3158" s="191"/>
      <c r="H3158" s="191"/>
      <c r="I3158" s="191"/>
      <c r="J3158" s="191"/>
      <c r="K3158" s="191"/>
      <c r="L3158" s="191"/>
      <c r="M3158" s="191"/>
      <c r="N3158" s="191"/>
    </row>
    <row r="3159" spans="1:14" s="434" customFormat="1">
      <c r="A3159" s="191"/>
      <c r="B3159" s="191"/>
      <c r="C3159" s="63"/>
      <c r="D3159" s="191"/>
      <c r="E3159" s="63"/>
      <c r="F3159" s="63"/>
      <c r="G3159" s="191"/>
      <c r="H3159" s="191"/>
      <c r="I3159" s="191"/>
      <c r="J3159" s="191"/>
      <c r="K3159" s="191"/>
      <c r="L3159" s="191"/>
      <c r="M3159" s="191"/>
      <c r="N3159" s="191"/>
    </row>
    <row r="3160" spans="1:14" s="434" customFormat="1">
      <c r="A3160" s="191"/>
      <c r="B3160" s="191"/>
      <c r="C3160" s="63"/>
      <c r="D3160" s="191"/>
      <c r="E3160" s="63"/>
      <c r="F3160" s="63"/>
      <c r="G3160" s="191"/>
      <c r="H3160" s="191"/>
      <c r="I3160" s="191"/>
      <c r="J3160" s="191"/>
      <c r="K3160" s="191"/>
      <c r="L3160" s="191"/>
      <c r="M3160" s="191"/>
      <c r="N3160" s="191"/>
    </row>
    <row r="3161" spans="1:14" s="434" customFormat="1">
      <c r="A3161" s="191"/>
      <c r="B3161" s="191"/>
      <c r="C3161" s="63"/>
      <c r="D3161" s="191"/>
      <c r="E3161" s="63"/>
      <c r="F3161" s="63"/>
      <c r="G3161" s="191"/>
      <c r="H3161" s="191"/>
      <c r="I3161" s="191"/>
      <c r="J3161" s="191"/>
      <c r="K3161" s="191"/>
      <c r="L3161" s="191"/>
      <c r="M3161" s="191"/>
      <c r="N3161" s="191"/>
    </row>
    <row r="3162" spans="1:14" s="434" customFormat="1">
      <c r="A3162" s="191"/>
      <c r="B3162" s="191"/>
      <c r="C3162" s="63"/>
      <c r="D3162" s="191"/>
      <c r="E3162" s="63"/>
      <c r="F3162" s="63"/>
      <c r="G3162" s="191"/>
      <c r="H3162" s="191"/>
      <c r="I3162" s="191"/>
      <c r="J3162" s="191"/>
      <c r="K3162" s="191"/>
      <c r="L3162" s="191"/>
      <c r="M3162" s="191"/>
      <c r="N3162" s="191"/>
    </row>
    <row r="3163" spans="1:14" s="434" customFormat="1">
      <c r="A3163" s="191"/>
      <c r="B3163" s="191"/>
      <c r="C3163" s="63"/>
      <c r="D3163" s="191"/>
      <c r="E3163" s="63"/>
      <c r="F3163" s="63"/>
      <c r="G3163" s="191"/>
      <c r="H3163" s="191"/>
      <c r="I3163" s="191"/>
      <c r="J3163" s="191"/>
      <c r="K3163" s="191"/>
      <c r="L3163" s="191"/>
      <c r="M3163" s="191"/>
      <c r="N3163" s="191"/>
    </row>
    <row r="3164" spans="1:14" s="434" customFormat="1">
      <c r="A3164" s="191"/>
      <c r="B3164" s="191"/>
      <c r="C3164" s="63"/>
      <c r="D3164" s="191"/>
      <c r="E3164" s="63"/>
      <c r="F3164" s="63"/>
      <c r="G3164" s="191"/>
      <c r="H3164" s="191"/>
      <c r="I3164" s="191"/>
      <c r="J3164" s="191"/>
      <c r="K3164" s="191"/>
      <c r="L3164" s="191"/>
      <c r="M3164" s="191"/>
      <c r="N3164" s="191"/>
    </row>
    <row r="3165" spans="1:14" s="434" customFormat="1">
      <c r="A3165" s="191"/>
      <c r="B3165" s="191"/>
      <c r="C3165" s="63"/>
      <c r="D3165" s="191"/>
      <c r="E3165" s="63"/>
      <c r="F3165" s="63"/>
      <c r="G3165" s="191"/>
      <c r="H3165" s="191"/>
      <c r="I3165" s="191"/>
      <c r="J3165" s="191"/>
      <c r="K3165" s="191"/>
      <c r="L3165" s="191"/>
      <c r="M3165" s="191"/>
      <c r="N3165" s="191"/>
    </row>
    <row r="3166" spans="1:14" s="434" customFormat="1">
      <c r="A3166" s="191"/>
      <c r="B3166" s="191"/>
      <c r="C3166" s="63"/>
      <c r="D3166" s="191"/>
      <c r="E3166" s="63"/>
      <c r="F3166" s="63"/>
      <c r="G3166" s="191"/>
      <c r="H3166" s="191"/>
      <c r="I3166" s="191"/>
      <c r="J3166" s="191"/>
      <c r="K3166" s="191"/>
      <c r="L3166" s="191"/>
      <c r="M3166" s="191"/>
      <c r="N3166" s="191"/>
    </row>
    <row r="3167" spans="1:14" s="434" customFormat="1">
      <c r="A3167" s="191"/>
      <c r="B3167" s="191"/>
      <c r="C3167" s="63"/>
      <c r="D3167" s="191"/>
      <c r="E3167" s="63"/>
      <c r="F3167" s="63"/>
      <c r="G3167" s="191"/>
      <c r="H3167" s="191"/>
      <c r="I3167" s="191"/>
      <c r="J3167" s="191"/>
      <c r="K3167" s="191"/>
      <c r="L3167" s="191"/>
      <c r="M3167" s="191"/>
      <c r="N3167" s="191"/>
    </row>
    <row r="3168" spans="1:14" s="434" customFormat="1">
      <c r="A3168" s="191"/>
      <c r="B3168" s="191"/>
      <c r="C3168" s="63"/>
      <c r="D3168" s="191"/>
      <c r="E3168" s="63"/>
      <c r="F3168" s="63"/>
      <c r="G3168" s="191"/>
      <c r="H3168" s="191"/>
      <c r="I3168" s="191"/>
      <c r="J3168" s="191"/>
      <c r="K3168" s="191"/>
      <c r="L3168" s="191"/>
      <c r="M3168" s="191"/>
      <c r="N3168" s="191"/>
    </row>
    <row r="3169" spans="1:14" s="434" customFormat="1">
      <c r="A3169" s="191"/>
      <c r="B3169" s="191"/>
      <c r="C3169" s="63"/>
      <c r="D3169" s="191"/>
      <c r="E3169" s="63"/>
      <c r="F3169" s="63"/>
      <c r="G3169" s="191"/>
      <c r="H3169" s="191"/>
      <c r="I3169" s="191"/>
      <c r="J3169" s="191"/>
      <c r="K3169" s="191"/>
      <c r="L3169" s="191"/>
      <c r="M3169" s="191"/>
      <c r="N3169" s="191"/>
    </row>
    <row r="3170" spans="1:14" s="434" customFormat="1">
      <c r="A3170" s="191"/>
      <c r="B3170" s="191"/>
      <c r="C3170" s="63"/>
      <c r="D3170" s="191"/>
      <c r="E3170" s="63"/>
      <c r="F3170" s="63"/>
      <c r="G3170" s="191"/>
      <c r="H3170" s="191"/>
      <c r="I3170" s="191"/>
      <c r="J3170" s="191"/>
      <c r="K3170" s="191"/>
      <c r="L3170" s="191"/>
      <c r="M3170" s="191"/>
      <c r="N3170" s="191"/>
    </row>
    <row r="3171" spans="1:14" s="434" customFormat="1">
      <c r="A3171" s="191"/>
      <c r="B3171" s="191"/>
      <c r="C3171" s="63"/>
      <c r="D3171" s="191"/>
      <c r="E3171" s="63"/>
      <c r="F3171" s="63"/>
      <c r="G3171" s="191"/>
      <c r="H3171" s="191"/>
      <c r="I3171" s="191"/>
      <c r="J3171" s="191"/>
      <c r="K3171" s="191"/>
      <c r="L3171" s="191"/>
      <c r="M3171" s="191"/>
      <c r="N3171" s="191"/>
    </row>
    <row r="3172" spans="1:14" s="434" customFormat="1">
      <c r="A3172" s="191"/>
      <c r="B3172" s="191"/>
      <c r="C3172" s="63"/>
      <c r="D3172" s="191"/>
      <c r="E3172" s="63"/>
      <c r="F3172" s="63"/>
      <c r="G3172" s="191"/>
      <c r="H3172" s="191"/>
      <c r="I3172" s="191"/>
      <c r="J3172" s="191"/>
      <c r="K3172" s="191"/>
      <c r="L3172" s="191"/>
      <c r="M3172" s="191"/>
      <c r="N3172" s="191"/>
    </row>
    <row r="3173" spans="1:14" s="434" customFormat="1">
      <c r="A3173" s="191"/>
      <c r="B3173" s="191"/>
      <c r="C3173" s="63"/>
      <c r="D3173" s="191"/>
      <c r="E3173" s="63"/>
      <c r="F3173" s="63"/>
      <c r="G3173" s="191"/>
      <c r="H3173" s="191"/>
      <c r="I3173" s="191"/>
      <c r="J3173" s="191"/>
      <c r="K3173" s="191"/>
      <c r="L3173" s="191"/>
      <c r="M3173" s="191"/>
      <c r="N3173" s="191"/>
    </row>
    <row r="3174" spans="1:14" s="434" customFormat="1">
      <c r="A3174" s="191"/>
      <c r="B3174" s="191"/>
      <c r="C3174" s="63"/>
      <c r="D3174" s="191"/>
      <c r="E3174" s="63"/>
      <c r="F3174" s="63"/>
      <c r="G3174" s="191"/>
      <c r="H3174" s="191"/>
      <c r="I3174" s="191"/>
      <c r="J3174" s="191"/>
      <c r="K3174" s="191"/>
      <c r="L3174" s="191"/>
      <c r="M3174" s="191"/>
      <c r="N3174" s="191"/>
    </row>
    <row r="3175" spans="1:14" s="434" customFormat="1">
      <c r="A3175" s="191"/>
      <c r="B3175" s="191"/>
      <c r="C3175" s="63"/>
      <c r="D3175" s="191"/>
      <c r="E3175" s="63"/>
      <c r="F3175" s="63"/>
      <c r="G3175" s="191"/>
      <c r="H3175" s="191"/>
      <c r="I3175" s="191"/>
      <c r="J3175" s="191"/>
      <c r="K3175" s="191"/>
      <c r="L3175" s="191"/>
      <c r="M3175" s="191"/>
      <c r="N3175" s="191"/>
    </row>
    <row r="3176" spans="1:14" s="434" customFormat="1">
      <c r="A3176" s="191"/>
      <c r="B3176" s="191"/>
      <c r="C3176" s="63"/>
      <c r="D3176" s="191"/>
      <c r="E3176" s="63"/>
      <c r="F3176" s="63"/>
      <c r="G3176" s="191"/>
      <c r="H3176" s="191"/>
      <c r="I3176" s="191"/>
      <c r="J3176" s="191"/>
      <c r="K3176" s="191"/>
      <c r="L3176" s="191"/>
      <c r="M3176" s="191"/>
      <c r="N3176" s="191"/>
    </row>
    <row r="3177" spans="1:14" s="434" customFormat="1">
      <c r="A3177" s="191"/>
      <c r="B3177" s="191"/>
      <c r="C3177" s="63"/>
      <c r="D3177" s="191"/>
      <c r="E3177" s="63"/>
      <c r="F3177" s="63"/>
      <c r="G3177" s="191"/>
      <c r="H3177" s="191"/>
      <c r="I3177" s="191"/>
      <c r="J3177" s="191"/>
      <c r="K3177" s="191"/>
      <c r="L3177" s="191"/>
      <c r="M3177" s="191"/>
      <c r="N3177" s="191"/>
    </row>
    <row r="3178" spans="1:14" s="434" customFormat="1">
      <c r="A3178" s="191"/>
      <c r="B3178" s="191"/>
      <c r="C3178" s="63"/>
      <c r="D3178" s="191"/>
      <c r="E3178" s="63"/>
      <c r="F3178" s="63"/>
      <c r="G3178" s="191"/>
      <c r="H3178" s="191"/>
      <c r="I3178" s="191"/>
      <c r="J3178" s="191"/>
      <c r="K3178" s="191"/>
      <c r="L3178" s="191"/>
      <c r="M3178" s="191"/>
      <c r="N3178" s="191"/>
    </row>
    <row r="3179" spans="1:14" s="434" customFormat="1">
      <c r="A3179" s="191"/>
      <c r="B3179" s="191"/>
      <c r="C3179" s="63"/>
      <c r="D3179" s="191"/>
      <c r="E3179" s="63"/>
      <c r="F3179" s="63"/>
      <c r="G3179" s="191"/>
      <c r="H3179" s="191"/>
      <c r="I3179" s="191"/>
      <c r="J3179" s="191"/>
      <c r="K3179" s="191"/>
      <c r="L3179" s="191"/>
      <c r="M3179" s="191"/>
      <c r="N3179" s="191"/>
    </row>
    <row r="3180" spans="1:14" s="434" customFormat="1">
      <c r="A3180" s="191"/>
      <c r="B3180" s="191"/>
      <c r="C3180" s="63"/>
      <c r="D3180" s="191"/>
      <c r="E3180" s="63"/>
      <c r="F3180" s="63"/>
      <c r="G3180" s="191"/>
      <c r="H3180" s="191"/>
      <c r="I3180" s="191"/>
      <c r="J3180" s="191"/>
      <c r="K3180" s="191"/>
      <c r="L3180" s="191"/>
      <c r="M3180" s="191"/>
      <c r="N3180" s="191"/>
    </row>
    <row r="3181" spans="1:14" s="434" customFormat="1">
      <c r="A3181" s="191"/>
      <c r="B3181" s="191"/>
      <c r="C3181" s="63"/>
      <c r="D3181" s="191"/>
      <c r="E3181" s="63"/>
      <c r="F3181" s="63"/>
      <c r="G3181" s="191"/>
      <c r="H3181" s="191"/>
      <c r="I3181" s="191"/>
      <c r="J3181" s="191"/>
      <c r="K3181" s="191"/>
      <c r="L3181" s="191"/>
      <c r="M3181" s="191"/>
      <c r="N3181" s="191"/>
    </row>
    <row r="3182" spans="1:14" s="434" customFormat="1">
      <c r="A3182" s="191"/>
      <c r="B3182" s="191"/>
      <c r="C3182" s="63"/>
      <c r="D3182" s="191"/>
      <c r="E3182" s="63"/>
      <c r="F3182" s="63"/>
      <c r="G3182" s="191"/>
      <c r="H3182" s="191"/>
      <c r="I3182" s="191"/>
      <c r="J3182" s="191"/>
      <c r="K3182" s="191"/>
      <c r="L3182" s="191"/>
      <c r="M3182" s="191"/>
      <c r="N3182" s="191"/>
    </row>
    <row r="3183" spans="1:14" s="434" customFormat="1">
      <c r="A3183" s="191"/>
      <c r="B3183" s="191"/>
      <c r="C3183" s="63"/>
      <c r="D3183" s="191"/>
      <c r="E3183" s="63"/>
      <c r="F3183" s="63"/>
      <c r="G3183" s="191"/>
      <c r="H3183" s="191"/>
      <c r="I3183" s="191"/>
      <c r="J3183" s="191"/>
      <c r="K3183" s="191"/>
      <c r="L3183" s="191"/>
      <c r="M3183" s="191"/>
      <c r="N3183" s="191"/>
    </row>
    <row r="3184" spans="1:14" s="434" customFormat="1">
      <c r="A3184" s="191"/>
      <c r="B3184" s="191"/>
      <c r="C3184" s="63"/>
      <c r="D3184" s="191"/>
      <c r="E3184" s="63"/>
      <c r="F3184" s="63"/>
      <c r="G3184" s="191"/>
      <c r="H3184" s="191"/>
      <c r="I3184" s="191"/>
      <c r="J3184" s="191"/>
      <c r="K3184" s="191"/>
      <c r="L3184" s="191"/>
      <c r="M3184" s="191"/>
      <c r="N3184" s="191"/>
    </row>
    <row r="3185" spans="1:14" s="434" customFormat="1">
      <c r="A3185" s="191"/>
      <c r="B3185" s="191"/>
      <c r="C3185" s="63"/>
      <c r="D3185" s="191"/>
      <c r="E3185" s="63"/>
      <c r="F3185" s="63"/>
      <c r="G3185" s="191"/>
      <c r="H3185" s="191"/>
      <c r="I3185" s="191"/>
      <c r="J3185" s="191"/>
      <c r="K3185" s="191"/>
      <c r="L3185" s="191"/>
      <c r="M3185" s="191"/>
      <c r="N3185" s="191"/>
    </row>
    <row r="3186" spans="1:14" s="434" customFormat="1">
      <c r="A3186" s="191"/>
      <c r="B3186" s="191"/>
      <c r="C3186" s="63"/>
      <c r="D3186" s="191"/>
      <c r="E3186" s="63"/>
      <c r="F3186" s="63"/>
      <c r="G3186" s="191"/>
      <c r="H3186" s="191"/>
      <c r="I3186" s="191"/>
      <c r="J3186" s="191"/>
      <c r="K3186" s="191"/>
      <c r="L3186" s="191"/>
      <c r="M3186" s="191"/>
      <c r="N3186" s="191"/>
    </row>
    <row r="3187" spans="1:14" s="434" customFormat="1">
      <c r="A3187" s="191"/>
      <c r="B3187" s="191"/>
      <c r="C3187" s="63"/>
      <c r="D3187" s="191"/>
      <c r="E3187" s="63"/>
      <c r="F3187" s="63"/>
      <c r="G3187" s="191"/>
      <c r="H3187" s="191"/>
      <c r="I3187" s="191"/>
      <c r="J3187" s="191"/>
      <c r="K3187" s="191"/>
      <c r="L3187" s="191"/>
      <c r="M3187" s="191"/>
      <c r="N3187" s="191"/>
    </row>
    <row r="3188" spans="1:14" s="434" customFormat="1">
      <c r="A3188" s="191"/>
      <c r="B3188" s="191"/>
      <c r="C3188" s="63"/>
      <c r="D3188" s="191"/>
      <c r="E3188" s="63"/>
      <c r="F3188" s="63"/>
      <c r="G3188" s="191"/>
      <c r="H3188" s="191"/>
      <c r="I3188" s="191"/>
      <c r="J3188" s="191"/>
      <c r="K3188" s="191"/>
      <c r="L3188" s="191"/>
      <c r="M3188" s="191"/>
      <c r="N3188" s="191"/>
    </row>
    <row r="3189" spans="1:14" s="434" customFormat="1">
      <c r="A3189" s="191"/>
      <c r="B3189" s="191"/>
      <c r="C3189" s="63"/>
      <c r="D3189" s="191"/>
      <c r="E3189" s="63"/>
      <c r="F3189" s="63"/>
      <c r="G3189" s="191"/>
      <c r="H3189" s="191"/>
      <c r="I3189" s="191"/>
      <c r="J3189" s="191"/>
      <c r="K3189" s="191"/>
      <c r="L3189" s="191"/>
      <c r="M3189" s="191"/>
      <c r="N3189" s="191"/>
    </row>
    <row r="3190" spans="1:14" s="434" customFormat="1">
      <c r="A3190" s="191"/>
      <c r="B3190" s="191"/>
      <c r="C3190" s="63"/>
      <c r="D3190" s="191"/>
      <c r="E3190" s="63"/>
      <c r="F3190" s="63"/>
      <c r="G3190" s="191"/>
      <c r="H3190" s="191"/>
      <c r="I3190" s="191"/>
      <c r="J3190" s="191"/>
      <c r="K3190" s="191"/>
      <c r="L3190" s="191"/>
      <c r="M3190" s="191"/>
      <c r="N3190" s="191"/>
    </row>
    <row r="3191" spans="1:14" s="434" customFormat="1">
      <c r="A3191" s="191"/>
      <c r="B3191" s="191"/>
      <c r="C3191" s="63"/>
      <c r="D3191" s="191"/>
      <c r="E3191" s="63"/>
      <c r="F3191" s="63"/>
      <c r="G3191" s="191"/>
      <c r="H3191" s="191"/>
      <c r="I3191" s="191"/>
      <c r="J3191" s="191"/>
      <c r="K3191" s="191"/>
      <c r="L3191" s="191"/>
      <c r="M3191" s="191"/>
      <c r="N3191" s="191"/>
    </row>
    <row r="3192" spans="1:14" s="434" customFormat="1">
      <c r="A3192" s="191"/>
      <c r="B3192" s="191"/>
      <c r="C3192" s="63"/>
      <c r="D3192" s="191"/>
      <c r="E3192" s="63"/>
      <c r="F3192" s="63"/>
      <c r="G3192" s="191"/>
      <c r="H3192" s="191"/>
      <c r="I3192" s="191"/>
      <c r="J3192" s="191"/>
      <c r="K3192" s="191"/>
      <c r="L3192" s="191"/>
      <c r="M3192" s="191"/>
      <c r="N3192" s="191"/>
    </row>
    <row r="3193" spans="1:14" s="434" customFormat="1">
      <c r="A3193" s="191"/>
      <c r="B3193" s="191"/>
      <c r="C3193" s="63"/>
      <c r="D3193" s="191"/>
      <c r="E3193" s="63"/>
      <c r="F3193" s="63"/>
      <c r="G3193" s="191"/>
      <c r="H3193" s="191"/>
      <c r="I3193" s="191"/>
      <c r="J3193" s="191"/>
      <c r="K3193" s="191"/>
      <c r="L3193" s="191"/>
      <c r="M3193" s="191"/>
      <c r="N3193" s="191"/>
    </row>
    <row r="3194" spans="1:14" s="434" customFormat="1">
      <c r="A3194" s="191"/>
      <c r="B3194" s="191"/>
      <c r="C3194" s="63"/>
      <c r="D3194" s="191"/>
      <c r="E3194" s="63"/>
      <c r="F3194" s="63"/>
      <c r="G3194" s="191"/>
      <c r="H3194" s="191"/>
      <c r="I3194" s="191"/>
      <c r="J3194" s="191"/>
      <c r="K3194" s="191"/>
      <c r="L3194" s="191"/>
      <c r="M3194" s="191"/>
      <c r="N3194" s="191"/>
    </row>
    <row r="3195" spans="1:14" s="434" customFormat="1">
      <c r="A3195" s="191"/>
      <c r="B3195" s="191"/>
      <c r="C3195" s="63"/>
      <c r="D3195" s="191"/>
      <c r="E3195" s="63"/>
      <c r="F3195" s="63"/>
      <c r="G3195" s="191"/>
      <c r="H3195" s="191"/>
      <c r="I3195" s="191"/>
      <c r="J3195" s="191"/>
      <c r="K3195" s="191"/>
      <c r="L3195" s="191"/>
      <c r="M3195" s="191"/>
      <c r="N3195" s="191"/>
    </row>
    <row r="3196" spans="1:14" s="434" customFormat="1">
      <c r="A3196" s="191"/>
      <c r="B3196" s="191"/>
      <c r="C3196" s="63"/>
      <c r="D3196" s="191"/>
      <c r="E3196" s="63"/>
      <c r="F3196" s="63"/>
      <c r="G3196" s="191"/>
      <c r="H3196" s="191"/>
      <c r="I3196" s="191"/>
      <c r="J3196" s="191"/>
      <c r="K3196" s="191"/>
      <c r="L3196" s="191"/>
      <c r="M3196" s="191"/>
      <c r="N3196" s="191"/>
    </row>
    <row r="3197" spans="1:14" s="434" customFormat="1">
      <c r="A3197" s="191"/>
      <c r="B3197" s="191"/>
      <c r="C3197" s="63"/>
      <c r="D3197" s="191"/>
      <c r="E3197" s="63"/>
      <c r="F3197" s="63"/>
      <c r="G3197" s="191"/>
      <c r="H3197" s="191"/>
      <c r="I3197" s="191"/>
      <c r="J3197" s="191"/>
      <c r="K3197" s="191"/>
      <c r="L3197" s="191"/>
      <c r="M3197" s="191"/>
      <c r="N3197" s="191"/>
    </row>
    <row r="3198" spans="1:14" s="434" customFormat="1">
      <c r="A3198" s="191"/>
      <c r="B3198" s="191"/>
      <c r="C3198" s="63"/>
      <c r="D3198" s="191"/>
      <c r="E3198" s="63"/>
      <c r="F3198" s="63"/>
      <c r="G3198" s="191"/>
      <c r="H3198" s="191"/>
      <c r="I3198" s="191"/>
      <c r="J3198" s="191"/>
      <c r="K3198" s="191"/>
      <c r="L3198" s="191"/>
      <c r="M3198" s="191"/>
      <c r="N3198" s="191"/>
    </row>
    <row r="3199" spans="1:14" s="434" customFormat="1">
      <c r="A3199" s="191"/>
      <c r="B3199" s="191"/>
      <c r="C3199" s="63"/>
      <c r="D3199" s="191"/>
      <c r="E3199" s="63"/>
      <c r="F3199" s="63"/>
      <c r="G3199" s="191"/>
      <c r="H3199" s="191"/>
      <c r="I3199" s="191"/>
      <c r="J3199" s="191"/>
      <c r="K3199" s="191"/>
      <c r="L3199" s="191"/>
      <c r="M3199" s="191"/>
      <c r="N3199" s="191"/>
    </row>
    <row r="3200" spans="1:14" s="434" customFormat="1">
      <c r="A3200" s="191"/>
      <c r="B3200" s="191"/>
      <c r="C3200" s="63"/>
      <c r="D3200" s="191"/>
      <c r="E3200" s="63"/>
      <c r="F3200" s="63"/>
      <c r="G3200" s="191"/>
      <c r="H3200" s="191"/>
      <c r="I3200" s="191"/>
      <c r="J3200" s="191"/>
      <c r="K3200" s="191"/>
      <c r="L3200" s="191"/>
      <c r="M3200" s="191"/>
      <c r="N3200" s="191"/>
    </row>
    <row r="3201" spans="1:14" s="434" customFormat="1">
      <c r="A3201" s="191"/>
      <c r="B3201" s="191"/>
      <c r="C3201" s="63"/>
      <c r="D3201" s="191"/>
      <c r="E3201" s="63"/>
      <c r="F3201" s="63"/>
      <c r="G3201" s="191"/>
      <c r="H3201" s="191"/>
      <c r="I3201" s="191"/>
      <c r="J3201" s="191"/>
      <c r="K3201" s="191"/>
      <c r="L3201" s="191"/>
      <c r="M3201" s="191"/>
      <c r="N3201" s="191"/>
    </row>
    <row r="3202" spans="1:14" s="434" customFormat="1">
      <c r="A3202" s="191"/>
      <c r="B3202" s="191"/>
      <c r="C3202" s="63"/>
      <c r="D3202" s="191"/>
      <c r="E3202" s="63"/>
      <c r="F3202" s="63"/>
      <c r="G3202" s="191"/>
      <c r="H3202" s="191"/>
      <c r="I3202" s="191"/>
      <c r="J3202" s="191"/>
      <c r="K3202" s="191"/>
      <c r="L3202" s="191"/>
      <c r="M3202" s="191"/>
      <c r="N3202" s="191"/>
    </row>
    <row r="3203" spans="1:14" s="434" customFormat="1">
      <c r="A3203" s="191"/>
      <c r="B3203" s="191"/>
      <c r="C3203" s="63"/>
      <c r="D3203" s="191"/>
      <c r="E3203" s="63"/>
      <c r="F3203" s="63"/>
      <c r="G3203" s="191"/>
      <c r="H3203" s="191"/>
      <c r="I3203" s="191"/>
      <c r="J3203" s="191"/>
      <c r="K3203" s="191"/>
      <c r="L3203" s="191"/>
      <c r="M3203" s="191"/>
      <c r="N3203" s="191"/>
    </row>
    <row r="3204" spans="1:14" s="434" customFormat="1">
      <c r="A3204" s="191"/>
      <c r="B3204" s="191"/>
      <c r="C3204" s="63"/>
      <c r="D3204" s="191"/>
      <c r="E3204" s="63"/>
      <c r="F3204" s="63"/>
      <c r="G3204" s="191"/>
      <c r="H3204" s="191"/>
      <c r="I3204" s="191"/>
      <c r="J3204" s="191"/>
      <c r="K3204" s="191"/>
      <c r="L3204" s="191"/>
      <c r="M3204" s="191"/>
      <c r="N3204" s="191"/>
    </row>
    <row r="3205" spans="1:14" s="434" customFormat="1">
      <c r="A3205" s="191"/>
      <c r="B3205" s="191"/>
      <c r="C3205" s="63"/>
      <c r="D3205" s="191"/>
      <c r="E3205" s="63"/>
      <c r="F3205" s="63"/>
      <c r="G3205" s="191"/>
      <c r="H3205" s="191"/>
      <c r="I3205" s="191"/>
      <c r="J3205" s="191"/>
      <c r="K3205" s="191"/>
      <c r="L3205" s="191"/>
      <c r="M3205" s="191"/>
      <c r="N3205" s="191"/>
    </row>
    <row r="3206" spans="1:14" s="434" customFormat="1">
      <c r="A3206" s="191"/>
      <c r="B3206" s="191"/>
      <c r="C3206" s="63"/>
      <c r="D3206" s="191"/>
      <c r="E3206" s="63"/>
      <c r="F3206" s="63"/>
      <c r="G3206" s="191"/>
      <c r="H3206" s="191"/>
      <c r="I3206" s="191"/>
      <c r="J3206" s="191"/>
      <c r="K3206" s="191"/>
      <c r="L3206" s="191"/>
      <c r="M3206" s="191"/>
      <c r="N3206" s="191"/>
    </row>
    <row r="3207" spans="1:14" s="434" customFormat="1">
      <c r="A3207" s="191"/>
      <c r="B3207" s="191"/>
      <c r="C3207" s="63"/>
      <c r="D3207" s="191"/>
      <c r="E3207" s="63"/>
      <c r="F3207" s="63"/>
      <c r="G3207" s="191"/>
      <c r="H3207" s="191"/>
      <c r="I3207" s="191"/>
      <c r="J3207" s="191"/>
      <c r="K3207" s="191"/>
      <c r="L3207" s="191"/>
      <c r="M3207" s="191"/>
      <c r="N3207" s="191"/>
    </row>
    <row r="3208" spans="1:14" s="434" customFormat="1">
      <c r="A3208" s="191"/>
      <c r="B3208" s="191"/>
      <c r="C3208" s="63"/>
      <c r="D3208" s="191"/>
      <c r="E3208" s="63"/>
      <c r="F3208" s="63"/>
      <c r="G3208" s="191"/>
      <c r="H3208" s="191"/>
      <c r="I3208" s="191"/>
      <c r="J3208" s="191"/>
      <c r="K3208" s="191"/>
      <c r="L3208" s="191"/>
      <c r="M3208" s="191"/>
      <c r="N3208" s="191"/>
    </row>
    <row r="3209" spans="1:14" s="434" customFormat="1">
      <c r="A3209" s="191"/>
      <c r="B3209" s="191"/>
      <c r="C3209" s="63"/>
      <c r="D3209" s="191"/>
      <c r="E3209" s="63"/>
      <c r="F3209" s="63"/>
      <c r="G3209" s="191"/>
      <c r="H3209" s="191"/>
      <c r="I3209" s="191"/>
      <c r="J3209" s="191"/>
      <c r="K3209" s="191"/>
      <c r="L3209" s="191"/>
      <c r="M3209" s="191"/>
      <c r="N3209" s="191"/>
    </row>
    <row r="3210" spans="1:14" s="434" customFormat="1">
      <c r="A3210" s="191"/>
      <c r="B3210" s="191"/>
      <c r="C3210" s="63"/>
      <c r="D3210" s="191"/>
      <c r="E3210" s="63"/>
      <c r="F3210" s="63"/>
      <c r="G3210" s="191"/>
      <c r="H3210" s="191"/>
      <c r="I3210" s="191"/>
      <c r="J3210" s="191"/>
      <c r="K3210" s="191"/>
      <c r="L3210" s="191"/>
      <c r="M3210" s="191"/>
      <c r="N3210" s="191"/>
    </row>
    <row r="3211" spans="1:14" s="434" customFormat="1">
      <c r="A3211" s="191"/>
      <c r="B3211" s="191"/>
      <c r="C3211" s="63"/>
      <c r="D3211" s="191"/>
      <c r="E3211" s="63"/>
      <c r="F3211" s="63"/>
      <c r="G3211" s="191"/>
      <c r="H3211" s="191"/>
      <c r="I3211" s="191"/>
      <c r="J3211" s="191"/>
      <c r="K3211" s="191"/>
      <c r="L3211" s="191"/>
      <c r="M3211" s="191"/>
      <c r="N3211" s="191"/>
    </row>
    <row r="3212" spans="1:14" s="434" customFormat="1">
      <c r="A3212" s="191"/>
      <c r="B3212" s="191"/>
      <c r="C3212" s="63"/>
      <c r="D3212" s="191"/>
      <c r="E3212" s="63"/>
      <c r="F3212" s="63"/>
      <c r="G3212" s="191"/>
      <c r="H3212" s="191"/>
      <c r="I3212" s="191"/>
      <c r="J3212" s="191"/>
      <c r="K3212" s="191"/>
      <c r="L3212" s="191"/>
      <c r="M3212" s="191"/>
      <c r="N3212" s="191"/>
    </row>
    <row r="3213" spans="1:14" s="434" customFormat="1">
      <c r="A3213" s="191"/>
      <c r="B3213" s="191"/>
      <c r="C3213" s="63"/>
      <c r="D3213" s="191"/>
      <c r="E3213" s="63"/>
      <c r="F3213" s="63"/>
      <c r="G3213" s="191"/>
      <c r="H3213" s="191"/>
      <c r="I3213" s="191"/>
      <c r="J3213" s="191"/>
      <c r="K3213" s="191"/>
      <c r="L3213" s="191"/>
      <c r="M3213" s="191"/>
      <c r="N3213" s="191"/>
    </row>
    <row r="3214" spans="1:14" s="434" customFormat="1">
      <c r="A3214" s="191"/>
      <c r="B3214" s="191"/>
      <c r="C3214" s="63"/>
      <c r="D3214" s="191"/>
      <c r="E3214" s="63"/>
      <c r="F3214" s="63"/>
      <c r="G3214" s="191"/>
      <c r="H3214" s="191"/>
      <c r="I3214" s="191"/>
      <c r="J3214" s="191"/>
      <c r="K3214" s="191"/>
      <c r="L3214" s="191"/>
      <c r="M3214" s="191"/>
      <c r="N3214" s="191"/>
    </row>
    <row r="3215" spans="1:14" s="434" customFormat="1">
      <c r="A3215" s="191"/>
      <c r="B3215" s="191"/>
      <c r="C3215" s="63"/>
      <c r="D3215" s="191"/>
      <c r="E3215" s="63"/>
      <c r="F3215" s="63"/>
      <c r="G3215" s="191"/>
      <c r="H3215" s="191"/>
      <c r="I3215" s="191"/>
      <c r="J3215" s="191"/>
      <c r="K3215" s="191"/>
      <c r="L3215" s="191"/>
      <c r="M3215" s="191"/>
      <c r="N3215" s="191"/>
    </row>
    <row r="3216" spans="1:14" s="434" customFormat="1">
      <c r="A3216" s="191"/>
      <c r="B3216" s="191"/>
      <c r="C3216" s="63"/>
      <c r="D3216" s="191"/>
      <c r="E3216" s="63"/>
      <c r="F3216" s="63"/>
      <c r="G3216" s="191"/>
      <c r="H3216" s="191"/>
      <c r="I3216" s="191"/>
      <c r="J3216" s="191"/>
      <c r="K3216" s="191"/>
      <c r="L3216" s="191"/>
      <c r="M3216" s="191"/>
      <c r="N3216" s="191"/>
    </row>
    <row r="3217" spans="1:14" s="434" customFormat="1">
      <c r="A3217" s="191"/>
      <c r="B3217" s="191"/>
      <c r="C3217" s="63"/>
      <c r="D3217" s="191"/>
      <c r="E3217" s="63"/>
      <c r="F3217" s="63"/>
      <c r="G3217" s="191"/>
      <c r="H3217" s="191"/>
      <c r="I3217" s="191"/>
      <c r="J3217" s="191"/>
      <c r="K3217" s="191"/>
      <c r="L3217" s="191"/>
      <c r="M3217" s="191"/>
      <c r="N3217" s="191"/>
    </row>
    <row r="3218" spans="1:14" s="434" customFormat="1">
      <c r="A3218" s="191"/>
      <c r="B3218" s="191"/>
      <c r="C3218" s="63"/>
      <c r="D3218" s="191"/>
      <c r="E3218" s="63"/>
      <c r="F3218" s="63"/>
      <c r="G3218" s="191"/>
      <c r="H3218" s="191"/>
      <c r="I3218" s="191"/>
      <c r="J3218" s="191"/>
      <c r="K3218" s="191"/>
      <c r="L3218" s="191"/>
      <c r="M3218" s="191"/>
      <c r="N3218" s="191"/>
    </row>
    <row r="3219" spans="1:14" s="434" customFormat="1">
      <c r="A3219" s="191"/>
      <c r="B3219" s="191"/>
      <c r="C3219" s="63"/>
      <c r="D3219" s="191"/>
      <c r="E3219" s="63"/>
      <c r="F3219" s="63"/>
      <c r="G3219" s="191"/>
      <c r="H3219" s="191"/>
      <c r="I3219" s="191"/>
      <c r="J3219" s="191"/>
      <c r="K3219" s="191"/>
      <c r="L3219" s="191"/>
      <c r="M3219" s="191"/>
      <c r="N3219" s="191"/>
    </row>
    <row r="3220" spans="1:14" s="434" customFormat="1">
      <c r="A3220" s="191"/>
      <c r="B3220" s="191"/>
      <c r="C3220" s="63"/>
      <c r="D3220" s="191"/>
      <c r="E3220" s="63"/>
      <c r="F3220" s="63"/>
      <c r="G3220" s="191"/>
      <c r="H3220" s="191"/>
      <c r="I3220" s="191"/>
      <c r="J3220" s="191"/>
      <c r="K3220" s="191"/>
      <c r="L3220" s="191"/>
      <c r="M3220" s="191"/>
      <c r="N3220" s="191"/>
    </row>
    <row r="3221" spans="1:14" s="434" customFormat="1">
      <c r="A3221" s="191"/>
      <c r="B3221" s="191"/>
      <c r="C3221" s="63"/>
      <c r="D3221" s="191"/>
      <c r="E3221" s="63"/>
      <c r="F3221" s="63"/>
      <c r="G3221" s="191"/>
      <c r="H3221" s="191"/>
      <c r="I3221" s="191"/>
      <c r="J3221" s="191"/>
      <c r="K3221" s="191"/>
      <c r="L3221" s="191"/>
      <c r="M3221" s="191"/>
      <c r="N3221" s="191"/>
    </row>
    <row r="3222" spans="1:14" s="434" customFormat="1">
      <c r="A3222" s="191"/>
      <c r="B3222" s="191"/>
      <c r="C3222" s="63"/>
      <c r="D3222" s="191"/>
      <c r="E3222" s="63"/>
      <c r="F3222" s="63"/>
      <c r="G3222" s="191"/>
      <c r="H3222" s="191"/>
      <c r="I3222" s="191"/>
      <c r="J3222" s="191"/>
      <c r="K3222" s="191"/>
      <c r="L3222" s="191"/>
      <c r="M3222" s="191"/>
      <c r="N3222" s="191"/>
    </row>
    <row r="3223" spans="1:14" s="434" customFormat="1">
      <c r="A3223" s="191"/>
      <c r="B3223" s="191"/>
      <c r="C3223" s="63"/>
      <c r="D3223" s="191"/>
      <c r="E3223" s="63"/>
      <c r="F3223" s="63"/>
      <c r="G3223" s="191"/>
      <c r="H3223" s="191"/>
      <c r="I3223" s="191"/>
      <c r="J3223" s="191"/>
      <c r="K3223" s="191"/>
      <c r="L3223" s="191"/>
      <c r="M3223" s="191"/>
      <c r="N3223" s="191"/>
    </row>
    <row r="3224" spans="1:14" s="434" customFormat="1">
      <c r="A3224" s="191"/>
      <c r="B3224" s="191"/>
      <c r="C3224" s="63"/>
      <c r="D3224" s="191"/>
      <c r="E3224" s="63"/>
      <c r="F3224" s="63"/>
      <c r="G3224" s="191"/>
      <c r="H3224" s="191"/>
      <c r="I3224" s="191"/>
      <c r="J3224" s="191"/>
      <c r="K3224" s="191"/>
      <c r="L3224" s="191"/>
      <c r="M3224" s="191"/>
      <c r="N3224" s="191"/>
    </row>
    <row r="3225" spans="1:14" s="434" customFormat="1">
      <c r="A3225" s="191"/>
      <c r="B3225" s="191"/>
      <c r="C3225" s="63"/>
      <c r="D3225" s="191"/>
      <c r="E3225" s="63"/>
      <c r="F3225" s="63"/>
      <c r="G3225" s="191"/>
      <c r="H3225" s="191"/>
      <c r="I3225" s="191"/>
      <c r="J3225" s="191"/>
      <c r="K3225" s="191"/>
      <c r="L3225" s="191"/>
      <c r="M3225" s="191"/>
      <c r="N3225" s="191"/>
    </row>
    <row r="3226" spans="1:14" s="434" customFormat="1">
      <c r="A3226" s="191"/>
      <c r="B3226" s="191"/>
      <c r="C3226" s="63"/>
      <c r="D3226" s="191"/>
      <c r="E3226" s="63"/>
      <c r="F3226" s="63"/>
      <c r="G3226" s="191"/>
      <c r="H3226" s="191"/>
      <c r="I3226" s="191"/>
      <c r="J3226" s="191"/>
      <c r="K3226" s="191"/>
      <c r="L3226" s="191"/>
      <c r="M3226" s="191"/>
      <c r="N3226" s="191"/>
    </row>
    <row r="3227" spans="1:14" s="434" customFormat="1">
      <c r="A3227" s="191"/>
      <c r="B3227" s="191"/>
      <c r="C3227" s="63"/>
      <c r="D3227" s="191"/>
      <c r="E3227" s="63"/>
      <c r="F3227" s="63"/>
      <c r="G3227" s="191"/>
      <c r="H3227" s="191"/>
      <c r="I3227" s="191"/>
      <c r="J3227" s="191"/>
      <c r="K3227" s="191"/>
      <c r="L3227" s="191"/>
      <c r="M3227" s="191"/>
      <c r="N3227" s="191"/>
    </row>
    <row r="3228" spans="1:14" s="434" customFormat="1">
      <c r="A3228" s="191"/>
      <c r="B3228" s="191"/>
      <c r="C3228" s="63"/>
      <c r="D3228" s="191"/>
      <c r="E3228" s="63"/>
      <c r="F3228" s="63"/>
      <c r="G3228" s="191"/>
      <c r="H3228" s="191"/>
      <c r="I3228" s="191"/>
      <c r="J3228" s="191"/>
      <c r="K3228" s="191"/>
      <c r="L3228" s="191"/>
      <c r="M3228" s="191"/>
      <c r="N3228" s="191"/>
    </row>
    <row r="3229" spans="1:14" s="434" customFormat="1">
      <c r="A3229" s="191"/>
      <c r="B3229" s="191"/>
      <c r="C3229" s="63"/>
      <c r="D3229" s="191"/>
      <c r="E3229" s="63"/>
      <c r="F3229" s="63"/>
      <c r="G3229" s="191"/>
      <c r="H3229" s="191"/>
      <c r="I3229" s="191"/>
      <c r="J3229" s="191"/>
      <c r="K3229" s="191"/>
      <c r="L3229" s="191"/>
      <c r="M3229" s="191"/>
      <c r="N3229" s="191"/>
    </row>
    <row r="3230" spans="1:14" s="434" customFormat="1">
      <c r="A3230" s="191"/>
      <c r="B3230" s="191"/>
      <c r="C3230" s="63"/>
      <c r="D3230" s="191"/>
      <c r="E3230" s="63"/>
      <c r="F3230" s="63"/>
      <c r="G3230" s="191"/>
      <c r="H3230" s="191"/>
      <c r="I3230" s="191"/>
      <c r="J3230" s="191"/>
      <c r="K3230" s="191"/>
      <c r="L3230" s="191"/>
      <c r="M3230" s="191"/>
      <c r="N3230" s="191"/>
    </row>
    <row r="3231" spans="1:14" s="434" customFormat="1">
      <c r="A3231" s="191"/>
      <c r="B3231" s="191"/>
      <c r="C3231" s="63"/>
      <c r="D3231" s="191"/>
      <c r="E3231" s="63"/>
      <c r="F3231" s="63"/>
      <c r="G3231" s="191"/>
      <c r="H3231" s="191"/>
      <c r="I3231" s="191"/>
      <c r="J3231" s="191"/>
      <c r="K3231" s="191"/>
      <c r="L3231" s="191"/>
      <c r="M3231" s="191"/>
      <c r="N3231" s="191"/>
    </row>
    <row r="3232" spans="1:14" s="434" customFormat="1">
      <c r="A3232" s="191"/>
      <c r="B3232" s="191"/>
      <c r="C3232" s="63"/>
      <c r="D3232" s="191"/>
      <c r="E3232" s="63"/>
      <c r="F3232" s="63"/>
      <c r="G3232" s="191"/>
      <c r="H3232" s="191"/>
      <c r="I3232" s="191"/>
      <c r="J3232" s="191"/>
      <c r="K3232" s="191"/>
      <c r="L3232" s="191"/>
      <c r="M3232" s="191"/>
      <c r="N3232" s="191"/>
    </row>
    <row r="3233" spans="1:14" s="434" customFormat="1">
      <c r="A3233" s="191"/>
      <c r="B3233" s="191"/>
      <c r="C3233" s="63"/>
      <c r="D3233" s="191"/>
      <c r="E3233" s="63"/>
      <c r="F3233" s="63"/>
      <c r="G3233" s="191"/>
      <c r="H3233" s="191"/>
      <c r="I3233" s="191"/>
      <c r="J3233" s="191"/>
      <c r="K3233" s="191"/>
      <c r="L3233" s="191"/>
      <c r="M3233" s="191"/>
      <c r="N3233" s="191"/>
    </row>
    <row r="3234" spans="1:14" s="434" customFormat="1">
      <c r="A3234" s="191"/>
      <c r="B3234" s="191"/>
      <c r="C3234" s="63"/>
      <c r="D3234" s="191"/>
      <c r="E3234" s="63"/>
      <c r="F3234" s="63"/>
      <c r="G3234" s="191"/>
      <c r="H3234" s="191"/>
      <c r="I3234" s="191"/>
      <c r="J3234" s="191"/>
      <c r="K3234" s="191"/>
      <c r="L3234" s="191"/>
      <c r="M3234" s="191"/>
      <c r="N3234" s="191"/>
    </row>
    <row r="3235" spans="1:14" s="434" customFormat="1">
      <c r="A3235" s="191"/>
      <c r="B3235" s="191"/>
      <c r="C3235" s="63"/>
      <c r="D3235" s="191"/>
      <c r="E3235" s="63"/>
      <c r="F3235" s="63"/>
      <c r="G3235" s="191"/>
      <c r="H3235" s="191"/>
      <c r="I3235" s="191"/>
      <c r="J3235" s="191"/>
      <c r="K3235" s="191"/>
      <c r="L3235" s="191"/>
      <c r="M3235" s="191"/>
      <c r="N3235" s="191"/>
    </row>
    <row r="3236" spans="1:14" s="434" customFormat="1">
      <c r="A3236" s="191"/>
      <c r="B3236" s="191"/>
      <c r="C3236" s="63"/>
      <c r="D3236" s="191"/>
      <c r="E3236" s="63"/>
      <c r="F3236" s="63"/>
      <c r="G3236" s="191"/>
      <c r="H3236" s="191"/>
      <c r="I3236" s="191"/>
      <c r="J3236" s="191"/>
      <c r="K3236" s="191"/>
      <c r="L3236" s="191"/>
      <c r="M3236" s="191"/>
      <c r="N3236" s="191"/>
    </row>
    <row r="3237" spans="1:14" s="434" customFormat="1">
      <c r="A3237" s="191"/>
      <c r="B3237" s="191"/>
      <c r="C3237" s="63"/>
      <c r="D3237" s="191"/>
      <c r="E3237" s="63"/>
      <c r="F3237" s="63"/>
      <c r="G3237" s="191"/>
      <c r="H3237" s="191"/>
      <c r="I3237" s="191"/>
      <c r="J3237" s="191"/>
      <c r="K3237" s="191"/>
      <c r="L3237" s="191"/>
      <c r="M3237" s="191"/>
      <c r="N3237" s="191"/>
    </row>
    <row r="3238" spans="1:14" s="434" customFormat="1">
      <c r="A3238" s="191"/>
      <c r="B3238" s="191"/>
      <c r="C3238" s="63"/>
      <c r="D3238" s="191"/>
      <c r="E3238" s="63"/>
      <c r="F3238" s="63"/>
      <c r="G3238" s="191"/>
      <c r="H3238" s="191"/>
      <c r="I3238" s="191"/>
      <c r="J3238" s="191"/>
      <c r="K3238" s="191"/>
      <c r="L3238" s="191"/>
      <c r="M3238" s="191"/>
      <c r="N3238" s="191"/>
    </row>
    <row r="3239" spans="1:14" s="434" customFormat="1">
      <c r="A3239" s="191"/>
      <c r="B3239" s="191"/>
      <c r="C3239" s="63"/>
      <c r="D3239" s="191"/>
      <c r="E3239" s="63"/>
      <c r="F3239" s="63"/>
      <c r="G3239" s="191"/>
      <c r="H3239" s="191"/>
      <c r="I3239" s="191"/>
      <c r="J3239" s="191"/>
      <c r="K3239" s="191"/>
      <c r="L3239" s="191"/>
      <c r="M3239" s="191"/>
      <c r="N3239" s="191"/>
    </row>
    <row r="3240" spans="1:14" s="434" customFormat="1">
      <c r="A3240" s="191"/>
      <c r="B3240" s="191"/>
      <c r="C3240" s="63"/>
      <c r="D3240" s="191"/>
      <c r="E3240" s="63"/>
      <c r="F3240" s="63"/>
      <c r="G3240" s="191"/>
      <c r="H3240" s="191"/>
      <c r="I3240" s="191"/>
      <c r="J3240" s="191"/>
      <c r="K3240" s="191"/>
      <c r="L3240" s="191"/>
      <c r="M3240" s="191"/>
      <c r="N3240" s="191"/>
    </row>
    <row r="3241" spans="1:14" s="434" customFormat="1">
      <c r="A3241" s="191"/>
      <c r="B3241" s="191"/>
      <c r="C3241" s="63"/>
      <c r="D3241" s="191"/>
      <c r="E3241" s="63"/>
      <c r="F3241" s="63"/>
      <c r="G3241" s="191"/>
      <c r="H3241" s="191"/>
      <c r="I3241" s="191"/>
      <c r="J3241" s="191"/>
      <c r="K3241" s="191"/>
      <c r="L3241" s="191"/>
      <c r="M3241" s="191"/>
      <c r="N3241" s="191"/>
    </row>
    <row r="3242" spans="1:14" s="434" customFormat="1">
      <c r="A3242" s="191"/>
      <c r="B3242" s="191"/>
      <c r="C3242" s="63"/>
      <c r="D3242" s="191"/>
      <c r="E3242" s="63"/>
      <c r="F3242" s="63"/>
      <c r="G3242" s="191"/>
      <c r="H3242" s="191"/>
      <c r="I3242" s="191"/>
      <c r="J3242" s="191"/>
      <c r="K3242" s="191"/>
      <c r="L3242" s="191"/>
      <c r="M3242" s="191"/>
      <c r="N3242" s="191"/>
    </row>
    <row r="3243" spans="1:14" s="434" customFormat="1">
      <c r="A3243" s="191"/>
      <c r="B3243" s="191"/>
      <c r="C3243" s="63"/>
      <c r="D3243" s="191"/>
      <c r="E3243" s="63"/>
      <c r="F3243" s="63"/>
      <c r="G3243" s="191"/>
      <c r="H3243" s="191"/>
      <c r="I3243" s="191"/>
      <c r="J3243" s="191"/>
      <c r="K3243" s="191"/>
      <c r="L3243" s="191"/>
      <c r="M3243" s="191"/>
      <c r="N3243" s="191"/>
    </row>
    <row r="3244" spans="1:14" s="434" customFormat="1">
      <c r="A3244" s="191"/>
      <c r="B3244" s="191"/>
      <c r="C3244" s="63"/>
      <c r="D3244" s="191"/>
      <c r="E3244" s="63"/>
      <c r="F3244" s="63"/>
      <c r="G3244" s="191"/>
      <c r="H3244" s="191"/>
      <c r="I3244" s="191"/>
      <c r="J3244" s="191"/>
      <c r="K3244" s="191"/>
      <c r="L3244" s="191"/>
      <c r="M3244" s="191"/>
      <c r="N3244" s="191"/>
    </row>
    <row r="3245" spans="1:14" s="434" customFormat="1">
      <c r="A3245" s="191"/>
      <c r="B3245" s="191"/>
      <c r="C3245" s="63"/>
      <c r="D3245" s="191"/>
      <c r="E3245" s="63"/>
      <c r="F3245" s="63"/>
      <c r="G3245" s="191"/>
      <c r="H3245" s="191"/>
      <c r="I3245" s="191"/>
      <c r="J3245" s="191"/>
      <c r="K3245" s="191"/>
      <c r="L3245" s="191"/>
      <c r="M3245" s="191"/>
      <c r="N3245" s="191"/>
    </row>
    <row r="3246" spans="1:14" s="434" customFormat="1">
      <c r="A3246" s="191"/>
      <c r="B3246" s="191"/>
      <c r="C3246" s="63"/>
      <c r="D3246" s="191"/>
      <c r="E3246" s="63"/>
      <c r="F3246" s="63"/>
      <c r="G3246" s="191"/>
      <c r="H3246" s="191"/>
      <c r="I3246" s="191"/>
      <c r="J3246" s="191"/>
      <c r="K3246" s="191"/>
      <c r="L3246" s="191"/>
      <c r="M3246" s="191"/>
      <c r="N3246" s="191"/>
    </row>
    <row r="3247" spans="1:14" s="434" customFormat="1">
      <c r="A3247" s="191"/>
      <c r="B3247" s="191"/>
      <c r="C3247" s="63"/>
      <c r="D3247" s="191"/>
      <c r="E3247" s="63"/>
      <c r="F3247" s="63"/>
      <c r="G3247" s="191"/>
      <c r="H3247" s="191"/>
      <c r="I3247" s="191"/>
      <c r="J3247" s="191"/>
      <c r="K3247" s="191"/>
      <c r="L3247" s="191"/>
      <c r="M3247" s="191"/>
      <c r="N3247" s="191"/>
    </row>
    <row r="3248" spans="1:14" s="434" customFormat="1">
      <c r="A3248" s="191"/>
      <c r="B3248" s="191"/>
      <c r="C3248" s="63"/>
      <c r="D3248" s="191"/>
      <c r="E3248" s="63"/>
      <c r="F3248" s="63"/>
      <c r="G3248" s="191"/>
      <c r="H3248" s="191"/>
      <c r="I3248" s="191"/>
      <c r="J3248" s="191"/>
      <c r="K3248" s="191"/>
      <c r="L3248" s="191"/>
      <c r="M3248" s="191"/>
      <c r="N3248" s="191"/>
    </row>
    <row r="3249" spans="1:14" s="434" customFormat="1">
      <c r="A3249" s="191"/>
      <c r="B3249" s="191"/>
      <c r="C3249" s="63"/>
      <c r="D3249" s="191"/>
      <c r="E3249" s="63"/>
      <c r="F3249" s="63"/>
      <c r="G3249" s="191"/>
      <c r="H3249" s="191"/>
      <c r="I3249" s="191"/>
      <c r="J3249" s="191"/>
      <c r="K3249" s="191"/>
      <c r="L3249" s="191"/>
      <c r="M3249" s="191"/>
      <c r="N3249" s="191"/>
    </row>
    <row r="3250" spans="1:14" s="434" customFormat="1">
      <c r="A3250" s="191"/>
      <c r="B3250" s="191"/>
      <c r="C3250" s="63"/>
      <c r="D3250" s="191"/>
      <c r="E3250" s="63"/>
      <c r="F3250" s="63"/>
      <c r="G3250" s="191"/>
      <c r="H3250" s="191"/>
      <c r="I3250" s="191"/>
      <c r="J3250" s="191"/>
      <c r="K3250" s="191"/>
      <c r="L3250" s="191"/>
      <c r="M3250" s="191"/>
      <c r="N3250" s="191"/>
    </row>
    <row r="3251" spans="1:14" s="434" customFormat="1">
      <c r="A3251" s="191"/>
      <c r="B3251" s="191"/>
      <c r="C3251" s="63"/>
      <c r="D3251" s="191"/>
      <c r="E3251" s="63"/>
      <c r="F3251" s="63"/>
      <c r="G3251" s="191"/>
      <c r="H3251" s="191"/>
      <c r="I3251" s="191"/>
      <c r="J3251" s="191"/>
      <c r="K3251" s="191"/>
      <c r="L3251" s="191"/>
      <c r="M3251" s="191"/>
      <c r="N3251" s="191"/>
    </row>
    <row r="3252" spans="1:14" s="434" customFormat="1">
      <c r="A3252" s="191"/>
      <c r="B3252" s="191"/>
      <c r="C3252" s="63"/>
      <c r="D3252" s="191"/>
      <c r="E3252" s="63"/>
      <c r="F3252" s="63"/>
      <c r="G3252" s="191"/>
      <c r="H3252" s="191"/>
      <c r="I3252" s="191"/>
      <c r="J3252" s="191"/>
      <c r="K3252" s="191"/>
      <c r="L3252" s="191"/>
      <c r="M3252" s="191"/>
      <c r="N3252" s="191"/>
    </row>
    <row r="3253" spans="1:14" s="434" customFormat="1">
      <c r="A3253" s="191"/>
      <c r="B3253" s="191"/>
      <c r="C3253" s="63"/>
      <c r="D3253" s="191"/>
      <c r="E3253" s="63"/>
      <c r="F3253" s="63"/>
      <c r="G3253" s="191"/>
      <c r="H3253" s="191"/>
      <c r="I3253" s="191"/>
      <c r="J3253" s="191"/>
      <c r="K3253" s="191"/>
      <c r="L3253" s="191"/>
      <c r="M3253" s="191"/>
      <c r="N3253" s="191"/>
    </row>
    <row r="3254" spans="1:14" s="434" customFormat="1">
      <c r="A3254" s="191"/>
      <c r="B3254" s="191"/>
      <c r="C3254" s="63"/>
      <c r="D3254" s="191"/>
      <c r="E3254" s="63"/>
      <c r="F3254" s="63"/>
      <c r="G3254" s="191"/>
      <c r="H3254" s="191"/>
      <c r="I3254" s="191"/>
      <c r="J3254" s="191"/>
      <c r="K3254" s="191"/>
      <c r="L3254" s="191"/>
      <c r="M3254" s="191"/>
      <c r="N3254" s="191"/>
    </row>
    <row r="3255" spans="1:14" s="434" customFormat="1">
      <c r="A3255" s="191"/>
      <c r="B3255" s="191"/>
      <c r="C3255" s="63"/>
      <c r="D3255" s="191"/>
      <c r="E3255" s="63"/>
      <c r="F3255" s="63"/>
      <c r="G3255" s="191"/>
      <c r="H3255" s="191"/>
      <c r="I3255" s="191"/>
      <c r="J3255" s="191"/>
      <c r="K3255" s="191"/>
      <c r="L3255" s="191"/>
      <c r="M3255" s="191"/>
      <c r="N3255" s="191"/>
    </row>
    <row r="3256" spans="1:14" s="434" customFormat="1">
      <c r="A3256" s="191"/>
      <c r="B3256" s="191"/>
      <c r="C3256" s="63"/>
      <c r="D3256" s="191"/>
      <c r="E3256" s="63"/>
      <c r="F3256" s="63"/>
      <c r="G3256" s="191"/>
      <c r="H3256" s="191"/>
      <c r="I3256" s="191"/>
      <c r="J3256" s="191"/>
      <c r="K3256" s="191"/>
      <c r="L3256" s="191"/>
      <c r="M3256" s="191"/>
      <c r="N3256" s="191"/>
    </row>
    <row r="3257" spans="1:14" s="434" customFormat="1">
      <c r="A3257" s="191"/>
      <c r="B3257" s="191"/>
      <c r="C3257" s="63"/>
      <c r="D3257" s="191"/>
      <c r="E3257" s="63"/>
      <c r="F3257" s="63"/>
      <c r="G3257" s="191"/>
      <c r="H3257" s="191"/>
      <c r="I3257" s="191"/>
      <c r="J3257" s="191"/>
      <c r="K3257" s="191"/>
      <c r="L3257" s="191"/>
      <c r="M3257" s="191"/>
      <c r="N3257" s="191"/>
    </row>
    <row r="3258" spans="1:14" s="434" customFormat="1">
      <c r="A3258" s="191"/>
      <c r="B3258" s="191"/>
      <c r="C3258" s="63"/>
      <c r="D3258" s="191"/>
      <c r="E3258" s="63"/>
      <c r="F3258" s="63"/>
      <c r="G3258" s="191"/>
      <c r="H3258" s="191"/>
      <c r="I3258" s="191"/>
      <c r="J3258" s="191"/>
      <c r="K3258" s="191"/>
      <c r="L3258" s="191"/>
      <c r="M3258" s="191"/>
      <c r="N3258" s="191"/>
    </row>
    <row r="3259" spans="1:14" s="434" customFormat="1">
      <c r="A3259" s="191"/>
      <c r="B3259" s="191"/>
      <c r="C3259" s="63"/>
      <c r="D3259" s="191"/>
      <c r="E3259" s="63"/>
      <c r="F3259" s="63"/>
      <c r="G3259" s="191"/>
      <c r="H3259" s="191"/>
      <c r="I3259" s="191"/>
      <c r="J3259" s="191"/>
      <c r="K3259" s="191"/>
      <c r="L3259" s="191"/>
      <c r="M3259" s="191"/>
      <c r="N3259" s="191"/>
    </row>
    <row r="3260" spans="1:14" s="434" customFormat="1">
      <c r="A3260" s="191"/>
      <c r="B3260" s="191"/>
      <c r="C3260" s="63"/>
      <c r="D3260" s="191"/>
      <c r="E3260" s="63"/>
      <c r="F3260" s="63"/>
      <c r="G3260" s="191"/>
      <c r="H3260" s="191"/>
      <c r="I3260" s="191"/>
      <c r="J3260" s="191"/>
      <c r="K3260" s="191"/>
      <c r="L3260" s="191"/>
      <c r="M3260" s="191"/>
      <c r="N3260" s="191"/>
    </row>
    <row r="3261" spans="1:14" s="434" customFormat="1">
      <c r="A3261" s="191"/>
      <c r="B3261" s="191"/>
      <c r="C3261" s="63"/>
      <c r="D3261" s="191"/>
      <c r="E3261" s="63"/>
      <c r="F3261" s="63"/>
      <c r="G3261" s="191"/>
      <c r="H3261" s="191"/>
      <c r="I3261" s="191"/>
      <c r="J3261" s="191"/>
      <c r="K3261" s="191"/>
      <c r="L3261" s="191"/>
      <c r="M3261" s="191"/>
      <c r="N3261" s="191"/>
    </row>
    <row r="3262" spans="1:14" s="434" customFormat="1">
      <c r="A3262" s="191"/>
      <c r="B3262" s="191"/>
      <c r="C3262" s="63"/>
      <c r="D3262" s="191"/>
      <c r="E3262" s="63"/>
      <c r="F3262" s="63"/>
      <c r="G3262" s="191"/>
      <c r="H3262" s="191"/>
      <c r="I3262" s="191"/>
      <c r="J3262" s="191"/>
      <c r="K3262" s="191"/>
      <c r="L3262" s="191"/>
      <c r="M3262" s="191"/>
      <c r="N3262" s="191"/>
    </row>
    <row r="3263" spans="1:14" s="434" customFormat="1">
      <c r="A3263" s="191"/>
      <c r="B3263" s="191"/>
      <c r="C3263" s="63"/>
      <c r="D3263" s="191"/>
      <c r="E3263" s="63"/>
      <c r="F3263" s="63"/>
      <c r="G3263" s="191"/>
      <c r="H3263" s="191"/>
      <c r="I3263" s="191"/>
      <c r="J3263" s="191"/>
      <c r="K3263" s="191"/>
      <c r="L3263" s="191"/>
      <c r="M3263" s="191"/>
      <c r="N3263" s="191"/>
    </row>
    <row r="3264" spans="1:14" s="434" customFormat="1">
      <c r="A3264" s="191"/>
      <c r="B3264" s="191"/>
      <c r="C3264" s="63"/>
      <c r="D3264" s="191"/>
      <c r="E3264" s="63"/>
      <c r="F3264" s="63"/>
      <c r="G3264" s="191"/>
      <c r="H3264" s="191"/>
      <c r="I3264" s="191"/>
      <c r="J3264" s="191"/>
      <c r="K3264" s="191"/>
      <c r="L3264" s="191"/>
      <c r="M3264" s="191"/>
      <c r="N3264" s="191"/>
    </row>
    <row r="3265" spans="1:14" s="434" customFormat="1">
      <c r="A3265" s="191"/>
      <c r="B3265" s="191"/>
      <c r="C3265" s="63"/>
      <c r="D3265" s="191"/>
      <c r="E3265" s="63"/>
      <c r="F3265" s="63"/>
      <c r="G3265" s="191"/>
      <c r="H3265" s="191"/>
      <c r="I3265" s="191"/>
      <c r="J3265" s="191"/>
      <c r="K3265" s="191"/>
      <c r="L3265" s="191"/>
      <c r="M3265" s="191"/>
      <c r="N3265" s="191"/>
    </row>
    <row r="3266" spans="1:14" s="434" customFormat="1">
      <c r="A3266" s="191"/>
      <c r="B3266" s="191"/>
      <c r="C3266" s="63"/>
      <c r="D3266" s="191"/>
      <c r="E3266" s="63"/>
      <c r="F3266" s="63"/>
      <c r="G3266" s="191"/>
      <c r="H3266" s="191"/>
      <c r="I3266" s="191"/>
      <c r="J3266" s="191"/>
      <c r="K3266" s="191"/>
      <c r="L3266" s="191"/>
      <c r="M3266" s="191"/>
      <c r="N3266" s="191"/>
    </row>
    <row r="3267" spans="1:14" s="434" customFormat="1">
      <c r="A3267" s="191"/>
      <c r="B3267" s="191"/>
      <c r="C3267" s="63"/>
      <c r="D3267" s="191"/>
      <c r="E3267" s="63"/>
      <c r="F3267" s="63"/>
      <c r="G3267" s="191"/>
      <c r="H3267" s="191"/>
      <c r="I3267" s="191"/>
      <c r="J3267" s="191"/>
      <c r="K3267" s="191"/>
      <c r="L3267" s="191"/>
      <c r="M3267" s="191"/>
      <c r="N3267" s="191"/>
    </row>
    <row r="3268" spans="1:14" s="434" customFormat="1">
      <c r="A3268" s="191"/>
      <c r="B3268" s="191"/>
      <c r="C3268" s="63"/>
      <c r="D3268" s="191"/>
      <c r="E3268" s="63"/>
      <c r="F3268" s="63"/>
      <c r="G3268" s="191"/>
      <c r="H3268" s="191"/>
      <c r="I3268" s="191"/>
      <c r="J3268" s="191"/>
      <c r="K3268" s="191"/>
      <c r="L3268" s="191"/>
      <c r="M3268" s="191"/>
      <c r="N3268" s="191"/>
    </row>
    <row r="3269" spans="1:14" s="434" customFormat="1">
      <c r="A3269" s="191"/>
      <c r="B3269" s="191"/>
      <c r="C3269" s="63"/>
      <c r="D3269" s="191"/>
      <c r="E3269" s="63"/>
      <c r="F3269" s="63"/>
      <c r="G3269" s="191"/>
      <c r="H3269" s="191"/>
      <c r="I3269" s="191"/>
      <c r="J3269" s="191"/>
      <c r="K3269" s="191"/>
      <c r="L3269" s="191"/>
      <c r="M3269" s="191"/>
      <c r="N3269" s="191"/>
    </row>
    <row r="3270" spans="1:14" s="434" customFormat="1">
      <c r="A3270" s="191"/>
      <c r="B3270" s="191"/>
      <c r="C3270" s="63"/>
      <c r="D3270" s="191"/>
      <c r="E3270" s="63"/>
      <c r="F3270" s="63"/>
      <c r="G3270" s="191"/>
      <c r="H3270" s="191"/>
      <c r="I3270" s="191"/>
      <c r="J3270" s="191"/>
      <c r="K3270" s="191"/>
      <c r="L3270" s="191"/>
      <c r="M3270" s="191"/>
      <c r="N3270" s="191"/>
    </row>
    <row r="3271" spans="1:14" s="434" customFormat="1">
      <c r="A3271" s="191"/>
      <c r="B3271" s="191"/>
      <c r="C3271" s="63"/>
      <c r="D3271" s="191"/>
      <c r="E3271" s="63"/>
      <c r="F3271" s="63"/>
      <c r="G3271" s="191"/>
      <c r="H3271" s="191"/>
      <c r="I3271" s="191"/>
      <c r="J3271" s="191"/>
      <c r="K3271" s="191"/>
      <c r="L3271" s="191"/>
      <c r="M3271" s="191"/>
      <c r="N3271" s="191"/>
    </row>
    <row r="3272" spans="1:14" s="434" customFormat="1">
      <c r="A3272" s="191"/>
      <c r="B3272" s="191"/>
      <c r="C3272" s="63"/>
      <c r="D3272" s="191"/>
      <c r="E3272" s="63"/>
      <c r="F3272" s="63"/>
      <c r="G3272" s="191"/>
      <c r="H3272" s="191"/>
      <c r="I3272" s="191"/>
      <c r="J3272" s="191"/>
      <c r="K3272" s="191"/>
      <c r="L3272" s="191"/>
      <c r="M3272" s="191"/>
      <c r="N3272" s="191"/>
    </row>
    <row r="3273" spans="1:14" s="434" customFormat="1">
      <c r="A3273" s="191"/>
      <c r="B3273" s="191"/>
      <c r="C3273" s="63"/>
      <c r="D3273" s="191"/>
      <c r="E3273" s="63"/>
      <c r="F3273" s="63"/>
      <c r="G3273" s="191"/>
      <c r="H3273" s="191"/>
      <c r="I3273" s="191"/>
      <c r="J3273" s="191"/>
      <c r="K3273" s="191"/>
      <c r="L3273" s="191"/>
      <c r="M3273" s="191"/>
      <c r="N3273" s="191"/>
    </row>
    <row r="3274" spans="1:14" s="434" customFormat="1">
      <c r="A3274" s="191"/>
      <c r="B3274" s="191"/>
      <c r="C3274" s="63"/>
      <c r="D3274" s="191"/>
      <c r="E3274" s="63"/>
      <c r="F3274" s="63"/>
      <c r="G3274" s="191"/>
      <c r="H3274" s="191"/>
      <c r="I3274" s="191"/>
      <c r="J3274" s="191"/>
      <c r="K3274" s="191"/>
      <c r="L3274" s="191"/>
      <c r="M3274" s="191"/>
      <c r="N3274" s="191"/>
    </row>
    <row r="3275" spans="1:14" s="434" customFormat="1">
      <c r="A3275" s="191"/>
      <c r="B3275" s="191"/>
      <c r="C3275" s="63"/>
      <c r="D3275" s="191"/>
      <c r="E3275" s="63"/>
      <c r="F3275" s="63"/>
      <c r="G3275" s="191"/>
      <c r="H3275" s="191"/>
      <c r="I3275" s="191"/>
      <c r="J3275" s="191"/>
      <c r="K3275" s="191"/>
      <c r="L3275" s="191"/>
      <c r="M3275" s="191"/>
      <c r="N3275" s="191"/>
    </row>
    <row r="3276" spans="1:14" s="434" customFormat="1">
      <c r="A3276" s="191"/>
      <c r="B3276" s="191"/>
      <c r="C3276" s="63"/>
      <c r="D3276" s="191"/>
      <c r="E3276" s="63"/>
      <c r="F3276" s="63"/>
      <c r="G3276" s="191"/>
      <c r="H3276" s="191"/>
      <c r="I3276" s="191"/>
      <c r="J3276" s="191"/>
      <c r="K3276" s="191"/>
      <c r="L3276" s="191"/>
      <c r="M3276" s="191"/>
      <c r="N3276" s="191"/>
    </row>
    <row r="3277" spans="1:14" s="434" customFormat="1">
      <c r="A3277" s="191"/>
      <c r="B3277" s="191"/>
      <c r="C3277" s="63"/>
      <c r="D3277" s="191"/>
      <c r="E3277" s="63"/>
      <c r="F3277" s="63"/>
      <c r="G3277" s="191"/>
      <c r="H3277" s="191"/>
      <c r="I3277" s="191"/>
      <c r="J3277" s="191"/>
      <c r="K3277" s="191"/>
      <c r="L3277" s="191"/>
      <c r="M3277" s="191"/>
      <c r="N3277" s="191"/>
    </row>
    <row r="3278" spans="1:14" s="434" customFormat="1">
      <c r="A3278" s="191"/>
      <c r="B3278" s="191"/>
      <c r="C3278" s="63"/>
      <c r="D3278" s="191"/>
      <c r="E3278" s="63"/>
      <c r="F3278" s="63"/>
      <c r="G3278" s="191"/>
      <c r="H3278" s="191"/>
      <c r="I3278" s="191"/>
      <c r="J3278" s="191"/>
      <c r="K3278" s="191"/>
      <c r="L3278" s="191"/>
      <c r="M3278" s="191"/>
      <c r="N3278" s="191"/>
    </row>
    <row r="3279" spans="1:14" s="434" customFormat="1">
      <c r="A3279" s="191"/>
      <c r="B3279" s="191"/>
      <c r="C3279" s="63"/>
      <c r="D3279" s="191"/>
      <c r="E3279" s="63"/>
      <c r="F3279" s="63"/>
      <c r="G3279" s="191"/>
      <c r="H3279" s="191"/>
      <c r="I3279" s="191"/>
      <c r="J3279" s="191"/>
      <c r="K3279" s="191"/>
      <c r="L3279" s="191"/>
      <c r="M3279" s="191"/>
      <c r="N3279" s="191"/>
    </row>
    <row r="3280" spans="1:14" s="434" customFormat="1">
      <c r="A3280" s="191"/>
      <c r="B3280" s="191"/>
      <c r="C3280" s="63"/>
      <c r="D3280" s="191"/>
      <c r="E3280" s="63"/>
      <c r="F3280" s="63"/>
      <c r="G3280" s="191"/>
      <c r="H3280" s="191"/>
      <c r="I3280" s="191"/>
      <c r="J3280" s="191"/>
      <c r="K3280" s="191"/>
      <c r="L3280" s="191"/>
      <c r="M3280" s="191"/>
      <c r="N3280" s="191"/>
    </row>
    <row r="3281" spans="1:14" s="434" customFormat="1">
      <c r="A3281" s="191"/>
      <c r="B3281" s="191"/>
      <c r="C3281" s="63"/>
      <c r="D3281" s="191"/>
      <c r="E3281" s="63"/>
      <c r="F3281" s="63"/>
      <c r="G3281" s="191"/>
      <c r="H3281" s="191"/>
      <c r="I3281" s="191"/>
      <c r="J3281" s="191"/>
      <c r="K3281" s="191"/>
      <c r="L3281" s="191"/>
      <c r="M3281" s="191"/>
      <c r="N3281" s="191"/>
    </row>
    <row r="3282" spans="1:14" s="434" customFormat="1">
      <c r="A3282" s="191"/>
      <c r="B3282" s="191"/>
      <c r="C3282" s="63"/>
      <c r="D3282" s="191"/>
      <c r="E3282" s="63"/>
      <c r="F3282" s="63"/>
      <c r="G3282" s="191"/>
      <c r="H3282" s="191"/>
      <c r="I3282" s="191"/>
      <c r="J3282" s="191"/>
      <c r="K3282" s="191"/>
      <c r="L3282" s="191"/>
      <c r="M3282" s="191"/>
      <c r="N3282" s="191"/>
    </row>
    <row r="3283" spans="1:14" s="434" customFormat="1">
      <c r="A3283" s="191"/>
      <c r="B3283" s="191"/>
      <c r="C3283" s="63"/>
      <c r="D3283" s="191"/>
      <c r="E3283" s="63"/>
      <c r="F3283" s="63"/>
      <c r="G3283" s="191"/>
      <c r="H3283" s="191"/>
      <c r="I3283" s="191"/>
      <c r="J3283" s="191"/>
      <c r="K3283" s="191"/>
      <c r="L3283" s="191"/>
      <c r="M3283" s="191"/>
      <c r="N3283" s="191"/>
    </row>
    <row r="3284" spans="1:14" s="434" customFormat="1">
      <c r="A3284" s="191"/>
      <c r="B3284" s="191"/>
      <c r="C3284" s="63"/>
      <c r="D3284" s="191"/>
      <c r="E3284" s="63"/>
      <c r="F3284" s="63"/>
      <c r="G3284" s="191"/>
      <c r="H3284" s="191"/>
      <c r="I3284" s="191"/>
      <c r="J3284" s="191"/>
      <c r="K3284" s="191"/>
      <c r="L3284" s="191"/>
      <c r="M3284" s="191"/>
      <c r="N3284" s="191"/>
    </row>
    <row r="3285" spans="1:14" s="434" customFormat="1">
      <c r="A3285" s="191"/>
      <c r="B3285" s="191"/>
      <c r="C3285" s="63"/>
      <c r="D3285" s="191"/>
      <c r="E3285" s="63"/>
      <c r="F3285" s="63"/>
      <c r="G3285" s="191"/>
      <c r="H3285" s="191"/>
      <c r="I3285" s="191"/>
      <c r="J3285" s="191"/>
      <c r="K3285" s="191"/>
      <c r="L3285" s="191"/>
      <c r="M3285" s="191"/>
      <c r="N3285" s="191"/>
    </row>
    <row r="3286" spans="1:14" s="434" customFormat="1">
      <c r="A3286" s="191"/>
      <c r="B3286" s="191"/>
      <c r="C3286" s="63"/>
      <c r="D3286" s="191"/>
      <c r="E3286" s="63"/>
      <c r="F3286" s="63"/>
      <c r="G3286" s="191"/>
      <c r="H3286" s="191"/>
      <c r="I3286" s="191"/>
      <c r="J3286" s="191"/>
      <c r="K3286" s="191"/>
      <c r="L3286" s="191"/>
      <c r="M3286" s="191"/>
      <c r="N3286" s="191"/>
    </row>
    <row r="3287" spans="1:14" s="434" customFormat="1">
      <c r="A3287" s="191"/>
      <c r="B3287" s="191"/>
      <c r="C3287" s="63"/>
      <c r="D3287" s="191"/>
      <c r="E3287" s="63"/>
      <c r="F3287" s="63"/>
      <c r="G3287" s="191"/>
      <c r="H3287" s="191"/>
      <c r="I3287" s="191"/>
      <c r="J3287" s="191"/>
      <c r="K3287" s="191"/>
      <c r="L3287" s="191"/>
      <c r="M3287" s="191"/>
      <c r="N3287" s="191"/>
    </row>
    <row r="3288" spans="1:14" s="434" customFormat="1">
      <c r="A3288" s="191"/>
      <c r="B3288" s="191"/>
      <c r="C3288" s="63"/>
      <c r="D3288" s="191"/>
      <c r="E3288" s="63"/>
      <c r="F3288" s="63"/>
      <c r="G3288" s="191"/>
      <c r="H3288" s="191"/>
      <c r="I3288" s="191"/>
      <c r="J3288" s="191"/>
      <c r="K3288" s="191"/>
      <c r="L3288" s="191"/>
      <c r="M3288" s="191"/>
      <c r="N3288" s="191"/>
    </row>
    <row r="3289" spans="1:14" s="434" customFormat="1">
      <c r="A3289" s="191"/>
      <c r="B3289" s="191"/>
      <c r="C3289" s="63"/>
      <c r="D3289" s="191"/>
      <c r="E3289" s="63"/>
      <c r="F3289" s="63"/>
      <c r="G3289" s="191"/>
      <c r="H3289" s="191"/>
      <c r="I3289" s="191"/>
      <c r="J3289" s="191"/>
      <c r="K3289" s="191"/>
      <c r="L3289" s="191"/>
      <c r="M3289" s="191"/>
      <c r="N3289" s="191"/>
    </row>
    <row r="3290" spans="1:14" s="434" customFormat="1">
      <c r="A3290" s="191"/>
      <c r="B3290" s="191"/>
      <c r="C3290" s="63"/>
      <c r="D3290" s="191"/>
      <c r="E3290" s="63"/>
      <c r="F3290" s="63"/>
      <c r="G3290" s="191"/>
      <c r="H3290" s="191"/>
      <c r="I3290" s="191"/>
      <c r="J3290" s="191"/>
      <c r="K3290" s="191"/>
      <c r="L3290" s="191"/>
      <c r="M3290" s="191"/>
      <c r="N3290" s="191"/>
    </row>
    <row r="3291" spans="1:14" s="434" customFormat="1">
      <c r="A3291" s="191"/>
      <c r="B3291" s="191"/>
      <c r="C3291" s="63"/>
      <c r="D3291" s="191"/>
      <c r="E3291" s="63"/>
      <c r="F3291" s="63"/>
      <c r="G3291" s="191"/>
      <c r="H3291" s="191"/>
      <c r="I3291" s="191"/>
      <c r="J3291" s="191"/>
      <c r="K3291" s="191"/>
      <c r="L3291" s="191"/>
      <c r="M3291" s="191"/>
      <c r="N3291" s="191"/>
    </row>
    <row r="3292" spans="1:14" s="434" customFormat="1">
      <c r="A3292" s="191"/>
      <c r="B3292" s="191"/>
      <c r="C3292" s="63"/>
      <c r="D3292" s="191"/>
      <c r="E3292" s="63"/>
      <c r="F3292" s="63"/>
      <c r="G3292" s="191"/>
      <c r="H3292" s="191"/>
      <c r="I3292" s="191"/>
      <c r="J3292" s="191"/>
      <c r="K3292" s="191"/>
      <c r="L3292" s="191"/>
      <c r="M3292" s="191"/>
      <c r="N3292" s="191"/>
    </row>
    <row r="3293" spans="1:14" s="434" customFormat="1">
      <c r="A3293" s="191"/>
      <c r="B3293" s="191"/>
      <c r="C3293" s="63"/>
      <c r="D3293" s="191"/>
      <c r="E3293" s="63"/>
      <c r="F3293" s="63"/>
      <c r="G3293" s="191"/>
      <c r="H3293" s="191"/>
      <c r="I3293" s="191"/>
      <c r="J3293" s="191"/>
      <c r="K3293" s="191"/>
      <c r="L3293" s="191"/>
      <c r="M3293" s="191"/>
      <c r="N3293" s="191"/>
    </row>
    <row r="3294" spans="1:14" s="434" customFormat="1">
      <c r="A3294" s="191"/>
      <c r="B3294" s="191"/>
      <c r="C3294" s="63"/>
      <c r="D3294" s="191"/>
      <c r="E3294" s="63"/>
      <c r="F3294" s="63"/>
      <c r="G3294" s="191"/>
      <c r="H3294" s="191"/>
      <c r="I3294" s="191"/>
      <c r="J3294" s="191"/>
      <c r="K3294" s="191"/>
      <c r="L3294" s="191"/>
      <c r="M3294" s="191"/>
      <c r="N3294" s="191"/>
    </row>
    <row r="3295" spans="1:14" s="434" customFormat="1">
      <c r="A3295" s="191"/>
      <c r="B3295" s="191"/>
      <c r="C3295" s="63"/>
      <c r="D3295" s="191"/>
      <c r="E3295" s="63"/>
      <c r="F3295" s="63"/>
      <c r="G3295" s="191"/>
      <c r="H3295" s="191"/>
      <c r="I3295" s="191"/>
      <c r="J3295" s="191"/>
      <c r="K3295" s="191"/>
      <c r="L3295" s="191"/>
      <c r="M3295" s="191"/>
      <c r="N3295" s="191"/>
    </row>
    <row r="3296" spans="1:14" s="434" customFormat="1">
      <c r="A3296" s="191"/>
      <c r="B3296" s="191"/>
      <c r="C3296" s="63"/>
      <c r="D3296" s="191"/>
      <c r="E3296" s="63"/>
      <c r="F3296" s="63"/>
      <c r="G3296" s="191"/>
      <c r="H3296" s="191"/>
      <c r="I3296" s="191"/>
      <c r="J3296" s="191"/>
      <c r="K3296" s="191"/>
      <c r="L3296" s="191"/>
      <c r="M3296" s="191"/>
      <c r="N3296" s="191"/>
    </row>
    <row r="3297" spans="1:14" s="434" customFormat="1">
      <c r="A3297" s="191"/>
      <c r="B3297" s="191"/>
      <c r="C3297" s="63"/>
      <c r="D3297" s="191"/>
      <c r="E3297" s="63"/>
      <c r="F3297" s="63"/>
      <c r="G3297" s="191"/>
      <c r="H3297" s="191"/>
      <c r="I3297" s="191"/>
      <c r="J3297" s="191"/>
      <c r="K3297" s="191"/>
      <c r="L3297" s="191"/>
      <c r="M3297" s="191"/>
      <c r="N3297" s="191"/>
    </row>
    <row r="3298" spans="1:14" s="434" customFormat="1">
      <c r="A3298" s="191"/>
      <c r="B3298" s="191"/>
      <c r="C3298" s="63"/>
      <c r="D3298" s="191"/>
      <c r="E3298" s="63"/>
      <c r="F3298" s="63"/>
      <c r="G3298" s="191"/>
      <c r="H3298" s="191"/>
      <c r="I3298" s="191"/>
      <c r="J3298" s="191"/>
      <c r="K3298" s="191"/>
      <c r="L3298" s="191"/>
      <c r="M3298" s="191"/>
      <c r="N3298" s="191"/>
    </row>
    <row r="3299" spans="1:14" s="434" customFormat="1">
      <c r="A3299" s="191"/>
      <c r="B3299" s="191"/>
      <c r="C3299" s="63"/>
      <c r="D3299" s="191"/>
      <c r="E3299" s="63"/>
      <c r="F3299" s="63"/>
      <c r="G3299" s="191"/>
      <c r="H3299" s="191"/>
      <c r="I3299" s="191"/>
      <c r="J3299" s="191"/>
      <c r="K3299" s="191"/>
      <c r="L3299" s="191"/>
      <c r="M3299" s="191"/>
      <c r="N3299" s="191"/>
    </row>
    <row r="3300" spans="1:14" s="434" customFormat="1">
      <c r="A3300" s="191"/>
      <c r="B3300" s="191"/>
      <c r="C3300" s="63"/>
      <c r="D3300" s="191"/>
      <c r="E3300" s="63"/>
      <c r="F3300" s="63"/>
      <c r="G3300" s="191"/>
      <c r="H3300" s="191"/>
      <c r="I3300" s="191"/>
      <c r="J3300" s="191"/>
      <c r="K3300" s="191"/>
      <c r="L3300" s="191"/>
      <c r="M3300" s="191"/>
      <c r="N3300" s="191"/>
    </row>
    <row r="3301" spans="1:14" s="434" customFormat="1">
      <c r="A3301" s="191"/>
      <c r="B3301" s="191"/>
      <c r="C3301" s="63"/>
      <c r="D3301" s="191"/>
      <c r="E3301" s="63"/>
      <c r="F3301" s="63"/>
      <c r="G3301" s="191"/>
      <c r="H3301" s="191"/>
      <c r="I3301" s="191"/>
      <c r="J3301" s="191"/>
      <c r="K3301" s="191"/>
      <c r="L3301" s="191"/>
      <c r="M3301" s="191"/>
      <c r="N3301" s="191"/>
    </row>
    <row r="3302" spans="1:14" s="434" customFormat="1">
      <c r="A3302" s="191"/>
      <c r="B3302" s="191"/>
      <c r="C3302" s="63"/>
      <c r="D3302" s="191"/>
      <c r="E3302" s="63"/>
      <c r="F3302" s="63"/>
      <c r="G3302" s="191"/>
      <c r="H3302" s="191"/>
      <c r="I3302" s="191"/>
      <c r="J3302" s="191"/>
      <c r="K3302" s="191"/>
      <c r="L3302" s="191"/>
      <c r="M3302" s="191"/>
      <c r="N3302" s="191"/>
    </row>
    <row r="3303" spans="1:14" s="434" customFormat="1">
      <c r="A3303" s="191"/>
      <c r="B3303" s="191"/>
      <c r="C3303" s="63"/>
      <c r="D3303" s="191"/>
      <c r="E3303" s="63"/>
      <c r="F3303" s="63"/>
      <c r="G3303" s="191"/>
      <c r="H3303" s="191"/>
      <c r="I3303" s="191"/>
      <c r="J3303" s="191"/>
      <c r="K3303" s="191"/>
      <c r="L3303" s="191"/>
      <c r="M3303" s="191"/>
      <c r="N3303" s="191"/>
    </row>
    <row r="3304" spans="1:14" s="434" customFormat="1">
      <c r="A3304" s="191"/>
      <c r="B3304" s="191"/>
      <c r="C3304" s="63"/>
      <c r="D3304" s="191"/>
      <c r="E3304" s="63"/>
      <c r="F3304" s="63"/>
      <c r="G3304" s="191"/>
      <c r="H3304" s="191"/>
      <c r="I3304" s="191"/>
      <c r="J3304" s="191"/>
      <c r="K3304" s="191"/>
      <c r="L3304" s="191"/>
      <c r="M3304" s="191"/>
      <c r="N3304" s="191"/>
    </row>
    <row r="3305" spans="1:14" s="434" customFormat="1">
      <c r="A3305" s="191"/>
      <c r="B3305" s="191"/>
      <c r="C3305" s="63"/>
      <c r="D3305" s="191"/>
      <c r="E3305" s="63"/>
      <c r="F3305" s="63"/>
      <c r="G3305" s="191"/>
      <c r="H3305" s="191"/>
      <c r="I3305" s="191"/>
      <c r="J3305" s="191"/>
      <c r="K3305" s="191"/>
      <c r="L3305" s="191"/>
      <c r="M3305" s="191"/>
      <c r="N3305" s="191"/>
    </row>
    <row r="3306" spans="1:14" s="434" customFormat="1">
      <c r="A3306" s="191"/>
      <c r="B3306" s="191"/>
      <c r="C3306" s="63"/>
      <c r="D3306" s="191"/>
      <c r="E3306" s="63"/>
      <c r="F3306" s="63"/>
      <c r="G3306" s="191"/>
      <c r="H3306" s="191"/>
      <c r="I3306" s="191"/>
      <c r="J3306" s="191"/>
      <c r="K3306" s="191"/>
      <c r="L3306" s="191"/>
      <c r="M3306" s="191"/>
      <c r="N3306" s="191"/>
    </row>
    <row r="3307" spans="1:14" s="434" customFormat="1">
      <c r="A3307" s="191"/>
      <c r="B3307" s="191"/>
      <c r="C3307" s="63"/>
      <c r="D3307" s="191"/>
      <c r="E3307" s="63"/>
      <c r="F3307" s="63"/>
      <c r="G3307" s="191"/>
      <c r="H3307" s="191"/>
      <c r="I3307" s="191"/>
      <c r="J3307" s="191"/>
      <c r="K3307" s="191"/>
      <c r="L3307" s="191"/>
      <c r="M3307" s="191"/>
      <c r="N3307" s="191"/>
    </row>
    <row r="3308" spans="1:14" s="434" customFormat="1">
      <c r="A3308" s="191"/>
      <c r="B3308" s="191"/>
      <c r="C3308" s="63"/>
      <c r="D3308" s="191"/>
      <c r="E3308" s="63"/>
      <c r="F3308" s="63"/>
      <c r="G3308" s="191"/>
      <c r="H3308" s="191"/>
      <c r="I3308" s="191"/>
      <c r="J3308" s="191"/>
      <c r="K3308" s="191"/>
      <c r="L3308" s="191"/>
      <c r="M3308" s="191"/>
      <c r="N3308" s="191"/>
    </row>
    <row r="3309" spans="1:14" s="434" customFormat="1">
      <c r="A3309" s="191"/>
      <c r="B3309" s="191"/>
      <c r="C3309" s="63"/>
      <c r="D3309" s="191"/>
      <c r="E3309" s="63"/>
      <c r="F3309" s="63"/>
      <c r="G3309" s="191"/>
      <c r="H3309" s="191"/>
      <c r="I3309" s="191"/>
      <c r="J3309" s="191"/>
      <c r="K3309" s="191"/>
      <c r="L3309" s="191"/>
      <c r="M3309" s="191"/>
      <c r="N3309" s="191"/>
    </row>
    <row r="3310" spans="1:14" s="434" customFormat="1">
      <c r="A3310" s="191"/>
      <c r="B3310" s="191"/>
      <c r="C3310" s="63"/>
      <c r="D3310" s="191"/>
      <c r="E3310" s="63"/>
      <c r="F3310" s="63"/>
      <c r="G3310" s="191"/>
      <c r="H3310" s="191"/>
      <c r="I3310" s="191"/>
      <c r="J3310" s="191"/>
      <c r="K3310" s="191"/>
      <c r="L3310" s="191"/>
      <c r="M3310" s="191"/>
      <c r="N3310" s="191"/>
    </row>
    <row r="3311" spans="1:14" s="434" customFormat="1">
      <c r="A3311" s="191"/>
      <c r="B3311" s="191"/>
      <c r="C3311" s="63"/>
      <c r="D3311" s="191"/>
      <c r="E3311" s="63"/>
      <c r="F3311" s="63"/>
      <c r="G3311" s="191"/>
      <c r="H3311" s="191"/>
      <c r="I3311" s="191"/>
      <c r="J3311" s="191"/>
      <c r="K3311" s="191"/>
      <c r="L3311" s="191"/>
      <c r="M3311" s="191"/>
      <c r="N3311" s="191"/>
    </row>
    <row r="3312" spans="1:14" s="434" customFormat="1">
      <c r="A3312" s="191"/>
      <c r="B3312" s="191"/>
      <c r="C3312" s="63"/>
      <c r="D3312" s="191"/>
      <c r="E3312" s="63"/>
      <c r="F3312" s="63"/>
      <c r="G3312" s="191"/>
      <c r="H3312" s="191"/>
      <c r="I3312" s="191"/>
      <c r="J3312" s="191"/>
      <c r="K3312" s="191"/>
      <c r="L3312" s="191"/>
      <c r="M3312" s="191"/>
      <c r="N3312" s="191"/>
    </row>
    <row r="3313" spans="1:14" s="434" customFormat="1">
      <c r="A3313" s="191"/>
      <c r="B3313" s="191"/>
      <c r="C3313" s="63"/>
      <c r="D3313" s="191"/>
      <c r="E3313" s="63"/>
      <c r="F3313" s="63"/>
      <c r="G3313" s="191"/>
      <c r="H3313" s="191"/>
      <c r="I3313" s="191"/>
      <c r="J3313" s="191"/>
      <c r="K3313" s="191"/>
      <c r="L3313" s="191"/>
      <c r="M3313" s="191"/>
      <c r="N3313" s="191"/>
    </row>
    <row r="3314" spans="1:14" s="434" customFormat="1">
      <c r="A3314" s="191"/>
      <c r="B3314" s="191"/>
      <c r="C3314" s="63"/>
      <c r="D3314" s="191"/>
      <c r="E3314" s="63"/>
      <c r="F3314" s="63"/>
      <c r="G3314" s="191"/>
      <c r="H3314" s="191"/>
      <c r="I3314" s="191"/>
      <c r="J3314" s="191"/>
      <c r="K3314" s="191"/>
      <c r="L3314" s="191"/>
      <c r="M3314" s="191"/>
      <c r="N3314" s="191"/>
    </row>
    <row r="3315" spans="1:14" s="434" customFormat="1">
      <c r="A3315" s="191"/>
      <c r="B3315" s="191"/>
      <c r="C3315" s="63"/>
      <c r="D3315" s="191"/>
      <c r="E3315" s="63"/>
      <c r="F3315" s="63"/>
      <c r="G3315" s="191"/>
      <c r="H3315" s="191"/>
      <c r="I3315" s="191"/>
      <c r="J3315" s="191"/>
      <c r="K3315" s="191"/>
      <c r="L3315" s="191"/>
      <c r="M3315" s="191"/>
      <c r="N3315" s="191"/>
    </row>
    <row r="3316" spans="1:14" s="434" customFormat="1">
      <c r="A3316" s="191"/>
      <c r="B3316" s="191"/>
      <c r="C3316" s="63"/>
      <c r="D3316" s="191"/>
      <c r="E3316" s="63"/>
      <c r="F3316" s="63"/>
      <c r="G3316" s="191"/>
      <c r="H3316" s="191"/>
      <c r="I3316" s="191"/>
      <c r="J3316" s="191"/>
      <c r="K3316" s="191"/>
      <c r="L3316" s="191"/>
      <c r="M3316" s="191"/>
      <c r="N3316" s="191"/>
    </row>
    <row r="3317" spans="1:14" s="434" customFormat="1">
      <c r="A3317" s="191"/>
      <c r="B3317" s="191"/>
      <c r="C3317" s="63"/>
      <c r="D3317" s="191"/>
      <c r="E3317" s="63"/>
      <c r="F3317" s="63"/>
      <c r="G3317" s="191"/>
      <c r="H3317" s="191"/>
      <c r="I3317" s="191"/>
      <c r="J3317" s="191"/>
      <c r="K3317" s="191"/>
      <c r="L3317" s="191"/>
      <c r="M3317" s="191"/>
      <c r="N3317" s="191"/>
    </row>
    <row r="3318" spans="1:14" s="434" customFormat="1">
      <c r="A3318" s="191"/>
      <c r="B3318" s="191"/>
      <c r="C3318" s="63"/>
      <c r="D3318" s="191"/>
      <c r="E3318" s="63"/>
      <c r="F3318" s="63"/>
      <c r="G3318" s="191"/>
      <c r="H3318" s="191"/>
      <c r="I3318" s="191"/>
      <c r="J3318" s="191"/>
      <c r="K3318" s="191"/>
      <c r="L3318" s="191"/>
      <c r="M3318" s="191"/>
      <c r="N3318" s="191"/>
    </row>
    <row r="3319" spans="1:14" s="434" customFormat="1">
      <c r="A3319" s="191"/>
      <c r="B3319" s="191"/>
      <c r="C3319" s="63"/>
      <c r="D3319" s="191"/>
      <c r="E3319" s="63"/>
      <c r="F3319" s="63"/>
      <c r="G3319" s="191"/>
      <c r="H3319" s="191"/>
      <c r="I3319" s="191"/>
      <c r="J3319" s="191"/>
      <c r="K3319" s="191"/>
      <c r="L3319" s="191"/>
      <c r="M3319" s="191"/>
      <c r="N3319" s="191"/>
    </row>
    <row r="3320" spans="1:14" s="434" customFormat="1">
      <c r="A3320" s="191"/>
      <c r="B3320" s="191"/>
      <c r="C3320" s="63"/>
      <c r="D3320" s="191"/>
      <c r="E3320" s="63"/>
      <c r="F3320" s="63"/>
      <c r="G3320" s="191"/>
      <c r="H3320" s="191"/>
      <c r="I3320" s="191"/>
      <c r="J3320" s="191"/>
      <c r="K3320" s="191"/>
      <c r="L3320" s="191"/>
      <c r="M3320" s="191"/>
      <c r="N3320" s="191"/>
    </row>
    <row r="3321" spans="1:14" s="434" customFormat="1">
      <c r="A3321" s="191"/>
      <c r="B3321" s="191"/>
      <c r="C3321" s="63"/>
      <c r="D3321" s="191"/>
      <c r="E3321" s="63"/>
      <c r="F3321" s="63"/>
      <c r="G3321" s="191"/>
      <c r="H3321" s="191"/>
      <c r="I3321" s="191"/>
      <c r="J3321" s="191"/>
      <c r="K3321" s="191"/>
      <c r="L3321" s="191"/>
      <c r="M3321" s="191"/>
      <c r="N3321" s="191"/>
    </row>
    <row r="3322" spans="1:14" s="434" customFormat="1">
      <c r="A3322" s="191"/>
      <c r="B3322" s="191"/>
      <c r="C3322" s="63"/>
      <c r="D3322" s="191"/>
      <c r="E3322" s="63"/>
      <c r="F3322" s="63"/>
      <c r="G3322" s="191"/>
      <c r="H3322" s="191"/>
      <c r="I3322" s="191"/>
      <c r="J3322" s="191"/>
      <c r="K3322" s="191"/>
      <c r="L3322" s="191"/>
      <c r="M3322" s="191"/>
      <c r="N3322" s="191"/>
    </row>
    <row r="3323" spans="1:14" s="434" customFormat="1">
      <c r="A3323" s="191"/>
      <c r="B3323" s="191"/>
      <c r="C3323" s="63"/>
      <c r="D3323" s="191"/>
      <c r="E3323" s="63"/>
      <c r="F3323" s="63"/>
      <c r="G3323" s="191"/>
      <c r="H3323" s="191"/>
      <c r="I3323" s="191"/>
      <c r="J3323" s="191"/>
      <c r="K3323" s="191"/>
      <c r="L3323" s="191"/>
      <c r="M3323" s="191"/>
      <c r="N3323" s="191"/>
    </row>
    <row r="3324" spans="1:14" s="434" customFormat="1">
      <c r="A3324" s="191"/>
      <c r="B3324" s="191"/>
      <c r="C3324" s="63"/>
      <c r="D3324" s="191"/>
      <c r="E3324" s="63"/>
      <c r="F3324" s="63"/>
      <c r="G3324" s="191"/>
      <c r="H3324" s="191"/>
      <c r="I3324" s="191"/>
      <c r="J3324" s="191"/>
      <c r="K3324" s="191"/>
      <c r="L3324" s="191"/>
      <c r="M3324" s="191"/>
      <c r="N3324" s="191"/>
    </row>
    <row r="3325" spans="1:14" s="434" customFormat="1">
      <c r="A3325" s="191"/>
      <c r="B3325" s="191"/>
      <c r="C3325" s="63"/>
      <c r="D3325" s="191"/>
      <c r="E3325" s="63"/>
      <c r="F3325" s="63"/>
      <c r="G3325" s="191"/>
      <c r="H3325" s="191"/>
      <c r="I3325" s="191"/>
      <c r="J3325" s="191"/>
      <c r="K3325" s="191"/>
      <c r="L3325" s="191"/>
      <c r="M3325" s="191"/>
      <c r="N3325" s="191"/>
    </row>
    <row r="3326" spans="1:14" s="434" customFormat="1">
      <c r="A3326" s="191"/>
      <c r="B3326" s="191"/>
      <c r="C3326" s="63"/>
      <c r="D3326" s="191"/>
      <c r="E3326" s="63"/>
      <c r="F3326" s="63"/>
      <c r="G3326" s="191"/>
      <c r="H3326" s="191"/>
      <c r="I3326" s="191"/>
      <c r="J3326" s="191"/>
      <c r="K3326" s="191"/>
      <c r="L3326" s="191"/>
      <c r="M3326" s="191"/>
      <c r="N3326" s="191"/>
    </row>
    <row r="3327" spans="1:14" s="434" customFormat="1">
      <c r="A3327" s="191"/>
      <c r="B3327" s="191"/>
      <c r="C3327" s="63"/>
      <c r="D3327" s="191"/>
      <c r="E3327" s="63"/>
      <c r="F3327" s="63"/>
      <c r="G3327" s="191"/>
      <c r="H3327" s="191"/>
      <c r="I3327" s="191"/>
      <c r="J3327" s="191"/>
      <c r="K3327" s="191"/>
      <c r="L3327" s="191"/>
      <c r="M3327" s="191"/>
      <c r="N3327" s="191"/>
    </row>
    <row r="3328" spans="1:14" s="434" customFormat="1">
      <c r="A3328" s="191"/>
      <c r="B3328" s="191"/>
      <c r="C3328" s="63"/>
      <c r="D3328" s="191"/>
      <c r="E3328" s="63"/>
      <c r="F3328" s="63"/>
      <c r="G3328" s="191"/>
      <c r="H3328" s="191"/>
      <c r="I3328" s="191"/>
      <c r="J3328" s="191"/>
      <c r="K3328" s="191"/>
      <c r="L3328" s="191"/>
      <c r="M3328" s="191"/>
      <c r="N3328" s="191"/>
    </row>
    <row r="3329" spans="1:14" s="434" customFormat="1">
      <c r="A3329" s="191"/>
      <c r="B3329" s="191"/>
      <c r="C3329" s="63"/>
      <c r="D3329" s="191"/>
      <c r="E3329" s="63"/>
      <c r="F3329" s="63"/>
      <c r="G3329" s="191"/>
      <c r="H3329" s="191"/>
      <c r="I3329" s="191"/>
      <c r="J3329" s="191"/>
      <c r="K3329" s="191"/>
      <c r="L3329" s="191"/>
      <c r="M3329" s="191"/>
      <c r="N3329" s="191"/>
    </row>
    <row r="3330" spans="1:14" s="434" customFormat="1">
      <c r="A3330" s="191"/>
      <c r="B3330" s="191"/>
      <c r="C3330" s="63"/>
      <c r="D3330" s="191"/>
      <c r="E3330" s="63"/>
      <c r="F3330" s="63"/>
      <c r="G3330" s="191"/>
      <c r="H3330" s="191"/>
      <c r="I3330" s="191"/>
      <c r="J3330" s="191"/>
      <c r="K3330" s="191"/>
      <c r="L3330" s="191"/>
      <c r="M3330" s="191"/>
      <c r="N3330" s="191"/>
    </row>
    <row r="3331" spans="1:14" s="434" customFormat="1">
      <c r="A3331" s="191"/>
      <c r="B3331" s="191"/>
      <c r="C3331" s="63"/>
      <c r="D3331" s="191"/>
      <c r="E3331" s="63"/>
      <c r="F3331" s="63"/>
      <c r="G3331" s="191"/>
      <c r="H3331" s="191"/>
      <c r="I3331" s="191"/>
      <c r="J3331" s="191"/>
      <c r="K3331" s="191"/>
      <c r="L3331" s="191"/>
      <c r="M3331" s="191"/>
      <c r="N3331" s="191"/>
    </row>
    <row r="3332" spans="1:14" s="434" customFormat="1">
      <c r="A3332" s="191"/>
      <c r="B3332" s="191"/>
      <c r="C3332" s="63"/>
      <c r="D3332" s="191"/>
      <c r="E3332" s="63"/>
      <c r="F3332" s="63"/>
      <c r="G3332" s="191"/>
      <c r="H3332" s="191"/>
      <c r="I3332" s="191"/>
      <c r="J3332" s="191"/>
      <c r="K3332" s="191"/>
      <c r="L3332" s="191"/>
      <c r="M3332" s="191"/>
      <c r="N3332" s="191"/>
    </row>
    <row r="3333" spans="1:14" s="434" customFormat="1">
      <c r="A3333" s="191"/>
      <c r="B3333" s="191"/>
      <c r="C3333" s="63"/>
      <c r="D3333" s="191"/>
      <c r="E3333" s="63"/>
      <c r="F3333" s="63"/>
      <c r="G3333" s="191"/>
      <c r="H3333" s="191"/>
      <c r="I3333" s="191"/>
      <c r="J3333" s="191"/>
      <c r="K3333" s="191"/>
      <c r="L3333" s="191"/>
      <c r="M3333" s="191"/>
      <c r="N3333" s="191"/>
    </row>
    <row r="3334" spans="1:14" s="434" customFormat="1">
      <c r="A3334" s="191"/>
      <c r="B3334" s="191"/>
      <c r="C3334" s="63"/>
      <c r="D3334" s="191"/>
      <c r="E3334" s="63"/>
      <c r="F3334" s="63"/>
      <c r="G3334" s="191"/>
      <c r="H3334" s="191"/>
      <c r="I3334" s="191"/>
      <c r="J3334" s="191"/>
      <c r="K3334" s="191"/>
      <c r="L3334" s="191"/>
      <c r="M3334" s="191"/>
      <c r="N3334" s="191"/>
    </row>
    <row r="3335" spans="1:14" s="434" customFormat="1">
      <c r="A3335" s="191"/>
      <c r="B3335" s="191"/>
      <c r="C3335" s="63"/>
      <c r="D3335" s="191"/>
      <c r="E3335" s="63"/>
      <c r="F3335" s="63"/>
      <c r="G3335" s="191"/>
      <c r="H3335" s="191"/>
      <c r="I3335" s="191"/>
      <c r="J3335" s="191"/>
      <c r="K3335" s="191"/>
      <c r="L3335" s="191"/>
      <c r="M3335" s="191"/>
      <c r="N3335" s="191"/>
    </row>
    <row r="3336" spans="1:14" s="434" customFormat="1">
      <c r="A3336" s="191"/>
      <c r="B3336" s="191"/>
      <c r="C3336" s="63"/>
      <c r="D3336" s="191"/>
      <c r="E3336" s="63"/>
      <c r="F3336" s="63"/>
      <c r="G3336" s="191"/>
      <c r="H3336" s="191"/>
      <c r="I3336" s="191"/>
      <c r="J3336" s="191"/>
      <c r="K3336" s="191"/>
      <c r="L3336" s="191"/>
      <c r="M3336" s="191"/>
      <c r="N3336" s="191"/>
    </row>
    <row r="3337" spans="1:14" s="434" customFormat="1">
      <c r="A3337" s="191"/>
      <c r="B3337" s="191"/>
      <c r="C3337" s="63"/>
      <c r="D3337" s="191"/>
      <c r="E3337" s="63"/>
      <c r="F3337" s="63"/>
      <c r="G3337" s="191"/>
      <c r="H3337" s="191"/>
      <c r="I3337" s="191"/>
      <c r="J3337" s="191"/>
      <c r="K3337" s="191"/>
      <c r="L3337" s="191"/>
      <c r="M3337" s="191"/>
      <c r="N3337" s="191"/>
    </row>
    <row r="3338" spans="1:14" s="434" customFormat="1">
      <c r="A3338" s="191"/>
      <c r="B3338" s="191"/>
      <c r="C3338" s="63"/>
      <c r="D3338" s="191"/>
      <c r="E3338" s="63"/>
      <c r="F3338" s="63"/>
      <c r="G3338" s="191"/>
      <c r="H3338" s="191"/>
      <c r="I3338" s="191"/>
      <c r="J3338" s="191"/>
      <c r="K3338" s="191"/>
      <c r="L3338" s="191"/>
      <c r="M3338" s="191"/>
      <c r="N3338" s="191"/>
    </row>
    <row r="3339" spans="1:14" s="434" customFormat="1">
      <c r="A3339" s="191"/>
      <c r="B3339" s="191"/>
      <c r="C3339" s="63"/>
      <c r="D3339" s="191"/>
      <c r="E3339" s="63"/>
      <c r="F3339" s="63"/>
      <c r="G3339" s="191"/>
      <c r="H3339" s="191"/>
      <c r="I3339" s="191"/>
      <c r="J3339" s="191"/>
      <c r="K3339" s="191"/>
      <c r="L3339" s="191"/>
      <c r="M3339" s="191"/>
      <c r="N3339" s="191"/>
    </row>
    <row r="3340" spans="1:14" s="434" customFormat="1">
      <c r="A3340" s="191"/>
      <c r="B3340" s="191"/>
      <c r="C3340" s="63"/>
      <c r="D3340" s="191"/>
      <c r="E3340" s="63"/>
      <c r="F3340" s="63"/>
      <c r="G3340" s="191"/>
      <c r="H3340" s="191"/>
      <c r="I3340" s="191"/>
      <c r="J3340" s="191"/>
      <c r="K3340" s="191"/>
      <c r="L3340" s="191"/>
      <c r="M3340" s="191"/>
      <c r="N3340" s="191"/>
    </row>
    <row r="3341" spans="1:14" s="434" customFormat="1">
      <c r="A3341" s="191"/>
      <c r="B3341" s="191"/>
      <c r="C3341" s="63"/>
      <c r="D3341" s="191"/>
      <c r="E3341" s="63"/>
      <c r="F3341" s="63"/>
      <c r="G3341" s="191"/>
      <c r="H3341" s="191"/>
      <c r="I3341" s="191"/>
      <c r="J3341" s="191"/>
      <c r="K3341" s="191"/>
      <c r="L3341" s="191"/>
      <c r="M3341" s="191"/>
      <c r="N3341" s="191"/>
    </row>
    <row r="3342" spans="1:14" s="434" customFormat="1">
      <c r="A3342" s="191"/>
      <c r="B3342" s="191"/>
      <c r="C3342" s="63"/>
      <c r="D3342" s="191"/>
      <c r="E3342" s="63"/>
      <c r="F3342" s="63"/>
      <c r="G3342" s="191"/>
      <c r="H3342" s="191"/>
      <c r="I3342" s="191"/>
      <c r="J3342" s="191"/>
      <c r="K3342" s="191"/>
      <c r="L3342" s="191"/>
      <c r="M3342" s="191"/>
      <c r="N3342" s="191"/>
    </row>
    <row r="3343" spans="1:14" s="434" customFormat="1">
      <c r="A3343" s="191"/>
      <c r="B3343" s="191"/>
      <c r="C3343" s="63"/>
      <c r="D3343" s="191"/>
      <c r="E3343" s="63"/>
      <c r="F3343" s="63"/>
      <c r="G3343" s="191"/>
      <c r="H3343" s="191"/>
      <c r="I3343" s="191"/>
      <c r="J3343" s="191"/>
      <c r="K3343" s="191"/>
      <c r="L3343" s="191"/>
      <c r="M3343" s="191"/>
      <c r="N3343" s="191"/>
    </row>
    <row r="3344" spans="1:14" s="434" customFormat="1">
      <c r="A3344" s="191"/>
      <c r="B3344" s="191"/>
      <c r="C3344" s="63"/>
      <c r="D3344" s="191"/>
      <c r="E3344" s="63"/>
      <c r="F3344" s="63"/>
      <c r="G3344" s="191"/>
      <c r="H3344" s="191"/>
      <c r="I3344" s="191"/>
      <c r="J3344" s="191"/>
      <c r="K3344" s="191"/>
      <c r="L3344" s="191"/>
      <c r="M3344" s="191"/>
      <c r="N3344" s="191"/>
    </row>
    <row r="3345" spans="1:14" s="434" customFormat="1">
      <c r="A3345" s="191"/>
      <c r="B3345" s="191"/>
      <c r="C3345" s="63"/>
      <c r="D3345" s="191"/>
      <c r="E3345" s="63"/>
      <c r="F3345" s="63"/>
      <c r="G3345" s="191"/>
      <c r="H3345" s="191"/>
      <c r="I3345" s="191"/>
      <c r="J3345" s="191"/>
      <c r="K3345" s="191"/>
      <c r="L3345" s="191"/>
      <c r="M3345" s="191"/>
      <c r="N3345" s="191"/>
    </row>
    <row r="3346" spans="1:14" s="434" customFormat="1">
      <c r="A3346" s="191"/>
      <c r="B3346" s="191"/>
      <c r="C3346" s="63"/>
      <c r="D3346" s="191"/>
      <c r="E3346" s="63"/>
      <c r="F3346" s="63"/>
      <c r="G3346" s="191"/>
      <c r="H3346" s="191"/>
      <c r="I3346" s="191"/>
      <c r="J3346" s="191"/>
      <c r="K3346" s="191"/>
      <c r="L3346" s="191"/>
      <c r="M3346" s="191"/>
      <c r="N3346" s="191"/>
    </row>
    <row r="3347" spans="1:14" s="434" customFormat="1">
      <c r="A3347" s="191"/>
      <c r="B3347" s="191"/>
      <c r="C3347" s="63"/>
      <c r="D3347" s="191"/>
      <c r="E3347" s="63"/>
      <c r="F3347" s="63"/>
      <c r="G3347" s="191"/>
      <c r="H3347" s="191"/>
      <c r="I3347" s="191"/>
      <c r="J3347" s="191"/>
      <c r="K3347" s="191"/>
      <c r="L3347" s="191"/>
      <c r="M3347" s="191"/>
      <c r="N3347" s="191"/>
    </row>
    <row r="3348" spans="1:14" s="434" customFormat="1">
      <c r="A3348" s="191"/>
      <c r="B3348" s="191"/>
      <c r="C3348" s="63"/>
      <c r="D3348" s="191"/>
      <c r="E3348" s="63"/>
      <c r="F3348" s="63"/>
      <c r="G3348" s="191"/>
      <c r="H3348" s="191"/>
      <c r="I3348" s="191"/>
      <c r="J3348" s="191"/>
      <c r="K3348" s="191"/>
      <c r="L3348" s="191"/>
      <c r="M3348" s="191"/>
      <c r="N3348" s="191"/>
    </row>
    <row r="3349" spans="1:14" s="434" customFormat="1">
      <c r="A3349" s="191"/>
      <c r="B3349" s="191"/>
      <c r="C3349" s="63"/>
      <c r="D3349" s="191"/>
      <c r="E3349" s="63"/>
      <c r="F3349" s="63"/>
      <c r="G3349" s="191"/>
      <c r="H3349" s="191"/>
      <c r="I3349" s="191"/>
      <c r="J3349" s="191"/>
      <c r="K3349" s="191"/>
      <c r="L3349" s="191"/>
      <c r="M3349" s="191"/>
      <c r="N3349" s="191"/>
    </row>
    <row r="3350" spans="1:14" s="434" customFormat="1">
      <c r="A3350" s="191"/>
      <c r="B3350" s="191"/>
      <c r="C3350" s="63"/>
      <c r="D3350" s="191"/>
      <c r="E3350" s="63"/>
      <c r="F3350" s="63"/>
      <c r="G3350" s="191"/>
      <c r="H3350" s="191"/>
      <c r="I3350" s="191"/>
      <c r="J3350" s="191"/>
      <c r="K3350" s="191"/>
      <c r="L3350" s="191"/>
      <c r="M3350" s="191"/>
      <c r="N3350" s="191"/>
    </row>
    <row r="3351" spans="1:14" s="434" customFormat="1">
      <c r="A3351" s="191"/>
      <c r="B3351" s="191"/>
      <c r="C3351" s="63"/>
      <c r="D3351" s="191"/>
      <c r="E3351" s="63"/>
      <c r="F3351" s="63"/>
      <c r="G3351" s="191"/>
      <c r="H3351" s="191"/>
      <c r="I3351" s="191"/>
      <c r="J3351" s="191"/>
      <c r="K3351" s="191"/>
      <c r="L3351" s="191"/>
      <c r="M3351" s="191"/>
      <c r="N3351" s="191"/>
    </row>
    <row r="3352" spans="1:14" s="434" customFormat="1">
      <c r="A3352" s="191"/>
      <c r="B3352" s="191"/>
      <c r="C3352" s="63"/>
      <c r="D3352" s="191"/>
      <c r="E3352" s="63"/>
      <c r="F3352" s="63"/>
      <c r="G3352" s="191"/>
      <c r="H3352" s="191"/>
      <c r="I3352" s="191"/>
      <c r="J3352" s="191"/>
      <c r="K3352" s="191"/>
      <c r="L3352" s="191"/>
      <c r="M3352" s="191"/>
      <c r="N3352" s="191"/>
    </row>
    <row r="3353" spans="1:14" s="434" customFormat="1">
      <c r="A3353" s="191"/>
      <c r="B3353" s="191"/>
      <c r="C3353" s="63"/>
      <c r="D3353" s="191"/>
      <c r="E3353" s="63"/>
      <c r="F3353" s="63"/>
      <c r="G3353" s="191"/>
      <c r="H3353" s="191"/>
      <c r="I3353" s="191"/>
      <c r="J3353" s="191"/>
      <c r="K3353" s="191"/>
      <c r="L3353" s="191"/>
      <c r="M3353" s="191"/>
      <c r="N3353" s="191"/>
    </row>
    <row r="3354" spans="1:14" s="434" customFormat="1">
      <c r="A3354" s="191"/>
      <c r="B3354" s="191"/>
      <c r="C3354" s="63"/>
      <c r="D3354" s="191"/>
      <c r="E3354" s="63"/>
      <c r="F3354" s="63"/>
      <c r="G3354" s="191"/>
      <c r="H3354" s="191"/>
      <c r="I3354" s="191"/>
      <c r="J3354" s="191"/>
      <c r="K3354" s="191"/>
      <c r="L3354" s="191"/>
      <c r="M3354" s="191"/>
      <c r="N3354" s="191"/>
    </row>
    <row r="3355" spans="1:14" s="434" customFormat="1">
      <c r="A3355" s="191"/>
      <c r="B3355" s="191"/>
      <c r="C3355" s="63"/>
      <c r="D3355" s="191"/>
      <c r="E3355" s="63"/>
      <c r="F3355" s="63"/>
      <c r="G3355" s="191"/>
      <c r="H3355" s="191"/>
      <c r="I3355" s="191"/>
      <c r="J3355" s="191"/>
      <c r="K3355" s="191"/>
      <c r="L3355" s="191"/>
      <c r="M3355" s="191"/>
      <c r="N3355" s="191"/>
    </row>
    <row r="3356" spans="1:14" s="434" customFormat="1">
      <c r="A3356" s="191"/>
      <c r="B3356" s="191"/>
      <c r="C3356" s="63"/>
      <c r="D3356" s="191"/>
      <c r="E3356" s="63"/>
      <c r="F3356" s="63"/>
      <c r="G3356" s="191"/>
      <c r="H3356" s="191"/>
      <c r="I3356" s="191"/>
      <c r="J3356" s="191"/>
      <c r="K3356" s="191"/>
      <c r="L3356" s="191"/>
      <c r="M3356" s="191"/>
      <c r="N3356" s="191"/>
    </row>
    <row r="3357" spans="1:14" s="434" customFormat="1">
      <c r="A3357" s="191"/>
      <c r="B3357" s="191"/>
      <c r="C3357" s="63"/>
      <c r="D3357" s="191"/>
      <c r="E3357" s="63"/>
      <c r="F3357" s="63"/>
      <c r="G3357" s="191"/>
      <c r="H3357" s="191"/>
      <c r="I3357" s="191"/>
      <c r="J3357" s="191"/>
      <c r="K3357" s="191"/>
      <c r="L3357" s="191"/>
      <c r="M3357" s="191"/>
      <c r="N3357" s="191"/>
    </row>
    <row r="3358" spans="1:14" s="434" customFormat="1">
      <c r="A3358" s="191"/>
      <c r="B3358" s="191"/>
      <c r="C3358" s="63"/>
      <c r="D3358" s="191"/>
      <c r="E3358" s="63"/>
      <c r="F3358" s="63"/>
      <c r="G3358" s="191"/>
      <c r="H3358" s="191"/>
      <c r="I3358" s="191"/>
      <c r="J3358" s="191"/>
      <c r="K3358" s="191"/>
      <c r="L3358" s="191"/>
      <c r="M3358" s="191"/>
      <c r="N3358" s="191"/>
    </row>
    <row r="3359" spans="1:14" s="434" customFormat="1">
      <c r="A3359" s="191"/>
      <c r="B3359" s="191"/>
      <c r="C3359" s="63"/>
      <c r="D3359" s="191"/>
      <c r="E3359" s="63"/>
      <c r="F3359" s="63"/>
      <c r="G3359" s="191"/>
      <c r="H3359" s="191"/>
      <c r="I3359" s="191"/>
      <c r="J3359" s="191"/>
      <c r="K3359" s="191"/>
      <c r="L3359" s="191"/>
      <c r="M3359" s="191"/>
      <c r="N3359" s="191"/>
    </row>
    <row r="3360" spans="1:14" s="434" customFormat="1">
      <c r="A3360" s="191"/>
      <c r="B3360" s="191"/>
      <c r="C3360" s="63"/>
      <c r="D3360" s="191"/>
      <c r="E3360" s="63"/>
      <c r="F3360" s="63"/>
      <c r="G3360" s="191"/>
      <c r="H3360" s="191"/>
      <c r="I3360" s="191"/>
      <c r="J3360" s="191"/>
      <c r="K3360" s="191"/>
      <c r="L3360" s="191"/>
      <c r="M3360" s="191"/>
      <c r="N3360" s="191"/>
    </row>
    <row r="3361" spans="1:14" s="434" customFormat="1">
      <c r="A3361" s="191"/>
      <c r="B3361" s="191"/>
      <c r="C3361" s="63"/>
      <c r="D3361" s="191"/>
      <c r="E3361" s="63"/>
      <c r="F3361" s="63"/>
      <c r="G3361" s="191"/>
      <c r="H3361" s="191"/>
      <c r="I3361" s="191"/>
      <c r="J3361" s="191"/>
      <c r="K3361" s="191"/>
      <c r="L3361" s="191"/>
      <c r="M3361" s="191"/>
      <c r="N3361" s="191"/>
    </row>
    <row r="3362" spans="1:14" s="434" customFormat="1">
      <c r="A3362" s="191"/>
      <c r="B3362" s="191"/>
      <c r="C3362" s="63"/>
      <c r="D3362" s="191"/>
      <c r="E3362" s="63"/>
      <c r="F3362" s="63"/>
      <c r="G3362" s="191"/>
      <c r="H3362" s="191"/>
      <c r="I3362" s="191"/>
      <c r="J3362" s="191"/>
      <c r="K3362" s="191"/>
      <c r="L3362" s="191"/>
      <c r="M3362" s="191"/>
      <c r="N3362" s="191"/>
    </row>
    <row r="3363" spans="1:14" s="434" customFormat="1">
      <c r="A3363" s="191"/>
      <c r="B3363" s="191"/>
      <c r="C3363" s="63"/>
      <c r="D3363" s="191"/>
      <c r="E3363" s="63"/>
      <c r="F3363" s="63"/>
      <c r="G3363" s="191"/>
      <c r="H3363" s="191"/>
      <c r="I3363" s="191"/>
      <c r="J3363" s="191"/>
      <c r="K3363" s="191"/>
      <c r="L3363" s="191"/>
      <c r="M3363" s="191"/>
      <c r="N3363" s="191"/>
    </row>
    <row r="3364" spans="1:14" s="434" customFormat="1">
      <c r="A3364" s="191"/>
      <c r="B3364" s="191"/>
      <c r="C3364" s="63"/>
      <c r="D3364" s="191"/>
      <c r="E3364" s="63"/>
      <c r="F3364" s="63"/>
      <c r="G3364" s="191"/>
      <c r="H3364" s="191"/>
      <c r="I3364" s="191"/>
      <c r="J3364" s="191"/>
      <c r="K3364" s="191"/>
      <c r="L3364" s="191"/>
      <c r="M3364" s="191"/>
      <c r="N3364" s="191"/>
    </row>
    <row r="3365" spans="1:14" s="434" customFormat="1">
      <c r="A3365" s="191"/>
      <c r="B3365" s="191"/>
      <c r="C3365" s="63"/>
      <c r="D3365" s="191"/>
      <c r="E3365" s="63"/>
      <c r="F3365" s="63"/>
      <c r="G3365" s="191"/>
      <c r="H3365" s="191"/>
      <c r="I3365" s="191"/>
      <c r="J3365" s="191"/>
      <c r="K3365" s="191"/>
      <c r="L3365" s="191"/>
      <c r="M3365" s="191"/>
      <c r="N3365" s="191"/>
    </row>
    <row r="3366" spans="1:14" s="434" customFormat="1">
      <c r="A3366" s="191"/>
      <c r="B3366" s="191"/>
      <c r="C3366" s="63"/>
      <c r="D3366" s="191"/>
      <c r="E3366" s="63"/>
      <c r="F3366" s="63"/>
      <c r="G3366" s="191"/>
      <c r="H3366" s="191"/>
      <c r="I3366" s="191"/>
      <c r="J3366" s="191"/>
      <c r="K3366" s="191"/>
      <c r="L3366" s="191"/>
      <c r="M3366" s="191"/>
      <c r="N3366" s="191"/>
    </row>
    <row r="3367" spans="1:14" s="434" customFormat="1">
      <c r="A3367" s="191"/>
      <c r="B3367" s="191"/>
      <c r="C3367" s="63"/>
      <c r="D3367" s="191"/>
      <c r="E3367" s="63"/>
      <c r="F3367" s="63"/>
      <c r="G3367" s="191"/>
      <c r="H3367" s="191"/>
      <c r="I3367" s="191"/>
      <c r="J3367" s="191"/>
      <c r="K3367" s="191"/>
      <c r="L3367" s="191"/>
      <c r="M3367" s="191"/>
      <c r="N3367" s="191"/>
    </row>
    <row r="3368" spans="1:14" s="434" customFormat="1">
      <c r="A3368" s="191"/>
      <c r="B3368" s="191"/>
      <c r="C3368" s="63"/>
      <c r="D3368" s="191"/>
      <c r="E3368" s="63"/>
      <c r="F3368" s="63"/>
      <c r="G3368" s="191"/>
      <c r="H3368" s="191"/>
      <c r="I3368" s="191"/>
      <c r="J3368" s="191"/>
      <c r="K3368" s="191"/>
      <c r="L3368" s="191"/>
      <c r="M3368" s="191"/>
      <c r="N3368" s="191"/>
    </row>
    <row r="3369" spans="1:14" s="434" customFormat="1">
      <c r="A3369" s="191"/>
      <c r="B3369" s="191"/>
      <c r="C3369" s="63"/>
      <c r="D3369" s="191"/>
      <c r="E3369" s="63"/>
      <c r="F3369" s="63"/>
      <c r="G3369" s="191"/>
      <c r="H3369" s="191"/>
      <c r="I3369" s="191"/>
      <c r="J3369" s="191"/>
      <c r="K3369" s="191"/>
      <c r="L3369" s="191"/>
      <c r="M3369" s="191"/>
      <c r="N3369" s="191"/>
    </row>
    <row r="3370" spans="1:14" s="434" customFormat="1">
      <c r="A3370" s="191"/>
      <c r="B3370" s="191"/>
      <c r="C3370" s="63"/>
      <c r="D3370" s="191"/>
      <c r="E3370" s="63"/>
      <c r="F3370" s="63"/>
      <c r="G3370" s="191"/>
      <c r="H3370" s="191"/>
      <c r="I3370" s="191"/>
      <c r="J3370" s="191"/>
      <c r="K3370" s="191"/>
      <c r="L3370" s="191"/>
      <c r="M3370" s="191"/>
      <c r="N3370" s="191"/>
    </row>
    <row r="3371" spans="1:14" s="434" customFormat="1">
      <c r="A3371" s="191"/>
      <c r="B3371" s="191"/>
      <c r="C3371" s="63"/>
      <c r="D3371" s="191"/>
      <c r="E3371" s="63"/>
      <c r="F3371" s="63"/>
      <c r="G3371" s="191"/>
      <c r="H3371" s="191"/>
      <c r="I3371" s="191"/>
      <c r="J3371" s="191"/>
      <c r="K3371" s="191"/>
      <c r="L3371" s="191"/>
      <c r="M3371" s="191"/>
      <c r="N3371" s="191"/>
    </row>
    <row r="3372" spans="1:14" s="434" customFormat="1">
      <c r="A3372" s="191"/>
      <c r="B3372" s="191"/>
      <c r="C3372" s="63"/>
      <c r="D3372" s="191"/>
      <c r="E3372" s="63"/>
      <c r="F3372" s="63"/>
      <c r="G3372" s="191"/>
      <c r="H3372" s="191"/>
      <c r="I3372" s="191"/>
      <c r="J3372" s="191"/>
      <c r="K3372" s="191"/>
      <c r="L3372" s="191"/>
      <c r="M3372" s="191"/>
      <c r="N3372" s="191"/>
    </row>
    <row r="3373" spans="1:14" s="434" customFormat="1">
      <c r="A3373" s="191"/>
      <c r="B3373" s="191"/>
      <c r="C3373" s="63"/>
      <c r="D3373" s="191"/>
      <c r="E3373" s="63"/>
      <c r="F3373" s="63"/>
      <c r="G3373" s="191"/>
      <c r="H3373" s="191"/>
      <c r="I3373" s="191"/>
      <c r="J3373" s="191"/>
      <c r="K3373" s="191"/>
      <c r="L3373" s="191"/>
      <c r="M3373" s="191"/>
      <c r="N3373" s="191"/>
    </row>
    <row r="3374" spans="1:14" s="434" customFormat="1">
      <c r="A3374" s="191"/>
      <c r="B3374" s="191"/>
      <c r="C3374" s="63"/>
      <c r="D3374" s="191"/>
      <c r="E3374" s="63"/>
      <c r="F3374" s="63"/>
      <c r="G3374" s="191"/>
      <c r="H3374" s="191"/>
      <c r="I3374" s="191"/>
      <c r="J3374" s="191"/>
      <c r="K3374" s="191"/>
      <c r="L3374" s="191"/>
      <c r="M3374" s="191"/>
      <c r="N3374" s="191"/>
    </row>
    <row r="3375" spans="1:14" s="434" customFormat="1">
      <c r="A3375" s="191"/>
      <c r="B3375" s="191"/>
      <c r="C3375" s="63"/>
      <c r="D3375" s="191"/>
      <c r="E3375" s="63"/>
      <c r="F3375" s="63"/>
      <c r="G3375" s="191"/>
      <c r="H3375" s="191"/>
      <c r="I3375" s="191"/>
      <c r="J3375" s="191"/>
      <c r="K3375" s="191"/>
      <c r="L3375" s="191"/>
      <c r="M3375" s="191"/>
      <c r="N3375" s="191"/>
    </row>
    <row r="3376" spans="1:14" s="434" customFormat="1">
      <c r="A3376" s="191"/>
      <c r="B3376" s="191"/>
      <c r="C3376" s="63"/>
      <c r="D3376" s="191"/>
      <c r="E3376" s="63"/>
      <c r="F3376" s="63"/>
      <c r="G3376" s="191"/>
      <c r="H3376" s="191"/>
      <c r="I3376" s="191"/>
      <c r="J3376" s="191"/>
      <c r="K3376" s="191"/>
      <c r="L3376" s="191"/>
      <c r="M3376" s="191"/>
      <c r="N3376" s="191"/>
    </row>
    <row r="3377" spans="1:14" s="434" customFormat="1">
      <c r="A3377" s="191"/>
      <c r="B3377" s="191"/>
      <c r="C3377" s="63"/>
      <c r="D3377" s="191"/>
      <c r="E3377" s="63"/>
      <c r="F3377" s="63"/>
      <c r="G3377" s="191"/>
      <c r="H3377" s="191"/>
      <c r="I3377" s="191"/>
      <c r="J3377" s="191"/>
      <c r="K3377" s="191"/>
      <c r="L3377" s="191"/>
      <c r="M3377" s="191"/>
      <c r="N3377" s="191"/>
    </row>
    <row r="3378" spans="1:14" s="434" customFormat="1">
      <c r="A3378" s="191"/>
      <c r="B3378" s="191"/>
      <c r="C3378" s="63"/>
      <c r="D3378" s="191"/>
      <c r="E3378" s="63"/>
      <c r="F3378" s="63"/>
      <c r="G3378" s="191"/>
      <c r="H3378" s="191"/>
      <c r="I3378" s="191"/>
      <c r="J3378" s="191"/>
      <c r="K3378" s="191"/>
      <c r="L3378" s="191"/>
      <c r="M3378" s="191"/>
      <c r="N3378" s="191"/>
    </row>
    <row r="3379" spans="1:14" s="434" customFormat="1">
      <c r="A3379" s="191"/>
      <c r="B3379" s="191"/>
      <c r="C3379" s="63"/>
      <c r="D3379" s="191"/>
      <c r="E3379" s="63"/>
      <c r="F3379" s="63"/>
      <c r="G3379" s="191"/>
      <c r="H3379" s="191"/>
      <c r="I3379" s="191"/>
      <c r="J3379" s="191"/>
      <c r="K3379" s="191"/>
      <c r="L3379" s="191"/>
      <c r="M3379" s="191"/>
      <c r="N3379" s="191"/>
    </row>
    <row r="3380" spans="1:14" s="434" customFormat="1">
      <c r="A3380" s="191"/>
      <c r="B3380" s="191"/>
      <c r="C3380" s="63"/>
      <c r="D3380" s="191"/>
      <c r="E3380" s="63"/>
      <c r="F3380" s="63"/>
      <c r="G3380" s="191"/>
      <c r="H3380" s="191"/>
      <c r="I3380" s="191"/>
      <c r="J3380" s="191"/>
      <c r="K3380" s="191"/>
      <c r="L3380" s="191"/>
      <c r="M3380" s="191"/>
      <c r="N3380" s="191"/>
    </row>
    <row r="3381" spans="1:14" s="434" customFormat="1">
      <c r="A3381" s="191"/>
      <c r="B3381" s="191"/>
      <c r="C3381" s="63"/>
      <c r="D3381" s="191"/>
      <c r="E3381" s="63"/>
      <c r="F3381" s="63"/>
      <c r="G3381" s="191"/>
      <c r="H3381" s="191"/>
      <c r="I3381" s="191"/>
      <c r="J3381" s="191"/>
      <c r="K3381" s="191"/>
      <c r="L3381" s="191"/>
      <c r="M3381" s="191"/>
      <c r="N3381" s="191"/>
    </row>
    <row r="3382" spans="1:14" s="434" customFormat="1">
      <c r="A3382" s="191"/>
      <c r="B3382" s="191"/>
      <c r="C3382" s="63"/>
      <c r="D3382" s="191"/>
      <c r="E3382" s="63"/>
      <c r="F3382" s="63"/>
      <c r="G3382" s="191"/>
      <c r="H3382" s="191"/>
      <c r="I3382" s="191"/>
      <c r="J3382" s="191"/>
      <c r="K3382" s="191"/>
      <c r="L3382" s="191"/>
      <c r="M3382" s="191"/>
      <c r="N3382" s="191"/>
    </row>
    <row r="3383" spans="1:14" s="434" customFormat="1">
      <c r="A3383" s="191"/>
      <c r="B3383" s="191"/>
      <c r="C3383" s="63"/>
      <c r="D3383" s="191"/>
      <c r="E3383" s="63"/>
      <c r="F3383" s="63"/>
      <c r="G3383" s="191"/>
      <c r="H3383" s="191"/>
      <c r="I3383" s="191"/>
      <c r="J3383" s="191"/>
      <c r="K3383" s="191"/>
      <c r="L3383" s="191"/>
      <c r="M3383" s="191"/>
      <c r="N3383" s="191"/>
    </row>
    <row r="3384" spans="1:14" s="434" customFormat="1">
      <c r="A3384" s="191"/>
      <c r="B3384" s="191"/>
      <c r="C3384" s="63"/>
      <c r="D3384" s="191"/>
      <c r="E3384" s="63"/>
      <c r="F3384" s="63"/>
      <c r="G3384" s="191"/>
      <c r="H3384" s="191"/>
      <c r="I3384" s="191"/>
      <c r="J3384" s="191"/>
      <c r="K3384" s="191"/>
      <c r="L3384" s="191"/>
      <c r="M3384" s="191"/>
      <c r="N3384" s="191"/>
    </row>
    <row r="3385" spans="1:14" s="434" customFormat="1">
      <c r="A3385" s="191"/>
      <c r="B3385" s="191"/>
      <c r="C3385" s="63"/>
      <c r="D3385" s="191"/>
      <c r="E3385" s="63"/>
      <c r="F3385" s="63"/>
      <c r="G3385" s="191"/>
      <c r="H3385" s="191"/>
      <c r="I3385" s="191"/>
      <c r="J3385" s="191"/>
      <c r="K3385" s="191"/>
      <c r="L3385" s="191"/>
      <c r="M3385" s="191"/>
      <c r="N3385" s="191"/>
    </row>
    <row r="3386" spans="1:14" s="434" customFormat="1">
      <c r="A3386" s="191"/>
      <c r="B3386" s="191"/>
      <c r="C3386" s="63"/>
      <c r="D3386" s="191"/>
      <c r="E3386" s="63"/>
      <c r="F3386" s="63"/>
      <c r="G3386" s="191"/>
      <c r="H3386" s="191"/>
      <c r="I3386" s="191"/>
      <c r="J3386" s="191"/>
      <c r="K3386" s="191"/>
      <c r="L3386" s="191"/>
      <c r="M3386" s="191"/>
      <c r="N3386" s="191"/>
    </row>
    <row r="3387" spans="1:14" s="434" customFormat="1">
      <c r="A3387" s="191"/>
      <c r="B3387" s="191"/>
      <c r="C3387" s="63"/>
      <c r="D3387" s="191"/>
      <c r="E3387" s="63"/>
      <c r="F3387" s="63"/>
      <c r="G3387" s="191"/>
      <c r="H3387" s="191"/>
      <c r="I3387" s="191"/>
      <c r="J3387" s="191"/>
      <c r="K3387" s="191"/>
      <c r="L3387" s="191"/>
      <c r="M3387" s="191"/>
      <c r="N3387" s="191"/>
    </row>
    <row r="3388" spans="1:14" s="434" customFormat="1">
      <c r="A3388" s="191"/>
      <c r="B3388" s="191"/>
      <c r="C3388" s="63"/>
      <c r="D3388" s="191"/>
      <c r="E3388" s="63"/>
      <c r="F3388" s="63"/>
      <c r="G3388" s="191"/>
      <c r="H3388" s="191"/>
      <c r="I3388" s="191"/>
      <c r="J3388" s="191"/>
      <c r="K3388" s="191"/>
      <c r="L3388" s="191"/>
      <c r="M3388" s="191"/>
      <c r="N3388" s="191"/>
    </row>
    <row r="3389" spans="1:14" s="434" customFormat="1">
      <c r="A3389" s="191"/>
      <c r="B3389" s="191"/>
      <c r="C3389" s="63"/>
      <c r="D3389" s="191"/>
      <c r="E3389" s="63"/>
      <c r="F3389" s="63"/>
      <c r="G3389" s="191"/>
      <c r="H3389" s="191"/>
      <c r="I3389" s="191"/>
      <c r="J3389" s="191"/>
      <c r="K3389" s="191"/>
      <c r="L3389" s="191"/>
      <c r="M3389" s="191"/>
      <c r="N3389" s="191"/>
    </row>
    <row r="3390" spans="1:14" s="434" customFormat="1">
      <c r="A3390" s="191"/>
      <c r="B3390" s="191"/>
      <c r="C3390" s="63"/>
      <c r="D3390" s="191"/>
      <c r="E3390" s="63"/>
      <c r="F3390" s="63"/>
      <c r="G3390" s="191"/>
      <c r="H3390" s="191"/>
      <c r="I3390" s="191"/>
      <c r="J3390" s="191"/>
      <c r="K3390" s="191"/>
      <c r="L3390" s="191"/>
      <c r="M3390" s="191"/>
      <c r="N3390" s="191"/>
    </row>
    <row r="3391" spans="1:14" s="434" customFormat="1">
      <c r="A3391" s="191"/>
      <c r="B3391" s="191"/>
      <c r="C3391" s="63"/>
      <c r="D3391" s="191"/>
      <c r="E3391" s="63"/>
      <c r="F3391" s="63"/>
      <c r="G3391" s="191"/>
      <c r="H3391" s="191"/>
      <c r="I3391" s="191"/>
      <c r="J3391" s="191"/>
      <c r="K3391" s="191"/>
      <c r="L3391" s="191"/>
      <c r="M3391" s="191"/>
      <c r="N3391" s="191"/>
    </row>
    <row r="3392" spans="1:14" s="434" customFormat="1">
      <c r="A3392" s="191"/>
      <c r="B3392" s="191"/>
      <c r="C3392" s="63"/>
      <c r="D3392" s="191"/>
      <c r="E3392" s="63"/>
      <c r="F3392" s="63"/>
      <c r="G3392" s="191"/>
      <c r="H3392" s="191"/>
      <c r="I3392" s="191"/>
      <c r="J3392" s="191"/>
      <c r="K3392" s="191"/>
      <c r="L3392" s="191"/>
      <c r="M3392" s="191"/>
      <c r="N3392" s="191"/>
    </row>
    <row r="3393" spans="1:14" s="434" customFormat="1">
      <c r="A3393" s="191"/>
      <c r="B3393" s="191"/>
      <c r="C3393" s="63"/>
      <c r="D3393" s="191"/>
      <c r="E3393" s="63"/>
      <c r="F3393" s="63"/>
      <c r="G3393" s="191"/>
      <c r="H3393" s="191"/>
      <c r="I3393" s="191"/>
      <c r="J3393" s="191"/>
      <c r="K3393" s="191"/>
      <c r="L3393" s="191"/>
      <c r="M3393" s="191"/>
      <c r="N3393" s="191"/>
    </row>
    <row r="3394" spans="1:14" s="434" customFormat="1">
      <c r="A3394" s="191"/>
      <c r="B3394" s="191"/>
      <c r="C3394" s="63"/>
      <c r="D3394" s="191"/>
      <c r="E3394" s="63"/>
      <c r="F3394" s="63"/>
      <c r="G3394" s="191"/>
      <c r="H3394" s="191"/>
      <c r="I3394" s="191"/>
      <c r="J3394" s="191"/>
      <c r="K3394" s="191"/>
      <c r="L3394" s="191"/>
      <c r="M3394" s="191"/>
      <c r="N3394" s="191"/>
    </row>
    <row r="3395" spans="1:14" s="434" customFormat="1">
      <c r="A3395" s="191"/>
      <c r="B3395" s="191"/>
      <c r="C3395" s="63"/>
      <c r="D3395" s="191"/>
      <c r="E3395" s="63"/>
      <c r="F3395" s="63"/>
      <c r="G3395" s="191"/>
      <c r="H3395" s="191"/>
      <c r="I3395" s="191"/>
      <c r="J3395" s="191"/>
      <c r="K3395" s="191"/>
      <c r="L3395" s="191"/>
      <c r="M3395" s="191"/>
      <c r="N3395" s="191"/>
    </row>
    <row r="3396" spans="1:14" s="434" customFormat="1">
      <c r="A3396" s="191"/>
      <c r="B3396" s="191"/>
      <c r="C3396" s="63"/>
      <c r="D3396" s="191"/>
      <c r="E3396" s="63"/>
      <c r="F3396" s="63"/>
      <c r="G3396" s="191"/>
      <c r="H3396" s="191"/>
      <c r="I3396" s="191"/>
      <c r="J3396" s="191"/>
      <c r="K3396" s="191"/>
      <c r="L3396" s="191"/>
      <c r="M3396" s="191"/>
      <c r="N3396" s="191"/>
    </row>
    <row r="3397" spans="1:14" s="434" customFormat="1">
      <c r="A3397" s="191"/>
      <c r="B3397" s="191"/>
      <c r="C3397" s="63"/>
      <c r="D3397" s="191"/>
      <c r="E3397" s="63"/>
      <c r="F3397" s="63"/>
      <c r="G3397" s="191"/>
      <c r="H3397" s="191"/>
      <c r="I3397" s="191"/>
      <c r="J3397" s="191"/>
      <c r="K3397" s="191"/>
      <c r="L3397" s="191"/>
      <c r="M3397" s="191"/>
      <c r="N3397" s="191"/>
    </row>
    <row r="3398" spans="1:14" s="434" customFormat="1">
      <c r="A3398" s="191"/>
      <c r="B3398" s="191"/>
      <c r="C3398" s="63"/>
      <c r="D3398" s="191"/>
      <c r="E3398" s="63"/>
      <c r="F3398" s="63"/>
      <c r="G3398" s="191"/>
      <c r="H3398" s="191"/>
      <c r="I3398" s="191"/>
      <c r="J3398" s="191"/>
      <c r="K3398" s="191"/>
      <c r="L3398" s="191"/>
      <c r="M3398" s="191"/>
      <c r="N3398" s="191"/>
    </row>
    <row r="3399" spans="1:14" s="434" customFormat="1">
      <c r="A3399" s="191"/>
      <c r="B3399" s="191"/>
      <c r="C3399" s="63"/>
      <c r="D3399" s="191"/>
      <c r="E3399" s="63"/>
      <c r="F3399" s="63"/>
      <c r="G3399" s="191"/>
      <c r="H3399" s="191"/>
      <c r="I3399" s="191"/>
      <c r="J3399" s="191"/>
      <c r="K3399" s="191"/>
      <c r="L3399" s="191"/>
      <c r="M3399" s="191"/>
      <c r="N3399" s="191"/>
    </row>
    <row r="3400" spans="1:14" s="434" customFormat="1">
      <c r="A3400" s="191"/>
      <c r="B3400" s="191"/>
      <c r="C3400" s="63"/>
      <c r="D3400" s="191"/>
      <c r="E3400" s="63"/>
      <c r="F3400" s="63"/>
      <c r="G3400" s="191"/>
      <c r="H3400" s="191"/>
      <c r="I3400" s="191"/>
      <c r="J3400" s="191"/>
      <c r="K3400" s="191"/>
      <c r="L3400" s="191"/>
      <c r="M3400" s="191"/>
      <c r="N3400" s="191"/>
    </row>
    <row r="3401" spans="1:14" s="434" customFormat="1">
      <c r="A3401" s="191"/>
      <c r="B3401" s="191"/>
      <c r="C3401" s="63"/>
      <c r="D3401" s="191"/>
      <c r="E3401" s="63"/>
      <c r="F3401" s="63"/>
      <c r="G3401" s="191"/>
      <c r="H3401" s="191"/>
      <c r="I3401" s="191"/>
      <c r="J3401" s="191"/>
      <c r="K3401" s="191"/>
      <c r="L3401" s="191"/>
      <c r="M3401" s="191"/>
      <c r="N3401" s="191"/>
    </row>
    <row r="3402" spans="1:14" s="434" customFormat="1">
      <c r="A3402" s="191"/>
      <c r="B3402" s="191"/>
      <c r="C3402" s="63"/>
      <c r="D3402" s="191"/>
      <c r="E3402" s="63"/>
      <c r="F3402" s="63"/>
      <c r="G3402" s="191"/>
      <c r="H3402" s="191"/>
      <c r="I3402" s="191"/>
      <c r="J3402" s="191"/>
      <c r="K3402" s="191"/>
      <c r="L3402" s="191"/>
      <c r="M3402" s="191"/>
      <c r="N3402" s="191"/>
    </row>
    <row r="3403" spans="1:14" s="434" customFormat="1">
      <c r="A3403" s="191"/>
      <c r="B3403" s="191"/>
      <c r="C3403" s="63"/>
      <c r="D3403" s="191"/>
      <c r="E3403" s="63"/>
      <c r="F3403" s="63"/>
      <c r="G3403" s="191"/>
      <c r="H3403" s="191"/>
      <c r="I3403" s="191"/>
      <c r="J3403" s="191"/>
      <c r="K3403" s="191"/>
      <c r="L3403" s="191"/>
      <c r="M3403" s="191"/>
      <c r="N3403" s="191"/>
    </row>
    <row r="3404" spans="1:14" s="434" customFormat="1">
      <c r="A3404" s="191"/>
      <c r="B3404" s="191"/>
      <c r="C3404" s="63"/>
      <c r="D3404" s="191"/>
      <c r="E3404" s="63"/>
      <c r="F3404" s="63"/>
      <c r="G3404" s="191"/>
      <c r="H3404" s="191"/>
      <c r="I3404" s="191"/>
      <c r="J3404" s="191"/>
      <c r="K3404" s="191"/>
      <c r="L3404" s="191"/>
      <c r="M3404" s="191"/>
      <c r="N3404" s="191"/>
    </row>
    <row r="3405" spans="1:14" s="434" customFormat="1">
      <c r="A3405" s="191"/>
      <c r="B3405" s="191"/>
      <c r="C3405" s="63"/>
      <c r="D3405" s="191"/>
      <c r="E3405" s="63"/>
      <c r="F3405" s="63"/>
      <c r="G3405" s="191"/>
      <c r="H3405" s="191"/>
      <c r="I3405" s="191"/>
      <c r="J3405" s="191"/>
      <c r="K3405" s="191"/>
      <c r="L3405" s="191"/>
      <c r="M3405" s="191"/>
      <c r="N3405" s="191"/>
    </row>
    <row r="3406" spans="1:14" s="434" customFormat="1">
      <c r="A3406" s="191"/>
      <c r="B3406" s="191"/>
      <c r="C3406" s="63"/>
      <c r="D3406" s="191"/>
      <c r="E3406" s="63"/>
      <c r="F3406" s="63"/>
      <c r="G3406" s="191"/>
      <c r="H3406" s="191"/>
      <c r="I3406" s="191"/>
      <c r="J3406" s="191"/>
      <c r="K3406" s="191"/>
      <c r="L3406" s="191"/>
      <c r="M3406" s="191"/>
      <c r="N3406" s="191"/>
    </row>
    <row r="3407" spans="1:14" s="434" customFormat="1">
      <c r="A3407" s="191"/>
      <c r="B3407" s="191"/>
      <c r="C3407" s="63"/>
      <c r="D3407" s="191"/>
      <c r="E3407" s="63"/>
      <c r="F3407" s="63"/>
      <c r="G3407" s="191"/>
      <c r="H3407" s="191"/>
      <c r="I3407" s="191"/>
      <c r="J3407" s="191"/>
      <c r="K3407" s="191"/>
      <c r="L3407" s="191"/>
      <c r="M3407" s="191"/>
      <c r="N3407" s="191"/>
    </row>
    <row r="3408" spans="1:14" s="434" customFormat="1">
      <c r="A3408" s="191"/>
      <c r="B3408" s="191"/>
      <c r="C3408" s="63"/>
      <c r="D3408" s="191"/>
      <c r="E3408" s="63"/>
      <c r="F3408" s="63"/>
      <c r="G3408" s="191"/>
      <c r="H3408" s="191"/>
      <c r="I3408" s="191"/>
      <c r="J3408" s="191"/>
      <c r="K3408" s="191"/>
      <c r="L3408" s="191"/>
      <c r="M3408" s="191"/>
      <c r="N3408" s="191"/>
    </row>
    <row r="3409" spans="1:14" s="434" customFormat="1">
      <c r="A3409" s="191"/>
      <c r="B3409" s="191"/>
      <c r="C3409" s="63"/>
      <c r="D3409" s="191"/>
      <c r="E3409" s="63"/>
      <c r="F3409" s="63"/>
      <c r="G3409" s="191"/>
      <c r="H3409" s="191"/>
      <c r="I3409" s="191"/>
      <c r="J3409" s="191"/>
      <c r="K3409" s="191"/>
      <c r="L3409" s="191"/>
      <c r="M3409" s="191"/>
      <c r="N3409" s="191"/>
    </row>
    <row r="3410" spans="1:14" s="434" customFormat="1">
      <c r="A3410" s="191"/>
      <c r="B3410" s="191"/>
      <c r="C3410" s="63"/>
      <c r="D3410" s="191"/>
      <c r="E3410" s="63"/>
      <c r="F3410" s="63"/>
      <c r="G3410" s="191"/>
      <c r="H3410" s="191"/>
      <c r="I3410" s="191"/>
      <c r="J3410" s="191"/>
      <c r="K3410" s="191"/>
      <c r="L3410" s="191"/>
      <c r="M3410" s="191"/>
      <c r="N3410" s="191"/>
    </row>
    <row r="3411" spans="1:14" s="434" customFormat="1">
      <c r="A3411" s="191"/>
      <c r="B3411" s="191"/>
      <c r="C3411" s="63"/>
      <c r="D3411" s="191"/>
      <c r="E3411" s="63"/>
      <c r="F3411" s="63"/>
      <c r="G3411" s="191"/>
      <c r="H3411" s="191"/>
      <c r="I3411" s="191"/>
      <c r="J3411" s="191"/>
      <c r="K3411" s="191"/>
      <c r="L3411" s="191"/>
      <c r="M3411" s="191"/>
      <c r="N3411" s="191"/>
    </row>
    <row r="3412" spans="1:14" s="434" customFormat="1">
      <c r="A3412" s="191"/>
      <c r="B3412" s="191"/>
      <c r="C3412" s="63"/>
      <c r="D3412" s="191"/>
      <c r="E3412" s="63"/>
      <c r="F3412" s="63"/>
      <c r="G3412" s="191"/>
      <c r="H3412" s="191"/>
      <c r="I3412" s="191"/>
      <c r="J3412" s="191"/>
      <c r="K3412" s="191"/>
      <c r="L3412" s="191"/>
      <c r="M3412" s="191"/>
      <c r="N3412" s="191"/>
    </row>
    <row r="3413" spans="1:14" s="434" customFormat="1">
      <c r="A3413" s="191"/>
      <c r="B3413" s="191"/>
      <c r="C3413" s="63"/>
      <c r="D3413" s="191"/>
      <c r="E3413" s="63"/>
      <c r="F3413" s="63"/>
      <c r="G3413" s="191"/>
      <c r="H3413" s="191"/>
      <c r="I3413" s="191"/>
      <c r="J3413" s="191"/>
      <c r="K3413" s="191"/>
      <c r="L3413" s="191"/>
      <c r="M3413" s="191"/>
      <c r="N3413" s="191"/>
    </row>
    <row r="3414" spans="1:14" s="434" customFormat="1">
      <c r="A3414" s="191"/>
      <c r="B3414" s="191"/>
      <c r="C3414" s="63"/>
      <c r="D3414" s="191"/>
      <c r="E3414" s="63"/>
      <c r="F3414" s="63"/>
      <c r="G3414" s="191"/>
      <c r="H3414" s="191"/>
      <c r="I3414" s="191"/>
      <c r="J3414" s="191"/>
      <c r="K3414" s="191"/>
      <c r="L3414" s="191"/>
      <c r="M3414" s="191"/>
      <c r="N3414" s="191"/>
    </row>
    <row r="3415" spans="1:14" s="434" customFormat="1">
      <c r="A3415" s="191"/>
      <c r="B3415" s="191"/>
      <c r="C3415" s="63"/>
      <c r="D3415" s="191"/>
      <c r="E3415" s="63"/>
      <c r="F3415" s="63"/>
      <c r="G3415" s="191"/>
      <c r="H3415" s="191"/>
      <c r="I3415" s="191"/>
      <c r="J3415" s="191"/>
      <c r="K3415" s="191"/>
      <c r="L3415" s="191"/>
      <c r="M3415" s="191"/>
      <c r="N3415" s="191"/>
    </row>
    <row r="3416" spans="1:14" s="434" customFormat="1">
      <c r="A3416" s="191"/>
      <c r="B3416" s="191"/>
      <c r="C3416" s="63"/>
      <c r="D3416" s="191"/>
      <c r="E3416" s="63"/>
      <c r="F3416" s="63"/>
      <c r="G3416" s="191"/>
      <c r="H3416" s="191"/>
      <c r="I3416" s="191"/>
      <c r="J3416" s="191"/>
      <c r="K3416" s="191"/>
      <c r="L3416" s="191"/>
      <c r="M3416" s="191"/>
      <c r="N3416" s="191"/>
    </row>
    <row r="3417" spans="1:14" s="434" customFormat="1">
      <c r="A3417" s="191"/>
      <c r="B3417" s="191"/>
      <c r="C3417" s="63"/>
      <c r="D3417" s="191"/>
      <c r="E3417" s="63"/>
      <c r="F3417" s="63"/>
      <c r="G3417" s="191"/>
      <c r="H3417" s="191"/>
      <c r="I3417" s="191"/>
      <c r="J3417" s="191"/>
      <c r="K3417" s="191"/>
      <c r="L3417" s="191"/>
      <c r="M3417" s="191"/>
      <c r="N3417" s="191"/>
    </row>
    <row r="3418" spans="1:14" s="434" customFormat="1">
      <c r="A3418" s="191"/>
      <c r="B3418" s="191"/>
      <c r="C3418" s="63"/>
      <c r="D3418" s="191"/>
      <c r="E3418" s="63"/>
      <c r="F3418" s="63"/>
      <c r="G3418" s="191"/>
      <c r="H3418" s="191"/>
      <c r="I3418" s="191"/>
      <c r="J3418" s="191"/>
      <c r="K3418" s="191"/>
      <c r="L3418" s="191"/>
      <c r="M3418" s="191"/>
      <c r="N3418" s="191"/>
    </row>
    <row r="3419" spans="1:14" s="434" customFormat="1">
      <c r="A3419" s="191"/>
      <c r="B3419" s="191"/>
      <c r="C3419" s="63"/>
      <c r="D3419" s="191"/>
      <c r="E3419" s="63"/>
      <c r="F3419" s="63"/>
      <c r="G3419" s="191"/>
      <c r="H3419" s="191"/>
      <c r="I3419" s="191"/>
      <c r="J3419" s="191"/>
      <c r="K3419" s="191"/>
      <c r="L3419" s="191"/>
      <c r="M3419" s="191"/>
      <c r="N3419" s="191"/>
    </row>
    <row r="3420" spans="1:14" s="434" customFormat="1">
      <c r="A3420" s="191"/>
      <c r="B3420" s="191"/>
      <c r="C3420" s="63"/>
      <c r="D3420" s="191"/>
      <c r="E3420" s="63"/>
      <c r="F3420" s="63"/>
      <c r="G3420" s="191"/>
      <c r="H3420" s="191"/>
      <c r="I3420" s="191"/>
      <c r="J3420" s="191"/>
      <c r="K3420" s="191"/>
      <c r="L3420" s="191"/>
      <c r="M3420" s="191"/>
      <c r="N3420" s="191"/>
    </row>
    <row r="3421" spans="1:14" s="434" customFormat="1">
      <c r="A3421" s="191"/>
      <c r="B3421" s="191"/>
      <c r="C3421" s="63"/>
      <c r="D3421" s="191"/>
      <c r="E3421" s="63"/>
      <c r="F3421" s="63"/>
      <c r="G3421" s="191"/>
      <c r="H3421" s="191"/>
      <c r="I3421" s="191"/>
      <c r="J3421" s="191"/>
      <c r="K3421" s="191"/>
      <c r="L3421" s="191"/>
      <c r="M3421" s="191"/>
      <c r="N3421" s="191"/>
    </row>
    <row r="3422" spans="1:14" s="434" customFormat="1">
      <c r="A3422" s="191"/>
      <c r="B3422" s="191"/>
      <c r="C3422" s="63"/>
      <c r="D3422" s="191"/>
      <c r="E3422" s="63"/>
      <c r="F3422" s="63"/>
      <c r="G3422" s="191"/>
      <c r="H3422" s="191"/>
      <c r="I3422" s="191"/>
      <c r="J3422" s="191"/>
      <c r="K3422" s="191"/>
      <c r="L3422" s="191"/>
      <c r="M3422" s="191"/>
      <c r="N3422" s="191"/>
    </row>
    <row r="3423" spans="1:14" s="434" customFormat="1">
      <c r="A3423" s="191"/>
      <c r="B3423" s="191"/>
      <c r="C3423" s="63"/>
      <c r="D3423" s="191"/>
      <c r="E3423" s="63"/>
      <c r="F3423" s="63"/>
      <c r="G3423" s="191"/>
      <c r="H3423" s="191"/>
      <c r="I3423" s="191"/>
      <c r="J3423" s="191"/>
      <c r="K3423" s="191"/>
      <c r="L3423" s="191"/>
      <c r="M3423" s="191"/>
      <c r="N3423" s="191"/>
    </row>
    <row r="3424" spans="1:14" s="434" customFormat="1">
      <c r="A3424" s="191"/>
      <c r="B3424" s="191"/>
      <c r="C3424" s="63"/>
      <c r="D3424" s="191"/>
      <c r="E3424" s="63"/>
      <c r="F3424" s="63"/>
      <c r="G3424" s="191"/>
      <c r="H3424" s="191"/>
      <c r="I3424" s="191"/>
      <c r="J3424" s="191"/>
      <c r="K3424" s="191"/>
      <c r="L3424" s="191"/>
      <c r="M3424" s="191"/>
      <c r="N3424" s="191"/>
    </row>
    <row r="3425" spans="1:14" s="434" customFormat="1">
      <c r="A3425" s="191"/>
      <c r="B3425" s="191"/>
      <c r="C3425" s="63"/>
      <c r="D3425" s="191"/>
      <c r="E3425" s="63"/>
      <c r="F3425" s="63"/>
      <c r="G3425" s="191"/>
      <c r="H3425" s="191"/>
      <c r="I3425" s="191"/>
      <c r="J3425" s="191"/>
      <c r="K3425" s="191"/>
      <c r="L3425" s="191"/>
      <c r="M3425" s="191"/>
      <c r="N3425" s="191"/>
    </row>
    <row r="3426" spans="1:14" s="434" customFormat="1">
      <c r="A3426" s="191"/>
      <c r="B3426" s="191"/>
      <c r="C3426" s="63"/>
      <c r="D3426" s="191"/>
      <c r="E3426" s="63"/>
      <c r="F3426" s="63"/>
      <c r="G3426" s="191"/>
      <c r="H3426" s="191"/>
      <c r="I3426" s="191"/>
      <c r="J3426" s="191"/>
      <c r="K3426" s="191"/>
      <c r="L3426" s="191"/>
      <c r="M3426" s="191"/>
      <c r="N3426" s="191"/>
    </row>
    <row r="3427" spans="1:14" s="434" customFormat="1">
      <c r="A3427" s="191"/>
      <c r="B3427" s="191"/>
      <c r="C3427" s="63"/>
      <c r="D3427" s="191"/>
      <c r="E3427" s="63"/>
      <c r="F3427" s="63"/>
      <c r="G3427" s="191"/>
      <c r="H3427" s="191"/>
      <c r="I3427" s="191"/>
      <c r="J3427" s="191"/>
      <c r="K3427" s="191"/>
      <c r="L3427" s="191"/>
      <c r="M3427" s="191"/>
      <c r="N3427" s="191"/>
    </row>
    <row r="3428" spans="1:14" s="434" customFormat="1">
      <c r="A3428" s="191"/>
      <c r="B3428" s="191"/>
      <c r="C3428" s="63"/>
      <c r="D3428" s="191"/>
      <c r="E3428" s="63"/>
      <c r="F3428" s="63"/>
      <c r="G3428" s="191"/>
      <c r="H3428" s="191"/>
      <c r="I3428" s="191"/>
      <c r="J3428" s="191"/>
      <c r="K3428" s="191"/>
      <c r="L3428" s="191"/>
      <c r="M3428" s="191"/>
      <c r="N3428" s="191"/>
    </row>
    <row r="3429" spans="1:14" s="434" customFormat="1">
      <c r="A3429" s="191"/>
      <c r="B3429" s="191"/>
      <c r="C3429" s="63"/>
      <c r="D3429" s="191"/>
      <c r="E3429" s="63"/>
      <c r="F3429" s="63"/>
      <c r="G3429" s="191"/>
      <c r="H3429" s="191"/>
      <c r="I3429" s="191"/>
      <c r="J3429" s="191"/>
      <c r="K3429" s="191"/>
      <c r="L3429" s="191"/>
      <c r="M3429" s="191"/>
      <c r="N3429" s="191"/>
    </row>
    <row r="3430" spans="1:14" s="434" customFormat="1">
      <c r="A3430" s="191"/>
      <c r="B3430" s="191"/>
      <c r="C3430" s="63"/>
      <c r="D3430" s="191"/>
      <c r="E3430" s="63"/>
      <c r="F3430" s="63"/>
      <c r="G3430" s="191"/>
      <c r="H3430" s="191"/>
      <c r="I3430" s="191"/>
      <c r="J3430" s="191"/>
      <c r="K3430" s="191"/>
      <c r="L3430" s="191"/>
      <c r="M3430" s="191"/>
      <c r="N3430" s="191"/>
    </row>
    <row r="3431" spans="1:14" s="434" customFormat="1">
      <c r="A3431" s="191"/>
      <c r="B3431" s="191"/>
      <c r="C3431" s="63"/>
      <c r="D3431" s="191"/>
      <c r="E3431" s="63"/>
      <c r="F3431" s="63"/>
      <c r="G3431" s="191"/>
      <c r="H3431" s="191"/>
      <c r="I3431" s="191"/>
      <c r="J3431" s="191"/>
      <c r="K3431" s="191"/>
      <c r="L3431" s="191"/>
      <c r="M3431" s="191"/>
      <c r="N3431" s="191"/>
    </row>
    <row r="3432" spans="1:14" s="434" customFormat="1">
      <c r="A3432" s="191"/>
      <c r="B3432" s="191"/>
      <c r="C3432" s="63"/>
      <c r="D3432" s="191"/>
      <c r="E3432" s="63"/>
      <c r="F3432" s="63"/>
      <c r="G3432" s="191"/>
      <c r="H3432" s="191"/>
      <c r="I3432" s="191"/>
      <c r="J3432" s="191"/>
      <c r="K3432" s="191"/>
      <c r="L3432" s="191"/>
      <c r="M3432" s="191"/>
      <c r="N3432" s="191"/>
    </row>
    <row r="3433" spans="1:14" s="434" customFormat="1">
      <c r="A3433" s="191"/>
      <c r="B3433" s="191"/>
      <c r="C3433" s="63"/>
      <c r="D3433" s="191"/>
      <c r="E3433" s="63"/>
      <c r="F3433" s="63"/>
      <c r="G3433" s="191"/>
      <c r="H3433" s="191"/>
      <c r="I3433" s="191"/>
      <c r="J3433" s="191"/>
      <c r="K3433" s="191"/>
      <c r="L3433" s="191"/>
      <c r="M3433" s="191"/>
      <c r="N3433" s="191"/>
    </row>
    <row r="3434" spans="1:14" s="434" customFormat="1">
      <c r="A3434" s="191"/>
      <c r="B3434" s="191"/>
      <c r="C3434" s="63"/>
      <c r="D3434" s="191"/>
      <c r="E3434" s="63"/>
      <c r="F3434" s="63"/>
      <c r="G3434" s="191"/>
      <c r="H3434" s="191"/>
      <c r="I3434" s="191"/>
      <c r="J3434" s="191"/>
      <c r="K3434" s="191"/>
      <c r="L3434" s="191"/>
      <c r="M3434" s="191"/>
      <c r="N3434" s="191"/>
    </row>
    <row r="3435" spans="1:14" s="434" customFormat="1">
      <c r="A3435" s="191"/>
      <c r="B3435" s="191"/>
      <c r="C3435" s="63"/>
      <c r="D3435" s="191"/>
      <c r="E3435" s="63"/>
      <c r="F3435" s="63"/>
      <c r="G3435" s="191"/>
      <c r="H3435" s="191"/>
      <c r="I3435" s="191"/>
      <c r="J3435" s="191"/>
      <c r="K3435" s="191"/>
      <c r="L3435" s="191"/>
      <c r="M3435" s="191"/>
      <c r="N3435" s="191"/>
    </row>
    <row r="3436" spans="1:14" s="434" customFormat="1">
      <c r="A3436" s="191"/>
      <c r="B3436" s="191"/>
      <c r="C3436" s="63"/>
      <c r="D3436" s="191"/>
      <c r="E3436" s="63"/>
      <c r="F3436" s="63"/>
      <c r="G3436" s="191"/>
      <c r="H3436" s="191"/>
      <c r="I3436" s="191"/>
      <c r="J3436" s="191"/>
      <c r="K3436" s="191"/>
      <c r="L3436" s="191"/>
      <c r="M3436" s="191"/>
      <c r="N3436" s="191"/>
    </row>
    <row r="3437" spans="1:14" s="434" customFormat="1">
      <c r="A3437" s="191"/>
      <c r="B3437" s="191"/>
      <c r="C3437" s="63"/>
      <c r="D3437" s="191"/>
      <c r="E3437" s="63"/>
      <c r="F3437" s="63"/>
      <c r="G3437" s="191"/>
      <c r="H3437" s="191"/>
      <c r="I3437" s="191"/>
      <c r="J3437" s="191"/>
      <c r="K3437" s="191"/>
      <c r="L3437" s="191"/>
      <c r="M3437" s="191"/>
      <c r="N3437" s="191"/>
    </row>
    <row r="3438" spans="1:14" s="434" customFormat="1">
      <c r="A3438" s="191"/>
      <c r="B3438" s="191"/>
      <c r="C3438" s="63"/>
      <c r="D3438" s="191"/>
      <c r="E3438" s="63"/>
      <c r="F3438" s="63"/>
      <c r="G3438" s="191"/>
      <c r="H3438" s="191"/>
      <c r="I3438" s="191"/>
      <c r="J3438" s="191"/>
      <c r="K3438" s="191"/>
      <c r="L3438" s="191"/>
      <c r="M3438" s="191"/>
      <c r="N3438" s="191"/>
    </row>
    <row r="3439" spans="1:14" s="434" customFormat="1">
      <c r="A3439" s="191"/>
      <c r="B3439" s="191"/>
      <c r="C3439" s="63"/>
      <c r="D3439" s="191"/>
      <c r="E3439" s="63"/>
      <c r="F3439" s="63"/>
      <c r="G3439" s="191"/>
      <c r="H3439" s="191"/>
      <c r="I3439" s="191"/>
      <c r="J3439" s="191"/>
      <c r="K3439" s="191"/>
      <c r="L3439" s="191"/>
      <c r="M3439" s="191"/>
      <c r="N3439" s="191"/>
    </row>
    <row r="3440" spans="1:14" s="434" customFormat="1">
      <c r="A3440" s="191"/>
      <c r="B3440" s="191"/>
      <c r="C3440" s="63"/>
      <c r="D3440" s="191"/>
      <c r="E3440" s="63"/>
      <c r="F3440" s="63"/>
      <c r="G3440" s="191"/>
      <c r="H3440" s="191"/>
      <c r="I3440" s="191"/>
      <c r="J3440" s="191"/>
      <c r="K3440" s="191"/>
      <c r="L3440" s="191"/>
      <c r="M3440" s="191"/>
      <c r="N3440" s="191"/>
    </row>
    <row r="3441" spans="1:14" s="434" customFormat="1">
      <c r="A3441" s="191"/>
      <c r="B3441" s="191"/>
      <c r="C3441" s="63"/>
      <c r="D3441" s="191"/>
      <c r="E3441" s="63"/>
      <c r="F3441" s="63"/>
      <c r="G3441" s="191"/>
      <c r="H3441" s="191"/>
      <c r="I3441" s="191"/>
      <c r="J3441" s="191"/>
      <c r="K3441" s="191"/>
      <c r="L3441" s="191"/>
      <c r="M3441" s="191"/>
      <c r="N3441" s="191"/>
    </row>
    <row r="3442" spans="1:14" s="434" customFormat="1">
      <c r="A3442" s="191"/>
      <c r="B3442" s="191"/>
      <c r="C3442" s="63"/>
      <c r="D3442" s="191"/>
      <c r="E3442" s="63"/>
      <c r="F3442" s="63"/>
      <c r="G3442" s="191"/>
      <c r="H3442" s="191"/>
      <c r="I3442" s="191"/>
      <c r="J3442" s="191"/>
      <c r="K3442" s="191"/>
      <c r="L3442" s="191"/>
      <c r="M3442" s="191"/>
      <c r="N3442" s="191"/>
    </row>
    <row r="3443" spans="1:14" s="434" customFormat="1">
      <c r="A3443" s="191"/>
      <c r="B3443" s="191"/>
      <c r="C3443" s="63"/>
      <c r="D3443" s="191"/>
      <c r="E3443" s="63"/>
      <c r="F3443" s="63"/>
      <c r="G3443" s="191"/>
      <c r="H3443" s="191"/>
      <c r="I3443" s="191"/>
      <c r="J3443" s="191"/>
      <c r="K3443" s="191"/>
      <c r="L3443" s="191"/>
      <c r="M3443" s="191"/>
      <c r="N3443" s="191"/>
    </row>
    <row r="3444" spans="1:14" s="434" customFormat="1">
      <c r="A3444" s="191"/>
      <c r="B3444" s="191"/>
      <c r="C3444" s="63"/>
      <c r="D3444" s="191"/>
      <c r="E3444" s="63"/>
      <c r="F3444" s="63"/>
      <c r="G3444" s="191"/>
      <c r="H3444" s="191"/>
      <c r="I3444" s="191"/>
      <c r="J3444" s="191"/>
      <c r="K3444" s="191"/>
      <c r="L3444" s="191"/>
      <c r="M3444" s="191"/>
      <c r="N3444" s="191"/>
    </row>
    <row r="3445" spans="1:14" s="434" customFormat="1">
      <c r="A3445" s="191"/>
      <c r="B3445" s="191"/>
      <c r="C3445" s="63"/>
      <c r="D3445" s="191"/>
      <c r="E3445" s="63"/>
      <c r="F3445" s="63"/>
      <c r="G3445" s="191"/>
      <c r="H3445" s="191"/>
      <c r="I3445" s="191"/>
      <c r="J3445" s="191"/>
      <c r="K3445" s="191"/>
      <c r="L3445" s="191"/>
      <c r="M3445" s="191"/>
      <c r="N3445" s="191"/>
    </row>
    <row r="3446" spans="1:14" s="434" customFormat="1">
      <c r="A3446" s="191"/>
      <c r="B3446" s="191"/>
      <c r="C3446" s="63"/>
      <c r="D3446" s="191"/>
      <c r="E3446" s="63"/>
      <c r="F3446" s="63"/>
      <c r="G3446" s="191"/>
      <c r="H3446" s="191"/>
      <c r="I3446" s="191"/>
      <c r="J3446" s="191"/>
      <c r="K3446" s="191"/>
      <c r="L3446" s="191"/>
      <c r="M3446" s="191"/>
      <c r="N3446" s="191"/>
    </row>
    <row r="3447" spans="1:14" s="434" customFormat="1">
      <c r="A3447" s="191"/>
      <c r="B3447" s="191"/>
      <c r="C3447" s="63"/>
      <c r="D3447" s="191"/>
      <c r="E3447" s="63"/>
      <c r="F3447" s="63"/>
      <c r="G3447" s="191"/>
      <c r="H3447" s="191"/>
      <c r="I3447" s="191"/>
      <c r="J3447" s="191"/>
      <c r="K3447" s="191"/>
      <c r="L3447" s="191"/>
      <c r="M3447" s="191"/>
      <c r="N3447" s="191"/>
    </row>
    <row r="3448" spans="1:14" s="434" customFormat="1">
      <c r="A3448" s="191"/>
      <c r="B3448" s="191"/>
      <c r="C3448" s="63"/>
      <c r="D3448" s="191"/>
      <c r="E3448" s="63"/>
      <c r="F3448" s="63"/>
      <c r="G3448" s="191"/>
      <c r="H3448" s="191"/>
      <c r="I3448" s="191"/>
      <c r="J3448" s="191"/>
      <c r="K3448" s="191"/>
      <c r="L3448" s="191"/>
      <c r="M3448" s="191"/>
      <c r="N3448" s="191"/>
    </row>
    <row r="3449" spans="1:14" s="434" customFormat="1">
      <c r="A3449" s="191"/>
      <c r="B3449" s="191"/>
      <c r="C3449" s="63"/>
      <c r="D3449" s="191"/>
      <c r="E3449" s="63"/>
      <c r="F3449" s="63"/>
      <c r="G3449" s="191"/>
      <c r="H3449" s="191"/>
      <c r="I3449" s="191"/>
      <c r="J3449" s="191"/>
      <c r="K3449" s="191"/>
      <c r="L3449" s="191"/>
      <c r="M3449" s="191"/>
      <c r="N3449" s="191"/>
    </row>
    <row r="3450" spans="1:14" s="434" customFormat="1">
      <c r="A3450" s="191"/>
      <c r="B3450" s="191"/>
      <c r="C3450" s="63"/>
      <c r="D3450" s="191"/>
      <c r="E3450" s="63"/>
      <c r="F3450" s="63"/>
      <c r="G3450" s="191"/>
      <c r="H3450" s="191"/>
      <c r="I3450" s="191"/>
      <c r="J3450" s="191"/>
      <c r="K3450" s="191"/>
      <c r="L3450" s="191"/>
      <c r="M3450" s="191"/>
      <c r="N3450" s="191"/>
    </row>
    <row r="3451" spans="1:14" s="434" customFormat="1">
      <c r="A3451" s="191"/>
      <c r="B3451" s="191"/>
      <c r="C3451" s="63"/>
      <c r="D3451" s="191"/>
      <c r="E3451" s="63"/>
      <c r="F3451" s="63"/>
      <c r="G3451" s="191"/>
      <c r="H3451" s="191"/>
      <c r="I3451" s="191"/>
      <c r="J3451" s="191"/>
      <c r="K3451" s="191"/>
      <c r="L3451" s="191"/>
      <c r="M3451" s="191"/>
      <c r="N3451" s="191"/>
    </row>
    <row r="3452" spans="1:14" s="434" customFormat="1">
      <c r="A3452" s="191"/>
      <c r="B3452" s="191"/>
      <c r="C3452" s="63"/>
      <c r="D3452" s="191"/>
      <c r="E3452" s="63"/>
      <c r="F3452" s="63"/>
      <c r="G3452" s="191"/>
      <c r="H3452" s="191"/>
      <c r="I3452" s="191"/>
      <c r="J3452" s="191"/>
      <c r="K3452" s="191"/>
      <c r="L3452" s="191"/>
      <c r="M3452" s="191"/>
      <c r="N3452" s="191"/>
    </row>
    <row r="3453" spans="1:14" s="434" customFormat="1">
      <c r="A3453" s="191"/>
      <c r="B3453" s="191"/>
      <c r="C3453" s="63"/>
      <c r="D3453" s="191"/>
      <c r="E3453" s="63"/>
      <c r="F3453" s="63"/>
      <c r="G3453" s="191"/>
      <c r="H3453" s="191"/>
      <c r="I3453" s="191"/>
      <c r="J3453" s="191"/>
      <c r="K3453" s="191"/>
      <c r="L3453" s="191"/>
      <c r="M3453" s="191"/>
      <c r="N3453" s="191"/>
    </row>
    <row r="3454" spans="1:14" s="434" customFormat="1">
      <c r="A3454" s="191"/>
      <c r="B3454" s="191"/>
      <c r="C3454" s="63"/>
      <c r="D3454" s="191"/>
      <c r="E3454" s="63"/>
      <c r="F3454" s="63"/>
      <c r="G3454" s="191"/>
      <c r="H3454" s="191"/>
      <c r="I3454" s="191"/>
      <c r="J3454" s="191"/>
      <c r="K3454" s="191"/>
      <c r="L3454" s="191"/>
      <c r="M3454" s="191"/>
      <c r="N3454" s="191"/>
    </row>
    <row r="3455" spans="1:14" s="434" customFormat="1">
      <c r="A3455" s="191"/>
      <c r="B3455" s="191"/>
      <c r="C3455" s="63"/>
      <c r="D3455" s="191"/>
      <c r="E3455" s="63"/>
      <c r="F3455" s="63"/>
      <c r="G3455" s="191"/>
      <c r="H3455" s="191"/>
      <c r="I3455" s="191"/>
      <c r="J3455" s="191"/>
      <c r="K3455" s="191"/>
      <c r="L3455" s="191"/>
      <c r="M3455" s="191"/>
      <c r="N3455" s="191"/>
    </row>
    <row r="3456" spans="1:14" s="434" customFormat="1">
      <c r="A3456" s="191"/>
      <c r="B3456" s="191"/>
      <c r="C3456" s="63"/>
      <c r="D3456" s="191"/>
      <c r="E3456" s="63"/>
      <c r="F3456" s="63"/>
      <c r="G3456" s="191"/>
      <c r="H3456" s="191"/>
      <c r="I3456" s="191"/>
      <c r="J3456" s="191"/>
      <c r="K3456" s="191"/>
      <c r="L3456" s="191"/>
      <c r="M3456" s="191"/>
      <c r="N3456" s="191"/>
    </row>
    <row r="3457" spans="1:14" s="434" customFormat="1">
      <c r="A3457" s="191"/>
      <c r="B3457" s="191"/>
      <c r="C3457" s="63"/>
      <c r="D3457" s="191"/>
      <c r="E3457" s="63"/>
      <c r="F3457" s="63"/>
      <c r="G3457" s="191"/>
      <c r="H3457" s="191"/>
      <c r="I3457" s="191"/>
      <c r="J3457" s="191"/>
      <c r="K3457" s="191"/>
      <c r="L3457" s="191"/>
      <c r="M3457" s="191"/>
      <c r="N3457" s="191"/>
    </row>
    <row r="3458" spans="1:14" s="434" customFormat="1">
      <c r="A3458" s="191"/>
      <c r="B3458" s="191"/>
      <c r="C3458" s="63"/>
      <c r="D3458" s="191"/>
      <c r="E3458" s="63"/>
      <c r="F3458" s="63"/>
      <c r="G3458" s="191"/>
      <c r="H3458" s="191"/>
      <c r="I3458" s="191"/>
      <c r="J3458" s="191"/>
      <c r="K3458" s="191"/>
      <c r="L3458" s="191"/>
      <c r="M3458" s="191"/>
      <c r="N3458" s="191"/>
    </row>
    <row r="3459" spans="1:14" s="434" customFormat="1">
      <c r="A3459" s="191"/>
      <c r="B3459" s="191"/>
      <c r="C3459" s="63"/>
      <c r="D3459" s="191"/>
      <c r="E3459" s="63"/>
      <c r="F3459" s="63"/>
      <c r="G3459" s="191"/>
      <c r="H3459" s="191"/>
      <c r="I3459" s="191"/>
      <c r="J3459" s="191"/>
      <c r="K3459" s="191"/>
      <c r="L3459" s="191"/>
      <c r="M3459" s="191"/>
      <c r="N3459" s="191"/>
    </row>
    <row r="3460" spans="1:14" s="434" customFormat="1">
      <c r="A3460" s="191"/>
      <c r="B3460" s="191"/>
      <c r="C3460" s="63"/>
      <c r="D3460" s="191"/>
      <c r="E3460" s="63"/>
      <c r="F3460" s="63"/>
      <c r="G3460" s="191"/>
      <c r="H3460" s="191"/>
      <c r="I3460" s="191"/>
      <c r="J3460" s="191"/>
      <c r="K3460" s="191"/>
      <c r="L3460" s="191"/>
      <c r="M3460" s="191"/>
      <c r="N3460" s="191"/>
    </row>
    <row r="3461" spans="1:14" s="434" customFormat="1">
      <c r="A3461" s="191"/>
      <c r="B3461" s="191"/>
      <c r="C3461" s="63"/>
      <c r="D3461" s="191"/>
      <c r="E3461" s="63"/>
      <c r="F3461" s="63"/>
      <c r="G3461" s="191"/>
      <c r="H3461" s="191"/>
      <c r="I3461" s="191"/>
      <c r="J3461" s="191"/>
      <c r="K3461" s="191"/>
      <c r="L3461" s="191"/>
      <c r="M3461" s="191"/>
      <c r="N3461" s="191"/>
    </row>
    <row r="3462" spans="1:14" s="434" customFormat="1">
      <c r="A3462" s="191"/>
      <c r="B3462" s="191"/>
      <c r="C3462" s="63"/>
      <c r="D3462" s="191"/>
      <c r="E3462" s="63"/>
      <c r="F3462" s="63"/>
      <c r="G3462" s="191"/>
      <c r="H3462" s="191"/>
      <c r="I3462" s="191"/>
      <c r="J3462" s="191"/>
      <c r="K3462" s="191"/>
      <c r="L3462" s="191"/>
      <c r="M3462" s="191"/>
      <c r="N3462" s="191"/>
    </row>
    <row r="3463" spans="1:14" s="434" customFormat="1">
      <c r="A3463" s="191"/>
      <c r="B3463" s="191"/>
      <c r="C3463" s="63"/>
      <c r="D3463" s="191"/>
      <c r="E3463" s="63"/>
      <c r="F3463" s="63"/>
      <c r="G3463" s="191"/>
      <c r="H3463" s="191"/>
      <c r="I3463" s="191"/>
      <c r="J3463" s="191"/>
      <c r="K3463" s="191"/>
      <c r="L3463" s="191"/>
      <c r="M3463" s="191"/>
      <c r="N3463" s="191"/>
    </row>
    <row r="3464" spans="1:14" s="434" customFormat="1">
      <c r="A3464" s="191"/>
      <c r="B3464" s="191"/>
      <c r="C3464" s="63"/>
      <c r="D3464" s="191"/>
      <c r="E3464" s="63"/>
      <c r="F3464" s="63"/>
      <c r="G3464" s="191"/>
      <c r="H3464" s="191"/>
      <c r="I3464" s="191"/>
      <c r="J3464" s="191"/>
      <c r="K3464" s="191"/>
      <c r="L3464" s="191"/>
      <c r="M3464" s="191"/>
      <c r="N3464" s="191"/>
    </row>
    <row r="3465" spans="1:14" s="434" customFormat="1">
      <c r="A3465" s="191"/>
      <c r="B3465" s="191"/>
      <c r="C3465" s="63"/>
      <c r="D3465" s="191"/>
      <c r="E3465" s="63"/>
      <c r="F3465" s="63"/>
      <c r="G3465" s="191"/>
      <c r="H3465" s="191"/>
      <c r="I3465" s="191"/>
      <c r="J3465" s="191"/>
      <c r="K3465" s="191"/>
      <c r="L3465" s="191"/>
      <c r="M3465" s="191"/>
      <c r="N3465" s="191"/>
    </row>
    <row r="3466" spans="1:14" s="434" customFormat="1">
      <c r="A3466" s="191"/>
      <c r="B3466" s="191"/>
      <c r="C3466" s="63"/>
      <c r="D3466" s="191"/>
      <c r="E3466" s="63"/>
      <c r="F3466" s="63"/>
      <c r="G3466" s="191"/>
      <c r="H3466" s="191"/>
      <c r="I3466" s="191"/>
      <c r="J3466" s="191"/>
      <c r="K3466" s="191"/>
      <c r="L3466" s="191"/>
      <c r="M3466" s="191"/>
      <c r="N3466" s="191"/>
    </row>
    <row r="3467" spans="1:14" s="434" customFormat="1">
      <c r="A3467" s="191"/>
      <c r="B3467" s="191"/>
      <c r="C3467" s="63"/>
      <c r="D3467" s="191"/>
      <c r="E3467" s="63"/>
      <c r="F3467" s="63"/>
      <c r="G3467" s="191"/>
      <c r="H3467" s="191"/>
      <c r="I3467" s="191"/>
      <c r="J3467" s="191"/>
      <c r="K3467" s="191"/>
      <c r="L3467" s="191"/>
      <c r="M3467" s="191"/>
      <c r="N3467" s="191"/>
    </row>
    <row r="3468" spans="1:14" s="434" customFormat="1">
      <c r="A3468" s="191"/>
      <c r="B3468" s="191"/>
      <c r="C3468" s="63"/>
      <c r="D3468" s="191"/>
      <c r="E3468" s="63"/>
      <c r="F3468" s="63"/>
      <c r="G3468" s="191"/>
      <c r="H3468" s="191"/>
      <c r="I3468" s="191"/>
      <c r="J3468" s="191"/>
      <c r="K3468" s="191"/>
      <c r="L3468" s="191"/>
      <c r="M3468" s="191"/>
      <c r="N3468" s="191"/>
    </row>
    <row r="3469" spans="1:14" s="434" customFormat="1">
      <c r="A3469" s="191"/>
      <c r="B3469" s="191"/>
      <c r="C3469" s="63"/>
      <c r="D3469" s="191"/>
      <c r="E3469" s="63"/>
      <c r="F3469" s="63"/>
      <c r="G3469" s="191"/>
      <c r="H3469" s="191"/>
      <c r="I3469" s="191"/>
      <c r="J3469" s="191"/>
      <c r="K3469" s="191"/>
      <c r="L3469" s="191"/>
      <c r="M3469" s="191"/>
      <c r="N3469" s="191"/>
    </row>
    <row r="3470" spans="1:14" s="434" customFormat="1">
      <c r="A3470" s="191"/>
      <c r="B3470" s="191"/>
      <c r="C3470" s="63"/>
      <c r="D3470" s="191"/>
      <c r="E3470" s="63"/>
      <c r="F3470" s="63"/>
      <c r="G3470" s="191"/>
      <c r="H3470" s="191"/>
      <c r="I3470" s="191"/>
      <c r="J3470" s="191"/>
      <c r="K3470" s="191"/>
      <c r="L3470" s="191"/>
      <c r="M3470" s="191"/>
      <c r="N3470" s="191"/>
    </row>
    <row r="3471" spans="1:14" s="434" customFormat="1">
      <c r="A3471" s="191"/>
      <c r="B3471" s="191"/>
      <c r="C3471" s="63"/>
      <c r="D3471" s="191"/>
      <c r="E3471" s="63"/>
      <c r="F3471" s="63"/>
      <c r="G3471" s="191"/>
      <c r="H3471" s="191"/>
      <c r="I3471" s="191"/>
      <c r="J3471" s="191"/>
      <c r="K3471" s="191"/>
      <c r="L3471" s="191"/>
      <c r="M3471" s="191"/>
      <c r="N3471" s="191"/>
    </row>
    <row r="3472" spans="1:14" s="434" customFormat="1">
      <c r="A3472" s="191"/>
      <c r="B3472" s="191"/>
      <c r="C3472" s="63"/>
      <c r="D3472" s="191"/>
      <c r="E3472" s="63"/>
      <c r="F3472" s="63"/>
      <c r="G3472" s="191"/>
      <c r="H3472" s="191"/>
      <c r="I3472" s="191"/>
      <c r="J3472" s="191"/>
      <c r="K3472" s="191"/>
      <c r="L3472" s="191"/>
      <c r="M3472" s="191"/>
      <c r="N3472" s="191"/>
    </row>
    <row r="3473" spans="1:14" s="434" customFormat="1">
      <c r="A3473" s="191"/>
      <c r="B3473" s="191"/>
      <c r="C3473" s="63"/>
      <c r="D3473" s="191"/>
      <c r="E3473" s="63"/>
      <c r="F3473" s="63"/>
      <c r="G3473" s="191"/>
      <c r="H3473" s="191"/>
      <c r="I3473" s="191"/>
      <c r="J3473" s="191"/>
      <c r="K3473" s="191"/>
      <c r="L3473" s="191"/>
      <c r="M3473" s="191"/>
      <c r="N3473" s="191"/>
    </row>
    <row r="3474" spans="1:14" s="434" customFormat="1">
      <c r="A3474" s="191"/>
      <c r="B3474" s="191"/>
      <c r="C3474" s="63"/>
      <c r="D3474" s="191"/>
      <c r="E3474" s="63"/>
      <c r="F3474" s="63"/>
      <c r="G3474" s="191"/>
      <c r="H3474" s="191"/>
      <c r="I3474" s="191"/>
      <c r="J3474" s="191"/>
      <c r="K3474" s="191"/>
      <c r="L3474" s="191"/>
      <c r="M3474" s="191"/>
      <c r="N3474" s="191"/>
    </row>
    <row r="3475" spans="1:14" s="434" customFormat="1">
      <c r="A3475" s="191"/>
      <c r="B3475" s="191"/>
      <c r="C3475" s="63"/>
      <c r="D3475" s="191"/>
      <c r="E3475" s="63"/>
      <c r="F3475" s="63"/>
      <c r="G3475" s="191"/>
      <c r="H3475" s="191"/>
      <c r="I3475" s="191"/>
      <c r="J3475" s="191"/>
      <c r="K3475" s="191"/>
      <c r="L3475" s="191"/>
      <c r="M3475" s="191"/>
      <c r="N3475" s="191"/>
    </row>
    <row r="3476" spans="1:14" s="434" customFormat="1">
      <c r="A3476" s="191"/>
      <c r="B3476" s="191"/>
      <c r="C3476" s="63"/>
      <c r="D3476" s="191"/>
      <c r="E3476" s="63"/>
      <c r="F3476" s="63"/>
      <c r="G3476" s="191"/>
      <c r="H3476" s="191"/>
      <c r="I3476" s="191"/>
      <c r="J3476" s="191"/>
      <c r="K3476" s="191"/>
      <c r="L3476" s="191"/>
      <c r="M3476" s="191"/>
      <c r="N3476" s="191"/>
    </row>
    <row r="3477" spans="1:14" s="434" customFormat="1">
      <c r="A3477" s="191"/>
      <c r="B3477" s="191"/>
      <c r="C3477" s="63"/>
      <c r="D3477" s="191"/>
      <c r="E3477" s="63"/>
      <c r="F3477" s="63"/>
      <c r="G3477" s="191"/>
      <c r="H3477" s="191"/>
      <c r="I3477" s="191"/>
      <c r="J3477" s="191"/>
      <c r="K3477" s="191"/>
      <c r="L3477" s="191"/>
      <c r="M3477" s="191"/>
      <c r="N3477" s="191"/>
    </row>
    <row r="3478" spans="1:14" s="434" customFormat="1">
      <c r="A3478" s="191"/>
      <c r="B3478" s="191"/>
      <c r="C3478" s="63"/>
      <c r="D3478" s="191"/>
      <c r="E3478" s="63"/>
      <c r="F3478" s="63"/>
      <c r="G3478" s="191"/>
      <c r="H3478" s="191"/>
      <c r="I3478" s="191"/>
      <c r="J3478" s="191"/>
      <c r="K3478" s="191"/>
      <c r="L3478" s="191"/>
      <c r="M3478" s="191"/>
      <c r="N3478" s="191"/>
    </row>
    <row r="3479" spans="1:14" s="434" customFormat="1">
      <c r="A3479" s="191"/>
      <c r="B3479" s="191"/>
      <c r="C3479" s="63"/>
      <c r="D3479" s="191"/>
      <c r="E3479" s="63"/>
      <c r="F3479" s="63"/>
      <c r="G3479" s="191"/>
      <c r="H3479" s="191"/>
      <c r="I3479" s="191"/>
      <c r="J3479" s="191"/>
      <c r="K3479" s="191"/>
      <c r="L3479" s="191"/>
      <c r="M3479" s="191"/>
      <c r="N3479" s="191"/>
    </row>
    <row r="3480" spans="1:14" s="434" customFormat="1">
      <c r="A3480" s="191"/>
      <c r="B3480" s="191"/>
      <c r="C3480" s="63"/>
      <c r="D3480" s="191"/>
      <c r="E3480" s="63"/>
      <c r="F3480" s="63"/>
      <c r="G3480" s="191"/>
      <c r="H3480" s="191"/>
      <c r="I3480" s="191"/>
      <c r="J3480" s="191"/>
      <c r="K3480" s="191"/>
      <c r="L3480" s="191"/>
      <c r="M3480" s="191"/>
      <c r="N3480" s="191"/>
    </row>
    <row r="3481" spans="1:14" s="434" customFormat="1">
      <c r="A3481" s="191"/>
      <c r="B3481" s="191"/>
      <c r="C3481" s="63"/>
      <c r="D3481" s="191"/>
      <c r="E3481" s="63"/>
      <c r="F3481" s="63"/>
      <c r="G3481" s="191"/>
      <c r="H3481" s="191"/>
      <c r="I3481" s="191"/>
      <c r="J3481" s="191"/>
      <c r="K3481" s="191"/>
      <c r="L3481" s="191"/>
      <c r="M3481" s="191"/>
      <c r="N3481" s="191"/>
    </row>
    <row r="3482" spans="1:14" s="434" customFormat="1">
      <c r="A3482" s="191"/>
      <c r="B3482" s="191"/>
      <c r="C3482" s="63"/>
      <c r="D3482" s="191"/>
      <c r="E3482" s="63"/>
      <c r="F3482" s="63"/>
      <c r="G3482" s="191"/>
      <c r="H3482" s="191"/>
      <c r="I3482" s="191"/>
      <c r="J3482" s="191"/>
      <c r="K3482" s="191"/>
      <c r="L3482" s="191"/>
      <c r="M3482" s="191"/>
      <c r="N3482" s="191"/>
    </row>
    <row r="3483" spans="1:14" s="434" customFormat="1">
      <c r="A3483" s="191"/>
      <c r="B3483" s="191"/>
      <c r="C3483" s="63"/>
      <c r="D3483" s="191"/>
      <c r="E3483" s="63"/>
      <c r="F3483" s="63"/>
      <c r="G3483" s="191"/>
      <c r="H3483" s="191"/>
      <c r="I3483" s="191"/>
      <c r="J3483" s="191"/>
      <c r="K3483" s="191"/>
      <c r="L3483" s="191"/>
      <c r="M3483" s="191"/>
      <c r="N3483" s="191"/>
    </row>
    <row r="3484" spans="1:14" s="434" customFormat="1">
      <c r="A3484" s="191"/>
      <c r="B3484" s="191"/>
      <c r="C3484" s="63"/>
      <c r="D3484" s="191"/>
      <c r="E3484" s="63"/>
      <c r="F3484" s="63"/>
      <c r="G3484" s="191"/>
      <c r="H3484" s="191"/>
      <c r="I3484" s="191"/>
      <c r="J3484" s="191"/>
      <c r="K3484" s="191"/>
      <c r="L3484" s="191"/>
      <c r="M3484" s="191"/>
      <c r="N3484" s="191"/>
    </row>
    <row r="3485" spans="1:14" s="434" customFormat="1">
      <c r="A3485" s="191"/>
      <c r="B3485" s="191"/>
      <c r="C3485" s="63"/>
      <c r="D3485" s="191"/>
      <c r="E3485" s="63"/>
      <c r="F3485" s="63"/>
      <c r="G3485" s="191"/>
      <c r="H3485" s="191"/>
      <c r="I3485" s="191"/>
      <c r="J3485" s="191"/>
      <c r="K3485" s="191"/>
      <c r="L3485" s="191"/>
      <c r="M3485" s="191"/>
      <c r="N3485" s="191"/>
    </row>
    <row r="3486" spans="1:14" s="434" customFormat="1">
      <c r="A3486" s="191"/>
      <c r="B3486" s="191"/>
      <c r="C3486" s="63"/>
      <c r="D3486" s="191"/>
      <c r="E3486" s="63"/>
      <c r="F3486" s="63"/>
      <c r="G3486" s="191"/>
      <c r="H3486" s="191"/>
      <c r="I3486" s="191"/>
      <c r="J3486" s="191"/>
      <c r="K3486" s="191"/>
      <c r="L3486" s="191"/>
      <c r="M3486" s="191"/>
      <c r="N3486" s="191"/>
    </row>
    <row r="3487" spans="1:14" s="434" customFormat="1">
      <c r="A3487" s="191"/>
      <c r="B3487" s="191"/>
      <c r="C3487" s="63"/>
      <c r="D3487" s="191"/>
      <c r="E3487" s="63"/>
      <c r="F3487" s="63"/>
      <c r="G3487" s="191"/>
      <c r="H3487" s="191"/>
      <c r="I3487" s="191"/>
      <c r="J3487" s="191"/>
      <c r="K3487" s="191"/>
      <c r="L3487" s="191"/>
      <c r="M3487" s="191"/>
      <c r="N3487" s="191"/>
    </row>
    <row r="3488" spans="1:14" s="434" customFormat="1">
      <c r="A3488" s="191"/>
      <c r="B3488" s="191"/>
      <c r="C3488" s="63"/>
      <c r="D3488" s="191"/>
      <c r="E3488" s="63"/>
      <c r="F3488" s="63"/>
      <c r="G3488" s="191"/>
      <c r="H3488" s="191"/>
      <c r="I3488" s="191"/>
      <c r="J3488" s="191"/>
      <c r="K3488" s="191"/>
      <c r="L3488" s="191"/>
      <c r="M3488" s="191"/>
      <c r="N3488" s="191"/>
    </row>
    <row r="3489" spans="1:14" s="434" customFormat="1">
      <c r="A3489" s="191"/>
      <c r="B3489" s="191"/>
      <c r="C3489" s="63"/>
      <c r="D3489" s="191"/>
      <c r="E3489" s="63"/>
      <c r="F3489" s="63"/>
      <c r="G3489" s="191"/>
      <c r="H3489" s="191"/>
      <c r="I3489" s="191"/>
      <c r="J3489" s="191"/>
      <c r="K3489" s="191"/>
      <c r="L3489" s="191"/>
      <c r="M3489" s="191"/>
      <c r="N3489" s="191"/>
    </row>
    <row r="3490" spans="1:14" s="434" customFormat="1">
      <c r="A3490" s="191"/>
      <c r="B3490" s="191"/>
      <c r="C3490" s="63"/>
      <c r="D3490" s="191"/>
      <c r="E3490" s="63"/>
      <c r="F3490" s="63"/>
      <c r="G3490" s="191"/>
      <c r="H3490" s="191"/>
      <c r="I3490" s="191"/>
      <c r="J3490" s="191"/>
      <c r="K3490" s="191"/>
      <c r="L3490" s="191"/>
      <c r="M3490" s="191"/>
      <c r="N3490" s="191"/>
    </row>
    <row r="3491" spans="1:14" s="434" customFormat="1">
      <c r="A3491" s="191"/>
      <c r="B3491" s="191"/>
      <c r="C3491" s="63"/>
      <c r="D3491" s="191"/>
      <c r="E3491" s="63"/>
      <c r="F3491" s="63"/>
      <c r="G3491" s="191"/>
      <c r="H3491" s="191"/>
      <c r="I3491" s="191"/>
      <c r="J3491" s="191"/>
      <c r="K3491" s="191"/>
      <c r="L3491" s="191"/>
      <c r="M3491" s="191"/>
      <c r="N3491" s="191"/>
    </row>
    <row r="3492" spans="1:14" s="434" customFormat="1">
      <c r="A3492" s="191"/>
      <c r="B3492" s="191"/>
      <c r="C3492" s="63"/>
      <c r="D3492" s="191"/>
      <c r="E3492" s="63"/>
      <c r="F3492" s="63"/>
      <c r="G3492" s="191"/>
      <c r="H3492" s="191"/>
      <c r="I3492" s="191"/>
      <c r="J3492" s="191"/>
      <c r="K3492" s="191"/>
      <c r="L3492" s="191"/>
      <c r="M3492" s="191"/>
      <c r="N3492" s="191"/>
    </row>
    <row r="3493" spans="1:14" s="434" customFormat="1">
      <c r="A3493" s="191"/>
      <c r="B3493" s="191"/>
      <c r="C3493" s="63"/>
      <c r="D3493" s="191"/>
      <c r="E3493" s="63"/>
      <c r="F3493" s="63"/>
      <c r="G3493" s="191"/>
      <c r="H3493" s="191"/>
      <c r="I3493" s="191"/>
      <c r="J3493" s="191"/>
      <c r="K3493" s="191"/>
      <c r="L3493" s="191"/>
      <c r="M3493" s="191"/>
      <c r="N3493" s="191"/>
    </row>
    <row r="3494" spans="1:14" s="434" customFormat="1">
      <c r="A3494" s="191"/>
      <c r="B3494" s="191"/>
      <c r="C3494" s="63"/>
      <c r="D3494" s="191"/>
      <c r="E3494" s="63"/>
      <c r="F3494" s="63"/>
      <c r="G3494" s="191"/>
      <c r="H3494" s="191"/>
      <c r="I3494" s="191"/>
      <c r="J3494" s="191"/>
      <c r="K3494" s="191"/>
      <c r="L3494" s="191"/>
      <c r="M3494" s="191"/>
      <c r="N3494" s="191"/>
    </row>
    <row r="3495" spans="1:14" s="434" customFormat="1">
      <c r="A3495" s="191"/>
      <c r="B3495" s="191"/>
      <c r="C3495" s="63"/>
      <c r="D3495" s="191"/>
      <c r="E3495" s="63"/>
      <c r="F3495" s="63"/>
      <c r="G3495" s="191"/>
      <c r="H3495" s="191"/>
      <c r="I3495" s="191"/>
      <c r="J3495" s="191"/>
      <c r="K3495" s="191"/>
      <c r="L3495" s="191"/>
      <c r="M3495" s="191"/>
      <c r="N3495" s="191"/>
    </row>
    <row r="3496" spans="1:14" s="434" customFormat="1">
      <c r="A3496" s="191"/>
      <c r="B3496" s="191"/>
      <c r="C3496" s="63"/>
      <c r="D3496" s="191"/>
      <c r="E3496" s="63"/>
      <c r="F3496" s="63"/>
      <c r="G3496" s="191"/>
      <c r="H3496" s="191"/>
      <c r="I3496" s="191"/>
      <c r="J3496" s="191"/>
      <c r="K3496" s="191"/>
      <c r="L3496" s="191"/>
      <c r="M3496" s="191"/>
      <c r="N3496" s="191"/>
    </row>
    <row r="3497" spans="1:14" s="434" customFormat="1">
      <c r="A3497" s="191"/>
      <c r="B3497" s="191"/>
      <c r="C3497" s="63"/>
      <c r="D3497" s="191"/>
      <c r="E3497" s="63"/>
      <c r="F3497" s="63"/>
      <c r="G3497" s="191"/>
      <c r="H3497" s="191"/>
      <c r="I3497" s="191"/>
      <c r="J3497" s="191"/>
      <c r="K3497" s="191"/>
      <c r="L3497" s="191"/>
      <c r="M3497" s="191"/>
      <c r="N3497" s="191"/>
    </row>
    <row r="3498" spans="1:14" s="434" customFormat="1">
      <c r="A3498" s="191"/>
      <c r="B3498" s="191"/>
      <c r="C3498" s="63"/>
      <c r="D3498" s="191"/>
      <c r="E3498" s="63"/>
      <c r="F3498" s="63"/>
      <c r="G3498" s="191"/>
      <c r="H3498" s="191"/>
      <c r="I3498" s="191"/>
      <c r="J3498" s="191"/>
      <c r="K3498" s="191"/>
      <c r="L3498" s="191"/>
      <c r="M3498" s="191"/>
      <c r="N3498" s="191"/>
    </row>
    <row r="3499" spans="1:14" s="434" customFormat="1">
      <c r="A3499" s="191"/>
      <c r="B3499" s="191"/>
      <c r="C3499" s="63"/>
      <c r="D3499" s="191"/>
      <c r="E3499" s="63"/>
      <c r="F3499" s="63"/>
      <c r="G3499" s="191"/>
      <c r="H3499" s="191"/>
      <c r="I3499" s="191"/>
      <c r="J3499" s="191"/>
      <c r="K3499" s="191"/>
      <c r="L3499" s="191"/>
      <c r="M3499" s="191"/>
      <c r="N3499" s="191"/>
    </row>
    <row r="3500" spans="1:14" s="434" customFormat="1">
      <c r="A3500" s="191"/>
      <c r="B3500" s="191"/>
      <c r="C3500" s="63"/>
      <c r="D3500" s="191"/>
      <c r="E3500" s="63"/>
      <c r="F3500" s="63"/>
      <c r="G3500" s="191"/>
      <c r="H3500" s="191"/>
      <c r="I3500" s="191"/>
      <c r="J3500" s="191"/>
      <c r="K3500" s="191"/>
      <c r="L3500" s="191"/>
      <c r="M3500" s="191"/>
      <c r="N3500" s="191"/>
    </row>
    <row r="3501" spans="1:14" s="434" customFormat="1">
      <c r="A3501" s="191"/>
      <c r="B3501" s="191"/>
      <c r="C3501" s="63"/>
      <c r="D3501" s="191"/>
      <c r="E3501" s="63"/>
      <c r="F3501" s="63"/>
      <c r="G3501" s="191"/>
      <c r="H3501" s="191"/>
      <c r="I3501" s="191"/>
      <c r="J3501" s="191"/>
      <c r="K3501" s="191"/>
      <c r="L3501" s="191"/>
      <c r="M3501" s="191"/>
      <c r="N3501" s="191"/>
    </row>
    <row r="3502" spans="1:14" s="434" customFormat="1">
      <c r="A3502" s="191"/>
      <c r="B3502" s="191"/>
      <c r="C3502" s="63"/>
      <c r="D3502" s="191"/>
      <c r="E3502" s="63"/>
      <c r="F3502" s="63"/>
      <c r="G3502" s="191"/>
      <c r="H3502" s="191"/>
      <c r="I3502" s="191"/>
      <c r="J3502" s="191"/>
      <c r="K3502" s="191"/>
      <c r="L3502" s="191"/>
      <c r="M3502" s="191"/>
      <c r="N3502" s="191"/>
    </row>
    <row r="3503" spans="1:14" s="434" customFormat="1">
      <c r="A3503" s="191"/>
      <c r="B3503" s="191"/>
      <c r="C3503" s="63"/>
      <c r="D3503" s="191"/>
      <c r="E3503" s="63"/>
      <c r="F3503" s="63"/>
      <c r="G3503" s="191"/>
      <c r="H3503" s="191"/>
      <c r="I3503" s="191"/>
      <c r="J3503" s="191"/>
      <c r="K3503" s="191"/>
      <c r="L3503" s="191"/>
      <c r="M3503" s="191"/>
      <c r="N3503" s="191"/>
    </row>
    <row r="3504" spans="1:14" s="434" customFormat="1">
      <c r="A3504" s="191"/>
      <c r="B3504" s="191"/>
      <c r="C3504" s="63"/>
      <c r="D3504" s="191"/>
      <c r="E3504" s="63"/>
      <c r="F3504" s="63"/>
      <c r="G3504" s="191"/>
      <c r="H3504" s="191"/>
      <c r="I3504" s="191"/>
      <c r="J3504" s="191"/>
      <c r="K3504" s="191"/>
      <c r="L3504" s="191"/>
      <c r="M3504" s="191"/>
      <c r="N3504" s="191"/>
    </row>
    <row r="3505" spans="1:14" s="434" customFormat="1">
      <c r="A3505" s="191"/>
      <c r="B3505" s="191"/>
      <c r="C3505" s="63"/>
      <c r="D3505" s="191"/>
      <c r="E3505" s="63"/>
      <c r="F3505" s="63"/>
      <c r="G3505" s="191"/>
      <c r="H3505" s="191"/>
      <c r="I3505" s="191"/>
      <c r="J3505" s="191"/>
      <c r="K3505" s="191"/>
      <c r="L3505" s="191"/>
      <c r="M3505" s="191"/>
      <c r="N3505" s="191"/>
    </row>
    <row r="3506" spans="1:14" s="434" customFormat="1">
      <c r="A3506" s="191"/>
      <c r="B3506" s="191"/>
      <c r="C3506" s="63"/>
      <c r="D3506" s="191"/>
      <c r="E3506" s="63"/>
      <c r="F3506" s="63"/>
      <c r="G3506" s="191"/>
      <c r="H3506" s="191"/>
      <c r="I3506" s="191"/>
      <c r="J3506" s="191"/>
      <c r="K3506" s="191"/>
      <c r="L3506" s="191"/>
      <c r="M3506" s="191"/>
      <c r="N3506" s="191"/>
    </row>
    <row r="3507" spans="1:14" s="434" customFormat="1">
      <c r="A3507" s="191"/>
      <c r="B3507" s="191"/>
      <c r="C3507" s="63"/>
      <c r="D3507" s="191"/>
      <c r="E3507" s="63"/>
      <c r="F3507" s="63"/>
      <c r="G3507" s="191"/>
      <c r="H3507" s="191"/>
      <c r="I3507" s="191"/>
      <c r="J3507" s="191"/>
      <c r="K3507" s="191"/>
      <c r="L3507" s="191"/>
      <c r="M3507" s="191"/>
      <c r="N3507" s="191"/>
    </row>
    <row r="3508" spans="1:14" s="434" customFormat="1">
      <c r="A3508" s="191"/>
      <c r="B3508" s="191"/>
      <c r="C3508" s="63"/>
      <c r="D3508" s="191"/>
      <c r="E3508" s="63"/>
      <c r="F3508" s="63"/>
      <c r="G3508" s="191"/>
      <c r="H3508" s="191"/>
      <c r="I3508" s="191"/>
      <c r="J3508" s="191"/>
      <c r="K3508" s="191"/>
      <c r="L3508" s="191"/>
      <c r="M3508" s="191"/>
      <c r="N3508" s="191"/>
    </row>
    <row r="3509" spans="1:14" s="434" customFormat="1">
      <c r="A3509" s="191"/>
      <c r="B3509" s="191"/>
      <c r="C3509" s="63"/>
      <c r="D3509" s="191"/>
      <c r="E3509" s="63"/>
      <c r="F3509" s="63"/>
      <c r="G3509" s="191"/>
      <c r="H3509" s="191"/>
      <c r="I3509" s="191"/>
      <c r="J3509" s="191"/>
      <c r="K3509" s="191"/>
      <c r="L3509" s="191"/>
      <c r="M3509" s="191"/>
      <c r="N3509" s="191"/>
    </row>
    <row r="3510" spans="1:14" s="434" customFormat="1">
      <c r="A3510" s="191"/>
      <c r="B3510" s="191"/>
      <c r="C3510" s="63"/>
      <c r="D3510" s="191"/>
      <c r="E3510" s="63"/>
      <c r="F3510" s="63"/>
      <c r="G3510" s="191"/>
      <c r="H3510" s="191"/>
      <c r="I3510" s="191"/>
      <c r="J3510" s="191"/>
      <c r="K3510" s="191"/>
      <c r="L3510" s="191"/>
      <c r="M3510" s="191"/>
      <c r="N3510" s="191"/>
    </row>
    <row r="3511" spans="1:14" s="434" customFormat="1">
      <c r="A3511" s="191"/>
      <c r="B3511" s="191"/>
      <c r="C3511" s="63"/>
      <c r="D3511" s="191"/>
      <c r="E3511" s="63"/>
      <c r="F3511" s="63"/>
      <c r="G3511" s="191"/>
      <c r="H3511" s="191"/>
      <c r="I3511" s="191"/>
      <c r="J3511" s="191"/>
      <c r="K3511" s="191"/>
      <c r="L3511" s="191"/>
      <c r="M3511" s="191"/>
      <c r="N3511" s="191"/>
    </row>
    <row r="3512" spans="1:14" s="434" customFormat="1">
      <c r="A3512" s="191"/>
      <c r="B3512" s="191"/>
      <c r="C3512" s="63"/>
      <c r="D3512" s="191"/>
      <c r="E3512" s="63"/>
      <c r="F3512" s="63"/>
      <c r="G3512" s="191"/>
      <c r="H3512" s="191"/>
      <c r="I3512" s="191"/>
      <c r="J3512" s="191"/>
      <c r="K3512" s="191"/>
      <c r="L3512" s="191"/>
      <c r="M3512" s="191"/>
      <c r="N3512" s="191"/>
    </row>
    <row r="3513" spans="1:14" s="434" customFormat="1">
      <c r="A3513" s="191"/>
      <c r="B3513" s="191"/>
      <c r="C3513" s="63"/>
      <c r="D3513" s="191"/>
      <c r="E3513" s="63"/>
      <c r="F3513" s="63"/>
      <c r="G3513" s="191"/>
      <c r="H3513" s="191"/>
      <c r="I3513" s="191"/>
      <c r="J3513" s="191"/>
      <c r="K3513" s="191"/>
      <c r="L3513" s="191"/>
      <c r="M3513" s="191"/>
      <c r="N3513" s="191"/>
    </row>
    <row r="3514" spans="1:14" s="434" customFormat="1">
      <c r="A3514" s="191"/>
      <c r="B3514" s="191"/>
      <c r="C3514" s="63"/>
      <c r="D3514" s="191"/>
      <c r="E3514" s="63"/>
      <c r="F3514" s="63"/>
      <c r="G3514" s="191"/>
      <c r="H3514" s="191"/>
      <c r="I3514" s="191"/>
      <c r="J3514" s="191"/>
      <c r="K3514" s="191"/>
      <c r="L3514" s="191"/>
      <c r="M3514" s="191"/>
      <c r="N3514" s="191"/>
    </row>
    <row r="3515" spans="1:14" s="434" customFormat="1">
      <c r="A3515" s="191"/>
      <c r="B3515" s="191"/>
      <c r="C3515" s="63"/>
      <c r="D3515" s="191"/>
      <c r="E3515" s="63"/>
      <c r="F3515" s="63"/>
      <c r="G3515" s="191"/>
      <c r="H3515" s="191"/>
      <c r="I3515" s="191"/>
      <c r="J3515" s="191"/>
      <c r="K3515" s="191"/>
      <c r="L3515" s="191"/>
      <c r="M3515" s="191"/>
      <c r="N3515" s="191"/>
    </row>
    <row r="3516" spans="1:14" s="434" customFormat="1">
      <c r="A3516" s="191"/>
      <c r="B3516" s="191"/>
      <c r="C3516" s="63"/>
      <c r="D3516" s="191"/>
      <c r="E3516" s="63"/>
      <c r="F3516" s="63"/>
      <c r="G3516" s="191"/>
      <c r="H3516" s="191"/>
      <c r="I3516" s="191"/>
      <c r="J3516" s="191"/>
      <c r="K3516" s="191"/>
      <c r="L3516" s="191"/>
      <c r="M3516" s="191"/>
      <c r="N3516" s="191"/>
    </row>
    <row r="3517" spans="1:14" s="434" customFormat="1">
      <c r="A3517" s="191"/>
      <c r="B3517" s="191"/>
      <c r="C3517" s="63"/>
      <c r="D3517" s="191"/>
      <c r="E3517" s="63"/>
      <c r="F3517" s="63"/>
      <c r="G3517" s="191"/>
      <c r="H3517" s="191"/>
      <c r="I3517" s="191"/>
      <c r="J3517" s="191"/>
      <c r="K3517" s="191"/>
      <c r="L3517" s="191"/>
      <c r="M3517" s="191"/>
      <c r="N3517" s="191"/>
    </row>
    <row r="3518" spans="1:14" s="434" customFormat="1">
      <c r="A3518" s="191"/>
      <c r="B3518" s="191"/>
      <c r="C3518" s="63"/>
      <c r="D3518" s="191"/>
      <c r="E3518" s="63"/>
      <c r="F3518" s="63"/>
      <c r="G3518" s="191"/>
      <c r="H3518" s="191"/>
      <c r="I3518" s="191"/>
      <c r="J3518" s="191"/>
      <c r="K3518" s="191"/>
      <c r="L3518" s="191"/>
      <c r="M3518" s="191"/>
      <c r="N3518" s="191"/>
    </row>
    <row r="3519" spans="1:14" s="434" customFormat="1">
      <c r="A3519" s="191"/>
      <c r="B3519" s="191"/>
      <c r="C3519" s="63"/>
      <c r="D3519" s="191"/>
      <c r="E3519" s="63"/>
      <c r="F3519" s="63"/>
      <c r="G3519" s="191"/>
      <c r="H3519" s="191"/>
      <c r="I3519" s="191"/>
      <c r="J3519" s="191"/>
      <c r="K3519" s="191"/>
      <c r="L3519" s="191"/>
      <c r="M3519" s="191"/>
      <c r="N3519" s="191"/>
    </row>
    <row r="3520" spans="1:14" s="434" customFormat="1">
      <c r="A3520" s="191"/>
      <c r="B3520" s="191"/>
      <c r="C3520" s="63"/>
      <c r="D3520" s="191"/>
      <c r="E3520" s="63"/>
      <c r="F3520" s="63"/>
      <c r="G3520" s="191"/>
      <c r="H3520" s="191"/>
      <c r="I3520" s="191"/>
      <c r="J3520" s="191"/>
      <c r="K3520" s="191"/>
      <c r="L3520" s="191"/>
      <c r="M3520" s="191"/>
      <c r="N3520" s="191"/>
    </row>
    <row r="3521" spans="1:14" s="434" customFormat="1">
      <c r="A3521" s="191"/>
      <c r="B3521" s="191"/>
      <c r="C3521" s="63"/>
      <c r="D3521" s="191"/>
      <c r="E3521" s="63"/>
      <c r="F3521" s="63"/>
      <c r="G3521" s="191"/>
      <c r="H3521" s="191"/>
      <c r="I3521" s="191"/>
      <c r="J3521" s="191"/>
      <c r="K3521" s="191"/>
      <c r="L3521" s="191"/>
      <c r="M3521" s="191"/>
      <c r="N3521" s="191"/>
    </row>
    <row r="3522" spans="1:14" s="434" customFormat="1">
      <c r="A3522" s="191"/>
      <c r="B3522" s="191"/>
      <c r="C3522" s="63"/>
      <c r="D3522" s="191"/>
      <c r="E3522" s="63"/>
      <c r="F3522" s="63"/>
      <c r="G3522" s="191"/>
      <c r="H3522" s="191"/>
      <c r="I3522" s="191"/>
      <c r="J3522" s="191"/>
      <c r="K3522" s="191"/>
      <c r="L3522" s="191"/>
      <c r="M3522" s="191"/>
      <c r="N3522" s="191"/>
    </row>
    <row r="3523" spans="1:14" s="434" customFormat="1">
      <c r="A3523" s="191"/>
      <c r="B3523" s="191"/>
      <c r="C3523" s="63"/>
      <c r="D3523" s="191"/>
      <c r="E3523" s="63"/>
      <c r="F3523" s="63"/>
      <c r="G3523" s="191"/>
      <c r="H3523" s="191"/>
      <c r="I3523" s="191"/>
      <c r="J3523" s="191"/>
      <c r="K3523" s="191"/>
      <c r="L3523" s="191"/>
      <c r="M3523" s="191"/>
      <c r="N3523" s="191"/>
    </row>
    <row r="3524" spans="1:14" s="434" customFormat="1">
      <c r="A3524" s="191"/>
      <c r="B3524" s="191"/>
      <c r="C3524" s="63"/>
      <c r="D3524" s="191"/>
      <c r="E3524" s="63"/>
      <c r="F3524" s="63"/>
      <c r="G3524" s="191"/>
      <c r="H3524" s="191"/>
      <c r="I3524" s="191"/>
      <c r="J3524" s="191"/>
      <c r="K3524" s="191"/>
      <c r="L3524" s="191"/>
      <c r="M3524" s="191"/>
      <c r="N3524" s="191"/>
    </row>
    <row r="3525" spans="1:14" s="434" customFormat="1">
      <c r="A3525" s="191"/>
      <c r="B3525" s="191"/>
      <c r="C3525" s="63"/>
      <c r="D3525" s="191"/>
      <c r="E3525" s="63"/>
      <c r="F3525" s="63"/>
      <c r="G3525" s="191"/>
      <c r="H3525" s="191"/>
      <c r="I3525" s="191"/>
      <c r="J3525" s="191"/>
      <c r="K3525" s="191"/>
      <c r="L3525" s="191"/>
      <c r="M3525" s="191"/>
      <c r="N3525" s="191"/>
    </row>
    <row r="3526" spans="1:14" s="434" customFormat="1">
      <c r="A3526" s="191"/>
      <c r="B3526" s="191"/>
      <c r="C3526" s="63"/>
      <c r="D3526" s="191"/>
      <c r="E3526" s="63"/>
      <c r="F3526" s="63"/>
      <c r="G3526" s="191"/>
      <c r="H3526" s="191"/>
      <c r="I3526" s="191"/>
      <c r="J3526" s="191"/>
      <c r="K3526" s="191"/>
      <c r="L3526" s="191"/>
      <c r="M3526" s="191"/>
      <c r="N3526" s="191"/>
    </row>
    <row r="3527" spans="1:14" s="434" customFormat="1">
      <c r="A3527" s="191"/>
      <c r="B3527" s="191"/>
      <c r="C3527" s="63"/>
      <c r="D3527" s="191"/>
      <c r="E3527" s="63"/>
      <c r="F3527" s="63"/>
      <c r="G3527" s="191"/>
      <c r="H3527" s="191"/>
      <c r="I3527" s="191"/>
      <c r="J3527" s="191"/>
      <c r="K3527" s="191"/>
      <c r="L3527" s="191"/>
      <c r="M3527" s="191"/>
      <c r="N3527" s="191"/>
    </row>
    <row r="3528" spans="1:14" s="434" customFormat="1">
      <c r="A3528" s="191"/>
      <c r="B3528" s="191"/>
      <c r="C3528" s="63"/>
      <c r="D3528" s="191"/>
      <c r="E3528" s="63"/>
      <c r="F3528" s="63"/>
      <c r="G3528" s="191"/>
      <c r="H3528" s="191"/>
      <c r="I3528" s="191"/>
      <c r="J3528" s="191"/>
      <c r="K3528" s="191"/>
      <c r="L3528" s="191"/>
      <c r="M3528" s="191"/>
      <c r="N3528" s="191"/>
    </row>
    <row r="3529" spans="1:14" s="434" customFormat="1">
      <c r="A3529" s="191"/>
      <c r="B3529" s="191"/>
      <c r="C3529" s="63"/>
      <c r="D3529" s="191"/>
      <c r="E3529" s="63"/>
      <c r="F3529" s="63"/>
      <c r="G3529" s="191"/>
      <c r="H3529" s="191"/>
      <c r="I3529" s="191"/>
      <c r="J3529" s="191"/>
      <c r="K3529" s="191"/>
      <c r="L3529" s="191"/>
      <c r="M3529" s="191"/>
      <c r="N3529" s="191"/>
    </row>
    <row r="3530" spans="1:14" s="434" customFormat="1">
      <c r="A3530" s="191"/>
      <c r="B3530" s="191"/>
      <c r="C3530" s="63"/>
      <c r="D3530" s="191"/>
      <c r="E3530" s="63"/>
      <c r="F3530" s="63"/>
      <c r="G3530" s="191"/>
      <c r="H3530" s="191"/>
      <c r="I3530" s="191"/>
      <c r="J3530" s="191"/>
      <c r="K3530" s="191"/>
      <c r="L3530" s="191"/>
      <c r="M3530" s="191"/>
      <c r="N3530" s="191"/>
    </row>
    <row r="3531" spans="1:14" s="434" customFormat="1">
      <c r="A3531" s="191"/>
      <c r="B3531" s="191"/>
      <c r="C3531" s="63"/>
      <c r="D3531" s="191"/>
      <c r="E3531" s="63"/>
      <c r="F3531" s="63"/>
      <c r="G3531" s="191"/>
      <c r="H3531" s="191"/>
      <c r="I3531" s="191"/>
      <c r="J3531" s="191"/>
      <c r="K3531" s="191"/>
      <c r="L3531" s="191"/>
      <c r="M3531" s="191"/>
      <c r="N3531" s="191"/>
    </row>
    <row r="3532" spans="1:14" s="434" customFormat="1">
      <c r="A3532" s="191"/>
      <c r="B3532" s="191"/>
      <c r="C3532" s="63"/>
      <c r="D3532" s="191"/>
      <c r="E3532" s="63"/>
      <c r="F3532" s="63"/>
      <c r="G3532" s="191"/>
      <c r="H3532" s="191"/>
      <c r="I3532" s="191"/>
      <c r="J3532" s="191"/>
      <c r="K3532" s="191"/>
      <c r="L3532" s="191"/>
      <c r="M3532" s="191"/>
      <c r="N3532" s="191"/>
    </row>
    <row r="3533" spans="1:14" s="434" customFormat="1">
      <c r="A3533" s="191"/>
      <c r="B3533" s="191"/>
      <c r="C3533" s="63"/>
      <c r="D3533" s="191"/>
      <c r="E3533" s="63"/>
      <c r="F3533" s="63"/>
      <c r="G3533" s="191"/>
      <c r="H3533" s="191"/>
      <c r="I3533" s="191"/>
      <c r="J3533" s="191"/>
      <c r="K3533" s="191"/>
      <c r="L3533" s="191"/>
      <c r="M3533" s="191"/>
      <c r="N3533" s="191"/>
    </row>
    <row r="3534" spans="1:14" s="434" customFormat="1">
      <c r="A3534" s="191"/>
      <c r="B3534" s="191"/>
      <c r="C3534" s="63"/>
      <c r="D3534" s="191"/>
      <c r="E3534" s="63"/>
      <c r="F3534" s="63"/>
      <c r="G3534" s="191"/>
      <c r="H3534" s="191"/>
      <c r="I3534" s="191"/>
      <c r="J3534" s="191"/>
      <c r="K3534" s="191"/>
      <c r="L3534" s="191"/>
      <c r="M3534" s="191"/>
      <c r="N3534" s="191"/>
    </row>
    <row r="3535" spans="1:14" s="434" customFormat="1">
      <c r="A3535" s="191"/>
      <c r="B3535" s="191"/>
      <c r="C3535" s="63"/>
      <c r="D3535" s="191"/>
      <c r="E3535" s="63"/>
      <c r="F3535" s="63"/>
      <c r="G3535" s="191"/>
      <c r="H3535" s="191"/>
      <c r="I3535" s="191"/>
      <c r="J3535" s="191"/>
      <c r="K3535" s="191"/>
      <c r="L3535" s="191"/>
      <c r="M3535" s="191"/>
      <c r="N3535" s="191"/>
    </row>
    <row r="3536" spans="1:14" s="434" customFormat="1">
      <c r="A3536" s="191"/>
      <c r="B3536" s="191"/>
      <c r="C3536" s="63"/>
      <c r="D3536" s="191"/>
      <c r="E3536" s="63"/>
      <c r="F3536" s="63"/>
      <c r="G3536" s="191"/>
      <c r="H3536" s="191"/>
      <c r="I3536" s="191"/>
      <c r="J3536" s="191"/>
      <c r="K3536" s="191"/>
      <c r="L3536" s="191"/>
      <c r="M3536" s="191"/>
      <c r="N3536" s="191"/>
    </row>
    <row r="3537" spans="1:14" s="434" customFormat="1">
      <c r="A3537" s="191"/>
      <c r="B3537" s="191"/>
      <c r="C3537" s="63"/>
      <c r="D3537" s="191"/>
      <c r="E3537" s="63"/>
      <c r="F3537" s="63"/>
      <c r="G3537" s="191"/>
      <c r="H3537" s="191"/>
      <c r="I3537" s="191"/>
      <c r="J3537" s="191"/>
      <c r="K3537" s="191"/>
      <c r="L3537" s="191"/>
      <c r="M3537" s="191"/>
      <c r="N3537" s="191"/>
    </row>
    <row r="3538" spans="1:14" s="434" customFormat="1">
      <c r="A3538" s="191"/>
      <c r="B3538" s="191"/>
      <c r="C3538" s="63"/>
      <c r="D3538" s="191"/>
      <c r="E3538" s="63"/>
      <c r="F3538" s="63"/>
      <c r="G3538" s="191"/>
      <c r="H3538" s="191"/>
      <c r="I3538" s="191"/>
      <c r="J3538" s="191"/>
      <c r="K3538" s="191"/>
      <c r="L3538" s="191"/>
      <c r="M3538" s="191"/>
      <c r="N3538" s="191"/>
    </row>
    <row r="3539" spans="1:14" s="434" customFormat="1">
      <c r="A3539" s="191"/>
      <c r="B3539" s="191"/>
      <c r="C3539" s="63"/>
      <c r="D3539" s="191"/>
      <c r="E3539" s="63"/>
      <c r="F3539" s="63"/>
      <c r="G3539" s="191"/>
      <c r="H3539" s="191"/>
      <c r="I3539" s="191"/>
      <c r="J3539" s="191"/>
      <c r="K3539" s="191"/>
      <c r="L3539" s="191"/>
      <c r="M3539" s="191"/>
      <c r="N3539" s="191"/>
    </row>
    <row r="3540" spans="1:14" s="434" customFormat="1">
      <c r="A3540" s="191"/>
      <c r="B3540" s="191"/>
      <c r="C3540" s="63"/>
      <c r="D3540" s="191"/>
      <c r="E3540" s="63"/>
      <c r="F3540" s="63"/>
      <c r="G3540" s="191"/>
      <c r="H3540" s="191"/>
      <c r="I3540" s="191"/>
      <c r="J3540" s="191"/>
      <c r="K3540" s="191"/>
      <c r="L3540" s="191"/>
      <c r="M3540" s="191"/>
      <c r="N3540" s="191"/>
    </row>
    <row r="3541" spans="1:14" s="434" customFormat="1">
      <c r="A3541" s="191"/>
      <c r="B3541" s="191"/>
      <c r="C3541" s="63"/>
      <c r="D3541" s="191"/>
      <c r="E3541" s="63"/>
      <c r="F3541" s="63"/>
      <c r="G3541" s="191"/>
      <c r="H3541" s="191"/>
      <c r="I3541" s="191"/>
      <c r="J3541" s="191"/>
      <c r="K3541" s="191"/>
      <c r="L3541" s="191"/>
      <c r="M3541" s="191"/>
      <c r="N3541" s="191"/>
    </row>
    <row r="3542" spans="1:14" s="434" customFormat="1">
      <c r="A3542" s="191"/>
      <c r="B3542" s="191"/>
      <c r="C3542" s="63"/>
      <c r="D3542" s="191"/>
      <c r="E3542" s="63"/>
      <c r="F3542" s="63"/>
      <c r="G3542" s="191"/>
      <c r="H3542" s="191"/>
      <c r="I3542" s="191"/>
      <c r="J3542" s="191"/>
      <c r="K3542" s="191"/>
      <c r="L3542" s="191"/>
      <c r="M3542" s="191"/>
      <c r="N3542" s="191"/>
    </row>
    <row r="3543" spans="1:14" s="434" customFormat="1">
      <c r="A3543" s="191"/>
      <c r="B3543" s="191"/>
      <c r="C3543" s="63"/>
      <c r="D3543" s="191"/>
      <c r="E3543" s="63"/>
      <c r="F3543" s="63"/>
      <c r="G3543" s="191"/>
      <c r="H3543" s="191"/>
      <c r="I3543" s="191"/>
      <c r="J3543" s="191"/>
      <c r="K3543" s="191"/>
      <c r="L3543" s="191"/>
      <c r="M3543" s="191"/>
      <c r="N3543" s="191"/>
    </row>
    <row r="3544" spans="1:14" s="434" customFormat="1">
      <c r="A3544" s="191"/>
      <c r="B3544" s="191"/>
      <c r="C3544" s="63"/>
      <c r="D3544" s="191"/>
      <c r="E3544" s="63"/>
      <c r="F3544" s="63"/>
      <c r="G3544" s="191"/>
      <c r="H3544" s="191"/>
      <c r="I3544" s="191"/>
      <c r="J3544" s="191"/>
      <c r="K3544" s="191"/>
      <c r="L3544" s="191"/>
      <c r="M3544" s="191"/>
      <c r="N3544" s="191"/>
    </row>
    <row r="3545" spans="1:14" s="434" customFormat="1">
      <c r="A3545" s="191"/>
      <c r="B3545" s="191"/>
      <c r="C3545" s="63"/>
      <c r="D3545" s="191"/>
      <c r="E3545" s="63"/>
      <c r="F3545" s="63"/>
      <c r="G3545" s="191"/>
      <c r="H3545" s="191"/>
      <c r="I3545" s="191"/>
      <c r="J3545" s="191"/>
      <c r="K3545" s="191"/>
      <c r="L3545" s="191"/>
      <c r="M3545" s="191"/>
      <c r="N3545" s="191"/>
    </row>
    <row r="3546" spans="1:14" s="434" customFormat="1">
      <c r="A3546" s="191"/>
      <c r="B3546" s="191"/>
      <c r="C3546" s="63"/>
      <c r="D3546" s="191"/>
      <c r="E3546" s="63"/>
      <c r="F3546" s="63"/>
      <c r="G3546" s="191"/>
      <c r="H3546" s="191"/>
      <c r="I3546" s="191"/>
      <c r="J3546" s="191"/>
      <c r="K3546" s="191"/>
      <c r="L3546" s="191"/>
      <c r="M3546" s="191"/>
      <c r="N3546" s="191"/>
    </row>
    <row r="3547" spans="1:14" s="434" customFormat="1">
      <c r="A3547" s="191"/>
      <c r="B3547" s="191"/>
      <c r="C3547" s="63"/>
      <c r="D3547" s="191"/>
      <c r="E3547" s="63"/>
      <c r="F3547" s="63"/>
      <c r="G3547" s="191"/>
      <c r="H3547" s="191"/>
      <c r="I3547" s="191"/>
      <c r="J3547" s="191"/>
      <c r="K3547" s="191"/>
      <c r="L3547" s="191"/>
      <c r="M3547" s="191"/>
      <c r="N3547" s="191"/>
    </row>
    <row r="3548" spans="1:14" s="434" customFormat="1">
      <c r="A3548" s="191"/>
      <c r="B3548" s="191"/>
      <c r="C3548" s="63"/>
      <c r="D3548" s="191"/>
      <c r="E3548" s="63"/>
      <c r="F3548" s="63"/>
      <c r="G3548" s="191"/>
      <c r="H3548" s="191"/>
      <c r="I3548" s="191"/>
      <c r="J3548" s="191"/>
      <c r="K3548" s="191"/>
      <c r="L3548" s="191"/>
      <c r="M3548" s="191"/>
      <c r="N3548" s="191"/>
    </row>
    <row r="3549" spans="1:14" s="434" customFormat="1">
      <c r="A3549" s="191"/>
      <c r="B3549" s="191"/>
      <c r="C3549" s="63"/>
      <c r="D3549" s="191"/>
      <c r="E3549" s="63"/>
      <c r="F3549" s="63"/>
      <c r="G3549" s="191"/>
      <c r="H3549" s="191"/>
      <c r="I3549" s="191"/>
      <c r="J3549" s="191"/>
      <c r="K3549" s="191"/>
      <c r="L3549" s="191"/>
      <c r="M3549" s="191"/>
      <c r="N3549" s="191"/>
    </row>
    <row r="3550" spans="1:14" s="434" customFormat="1">
      <c r="A3550" s="191"/>
      <c r="B3550" s="191"/>
      <c r="C3550" s="63"/>
      <c r="D3550" s="191"/>
      <c r="E3550" s="63"/>
      <c r="F3550" s="63"/>
      <c r="G3550" s="191"/>
      <c r="H3550" s="191"/>
      <c r="I3550" s="191"/>
      <c r="J3550" s="191"/>
      <c r="K3550" s="191"/>
      <c r="L3550" s="191"/>
      <c r="M3550" s="191"/>
      <c r="N3550" s="191"/>
    </row>
    <row r="3551" spans="1:14" s="434" customFormat="1">
      <c r="A3551" s="191"/>
      <c r="B3551" s="191"/>
      <c r="C3551" s="63"/>
      <c r="D3551" s="191"/>
      <c r="E3551" s="63"/>
      <c r="F3551" s="63"/>
      <c r="G3551" s="191"/>
      <c r="H3551" s="191"/>
      <c r="I3551" s="191"/>
      <c r="J3551" s="191"/>
      <c r="K3551" s="191"/>
      <c r="L3551" s="191"/>
      <c r="M3551" s="191"/>
      <c r="N3551" s="191"/>
    </row>
    <row r="3552" spans="1:14" s="434" customFormat="1">
      <c r="A3552" s="191"/>
      <c r="B3552" s="191"/>
      <c r="C3552" s="63"/>
      <c r="D3552" s="191"/>
      <c r="E3552" s="63"/>
      <c r="F3552" s="63"/>
      <c r="G3552" s="191"/>
      <c r="H3552" s="191"/>
      <c r="I3552" s="191"/>
      <c r="J3552" s="191"/>
      <c r="K3552" s="191"/>
      <c r="L3552" s="191"/>
      <c r="M3552" s="191"/>
      <c r="N3552" s="191"/>
    </row>
    <row r="3553" spans="1:14" s="434" customFormat="1">
      <c r="A3553" s="191"/>
      <c r="B3553" s="191"/>
      <c r="C3553" s="63"/>
      <c r="D3553" s="191"/>
      <c r="E3553" s="63"/>
      <c r="F3553" s="63"/>
      <c r="G3553" s="191"/>
      <c r="H3553" s="191"/>
      <c r="I3553" s="191"/>
      <c r="J3553" s="191"/>
      <c r="K3553" s="191"/>
      <c r="L3553" s="191"/>
      <c r="M3553" s="191"/>
      <c r="N3553" s="191"/>
    </row>
    <row r="3554" spans="1:14" s="434" customFormat="1">
      <c r="A3554" s="191"/>
      <c r="B3554" s="191"/>
      <c r="C3554" s="63"/>
      <c r="D3554" s="191"/>
      <c r="E3554" s="63"/>
      <c r="F3554" s="63"/>
      <c r="G3554" s="191"/>
      <c r="H3554" s="191"/>
      <c r="I3554" s="191"/>
      <c r="J3554" s="191"/>
      <c r="K3554" s="191"/>
      <c r="L3554" s="191"/>
      <c r="M3554" s="191"/>
      <c r="N3554" s="191"/>
    </row>
    <row r="3555" spans="1:14" s="434" customFormat="1">
      <c r="A3555" s="191"/>
      <c r="B3555" s="191"/>
      <c r="C3555" s="63"/>
      <c r="D3555" s="191"/>
      <c r="E3555" s="63"/>
      <c r="F3555" s="63"/>
      <c r="G3555" s="191"/>
      <c r="H3555" s="191"/>
      <c r="I3555" s="191"/>
      <c r="J3555" s="191"/>
      <c r="K3555" s="191"/>
      <c r="L3555" s="191"/>
      <c r="M3555" s="191"/>
      <c r="N3555" s="191"/>
    </row>
    <row r="3556" spans="1:14" s="434" customFormat="1">
      <c r="A3556" s="191"/>
      <c r="B3556" s="191"/>
      <c r="C3556" s="63"/>
      <c r="D3556" s="191"/>
      <c r="E3556" s="63"/>
      <c r="F3556" s="63"/>
      <c r="G3556" s="191"/>
      <c r="H3556" s="191"/>
      <c r="I3556" s="191"/>
      <c r="J3556" s="191"/>
      <c r="K3556" s="191"/>
      <c r="L3556" s="191"/>
      <c r="M3556" s="191"/>
      <c r="N3556" s="191"/>
    </row>
    <row r="3557" spans="1:14" s="434" customFormat="1">
      <c r="A3557" s="191"/>
      <c r="B3557" s="191"/>
      <c r="C3557" s="63"/>
      <c r="D3557" s="191"/>
      <c r="E3557" s="63"/>
      <c r="F3557" s="63"/>
      <c r="G3557" s="191"/>
      <c r="H3557" s="191"/>
      <c r="I3557" s="191"/>
      <c r="J3557" s="191"/>
      <c r="K3557" s="191"/>
      <c r="L3557" s="191"/>
      <c r="M3557" s="191"/>
      <c r="N3557" s="191"/>
    </row>
    <row r="3558" spans="1:14" s="434" customFormat="1">
      <c r="A3558" s="191"/>
      <c r="B3558" s="191"/>
      <c r="C3558" s="63"/>
      <c r="D3558" s="191"/>
      <c r="E3558" s="63"/>
      <c r="F3558" s="63"/>
      <c r="G3558" s="191"/>
      <c r="H3558" s="191"/>
      <c r="I3558" s="191"/>
      <c r="J3558" s="191"/>
      <c r="K3558" s="191"/>
      <c r="L3558" s="191"/>
      <c r="M3558" s="191"/>
      <c r="N3558" s="191"/>
    </row>
    <row r="3559" spans="1:14" s="434" customFormat="1">
      <c r="A3559" s="191"/>
      <c r="B3559" s="191"/>
      <c r="C3559" s="63"/>
      <c r="D3559" s="191"/>
      <c r="E3559" s="63"/>
      <c r="F3559" s="63"/>
      <c r="G3559" s="191"/>
      <c r="H3559" s="191"/>
      <c r="I3559" s="191"/>
      <c r="J3559" s="191"/>
      <c r="K3559" s="191"/>
      <c r="L3559" s="191"/>
      <c r="M3559" s="191"/>
      <c r="N3559" s="191"/>
    </row>
    <row r="3560" spans="1:14" s="434" customFormat="1">
      <c r="A3560" s="191"/>
      <c r="B3560" s="191"/>
      <c r="C3560" s="63"/>
      <c r="D3560" s="191"/>
      <c r="E3560" s="63"/>
      <c r="F3560" s="63"/>
      <c r="G3560" s="191"/>
      <c r="H3560" s="191"/>
      <c r="I3560" s="191"/>
      <c r="J3560" s="191"/>
      <c r="K3560" s="191"/>
      <c r="L3560" s="191"/>
      <c r="M3560" s="191"/>
      <c r="N3560" s="191"/>
    </row>
    <row r="3561" spans="1:14" s="434" customFormat="1">
      <c r="A3561" s="191"/>
      <c r="B3561" s="191"/>
      <c r="C3561" s="63"/>
      <c r="D3561" s="191"/>
      <c r="E3561" s="63"/>
      <c r="F3561" s="63"/>
      <c r="G3561" s="191"/>
      <c r="H3561" s="191"/>
      <c r="I3561" s="191"/>
      <c r="J3561" s="191"/>
      <c r="K3561" s="191"/>
      <c r="L3561" s="191"/>
      <c r="M3561" s="191"/>
      <c r="N3561" s="191"/>
    </row>
    <row r="3562" spans="1:14" s="434" customFormat="1">
      <c r="A3562" s="191"/>
      <c r="B3562" s="191"/>
      <c r="C3562" s="63"/>
      <c r="D3562" s="191"/>
      <c r="E3562" s="63"/>
      <c r="F3562" s="63"/>
      <c r="G3562" s="191"/>
      <c r="H3562" s="191"/>
      <c r="I3562" s="191"/>
      <c r="J3562" s="191"/>
      <c r="K3562" s="191"/>
      <c r="L3562" s="191"/>
      <c r="M3562" s="191"/>
      <c r="N3562" s="191"/>
    </row>
    <row r="3563" spans="1:14" s="434" customFormat="1">
      <c r="A3563" s="191"/>
      <c r="B3563" s="191"/>
      <c r="C3563" s="63"/>
      <c r="D3563" s="191"/>
      <c r="E3563" s="63"/>
      <c r="F3563" s="63"/>
      <c r="G3563" s="191"/>
      <c r="H3563" s="191"/>
      <c r="I3563" s="191"/>
      <c r="J3563" s="191"/>
      <c r="K3563" s="191"/>
      <c r="L3563" s="191"/>
      <c r="M3563" s="191"/>
      <c r="N3563" s="191"/>
    </row>
    <row r="3564" spans="1:14" s="434" customFormat="1">
      <c r="A3564" s="191"/>
      <c r="B3564" s="191"/>
      <c r="C3564" s="63"/>
      <c r="D3564" s="191"/>
      <c r="E3564" s="63"/>
      <c r="F3564" s="63"/>
      <c r="G3564" s="191"/>
      <c r="H3564" s="191"/>
      <c r="I3564" s="191"/>
      <c r="J3564" s="191"/>
      <c r="K3564" s="191"/>
      <c r="L3564" s="191"/>
      <c r="M3564" s="191"/>
      <c r="N3564" s="191"/>
    </row>
    <row r="3565" spans="1:14" s="434" customFormat="1">
      <c r="A3565" s="191"/>
      <c r="B3565" s="191"/>
      <c r="C3565" s="63"/>
      <c r="D3565" s="191"/>
      <c r="E3565" s="63"/>
      <c r="F3565" s="63"/>
      <c r="G3565" s="191"/>
      <c r="H3565" s="191"/>
      <c r="I3565" s="191"/>
      <c r="J3565" s="191"/>
      <c r="K3565" s="191"/>
      <c r="L3565" s="191"/>
      <c r="M3565" s="191"/>
      <c r="N3565" s="191"/>
    </row>
    <row r="3566" spans="1:14" s="434" customFormat="1">
      <c r="A3566" s="191"/>
      <c r="B3566" s="191"/>
      <c r="C3566" s="63"/>
      <c r="D3566" s="191"/>
      <c r="E3566" s="63"/>
      <c r="F3566" s="63"/>
      <c r="G3566" s="191"/>
      <c r="H3566" s="191"/>
      <c r="I3566" s="191"/>
      <c r="J3566" s="191"/>
      <c r="K3566" s="191"/>
      <c r="L3566" s="191"/>
      <c r="M3566" s="191"/>
      <c r="N3566" s="191"/>
    </row>
    <row r="3567" spans="1:14" s="434" customFormat="1">
      <c r="A3567" s="191"/>
      <c r="B3567" s="191"/>
      <c r="C3567" s="63"/>
      <c r="D3567" s="191"/>
      <c r="E3567" s="63"/>
      <c r="F3567" s="63"/>
      <c r="G3567" s="191"/>
      <c r="H3567" s="191"/>
      <c r="I3567" s="191"/>
      <c r="J3567" s="191"/>
      <c r="K3567" s="191"/>
      <c r="L3567" s="191"/>
      <c r="M3567" s="191"/>
      <c r="N3567" s="191"/>
    </row>
    <row r="3568" spans="1:14" s="434" customFormat="1">
      <c r="A3568" s="191"/>
      <c r="B3568" s="191"/>
      <c r="C3568" s="63"/>
      <c r="D3568" s="191"/>
      <c r="E3568" s="63"/>
      <c r="F3568" s="63"/>
      <c r="G3568" s="191"/>
      <c r="H3568" s="191"/>
      <c r="I3568" s="191"/>
      <c r="J3568" s="191"/>
      <c r="K3568" s="191"/>
      <c r="L3568" s="191"/>
      <c r="M3568" s="191"/>
      <c r="N3568" s="191"/>
    </row>
    <row r="3569" spans="1:14" s="434" customFormat="1">
      <c r="A3569" s="191"/>
      <c r="B3569" s="191"/>
      <c r="C3569" s="63"/>
      <c r="D3569" s="191"/>
      <c r="E3569" s="63"/>
      <c r="F3569" s="63"/>
      <c r="G3569" s="191"/>
      <c r="H3569" s="191"/>
      <c r="I3569" s="191"/>
      <c r="J3569" s="191"/>
      <c r="K3569" s="191"/>
      <c r="L3569" s="191"/>
      <c r="M3569" s="191"/>
      <c r="N3569" s="191"/>
    </row>
    <row r="3570" spans="1:14" s="434" customFormat="1">
      <c r="A3570" s="191"/>
      <c r="B3570" s="191"/>
      <c r="C3570" s="63"/>
      <c r="D3570" s="191"/>
      <c r="E3570" s="63"/>
      <c r="F3570" s="63"/>
      <c r="G3570" s="191"/>
      <c r="H3570" s="191"/>
      <c r="I3570" s="191"/>
      <c r="J3570" s="191"/>
      <c r="K3570" s="191"/>
      <c r="L3570" s="191"/>
      <c r="M3570" s="191"/>
      <c r="N3570" s="191"/>
    </row>
    <row r="3571" spans="1:14" s="434" customFormat="1">
      <c r="A3571" s="191"/>
      <c r="B3571" s="191"/>
      <c r="C3571" s="63"/>
      <c r="D3571" s="191"/>
      <c r="E3571" s="63"/>
      <c r="F3571" s="63"/>
      <c r="G3571" s="191"/>
      <c r="H3571" s="191"/>
      <c r="I3571" s="191"/>
      <c r="J3571" s="191"/>
      <c r="K3571" s="191"/>
      <c r="L3571" s="191"/>
      <c r="M3571" s="191"/>
      <c r="N3571" s="191"/>
    </row>
    <row r="3572" spans="1:14" s="434" customFormat="1">
      <c r="A3572" s="191"/>
      <c r="B3572" s="191"/>
      <c r="C3572" s="63"/>
      <c r="D3572" s="191"/>
      <c r="E3572" s="63"/>
      <c r="F3572" s="63"/>
      <c r="G3572" s="191"/>
      <c r="H3572" s="191"/>
      <c r="I3572" s="191"/>
      <c r="J3572" s="191"/>
      <c r="K3572" s="191"/>
      <c r="L3572" s="191"/>
      <c r="M3572" s="191"/>
      <c r="N3572" s="191"/>
    </row>
    <row r="3573" spans="1:14" s="434" customFormat="1">
      <c r="A3573" s="191"/>
      <c r="B3573" s="191"/>
      <c r="C3573" s="63"/>
      <c r="D3573" s="191"/>
      <c r="E3573" s="63"/>
      <c r="F3573" s="63"/>
      <c r="G3573" s="191"/>
      <c r="H3573" s="191"/>
      <c r="I3573" s="191"/>
      <c r="J3573" s="191"/>
      <c r="K3573" s="191"/>
      <c r="L3573" s="191"/>
      <c r="M3573" s="191"/>
      <c r="N3573" s="191"/>
    </row>
    <row r="3574" spans="1:14" s="434" customFormat="1">
      <c r="A3574" s="191"/>
      <c r="B3574" s="191"/>
      <c r="C3574" s="63"/>
      <c r="D3574" s="191"/>
      <c r="E3574" s="63"/>
      <c r="F3574" s="63"/>
      <c r="G3574" s="191"/>
      <c r="H3574" s="191"/>
      <c r="I3574" s="191"/>
      <c r="J3574" s="191"/>
      <c r="K3574" s="191"/>
      <c r="L3574" s="191"/>
      <c r="M3574" s="191"/>
      <c r="N3574" s="191"/>
    </row>
    <row r="3575" spans="1:14" s="434" customFormat="1">
      <c r="A3575" s="191"/>
      <c r="B3575" s="191"/>
      <c r="C3575" s="63"/>
      <c r="D3575" s="191"/>
      <c r="E3575" s="63"/>
      <c r="F3575" s="63"/>
      <c r="G3575" s="191"/>
      <c r="H3575" s="191"/>
      <c r="I3575" s="191"/>
      <c r="J3575" s="191"/>
      <c r="K3575" s="191"/>
      <c r="L3575" s="191"/>
      <c r="M3575" s="191"/>
      <c r="N3575" s="191"/>
    </row>
    <row r="3576" spans="1:14" s="434" customFormat="1">
      <c r="A3576" s="191"/>
      <c r="B3576" s="191"/>
      <c r="C3576" s="63"/>
      <c r="D3576" s="191"/>
      <c r="E3576" s="63"/>
      <c r="F3576" s="63"/>
      <c r="G3576" s="191"/>
      <c r="H3576" s="191"/>
      <c r="I3576" s="191"/>
      <c r="J3576" s="191"/>
      <c r="K3576" s="191"/>
      <c r="L3576" s="191"/>
      <c r="M3576" s="191"/>
      <c r="N3576" s="191"/>
    </row>
    <row r="3577" spans="1:14" s="434" customFormat="1">
      <c r="A3577" s="191"/>
      <c r="B3577" s="191"/>
      <c r="C3577" s="63"/>
      <c r="D3577" s="191"/>
      <c r="E3577" s="63"/>
      <c r="F3577" s="63"/>
      <c r="G3577" s="191"/>
      <c r="H3577" s="191"/>
      <c r="I3577" s="191"/>
      <c r="J3577" s="191"/>
      <c r="K3577" s="191"/>
      <c r="L3577" s="191"/>
      <c r="M3577" s="191"/>
      <c r="N3577" s="191"/>
    </row>
    <row r="3578" spans="1:14" s="434" customFormat="1">
      <c r="A3578" s="191"/>
      <c r="B3578" s="191"/>
      <c r="C3578" s="63"/>
      <c r="D3578" s="191"/>
      <c r="E3578" s="63"/>
      <c r="F3578" s="63"/>
      <c r="G3578" s="191"/>
      <c r="H3578" s="191"/>
      <c r="I3578" s="191"/>
      <c r="J3578" s="191"/>
      <c r="K3578" s="191"/>
      <c r="L3578" s="191"/>
      <c r="M3578" s="191"/>
      <c r="N3578" s="191"/>
    </row>
    <row r="3579" spans="1:14" s="434" customFormat="1">
      <c r="A3579" s="191"/>
      <c r="B3579" s="191"/>
      <c r="C3579" s="63"/>
      <c r="D3579" s="191"/>
      <c r="E3579" s="63"/>
      <c r="F3579" s="63"/>
      <c r="G3579" s="191"/>
      <c r="H3579" s="191"/>
      <c r="I3579" s="191"/>
      <c r="J3579" s="191"/>
      <c r="K3579" s="191"/>
      <c r="L3579" s="191"/>
      <c r="M3579" s="191"/>
      <c r="N3579" s="191"/>
    </row>
    <row r="3580" spans="1:14" s="434" customFormat="1">
      <c r="A3580" s="191"/>
      <c r="B3580" s="191"/>
      <c r="C3580" s="63"/>
      <c r="D3580" s="191"/>
      <c r="E3580" s="63"/>
      <c r="F3580" s="63"/>
      <c r="G3580" s="191"/>
      <c r="H3580" s="191"/>
      <c r="I3580" s="191"/>
      <c r="J3580" s="191"/>
      <c r="K3580" s="191"/>
      <c r="L3580" s="191"/>
      <c r="M3580" s="191"/>
      <c r="N3580" s="191"/>
    </row>
    <row r="3581" spans="1:14" s="434" customFormat="1">
      <c r="A3581" s="191"/>
      <c r="B3581" s="191"/>
      <c r="C3581" s="63"/>
      <c r="D3581" s="191"/>
      <c r="E3581" s="63"/>
      <c r="F3581" s="63"/>
      <c r="G3581" s="191"/>
      <c r="H3581" s="191"/>
      <c r="I3581" s="191"/>
      <c r="J3581" s="191"/>
      <c r="K3581" s="191"/>
      <c r="L3581" s="191"/>
      <c r="M3581" s="191"/>
      <c r="N3581" s="191"/>
    </row>
    <row r="3582" spans="1:14" s="434" customFormat="1">
      <c r="A3582" s="191"/>
      <c r="B3582" s="191"/>
      <c r="C3582" s="63"/>
      <c r="D3582" s="191"/>
      <c r="E3582" s="63"/>
      <c r="F3582" s="63"/>
      <c r="G3582" s="191"/>
      <c r="H3582" s="191"/>
      <c r="I3582" s="191"/>
      <c r="J3582" s="191"/>
      <c r="K3582" s="191"/>
      <c r="L3582" s="191"/>
      <c r="M3582" s="191"/>
      <c r="N3582" s="191"/>
    </row>
    <row r="3583" spans="1:14" s="434" customFormat="1">
      <c r="A3583" s="191"/>
      <c r="B3583" s="191"/>
      <c r="C3583" s="63"/>
      <c r="D3583" s="191"/>
      <c r="E3583" s="63"/>
      <c r="F3583" s="63"/>
      <c r="G3583" s="191"/>
      <c r="H3583" s="191"/>
      <c r="I3583" s="191"/>
      <c r="J3583" s="191"/>
      <c r="K3583" s="191"/>
      <c r="L3583" s="191"/>
      <c r="M3583" s="191"/>
      <c r="N3583" s="191"/>
    </row>
    <row r="3584" spans="1:14" s="434" customFormat="1">
      <c r="A3584" s="191"/>
      <c r="B3584" s="191"/>
      <c r="C3584" s="63"/>
      <c r="D3584" s="191"/>
      <c r="E3584" s="63"/>
      <c r="F3584" s="63"/>
      <c r="G3584" s="191"/>
      <c r="H3584" s="191"/>
      <c r="I3584" s="191"/>
      <c r="J3584" s="191"/>
      <c r="K3584" s="191"/>
      <c r="L3584" s="191"/>
      <c r="M3584" s="191"/>
      <c r="N3584" s="191"/>
    </row>
    <row r="3585" spans="1:14" s="434" customFormat="1">
      <c r="A3585" s="191"/>
      <c r="B3585" s="191"/>
      <c r="C3585" s="63"/>
      <c r="D3585" s="191"/>
      <c r="E3585" s="63"/>
      <c r="F3585" s="63"/>
      <c r="G3585" s="191"/>
      <c r="H3585" s="191"/>
      <c r="I3585" s="191"/>
      <c r="J3585" s="191"/>
      <c r="K3585" s="191"/>
      <c r="L3585" s="191"/>
      <c r="M3585" s="191"/>
      <c r="N3585" s="191"/>
    </row>
    <row r="3586" spans="1:14" s="434" customFormat="1">
      <c r="A3586" s="191"/>
      <c r="B3586" s="191"/>
      <c r="C3586" s="63"/>
      <c r="D3586" s="191"/>
      <c r="E3586" s="63"/>
      <c r="F3586" s="63"/>
      <c r="G3586" s="191"/>
      <c r="H3586" s="191"/>
      <c r="I3586" s="191"/>
      <c r="J3586" s="191"/>
      <c r="K3586" s="191"/>
      <c r="L3586" s="191"/>
      <c r="M3586" s="191"/>
      <c r="N3586" s="191"/>
    </row>
    <row r="3587" spans="1:14" s="434" customFormat="1">
      <c r="A3587" s="191"/>
      <c r="B3587" s="191"/>
      <c r="C3587" s="63"/>
      <c r="D3587" s="191"/>
      <c r="E3587" s="63"/>
      <c r="F3587" s="63"/>
      <c r="G3587" s="191"/>
      <c r="H3587" s="191"/>
      <c r="I3587" s="191"/>
      <c r="J3587" s="191"/>
      <c r="K3587" s="191"/>
      <c r="L3587" s="191"/>
      <c r="M3587" s="191"/>
      <c r="N3587" s="191"/>
    </row>
    <row r="3588" spans="1:14" s="434" customFormat="1">
      <c r="A3588" s="191"/>
      <c r="B3588" s="191"/>
      <c r="C3588" s="63"/>
      <c r="D3588" s="191"/>
      <c r="E3588" s="63"/>
      <c r="F3588" s="63"/>
      <c r="G3588" s="191"/>
      <c r="H3588" s="191"/>
      <c r="I3588" s="191"/>
      <c r="J3588" s="191"/>
      <c r="K3588" s="191"/>
      <c r="L3588" s="191"/>
      <c r="M3588" s="191"/>
      <c r="N3588" s="191"/>
    </row>
    <row r="3589" spans="1:14" s="434" customFormat="1">
      <c r="A3589" s="191"/>
      <c r="B3589" s="191"/>
      <c r="C3589" s="63"/>
      <c r="D3589" s="191"/>
      <c r="E3589" s="63"/>
      <c r="F3589" s="63"/>
      <c r="G3589" s="191"/>
      <c r="H3589" s="191"/>
      <c r="I3589" s="191"/>
      <c r="J3589" s="191"/>
      <c r="K3589" s="191"/>
      <c r="L3589" s="191"/>
      <c r="M3589" s="191"/>
      <c r="N3589" s="191"/>
    </row>
    <row r="3590" spans="1:14" s="434" customFormat="1">
      <c r="A3590" s="191"/>
      <c r="B3590" s="191"/>
      <c r="C3590" s="63"/>
      <c r="D3590" s="191"/>
      <c r="E3590" s="63"/>
      <c r="F3590" s="63"/>
      <c r="G3590" s="191"/>
      <c r="H3590" s="191"/>
      <c r="I3590" s="191"/>
      <c r="J3590" s="191"/>
      <c r="K3590" s="191"/>
      <c r="L3590" s="191"/>
      <c r="M3590" s="191"/>
      <c r="N3590" s="191"/>
    </row>
    <row r="3591" spans="1:14" s="434" customFormat="1">
      <c r="A3591" s="191"/>
      <c r="B3591" s="191"/>
      <c r="C3591" s="63"/>
      <c r="D3591" s="191"/>
      <c r="E3591" s="63"/>
      <c r="F3591" s="63"/>
      <c r="G3591" s="191"/>
      <c r="H3591" s="191"/>
      <c r="I3591" s="191"/>
      <c r="J3591" s="191"/>
      <c r="K3591" s="191"/>
      <c r="L3591" s="191"/>
      <c r="M3591" s="191"/>
      <c r="N3591" s="191"/>
    </row>
    <row r="3592" spans="1:14" s="434" customFormat="1">
      <c r="A3592" s="191"/>
      <c r="B3592" s="191"/>
      <c r="C3592" s="63"/>
      <c r="D3592" s="191"/>
      <c r="E3592" s="63"/>
      <c r="F3592" s="63"/>
      <c r="G3592" s="191"/>
      <c r="H3592" s="191"/>
      <c r="I3592" s="191"/>
      <c r="J3592" s="191"/>
      <c r="K3592" s="191"/>
      <c r="L3592" s="191"/>
      <c r="M3592" s="191"/>
      <c r="N3592" s="191"/>
    </row>
    <row r="3593" spans="1:14" s="434" customFormat="1">
      <c r="A3593" s="191"/>
      <c r="B3593" s="191"/>
      <c r="C3593" s="63"/>
      <c r="D3593" s="191"/>
      <c r="E3593" s="63"/>
      <c r="F3593" s="63"/>
      <c r="G3593" s="191"/>
      <c r="H3593" s="191"/>
      <c r="I3593" s="191"/>
      <c r="J3593" s="191"/>
      <c r="K3593" s="191"/>
      <c r="L3593" s="191"/>
      <c r="M3593" s="191"/>
      <c r="N3593" s="191"/>
    </row>
    <row r="3594" spans="1:14" s="434" customFormat="1">
      <c r="A3594" s="191"/>
      <c r="B3594" s="191"/>
      <c r="C3594" s="63"/>
      <c r="D3594" s="191"/>
      <c r="E3594" s="63"/>
      <c r="F3594" s="63"/>
      <c r="G3594" s="191"/>
      <c r="H3594" s="191"/>
      <c r="I3594" s="191"/>
      <c r="J3594" s="191"/>
      <c r="K3594" s="191"/>
      <c r="L3594" s="191"/>
      <c r="M3594" s="191"/>
      <c r="N3594" s="191"/>
    </row>
    <row r="3595" spans="1:14" s="434" customFormat="1">
      <c r="A3595" s="191"/>
      <c r="B3595" s="191"/>
      <c r="C3595" s="63"/>
      <c r="D3595" s="191"/>
      <c r="E3595" s="63"/>
      <c r="F3595" s="63"/>
      <c r="G3595" s="191"/>
      <c r="H3595" s="191"/>
      <c r="I3595" s="191"/>
      <c r="J3595" s="191"/>
      <c r="K3595" s="191"/>
      <c r="L3595" s="191"/>
      <c r="M3595" s="191"/>
      <c r="N3595" s="191"/>
    </row>
    <row r="3596" spans="1:14" s="434" customFormat="1">
      <c r="A3596" s="191"/>
      <c r="B3596" s="191"/>
      <c r="C3596" s="63"/>
      <c r="D3596" s="191"/>
      <c r="E3596" s="63"/>
      <c r="F3596" s="63"/>
      <c r="G3596" s="191"/>
      <c r="H3596" s="191"/>
      <c r="I3596" s="191"/>
      <c r="J3596" s="191"/>
      <c r="K3596" s="191"/>
      <c r="L3596" s="191"/>
      <c r="M3596" s="191"/>
      <c r="N3596" s="191"/>
    </row>
    <row r="3597" spans="1:14" s="434" customFormat="1">
      <c r="A3597" s="191"/>
      <c r="B3597" s="191"/>
      <c r="C3597" s="63"/>
      <c r="D3597" s="191"/>
      <c r="E3597" s="63"/>
      <c r="F3597" s="63"/>
      <c r="G3597" s="191"/>
      <c r="H3597" s="191"/>
      <c r="I3597" s="191"/>
      <c r="J3597" s="191"/>
      <c r="K3597" s="191"/>
      <c r="L3597" s="191"/>
      <c r="M3597" s="191"/>
      <c r="N3597" s="191"/>
    </row>
    <row r="3598" spans="1:14" s="434" customFormat="1">
      <c r="A3598" s="191"/>
      <c r="B3598" s="191"/>
      <c r="C3598" s="63"/>
      <c r="D3598" s="191"/>
      <c r="E3598" s="63"/>
      <c r="F3598" s="63"/>
      <c r="G3598" s="191"/>
      <c r="H3598" s="191"/>
      <c r="I3598" s="191"/>
      <c r="J3598" s="191"/>
      <c r="K3598" s="191"/>
      <c r="L3598" s="191"/>
      <c r="M3598" s="191"/>
      <c r="N3598" s="191"/>
    </row>
    <row r="3599" spans="1:14" s="434" customFormat="1">
      <c r="A3599" s="191"/>
      <c r="B3599" s="191"/>
      <c r="C3599" s="63"/>
      <c r="D3599" s="191"/>
      <c r="E3599" s="63"/>
      <c r="F3599" s="63"/>
      <c r="G3599" s="191"/>
      <c r="H3599" s="191"/>
      <c r="I3599" s="191"/>
      <c r="J3599" s="191"/>
      <c r="K3599" s="191"/>
      <c r="L3599" s="191"/>
      <c r="M3599" s="191"/>
      <c r="N3599" s="191"/>
    </row>
    <row r="3600" spans="1:14" s="434" customFormat="1">
      <c r="A3600" s="191"/>
      <c r="B3600" s="191"/>
      <c r="C3600" s="63"/>
      <c r="D3600" s="191"/>
      <c r="E3600" s="63"/>
      <c r="F3600" s="63"/>
      <c r="G3600" s="191"/>
      <c r="H3600" s="191"/>
      <c r="I3600" s="191"/>
      <c r="J3600" s="191"/>
      <c r="K3600" s="191"/>
      <c r="L3600" s="191"/>
      <c r="M3600" s="191"/>
      <c r="N3600" s="191"/>
    </row>
    <row r="3601" spans="1:14" s="434" customFormat="1">
      <c r="A3601" s="191"/>
      <c r="B3601" s="191"/>
      <c r="C3601" s="63"/>
      <c r="D3601" s="191"/>
      <c r="E3601" s="63"/>
      <c r="F3601" s="63"/>
      <c r="G3601" s="191"/>
      <c r="H3601" s="191"/>
      <c r="I3601" s="191"/>
      <c r="J3601" s="191"/>
      <c r="K3601" s="191"/>
      <c r="L3601" s="191"/>
      <c r="M3601" s="191"/>
      <c r="N3601" s="191"/>
    </row>
    <row r="3602" spans="1:14" s="434" customFormat="1">
      <c r="A3602" s="191"/>
      <c r="B3602" s="191"/>
      <c r="C3602" s="63"/>
      <c r="D3602" s="191"/>
      <c r="E3602" s="63"/>
      <c r="F3602" s="63"/>
      <c r="G3602" s="191"/>
      <c r="H3602" s="191"/>
      <c r="I3602" s="191"/>
      <c r="J3602" s="191"/>
      <c r="K3602" s="191"/>
      <c r="L3602" s="191"/>
      <c r="M3602" s="191"/>
      <c r="N3602" s="191"/>
    </row>
    <row r="3603" spans="1:14" s="434" customFormat="1">
      <c r="A3603" s="191"/>
      <c r="B3603" s="191"/>
      <c r="C3603" s="63"/>
      <c r="D3603" s="191"/>
      <c r="E3603" s="63"/>
      <c r="F3603" s="63"/>
      <c r="G3603" s="191"/>
      <c r="H3603" s="191"/>
      <c r="I3603" s="191"/>
      <c r="J3603" s="191"/>
      <c r="K3603" s="191"/>
      <c r="L3603" s="191"/>
      <c r="M3603" s="191"/>
      <c r="N3603" s="191"/>
    </row>
    <row r="3604" spans="1:14" s="434" customFormat="1">
      <c r="A3604" s="191"/>
      <c r="B3604" s="191"/>
      <c r="C3604" s="63"/>
      <c r="D3604" s="191"/>
      <c r="E3604" s="63"/>
      <c r="F3604" s="63"/>
      <c r="G3604" s="191"/>
      <c r="H3604" s="191"/>
      <c r="I3604" s="191"/>
      <c r="J3604" s="191"/>
      <c r="K3604" s="191"/>
      <c r="L3604" s="191"/>
      <c r="M3604" s="191"/>
      <c r="N3604" s="191"/>
    </row>
    <row r="3605" spans="1:14" s="434" customFormat="1">
      <c r="A3605" s="191"/>
      <c r="B3605" s="191"/>
      <c r="C3605" s="63"/>
      <c r="D3605" s="191"/>
      <c r="E3605" s="63"/>
      <c r="F3605" s="63"/>
      <c r="G3605" s="191"/>
      <c r="H3605" s="191"/>
      <c r="I3605" s="191"/>
      <c r="J3605" s="191"/>
      <c r="K3605" s="191"/>
      <c r="L3605" s="191"/>
      <c r="M3605" s="191"/>
      <c r="N3605" s="191"/>
    </row>
    <row r="3606" spans="1:14" s="434" customFormat="1">
      <c r="A3606" s="191"/>
      <c r="B3606" s="191"/>
      <c r="C3606" s="63"/>
      <c r="D3606" s="191"/>
      <c r="E3606" s="63"/>
      <c r="F3606" s="63"/>
      <c r="G3606" s="191"/>
      <c r="H3606" s="191"/>
      <c r="I3606" s="191"/>
      <c r="J3606" s="191"/>
      <c r="K3606" s="191"/>
      <c r="L3606" s="191"/>
      <c r="M3606" s="191"/>
      <c r="N3606" s="191"/>
    </row>
    <row r="3607" spans="1:14" s="434" customFormat="1">
      <c r="A3607" s="191"/>
      <c r="B3607" s="191"/>
      <c r="C3607" s="63"/>
      <c r="D3607" s="191"/>
      <c r="E3607" s="63"/>
      <c r="F3607" s="63"/>
      <c r="G3607" s="191"/>
      <c r="H3607" s="191"/>
      <c r="I3607" s="191"/>
      <c r="J3607" s="191"/>
      <c r="K3607" s="191"/>
      <c r="L3607" s="191"/>
      <c r="M3607" s="191"/>
      <c r="N3607" s="191"/>
    </row>
    <row r="3608" spans="1:14" s="434" customFormat="1">
      <c r="A3608" s="191"/>
      <c r="B3608" s="191"/>
      <c r="C3608" s="63"/>
      <c r="D3608" s="191"/>
      <c r="E3608" s="63"/>
      <c r="F3608" s="63"/>
      <c r="G3608" s="191"/>
      <c r="H3608" s="191"/>
      <c r="I3608" s="191"/>
      <c r="J3608" s="191"/>
      <c r="K3608" s="191"/>
      <c r="L3608" s="191"/>
      <c r="M3608" s="191"/>
      <c r="N3608" s="191"/>
    </row>
    <row r="3609" spans="1:14" s="434" customFormat="1">
      <c r="A3609" s="191"/>
      <c r="B3609" s="191"/>
      <c r="C3609" s="63"/>
      <c r="D3609" s="191"/>
      <c r="E3609" s="63"/>
      <c r="F3609" s="63"/>
      <c r="G3609" s="191"/>
      <c r="H3609" s="191"/>
      <c r="I3609" s="191"/>
      <c r="J3609" s="191"/>
      <c r="K3609" s="191"/>
      <c r="L3609" s="191"/>
      <c r="M3609" s="191"/>
      <c r="N3609" s="191"/>
    </row>
    <row r="3610" spans="1:14" s="434" customFormat="1">
      <c r="A3610" s="191"/>
      <c r="B3610" s="191"/>
      <c r="C3610" s="63"/>
      <c r="D3610" s="191"/>
      <c r="E3610" s="63"/>
      <c r="F3610" s="63"/>
      <c r="G3610" s="191"/>
      <c r="H3610" s="191"/>
      <c r="I3610" s="191"/>
      <c r="J3610" s="191"/>
      <c r="K3610" s="191"/>
      <c r="L3610" s="191"/>
      <c r="M3610" s="191"/>
      <c r="N3610" s="191"/>
    </row>
    <row r="3611" spans="1:14" s="434" customFormat="1">
      <c r="A3611" s="191"/>
      <c r="B3611" s="191"/>
      <c r="C3611" s="63"/>
      <c r="D3611" s="191"/>
      <c r="E3611" s="63"/>
      <c r="F3611" s="63"/>
      <c r="G3611" s="191"/>
      <c r="H3611" s="191"/>
      <c r="I3611" s="191"/>
      <c r="J3611" s="191"/>
      <c r="K3611" s="191"/>
      <c r="L3611" s="191"/>
      <c r="M3611" s="191"/>
      <c r="N3611" s="191"/>
    </row>
    <row r="3612" spans="1:14" s="434" customFormat="1">
      <c r="A3612" s="191"/>
      <c r="B3612" s="191"/>
      <c r="C3612" s="63"/>
      <c r="D3612" s="191"/>
      <c r="E3612" s="63"/>
      <c r="F3612" s="63"/>
      <c r="G3612" s="191"/>
      <c r="H3612" s="191"/>
      <c r="I3612" s="191"/>
      <c r="J3612" s="191"/>
      <c r="K3612" s="191"/>
      <c r="L3612" s="191"/>
      <c r="M3612" s="191"/>
      <c r="N3612" s="191"/>
    </row>
    <row r="3613" spans="1:14" s="434" customFormat="1">
      <c r="A3613" s="191"/>
      <c r="B3613" s="191"/>
      <c r="C3613" s="63"/>
      <c r="D3613" s="191"/>
      <c r="E3613" s="63"/>
      <c r="F3613" s="63"/>
      <c r="G3613" s="191"/>
      <c r="H3613" s="191"/>
      <c r="I3613" s="191"/>
      <c r="J3613" s="191"/>
      <c r="K3613" s="191"/>
      <c r="L3613" s="191"/>
      <c r="M3613" s="191"/>
      <c r="N3613" s="191"/>
    </row>
    <row r="3614" spans="1:14" s="434" customFormat="1">
      <c r="A3614" s="191"/>
      <c r="B3614" s="191"/>
      <c r="C3614" s="63"/>
      <c r="D3614" s="191"/>
      <c r="E3614" s="63"/>
      <c r="F3614" s="63"/>
      <c r="G3614" s="191"/>
      <c r="H3614" s="191"/>
      <c r="I3614" s="191"/>
      <c r="J3614" s="191"/>
      <c r="K3614" s="191"/>
      <c r="L3614" s="191"/>
      <c r="M3614" s="191"/>
      <c r="N3614" s="191"/>
    </row>
    <row r="3615" spans="1:14" s="434" customFormat="1">
      <c r="A3615" s="191"/>
      <c r="B3615" s="191"/>
      <c r="C3615" s="63"/>
      <c r="D3615" s="191"/>
      <c r="E3615" s="63"/>
      <c r="F3615" s="63"/>
      <c r="G3615" s="191"/>
      <c r="H3615" s="191"/>
      <c r="I3615" s="191"/>
      <c r="J3615" s="191"/>
      <c r="K3615" s="191"/>
      <c r="L3615" s="191"/>
      <c r="M3615" s="191"/>
      <c r="N3615" s="191"/>
    </row>
    <row r="3616" spans="1:14" s="434" customFormat="1">
      <c r="A3616" s="191"/>
      <c r="B3616" s="191"/>
      <c r="C3616" s="63"/>
      <c r="D3616" s="191"/>
      <c r="E3616" s="63"/>
      <c r="F3616" s="63"/>
      <c r="G3616" s="191"/>
      <c r="H3616" s="191"/>
      <c r="I3616" s="191"/>
      <c r="J3616" s="191"/>
      <c r="K3616" s="191"/>
      <c r="L3616" s="191"/>
      <c r="M3616" s="191"/>
      <c r="N3616" s="191"/>
    </row>
    <row r="3617" spans="1:14" s="434" customFormat="1">
      <c r="A3617" s="191"/>
      <c r="B3617" s="191"/>
      <c r="C3617" s="63"/>
      <c r="D3617" s="191"/>
      <c r="E3617" s="63"/>
      <c r="F3617" s="63"/>
      <c r="G3617" s="191"/>
      <c r="H3617" s="191"/>
      <c r="I3617" s="191"/>
      <c r="J3617" s="191"/>
      <c r="K3617" s="191"/>
      <c r="L3617" s="191"/>
      <c r="M3617" s="191"/>
      <c r="N3617" s="191"/>
    </row>
    <row r="3618" spans="1:14" s="434" customFormat="1">
      <c r="A3618" s="191"/>
      <c r="B3618" s="191"/>
      <c r="C3618" s="63"/>
      <c r="D3618" s="191"/>
      <c r="E3618" s="63"/>
      <c r="F3618" s="63"/>
      <c r="G3618" s="191"/>
      <c r="H3618" s="191"/>
      <c r="I3618" s="191"/>
      <c r="J3618" s="191"/>
      <c r="K3618" s="191"/>
      <c r="L3618" s="191"/>
      <c r="M3618" s="191"/>
      <c r="N3618" s="191"/>
    </row>
    <row r="3619" spans="1:14" s="434" customFormat="1">
      <c r="A3619" s="191"/>
      <c r="B3619" s="191"/>
      <c r="C3619" s="63"/>
      <c r="D3619" s="191"/>
      <c r="E3619" s="63"/>
      <c r="F3619" s="63"/>
      <c r="G3619" s="191"/>
      <c r="H3619" s="191"/>
      <c r="I3619" s="191"/>
      <c r="J3619" s="191"/>
      <c r="K3619" s="191"/>
      <c r="L3619" s="191"/>
      <c r="M3619" s="191"/>
      <c r="N3619" s="191"/>
    </row>
    <row r="3620" spans="1:14" s="434" customFormat="1">
      <c r="A3620" s="191"/>
      <c r="B3620" s="191"/>
      <c r="C3620" s="63"/>
      <c r="D3620" s="191"/>
      <c r="E3620" s="63"/>
      <c r="F3620" s="63"/>
      <c r="G3620" s="191"/>
      <c r="H3620" s="191"/>
      <c r="I3620" s="191"/>
      <c r="J3620" s="191"/>
      <c r="K3620" s="191"/>
      <c r="L3620" s="191"/>
      <c r="M3620" s="191"/>
      <c r="N3620" s="191"/>
    </row>
    <row r="3621" spans="1:14" s="434" customFormat="1">
      <c r="A3621" s="191"/>
      <c r="B3621" s="191"/>
      <c r="C3621" s="63"/>
      <c r="D3621" s="191"/>
      <c r="E3621" s="63"/>
      <c r="F3621" s="63"/>
      <c r="G3621" s="191"/>
      <c r="H3621" s="191"/>
      <c r="I3621" s="191"/>
      <c r="J3621" s="191"/>
      <c r="K3621" s="191"/>
      <c r="L3621" s="191"/>
      <c r="M3621" s="191"/>
      <c r="N3621" s="191"/>
    </row>
    <row r="3622" spans="1:14" s="434" customFormat="1">
      <c r="A3622" s="191"/>
      <c r="B3622" s="191"/>
      <c r="C3622" s="63"/>
      <c r="D3622" s="191"/>
      <c r="E3622" s="63"/>
      <c r="F3622" s="63"/>
      <c r="G3622" s="191"/>
      <c r="H3622" s="191"/>
      <c r="I3622" s="191"/>
      <c r="J3622" s="191"/>
      <c r="K3622" s="191"/>
      <c r="L3622" s="191"/>
      <c r="M3622" s="191"/>
      <c r="N3622" s="191"/>
    </row>
    <row r="3623" spans="1:14" s="434" customFormat="1">
      <c r="A3623" s="191"/>
      <c r="B3623" s="191"/>
      <c r="C3623" s="63"/>
      <c r="D3623" s="191"/>
      <c r="E3623" s="63"/>
      <c r="F3623" s="63"/>
      <c r="G3623" s="191"/>
      <c r="H3623" s="191"/>
      <c r="I3623" s="191"/>
      <c r="J3623" s="191"/>
      <c r="K3623" s="191"/>
      <c r="L3623" s="191"/>
      <c r="M3623" s="191"/>
      <c r="N3623" s="191"/>
    </row>
    <row r="3624" spans="1:14" s="434" customFormat="1">
      <c r="A3624" s="191"/>
      <c r="B3624" s="191"/>
      <c r="C3624" s="63"/>
      <c r="D3624" s="191"/>
      <c r="E3624" s="63"/>
      <c r="F3624" s="63"/>
      <c r="G3624" s="191"/>
      <c r="H3624" s="191"/>
      <c r="I3624" s="191"/>
      <c r="J3624" s="191"/>
      <c r="K3624" s="191"/>
      <c r="L3624" s="191"/>
      <c r="M3624" s="191"/>
      <c r="N3624" s="191"/>
    </row>
    <row r="3625" spans="1:14" s="434" customFormat="1">
      <c r="A3625" s="191"/>
      <c r="B3625" s="191"/>
      <c r="C3625" s="63"/>
      <c r="D3625" s="191"/>
      <c r="E3625" s="63"/>
      <c r="F3625" s="63"/>
      <c r="G3625" s="191"/>
      <c r="H3625" s="191"/>
      <c r="I3625" s="191"/>
      <c r="J3625" s="191"/>
      <c r="K3625" s="191"/>
      <c r="L3625" s="191"/>
      <c r="M3625" s="191"/>
      <c r="N3625" s="191"/>
    </row>
    <row r="3626" spans="1:14" s="434" customFormat="1">
      <c r="A3626" s="191"/>
      <c r="B3626" s="191"/>
      <c r="C3626" s="63"/>
      <c r="D3626" s="191"/>
      <c r="E3626" s="63"/>
      <c r="F3626" s="63"/>
      <c r="G3626" s="191"/>
      <c r="H3626" s="191"/>
      <c r="I3626" s="191"/>
      <c r="J3626" s="191"/>
      <c r="K3626" s="191"/>
      <c r="L3626" s="191"/>
      <c r="M3626" s="191"/>
      <c r="N3626" s="191"/>
    </row>
    <row r="3627" spans="1:14" s="434" customFormat="1">
      <c r="A3627" s="191"/>
      <c r="B3627" s="191"/>
      <c r="C3627" s="63"/>
      <c r="D3627" s="191"/>
      <c r="E3627" s="63"/>
      <c r="F3627" s="63"/>
      <c r="G3627" s="191"/>
      <c r="H3627" s="191"/>
      <c r="I3627" s="191"/>
      <c r="J3627" s="191"/>
      <c r="K3627" s="191"/>
      <c r="L3627" s="191"/>
      <c r="M3627" s="191"/>
      <c r="N3627" s="191"/>
    </row>
    <row r="3628" spans="1:14" s="434" customFormat="1">
      <c r="A3628" s="191"/>
      <c r="B3628" s="191"/>
      <c r="C3628" s="63"/>
      <c r="D3628" s="191"/>
      <c r="E3628" s="63"/>
      <c r="F3628" s="63"/>
      <c r="G3628" s="191"/>
      <c r="H3628" s="191"/>
      <c r="I3628" s="191"/>
      <c r="J3628" s="191"/>
      <c r="K3628" s="191"/>
      <c r="L3628" s="191"/>
      <c r="M3628" s="191"/>
      <c r="N3628" s="191"/>
    </row>
    <row r="3629" spans="1:14" s="434" customFormat="1">
      <c r="A3629" s="191"/>
      <c r="B3629" s="191"/>
      <c r="C3629" s="63"/>
      <c r="D3629" s="191"/>
      <c r="E3629" s="63"/>
      <c r="F3629" s="63"/>
      <c r="G3629" s="191"/>
      <c r="H3629" s="191"/>
      <c r="I3629" s="191"/>
      <c r="J3629" s="191"/>
      <c r="K3629" s="191"/>
      <c r="L3629" s="191"/>
      <c r="M3629" s="191"/>
      <c r="N3629" s="191"/>
    </row>
    <row r="3630" spans="1:14" s="434" customFormat="1">
      <c r="A3630" s="191"/>
      <c r="B3630" s="191"/>
      <c r="C3630" s="63"/>
      <c r="D3630" s="191"/>
      <c r="E3630" s="63"/>
      <c r="F3630" s="63"/>
      <c r="G3630" s="191"/>
      <c r="H3630" s="191"/>
      <c r="I3630" s="191"/>
      <c r="J3630" s="191"/>
      <c r="K3630" s="191"/>
      <c r="L3630" s="191"/>
      <c r="M3630" s="191"/>
      <c r="N3630" s="191"/>
    </row>
    <row r="3631" spans="1:14" s="434" customFormat="1">
      <c r="A3631" s="191"/>
      <c r="B3631" s="191"/>
      <c r="C3631" s="63"/>
      <c r="D3631" s="191"/>
      <c r="E3631" s="63"/>
      <c r="F3631" s="63"/>
      <c r="G3631" s="191"/>
      <c r="H3631" s="191"/>
      <c r="I3631" s="191"/>
      <c r="J3631" s="191"/>
      <c r="K3631" s="191"/>
      <c r="L3631" s="191"/>
      <c r="M3631" s="191"/>
      <c r="N3631" s="191"/>
    </row>
    <row r="3632" spans="1:14" s="434" customFormat="1">
      <c r="A3632" s="191"/>
      <c r="B3632" s="191"/>
      <c r="C3632" s="63"/>
      <c r="D3632" s="191"/>
      <c r="E3632" s="63"/>
      <c r="F3632" s="63"/>
      <c r="G3632" s="191"/>
      <c r="H3632" s="191"/>
      <c r="I3632" s="191"/>
      <c r="J3632" s="191"/>
      <c r="K3632" s="191"/>
      <c r="L3632" s="191"/>
      <c r="M3632" s="191"/>
      <c r="N3632" s="191"/>
    </row>
    <row r="3633" spans="1:14" s="434" customFormat="1">
      <c r="A3633" s="191"/>
      <c r="B3633" s="191"/>
      <c r="C3633" s="63"/>
      <c r="D3633" s="191"/>
      <c r="E3633" s="63"/>
      <c r="F3633" s="63"/>
      <c r="G3633" s="191"/>
      <c r="H3633" s="191"/>
      <c r="I3633" s="191"/>
      <c r="J3633" s="191"/>
      <c r="K3633" s="191"/>
      <c r="L3633" s="191"/>
      <c r="M3633" s="191"/>
      <c r="N3633" s="191"/>
    </row>
    <row r="3634" spans="1:14" s="434" customFormat="1">
      <c r="A3634" s="191"/>
      <c r="B3634" s="191"/>
      <c r="C3634" s="63"/>
      <c r="D3634" s="191"/>
      <c r="E3634" s="63"/>
      <c r="F3634" s="63"/>
      <c r="G3634" s="191"/>
      <c r="H3634" s="191"/>
      <c r="I3634" s="191"/>
      <c r="J3634" s="191"/>
      <c r="K3634" s="191"/>
      <c r="L3634" s="191"/>
      <c r="M3634" s="191"/>
      <c r="N3634" s="191"/>
    </row>
    <row r="3635" spans="1:14" s="434" customFormat="1">
      <c r="A3635" s="191"/>
      <c r="B3635" s="191"/>
      <c r="C3635" s="63"/>
      <c r="D3635" s="191"/>
      <c r="E3635" s="63"/>
      <c r="F3635" s="63"/>
      <c r="G3635" s="191"/>
      <c r="H3635" s="191"/>
      <c r="I3635" s="191"/>
      <c r="J3635" s="191"/>
      <c r="K3635" s="191"/>
      <c r="L3635" s="191"/>
      <c r="M3635" s="191"/>
      <c r="N3635" s="191"/>
    </row>
    <row r="3636" spans="1:14" s="434" customFormat="1">
      <c r="A3636" s="191"/>
      <c r="B3636" s="191"/>
      <c r="C3636" s="63"/>
      <c r="D3636" s="191"/>
      <c r="E3636" s="63"/>
      <c r="F3636" s="63"/>
      <c r="G3636" s="191"/>
      <c r="H3636" s="191"/>
      <c r="I3636" s="191"/>
      <c r="J3636" s="191"/>
      <c r="K3636" s="191"/>
      <c r="L3636" s="191"/>
      <c r="M3636" s="191"/>
      <c r="N3636" s="191"/>
    </row>
    <row r="3637" spans="1:14" s="434" customFormat="1">
      <c r="A3637" s="191"/>
      <c r="B3637" s="191"/>
      <c r="C3637" s="63"/>
      <c r="D3637" s="191"/>
      <c r="E3637" s="63"/>
      <c r="F3637" s="63"/>
      <c r="G3637" s="191"/>
      <c r="H3637" s="191"/>
      <c r="I3637" s="191"/>
      <c r="J3637" s="191"/>
      <c r="K3637" s="191"/>
      <c r="L3637" s="191"/>
      <c r="M3637" s="191"/>
      <c r="N3637" s="191"/>
    </row>
    <row r="3638" spans="1:14" s="434" customFormat="1">
      <c r="A3638" s="191"/>
      <c r="B3638" s="191"/>
      <c r="C3638" s="63"/>
      <c r="D3638" s="191"/>
      <c r="E3638" s="63"/>
      <c r="F3638" s="63"/>
      <c r="G3638" s="191"/>
      <c r="H3638" s="191"/>
      <c r="I3638" s="191"/>
      <c r="J3638" s="191"/>
      <c r="K3638" s="191"/>
      <c r="L3638" s="191"/>
      <c r="M3638" s="191"/>
      <c r="N3638" s="191"/>
    </row>
    <row r="3639" spans="1:14" s="434" customFormat="1">
      <c r="A3639" s="191"/>
      <c r="B3639" s="191"/>
      <c r="C3639" s="63"/>
      <c r="D3639" s="191"/>
      <c r="E3639" s="63"/>
      <c r="F3639" s="63"/>
      <c r="G3639" s="191"/>
      <c r="H3639" s="191"/>
      <c r="I3639" s="191"/>
      <c r="J3639" s="191"/>
      <c r="K3639" s="191"/>
      <c r="L3639" s="191"/>
      <c r="M3639" s="191"/>
      <c r="N3639" s="191"/>
    </row>
    <row r="3640" spans="1:14" s="434" customFormat="1">
      <c r="A3640" s="191"/>
      <c r="B3640" s="191"/>
      <c r="C3640" s="63"/>
      <c r="D3640" s="191"/>
      <c r="E3640" s="63"/>
      <c r="F3640" s="63"/>
      <c r="G3640" s="191"/>
      <c r="H3640" s="191"/>
      <c r="I3640" s="191"/>
      <c r="J3640" s="191"/>
      <c r="K3640" s="191"/>
      <c r="L3640" s="191"/>
      <c r="M3640" s="191"/>
      <c r="N3640" s="191"/>
    </row>
    <row r="3641" spans="1:14" s="434" customFormat="1">
      <c r="A3641" s="191"/>
      <c r="B3641" s="191"/>
      <c r="C3641" s="63"/>
      <c r="D3641" s="191"/>
      <c r="E3641" s="63"/>
      <c r="F3641" s="63"/>
      <c r="G3641" s="191"/>
      <c r="H3641" s="191"/>
      <c r="I3641" s="191"/>
      <c r="J3641" s="191"/>
      <c r="K3641" s="191"/>
      <c r="L3641" s="191"/>
      <c r="M3641" s="191"/>
      <c r="N3641" s="191"/>
    </row>
    <row r="3642" spans="1:14" s="434" customFormat="1">
      <c r="A3642" s="191"/>
      <c r="B3642" s="191"/>
      <c r="C3642" s="63"/>
      <c r="D3642" s="191"/>
      <c r="E3642" s="63"/>
      <c r="F3642" s="63"/>
      <c r="G3642" s="191"/>
      <c r="H3642" s="191"/>
      <c r="I3642" s="191"/>
      <c r="J3642" s="191"/>
      <c r="K3642" s="191"/>
      <c r="L3642" s="191"/>
      <c r="M3642" s="191"/>
      <c r="N3642" s="191"/>
    </row>
    <row r="3643" spans="1:14" s="434" customFormat="1">
      <c r="A3643" s="191"/>
      <c r="B3643" s="191"/>
      <c r="C3643" s="63"/>
      <c r="D3643" s="191"/>
      <c r="E3643" s="63"/>
      <c r="F3643" s="63"/>
      <c r="G3643" s="191"/>
      <c r="H3643" s="191"/>
      <c r="I3643" s="191"/>
      <c r="J3643" s="191"/>
      <c r="K3643" s="191"/>
      <c r="L3643" s="191"/>
      <c r="M3643" s="191"/>
      <c r="N3643" s="191"/>
    </row>
    <row r="3644" spans="1:14" s="434" customFormat="1">
      <c r="A3644" s="191"/>
      <c r="B3644" s="191"/>
      <c r="C3644" s="63"/>
      <c r="D3644" s="191"/>
      <c r="E3644" s="63"/>
      <c r="F3644" s="63"/>
      <c r="G3644" s="191"/>
      <c r="H3644" s="191"/>
      <c r="I3644" s="191"/>
      <c r="J3644" s="191"/>
      <c r="K3644" s="191"/>
      <c r="L3644" s="191"/>
      <c r="M3644" s="191"/>
      <c r="N3644" s="191"/>
    </row>
    <row r="3645" spans="1:14" s="434" customFormat="1">
      <c r="A3645" s="191"/>
      <c r="B3645" s="191"/>
      <c r="C3645" s="63"/>
      <c r="D3645" s="191"/>
      <c r="E3645" s="63"/>
      <c r="F3645" s="63"/>
      <c r="G3645" s="191"/>
      <c r="H3645" s="191"/>
      <c r="I3645" s="191"/>
      <c r="J3645" s="191"/>
      <c r="K3645" s="191"/>
      <c r="L3645" s="191"/>
      <c r="M3645" s="191"/>
      <c r="N3645" s="191"/>
    </row>
    <row r="3646" spans="1:14" s="434" customFormat="1">
      <c r="A3646" s="191"/>
      <c r="B3646" s="191"/>
      <c r="C3646" s="63"/>
      <c r="D3646" s="191"/>
      <c r="E3646" s="63"/>
      <c r="F3646" s="63"/>
      <c r="G3646" s="191"/>
      <c r="H3646" s="191"/>
      <c r="I3646" s="191"/>
      <c r="J3646" s="191"/>
      <c r="K3646" s="191"/>
      <c r="L3646" s="191"/>
      <c r="M3646" s="191"/>
      <c r="N3646" s="191"/>
    </row>
    <row r="3647" spans="1:14" s="434" customFormat="1">
      <c r="A3647" s="191"/>
      <c r="B3647" s="191"/>
      <c r="C3647" s="63"/>
      <c r="D3647" s="191"/>
      <c r="E3647" s="63"/>
      <c r="F3647" s="63"/>
      <c r="G3647" s="191"/>
      <c r="H3647" s="191"/>
      <c r="I3647" s="191"/>
      <c r="J3647" s="191"/>
      <c r="K3647" s="191"/>
      <c r="L3647" s="191"/>
      <c r="M3647" s="191"/>
      <c r="N3647" s="191"/>
    </row>
    <row r="3648" spans="1:14" s="434" customFormat="1">
      <c r="A3648" s="191"/>
      <c r="B3648" s="191"/>
      <c r="C3648" s="63"/>
      <c r="D3648" s="191"/>
      <c r="E3648" s="63"/>
      <c r="F3648" s="63"/>
      <c r="G3648" s="191"/>
      <c r="H3648" s="191"/>
      <c r="I3648" s="191"/>
      <c r="J3648" s="191"/>
      <c r="K3648" s="191"/>
      <c r="L3648" s="191"/>
      <c r="M3648" s="191"/>
      <c r="N3648" s="191"/>
    </row>
    <row r="3649" spans="1:14" s="434" customFormat="1">
      <c r="A3649" s="191"/>
      <c r="B3649" s="191"/>
      <c r="C3649" s="63"/>
      <c r="D3649" s="191"/>
      <c r="E3649" s="63"/>
      <c r="F3649" s="63"/>
      <c r="G3649" s="191"/>
      <c r="H3649" s="191"/>
      <c r="I3649" s="191"/>
      <c r="J3649" s="191"/>
      <c r="K3649" s="191"/>
      <c r="L3649" s="191"/>
      <c r="M3649" s="191"/>
      <c r="N3649" s="191"/>
    </row>
    <row r="3650" spans="1:14" s="434" customFormat="1">
      <c r="A3650" s="191"/>
      <c r="B3650" s="191"/>
      <c r="C3650" s="63"/>
      <c r="D3650" s="191"/>
      <c r="E3650" s="63"/>
      <c r="F3650" s="63"/>
      <c r="G3650" s="191"/>
      <c r="H3650" s="191"/>
      <c r="I3650" s="191"/>
      <c r="J3650" s="191"/>
      <c r="K3650" s="191"/>
      <c r="L3650" s="191"/>
      <c r="M3650" s="191"/>
      <c r="N3650" s="191"/>
    </row>
    <row r="3651" spans="1:14" s="434" customFormat="1">
      <c r="A3651" s="191"/>
      <c r="B3651" s="191"/>
      <c r="C3651" s="63"/>
      <c r="D3651" s="191"/>
      <c r="E3651" s="63"/>
      <c r="F3651" s="63"/>
      <c r="G3651" s="191"/>
      <c r="H3651" s="191"/>
      <c r="I3651" s="191"/>
      <c r="J3651" s="191"/>
      <c r="K3651" s="191"/>
      <c r="L3651" s="191"/>
      <c r="M3651" s="191"/>
      <c r="N3651" s="191"/>
    </row>
    <row r="3652" spans="1:14" s="434" customFormat="1">
      <c r="A3652" s="191"/>
      <c r="B3652" s="191"/>
      <c r="C3652" s="63"/>
      <c r="D3652" s="191"/>
      <c r="E3652" s="63"/>
      <c r="F3652" s="63"/>
      <c r="G3652" s="191"/>
      <c r="H3652" s="191"/>
      <c r="I3652" s="191"/>
      <c r="J3652" s="191"/>
      <c r="K3652" s="191"/>
      <c r="L3652" s="191"/>
      <c r="M3652" s="191"/>
      <c r="N3652" s="191"/>
    </row>
    <row r="3653" spans="1:14" s="434" customFormat="1">
      <c r="A3653" s="191"/>
      <c r="B3653" s="191"/>
      <c r="C3653" s="63"/>
      <c r="D3653" s="191"/>
      <c r="E3653" s="63"/>
      <c r="F3653" s="63"/>
      <c r="G3653" s="191"/>
      <c r="H3653" s="191"/>
      <c r="I3653" s="191"/>
      <c r="J3653" s="191"/>
      <c r="K3653" s="191"/>
      <c r="L3653" s="191"/>
      <c r="M3653" s="191"/>
      <c r="N3653" s="191"/>
    </row>
    <row r="3654" spans="1:14" s="434" customFormat="1">
      <c r="A3654" s="191"/>
      <c r="B3654" s="191"/>
      <c r="C3654" s="63"/>
      <c r="D3654" s="191"/>
      <c r="E3654" s="63"/>
      <c r="F3654" s="63"/>
      <c r="G3654" s="191"/>
      <c r="H3654" s="191"/>
      <c r="I3654" s="191"/>
      <c r="J3654" s="191"/>
      <c r="K3654" s="191"/>
      <c r="L3654" s="191"/>
      <c r="M3654" s="191"/>
      <c r="N3654" s="191"/>
    </row>
    <row r="3655" spans="1:14" s="434" customFormat="1">
      <c r="A3655" s="191"/>
      <c r="B3655" s="191"/>
      <c r="C3655" s="63"/>
      <c r="D3655" s="191"/>
      <c r="E3655" s="63"/>
      <c r="F3655" s="63"/>
      <c r="G3655" s="191"/>
      <c r="H3655" s="191"/>
      <c r="I3655" s="191"/>
      <c r="J3655" s="191"/>
      <c r="K3655" s="191"/>
      <c r="L3655" s="191"/>
      <c r="M3655" s="191"/>
      <c r="N3655" s="191"/>
    </row>
    <row r="3656" spans="1:14" s="434" customFormat="1">
      <c r="A3656" s="191"/>
      <c r="B3656" s="191"/>
      <c r="C3656" s="63"/>
      <c r="D3656" s="191"/>
      <c r="E3656" s="63"/>
      <c r="F3656" s="63"/>
      <c r="G3656" s="191"/>
      <c r="H3656" s="191"/>
      <c r="I3656" s="191"/>
      <c r="J3656" s="191"/>
      <c r="K3656" s="191"/>
      <c r="L3656" s="191"/>
      <c r="M3656" s="191"/>
      <c r="N3656" s="191"/>
    </row>
    <row r="3657" spans="1:14" s="434" customFormat="1">
      <c r="A3657" s="191"/>
      <c r="B3657" s="191"/>
      <c r="C3657" s="63"/>
      <c r="D3657" s="191"/>
      <c r="E3657" s="63"/>
      <c r="F3657" s="63"/>
      <c r="G3657" s="191"/>
      <c r="H3657" s="191"/>
      <c r="I3657" s="191"/>
      <c r="J3657" s="191"/>
      <c r="K3657" s="191"/>
      <c r="L3657" s="191"/>
      <c r="M3657" s="191"/>
      <c r="N3657" s="191"/>
    </row>
    <row r="3658" spans="1:14" s="434" customFormat="1">
      <c r="A3658" s="191"/>
      <c r="B3658" s="191"/>
      <c r="C3658" s="63"/>
      <c r="D3658" s="191"/>
      <c r="E3658" s="63"/>
      <c r="F3658" s="63"/>
      <c r="G3658" s="191"/>
      <c r="H3658" s="191"/>
      <c r="I3658" s="191"/>
      <c r="J3658" s="191"/>
      <c r="K3658" s="191"/>
      <c r="L3658" s="191"/>
      <c r="M3658" s="191"/>
      <c r="N3658" s="191"/>
    </row>
    <row r="3659" spans="1:14" s="434" customFormat="1">
      <c r="A3659" s="191"/>
      <c r="B3659" s="191"/>
      <c r="C3659" s="63"/>
      <c r="D3659" s="191"/>
      <c r="E3659" s="63"/>
      <c r="F3659" s="63"/>
      <c r="G3659" s="191"/>
      <c r="H3659" s="191"/>
      <c r="I3659" s="191"/>
      <c r="J3659" s="191"/>
      <c r="K3659" s="191"/>
      <c r="L3659" s="191"/>
      <c r="M3659" s="191"/>
      <c r="N3659" s="191"/>
    </row>
    <row r="3660" spans="1:14" s="434" customFormat="1">
      <c r="A3660" s="191"/>
      <c r="B3660" s="191"/>
      <c r="C3660" s="63"/>
      <c r="D3660" s="191"/>
      <c r="E3660" s="63"/>
      <c r="F3660" s="63"/>
      <c r="G3660" s="191"/>
      <c r="H3660" s="191"/>
      <c r="I3660" s="191"/>
      <c r="J3660" s="191"/>
      <c r="K3660" s="191"/>
      <c r="L3660" s="191"/>
      <c r="M3660" s="191"/>
      <c r="N3660" s="191"/>
    </row>
    <row r="3661" spans="1:14" s="434" customFormat="1">
      <c r="A3661" s="191"/>
      <c r="B3661" s="191"/>
      <c r="C3661" s="63"/>
      <c r="D3661" s="191"/>
      <c r="E3661" s="63"/>
      <c r="F3661" s="63"/>
      <c r="G3661" s="191"/>
      <c r="H3661" s="191"/>
      <c r="I3661" s="191"/>
      <c r="J3661" s="191"/>
      <c r="K3661" s="191"/>
      <c r="L3661" s="191"/>
      <c r="M3661" s="191"/>
      <c r="N3661" s="191"/>
    </row>
    <row r="3662" spans="1:14" s="434" customFormat="1">
      <c r="A3662" s="191"/>
      <c r="B3662" s="191"/>
      <c r="C3662" s="63"/>
      <c r="D3662" s="191"/>
      <c r="E3662" s="63"/>
      <c r="F3662" s="63"/>
      <c r="G3662" s="191"/>
      <c r="H3662" s="191"/>
      <c r="I3662" s="191"/>
      <c r="J3662" s="191"/>
      <c r="K3662" s="191"/>
      <c r="L3662" s="191"/>
      <c r="M3662" s="191"/>
      <c r="N3662" s="191"/>
    </row>
    <row r="3663" spans="1:14" s="434" customFormat="1">
      <c r="A3663" s="191"/>
      <c r="B3663" s="191"/>
      <c r="C3663" s="63"/>
      <c r="D3663" s="191"/>
      <c r="E3663" s="63"/>
      <c r="F3663" s="63"/>
      <c r="G3663" s="191"/>
      <c r="H3663" s="191"/>
      <c r="I3663" s="191"/>
      <c r="J3663" s="191"/>
      <c r="K3663" s="191"/>
      <c r="L3663" s="191"/>
      <c r="M3663" s="191"/>
      <c r="N3663" s="191"/>
    </row>
    <row r="3664" spans="1:14" s="434" customFormat="1">
      <c r="A3664" s="191"/>
      <c r="B3664" s="191"/>
      <c r="C3664" s="63"/>
      <c r="D3664" s="191"/>
      <c r="E3664" s="63"/>
      <c r="F3664" s="63"/>
      <c r="G3664" s="191"/>
      <c r="H3664" s="191"/>
      <c r="I3664" s="191"/>
      <c r="J3664" s="191"/>
      <c r="K3664" s="191"/>
      <c r="L3664" s="191"/>
      <c r="M3664" s="191"/>
      <c r="N3664" s="191"/>
    </row>
    <row r="3665" spans="1:14" s="434" customFormat="1">
      <c r="A3665" s="191"/>
      <c r="B3665" s="191"/>
      <c r="C3665" s="63"/>
      <c r="D3665" s="191"/>
      <c r="E3665" s="63"/>
      <c r="F3665" s="63"/>
      <c r="G3665" s="191"/>
      <c r="H3665" s="191"/>
      <c r="I3665" s="191"/>
      <c r="J3665" s="191"/>
      <c r="K3665" s="191"/>
      <c r="L3665" s="191"/>
      <c r="M3665" s="191"/>
      <c r="N3665" s="191"/>
    </row>
    <row r="3666" spans="1:14" s="434" customFormat="1">
      <c r="A3666" s="191"/>
      <c r="B3666" s="191"/>
      <c r="C3666" s="63"/>
      <c r="D3666" s="191"/>
      <c r="E3666" s="63"/>
      <c r="F3666" s="63"/>
      <c r="G3666" s="191"/>
      <c r="H3666" s="191"/>
      <c r="I3666" s="191"/>
      <c r="J3666" s="191"/>
      <c r="K3666" s="191"/>
      <c r="L3666" s="191"/>
      <c r="M3666" s="191"/>
      <c r="N3666" s="191"/>
    </row>
    <row r="3667" spans="1:14" s="434" customFormat="1">
      <c r="A3667" s="191"/>
      <c r="B3667" s="191"/>
      <c r="C3667" s="63"/>
      <c r="D3667" s="191"/>
      <c r="E3667" s="63"/>
      <c r="F3667" s="63"/>
      <c r="G3667" s="191"/>
      <c r="H3667" s="191"/>
      <c r="I3667" s="191"/>
      <c r="J3667" s="191"/>
      <c r="K3667" s="191"/>
      <c r="L3667" s="191"/>
      <c r="M3667" s="191"/>
      <c r="N3667" s="191"/>
    </row>
    <row r="3668" spans="1:14" s="434" customFormat="1">
      <c r="A3668" s="191"/>
      <c r="B3668" s="191"/>
      <c r="C3668" s="63"/>
      <c r="D3668" s="191"/>
      <c r="E3668" s="63"/>
      <c r="F3668" s="63"/>
      <c r="G3668" s="191"/>
      <c r="H3668" s="191"/>
      <c r="I3668" s="191"/>
      <c r="J3668" s="191"/>
      <c r="K3668" s="191"/>
      <c r="L3668" s="191"/>
      <c r="M3668" s="191"/>
      <c r="N3668" s="191"/>
    </row>
    <row r="3669" spans="1:14" s="434" customFormat="1">
      <c r="A3669" s="191"/>
      <c r="B3669" s="191"/>
      <c r="C3669" s="63"/>
      <c r="D3669" s="191"/>
      <c r="E3669" s="63"/>
      <c r="F3669" s="63"/>
      <c r="G3669" s="191"/>
      <c r="H3669" s="191"/>
      <c r="I3669" s="191"/>
      <c r="J3669" s="191"/>
      <c r="K3669" s="191"/>
      <c r="L3669" s="191"/>
      <c r="M3669" s="191"/>
      <c r="N3669" s="191"/>
    </row>
    <row r="3670" spans="1:14" s="434" customFormat="1">
      <c r="A3670" s="191"/>
      <c r="B3670" s="191"/>
      <c r="C3670" s="63"/>
      <c r="D3670" s="191"/>
      <c r="E3670" s="63"/>
      <c r="F3670" s="63"/>
      <c r="G3670" s="191"/>
      <c r="H3670" s="191"/>
      <c r="I3670" s="191"/>
      <c r="J3670" s="191"/>
      <c r="K3670" s="191"/>
      <c r="L3670" s="191"/>
      <c r="M3670" s="191"/>
      <c r="N3670" s="191"/>
    </row>
    <row r="3671" spans="1:14" s="434" customFormat="1">
      <c r="A3671" s="191"/>
      <c r="B3671" s="191"/>
      <c r="C3671" s="63"/>
      <c r="D3671" s="191"/>
      <c r="E3671" s="63"/>
      <c r="F3671" s="63"/>
      <c r="G3671" s="191"/>
      <c r="H3671" s="191"/>
      <c r="I3671" s="191"/>
      <c r="J3671" s="191"/>
      <c r="K3671" s="191"/>
      <c r="L3671" s="191"/>
      <c r="M3671" s="191"/>
      <c r="N3671" s="191"/>
    </row>
    <row r="3672" spans="1:14" s="434" customFormat="1">
      <c r="A3672" s="191"/>
      <c r="B3672" s="191"/>
      <c r="C3672" s="63"/>
      <c r="D3672" s="191"/>
      <c r="E3672" s="63"/>
      <c r="F3672" s="63"/>
      <c r="G3672" s="191"/>
      <c r="H3672" s="191"/>
      <c r="I3672" s="191"/>
      <c r="J3672" s="191"/>
      <c r="K3672" s="191"/>
      <c r="L3672" s="191"/>
      <c r="M3672" s="191"/>
      <c r="N3672" s="191"/>
    </row>
    <row r="3673" spans="1:14" s="434" customFormat="1">
      <c r="A3673" s="191"/>
      <c r="B3673" s="191"/>
      <c r="C3673" s="63"/>
      <c r="D3673" s="191"/>
      <c r="E3673" s="63"/>
      <c r="F3673" s="63"/>
      <c r="G3673" s="191"/>
      <c r="H3673" s="191"/>
      <c r="I3673" s="191"/>
      <c r="J3673" s="191"/>
      <c r="K3673" s="191"/>
      <c r="L3673" s="191"/>
      <c r="M3673" s="191"/>
      <c r="N3673" s="191"/>
    </row>
    <row r="3674" spans="1:14" s="434" customFormat="1">
      <c r="A3674" s="191"/>
      <c r="B3674" s="191"/>
      <c r="C3674" s="63"/>
      <c r="D3674" s="191"/>
      <c r="E3674" s="63"/>
      <c r="F3674" s="63"/>
      <c r="G3674" s="191"/>
      <c r="H3674" s="191"/>
      <c r="I3674" s="191"/>
      <c r="J3674" s="191"/>
      <c r="K3674" s="191"/>
      <c r="L3674" s="191"/>
      <c r="M3674" s="191"/>
      <c r="N3674" s="191"/>
    </row>
    <row r="3675" spans="1:14" s="434" customFormat="1">
      <c r="A3675" s="191"/>
      <c r="B3675" s="191"/>
      <c r="C3675" s="63"/>
      <c r="D3675" s="191"/>
      <c r="E3675" s="63"/>
      <c r="F3675" s="63"/>
      <c r="G3675" s="191"/>
      <c r="H3675" s="191"/>
      <c r="I3675" s="191"/>
      <c r="J3675" s="191"/>
      <c r="K3675" s="191"/>
      <c r="L3675" s="191"/>
      <c r="M3675" s="191"/>
      <c r="N3675" s="191"/>
    </row>
    <row r="3676" spans="1:14" s="434" customFormat="1">
      <c r="A3676" s="191"/>
      <c r="B3676" s="191"/>
      <c r="C3676" s="63"/>
      <c r="D3676" s="191"/>
      <c r="E3676" s="63"/>
      <c r="F3676" s="63"/>
      <c r="G3676" s="191"/>
      <c r="H3676" s="191"/>
      <c r="I3676" s="191"/>
      <c r="J3676" s="191"/>
      <c r="K3676" s="191"/>
      <c r="L3676" s="191"/>
      <c r="M3676" s="191"/>
      <c r="N3676" s="191"/>
    </row>
    <row r="3677" spans="1:14" s="434" customFormat="1">
      <c r="A3677" s="191"/>
      <c r="B3677" s="191"/>
      <c r="C3677" s="63"/>
      <c r="D3677" s="191"/>
      <c r="E3677" s="63"/>
      <c r="F3677" s="63"/>
      <c r="G3677" s="191"/>
      <c r="H3677" s="191"/>
      <c r="I3677" s="191"/>
      <c r="J3677" s="191"/>
      <c r="K3677" s="191"/>
      <c r="L3677" s="191"/>
      <c r="M3677" s="191"/>
      <c r="N3677" s="191"/>
    </row>
    <row r="3678" spans="1:14" s="434" customFormat="1">
      <c r="A3678" s="191"/>
      <c r="B3678" s="191"/>
      <c r="C3678" s="63"/>
      <c r="D3678" s="191"/>
      <c r="E3678" s="63"/>
      <c r="F3678" s="63"/>
      <c r="G3678" s="191"/>
      <c r="H3678" s="191"/>
      <c r="I3678" s="191"/>
      <c r="J3678" s="191"/>
      <c r="K3678" s="191"/>
      <c r="L3678" s="191"/>
      <c r="M3678" s="191"/>
      <c r="N3678" s="191"/>
    </row>
    <row r="3679" spans="1:14" s="434" customFormat="1">
      <c r="A3679" s="191"/>
      <c r="B3679" s="191"/>
      <c r="C3679" s="63"/>
      <c r="D3679" s="191"/>
      <c r="E3679" s="63"/>
      <c r="F3679" s="63"/>
      <c r="G3679" s="191"/>
      <c r="H3679" s="191"/>
      <c r="I3679" s="191"/>
      <c r="J3679" s="191"/>
      <c r="K3679" s="191"/>
      <c r="L3679" s="191"/>
      <c r="M3679" s="191"/>
      <c r="N3679" s="191"/>
    </row>
    <row r="3680" spans="1:14" s="434" customFormat="1">
      <c r="A3680" s="191"/>
      <c r="B3680" s="191"/>
      <c r="C3680" s="63"/>
      <c r="D3680" s="191"/>
      <c r="E3680" s="63"/>
      <c r="F3680" s="63"/>
      <c r="G3680" s="191"/>
      <c r="H3680" s="191"/>
      <c r="I3680" s="191"/>
      <c r="J3680" s="191"/>
      <c r="K3680" s="191"/>
      <c r="L3680" s="191"/>
      <c r="M3680" s="191"/>
      <c r="N3680" s="191"/>
    </row>
    <row r="3681" spans="1:14" s="434" customFormat="1">
      <c r="A3681" s="191"/>
      <c r="B3681" s="191"/>
      <c r="C3681" s="63"/>
      <c r="D3681" s="191"/>
      <c r="E3681" s="63"/>
      <c r="F3681" s="63"/>
      <c r="G3681" s="191"/>
      <c r="H3681" s="191"/>
      <c r="I3681" s="191"/>
      <c r="J3681" s="191"/>
      <c r="K3681" s="191"/>
      <c r="L3681" s="191"/>
      <c r="M3681" s="191"/>
      <c r="N3681" s="191"/>
    </row>
    <row r="3682" spans="1:14" s="434" customFormat="1">
      <c r="A3682" s="191"/>
      <c r="B3682" s="191"/>
      <c r="C3682" s="63"/>
      <c r="D3682" s="191"/>
      <c r="E3682" s="63"/>
      <c r="F3682" s="63"/>
      <c r="G3682" s="191"/>
      <c r="H3682" s="191"/>
      <c r="I3682" s="191"/>
      <c r="J3682" s="191"/>
      <c r="K3682" s="191"/>
      <c r="L3682" s="191"/>
      <c r="M3682" s="191"/>
      <c r="N3682" s="191"/>
    </row>
    <row r="3683" spans="1:14" s="434" customFormat="1">
      <c r="A3683" s="191"/>
      <c r="B3683" s="191"/>
      <c r="C3683" s="63"/>
      <c r="D3683" s="191"/>
      <c r="E3683" s="63"/>
      <c r="F3683" s="63"/>
      <c r="G3683" s="191"/>
      <c r="H3683" s="191"/>
      <c r="I3683" s="191"/>
      <c r="J3683" s="191"/>
      <c r="K3683" s="191"/>
      <c r="L3683" s="191"/>
      <c r="M3683" s="191"/>
      <c r="N3683" s="191"/>
    </row>
    <row r="3684" spans="1:14" s="434" customFormat="1">
      <c r="A3684" s="191"/>
      <c r="B3684" s="191"/>
      <c r="C3684" s="63"/>
      <c r="D3684" s="191"/>
      <c r="E3684" s="63"/>
      <c r="F3684" s="63"/>
      <c r="G3684" s="191"/>
      <c r="H3684" s="191"/>
      <c r="I3684" s="191"/>
      <c r="J3684" s="191"/>
      <c r="K3684" s="191"/>
      <c r="L3684" s="191"/>
      <c r="M3684" s="191"/>
      <c r="N3684" s="191"/>
    </row>
    <row r="3685" spans="1:14" s="434" customFormat="1">
      <c r="A3685" s="191"/>
      <c r="B3685" s="191"/>
      <c r="C3685" s="63"/>
      <c r="D3685" s="191"/>
      <c r="E3685" s="63"/>
      <c r="F3685" s="63"/>
      <c r="G3685" s="191"/>
      <c r="H3685" s="191"/>
      <c r="I3685" s="191"/>
      <c r="J3685" s="191"/>
      <c r="K3685" s="191"/>
      <c r="L3685" s="191"/>
      <c r="M3685" s="191"/>
      <c r="N3685" s="191"/>
    </row>
    <row r="3686" spans="1:14" s="434" customFormat="1">
      <c r="A3686" s="191"/>
      <c r="B3686" s="191"/>
      <c r="C3686" s="63"/>
      <c r="D3686" s="191"/>
      <c r="E3686" s="63"/>
      <c r="F3686" s="63"/>
      <c r="G3686" s="191"/>
      <c r="H3686" s="191"/>
      <c r="I3686" s="191"/>
      <c r="J3686" s="191"/>
      <c r="K3686" s="191"/>
      <c r="L3686" s="191"/>
      <c r="M3686" s="191"/>
      <c r="N3686" s="191"/>
    </row>
    <row r="3687" spans="1:14" s="434" customFormat="1">
      <c r="A3687" s="191"/>
      <c r="B3687" s="191"/>
      <c r="C3687" s="63"/>
      <c r="D3687" s="191"/>
      <c r="E3687" s="63"/>
      <c r="F3687" s="63"/>
      <c r="G3687" s="191"/>
      <c r="H3687" s="191"/>
      <c r="I3687" s="191"/>
      <c r="J3687" s="191"/>
      <c r="K3687" s="191"/>
      <c r="L3687" s="191"/>
      <c r="M3687" s="191"/>
      <c r="N3687" s="191"/>
    </row>
    <row r="3688" spans="1:14" s="434" customFormat="1">
      <c r="A3688" s="191"/>
      <c r="B3688" s="191"/>
      <c r="C3688" s="63"/>
      <c r="D3688" s="191"/>
      <c r="E3688" s="63"/>
      <c r="F3688" s="63"/>
      <c r="G3688" s="191"/>
      <c r="H3688" s="191"/>
      <c r="I3688" s="191"/>
      <c r="J3688" s="191"/>
      <c r="K3688" s="191"/>
      <c r="L3688" s="191"/>
      <c r="M3688" s="191"/>
      <c r="N3688" s="191"/>
    </row>
    <row r="3689" spans="1:14" s="434" customFormat="1">
      <c r="A3689" s="191"/>
      <c r="B3689" s="191"/>
      <c r="C3689" s="63"/>
      <c r="D3689" s="191"/>
      <c r="E3689" s="63"/>
      <c r="F3689" s="63"/>
      <c r="G3689" s="191"/>
      <c r="H3689" s="191"/>
      <c r="I3689" s="191"/>
      <c r="J3689" s="191"/>
      <c r="K3689" s="191"/>
      <c r="L3689" s="191"/>
      <c r="M3689" s="191"/>
      <c r="N3689" s="191"/>
    </row>
    <row r="3690" spans="1:14" s="434" customFormat="1">
      <c r="A3690" s="191"/>
      <c r="B3690" s="191"/>
      <c r="C3690" s="63"/>
      <c r="D3690" s="191"/>
      <c r="E3690" s="63"/>
      <c r="F3690" s="63"/>
      <c r="G3690" s="191"/>
      <c r="H3690" s="191"/>
      <c r="I3690" s="191"/>
      <c r="J3690" s="191"/>
      <c r="K3690" s="191"/>
      <c r="L3690" s="191"/>
      <c r="M3690" s="191"/>
      <c r="N3690" s="191"/>
    </row>
    <row r="3691" spans="1:14" s="434" customFormat="1">
      <c r="A3691" s="191"/>
      <c r="B3691" s="191"/>
      <c r="C3691" s="63"/>
      <c r="D3691" s="191"/>
      <c r="E3691" s="63"/>
      <c r="F3691" s="63"/>
      <c r="G3691" s="191"/>
      <c r="H3691" s="191"/>
      <c r="I3691" s="191"/>
      <c r="J3691" s="191"/>
      <c r="K3691" s="191"/>
      <c r="L3691" s="191"/>
      <c r="M3691" s="191"/>
      <c r="N3691" s="191"/>
    </row>
    <row r="3692" spans="1:14" s="434" customFormat="1">
      <c r="A3692" s="191"/>
      <c r="B3692" s="191"/>
      <c r="C3692" s="63"/>
      <c r="D3692" s="191"/>
      <c r="E3692" s="63"/>
      <c r="F3692" s="63"/>
      <c r="G3692" s="191"/>
      <c r="H3692" s="191"/>
      <c r="I3692" s="191"/>
      <c r="J3692" s="191"/>
      <c r="K3692" s="191"/>
      <c r="L3692" s="191"/>
      <c r="M3692" s="191"/>
      <c r="N3692" s="191"/>
    </row>
    <row r="3693" spans="1:14" s="434" customFormat="1">
      <c r="A3693" s="191"/>
      <c r="B3693" s="191"/>
      <c r="C3693" s="63"/>
      <c r="D3693" s="191"/>
      <c r="E3693" s="63"/>
      <c r="F3693" s="63"/>
      <c r="G3693" s="191"/>
      <c r="H3693" s="191"/>
      <c r="I3693" s="191"/>
      <c r="J3693" s="191"/>
      <c r="K3693" s="191"/>
      <c r="L3693" s="191"/>
      <c r="M3693" s="191"/>
      <c r="N3693" s="191"/>
    </row>
    <row r="3694" spans="1:14" s="434" customFormat="1">
      <c r="A3694" s="191"/>
      <c r="B3694" s="191"/>
      <c r="C3694" s="63"/>
      <c r="D3694" s="191"/>
      <c r="E3694" s="63"/>
      <c r="F3694" s="63"/>
      <c r="G3694" s="191"/>
      <c r="H3694" s="191"/>
      <c r="I3694" s="191"/>
      <c r="J3694" s="191"/>
      <c r="K3694" s="191"/>
      <c r="L3694" s="191"/>
      <c r="M3694" s="191"/>
      <c r="N3694" s="191"/>
    </row>
    <row r="3695" spans="1:14" s="434" customFormat="1">
      <c r="A3695" s="191"/>
      <c r="B3695" s="191"/>
      <c r="C3695" s="63"/>
      <c r="D3695" s="191"/>
      <c r="E3695" s="63"/>
      <c r="F3695" s="63"/>
      <c r="G3695" s="191"/>
      <c r="H3695" s="191"/>
      <c r="I3695" s="191"/>
      <c r="J3695" s="191"/>
      <c r="K3695" s="191"/>
      <c r="L3695" s="191"/>
      <c r="M3695" s="191"/>
      <c r="N3695" s="191"/>
    </row>
    <row r="3696" spans="1:14" s="434" customFormat="1">
      <c r="A3696" s="191"/>
      <c r="B3696" s="191"/>
      <c r="C3696" s="63"/>
      <c r="D3696" s="191"/>
      <c r="E3696" s="63"/>
      <c r="F3696" s="63"/>
      <c r="G3696" s="191"/>
      <c r="H3696" s="191"/>
      <c r="I3696" s="191"/>
      <c r="J3696" s="191"/>
      <c r="K3696" s="191"/>
      <c r="L3696" s="191"/>
      <c r="M3696" s="191"/>
      <c r="N3696" s="191"/>
    </row>
    <row r="3697" spans="1:14" s="434" customFormat="1">
      <c r="A3697" s="191"/>
      <c r="B3697" s="191"/>
      <c r="C3697" s="63"/>
      <c r="D3697" s="191"/>
      <c r="E3697" s="63"/>
      <c r="F3697" s="63"/>
      <c r="G3697" s="191"/>
      <c r="H3697" s="191"/>
      <c r="I3697" s="191"/>
      <c r="J3697" s="191"/>
      <c r="K3697" s="191"/>
      <c r="L3697" s="191"/>
      <c r="M3697" s="191"/>
      <c r="N3697" s="191"/>
    </row>
    <row r="3698" spans="1:14" s="434" customFormat="1">
      <c r="A3698" s="191"/>
      <c r="B3698" s="191"/>
      <c r="C3698" s="63"/>
      <c r="D3698" s="191"/>
      <c r="E3698" s="63"/>
      <c r="F3698" s="63"/>
      <c r="G3698" s="191"/>
      <c r="H3698" s="191"/>
      <c r="I3698" s="191"/>
      <c r="J3698" s="191"/>
      <c r="K3698" s="191"/>
      <c r="L3698" s="191"/>
      <c r="M3698" s="191"/>
      <c r="N3698" s="191"/>
    </row>
    <row r="3699" spans="1:14" s="434" customFormat="1">
      <c r="A3699" s="191"/>
      <c r="B3699" s="191"/>
      <c r="C3699" s="63"/>
      <c r="D3699" s="191"/>
      <c r="E3699" s="63"/>
      <c r="F3699" s="63"/>
      <c r="G3699" s="191"/>
      <c r="H3699" s="191"/>
      <c r="I3699" s="191"/>
      <c r="J3699" s="191"/>
      <c r="K3699" s="191"/>
      <c r="L3699" s="191"/>
      <c r="M3699" s="191"/>
      <c r="N3699" s="191"/>
    </row>
    <row r="3700" spans="1:14" s="434" customFormat="1">
      <c r="A3700" s="191"/>
      <c r="B3700" s="191"/>
      <c r="C3700" s="63"/>
      <c r="D3700" s="191"/>
      <c r="E3700" s="63"/>
      <c r="F3700" s="63"/>
      <c r="G3700" s="191"/>
      <c r="H3700" s="191"/>
      <c r="I3700" s="191"/>
      <c r="J3700" s="191"/>
      <c r="K3700" s="191"/>
      <c r="L3700" s="191"/>
      <c r="M3700" s="191"/>
      <c r="N3700" s="191"/>
    </row>
    <row r="3701" spans="1:14" s="434" customFormat="1">
      <c r="A3701" s="191"/>
      <c r="B3701" s="191"/>
      <c r="C3701" s="63"/>
      <c r="D3701" s="191"/>
      <c r="E3701" s="63"/>
      <c r="F3701" s="63"/>
      <c r="G3701" s="191"/>
      <c r="H3701" s="191"/>
      <c r="I3701" s="191"/>
      <c r="J3701" s="191"/>
      <c r="K3701" s="191"/>
      <c r="L3701" s="191"/>
      <c r="M3701" s="191"/>
      <c r="N3701" s="191"/>
    </row>
    <row r="3702" spans="1:14" s="434" customFormat="1">
      <c r="A3702" s="191"/>
      <c r="B3702" s="191"/>
      <c r="C3702" s="63"/>
      <c r="D3702" s="191"/>
      <c r="E3702" s="63"/>
      <c r="F3702" s="63"/>
      <c r="G3702" s="191"/>
      <c r="H3702" s="191"/>
      <c r="I3702" s="191"/>
      <c r="J3702" s="191"/>
      <c r="K3702" s="191"/>
      <c r="L3702" s="191"/>
      <c r="M3702" s="191"/>
      <c r="N3702" s="191"/>
    </row>
    <row r="3703" spans="1:14" s="434" customFormat="1">
      <c r="A3703" s="191"/>
      <c r="B3703" s="191"/>
      <c r="C3703" s="63"/>
      <c r="D3703" s="191"/>
      <c r="E3703" s="63"/>
      <c r="F3703" s="63"/>
      <c r="G3703" s="191"/>
      <c r="H3703" s="191"/>
      <c r="I3703" s="191"/>
      <c r="J3703" s="191"/>
      <c r="K3703" s="191"/>
      <c r="L3703" s="191"/>
      <c r="M3703" s="191"/>
      <c r="N3703" s="191"/>
    </row>
    <row r="3704" spans="1:14" s="434" customFormat="1">
      <c r="A3704" s="191"/>
      <c r="B3704" s="191"/>
      <c r="C3704" s="63"/>
      <c r="D3704" s="191"/>
      <c r="E3704" s="63"/>
      <c r="F3704" s="63"/>
      <c r="G3704" s="191"/>
      <c r="H3704" s="191"/>
      <c r="I3704" s="191"/>
      <c r="J3704" s="191"/>
      <c r="K3704" s="191"/>
      <c r="L3704" s="191"/>
      <c r="M3704" s="191"/>
      <c r="N3704" s="191"/>
    </row>
    <row r="3705" spans="1:14" s="434" customFormat="1">
      <c r="A3705" s="191"/>
      <c r="B3705" s="191"/>
      <c r="C3705" s="63"/>
      <c r="D3705" s="191"/>
      <c r="E3705" s="63"/>
      <c r="F3705" s="63"/>
      <c r="G3705" s="191"/>
      <c r="H3705" s="191"/>
      <c r="I3705" s="191"/>
      <c r="J3705" s="191"/>
      <c r="K3705" s="191"/>
      <c r="L3705" s="191"/>
      <c r="M3705" s="191"/>
      <c r="N3705" s="191"/>
    </row>
    <row r="3706" spans="1:14" s="434" customFormat="1">
      <c r="A3706" s="191"/>
      <c r="B3706" s="191"/>
      <c r="C3706" s="63"/>
      <c r="D3706" s="191"/>
      <c r="E3706" s="63"/>
      <c r="F3706" s="63"/>
      <c r="G3706" s="191"/>
      <c r="H3706" s="191"/>
      <c r="I3706" s="191"/>
      <c r="J3706" s="191"/>
      <c r="K3706" s="191"/>
      <c r="L3706" s="191"/>
      <c r="M3706" s="191"/>
      <c r="N3706" s="191"/>
    </row>
    <row r="3707" spans="1:14" s="434" customFormat="1">
      <c r="A3707" s="191"/>
      <c r="B3707" s="191"/>
      <c r="C3707" s="63"/>
      <c r="D3707" s="191"/>
      <c r="E3707" s="63"/>
      <c r="F3707" s="63"/>
      <c r="G3707" s="191"/>
      <c r="H3707" s="191"/>
      <c r="I3707" s="191"/>
      <c r="J3707" s="191"/>
      <c r="K3707" s="191"/>
      <c r="L3707" s="191"/>
      <c r="M3707" s="191"/>
      <c r="N3707" s="191"/>
    </row>
    <row r="3708" spans="1:14" s="434" customFormat="1">
      <c r="A3708" s="191"/>
      <c r="B3708" s="191"/>
      <c r="C3708" s="63"/>
      <c r="D3708" s="191"/>
      <c r="E3708" s="63"/>
      <c r="F3708" s="63"/>
      <c r="G3708" s="191"/>
      <c r="H3708" s="191"/>
      <c r="I3708" s="191"/>
      <c r="J3708" s="191"/>
      <c r="K3708" s="191"/>
      <c r="L3708" s="191"/>
      <c r="M3708" s="191"/>
      <c r="N3708" s="191"/>
    </row>
    <row r="3709" spans="1:14" s="434" customFormat="1">
      <c r="A3709" s="191"/>
      <c r="B3709" s="191"/>
      <c r="C3709" s="63"/>
      <c r="D3709" s="191"/>
      <c r="E3709" s="63"/>
      <c r="F3709" s="63"/>
      <c r="G3709" s="191"/>
      <c r="H3709" s="191"/>
      <c r="I3709" s="191"/>
      <c r="J3709" s="191"/>
      <c r="K3709" s="191"/>
      <c r="L3709" s="191"/>
      <c r="M3709" s="191"/>
      <c r="N3709" s="191"/>
    </row>
    <row r="3710" spans="1:14" s="434" customFormat="1">
      <c r="A3710" s="191"/>
      <c r="B3710" s="191"/>
      <c r="C3710" s="63"/>
      <c r="D3710" s="191"/>
      <c r="E3710" s="63"/>
      <c r="F3710" s="63"/>
      <c r="G3710" s="191"/>
      <c r="H3710" s="191"/>
      <c r="I3710" s="191"/>
      <c r="J3710" s="191"/>
      <c r="K3710" s="191"/>
      <c r="L3710" s="191"/>
      <c r="M3710" s="191"/>
      <c r="N3710" s="191"/>
    </row>
    <row r="3711" spans="1:14" s="434" customFormat="1">
      <c r="A3711" s="191"/>
      <c r="B3711" s="191"/>
      <c r="C3711" s="63"/>
      <c r="D3711" s="191"/>
      <c r="E3711" s="63"/>
      <c r="F3711" s="63"/>
      <c r="G3711" s="191"/>
      <c r="H3711" s="191"/>
      <c r="I3711" s="191"/>
      <c r="J3711" s="191"/>
      <c r="K3711" s="191"/>
      <c r="L3711" s="191"/>
      <c r="M3711" s="191"/>
      <c r="N3711" s="191"/>
    </row>
    <row r="3712" spans="1:14" s="434" customFormat="1">
      <c r="A3712" s="191"/>
      <c r="B3712" s="191"/>
      <c r="C3712" s="63"/>
      <c r="D3712" s="191"/>
      <c r="E3712" s="63"/>
      <c r="F3712" s="63"/>
      <c r="G3712" s="191"/>
      <c r="H3712" s="191"/>
      <c r="I3712" s="191"/>
      <c r="J3712" s="191"/>
      <c r="K3712" s="191"/>
      <c r="L3712" s="191"/>
      <c r="M3712" s="191"/>
      <c r="N3712" s="191"/>
    </row>
    <row r="3713" spans="1:14" s="434" customFormat="1">
      <c r="A3713" s="191"/>
      <c r="B3713" s="191"/>
      <c r="C3713" s="63"/>
      <c r="D3713" s="191"/>
      <c r="E3713" s="63"/>
      <c r="F3713" s="63"/>
      <c r="G3713" s="191"/>
      <c r="H3713" s="191"/>
      <c r="I3713" s="191"/>
      <c r="J3713" s="191"/>
      <c r="K3713" s="191"/>
      <c r="L3713" s="191"/>
      <c r="M3713" s="191"/>
      <c r="N3713" s="191"/>
    </row>
    <row r="3714" spans="1:14" s="434" customFormat="1">
      <c r="A3714" s="191"/>
      <c r="B3714" s="191"/>
      <c r="C3714" s="63"/>
      <c r="D3714" s="191"/>
      <c r="E3714" s="63"/>
      <c r="F3714" s="63"/>
      <c r="G3714" s="191"/>
      <c r="H3714" s="191"/>
      <c r="I3714" s="191"/>
      <c r="J3714" s="191"/>
      <c r="K3714" s="191"/>
      <c r="L3714" s="191"/>
      <c r="M3714" s="191"/>
      <c r="N3714" s="191"/>
    </row>
    <row r="3715" spans="1:14" s="434" customFormat="1">
      <c r="A3715" s="191"/>
      <c r="B3715" s="191"/>
      <c r="C3715" s="63"/>
      <c r="D3715" s="191"/>
      <c r="E3715" s="63"/>
      <c r="F3715" s="63"/>
      <c r="G3715" s="191"/>
      <c r="H3715" s="191"/>
      <c r="I3715" s="191"/>
      <c r="J3715" s="191"/>
      <c r="K3715" s="191"/>
      <c r="L3715" s="191"/>
      <c r="M3715" s="191"/>
      <c r="N3715" s="191"/>
    </row>
    <row r="3716" spans="1:14" s="434" customFormat="1">
      <c r="A3716" s="191"/>
      <c r="B3716" s="191"/>
      <c r="C3716" s="63"/>
      <c r="D3716" s="191"/>
      <c r="E3716" s="63"/>
      <c r="F3716" s="63"/>
      <c r="G3716" s="191"/>
      <c r="H3716" s="191"/>
      <c r="I3716" s="191"/>
      <c r="J3716" s="191"/>
      <c r="K3716" s="191"/>
      <c r="L3716" s="191"/>
      <c r="M3716" s="191"/>
      <c r="N3716" s="191"/>
    </row>
    <row r="3717" spans="1:14" s="434" customFormat="1">
      <c r="A3717" s="191"/>
      <c r="B3717" s="191"/>
      <c r="C3717" s="63"/>
      <c r="D3717" s="191"/>
      <c r="E3717" s="63"/>
      <c r="F3717" s="63"/>
      <c r="G3717" s="191"/>
      <c r="H3717" s="191"/>
      <c r="I3717" s="191"/>
      <c r="J3717" s="191"/>
      <c r="K3717" s="191"/>
      <c r="L3717" s="191"/>
      <c r="M3717" s="191"/>
      <c r="N3717" s="191"/>
    </row>
    <row r="3718" spans="1:14" s="434" customFormat="1">
      <c r="A3718" s="191"/>
      <c r="B3718" s="191"/>
      <c r="C3718" s="63"/>
      <c r="D3718" s="191"/>
      <c r="E3718" s="63"/>
      <c r="F3718" s="63"/>
      <c r="G3718" s="191"/>
      <c r="H3718" s="191"/>
      <c r="I3718" s="191"/>
      <c r="J3718" s="191"/>
      <c r="K3718" s="191"/>
      <c r="L3718" s="191"/>
      <c r="M3718" s="191"/>
      <c r="N3718" s="191"/>
    </row>
    <row r="3719" spans="1:14" s="434" customFormat="1">
      <c r="A3719" s="191"/>
      <c r="B3719" s="191"/>
      <c r="C3719" s="63"/>
      <c r="D3719" s="191"/>
      <c r="E3719" s="63"/>
      <c r="F3719" s="63"/>
      <c r="G3719" s="191"/>
      <c r="H3719" s="191"/>
      <c r="I3719" s="191"/>
      <c r="J3719" s="191"/>
      <c r="K3719" s="191"/>
      <c r="L3719" s="191"/>
      <c r="M3719" s="191"/>
      <c r="N3719" s="191"/>
    </row>
    <row r="3720" spans="1:14" s="434" customFormat="1">
      <c r="A3720" s="191"/>
      <c r="B3720" s="191"/>
      <c r="C3720" s="63"/>
      <c r="D3720" s="191"/>
      <c r="E3720" s="63"/>
      <c r="F3720" s="63"/>
      <c r="G3720" s="191"/>
      <c r="H3720" s="191"/>
      <c r="I3720" s="191"/>
      <c r="J3720" s="191"/>
      <c r="K3720" s="191"/>
      <c r="L3720" s="191"/>
      <c r="M3720" s="191"/>
      <c r="N3720" s="191"/>
    </row>
    <row r="3721" spans="1:14" s="434" customFormat="1">
      <c r="A3721" s="191"/>
      <c r="B3721" s="191"/>
      <c r="C3721" s="63"/>
      <c r="D3721" s="191"/>
      <c r="E3721" s="63"/>
      <c r="F3721" s="63"/>
      <c r="G3721" s="191"/>
      <c r="H3721" s="191"/>
      <c r="I3721" s="191"/>
      <c r="J3721" s="191"/>
      <c r="K3721" s="191"/>
      <c r="L3721" s="191"/>
      <c r="M3721" s="191"/>
      <c r="N3721" s="191"/>
    </row>
    <row r="3722" spans="1:14" s="434" customFormat="1">
      <c r="A3722" s="191"/>
      <c r="B3722" s="191"/>
      <c r="C3722" s="63"/>
      <c r="D3722" s="191"/>
      <c r="E3722" s="63"/>
      <c r="F3722" s="63"/>
      <c r="G3722" s="191"/>
      <c r="H3722" s="191"/>
      <c r="I3722" s="191"/>
      <c r="J3722" s="191"/>
      <c r="K3722" s="191"/>
      <c r="L3722" s="191"/>
      <c r="M3722" s="191"/>
      <c r="N3722" s="191"/>
    </row>
    <row r="3723" spans="1:14" s="434" customFormat="1">
      <c r="A3723" s="191"/>
      <c r="B3723" s="191"/>
      <c r="C3723" s="63"/>
      <c r="D3723" s="191"/>
      <c r="E3723" s="63"/>
      <c r="F3723" s="63"/>
      <c r="G3723" s="191"/>
      <c r="H3723" s="191"/>
      <c r="I3723" s="191"/>
      <c r="J3723" s="191"/>
      <c r="K3723" s="191"/>
      <c r="L3723" s="191"/>
      <c r="M3723" s="191"/>
      <c r="N3723" s="191"/>
    </row>
    <row r="3724" spans="1:14" s="434" customFormat="1">
      <c r="A3724" s="191"/>
      <c r="B3724" s="191"/>
      <c r="C3724" s="63"/>
      <c r="D3724" s="191"/>
      <c r="E3724" s="63"/>
      <c r="F3724" s="63"/>
      <c r="G3724" s="191"/>
      <c r="H3724" s="191"/>
      <c r="I3724" s="191"/>
      <c r="J3724" s="191"/>
      <c r="K3724" s="191"/>
      <c r="L3724" s="191"/>
      <c r="M3724" s="191"/>
      <c r="N3724" s="191"/>
    </row>
    <row r="3725" spans="1:14" s="434" customFormat="1">
      <c r="A3725" s="191"/>
      <c r="B3725" s="191"/>
      <c r="C3725" s="63"/>
      <c r="D3725" s="191"/>
      <c r="E3725" s="63"/>
      <c r="F3725" s="63"/>
      <c r="G3725" s="191"/>
      <c r="H3725" s="191"/>
      <c r="I3725" s="191"/>
      <c r="J3725" s="191"/>
      <c r="K3725" s="191"/>
      <c r="L3725" s="191"/>
      <c r="M3725" s="191"/>
      <c r="N3725" s="191"/>
    </row>
    <row r="3726" spans="1:14" s="434" customFormat="1">
      <c r="A3726" s="191"/>
      <c r="B3726" s="191"/>
      <c r="C3726" s="63"/>
      <c r="D3726" s="191"/>
      <c r="E3726" s="63"/>
      <c r="F3726" s="63"/>
      <c r="G3726" s="191"/>
      <c r="H3726" s="191"/>
      <c r="I3726" s="191"/>
      <c r="J3726" s="191"/>
      <c r="K3726" s="191"/>
      <c r="L3726" s="191"/>
      <c r="M3726" s="191"/>
      <c r="N3726" s="191"/>
    </row>
    <row r="3727" spans="1:14" s="434" customFormat="1">
      <c r="A3727" s="191"/>
      <c r="B3727" s="191"/>
      <c r="C3727" s="63"/>
      <c r="D3727" s="191"/>
      <c r="E3727" s="63"/>
      <c r="F3727" s="63"/>
      <c r="G3727" s="191"/>
      <c r="H3727" s="191"/>
      <c r="I3727" s="191"/>
      <c r="J3727" s="191"/>
      <c r="K3727" s="191"/>
      <c r="L3727" s="191"/>
      <c r="M3727" s="191"/>
      <c r="N3727" s="191"/>
    </row>
    <row r="3728" spans="1:14" s="434" customFormat="1">
      <c r="A3728" s="191"/>
      <c r="B3728" s="191"/>
      <c r="C3728" s="63"/>
      <c r="D3728" s="191"/>
      <c r="E3728" s="63"/>
      <c r="F3728" s="63"/>
      <c r="G3728" s="191"/>
      <c r="H3728" s="191"/>
      <c r="I3728" s="191"/>
      <c r="J3728" s="191"/>
      <c r="K3728" s="191"/>
      <c r="L3728" s="191"/>
      <c r="M3728" s="191"/>
      <c r="N3728" s="191"/>
    </row>
    <row r="3729" spans="1:14" s="434" customFormat="1">
      <c r="A3729" s="191"/>
      <c r="B3729" s="191"/>
      <c r="C3729" s="63"/>
      <c r="D3729" s="191"/>
      <c r="E3729" s="63"/>
      <c r="F3729" s="63"/>
      <c r="G3729" s="191"/>
      <c r="H3729" s="191"/>
      <c r="I3729" s="191"/>
      <c r="J3729" s="191"/>
      <c r="K3729" s="191"/>
      <c r="L3729" s="191"/>
      <c r="M3729" s="191"/>
      <c r="N3729" s="191"/>
    </row>
    <row r="3730" spans="1:14" s="434" customFormat="1">
      <c r="A3730" s="191"/>
      <c r="B3730" s="191"/>
      <c r="C3730" s="63"/>
      <c r="D3730" s="191"/>
      <c r="E3730" s="63"/>
      <c r="F3730" s="63"/>
      <c r="G3730" s="191"/>
      <c r="H3730" s="191"/>
      <c r="I3730" s="191"/>
      <c r="J3730" s="191"/>
      <c r="K3730" s="191"/>
      <c r="L3730" s="191"/>
      <c r="M3730" s="191"/>
      <c r="N3730" s="191"/>
    </row>
    <row r="3731" spans="1:14" s="434" customFormat="1">
      <c r="A3731" s="191"/>
      <c r="B3731" s="191"/>
      <c r="C3731" s="63"/>
      <c r="D3731" s="191"/>
      <c r="E3731" s="63"/>
      <c r="F3731" s="63"/>
      <c r="G3731" s="191"/>
      <c r="H3731" s="191"/>
      <c r="I3731" s="191"/>
      <c r="J3731" s="191"/>
      <c r="K3731" s="191"/>
      <c r="L3731" s="191"/>
      <c r="M3731" s="191"/>
      <c r="N3731" s="191"/>
    </row>
    <row r="3732" spans="1:14" s="434" customFormat="1">
      <c r="A3732" s="191"/>
      <c r="B3732" s="191"/>
      <c r="C3732" s="63"/>
      <c r="D3732" s="191"/>
      <c r="E3732" s="63"/>
      <c r="F3732" s="63"/>
      <c r="G3732" s="191"/>
      <c r="H3732" s="191"/>
      <c r="I3732" s="191"/>
      <c r="J3732" s="191"/>
      <c r="K3732" s="191"/>
      <c r="L3732" s="191"/>
      <c r="M3732" s="191"/>
      <c r="N3732" s="191"/>
    </row>
    <row r="3733" spans="1:14" s="434" customFormat="1">
      <c r="A3733" s="191"/>
      <c r="B3733" s="191"/>
      <c r="C3733" s="63"/>
      <c r="D3733" s="191"/>
      <c r="E3733" s="63"/>
      <c r="F3733" s="63"/>
      <c r="G3733" s="191"/>
      <c r="H3733" s="191"/>
      <c r="I3733" s="191"/>
      <c r="J3733" s="191"/>
      <c r="K3733" s="191"/>
      <c r="L3733" s="191"/>
      <c r="M3733" s="191"/>
      <c r="N3733" s="191"/>
    </row>
    <row r="3734" spans="1:14" s="434" customFormat="1">
      <c r="A3734" s="191"/>
      <c r="B3734" s="191"/>
      <c r="C3734" s="63"/>
      <c r="D3734" s="191"/>
      <c r="E3734" s="63"/>
      <c r="F3734" s="63"/>
      <c r="G3734" s="191"/>
      <c r="H3734" s="191"/>
      <c r="I3734" s="191"/>
      <c r="J3734" s="191"/>
      <c r="K3734" s="191"/>
      <c r="L3734" s="191"/>
      <c r="M3734" s="191"/>
      <c r="N3734" s="191"/>
    </row>
    <row r="3735" spans="1:14" s="434" customFormat="1">
      <c r="A3735" s="191"/>
      <c r="B3735" s="191"/>
      <c r="C3735" s="63"/>
      <c r="D3735" s="191"/>
      <c r="E3735" s="63"/>
      <c r="F3735" s="63"/>
      <c r="G3735" s="191"/>
      <c r="H3735" s="191"/>
      <c r="I3735" s="191"/>
      <c r="J3735" s="191"/>
      <c r="K3735" s="191"/>
      <c r="L3735" s="191"/>
      <c r="M3735" s="191"/>
      <c r="N3735" s="191"/>
    </row>
    <row r="3736" spans="1:14" s="434" customFormat="1">
      <c r="A3736" s="191"/>
      <c r="B3736" s="191"/>
      <c r="C3736" s="63"/>
      <c r="D3736" s="191"/>
      <c r="E3736" s="63"/>
      <c r="F3736" s="63"/>
      <c r="G3736" s="191"/>
      <c r="H3736" s="191"/>
      <c r="I3736" s="191"/>
      <c r="J3736" s="191"/>
      <c r="K3736" s="191"/>
      <c r="L3736" s="191"/>
      <c r="M3736" s="191"/>
      <c r="N3736" s="191"/>
    </row>
    <row r="3737" spans="1:14" s="434" customFormat="1">
      <c r="A3737" s="191"/>
      <c r="B3737" s="191"/>
      <c r="C3737" s="63"/>
      <c r="D3737" s="191"/>
      <c r="E3737" s="63"/>
      <c r="F3737" s="63"/>
      <c r="G3737" s="191"/>
      <c r="H3737" s="191"/>
      <c r="I3737" s="191"/>
      <c r="J3737" s="191"/>
      <c r="K3737" s="191"/>
      <c r="L3737" s="191"/>
      <c r="M3737" s="191"/>
      <c r="N3737" s="191"/>
    </row>
    <row r="3738" spans="1:14" s="434" customFormat="1">
      <c r="A3738" s="191"/>
      <c r="B3738" s="191"/>
      <c r="C3738" s="63"/>
      <c r="D3738" s="191"/>
      <c r="E3738" s="63"/>
      <c r="F3738" s="63"/>
      <c r="G3738" s="191"/>
      <c r="H3738" s="191"/>
      <c r="I3738" s="191"/>
      <c r="J3738" s="191"/>
      <c r="K3738" s="191"/>
      <c r="L3738" s="191"/>
      <c r="M3738" s="191"/>
      <c r="N3738" s="191"/>
    </row>
    <row r="3739" spans="1:14" s="434" customFormat="1">
      <c r="A3739" s="191"/>
      <c r="B3739" s="191"/>
      <c r="C3739" s="63"/>
      <c r="D3739" s="191"/>
      <c r="E3739" s="63"/>
      <c r="F3739" s="63"/>
      <c r="G3739" s="191"/>
      <c r="H3739" s="191"/>
      <c r="I3739" s="191"/>
      <c r="J3739" s="191"/>
      <c r="K3739" s="191"/>
      <c r="L3739" s="191"/>
      <c r="M3739" s="191"/>
      <c r="N3739" s="191"/>
    </row>
    <row r="3740" spans="1:14" s="434" customFormat="1">
      <c r="A3740" s="191"/>
      <c r="B3740" s="191"/>
      <c r="C3740" s="63"/>
      <c r="D3740" s="191"/>
      <c r="E3740" s="63"/>
      <c r="F3740" s="63"/>
      <c r="G3740" s="191"/>
      <c r="H3740" s="191"/>
      <c r="I3740" s="191"/>
      <c r="J3740" s="191"/>
      <c r="K3740" s="191"/>
      <c r="L3740" s="191"/>
      <c r="M3740" s="191"/>
      <c r="N3740" s="191"/>
    </row>
    <row r="3741" spans="1:14" s="434" customFormat="1">
      <c r="A3741" s="191"/>
      <c r="B3741" s="191"/>
      <c r="C3741" s="63"/>
      <c r="D3741" s="191"/>
      <c r="E3741" s="63"/>
      <c r="F3741" s="63"/>
      <c r="G3741" s="191"/>
      <c r="H3741" s="191"/>
      <c r="I3741" s="191"/>
      <c r="J3741" s="191"/>
      <c r="K3741" s="191"/>
      <c r="L3741" s="191"/>
      <c r="M3741" s="191"/>
      <c r="N3741" s="191"/>
    </row>
    <row r="3742" spans="1:14" s="434" customFormat="1">
      <c r="A3742" s="191"/>
      <c r="B3742" s="191"/>
      <c r="C3742" s="63"/>
      <c r="D3742" s="191"/>
      <c r="E3742" s="63"/>
      <c r="F3742" s="63"/>
      <c r="G3742" s="191"/>
      <c r="H3742" s="191"/>
      <c r="I3742" s="191"/>
      <c r="J3742" s="191"/>
      <c r="K3742" s="191"/>
      <c r="L3742" s="191"/>
      <c r="M3742" s="191"/>
      <c r="N3742" s="191"/>
    </row>
    <row r="3743" spans="1:14" s="434" customFormat="1">
      <c r="A3743" s="191"/>
      <c r="B3743" s="191"/>
      <c r="C3743" s="63"/>
      <c r="D3743" s="191"/>
      <c r="E3743" s="63"/>
      <c r="F3743" s="63"/>
      <c r="G3743" s="191"/>
      <c r="H3743" s="191"/>
      <c r="I3743" s="191"/>
      <c r="J3743" s="191"/>
      <c r="K3743" s="191"/>
      <c r="L3743" s="191"/>
      <c r="M3743" s="191"/>
      <c r="N3743" s="191"/>
    </row>
    <row r="3744" spans="1:14" s="434" customFormat="1">
      <c r="A3744" s="191"/>
      <c r="B3744" s="191"/>
      <c r="C3744" s="63"/>
      <c r="D3744" s="191"/>
      <c r="E3744" s="63"/>
      <c r="F3744" s="63"/>
      <c r="G3744" s="191"/>
      <c r="H3744" s="191"/>
      <c r="I3744" s="191"/>
      <c r="J3744" s="191"/>
      <c r="K3744" s="191"/>
      <c r="L3744" s="191"/>
      <c r="M3744" s="191"/>
      <c r="N3744" s="191"/>
    </row>
    <row r="3745" spans="1:14" s="434" customFormat="1">
      <c r="A3745" s="191"/>
      <c r="B3745" s="191"/>
      <c r="C3745" s="63"/>
      <c r="D3745" s="191"/>
      <c r="E3745" s="63"/>
      <c r="F3745" s="63"/>
      <c r="G3745" s="191"/>
      <c r="H3745" s="191"/>
      <c r="I3745" s="191"/>
      <c r="J3745" s="191"/>
      <c r="K3745" s="191"/>
      <c r="L3745" s="191"/>
      <c r="M3745" s="191"/>
      <c r="N3745" s="191"/>
    </row>
    <row r="3746" spans="1:14" s="434" customFormat="1">
      <c r="A3746" s="191"/>
      <c r="B3746" s="191"/>
      <c r="C3746" s="63"/>
      <c r="D3746" s="191"/>
      <c r="E3746" s="63"/>
      <c r="F3746" s="63"/>
      <c r="G3746" s="191"/>
      <c r="H3746" s="191"/>
      <c r="I3746" s="191"/>
      <c r="J3746" s="191"/>
      <c r="K3746" s="191"/>
      <c r="L3746" s="191"/>
      <c r="M3746" s="191"/>
      <c r="N3746" s="191"/>
    </row>
    <row r="3747" spans="1:14" s="434" customFormat="1">
      <c r="A3747" s="191"/>
      <c r="B3747" s="191"/>
      <c r="C3747" s="63"/>
      <c r="D3747" s="191"/>
      <c r="E3747" s="63"/>
      <c r="F3747" s="63"/>
      <c r="G3747" s="191"/>
      <c r="H3747" s="191"/>
      <c r="I3747" s="191"/>
      <c r="J3747" s="191"/>
      <c r="K3747" s="191"/>
      <c r="L3747" s="191"/>
      <c r="M3747" s="191"/>
      <c r="N3747" s="191"/>
    </row>
    <row r="3748" spans="1:14" s="434" customFormat="1">
      <c r="A3748" s="191"/>
      <c r="B3748" s="191"/>
      <c r="C3748" s="63"/>
      <c r="D3748" s="191"/>
      <c r="E3748" s="63"/>
      <c r="F3748" s="63"/>
      <c r="G3748" s="191"/>
      <c r="H3748" s="191"/>
      <c r="I3748" s="191"/>
      <c r="J3748" s="191"/>
      <c r="K3748" s="191"/>
      <c r="L3748" s="191"/>
      <c r="M3748" s="191"/>
      <c r="N3748" s="191"/>
    </row>
    <row r="3749" spans="1:14" s="434" customFormat="1">
      <c r="A3749" s="191"/>
      <c r="B3749" s="191"/>
      <c r="C3749" s="63"/>
      <c r="D3749" s="191"/>
      <c r="E3749" s="63"/>
      <c r="F3749" s="63"/>
      <c r="G3749" s="191"/>
      <c r="H3749" s="191"/>
      <c r="I3749" s="191"/>
      <c r="J3749" s="191"/>
      <c r="K3749" s="191"/>
      <c r="L3749" s="191"/>
      <c r="M3749" s="191"/>
      <c r="N3749" s="191"/>
    </row>
    <row r="3750" spans="1:14" s="434" customFormat="1">
      <c r="A3750" s="191"/>
      <c r="B3750" s="191"/>
      <c r="C3750" s="63"/>
      <c r="D3750" s="191"/>
      <c r="E3750" s="63"/>
      <c r="F3750" s="63"/>
      <c r="G3750" s="191"/>
      <c r="H3750" s="191"/>
      <c r="I3750" s="191"/>
      <c r="J3750" s="191"/>
      <c r="K3750" s="191"/>
      <c r="L3750" s="191"/>
      <c r="M3750" s="191"/>
      <c r="N3750" s="191"/>
    </row>
    <row r="3751" spans="1:14" s="434" customFormat="1">
      <c r="A3751" s="191"/>
      <c r="B3751" s="191"/>
      <c r="C3751" s="63"/>
      <c r="D3751" s="191"/>
      <c r="E3751" s="63"/>
      <c r="F3751" s="63"/>
      <c r="G3751" s="191"/>
      <c r="H3751" s="191"/>
      <c r="I3751" s="191"/>
      <c r="J3751" s="191"/>
      <c r="K3751" s="191"/>
      <c r="L3751" s="191"/>
      <c r="M3751" s="191"/>
      <c r="N3751" s="191"/>
    </row>
    <row r="3752" spans="1:14" s="434" customFormat="1">
      <c r="A3752" s="191"/>
      <c r="B3752" s="191"/>
      <c r="C3752" s="63"/>
      <c r="D3752" s="191"/>
      <c r="E3752" s="63"/>
      <c r="F3752" s="63"/>
      <c r="G3752" s="191"/>
      <c r="H3752" s="191"/>
      <c r="I3752" s="191"/>
      <c r="J3752" s="191"/>
      <c r="K3752" s="191"/>
      <c r="L3752" s="191"/>
      <c r="M3752" s="191"/>
      <c r="N3752" s="191"/>
    </row>
    <row r="3753" spans="1:14" s="434" customFormat="1">
      <c r="A3753" s="191"/>
      <c r="B3753" s="191"/>
      <c r="C3753" s="63"/>
      <c r="D3753" s="191"/>
      <c r="E3753" s="63"/>
      <c r="F3753" s="63"/>
      <c r="G3753" s="191"/>
      <c r="H3753" s="191"/>
      <c r="I3753" s="191"/>
      <c r="J3753" s="191"/>
      <c r="K3753" s="191"/>
      <c r="L3753" s="191"/>
      <c r="M3753" s="191"/>
      <c r="N3753" s="191"/>
    </row>
    <row r="3754" spans="1:14" s="434" customFormat="1">
      <c r="A3754" s="191"/>
      <c r="B3754" s="191"/>
      <c r="C3754" s="63"/>
      <c r="D3754" s="191"/>
      <c r="E3754" s="63"/>
      <c r="F3754" s="63"/>
      <c r="G3754" s="191"/>
      <c r="H3754" s="191"/>
      <c r="I3754" s="191"/>
      <c r="J3754" s="191"/>
      <c r="K3754" s="191"/>
      <c r="L3754" s="191"/>
      <c r="M3754" s="191"/>
      <c r="N3754" s="191"/>
    </row>
    <row r="3755" spans="1:14" s="434" customFormat="1">
      <c r="A3755" s="191"/>
      <c r="B3755" s="191"/>
      <c r="C3755" s="63"/>
      <c r="D3755" s="191"/>
      <c r="E3755" s="63"/>
      <c r="F3755" s="63"/>
      <c r="G3755" s="191"/>
      <c r="H3755" s="191"/>
      <c r="I3755" s="191"/>
      <c r="J3755" s="191"/>
      <c r="K3755" s="191"/>
      <c r="L3755" s="191"/>
      <c r="M3755" s="191"/>
      <c r="N3755" s="191"/>
    </row>
    <row r="3756" spans="1:14" s="434" customFormat="1">
      <c r="A3756" s="191"/>
      <c r="B3756" s="191"/>
      <c r="C3756" s="63"/>
      <c r="D3756" s="191"/>
      <c r="E3756" s="63"/>
      <c r="F3756" s="63"/>
      <c r="G3756" s="191"/>
      <c r="H3756" s="191"/>
      <c r="I3756" s="191"/>
      <c r="J3756" s="191"/>
      <c r="K3756" s="191"/>
      <c r="L3756" s="191"/>
      <c r="M3756" s="191"/>
      <c r="N3756" s="191"/>
    </row>
    <row r="3757" spans="1:14" s="434" customFormat="1">
      <c r="A3757" s="191"/>
      <c r="B3757" s="191"/>
      <c r="C3757" s="63"/>
      <c r="D3757" s="191"/>
      <c r="E3757" s="63"/>
      <c r="F3757" s="63"/>
      <c r="G3757" s="191"/>
      <c r="H3757" s="191"/>
      <c r="I3757" s="191"/>
      <c r="J3757" s="191"/>
      <c r="K3757" s="191"/>
      <c r="L3757" s="191"/>
      <c r="M3757" s="191"/>
      <c r="N3757" s="191"/>
    </row>
    <row r="3758" spans="1:14" s="434" customFormat="1">
      <c r="A3758" s="191"/>
      <c r="B3758" s="191"/>
      <c r="C3758" s="63"/>
      <c r="D3758" s="191"/>
      <c r="E3758" s="63"/>
      <c r="F3758" s="63"/>
      <c r="G3758" s="191"/>
      <c r="H3758" s="191"/>
      <c r="I3758" s="191"/>
      <c r="J3758" s="191"/>
      <c r="K3758" s="191"/>
      <c r="L3758" s="191"/>
      <c r="M3758" s="191"/>
      <c r="N3758" s="191"/>
    </row>
    <row r="3759" spans="1:14" s="434" customFormat="1">
      <c r="A3759" s="191"/>
      <c r="B3759" s="191"/>
      <c r="C3759" s="63"/>
      <c r="D3759" s="191"/>
      <c r="E3759" s="63"/>
      <c r="F3759" s="63"/>
      <c r="G3759" s="191"/>
      <c r="H3759" s="191"/>
      <c r="I3759" s="191"/>
      <c r="J3759" s="191"/>
      <c r="K3759" s="191"/>
      <c r="L3759" s="191"/>
      <c r="M3759" s="191"/>
      <c r="N3759" s="191"/>
    </row>
    <row r="3760" spans="1:14" s="434" customFormat="1">
      <c r="A3760" s="191"/>
      <c r="B3760" s="191"/>
      <c r="C3760" s="63"/>
      <c r="D3760" s="191"/>
      <c r="E3760" s="63"/>
      <c r="F3760" s="63"/>
      <c r="G3760" s="191"/>
      <c r="H3760" s="191"/>
      <c r="I3760" s="191"/>
      <c r="J3760" s="191"/>
      <c r="K3760" s="191"/>
      <c r="L3760" s="191"/>
      <c r="M3760" s="191"/>
      <c r="N3760" s="191"/>
    </row>
    <row r="3761" spans="1:14" s="434" customFormat="1">
      <c r="A3761" s="191"/>
      <c r="B3761" s="191"/>
      <c r="C3761" s="63"/>
      <c r="D3761" s="191"/>
      <c r="E3761" s="63"/>
      <c r="F3761" s="63"/>
      <c r="G3761" s="191"/>
      <c r="H3761" s="191"/>
      <c r="I3761" s="191"/>
      <c r="J3761" s="191"/>
      <c r="K3761" s="191"/>
      <c r="L3761" s="191"/>
      <c r="M3761" s="191"/>
      <c r="N3761" s="191"/>
    </row>
    <row r="3762" spans="1:14" s="434" customFormat="1">
      <c r="A3762" s="191"/>
      <c r="B3762" s="191"/>
      <c r="C3762" s="63"/>
      <c r="D3762" s="191"/>
      <c r="E3762" s="63"/>
      <c r="F3762" s="63"/>
      <c r="G3762" s="191"/>
      <c r="H3762" s="191"/>
      <c r="I3762" s="191"/>
      <c r="J3762" s="191"/>
      <c r="K3762" s="191"/>
      <c r="L3762" s="191"/>
      <c r="M3762" s="191"/>
      <c r="N3762" s="191"/>
    </row>
    <row r="3763" spans="1:14" s="434" customFormat="1">
      <c r="A3763" s="191"/>
      <c r="B3763" s="191"/>
      <c r="C3763" s="63"/>
      <c r="D3763" s="191"/>
      <c r="E3763" s="63"/>
      <c r="F3763" s="63"/>
      <c r="G3763" s="191"/>
      <c r="H3763" s="191"/>
      <c r="I3763" s="191"/>
      <c r="J3763" s="191"/>
      <c r="K3763" s="191"/>
      <c r="L3763" s="191"/>
      <c r="M3763" s="191"/>
      <c r="N3763" s="191"/>
    </row>
    <row r="3764" spans="1:14" s="434" customFormat="1">
      <c r="A3764" s="191"/>
      <c r="B3764" s="191"/>
      <c r="C3764" s="63"/>
      <c r="D3764" s="191"/>
      <c r="E3764" s="63"/>
      <c r="F3764" s="63"/>
      <c r="G3764" s="191"/>
      <c r="H3764" s="191"/>
      <c r="I3764" s="191"/>
      <c r="J3764" s="191"/>
      <c r="K3764" s="191"/>
      <c r="L3764" s="191"/>
      <c r="M3764" s="191"/>
      <c r="N3764" s="191"/>
    </row>
    <row r="3765" spans="1:14" s="434" customFormat="1">
      <c r="A3765" s="191"/>
      <c r="B3765" s="191"/>
      <c r="C3765" s="63"/>
      <c r="D3765" s="191"/>
      <c r="E3765" s="63"/>
      <c r="F3765" s="63"/>
      <c r="G3765" s="191"/>
      <c r="H3765" s="191"/>
      <c r="I3765" s="191"/>
      <c r="J3765" s="191"/>
      <c r="K3765" s="191"/>
      <c r="L3765" s="191"/>
      <c r="M3765" s="191"/>
      <c r="N3765" s="191"/>
    </row>
    <row r="3766" spans="1:14" s="434" customFormat="1">
      <c r="A3766" s="191"/>
      <c r="B3766" s="191"/>
      <c r="C3766" s="63"/>
      <c r="D3766" s="191"/>
      <c r="E3766" s="63"/>
      <c r="F3766" s="63"/>
      <c r="G3766" s="191"/>
      <c r="H3766" s="191"/>
      <c r="I3766" s="191"/>
      <c r="J3766" s="191"/>
      <c r="K3766" s="191"/>
      <c r="L3766" s="191"/>
      <c r="M3766" s="191"/>
      <c r="N3766" s="191"/>
    </row>
    <row r="3767" spans="1:14" s="434" customFormat="1">
      <c r="A3767" s="191"/>
      <c r="B3767" s="191"/>
      <c r="C3767" s="63"/>
      <c r="D3767" s="191"/>
      <c r="E3767" s="63"/>
      <c r="F3767" s="63"/>
      <c r="G3767" s="191"/>
      <c r="H3767" s="191"/>
      <c r="I3767" s="191"/>
      <c r="J3767" s="191"/>
      <c r="K3767" s="191"/>
      <c r="L3767" s="191"/>
      <c r="M3767" s="191"/>
      <c r="N3767" s="191"/>
    </row>
    <row r="3768" spans="1:14" s="434" customFormat="1">
      <c r="A3768" s="191"/>
      <c r="B3768" s="191"/>
      <c r="C3768" s="63"/>
      <c r="D3768" s="191"/>
      <c r="E3768" s="63"/>
      <c r="F3768" s="63"/>
      <c r="G3768" s="191"/>
      <c r="H3768" s="191"/>
      <c r="I3768" s="191"/>
      <c r="J3768" s="191"/>
      <c r="K3768" s="191"/>
      <c r="L3768" s="191"/>
      <c r="M3768" s="191"/>
      <c r="N3768" s="191"/>
    </row>
    <row r="3769" spans="1:14" s="434" customFormat="1">
      <c r="A3769" s="191"/>
      <c r="B3769" s="191"/>
      <c r="C3769" s="63"/>
      <c r="D3769" s="191"/>
      <c r="E3769" s="63"/>
      <c r="F3769" s="63"/>
      <c r="G3769" s="191"/>
      <c r="H3769" s="191"/>
      <c r="I3769" s="191"/>
      <c r="J3769" s="191"/>
      <c r="K3769" s="191"/>
      <c r="L3769" s="191"/>
      <c r="M3769" s="191"/>
      <c r="N3769" s="191"/>
    </row>
    <row r="3770" spans="1:14" s="434" customFormat="1">
      <c r="A3770" s="191"/>
      <c r="B3770" s="191"/>
      <c r="C3770" s="63"/>
      <c r="D3770" s="191"/>
      <c r="E3770" s="63"/>
      <c r="F3770" s="63"/>
      <c r="G3770" s="191"/>
      <c r="H3770" s="191"/>
      <c r="I3770" s="191"/>
      <c r="J3770" s="191"/>
      <c r="K3770" s="191"/>
      <c r="L3770" s="191"/>
      <c r="M3770" s="191"/>
      <c r="N3770" s="191"/>
    </row>
    <row r="3771" spans="1:14" s="434" customFormat="1">
      <c r="A3771" s="191"/>
      <c r="B3771" s="191"/>
      <c r="C3771" s="63"/>
      <c r="D3771" s="191"/>
      <c r="E3771" s="63"/>
      <c r="F3771" s="63"/>
      <c r="G3771" s="191"/>
      <c r="H3771" s="191"/>
      <c r="I3771" s="191"/>
      <c r="J3771" s="191"/>
      <c r="K3771" s="191"/>
      <c r="L3771" s="191"/>
      <c r="M3771" s="191"/>
      <c r="N3771" s="191"/>
    </row>
    <row r="3772" spans="1:14" s="434" customFormat="1">
      <c r="A3772" s="191"/>
      <c r="B3772" s="191"/>
      <c r="C3772" s="63"/>
      <c r="D3772" s="191"/>
      <c r="E3772" s="63"/>
      <c r="F3772" s="63"/>
      <c r="G3772" s="191"/>
      <c r="H3772" s="191"/>
      <c r="I3772" s="191"/>
      <c r="J3772" s="191"/>
      <c r="K3772" s="191"/>
      <c r="L3772" s="191"/>
      <c r="M3772" s="191"/>
      <c r="N3772" s="191"/>
    </row>
    <row r="3773" spans="1:14" s="434" customFormat="1">
      <c r="A3773" s="191"/>
      <c r="B3773" s="191"/>
      <c r="C3773" s="63"/>
      <c r="D3773" s="191"/>
      <c r="E3773" s="63"/>
      <c r="F3773" s="63"/>
      <c r="G3773" s="191"/>
      <c r="H3773" s="191"/>
      <c r="I3773" s="191"/>
      <c r="J3773" s="191"/>
      <c r="K3773" s="191"/>
      <c r="L3773" s="191"/>
      <c r="M3773" s="191"/>
      <c r="N3773" s="191"/>
    </row>
    <row r="3774" spans="1:14" s="434" customFormat="1">
      <c r="A3774" s="191"/>
      <c r="B3774" s="191"/>
      <c r="C3774" s="63"/>
      <c r="D3774" s="191"/>
      <c r="E3774" s="63"/>
      <c r="F3774" s="63"/>
      <c r="G3774" s="191"/>
      <c r="H3774" s="191"/>
      <c r="I3774" s="191"/>
      <c r="J3774" s="191"/>
      <c r="K3774" s="191"/>
      <c r="L3774" s="191"/>
      <c r="M3774" s="191"/>
      <c r="N3774" s="191"/>
    </row>
    <row r="3775" spans="1:14" s="434" customFormat="1">
      <c r="A3775" s="191"/>
      <c r="B3775" s="191"/>
      <c r="C3775" s="63"/>
      <c r="D3775" s="191"/>
      <c r="E3775" s="63"/>
      <c r="F3775" s="63"/>
      <c r="G3775" s="191"/>
      <c r="H3775" s="191"/>
      <c r="I3775" s="191"/>
      <c r="J3775" s="191"/>
      <c r="K3775" s="191"/>
      <c r="L3775" s="191"/>
      <c r="M3775" s="191"/>
      <c r="N3775" s="191"/>
    </row>
    <row r="3776" spans="1:14" s="434" customFormat="1">
      <c r="A3776" s="191"/>
      <c r="B3776" s="191"/>
      <c r="C3776" s="63"/>
      <c r="D3776" s="191"/>
      <c r="E3776" s="63"/>
      <c r="F3776" s="63"/>
      <c r="G3776" s="191"/>
      <c r="H3776" s="191"/>
      <c r="I3776" s="191"/>
      <c r="J3776" s="191"/>
      <c r="K3776" s="191"/>
      <c r="L3776" s="191"/>
      <c r="M3776" s="191"/>
      <c r="N3776" s="191"/>
    </row>
    <row r="3777" spans="1:14" s="434" customFormat="1">
      <c r="A3777" s="191"/>
      <c r="B3777" s="191"/>
      <c r="C3777" s="63"/>
      <c r="D3777" s="191"/>
      <c r="E3777" s="63"/>
      <c r="F3777" s="63"/>
      <c r="G3777" s="191"/>
      <c r="H3777" s="191"/>
      <c r="I3777" s="191"/>
      <c r="J3777" s="191"/>
      <c r="K3777" s="191"/>
      <c r="L3777" s="191"/>
      <c r="M3777" s="191"/>
      <c r="N3777" s="191"/>
    </row>
    <row r="3778" spans="1:14" s="434" customFormat="1">
      <c r="A3778" s="191"/>
      <c r="B3778" s="191"/>
      <c r="C3778" s="63"/>
      <c r="D3778" s="191"/>
      <c r="E3778" s="63"/>
      <c r="F3778" s="63"/>
      <c r="G3778" s="191"/>
      <c r="H3778" s="191"/>
      <c r="I3778" s="191"/>
      <c r="J3778" s="191"/>
      <c r="K3778" s="191"/>
      <c r="L3778" s="191"/>
      <c r="M3778" s="191"/>
      <c r="N3778" s="191"/>
    </row>
    <row r="3779" spans="1:14" s="434" customFormat="1">
      <c r="A3779" s="191"/>
      <c r="B3779" s="191"/>
      <c r="C3779" s="63"/>
      <c r="D3779" s="191"/>
      <c r="E3779" s="63"/>
      <c r="F3779" s="63"/>
      <c r="G3779" s="191"/>
      <c r="H3779" s="191"/>
      <c r="I3779" s="191"/>
      <c r="J3779" s="191"/>
      <c r="K3779" s="191"/>
      <c r="L3779" s="191"/>
      <c r="M3779" s="191"/>
      <c r="N3779" s="191"/>
    </row>
    <row r="3780" spans="1:14" s="434" customFormat="1">
      <c r="A3780" s="191"/>
      <c r="B3780" s="191"/>
      <c r="C3780" s="63"/>
      <c r="D3780" s="191"/>
      <c r="E3780" s="63"/>
      <c r="F3780" s="63"/>
      <c r="G3780" s="191"/>
      <c r="H3780" s="191"/>
      <c r="I3780" s="191"/>
      <c r="J3780" s="191"/>
      <c r="K3780" s="191"/>
      <c r="L3780" s="191"/>
      <c r="M3780" s="191"/>
      <c r="N3780" s="191"/>
    </row>
    <row r="3781" spans="1:14" s="434" customFormat="1">
      <c r="A3781" s="191"/>
      <c r="B3781" s="191"/>
      <c r="C3781" s="63"/>
      <c r="D3781" s="191"/>
      <c r="E3781" s="63"/>
      <c r="F3781" s="63"/>
      <c r="G3781" s="191"/>
      <c r="H3781" s="191"/>
      <c r="I3781" s="191"/>
      <c r="J3781" s="191"/>
      <c r="K3781" s="191"/>
      <c r="L3781" s="191"/>
      <c r="M3781" s="191"/>
      <c r="N3781" s="191"/>
    </row>
    <row r="3782" spans="1:14" s="434" customFormat="1">
      <c r="A3782" s="191"/>
      <c r="B3782" s="191"/>
      <c r="C3782" s="63"/>
      <c r="D3782" s="191"/>
      <c r="E3782" s="63"/>
      <c r="F3782" s="63"/>
      <c r="G3782" s="191"/>
      <c r="H3782" s="191"/>
      <c r="I3782" s="191"/>
      <c r="J3782" s="191"/>
      <c r="K3782" s="191"/>
      <c r="L3782" s="191"/>
      <c r="M3782" s="191"/>
      <c r="N3782" s="191"/>
    </row>
    <row r="3783" spans="1:14" s="434" customFormat="1">
      <c r="A3783" s="191"/>
      <c r="B3783" s="191"/>
      <c r="C3783" s="63"/>
      <c r="D3783" s="191"/>
      <c r="E3783" s="63"/>
      <c r="F3783" s="63"/>
      <c r="G3783" s="191"/>
      <c r="H3783" s="191"/>
      <c r="I3783" s="191"/>
      <c r="J3783" s="191"/>
      <c r="K3783" s="191"/>
      <c r="L3783" s="191"/>
      <c r="M3783" s="191"/>
      <c r="N3783" s="191"/>
    </row>
    <row r="3784" spans="1:14" s="434" customFormat="1">
      <c r="A3784" s="191"/>
      <c r="B3784" s="191"/>
      <c r="C3784" s="63"/>
      <c r="D3784" s="191"/>
      <c r="E3784" s="63"/>
      <c r="F3784" s="63"/>
      <c r="G3784" s="191"/>
      <c r="H3784" s="191"/>
      <c r="I3784" s="191"/>
      <c r="J3784" s="191"/>
      <c r="K3784" s="191"/>
      <c r="L3784" s="191"/>
      <c r="M3784" s="191"/>
      <c r="N3784" s="191"/>
    </row>
    <row r="3785" spans="1:14" s="434" customFormat="1">
      <c r="A3785" s="191"/>
      <c r="B3785" s="191"/>
      <c r="C3785" s="63"/>
      <c r="D3785" s="191"/>
      <c r="E3785" s="63"/>
      <c r="F3785" s="63"/>
      <c r="G3785" s="191"/>
      <c r="H3785" s="191"/>
      <c r="I3785" s="191"/>
      <c r="J3785" s="191"/>
      <c r="K3785" s="191"/>
      <c r="L3785" s="191"/>
      <c r="M3785" s="191"/>
      <c r="N3785" s="191"/>
    </row>
    <row r="3786" spans="1:14" s="434" customFormat="1">
      <c r="A3786" s="191"/>
      <c r="B3786" s="191"/>
      <c r="C3786" s="63"/>
      <c r="D3786" s="191"/>
      <c r="E3786" s="63"/>
      <c r="F3786" s="63"/>
      <c r="G3786" s="191"/>
      <c r="H3786" s="191"/>
      <c r="I3786" s="191"/>
      <c r="J3786" s="191"/>
      <c r="K3786" s="191"/>
      <c r="L3786" s="191"/>
      <c r="M3786" s="191"/>
      <c r="N3786" s="191"/>
    </row>
    <row r="3787" spans="1:14" s="434" customFormat="1">
      <c r="A3787" s="191"/>
      <c r="B3787" s="191"/>
      <c r="C3787" s="63"/>
      <c r="D3787" s="191"/>
      <c r="E3787" s="63"/>
      <c r="F3787" s="63"/>
      <c r="G3787" s="191"/>
      <c r="H3787" s="191"/>
      <c r="I3787" s="191"/>
      <c r="J3787" s="191"/>
      <c r="K3787" s="191"/>
      <c r="L3787" s="191"/>
      <c r="M3787" s="191"/>
      <c r="N3787" s="191"/>
    </row>
    <row r="3788" spans="1:14" s="434" customFormat="1">
      <c r="A3788" s="191"/>
      <c r="B3788" s="191"/>
      <c r="C3788" s="63"/>
      <c r="D3788" s="191"/>
      <c r="E3788" s="63"/>
      <c r="F3788" s="63"/>
      <c r="G3788" s="191"/>
      <c r="H3788" s="191"/>
      <c r="I3788" s="191"/>
      <c r="J3788" s="191"/>
      <c r="K3788" s="191"/>
      <c r="L3788" s="191"/>
      <c r="M3788" s="191"/>
      <c r="N3788" s="191"/>
    </row>
    <row r="3789" spans="1:14" s="434" customFormat="1">
      <c r="A3789" s="191"/>
      <c r="B3789" s="191"/>
      <c r="C3789" s="63"/>
      <c r="D3789" s="191"/>
      <c r="E3789" s="63"/>
      <c r="F3789" s="63"/>
      <c r="G3789" s="191"/>
      <c r="H3789" s="191"/>
      <c r="I3789" s="191"/>
      <c r="J3789" s="191"/>
      <c r="K3789" s="191"/>
      <c r="L3789" s="191"/>
      <c r="M3789" s="191"/>
      <c r="N3789" s="191"/>
    </row>
    <row r="3790" spans="1:14" s="434" customFormat="1">
      <c r="A3790" s="191"/>
      <c r="B3790" s="191"/>
      <c r="C3790" s="63"/>
      <c r="D3790" s="191"/>
      <c r="E3790" s="63"/>
      <c r="F3790" s="63"/>
      <c r="G3790" s="191"/>
      <c r="H3790" s="191"/>
      <c r="I3790" s="191"/>
      <c r="J3790" s="191"/>
      <c r="K3790" s="191"/>
      <c r="L3790" s="191"/>
      <c r="M3790" s="191"/>
      <c r="N3790" s="191"/>
    </row>
    <row r="3791" spans="1:14" s="434" customFormat="1">
      <c r="A3791" s="191"/>
      <c r="B3791" s="191"/>
      <c r="C3791" s="63"/>
      <c r="D3791" s="191"/>
      <c r="E3791" s="63"/>
      <c r="F3791" s="63"/>
      <c r="G3791" s="191"/>
      <c r="H3791" s="191"/>
      <c r="I3791" s="191"/>
      <c r="J3791" s="191"/>
      <c r="K3791" s="191"/>
      <c r="L3791" s="191"/>
      <c r="M3791" s="191"/>
      <c r="N3791" s="191"/>
    </row>
    <row r="3792" spans="1:14" s="434" customFormat="1">
      <c r="A3792" s="191"/>
      <c r="B3792" s="191"/>
      <c r="C3792" s="63"/>
      <c r="D3792" s="191"/>
      <c r="E3792" s="63"/>
      <c r="F3792" s="63"/>
      <c r="G3792" s="191"/>
      <c r="H3792" s="191"/>
      <c r="I3792" s="191"/>
      <c r="J3792" s="191"/>
      <c r="K3792" s="191"/>
      <c r="L3792" s="191"/>
      <c r="M3792" s="191"/>
      <c r="N3792" s="191"/>
    </row>
    <row r="3793" spans="1:14" s="434" customFormat="1">
      <c r="A3793" s="191"/>
      <c r="B3793" s="191"/>
      <c r="C3793" s="63"/>
      <c r="D3793" s="191"/>
      <c r="E3793" s="63"/>
      <c r="F3793" s="63"/>
      <c r="G3793" s="191"/>
      <c r="H3793" s="191"/>
      <c r="I3793" s="191"/>
      <c r="J3793" s="191"/>
      <c r="K3793" s="191"/>
      <c r="L3793" s="191"/>
      <c r="M3793" s="191"/>
      <c r="N3793" s="191"/>
    </row>
    <row r="3794" spans="1:14" s="434" customFormat="1">
      <c r="A3794" s="191"/>
      <c r="B3794" s="191"/>
      <c r="C3794" s="63"/>
      <c r="D3794" s="191"/>
      <c r="E3794" s="63"/>
      <c r="F3794" s="63"/>
      <c r="G3794" s="191"/>
      <c r="H3794" s="191"/>
      <c r="I3794" s="191"/>
      <c r="J3794" s="191"/>
      <c r="K3794" s="191"/>
      <c r="L3794" s="191"/>
      <c r="M3794" s="191"/>
      <c r="N3794" s="191"/>
    </row>
    <row r="3795" spans="1:14" s="434" customFormat="1">
      <c r="A3795" s="191"/>
      <c r="B3795" s="191"/>
      <c r="C3795" s="63"/>
      <c r="D3795" s="191"/>
      <c r="E3795" s="63"/>
      <c r="F3795" s="63"/>
      <c r="G3795" s="191"/>
      <c r="H3795" s="191"/>
      <c r="I3795" s="191"/>
      <c r="J3795" s="191"/>
      <c r="K3795" s="191"/>
      <c r="L3795" s="191"/>
      <c r="M3795" s="191"/>
      <c r="N3795" s="191"/>
    </row>
    <row r="3796" spans="1:14" s="434" customFormat="1">
      <c r="A3796" s="191"/>
      <c r="B3796" s="191"/>
      <c r="C3796" s="63"/>
      <c r="D3796" s="191"/>
      <c r="E3796" s="63"/>
      <c r="F3796" s="63"/>
      <c r="G3796" s="191"/>
      <c r="H3796" s="191"/>
      <c r="I3796" s="191"/>
      <c r="J3796" s="191"/>
      <c r="K3796" s="191"/>
      <c r="L3796" s="191"/>
      <c r="M3796" s="191"/>
      <c r="N3796" s="191"/>
    </row>
    <row r="3797" spans="1:14" s="434" customFormat="1">
      <c r="A3797" s="191"/>
      <c r="B3797" s="191"/>
      <c r="C3797" s="63"/>
      <c r="D3797" s="191"/>
      <c r="E3797" s="63"/>
      <c r="F3797" s="63"/>
      <c r="G3797" s="191"/>
      <c r="H3797" s="191"/>
      <c r="I3797" s="191"/>
      <c r="J3797" s="191"/>
      <c r="K3797" s="191"/>
      <c r="L3797" s="191"/>
      <c r="M3797" s="191"/>
      <c r="N3797" s="191"/>
    </row>
    <row r="3798" spans="1:14" s="434" customFormat="1">
      <c r="A3798" s="191"/>
      <c r="B3798" s="191"/>
      <c r="C3798" s="63"/>
      <c r="D3798" s="191"/>
      <c r="E3798" s="63"/>
      <c r="F3798" s="63"/>
      <c r="G3798" s="191"/>
      <c r="H3798" s="191"/>
      <c r="I3798" s="191"/>
      <c r="J3798" s="191"/>
      <c r="K3798" s="191"/>
      <c r="L3798" s="191"/>
      <c r="M3798" s="191"/>
      <c r="N3798" s="191"/>
    </row>
    <row r="3799" spans="1:14" s="434" customFormat="1">
      <c r="A3799" s="191"/>
      <c r="B3799" s="191"/>
      <c r="C3799" s="63"/>
      <c r="D3799" s="191"/>
      <c r="E3799" s="63"/>
      <c r="F3799" s="63"/>
      <c r="G3799" s="191"/>
      <c r="H3799" s="191"/>
      <c r="I3799" s="191"/>
      <c r="J3799" s="191"/>
      <c r="K3799" s="191"/>
      <c r="L3799" s="191"/>
      <c r="M3799" s="191"/>
      <c r="N3799" s="191"/>
    </row>
    <row r="3800" spans="1:14" s="434" customFormat="1">
      <c r="A3800" s="191"/>
      <c r="B3800" s="191"/>
      <c r="C3800" s="63"/>
      <c r="D3800" s="191"/>
      <c r="E3800" s="63"/>
      <c r="F3800" s="63"/>
      <c r="G3800" s="191"/>
      <c r="H3800" s="191"/>
      <c r="I3800" s="191"/>
      <c r="J3800" s="191"/>
      <c r="K3800" s="191"/>
      <c r="L3800" s="191"/>
      <c r="M3800" s="191"/>
      <c r="N3800" s="191"/>
    </row>
    <row r="3801" spans="1:14" s="434" customFormat="1">
      <c r="A3801" s="191"/>
      <c r="B3801" s="191"/>
      <c r="C3801" s="63"/>
      <c r="D3801" s="191"/>
      <c r="E3801" s="63"/>
      <c r="F3801" s="63"/>
      <c r="G3801" s="191"/>
      <c r="H3801" s="191"/>
      <c r="I3801" s="191"/>
      <c r="J3801" s="191"/>
      <c r="K3801" s="191"/>
      <c r="L3801" s="191"/>
      <c r="M3801" s="191"/>
      <c r="N3801" s="191"/>
    </row>
    <row r="3802" spans="1:14" s="434" customFormat="1">
      <c r="A3802" s="191"/>
      <c r="B3802" s="191"/>
      <c r="C3802" s="63"/>
      <c r="D3802" s="191"/>
      <c r="E3802" s="63"/>
      <c r="F3802" s="63"/>
      <c r="G3802" s="191"/>
      <c r="H3802" s="191"/>
      <c r="I3802" s="191"/>
      <c r="J3802" s="191"/>
      <c r="K3802" s="191"/>
      <c r="L3802" s="191"/>
      <c r="M3802" s="191"/>
      <c r="N3802" s="191"/>
    </row>
    <row r="3803" spans="1:14" s="434" customFormat="1">
      <c r="A3803" s="191"/>
      <c r="B3803" s="191"/>
      <c r="C3803" s="63"/>
      <c r="D3803" s="191"/>
      <c r="E3803" s="63"/>
      <c r="F3803" s="63"/>
      <c r="G3803" s="191"/>
      <c r="H3803" s="191"/>
      <c r="I3803" s="191"/>
      <c r="J3803" s="191"/>
      <c r="K3803" s="191"/>
      <c r="L3803" s="191"/>
      <c r="M3803" s="191"/>
      <c r="N3803" s="191"/>
    </row>
    <row r="3804" spans="1:14" s="434" customFormat="1">
      <c r="A3804" s="191"/>
      <c r="B3804" s="191"/>
      <c r="C3804" s="63"/>
      <c r="D3804" s="191"/>
      <c r="E3804" s="63"/>
      <c r="F3804" s="63"/>
      <c r="G3804" s="191"/>
      <c r="H3804" s="191"/>
      <c r="I3804" s="191"/>
      <c r="J3804" s="191"/>
      <c r="K3804" s="191"/>
      <c r="L3804" s="191"/>
      <c r="M3804" s="191"/>
      <c r="N3804" s="191"/>
    </row>
    <row r="3805" spans="1:14" s="434" customFormat="1">
      <c r="A3805" s="191"/>
      <c r="B3805" s="191"/>
      <c r="C3805" s="63"/>
      <c r="D3805" s="191"/>
      <c r="E3805" s="63"/>
      <c r="F3805" s="63"/>
      <c r="G3805" s="191"/>
      <c r="H3805" s="191"/>
      <c r="I3805" s="191"/>
      <c r="J3805" s="191"/>
      <c r="K3805" s="191"/>
      <c r="L3805" s="191"/>
      <c r="M3805" s="191"/>
      <c r="N3805" s="191"/>
    </row>
    <row r="3806" spans="1:14" s="434" customFormat="1">
      <c r="A3806" s="191"/>
      <c r="B3806" s="191"/>
      <c r="C3806" s="63"/>
      <c r="D3806" s="191"/>
      <c r="E3806" s="63"/>
      <c r="F3806" s="63"/>
      <c r="G3806" s="191"/>
      <c r="H3806" s="191"/>
      <c r="I3806" s="191"/>
      <c r="J3806" s="191"/>
      <c r="K3806" s="191"/>
      <c r="L3806" s="191"/>
      <c r="M3806" s="191"/>
      <c r="N3806" s="191"/>
    </row>
    <row r="3807" spans="1:14" s="434" customFormat="1">
      <c r="A3807" s="191"/>
      <c r="B3807" s="191"/>
      <c r="C3807" s="63"/>
      <c r="D3807" s="191"/>
      <c r="E3807" s="63"/>
      <c r="F3807" s="63"/>
      <c r="G3807" s="191"/>
      <c r="H3807" s="191"/>
      <c r="I3807" s="191"/>
      <c r="J3807" s="191"/>
      <c r="K3807" s="191"/>
      <c r="L3807" s="191"/>
      <c r="M3807" s="191"/>
      <c r="N3807" s="191"/>
    </row>
    <row r="3808" spans="1:14" s="434" customFormat="1">
      <c r="A3808" s="191"/>
      <c r="B3808" s="191"/>
      <c r="C3808" s="63"/>
      <c r="D3808" s="191"/>
      <c r="E3808" s="63"/>
      <c r="F3808" s="63"/>
      <c r="G3808" s="191"/>
      <c r="H3808" s="191"/>
      <c r="I3808" s="191"/>
      <c r="J3808" s="191"/>
      <c r="K3808" s="191"/>
      <c r="L3808" s="191"/>
      <c r="M3808" s="191"/>
      <c r="N3808" s="191"/>
    </row>
    <row r="3809" spans="1:14" s="434" customFormat="1">
      <c r="A3809" s="191"/>
      <c r="B3809" s="191"/>
      <c r="C3809" s="63"/>
      <c r="D3809" s="191"/>
      <c r="E3809" s="63"/>
      <c r="F3809" s="63"/>
      <c r="G3809" s="191"/>
      <c r="H3809" s="191"/>
      <c r="I3809" s="191"/>
      <c r="J3809" s="191"/>
      <c r="K3809" s="191"/>
      <c r="L3809" s="191"/>
      <c r="M3809" s="191"/>
      <c r="N3809" s="191"/>
    </row>
    <row r="3810" spans="1:14" s="434" customFormat="1">
      <c r="A3810" s="191"/>
      <c r="B3810" s="191"/>
      <c r="C3810" s="63"/>
      <c r="D3810" s="191"/>
      <c r="E3810" s="63"/>
      <c r="F3810" s="63"/>
      <c r="G3810" s="191"/>
      <c r="H3810" s="191"/>
      <c r="I3810" s="191"/>
      <c r="J3810" s="191"/>
      <c r="K3810" s="191"/>
      <c r="L3810" s="191"/>
      <c r="M3810" s="191"/>
      <c r="N3810" s="191"/>
    </row>
    <row r="3811" spans="1:14" s="434" customFormat="1">
      <c r="A3811" s="191"/>
      <c r="B3811" s="191"/>
      <c r="C3811" s="63"/>
      <c r="D3811" s="191"/>
      <c r="E3811" s="63"/>
      <c r="F3811" s="63"/>
      <c r="G3811" s="191"/>
      <c r="H3811" s="191"/>
      <c r="I3811" s="191"/>
      <c r="J3811" s="191"/>
      <c r="K3811" s="191"/>
      <c r="L3811" s="191"/>
      <c r="M3811" s="191"/>
      <c r="N3811" s="191"/>
    </row>
    <row r="3812" spans="1:14" s="434" customFormat="1">
      <c r="A3812" s="191"/>
      <c r="B3812" s="191"/>
      <c r="C3812" s="63"/>
      <c r="D3812" s="191"/>
      <c r="E3812" s="63"/>
      <c r="F3812" s="63"/>
      <c r="G3812" s="191"/>
      <c r="H3812" s="191"/>
      <c r="I3812" s="191"/>
      <c r="J3812" s="191"/>
      <c r="K3812" s="191"/>
      <c r="L3812" s="191"/>
      <c r="M3812" s="191"/>
      <c r="N3812" s="191"/>
    </row>
    <row r="3813" spans="1:14" s="434" customFormat="1">
      <c r="A3813" s="191"/>
      <c r="B3813" s="191"/>
      <c r="C3813" s="63"/>
      <c r="D3813" s="191"/>
      <c r="E3813" s="63"/>
      <c r="F3813" s="63"/>
      <c r="G3813" s="191"/>
      <c r="H3813" s="191"/>
      <c r="I3813" s="191"/>
      <c r="J3813" s="191"/>
      <c r="K3813" s="191"/>
      <c r="L3813" s="191"/>
      <c r="M3813" s="191"/>
      <c r="N3813" s="191"/>
    </row>
    <row r="3814" spans="1:14" s="434" customFormat="1">
      <c r="A3814" s="191"/>
      <c r="B3814" s="191"/>
      <c r="C3814" s="63"/>
      <c r="D3814" s="191"/>
      <c r="E3814" s="63"/>
      <c r="F3814" s="63"/>
      <c r="G3814" s="191"/>
      <c r="H3814" s="191"/>
      <c r="I3814" s="191"/>
      <c r="J3814" s="191"/>
      <c r="K3814" s="191"/>
      <c r="L3814" s="191"/>
      <c r="M3814" s="191"/>
      <c r="N3814" s="191"/>
    </row>
    <row r="3815" spans="1:14" s="434" customFormat="1">
      <c r="A3815" s="191"/>
      <c r="B3815" s="191"/>
      <c r="C3815" s="63"/>
      <c r="D3815" s="191"/>
      <c r="E3815" s="63"/>
      <c r="F3815" s="63"/>
      <c r="G3815" s="191"/>
      <c r="H3815" s="191"/>
      <c r="I3815" s="191"/>
      <c r="J3815" s="191"/>
      <c r="K3815" s="191"/>
      <c r="L3815" s="191"/>
      <c r="M3815" s="191"/>
      <c r="N3815" s="191"/>
    </row>
    <row r="3816" spans="1:14" s="434" customFormat="1">
      <c r="A3816" s="191"/>
      <c r="B3816" s="191"/>
      <c r="C3816" s="63"/>
      <c r="D3816" s="191"/>
      <c r="E3816" s="63"/>
      <c r="F3816" s="63"/>
      <c r="G3816" s="191"/>
      <c r="H3816" s="191"/>
      <c r="I3816" s="191"/>
      <c r="J3816" s="191"/>
      <c r="K3816" s="191"/>
      <c r="L3816" s="191"/>
      <c r="M3816" s="191"/>
      <c r="N3816" s="191"/>
    </row>
    <row r="3817" spans="1:14" s="434" customFormat="1">
      <c r="A3817" s="191"/>
      <c r="B3817" s="191"/>
      <c r="C3817" s="63"/>
      <c r="D3817" s="191"/>
      <c r="E3817" s="63"/>
      <c r="F3817" s="63"/>
      <c r="G3817" s="191"/>
      <c r="H3817" s="191"/>
      <c r="I3817" s="191"/>
      <c r="J3817" s="191"/>
      <c r="K3817" s="191"/>
      <c r="L3817" s="191"/>
      <c r="M3817" s="191"/>
      <c r="N3817" s="191"/>
    </row>
    <row r="3818" spans="1:14" s="434" customFormat="1">
      <c r="A3818" s="191"/>
      <c r="B3818" s="191"/>
      <c r="C3818" s="63"/>
      <c r="D3818" s="191"/>
      <c r="E3818" s="63"/>
      <c r="F3818" s="63"/>
      <c r="G3818" s="191"/>
      <c r="H3818" s="191"/>
      <c r="I3818" s="191"/>
      <c r="J3818" s="191"/>
      <c r="K3818" s="191"/>
      <c r="L3818" s="191"/>
      <c r="M3818" s="191"/>
      <c r="N3818" s="191"/>
    </row>
    <row r="3819" spans="1:14" s="434" customFormat="1">
      <c r="A3819" s="191"/>
      <c r="B3819" s="191"/>
      <c r="C3819" s="63"/>
      <c r="D3819" s="191"/>
      <c r="E3819" s="63"/>
      <c r="F3819" s="63"/>
      <c r="G3819" s="191"/>
      <c r="H3819" s="191"/>
      <c r="I3819" s="191"/>
      <c r="J3819" s="191"/>
      <c r="K3819" s="191"/>
      <c r="L3819" s="191"/>
      <c r="M3819" s="191"/>
      <c r="N3819" s="191"/>
    </row>
    <row r="3820" spans="1:14" s="434" customFormat="1">
      <c r="A3820" s="191"/>
      <c r="B3820" s="191"/>
      <c r="C3820" s="63"/>
      <c r="D3820" s="191"/>
      <c r="E3820" s="63"/>
      <c r="F3820" s="63"/>
      <c r="G3820" s="191"/>
      <c r="H3820" s="191"/>
      <c r="I3820" s="191"/>
      <c r="J3820" s="191"/>
      <c r="K3820" s="191"/>
      <c r="L3820" s="191"/>
      <c r="M3820" s="191"/>
      <c r="N3820" s="191"/>
    </row>
    <row r="3821" spans="1:14" s="434" customFormat="1">
      <c r="A3821" s="191"/>
      <c r="B3821" s="191"/>
      <c r="C3821" s="63"/>
      <c r="D3821" s="191"/>
      <c r="E3821" s="63"/>
      <c r="F3821" s="63"/>
      <c r="G3821" s="191"/>
      <c r="H3821" s="191"/>
      <c r="I3821" s="191"/>
      <c r="J3821" s="191"/>
      <c r="K3821" s="191"/>
      <c r="L3821" s="191"/>
      <c r="M3821" s="191"/>
      <c r="N3821" s="191"/>
    </row>
    <row r="3822" spans="1:14" s="434" customFormat="1">
      <c r="A3822" s="191"/>
      <c r="B3822" s="191"/>
      <c r="C3822" s="63"/>
      <c r="D3822" s="191"/>
      <c r="E3822" s="63"/>
      <c r="F3822" s="63"/>
      <c r="G3822" s="191"/>
      <c r="H3822" s="191"/>
      <c r="I3822" s="191"/>
      <c r="J3822" s="191"/>
      <c r="K3822" s="191"/>
      <c r="L3822" s="191"/>
      <c r="M3822" s="191"/>
      <c r="N3822" s="191"/>
    </row>
    <row r="3823" spans="1:14" s="434" customFormat="1">
      <c r="A3823" s="191"/>
      <c r="B3823" s="191"/>
      <c r="C3823" s="63"/>
      <c r="D3823" s="191"/>
      <c r="E3823" s="63"/>
      <c r="F3823" s="63"/>
      <c r="G3823" s="191"/>
      <c r="H3823" s="191"/>
      <c r="I3823" s="191"/>
      <c r="J3823" s="191"/>
      <c r="K3823" s="191"/>
      <c r="L3823" s="191"/>
      <c r="M3823" s="191"/>
      <c r="N3823" s="191"/>
    </row>
    <row r="3824" spans="1:14" s="434" customFormat="1">
      <c r="A3824" s="191"/>
      <c r="B3824" s="191"/>
      <c r="C3824" s="63"/>
      <c r="D3824" s="191"/>
      <c r="E3824" s="63"/>
      <c r="F3824" s="63"/>
      <c r="G3824" s="191"/>
      <c r="H3824" s="191"/>
      <c r="I3824" s="191"/>
      <c r="J3824" s="191"/>
      <c r="K3824" s="191"/>
      <c r="L3824" s="191"/>
      <c r="M3824" s="191"/>
      <c r="N3824" s="191"/>
    </row>
    <row r="3825" spans="1:14" s="434" customFormat="1">
      <c r="A3825" s="191"/>
      <c r="B3825" s="191"/>
      <c r="C3825" s="63"/>
      <c r="D3825" s="191"/>
      <c r="E3825" s="63"/>
      <c r="F3825" s="63"/>
      <c r="G3825" s="191"/>
      <c r="H3825" s="191"/>
      <c r="I3825" s="191"/>
      <c r="J3825" s="191"/>
      <c r="K3825" s="191"/>
      <c r="L3825" s="191"/>
      <c r="M3825" s="191"/>
      <c r="N3825" s="191"/>
    </row>
    <row r="3826" spans="1:14" s="434" customFormat="1">
      <c r="A3826" s="191"/>
      <c r="B3826" s="191"/>
      <c r="C3826" s="63"/>
      <c r="D3826" s="191"/>
      <c r="E3826" s="63"/>
      <c r="F3826" s="63"/>
      <c r="G3826" s="191"/>
      <c r="H3826" s="191"/>
      <c r="I3826" s="191"/>
      <c r="J3826" s="191"/>
      <c r="K3826" s="191"/>
      <c r="L3826" s="191"/>
      <c r="M3826" s="191"/>
      <c r="N3826" s="191"/>
    </row>
    <row r="3827" spans="1:14" s="434" customFormat="1">
      <c r="A3827" s="191"/>
      <c r="B3827" s="191"/>
      <c r="C3827" s="63"/>
      <c r="D3827" s="191"/>
      <c r="E3827" s="63"/>
      <c r="F3827" s="63"/>
      <c r="G3827" s="191"/>
      <c r="H3827" s="191"/>
      <c r="I3827" s="191"/>
      <c r="J3827" s="191"/>
      <c r="K3827" s="191"/>
      <c r="L3827" s="191"/>
      <c r="M3827" s="191"/>
      <c r="N3827" s="191"/>
    </row>
    <row r="3828" spans="1:14" s="434" customFormat="1">
      <c r="A3828" s="191"/>
      <c r="B3828" s="191"/>
      <c r="C3828" s="63"/>
      <c r="D3828" s="191"/>
      <c r="E3828" s="63"/>
      <c r="F3828" s="63"/>
      <c r="G3828" s="191"/>
      <c r="H3828" s="191"/>
      <c r="I3828" s="191"/>
      <c r="J3828" s="191"/>
      <c r="K3828" s="191"/>
      <c r="L3828" s="191"/>
      <c r="M3828" s="191"/>
      <c r="N3828" s="191"/>
    </row>
    <row r="3829" spans="1:14" s="434" customFormat="1">
      <c r="A3829" s="191"/>
      <c r="B3829" s="191"/>
      <c r="C3829" s="63"/>
      <c r="D3829" s="191"/>
      <c r="E3829" s="63"/>
      <c r="F3829" s="63"/>
      <c r="G3829" s="191"/>
      <c r="H3829" s="191"/>
      <c r="I3829" s="191"/>
      <c r="J3829" s="191"/>
      <c r="K3829" s="191"/>
      <c r="L3829" s="191"/>
      <c r="M3829" s="191"/>
      <c r="N3829" s="191"/>
    </row>
    <row r="3830" spans="1:14" s="434" customFormat="1">
      <c r="A3830" s="191"/>
      <c r="B3830" s="191"/>
      <c r="C3830" s="63"/>
      <c r="D3830" s="191"/>
      <c r="E3830" s="63"/>
      <c r="F3830" s="63"/>
      <c r="G3830" s="191"/>
      <c r="H3830" s="191"/>
      <c r="I3830" s="191"/>
      <c r="J3830" s="191"/>
      <c r="K3830" s="191"/>
      <c r="L3830" s="191"/>
      <c r="M3830" s="191"/>
      <c r="N3830" s="191"/>
    </row>
    <row r="3831" spans="1:14" s="434" customFormat="1">
      <c r="A3831" s="191"/>
      <c r="B3831" s="191"/>
      <c r="C3831" s="63"/>
      <c r="D3831" s="191"/>
      <c r="E3831" s="63"/>
      <c r="F3831" s="63"/>
      <c r="G3831" s="191"/>
      <c r="H3831" s="191"/>
      <c r="I3831" s="191"/>
      <c r="J3831" s="191"/>
      <c r="K3831" s="191"/>
      <c r="L3831" s="191"/>
      <c r="M3831" s="191"/>
      <c r="N3831" s="191"/>
    </row>
    <row r="3832" spans="1:14" s="434" customFormat="1">
      <c r="A3832" s="191"/>
      <c r="B3832" s="191"/>
      <c r="C3832" s="63"/>
      <c r="D3832" s="191"/>
      <c r="E3832" s="63"/>
      <c r="F3832" s="63"/>
      <c r="G3832" s="191"/>
      <c r="H3832" s="191"/>
      <c r="I3832" s="191"/>
      <c r="J3832" s="191"/>
      <c r="K3832" s="191"/>
      <c r="L3832" s="191"/>
      <c r="M3832" s="191"/>
      <c r="N3832" s="191"/>
    </row>
    <row r="3833" spans="1:14" s="434" customFormat="1">
      <c r="A3833" s="191"/>
      <c r="B3833" s="191"/>
      <c r="C3833" s="63"/>
      <c r="D3833" s="191"/>
      <c r="E3833" s="63"/>
      <c r="F3833" s="63"/>
      <c r="G3833" s="191"/>
      <c r="H3833" s="191"/>
      <c r="I3833" s="191"/>
      <c r="J3833" s="191"/>
      <c r="K3833" s="191"/>
      <c r="L3833" s="191"/>
      <c r="M3833" s="191"/>
      <c r="N3833" s="191"/>
    </row>
    <row r="3834" spans="1:14" s="434" customFormat="1">
      <c r="A3834" s="191"/>
      <c r="B3834" s="191"/>
      <c r="C3834" s="63"/>
      <c r="D3834" s="191"/>
      <c r="E3834" s="63"/>
      <c r="F3834" s="63"/>
      <c r="G3834" s="191"/>
      <c r="H3834" s="191"/>
      <c r="I3834" s="191"/>
      <c r="J3834" s="191"/>
      <c r="K3834" s="191"/>
      <c r="L3834" s="191"/>
      <c r="M3834" s="191"/>
      <c r="N3834" s="191"/>
    </row>
    <row r="3835" spans="1:14" s="434" customFormat="1">
      <c r="A3835" s="191"/>
      <c r="B3835" s="191"/>
      <c r="C3835" s="63"/>
      <c r="D3835" s="191"/>
      <c r="E3835" s="63"/>
      <c r="F3835" s="63"/>
      <c r="G3835" s="191"/>
      <c r="H3835" s="191"/>
      <c r="I3835" s="191"/>
      <c r="J3835" s="191"/>
      <c r="K3835" s="191"/>
      <c r="L3835" s="191"/>
      <c r="M3835" s="191"/>
      <c r="N3835" s="191"/>
    </row>
    <row r="3836" spans="1:14" s="434" customFormat="1">
      <c r="A3836" s="191"/>
      <c r="B3836" s="191"/>
      <c r="C3836" s="63"/>
      <c r="D3836" s="191"/>
      <c r="E3836" s="63"/>
      <c r="F3836" s="63"/>
      <c r="G3836" s="191"/>
      <c r="H3836" s="191"/>
      <c r="I3836" s="191"/>
      <c r="J3836" s="191"/>
      <c r="K3836" s="191"/>
      <c r="L3836" s="191"/>
      <c r="M3836" s="191"/>
      <c r="N3836" s="191"/>
    </row>
    <row r="3837" spans="1:14" s="434" customFormat="1">
      <c r="A3837" s="191"/>
      <c r="B3837" s="191"/>
      <c r="C3837" s="63"/>
      <c r="D3837" s="191"/>
      <c r="E3837" s="63"/>
      <c r="F3837" s="63"/>
      <c r="G3837" s="191"/>
      <c r="H3837" s="191"/>
      <c r="I3837" s="191"/>
      <c r="J3837" s="191"/>
      <c r="K3837" s="191"/>
      <c r="L3837" s="191"/>
      <c r="M3837" s="191"/>
      <c r="N3837" s="191"/>
    </row>
    <row r="3838" spans="1:14" s="434" customFormat="1">
      <c r="A3838" s="191"/>
      <c r="B3838" s="191"/>
      <c r="C3838" s="63"/>
      <c r="D3838" s="191"/>
      <c r="E3838" s="63"/>
      <c r="F3838" s="63"/>
      <c r="G3838" s="191"/>
      <c r="H3838" s="191"/>
      <c r="I3838" s="191"/>
      <c r="J3838" s="191"/>
      <c r="K3838" s="191"/>
      <c r="L3838" s="191"/>
      <c r="M3838" s="191"/>
      <c r="N3838" s="191"/>
    </row>
    <row r="3839" spans="1:14" s="434" customFormat="1">
      <c r="A3839" s="191"/>
      <c r="B3839" s="191"/>
      <c r="C3839" s="63"/>
      <c r="D3839" s="191"/>
      <c r="E3839" s="63"/>
      <c r="F3839" s="63"/>
      <c r="G3839" s="191"/>
      <c r="H3839" s="191"/>
      <c r="I3839" s="191"/>
      <c r="J3839" s="191"/>
      <c r="K3839" s="191"/>
      <c r="L3839" s="191"/>
      <c r="M3839" s="191"/>
      <c r="N3839" s="191"/>
    </row>
    <row r="3840" spans="1:14" s="434" customFormat="1">
      <c r="A3840" s="191"/>
      <c r="B3840" s="191"/>
      <c r="C3840" s="63"/>
      <c r="D3840" s="191"/>
      <c r="E3840" s="63"/>
      <c r="F3840" s="63"/>
      <c r="G3840" s="191"/>
      <c r="H3840" s="191"/>
      <c r="I3840" s="191"/>
      <c r="J3840" s="191"/>
      <c r="K3840" s="191"/>
      <c r="L3840" s="191"/>
      <c r="M3840" s="191"/>
      <c r="N3840" s="191"/>
    </row>
    <row r="3841" spans="1:14" s="434" customFormat="1">
      <c r="A3841" s="191"/>
      <c r="B3841" s="191"/>
      <c r="C3841" s="63"/>
      <c r="D3841" s="191"/>
      <c r="E3841" s="63"/>
      <c r="F3841" s="63"/>
      <c r="G3841" s="191"/>
      <c r="H3841" s="191"/>
      <c r="I3841" s="191"/>
      <c r="J3841" s="191"/>
      <c r="K3841" s="191"/>
      <c r="L3841" s="191"/>
      <c r="M3841" s="191"/>
      <c r="N3841" s="191"/>
    </row>
    <row r="3842" spans="1:14" s="434" customFormat="1">
      <c r="A3842" s="191"/>
      <c r="B3842" s="191"/>
      <c r="C3842" s="63"/>
      <c r="D3842" s="191"/>
      <c r="E3842" s="63"/>
      <c r="F3842" s="63"/>
      <c r="G3842" s="191"/>
      <c r="H3842" s="191"/>
      <c r="I3842" s="191"/>
      <c r="J3842" s="191"/>
      <c r="K3842" s="191"/>
      <c r="L3842" s="191"/>
      <c r="M3842" s="191"/>
      <c r="N3842" s="191"/>
    </row>
    <row r="3843" spans="1:14" s="434" customFormat="1">
      <c r="A3843" s="191"/>
      <c r="B3843" s="191"/>
      <c r="C3843" s="63"/>
      <c r="D3843" s="191"/>
      <c r="E3843" s="63"/>
      <c r="F3843" s="63"/>
      <c r="G3843" s="191"/>
      <c r="H3843" s="191"/>
      <c r="I3843" s="191"/>
      <c r="J3843" s="191"/>
      <c r="K3843" s="191"/>
      <c r="L3843" s="191"/>
      <c r="M3843" s="191"/>
      <c r="N3843" s="191"/>
    </row>
    <row r="3844" spans="1:14" s="434" customFormat="1">
      <c r="A3844" s="191"/>
      <c r="B3844" s="191"/>
      <c r="C3844" s="63"/>
      <c r="D3844" s="191"/>
      <c r="E3844" s="63"/>
      <c r="F3844" s="63"/>
      <c r="G3844" s="191"/>
      <c r="H3844" s="191"/>
      <c r="I3844" s="191"/>
      <c r="J3844" s="191"/>
      <c r="K3844" s="191"/>
      <c r="L3844" s="191"/>
      <c r="M3844" s="191"/>
      <c r="N3844" s="191"/>
    </row>
    <row r="3845" spans="1:14" s="434" customFormat="1">
      <c r="A3845" s="191"/>
      <c r="B3845" s="191"/>
      <c r="C3845" s="63"/>
      <c r="D3845" s="191"/>
      <c r="E3845" s="63"/>
      <c r="F3845" s="63"/>
      <c r="G3845" s="191"/>
      <c r="H3845" s="191"/>
      <c r="I3845" s="191"/>
      <c r="J3845" s="191"/>
      <c r="K3845" s="191"/>
      <c r="L3845" s="191"/>
      <c r="M3845" s="191"/>
      <c r="N3845" s="191"/>
    </row>
    <row r="3846" spans="1:14" s="434" customFormat="1">
      <c r="A3846" s="191"/>
      <c r="B3846" s="191"/>
      <c r="C3846" s="63"/>
      <c r="D3846" s="191"/>
      <c r="E3846" s="63"/>
      <c r="F3846" s="63"/>
      <c r="G3846" s="191"/>
      <c r="H3846" s="191"/>
      <c r="I3846" s="191"/>
      <c r="J3846" s="191"/>
      <c r="K3846" s="191"/>
      <c r="L3846" s="191"/>
      <c r="M3846" s="191"/>
      <c r="N3846" s="191"/>
    </row>
    <row r="3847" spans="1:14" s="434" customFormat="1">
      <c r="A3847" s="191"/>
      <c r="B3847" s="191"/>
      <c r="C3847" s="63"/>
      <c r="D3847" s="191"/>
      <c r="E3847" s="63"/>
      <c r="F3847" s="63"/>
      <c r="G3847" s="191"/>
      <c r="H3847" s="191"/>
      <c r="I3847" s="191"/>
      <c r="J3847" s="191"/>
      <c r="K3847" s="191"/>
      <c r="L3847" s="191"/>
      <c r="M3847" s="191"/>
      <c r="N3847" s="191"/>
    </row>
    <row r="3848" spans="1:14" s="434" customFormat="1">
      <c r="A3848" s="191"/>
      <c r="B3848" s="191"/>
      <c r="C3848" s="63"/>
      <c r="D3848" s="191"/>
      <c r="E3848" s="63"/>
      <c r="F3848" s="63"/>
      <c r="G3848" s="191"/>
      <c r="H3848" s="191"/>
      <c r="I3848" s="191"/>
      <c r="J3848" s="191"/>
      <c r="K3848" s="191"/>
      <c r="L3848" s="191"/>
      <c r="M3848" s="191"/>
      <c r="N3848" s="191"/>
    </row>
    <row r="3849" spans="1:14" s="434" customFormat="1">
      <c r="A3849" s="191"/>
      <c r="B3849" s="191"/>
      <c r="C3849" s="63"/>
      <c r="D3849" s="191"/>
      <c r="E3849" s="63"/>
      <c r="F3849" s="63"/>
      <c r="G3849" s="191"/>
      <c r="H3849" s="191"/>
      <c r="I3849" s="191"/>
      <c r="J3849" s="191"/>
      <c r="K3849" s="191"/>
      <c r="L3849" s="191"/>
      <c r="M3849" s="191"/>
      <c r="N3849" s="191"/>
    </row>
    <row r="3850" spans="1:14" s="434" customFormat="1">
      <c r="A3850" s="191"/>
      <c r="B3850" s="191"/>
      <c r="C3850" s="63"/>
      <c r="D3850" s="191"/>
      <c r="E3850" s="63"/>
      <c r="F3850" s="63"/>
      <c r="G3850" s="191"/>
      <c r="H3850" s="191"/>
      <c r="I3850" s="191"/>
      <c r="J3850" s="191"/>
      <c r="K3850" s="191"/>
      <c r="L3850" s="191"/>
      <c r="M3850" s="191"/>
      <c r="N3850" s="191"/>
    </row>
    <row r="3851" spans="1:14" s="434" customFormat="1">
      <c r="A3851" s="191"/>
      <c r="B3851" s="191"/>
      <c r="C3851" s="63"/>
      <c r="D3851" s="191"/>
      <c r="E3851" s="63"/>
      <c r="F3851" s="63"/>
      <c r="G3851" s="191"/>
      <c r="H3851" s="191"/>
      <c r="I3851" s="191"/>
      <c r="J3851" s="191"/>
      <c r="K3851" s="191"/>
      <c r="L3851" s="191"/>
      <c r="M3851" s="191"/>
      <c r="N3851" s="191"/>
    </row>
    <row r="3852" spans="1:14" s="434" customFormat="1">
      <c r="A3852" s="191"/>
      <c r="B3852" s="191"/>
      <c r="C3852" s="63"/>
      <c r="D3852" s="191"/>
      <c r="E3852" s="63"/>
      <c r="F3852" s="63"/>
      <c r="G3852" s="191"/>
      <c r="H3852" s="191"/>
      <c r="I3852" s="191"/>
      <c r="J3852" s="191"/>
      <c r="K3852" s="191"/>
      <c r="L3852" s="191"/>
      <c r="M3852" s="191"/>
      <c r="N3852" s="191"/>
    </row>
    <row r="3853" spans="1:14" s="434" customFormat="1">
      <c r="A3853" s="191"/>
      <c r="B3853" s="191"/>
      <c r="C3853" s="63"/>
      <c r="D3853" s="191"/>
      <c r="E3853" s="63"/>
      <c r="F3853" s="63"/>
      <c r="G3853" s="191"/>
      <c r="H3853" s="191"/>
      <c r="I3853" s="191"/>
      <c r="J3853" s="191"/>
      <c r="K3853" s="191"/>
      <c r="L3853" s="191"/>
      <c r="M3853" s="191"/>
      <c r="N3853" s="191"/>
    </row>
    <row r="3854" spans="1:14" s="434" customFormat="1">
      <c r="A3854" s="191"/>
      <c r="B3854" s="191"/>
      <c r="C3854" s="63"/>
      <c r="D3854" s="191"/>
      <c r="E3854" s="63"/>
      <c r="F3854" s="63"/>
      <c r="G3854" s="191"/>
      <c r="H3854" s="191"/>
      <c r="I3854" s="191"/>
      <c r="J3854" s="191"/>
      <c r="K3854" s="191"/>
      <c r="L3854" s="191"/>
      <c r="M3854" s="191"/>
      <c r="N3854" s="191"/>
    </row>
    <row r="3855" spans="1:14" s="434" customFormat="1">
      <c r="A3855" s="191"/>
      <c r="B3855" s="191"/>
      <c r="C3855" s="63"/>
      <c r="D3855" s="191"/>
      <c r="E3855" s="63"/>
      <c r="F3855" s="63"/>
      <c r="G3855" s="191"/>
      <c r="H3855" s="191"/>
      <c r="I3855" s="191"/>
      <c r="J3855" s="191"/>
      <c r="K3855" s="191"/>
      <c r="L3855" s="191"/>
      <c r="M3855" s="191"/>
      <c r="N3855" s="191"/>
    </row>
    <row r="3856" spans="1:14" s="434" customFormat="1">
      <c r="A3856" s="191"/>
      <c r="B3856" s="191"/>
      <c r="C3856" s="63"/>
      <c r="D3856" s="191"/>
      <c r="E3856" s="63"/>
      <c r="F3856" s="63"/>
      <c r="G3856" s="191"/>
      <c r="H3856" s="191"/>
      <c r="I3856" s="191"/>
      <c r="J3856" s="191"/>
      <c r="K3856" s="191"/>
      <c r="L3856" s="191"/>
      <c r="M3856" s="191"/>
      <c r="N3856" s="191"/>
    </row>
    <row r="3857" spans="1:14" s="434" customFormat="1">
      <c r="A3857" s="191"/>
      <c r="B3857" s="191"/>
      <c r="C3857" s="63"/>
      <c r="D3857" s="191"/>
      <c r="E3857" s="63"/>
      <c r="F3857" s="63"/>
      <c r="G3857" s="191"/>
      <c r="H3857" s="191"/>
      <c r="I3857" s="191"/>
      <c r="J3857" s="191"/>
      <c r="K3857" s="191"/>
      <c r="L3857" s="191"/>
      <c r="M3857" s="191"/>
      <c r="N3857" s="191"/>
    </row>
    <row r="3858" spans="1:14" s="434" customFormat="1">
      <c r="A3858" s="191"/>
      <c r="B3858" s="191"/>
      <c r="C3858" s="63"/>
      <c r="D3858" s="191"/>
      <c r="E3858" s="63"/>
      <c r="F3858" s="63"/>
      <c r="G3858" s="191"/>
      <c r="H3858" s="191"/>
      <c r="I3858" s="191"/>
      <c r="J3858" s="191"/>
      <c r="K3858" s="191"/>
      <c r="L3858" s="191"/>
      <c r="M3858" s="191"/>
      <c r="N3858" s="191"/>
    </row>
    <row r="3859" spans="1:14" s="434" customFormat="1">
      <c r="A3859" s="191"/>
      <c r="B3859" s="191"/>
      <c r="C3859" s="63"/>
      <c r="D3859" s="191"/>
      <c r="E3859" s="63"/>
      <c r="F3859" s="63"/>
      <c r="G3859" s="191"/>
      <c r="H3859" s="191"/>
      <c r="I3859" s="191"/>
      <c r="J3859" s="191"/>
      <c r="K3859" s="191"/>
      <c r="L3859" s="191"/>
      <c r="M3859" s="191"/>
      <c r="N3859" s="191"/>
    </row>
    <row r="3860" spans="1:14" s="434" customFormat="1">
      <c r="A3860" s="191"/>
      <c r="B3860" s="191"/>
      <c r="C3860" s="63"/>
      <c r="D3860" s="191"/>
      <c r="E3860" s="63"/>
      <c r="F3860" s="63"/>
      <c r="G3860" s="191"/>
      <c r="H3860" s="191"/>
      <c r="I3860" s="191"/>
      <c r="J3860" s="191"/>
      <c r="K3860" s="191"/>
      <c r="L3860" s="191"/>
      <c r="M3860" s="191"/>
      <c r="N3860" s="191"/>
    </row>
    <row r="3861" spans="1:14" s="434" customFormat="1">
      <c r="A3861" s="191"/>
      <c r="B3861" s="191"/>
      <c r="C3861" s="63"/>
      <c r="D3861" s="191"/>
      <c r="E3861" s="63"/>
      <c r="F3861" s="63"/>
      <c r="G3861" s="191"/>
      <c r="H3861" s="191"/>
      <c r="I3861" s="191"/>
      <c r="J3861" s="191"/>
      <c r="K3861" s="191"/>
      <c r="L3861" s="191"/>
      <c r="M3861" s="191"/>
      <c r="N3861" s="191"/>
    </row>
    <row r="3862" spans="1:14" s="434" customFormat="1">
      <c r="A3862" s="191"/>
      <c r="B3862" s="191"/>
      <c r="C3862" s="63"/>
      <c r="D3862" s="191"/>
      <c r="E3862" s="63"/>
      <c r="F3862" s="63"/>
      <c r="G3862" s="191"/>
      <c r="H3862" s="191"/>
      <c r="I3862" s="191"/>
      <c r="J3862" s="191"/>
      <c r="K3862" s="191"/>
      <c r="L3862" s="191"/>
      <c r="M3862" s="191"/>
      <c r="N3862" s="191"/>
    </row>
    <row r="3863" spans="1:14" s="434" customFormat="1">
      <c r="A3863" s="191"/>
      <c r="B3863" s="191"/>
      <c r="C3863" s="63"/>
      <c r="D3863" s="191"/>
      <c r="E3863" s="63"/>
      <c r="F3863" s="63"/>
      <c r="G3863" s="191"/>
      <c r="H3863" s="191"/>
      <c r="I3863" s="191"/>
      <c r="J3863" s="191"/>
      <c r="K3863" s="191"/>
      <c r="L3863" s="191"/>
      <c r="M3863" s="191"/>
      <c r="N3863" s="191"/>
    </row>
    <row r="3864" spans="1:14" s="434" customFormat="1">
      <c r="A3864" s="191"/>
      <c r="B3864" s="191"/>
      <c r="C3864" s="63"/>
      <c r="D3864" s="191"/>
      <c r="E3864" s="63"/>
      <c r="F3864" s="63"/>
      <c r="G3864" s="191"/>
      <c r="H3864" s="191"/>
      <c r="I3864" s="191"/>
      <c r="J3864" s="191"/>
      <c r="K3864" s="191"/>
      <c r="L3864" s="191"/>
      <c r="M3864" s="191"/>
      <c r="N3864" s="191"/>
    </row>
    <row r="3865" spans="1:14" s="434" customFormat="1">
      <c r="A3865" s="191"/>
      <c r="B3865" s="191"/>
      <c r="C3865" s="63"/>
      <c r="D3865" s="191"/>
      <c r="E3865" s="63"/>
      <c r="F3865" s="63"/>
      <c r="G3865" s="191"/>
      <c r="H3865" s="191"/>
      <c r="I3865" s="191"/>
      <c r="J3865" s="191"/>
      <c r="K3865" s="191"/>
      <c r="L3865" s="191"/>
      <c r="M3865" s="191"/>
      <c r="N3865" s="191"/>
    </row>
    <row r="3866" spans="1:14" s="434" customFormat="1">
      <c r="A3866" s="191"/>
      <c r="B3866" s="191"/>
      <c r="C3866" s="63"/>
      <c r="D3866" s="191"/>
      <c r="E3866" s="63"/>
      <c r="F3866" s="63"/>
      <c r="G3866" s="191"/>
      <c r="H3866" s="191"/>
      <c r="I3866" s="191"/>
      <c r="J3866" s="191"/>
      <c r="K3866" s="191"/>
      <c r="L3866" s="191"/>
      <c r="M3866" s="191"/>
      <c r="N3866" s="191"/>
    </row>
    <row r="3867" spans="1:14" s="434" customFormat="1">
      <c r="A3867" s="191"/>
      <c r="B3867" s="191"/>
      <c r="C3867" s="63"/>
      <c r="D3867" s="191"/>
      <c r="E3867" s="63"/>
      <c r="F3867" s="63"/>
      <c r="G3867" s="191"/>
      <c r="H3867" s="191"/>
      <c r="I3867" s="191"/>
      <c r="J3867" s="191"/>
      <c r="K3867" s="191"/>
      <c r="L3867" s="191"/>
      <c r="M3867" s="191"/>
      <c r="N3867" s="191"/>
    </row>
    <row r="3868" spans="1:14" s="434" customFormat="1">
      <c r="A3868" s="191"/>
      <c r="B3868" s="191"/>
      <c r="C3868" s="63"/>
      <c r="D3868" s="191"/>
      <c r="E3868" s="63"/>
      <c r="F3868" s="63"/>
      <c r="G3868" s="191"/>
      <c r="H3868" s="191"/>
      <c r="I3868" s="191"/>
      <c r="J3868" s="191"/>
      <c r="K3868" s="191"/>
      <c r="L3868" s="191"/>
      <c r="M3868" s="191"/>
      <c r="N3868" s="191"/>
    </row>
    <row r="3869" spans="1:14" s="434" customFormat="1">
      <c r="A3869" s="191"/>
      <c r="B3869" s="191"/>
      <c r="C3869" s="63"/>
      <c r="D3869" s="191"/>
      <c r="E3869" s="63"/>
      <c r="F3869" s="63"/>
      <c r="G3869" s="191"/>
      <c r="H3869" s="191"/>
      <c r="I3869" s="191"/>
      <c r="J3869" s="191"/>
      <c r="K3869" s="191"/>
      <c r="L3869" s="191"/>
      <c r="M3869" s="191"/>
      <c r="N3869" s="191"/>
    </row>
    <row r="3870" spans="1:14" s="434" customFormat="1">
      <c r="A3870" s="191"/>
      <c r="B3870" s="191"/>
      <c r="C3870" s="63"/>
      <c r="D3870" s="191"/>
      <c r="E3870" s="63"/>
      <c r="F3870" s="63"/>
      <c r="G3870" s="191"/>
      <c r="H3870" s="191"/>
      <c r="I3870" s="191"/>
      <c r="J3870" s="191"/>
      <c r="K3870" s="191"/>
      <c r="L3870" s="191"/>
      <c r="M3870" s="191"/>
      <c r="N3870" s="191"/>
    </row>
    <row r="3871" spans="1:14" s="434" customFormat="1">
      <c r="A3871" s="191"/>
      <c r="B3871" s="191"/>
      <c r="C3871" s="63"/>
      <c r="D3871" s="191"/>
      <c r="E3871" s="63"/>
      <c r="F3871" s="63"/>
      <c r="G3871" s="191"/>
      <c r="H3871" s="191"/>
      <c r="I3871" s="191"/>
      <c r="J3871" s="191"/>
      <c r="K3871" s="191"/>
      <c r="L3871" s="191"/>
      <c r="M3871" s="191"/>
      <c r="N3871" s="191"/>
    </row>
    <row r="3872" spans="1:14" s="434" customFormat="1">
      <c r="A3872" s="191"/>
      <c r="B3872" s="191"/>
      <c r="C3872" s="63"/>
      <c r="D3872" s="191"/>
      <c r="E3872" s="63"/>
      <c r="F3872" s="63"/>
      <c r="G3872" s="191"/>
      <c r="H3872" s="191"/>
      <c r="I3872" s="191"/>
      <c r="J3872" s="191"/>
      <c r="K3872" s="191"/>
      <c r="L3872" s="191"/>
      <c r="M3872" s="191"/>
      <c r="N3872" s="191"/>
    </row>
    <row r="3873" spans="1:14" s="434" customFormat="1">
      <c r="A3873" s="191"/>
      <c r="B3873" s="191"/>
      <c r="C3873" s="63"/>
      <c r="D3873" s="191"/>
      <c r="E3873" s="63"/>
      <c r="F3873" s="63"/>
      <c r="G3873" s="191"/>
      <c r="H3873" s="191"/>
      <c r="I3873" s="191"/>
      <c r="J3873" s="191"/>
      <c r="K3873" s="191"/>
      <c r="L3873" s="191"/>
      <c r="M3873" s="191"/>
      <c r="N3873" s="191"/>
    </row>
    <row r="3874" spans="1:14" s="434" customFormat="1">
      <c r="A3874" s="191"/>
      <c r="B3874" s="191"/>
      <c r="C3874" s="63"/>
      <c r="D3874" s="191"/>
      <c r="E3874" s="63"/>
      <c r="F3874" s="63"/>
      <c r="G3874" s="191"/>
      <c r="H3874" s="191"/>
      <c r="I3874" s="191"/>
      <c r="J3874" s="191"/>
      <c r="K3874" s="191"/>
      <c r="L3874" s="191"/>
      <c r="M3874" s="191"/>
      <c r="N3874" s="191"/>
    </row>
    <row r="3875" spans="1:14" s="434" customFormat="1">
      <c r="A3875" s="191"/>
      <c r="B3875" s="191"/>
      <c r="C3875" s="63"/>
      <c r="D3875" s="191"/>
      <c r="E3875" s="63"/>
      <c r="F3875" s="63"/>
      <c r="G3875" s="191"/>
      <c r="H3875" s="191"/>
      <c r="I3875" s="191"/>
      <c r="J3875" s="191"/>
      <c r="K3875" s="191"/>
      <c r="L3875" s="191"/>
      <c r="M3875" s="191"/>
      <c r="N3875" s="191"/>
    </row>
    <row r="3876" spans="1:14" s="434" customFormat="1">
      <c r="A3876" s="191"/>
      <c r="B3876" s="191"/>
      <c r="C3876" s="63"/>
      <c r="D3876" s="191"/>
      <c r="E3876" s="63"/>
      <c r="F3876" s="63"/>
      <c r="G3876" s="191"/>
      <c r="H3876" s="191"/>
      <c r="I3876" s="191"/>
      <c r="J3876" s="191"/>
      <c r="K3876" s="191"/>
      <c r="L3876" s="191"/>
      <c r="M3876" s="191"/>
      <c r="N3876" s="191"/>
    </row>
    <row r="3877" spans="1:14" s="434" customFormat="1">
      <c r="A3877" s="191"/>
      <c r="B3877" s="191"/>
      <c r="C3877" s="63"/>
      <c r="D3877" s="191"/>
      <c r="E3877" s="63"/>
      <c r="F3877" s="63"/>
      <c r="G3877" s="191"/>
      <c r="H3877" s="191"/>
      <c r="I3877" s="191"/>
      <c r="J3877" s="191"/>
      <c r="K3877" s="191"/>
      <c r="L3877" s="191"/>
      <c r="M3877" s="191"/>
      <c r="N3877" s="191"/>
    </row>
    <row r="3878" spans="1:14" s="434" customFormat="1">
      <c r="A3878" s="191"/>
      <c r="B3878" s="191"/>
      <c r="C3878" s="63"/>
      <c r="D3878" s="191"/>
      <c r="E3878" s="63"/>
      <c r="F3878" s="63"/>
      <c r="G3878" s="191"/>
      <c r="H3878" s="191"/>
      <c r="I3878" s="191"/>
      <c r="J3878" s="191"/>
      <c r="K3878" s="191"/>
      <c r="L3878" s="191"/>
      <c r="M3878" s="191"/>
      <c r="N3878" s="191"/>
    </row>
    <row r="3879" spans="1:14" s="434" customFormat="1">
      <c r="A3879" s="191"/>
      <c r="B3879" s="191"/>
      <c r="C3879" s="63"/>
      <c r="D3879" s="191"/>
      <c r="E3879" s="63"/>
      <c r="F3879" s="63"/>
      <c r="G3879" s="191"/>
      <c r="H3879" s="191"/>
      <c r="I3879" s="191"/>
      <c r="J3879" s="191"/>
      <c r="K3879" s="191"/>
      <c r="L3879" s="191"/>
      <c r="M3879" s="191"/>
      <c r="N3879" s="191"/>
    </row>
    <row r="3880" spans="1:14" s="434" customFormat="1">
      <c r="A3880" s="191"/>
      <c r="B3880" s="191"/>
      <c r="C3880" s="63"/>
      <c r="D3880" s="191"/>
      <c r="E3880" s="63"/>
      <c r="F3880" s="63"/>
      <c r="G3880" s="191"/>
      <c r="H3880" s="191"/>
      <c r="I3880" s="191"/>
      <c r="J3880" s="191"/>
      <c r="K3880" s="191"/>
      <c r="L3880" s="191"/>
      <c r="M3880" s="191"/>
      <c r="N3880" s="191"/>
    </row>
    <row r="3881" spans="1:14" s="434" customFormat="1">
      <c r="A3881" s="191"/>
      <c r="B3881" s="191"/>
      <c r="C3881" s="63"/>
      <c r="D3881" s="191"/>
      <c r="E3881" s="63"/>
      <c r="F3881" s="63"/>
      <c r="G3881" s="191"/>
      <c r="H3881" s="191"/>
      <c r="I3881" s="191"/>
      <c r="J3881" s="191"/>
      <c r="K3881" s="191"/>
      <c r="L3881" s="191"/>
      <c r="M3881" s="191"/>
      <c r="N3881" s="191"/>
    </row>
    <row r="3882" spans="1:14" s="434" customFormat="1">
      <c r="A3882" s="191"/>
      <c r="B3882" s="191"/>
      <c r="C3882" s="63"/>
      <c r="D3882" s="191"/>
      <c r="E3882" s="63"/>
      <c r="F3882" s="63"/>
      <c r="G3882" s="191"/>
      <c r="H3882" s="191"/>
      <c r="I3882" s="191"/>
      <c r="J3882" s="191"/>
      <c r="K3882" s="191"/>
      <c r="L3882" s="191"/>
      <c r="M3882" s="191"/>
      <c r="N3882" s="191"/>
    </row>
    <row r="3883" spans="1:14" s="434" customFormat="1">
      <c r="A3883" s="191"/>
      <c r="B3883" s="191"/>
      <c r="C3883" s="63"/>
      <c r="D3883" s="191"/>
      <c r="E3883" s="63"/>
      <c r="F3883" s="63"/>
      <c r="G3883" s="191"/>
      <c r="H3883" s="191"/>
      <c r="I3883" s="191"/>
      <c r="J3883" s="191"/>
      <c r="K3883" s="191"/>
      <c r="L3883" s="191"/>
      <c r="M3883" s="191"/>
      <c r="N3883" s="191"/>
    </row>
    <row r="3884" spans="1:14" s="434" customFormat="1">
      <c r="A3884" s="191"/>
      <c r="B3884" s="191"/>
      <c r="C3884" s="63"/>
      <c r="D3884" s="191"/>
      <c r="E3884" s="63"/>
      <c r="F3884" s="63"/>
      <c r="G3884" s="191"/>
      <c r="H3884" s="191"/>
      <c r="I3884" s="191"/>
      <c r="J3884" s="191"/>
      <c r="K3884" s="191"/>
      <c r="L3884" s="191"/>
      <c r="M3884" s="191"/>
      <c r="N3884" s="191"/>
    </row>
    <row r="3885" spans="1:14" s="434" customFormat="1">
      <c r="A3885" s="191"/>
      <c r="B3885" s="191"/>
      <c r="C3885" s="63"/>
      <c r="D3885" s="191"/>
      <c r="E3885" s="63"/>
      <c r="F3885" s="63"/>
      <c r="G3885" s="191"/>
      <c r="H3885" s="191"/>
      <c r="I3885" s="191"/>
      <c r="J3885" s="191"/>
      <c r="K3885" s="191"/>
      <c r="L3885" s="191"/>
      <c r="M3885" s="191"/>
      <c r="N3885" s="191"/>
    </row>
    <row r="3886" spans="1:14" s="434" customFormat="1">
      <c r="A3886" s="191"/>
      <c r="B3886" s="191"/>
      <c r="C3886" s="63"/>
      <c r="D3886" s="191"/>
      <c r="E3886" s="63"/>
      <c r="F3886" s="63"/>
      <c r="G3886" s="191"/>
      <c r="H3886" s="191"/>
      <c r="I3886" s="191"/>
      <c r="J3886" s="191"/>
      <c r="K3886" s="191"/>
      <c r="L3886" s="191"/>
      <c r="M3886" s="191"/>
      <c r="N3886" s="191"/>
    </row>
    <row r="3887" spans="1:14" s="434" customFormat="1">
      <c r="A3887" s="191"/>
      <c r="B3887" s="191"/>
      <c r="C3887" s="63"/>
      <c r="D3887" s="191"/>
      <c r="E3887" s="63"/>
      <c r="F3887" s="63"/>
      <c r="G3887" s="191"/>
      <c r="H3887" s="191"/>
      <c r="I3887" s="191"/>
      <c r="J3887" s="191"/>
      <c r="K3887" s="191"/>
      <c r="L3887" s="191"/>
      <c r="M3887" s="191"/>
      <c r="N3887" s="191"/>
    </row>
    <row r="3888" spans="1:14" s="434" customFormat="1">
      <c r="A3888" s="191"/>
      <c r="B3888" s="191"/>
      <c r="C3888" s="63"/>
      <c r="D3888" s="191"/>
      <c r="E3888" s="63"/>
      <c r="F3888" s="63"/>
      <c r="G3888" s="191"/>
      <c r="H3888" s="191"/>
      <c r="I3888" s="191"/>
      <c r="J3888" s="191"/>
      <c r="K3888" s="191"/>
      <c r="L3888" s="191"/>
      <c r="M3888" s="191"/>
      <c r="N3888" s="191"/>
    </row>
    <row r="3889" spans="1:14" s="434" customFormat="1">
      <c r="A3889" s="191"/>
      <c r="B3889" s="191"/>
      <c r="C3889" s="63"/>
      <c r="D3889" s="191"/>
      <c r="E3889" s="63"/>
      <c r="F3889" s="63"/>
      <c r="G3889" s="191"/>
      <c r="H3889" s="191"/>
      <c r="I3889" s="191"/>
      <c r="J3889" s="191"/>
      <c r="K3889" s="191"/>
      <c r="L3889" s="191"/>
      <c r="M3889" s="191"/>
      <c r="N3889" s="191"/>
    </row>
    <row r="3890" spans="1:14" s="434" customFormat="1">
      <c r="A3890" s="191"/>
      <c r="B3890" s="191"/>
      <c r="C3890" s="63"/>
      <c r="D3890" s="191"/>
      <c r="E3890" s="63"/>
      <c r="F3890" s="63"/>
      <c r="G3890" s="191"/>
      <c r="H3890" s="191"/>
      <c r="I3890" s="191"/>
      <c r="J3890" s="191"/>
      <c r="K3890" s="191"/>
      <c r="L3890" s="191"/>
      <c r="M3890" s="191"/>
      <c r="N3890" s="191"/>
    </row>
    <row r="3891" spans="1:14" s="434" customFormat="1">
      <c r="A3891" s="191"/>
      <c r="B3891" s="191"/>
      <c r="C3891" s="63"/>
      <c r="D3891" s="191"/>
      <c r="E3891" s="63"/>
      <c r="F3891" s="63"/>
      <c r="G3891" s="191"/>
      <c r="H3891" s="191"/>
      <c r="I3891" s="191"/>
      <c r="J3891" s="191"/>
      <c r="K3891" s="191"/>
      <c r="L3891" s="191"/>
      <c r="M3891" s="191"/>
      <c r="N3891" s="191"/>
    </row>
    <row r="3892" spans="1:14" s="434" customFormat="1">
      <c r="A3892" s="191"/>
      <c r="B3892" s="191"/>
      <c r="C3892" s="63"/>
      <c r="D3892" s="191"/>
      <c r="E3892" s="63"/>
      <c r="F3892" s="63"/>
      <c r="G3892" s="191"/>
      <c r="H3892" s="191"/>
      <c r="I3892" s="191"/>
      <c r="J3892" s="191"/>
      <c r="K3892" s="191"/>
      <c r="L3892" s="191"/>
      <c r="M3892" s="191"/>
      <c r="N3892" s="191"/>
    </row>
    <row r="3893" spans="1:14" s="434" customFormat="1">
      <c r="A3893" s="191"/>
      <c r="B3893" s="191"/>
      <c r="C3893" s="63"/>
      <c r="D3893" s="191"/>
      <c r="E3893" s="63"/>
      <c r="F3893" s="63"/>
      <c r="G3893" s="191"/>
      <c r="H3893" s="191"/>
      <c r="I3893" s="191"/>
      <c r="J3893" s="191"/>
      <c r="K3893" s="191"/>
      <c r="L3893" s="191"/>
      <c r="M3893" s="191"/>
      <c r="N3893" s="191"/>
    </row>
    <row r="3894" spans="1:14" s="434" customFormat="1">
      <c r="A3894" s="191"/>
      <c r="B3894" s="191"/>
      <c r="C3894" s="63"/>
      <c r="D3894" s="191"/>
      <c r="E3894" s="63"/>
      <c r="F3894" s="63"/>
      <c r="G3894" s="191"/>
      <c r="H3894" s="191"/>
      <c r="I3894" s="191"/>
      <c r="J3894" s="191"/>
      <c r="K3894" s="191"/>
      <c r="L3894" s="191"/>
      <c r="M3894" s="191"/>
      <c r="N3894" s="191"/>
    </row>
    <row r="3895" spans="1:14" s="434" customFormat="1">
      <c r="A3895" s="191"/>
      <c r="B3895" s="191"/>
      <c r="C3895" s="63"/>
      <c r="D3895" s="191"/>
      <c r="E3895" s="63"/>
      <c r="F3895" s="63"/>
      <c r="G3895" s="191"/>
      <c r="H3895" s="191"/>
      <c r="I3895" s="191"/>
      <c r="J3895" s="191"/>
      <c r="K3895" s="191"/>
      <c r="L3895" s="191"/>
      <c r="M3895" s="191"/>
      <c r="N3895" s="191"/>
    </row>
    <row r="3896" spans="1:14" s="434" customFormat="1">
      <c r="A3896" s="191"/>
      <c r="B3896" s="191"/>
      <c r="C3896" s="63"/>
      <c r="D3896" s="191"/>
      <c r="E3896" s="63"/>
      <c r="F3896" s="63"/>
      <c r="G3896" s="191"/>
      <c r="H3896" s="191"/>
      <c r="I3896" s="191"/>
      <c r="J3896" s="191"/>
      <c r="K3896" s="191"/>
      <c r="L3896" s="191"/>
      <c r="M3896" s="191"/>
      <c r="N3896" s="191"/>
    </row>
    <row r="3897" spans="1:14" s="434" customFormat="1">
      <c r="A3897" s="191"/>
      <c r="B3897" s="191"/>
      <c r="C3897" s="63"/>
      <c r="D3897" s="191"/>
      <c r="E3897" s="63"/>
      <c r="F3897" s="63"/>
      <c r="G3897" s="191"/>
      <c r="H3897" s="191"/>
      <c r="I3897" s="191"/>
      <c r="J3897" s="191"/>
      <c r="K3897" s="191"/>
      <c r="L3897" s="191"/>
      <c r="M3897" s="191"/>
      <c r="N3897" s="191"/>
    </row>
    <row r="3898" spans="1:14" s="434" customFormat="1">
      <c r="A3898" s="191"/>
      <c r="B3898" s="191"/>
      <c r="C3898" s="63"/>
      <c r="D3898" s="191"/>
      <c r="E3898" s="63"/>
      <c r="F3898" s="63"/>
      <c r="G3898" s="191"/>
      <c r="H3898" s="191"/>
      <c r="I3898" s="191"/>
      <c r="J3898" s="191"/>
      <c r="K3898" s="191"/>
      <c r="L3898" s="191"/>
      <c r="M3898" s="191"/>
      <c r="N3898" s="191"/>
    </row>
    <row r="3899" spans="1:14" s="434" customFormat="1">
      <c r="A3899" s="191"/>
      <c r="B3899" s="191"/>
      <c r="C3899" s="63"/>
      <c r="D3899" s="191"/>
      <c r="E3899" s="63"/>
      <c r="F3899" s="63"/>
      <c r="G3899" s="191"/>
      <c r="H3899" s="191"/>
      <c r="I3899" s="191"/>
      <c r="J3899" s="191"/>
      <c r="K3899" s="191"/>
      <c r="L3899" s="191"/>
      <c r="M3899" s="191"/>
      <c r="N3899" s="191"/>
    </row>
    <row r="3900" spans="1:14" s="434" customFormat="1">
      <c r="A3900" s="191"/>
      <c r="B3900" s="191"/>
      <c r="C3900" s="63"/>
      <c r="D3900" s="191"/>
      <c r="E3900" s="63"/>
      <c r="F3900" s="63"/>
      <c r="G3900" s="191"/>
      <c r="H3900" s="191"/>
      <c r="I3900" s="191"/>
      <c r="J3900" s="191"/>
      <c r="K3900" s="191"/>
      <c r="L3900" s="191"/>
      <c r="M3900" s="191"/>
      <c r="N3900" s="191"/>
    </row>
    <row r="3901" spans="1:14" s="434" customFormat="1">
      <c r="A3901" s="191"/>
      <c r="B3901" s="191"/>
      <c r="C3901" s="63"/>
      <c r="D3901" s="191"/>
      <c r="E3901" s="63"/>
      <c r="F3901" s="63"/>
      <c r="G3901" s="191"/>
      <c r="H3901" s="191"/>
      <c r="I3901" s="191"/>
      <c r="J3901" s="191"/>
      <c r="K3901" s="191"/>
      <c r="L3901" s="191"/>
      <c r="M3901" s="191"/>
      <c r="N3901" s="191"/>
    </row>
    <row r="3902" spans="1:14" s="434" customFormat="1">
      <c r="A3902" s="191"/>
      <c r="B3902" s="191"/>
      <c r="C3902" s="63"/>
      <c r="D3902" s="191"/>
      <c r="E3902" s="63"/>
      <c r="F3902" s="63"/>
      <c r="G3902" s="191"/>
      <c r="H3902" s="191"/>
      <c r="I3902" s="191"/>
      <c r="J3902" s="191"/>
      <c r="K3902" s="191"/>
      <c r="L3902" s="191"/>
      <c r="M3902" s="191"/>
      <c r="N3902" s="191"/>
    </row>
    <row r="3903" spans="1:14" s="434" customFormat="1">
      <c r="A3903" s="191"/>
      <c r="B3903" s="191"/>
      <c r="C3903" s="63"/>
      <c r="D3903" s="191"/>
      <c r="E3903" s="63"/>
      <c r="F3903" s="63"/>
      <c r="G3903" s="191"/>
      <c r="H3903" s="191"/>
      <c r="I3903" s="191"/>
      <c r="J3903" s="191"/>
      <c r="K3903" s="191"/>
      <c r="L3903" s="191"/>
      <c r="M3903" s="191"/>
      <c r="N3903" s="191"/>
    </row>
    <row r="3904" spans="1:14" s="434" customFormat="1">
      <c r="A3904" s="191"/>
      <c r="B3904" s="191"/>
      <c r="C3904" s="63"/>
      <c r="D3904" s="191"/>
      <c r="E3904" s="63"/>
      <c r="F3904" s="63"/>
      <c r="G3904" s="191"/>
      <c r="H3904" s="191"/>
      <c r="I3904" s="191"/>
      <c r="J3904" s="191"/>
      <c r="K3904" s="191"/>
      <c r="L3904" s="191"/>
      <c r="M3904" s="191"/>
      <c r="N3904" s="191"/>
    </row>
    <row r="3905" spans="1:14" s="434" customFormat="1">
      <c r="A3905" s="191"/>
      <c r="B3905" s="191"/>
      <c r="C3905" s="63"/>
      <c r="D3905" s="191"/>
      <c r="E3905" s="63"/>
      <c r="F3905" s="63"/>
      <c r="G3905" s="191"/>
      <c r="H3905" s="191"/>
      <c r="I3905" s="191"/>
      <c r="J3905" s="191"/>
      <c r="K3905" s="191"/>
      <c r="L3905" s="191"/>
      <c r="M3905" s="191"/>
      <c r="N3905" s="191"/>
    </row>
    <row r="3906" spans="1:14" s="434" customFormat="1">
      <c r="A3906" s="191"/>
      <c r="B3906" s="191"/>
      <c r="C3906" s="63"/>
      <c r="D3906" s="191"/>
      <c r="E3906" s="63"/>
      <c r="F3906" s="63"/>
      <c r="G3906" s="191"/>
      <c r="H3906" s="191"/>
      <c r="I3906" s="191"/>
      <c r="J3906" s="191"/>
      <c r="K3906" s="191"/>
      <c r="L3906" s="191"/>
      <c r="M3906" s="191"/>
      <c r="N3906" s="191"/>
    </row>
    <row r="3907" spans="1:14" s="434" customFormat="1">
      <c r="A3907" s="191"/>
      <c r="B3907" s="191"/>
      <c r="C3907" s="63"/>
      <c r="D3907" s="191"/>
      <c r="E3907" s="63"/>
      <c r="F3907" s="63"/>
      <c r="G3907" s="191"/>
      <c r="H3907" s="191"/>
      <c r="I3907" s="191"/>
      <c r="J3907" s="191"/>
      <c r="K3907" s="191"/>
      <c r="L3907" s="191"/>
      <c r="M3907" s="191"/>
      <c r="N3907" s="191"/>
    </row>
    <row r="3908" spans="1:14" s="434" customFormat="1">
      <c r="A3908" s="191"/>
      <c r="B3908" s="191"/>
      <c r="C3908" s="63"/>
      <c r="D3908" s="191"/>
      <c r="E3908" s="63"/>
      <c r="F3908" s="63"/>
      <c r="G3908" s="191"/>
      <c r="H3908" s="191"/>
      <c r="I3908" s="191"/>
      <c r="J3908" s="191"/>
      <c r="K3908" s="191"/>
      <c r="L3908" s="191"/>
      <c r="M3908" s="191"/>
      <c r="N3908" s="191"/>
    </row>
    <row r="3909" spans="1:14" s="434" customFormat="1">
      <c r="A3909" s="191"/>
      <c r="B3909" s="191"/>
      <c r="C3909" s="63"/>
      <c r="D3909" s="191"/>
      <c r="E3909" s="63"/>
      <c r="F3909" s="63"/>
      <c r="G3909" s="191"/>
      <c r="H3909" s="191"/>
      <c r="I3909" s="191"/>
      <c r="J3909" s="191"/>
      <c r="K3909" s="191"/>
      <c r="L3909" s="191"/>
      <c r="M3909" s="191"/>
      <c r="N3909" s="191"/>
    </row>
    <row r="3910" spans="1:14" s="434" customFormat="1">
      <c r="A3910" s="191"/>
      <c r="B3910" s="191"/>
      <c r="C3910" s="63"/>
      <c r="D3910" s="191"/>
      <c r="E3910" s="63"/>
      <c r="F3910" s="63"/>
      <c r="G3910" s="191"/>
      <c r="H3910" s="191"/>
      <c r="I3910" s="191"/>
      <c r="J3910" s="191"/>
      <c r="K3910" s="191"/>
      <c r="L3910" s="191"/>
      <c r="M3910" s="191"/>
      <c r="N3910" s="191"/>
    </row>
    <row r="3911" spans="1:14" s="434" customFormat="1">
      <c r="A3911" s="191"/>
      <c r="B3911" s="191"/>
      <c r="C3911" s="63"/>
      <c r="D3911" s="191"/>
      <c r="E3911" s="63"/>
      <c r="F3911" s="63"/>
      <c r="G3911" s="191"/>
      <c r="H3911" s="191"/>
      <c r="I3911" s="191"/>
      <c r="J3911" s="191"/>
      <c r="K3911" s="191"/>
      <c r="L3911" s="191"/>
      <c r="M3911" s="191"/>
      <c r="N3911" s="191"/>
    </row>
    <row r="3912" spans="1:14" s="434" customFormat="1">
      <c r="A3912" s="191"/>
      <c r="B3912" s="191"/>
      <c r="C3912" s="63"/>
      <c r="D3912" s="191"/>
      <c r="E3912" s="63"/>
      <c r="F3912" s="63"/>
      <c r="G3912" s="191"/>
      <c r="H3912" s="191"/>
      <c r="I3912" s="191"/>
      <c r="J3912" s="191"/>
      <c r="K3912" s="191"/>
      <c r="L3912" s="191"/>
      <c r="M3912" s="191"/>
      <c r="N3912" s="191"/>
    </row>
    <row r="3913" spans="1:14" s="434" customFormat="1">
      <c r="A3913" s="191"/>
      <c r="B3913" s="191"/>
      <c r="C3913" s="63"/>
      <c r="D3913" s="191"/>
      <c r="E3913" s="63"/>
      <c r="F3913" s="63"/>
      <c r="G3913" s="191"/>
      <c r="H3913" s="191"/>
      <c r="I3913" s="191"/>
      <c r="J3913" s="191"/>
      <c r="K3913" s="191"/>
      <c r="L3913" s="191"/>
      <c r="M3913" s="191"/>
      <c r="N3913" s="191"/>
    </row>
    <row r="3914" spans="1:14" s="434" customFormat="1">
      <c r="A3914" s="191"/>
      <c r="B3914" s="191"/>
      <c r="C3914" s="63"/>
      <c r="D3914" s="191"/>
      <c r="E3914" s="63"/>
      <c r="F3914" s="63"/>
      <c r="G3914" s="191"/>
      <c r="H3914" s="191"/>
      <c r="I3914" s="191"/>
      <c r="J3914" s="191"/>
      <c r="K3914" s="191"/>
      <c r="L3914" s="191"/>
      <c r="M3914" s="191"/>
      <c r="N3914" s="191"/>
    </row>
    <row r="3915" spans="1:14" s="434" customFormat="1">
      <c r="A3915" s="191"/>
      <c r="B3915" s="191"/>
      <c r="C3915" s="63"/>
      <c r="D3915" s="191"/>
      <c r="E3915" s="63"/>
      <c r="F3915" s="63"/>
      <c r="G3915" s="191"/>
      <c r="H3915" s="191"/>
      <c r="I3915" s="191"/>
      <c r="J3915" s="191"/>
      <c r="K3915" s="191"/>
      <c r="L3915" s="191"/>
      <c r="M3915" s="191"/>
      <c r="N3915" s="191"/>
    </row>
    <row r="3916" spans="1:14" s="434" customFormat="1">
      <c r="A3916" s="191"/>
      <c r="B3916" s="191"/>
      <c r="C3916" s="63"/>
      <c r="D3916" s="191"/>
      <c r="E3916" s="63"/>
      <c r="F3916" s="63"/>
      <c r="G3916" s="191"/>
      <c r="H3916" s="191"/>
      <c r="I3916" s="191"/>
      <c r="J3916" s="191"/>
      <c r="K3916" s="191"/>
      <c r="L3916" s="191"/>
      <c r="M3916" s="191"/>
      <c r="N3916" s="191"/>
    </row>
    <row r="3917" spans="1:14" s="434" customFormat="1">
      <c r="A3917" s="191"/>
      <c r="B3917" s="191"/>
      <c r="C3917" s="63"/>
      <c r="D3917" s="191"/>
      <c r="E3917" s="63"/>
      <c r="F3917" s="63"/>
      <c r="G3917" s="191"/>
      <c r="H3917" s="191"/>
      <c r="I3917" s="191"/>
      <c r="J3917" s="191"/>
      <c r="K3917" s="191"/>
      <c r="L3917" s="191"/>
      <c r="M3917" s="191"/>
      <c r="N3917" s="191"/>
    </row>
    <row r="3918" spans="1:14" s="434" customFormat="1">
      <c r="A3918" s="191"/>
      <c r="B3918" s="191"/>
      <c r="C3918" s="63"/>
      <c r="D3918" s="191"/>
      <c r="E3918" s="63"/>
      <c r="F3918" s="63"/>
      <c r="G3918" s="191"/>
      <c r="H3918" s="191"/>
      <c r="I3918" s="191"/>
      <c r="J3918" s="191"/>
      <c r="K3918" s="191"/>
      <c r="L3918" s="191"/>
      <c r="M3918" s="191"/>
      <c r="N3918" s="191"/>
    </row>
    <row r="3919" spans="1:14" s="434" customFormat="1">
      <c r="A3919" s="191"/>
      <c r="B3919" s="191"/>
      <c r="C3919" s="63"/>
      <c r="D3919" s="191"/>
      <c r="E3919" s="63"/>
      <c r="F3919" s="63"/>
      <c r="G3919" s="191"/>
      <c r="H3919" s="191"/>
      <c r="I3919" s="191"/>
      <c r="J3919" s="191"/>
      <c r="K3919" s="191"/>
      <c r="L3919" s="191"/>
      <c r="M3919" s="191"/>
      <c r="N3919" s="191"/>
    </row>
    <row r="3920" spans="1:14" s="434" customFormat="1">
      <c r="A3920" s="191"/>
      <c r="B3920" s="191"/>
      <c r="C3920" s="63"/>
      <c r="D3920" s="191"/>
      <c r="E3920" s="63"/>
      <c r="F3920" s="63"/>
      <c r="G3920" s="191"/>
      <c r="H3920" s="191"/>
      <c r="I3920" s="191"/>
      <c r="J3920" s="191"/>
      <c r="K3920" s="191"/>
      <c r="L3920" s="191"/>
      <c r="M3920" s="191"/>
      <c r="N3920" s="191"/>
    </row>
    <row r="3921" spans="1:14" s="434" customFormat="1">
      <c r="A3921" s="191"/>
      <c r="B3921" s="191"/>
      <c r="C3921" s="63"/>
      <c r="D3921" s="191"/>
      <c r="E3921" s="63"/>
      <c r="F3921" s="63"/>
      <c r="G3921" s="191"/>
      <c r="H3921" s="191"/>
      <c r="I3921" s="191"/>
      <c r="J3921" s="191"/>
      <c r="K3921" s="191"/>
      <c r="L3921" s="191"/>
      <c r="M3921" s="191"/>
      <c r="N3921" s="191"/>
    </row>
    <row r="3922" spans="1:14" s="434" customFormat="1">
      <c r="A3922" s="191"/>
      <c r="B3922" s="191"/>
      <c r="C3922" s="63"/>
      <c r="D3922" s="191"/>
      <c r="E3922" s="63"/>
      <c r="F3922" s="63"/>
      <c r="G3922" s="191"/>
      <c r="H3922" s="191"/>
      <c r="I3922" s="191"/>
      <c r="J3922" s="191"/>
      <c r="K3922" s="191"/>
      <c r="L3922" s="191"/>
      <c r="M3922" s="191"/>
      <c r="N3922" s="191"/>
    </row>
    <row r="3923" spans="1:14" s="434" customFormat="1">
      <c r="A3923" s="191"/>
      <c r="B3923" s="191"/>
      <c r="C3923" s="63"/>
      <c r="D3923" s="191"/>
      <c r="E3923" s="63"/>
      <c r="F3923" s="63"/>
      <c r="G3923" s="191"/>
      <c r="H3923" s="191"/>
      <c r="I3923" s="191"/>
      <c r="J3923" s="191"/>
      <c r="K3923" s="191"/>
      <c r="L3923" s="191"/>
      <c r="M3923" s="191"/>
      <c r="N3923" s="191"/>
    </row>
    <row r="3924" spans="1:14" s="434" customFormat="1">
      <c r="A3924" s="191"/>
      <c r="B3924" s="191"/>
      <c r="C3924" s="63"/>
      <c r="D3924" s="191"/>
      <c r="E3924" s="63"/>
      <c r="F3924" s="63"/>
      <c r="G3924" s="191"/>
      <c r="H3924" s="191"/>
      <c r="I3924" s="191"/>
      <c r="J3924" s="191"/>
      <c r="K3924" s="191"/>
      <c r="L3924" s="191"/>
      <c r="M3924" s="191"/>
      <c r="N3924" s="191"/>
    </row>
    <row r="3925" spans="1:14" s="434" customFormat="1">
      <c r="A3925" s="191"/>
      <c r="B3925" s="191"/>
      <c r="C3925" s="63"/>
      <c r="D3925" s="191"/>
      <c r="E3925" s="63"/>
      <c r="F3925" s="63"/>
      <c r="G3925" s="191"/>
      <c r="H3925" s="191"/>
      <c r="I3925" s="191"/>
      <c r="J3925" s="191"/>
      <c r="K3925" s="191"/>
      <c r="L3925" s="191"/>
      <c r="M3925" s="191"/>
      <c r="N3925" s="191"/>
    </row>
    <row r="3926" spans="1:14" s="434" customFormat="1">
      <c r="A3926" s="191"/>
      <c r="B3926" s="191"/>
      <c r="C3926" s="63"/>
      <c r="D3926" s="191"/>
      <c r="E3926" s="63"/>
      <c r="F3926" s="63"/>
      <c r="G3926" s="191"/>
      <c r="H3926" s="191"/>
      <c r="I3926" s="191"/>
      <c r="J3926" s="191"/>
      <c r="K3926" s="191"/>
      <c r="L3926" s="191"/>
      <c r="M3926" s="191"/>
      <c r="N3926" s="191"/>
    </row>
    <row r="3927" spans="1:14" s="434" customFormat="1">
      <c r="A3927" s="191"/>
      <c r="B3927" s="191"/>
      <c r="C3927" s="63"/>
      <c r="D3927" s="191"/>
      <c r="E3927" s="63"/>
      <c r="F3927" s="63"/>
      <c r="G3927" s="191"/>
      <c r="H3927" s="191"/>
      <c r="I3927" s="191"/>
      <c r="J3927" s="191"/>
      <c r="K3927" s="191"/>
      <c r="L3927" s="191"/>
      <c r="M3927" s="191"/>
      <c r="N3927" s="191"/>
    </row>
    <row r="3928" spans="1:14" s="434" customFormat="1">
      <c r="A3928" s="191"/>
      <c r="B3928" s="191"/>
      <c r="C3928" s="63"/>
      <c r="D3928" s="191"/>
      <c r="E3928" s="63"/>
      <c r="F3928" s="63"/>
      <c r="G3928" s="191"/>
      <c r="H3928" s="191"/>
      <c r="I3928" s="191"/>
      <c r="J3928" s="191"/>
      <c r="K3928" s="191"/>
      <c r="L3928" s="191"/>
      <c r="M3928" s="191"/>
      <c r="N3928" s="191"/>
    </row>
    <row r="3929" spans="1:14" s="434" customFormat="1">
      <c r="A3929" s="191"/>
      <c r="B3929" s="191"/>
      <c r="C3929" s="63"/>
      <c r="D3929" s="191"/>
      <c r="E3929" s="63"/>
      <c r="F3929" s="63"/>
      <c r="G3929" s="191"/>
      <c r="H3929" s="191"/>
      <c r="I3929" s="191"/>
      <c r="J3929" s="191"/>
      <c r="K3929" s="191"/>
      <c r="L3929" s="191"/>
      <c r="M3929" s="191"/>
      <c r="N3929" s="191"/>
    </row>
    <row r="3930" spans="1:14" s="434" customFormat="1">
      <c r="A3930" s="191"/>
      <c r="B3930" s="191"/>
      <c r="C3930" s="63"/>
      <c r="D3930" s="191"/>
      <c r="E3930" s="63"/>
      <c r="F3930" s="63"/>
      <c r="G3930" s="191"/>
      <c r="H3930" s="191"/>
      <c r="I3930" s="191"/>
      <c r="J3930" s="191"/>
      <c r="K3930" s="191"/>
      <c r="L3930" s="191"/>
      <c r="M3930" s="191"/>
      <c r="N3930" s="191"/>
    </row>
    <row r="3931" spans="1:14" s="434" customFormat="1">
      <c r="A3931" s="191"/>
      <c r="B3931" s="191"/>
      <c r="C3931" s="63"/>
      <c r="D3931" s="191"/>
      <c r="E3931" s="63"/>
      <c r="F3931" s="63"/>
      <c r="G3931" s="191"/>
      <c r="H3931" s="191"/>
      <c r="I3931" s="191"/>
      <c r="J3931" s="191"/>
      <c r="K3931" s="191"/>
      <c r="L3931" s="191"/>
      <c r="M3931" s="191"/>
      <c r="N3931" s="191"/>
    </row>
    <row r="3932" spans="1:14" s="434" customFormat="1">
      <c r="A3932" s="191"/>
      <c r="B3932" s="191"/>
      <c r="C3932" s="63"/>
      <c r="D3932" s="191"/>
      <c r="E3932" s="63"/>
      <c r="F3932" s="63"/>
      <c r="G3932" s="191"/>
      <c r="H3932" s="191"/>
      <c r="I3932" s="191"/>
      <c r="J3932" s="191"/>
      <c r="K3932" s="191"/>
      <c r="L3932" s="191"/>
      <c r="M3932" s="191"/>
      <c r="N3932" s="191"/>
    </row>
    <row r="3933" spans="1:14" s="434" customFormat="1">
      <c r="A3933" s="191"/>
      <c r="B3933" s="191"/>
      <c r="C3933" s="63"/>
      <c r="D3933" s="191"/>
      <c r="E3933" s="63"/>
      <c r="F3933" s="63"/>
      <c r="G3933" s="191"/>
      <c r="H3933" s="191"/>
      <c r="I3933" s="191"/>
      <c r="J3933" s="191"/>
      <c r="K3933" s="191"/>
      <c r="L3933" s="191"/>
      <c r="M3933" s="191"/>
      <c r="N3933" s="191"/>
    </row>
    <row r="3934" spans="1:14" s="434" customFormat="1">
      <c r="A3934" s="191"/>
      <c r="B3934" s="191"/>
      <c r="C3934" s="63"/>
      <c r="D3934" s="191"/>
      <c r="E3934" s="63"/>
      <c r="F3934" s="63"/>
      <c r="G3934" s="191"/>
      <c r="H3934" s="191"/>
      <c r="I3934" s="191"/>
      <c r="J3934" s="191"/>
      <c r="K3934" s="191"/>
      <c r="L3934" s="191"/>
      <c r="M3934" s="191"/>
      <c r="N3934" s="191"/>
    </row>
    <row r="3935" spans="1:14" s="434" customFormat="1">
      <c r="A3935" s="191"/>
      <c r="B3935" s="191"/>
      <c r="C3935" s="63"/>
      <c r="D3935" s="191"/>
      <c r="E3935" s="63"/>
      <c r="F3935" s="63"/>
      <c r="G3935" s="191"/>
      <c r="H3935" s="191"/>
      <c r="I3935" s="191"/>
      <c r="J3935" s="191"/>
      <c r="K3935" s="191"/>
      <c r="L3935" s="191"/>
      <c r="M3935" s="191"/>
      <c r="N3935" s="191"/>
    </row>
    <row r="3936" spans="1:14" s="434" customFormat="1">
      <c r="A3936" s="191"/>
      <c r="B3936" s="191"/>
      <c r="C3936" s="63"/>
      <c r="D3936" s="191"/>
      <c r="E3936" s="63"/>
      <c r="F3936" s="63"/>
      <c r="G3936" s="191"/>
      <c r="H3936" s="191"/>
      <c r="I3936" s="191"/>
      <c r="J3936" s="191"/>
      <c r="K3936" s="191"/>
      <c r="L3936" s="191"/>
      <c r="M3936" s="191"/>
      <c r="N3936" s="191"/>
    </row>
    <row r="3937" spans="1:14" s="434" customFormat="1">
      <c r="A3937" s="191"/>
      <c r="B3937" s="191"/>
      <c r="C3937" s="63"/>
      <c r="D3937" s="191"/>
      <c r="E3937" s="63"/>
      <c r="F3937" s="63"/>
      <c r="G3937" s="191"/>
      <c r="H3937" s="191"/>
      <c r="I3937" s="191"/>
      <c r="J3937" s="191"/>
      <c r="K3937" s="191"/>
      <c r="L3937" s="191"/>
      <c r="M3937" s="191"/>
      <c r="N3937" s="191"/>
    </row>
    <row r="3938" spans="1:14" s="434" customFormat="1">
      <c r="A3938" s="191"/>
      <c r="B3938" s="191"/>
      <c r="C3938" s="63"/>
      <c r="D3938" s="191"/>
      <c r="E3938" s="63"/>
      <c r="F3938" s="63"/>
      <c r="G3938" s="191"/>
      <c r="H3938" s="191"/>
      <c r="I3938" s="191"/>
      <c r="J3938" s="191"/>
      <c r="K3938" s="191"/>
      <c r="L3938" s="191"/>
      <c r="M3938" s="191"/>
      <c r="N3938" s="191"/>
    </row>
    <row r="3939" spans="1:14" s="434" customFormat="1">
      <c r="A3939" s="191"/>
      <c r="B3939" s="191"/>
      <c r="C3939" s="63"/>
      <c r="D3939" s="191"/>
      <c r="E3939" s="63"/>
      <c r="F3939" s="63"/>
      <c r="G3939" s="191"/>
      <c r="H3939" s="191"/>
      <c r="I3939" s="191"/>
      <c r="J3939" s="191"/>
      <c r="K3939" s="191"/>
      <c r="L3939" s="191"/>
      <c r="M3939" s="191"/>
      <c r="N3939" s="191"/>
    </row>
    <row r="3940" spans="1:14" s="434" customFormat="1">
      <c r="A3940" s="191"/>
      <c r="B3940" s="191"/>
      <c r="C3940" s="63"/>
      <c r="D3940" s="191"/>
      <c r="E3940" s="63"/>
      <c r="F3940" s="63"/>
      <c r="G3940" s="191"/>
      <c r="H3940" s="191"/>
      <c r="I3940" s="191"/>
      <c r="J3940" s="191"/>
      <c r="K3940" s="191"/>
      <c r="L3940" s="191"/>
      <c r="M3940" s="191"/>
      <c r="N3940" s="191"/>
    </row>
    <row r="3941" spans="1:14" s="434" customFormat="1">
      <c r="A3941" s="191"/>
      <c r="B3941" s="191"/>
      <c r="C3941" s="63"/>
      <c r="D3941" s="191"/>
      <c r="E3941" s="63"/>
      <c r="F3941" s="63"/>
      <c r="G3941" s="191"/>
      <c r="H3941" s="191"/>
      <c r="I3941" s="191"/>
      <c r="J3941" s="191"/>
      <c r="K3941" s="191"/>
      <c r="L3941" s="191"/>
      <c r="M3941" s="191"/>
      <c r="N3941" s="191"/>
    </row>
    <row r="3942" spans="1:14" s="434" customFormat="1">
      <c r="A3942" s="191"/>
      <c r="B3942" s="191"/>
      <c r="C3942" s="63"/>
      <c r="D3942" s="191"/>
      <c r="E3942" s="63"/>
      <c r="F3942" s="63"/>
      <c r="G3942" s="191"/>
      <c r="H3942" s="191"/>
      <c r="I3942" s="191"/>
      <c r="J3942" s="191"/>
      <c r="K3942" s="191"/>
      <c r="L3942" s="191"/>
      <c r="M3942" s="191"/>
      <c r="N3942" s="191"/>
    </row>
    <row r="3943" spans="1:14" s="434" customFormat="1">
      <c r="A3943" s="191"/>
      <c r="B3943" s="191"/>
      <c r="C3943" s="63"/>
      <c r="D3943" s="191"/>
      <c r="E3943" s="63"/>
      <c r="F3943" s="63"/>
      <c r="G3943" s="191"/>
      <c r="H3943" s="191"/>
      <c r="I3943" s="191"/>
      <c r="J3943" s="191"/>
      <c r="K3943" s="191"/>
      <c r="L3943" s="191"/>
      <c r="M3943" s="191"/>
      <c r="N3943" s="191"/>
    </row>
    <row r="3944" spans="1:14" s="434" customFormat="1">
      <c r="A3944" s="191"/>
      <c r="B3944" s="191"/>
      <c r="C3944" s="63"/>
      <c r="D3944" s="191"/>
      <c r="E3944" s="63"/>
      <c r="F3944" s="63"/>
      <c r="G3944" s="191"/>
      <c r="H3944" s="191"/>
      <c r="I3944" s="191"/>
      <c r="J3944" s="191"/>
      <c r="K3944" s="191"/>
      <c r="L3944" s="191"/>
      <c r="M3944" s="191"/>
      <c r="N3944" s="191"/>
    </row>
    <row r="3945" spans="1:14" s="434" customFormat="1">
      <c r="A3945" s="191"/>
      <c r="B3945" s="191"/>
      <c r="C3945" s="63"/>
      <c r="D3945" s="191"/>
      <c r="E3945" s="63"/>
      <c r="F3945" s="63"/>
      <c r="G3945" s="191"/>
      <c r="H3945" s="191"/>
      <c r="I3945" s="191"/>
      <c r="J3945" s="191"/>
      <c r="K3945" s="191"/>
      <c r="L3945" s="191"/>
      <c r="M3945" s="191"/>
      <c r="N3945" s="191"/>
    </row>
    <row r="3946" spans="1:14" s="434" customFormat="1">
      <c r="A3946" s="191"/>
      <c r="B3946" s="191"/>
      <c r="C3946" s="63"/>
      <c r="D3946" s="191"/>
      <c r="E3946" s="63"/>
      <c r="F3946" s="63"/>
      <c r="G3946" s="191"/>
      <c r="H3946" s="191"/>
      <c r="I3946" s="191"/>
      <c r="J3946" s="191"/>
      <c r="K3946" s="191"/>
      <c r="L3946" s="191"/>
      <c r="M3946" s="191"/>
      <c r="N3946" s="191"/>
    </row>
    <row r="3947" spans="1:14" s="434" customFormat="1">
      <c r="A3947" s="191"/>
      <c r="B3947" s="191"/>
      <c r="C3947" s="63"/>
      <c r="D3947" s="191"/>
      <c r="E3947" s="63"/>
      <c r="F3947" s="63"/>
      <c r="G3947" s="191"/>
      <c r="H3947" s="191"/>
      <c r="I3947" s="191"/>
      <c r="J3947" s="191"/>
      <c r="K3947" s="191"/>
      <c r="L3947" s="191"/>
      <c r="M3947" s="191"/>
      <c r="N3947" s="191"/>
    </row>
    <row r="3948" spans="1:14" s="434" customFormat="1">
      <c r="A3948" s="191"/>
      <c r="B3948" s="191"/>
      <c r="C3948" s="63"/>
      <c r="D3948" s="191"/>
      <c r="E3948" s="63"/>
      <c r="F3948" s="63"/>
      <c r="G3948" s="191"/>
      <c r="H3948" s="191"/>
      <c r="I3948" s="191"/>
      <c r="J3948" s="191"/>
      <c r="K3948" s="191"/>
      <c r="L3948" s="191"/>
      <c r="M3948" s="191"/>
      <c r="N3948" s="191"/>
    </row>
    <row r="3949" spans="1:14" s="434" customFormat="1">
      <c r="A3949" s="191"/>
      <c r="B3949" s="191"/>
      <c r="C3949" s="63"/>
      <c r="D3949" s="191"/>
      <c r="E3949" s="63"/>
      <c r="F3949" s="63"/>
      <c r="G3949" s="191"/>
      <c r="H3949" s="191"/>
      <c r="I3949" s="191"/>
      <c r="J3949" s="191"/>
      <c r="K3949" s="191"/>
      <c r="L3949" s="191"/>
      <c r="M3949" s="191"/>
      <c r="N3949" s="191"/>
    </row>
    <row r="3950" spans="1:14" s="434" customFormat="1">
      <c r="A3950" s="191"/>
      <c r="B3950" s="191"/>
      <c r="C3950" s="63"/>
      <c r="D3950" s="191"/>
      <c r="E3950" s="63"/>
      <c r="F3950" s="63"/>
      <c r="G3950" s="191"/>
      <c r="H3950" s="191"/>
      <c r="I3950" s="191"/>
      <c r="J3950" s="191"/>
      <c r="K3950" s="191"/>
      <c r="L3950" s="191"/>
      <c r="M3950" s="191"/>
      <c r="N3950" s="191"/>
    </row>
    <row r="3951" spans="1:14" s="434" customFormat="1">
      <c r="A3951" s="191"/>
      <c r="B3951" s="191"/>
      <c r="C3951" s="63"/>
      <c r="D3951" s="191"/>
      <c r="E3951" s="63"/>
      <c r="F3951" s="63"/>
      <c r="G3951" s="191"/>
      <c r="H3951" s="191"/>
      <c r="I3951" s="191"/>
      <c r="J3951" s="191"/>
      <c r="K3951" s="191"/>
      <c r="L3951" s="191"/>
      <c r="M3951" s="191"/>
      <c r="N3951" s="191"/>
    </row>
    <row r="3952" spans="1:14" s="434" customFormat="1">
      <c r="A3952" s="191"/>
      <c r="B3952" s="191"/>
      <c r="C3952" s="63"/>
      <c r="D3952" s="191"/>
      <c r="E3952" s="63"/>
      <c r="F3952" s="63"/>
      <c r="G3952" s="191"/>
      <c r="H3952" s="191"/>
      <c r="I3952" s="191"/>
      <c r="J3952" s="191"/>
      <c r="K3952" s="191"/>
      <c r="L3952" s="191"/>
      <c r="M3952" s="191"/>
      <c r="N3952" s="191"/>
    </row>
    <row r="3953" spans="1:14" s="434" customFormat="1">
      <c r="A3953" s="191"/>
      <c r="B3953" s="191"/>
      <c r="C3953" s="63"/>
      <c r="D3953" s="191"/>
      <c r="E3953" s="63"/>
      <c r="F3953" s="63"/>
      <c r="G3953" s="191"/>
      <c r="H3953" s="191"/>
      <c r="I3953" s="191"/>
      <c r="J3953" s="191"/>
      <c r="K3953" s="191"/>
      <c r="L3953" s="191"/>
      <c r="M3953" s="191"/>
      <c r="N3953" s="191"/>
    </row>
    <row r="3954" spans="1:14" s="434" customFormat="1">
      <c r="A3954" s="191"/>
      <c r="B3954" s="191"/>
      <c r="C3954" s="63"/>
      <c r="D3954" s="191"/>
      <c r="E3954" s="63"/>
      <c r="F3954" s="63"/>
      <c r="G3954" s="191"/>
      <c r="H3954" s="191"/>
      <c r="I3954" s="191"/>
      <c r="J3954" s="191"/>
      <c r="K3954" s="191"/>
      <c r="L3954" s="191"/>
      <c r="M3954" s="191"/>
      <c r="N3954" s="191"/>
    </row>
    <row r="3955" spans="1:14" s="434" customFormat="1">
      <c r="A3955" s="191"/>
      <c r="B3955" s="191"/>
      <c r="C3955" s="63"/>
      <c r="D3955" s="191"/>
      <c r="E3955" s="63"/>
      <c r="F3955" s="63"/>
      <c r="G3955" s="191"/>
      <c r="H3955" s="191"/>
      <c r="I3955" s="191"/>
      <c r="J3955" s="191"/>
      <c r="K3955" s="191"/>
      <c r="L3955" s="191"/>
      <c r="M3955" s="191"/>
      <c r="N3955" s="191"/>
    </row>
    <row r="3956" spans="1:14" s="434" customFormat="1">
      <c r="A3956" s="191"/>
      <c r="B3956" s="191"/>
      <c r="C3956" s="63"/>
      <c r="D3956" s="191"/>
      <c r="E3956" s="63"/>
      <c r="F3956" s="63"/>
      <c r="G3956" s="191"/>
      <c r="H3956" s="191"/>
      <c r="I3956" s="191"/>
      <c r="J3956" s="191"/>
      <c r="K3956" s="191"/>
      <c r="L3956" s="191"/>
      <c r="M3956" s="191"/>
      <c r="N3956" s="191"/>
    </row>
    <row r="3957" spans="1:14" s="434" customFormat="1">
      <c r="A3957" s="191"/>
      <c r="B3957" s="191"/>
      <c r="C3957" s="63"/>
      <c r="D3957" s="191"/>
      <c r="E3957" s="63"/>
      <c r="F3957" s="63"/>
      <c r="G3957" s="191"/>
      <c r="H3957" s="191"/>
      <c r="I3957" s="191"/>
      <c r="J3957" s="191"/>
      <c r="K3957" s="191"/>
      <c r="L3957" s="191"/>
      <c r="M3957" s="191"/>
      <c r="N3957" s="191"/>
    </row>
    <row r="3958" spans="1:14" s="434" customFormat="1">
      <c r="A3958" s="191"/>
      <c r="B3958" s="191"/>
      <c r="C3958" s="63"/>
      <c r="D3958" s="191"/>
      <c r="E3958" s="63"/>
      <c r="F3958" s="63"/>
      <c r="G3958" s="191"/>
      <c r="H3958" s="191"/>
      <c r="I3958" s="191"/>
      <c r="J3958" s="191"/>
      <c r="K3958" s="191"/>
      <c r="L3958" s="191"/>
      <c r="M3958" s="191"/>
      <c r="N3958" s="191"/>
    </row>
    <row r="3959" spans="1:14" s="434" customFormat="1">
      <c r="A3959" s="191"/>
      <c r="B3959" s="191"/>
      <c r="C3959" s="63"/>
      <c r="D3959" s="191"/>
      <c r="E3959" s="63"/>
      <c r="F3959" s="63"/>
      <c r="G3959" s="191"/>
      <c r="H3959" s="191"/>
      <c r="I3959" s="191"/>
      <c r="J3959" s="191"/>
      <c r="K3959" s="191"/>
      <c r="L3959" s="191"/>
      <c r="M3959" s="191"/>
      <c r="N3959" s="191"/>
    </row>
    <row r="3960" spans="1:14" s="434" customFormat="1">
      <c r="A3960" s="191"/>
      <c r="B3960" s="191"/>
      <c r="C3960" s="63"/>
      <c r="D3960" s="191"/>
      <c r="E3960" s="63"/>
      <c r="F3960" s="63"/>
      <c r="G3960" s="191"/>
      <c r="H3960" s="191"/>
      <c r="I3960" s="191"/>
      <c r="J3960" s="191"/>
      <c r="K3960" s="191"/>
      <c r="L3960" s="191"/>
      <c r="M3960" s="191"/>
      <c r="N3960" s="191"/>
    </row>
    <row r="3961" spans="1:14" s="434" customFormat="1">
      <c r="A3961" s="191"/>
      <c r="B3961" s="191"/>
      <c r="C3961" s="63"/>
      <c r="D3961" s="191"/>
      <c r="E3961" s="63"/>
      <c r="F3961" s="63"/>
      <c r="G3961" s="191"/>
      <c r="H3961" s="191"/>
      <c r="I3961" s="191"/>
      <c r="J3961" s="191"/>
      <c r="K3961" s="191"/>
      <c r="L3961" s="191"/>
      <c r="M3961" s="191"/>
      <c r="N3961" s="191"/>
    </row>
    <row r="3962" spans="1:14" s="434" customFormat="1">
      <c r="A3962" s="191"/>
      <c r="B3962" s="191"/>
      <c r="C3962" s="63"/>
      <c r="D3962" s="191"/>
      <c r="E3962" s="63"/>
      <c r="F3962" s="63"/>
      <c r="G3962" s="191"/>
      <c r="H3962" s="191"/>
      <c r="I3962" s="191"/>
      <c r="J3962" s="191"/>
      <c r="K3962" s="191"/>
      <c r="L3962" s="191"/>
      <c r="M3962" s="191"/>
      <c r="N3962" s="191"/>
    </row>
    <row r="3963" spans="1:14" s="434" customFormat="1">
      <c r="A3963" s="191"/>
      <c r="B3963" s="191"/>
      <c r="C3963" s="63"/>
      <c r="D3963" s="191"/>
      <c r="E3963" s="63"/>
      <c r="F3963" s="63"/>
      <c r="G3963" s="191"/>
      <c r="H3963" s="191"/>
      <c r="I3963" s="191"/>
      <c r="J3963" s="191"/>
      <c r="K3963" s="191"/>
      <c r="L3963" s="191"/>
      <c r="M3963" s="191"/>
      <c r="N3963" s="191"/>
    </row>
    <row r="3964" spans="1:14" s="434" customFormat="1">
      <c r="A3964" s="191"/>
      <c r="B3964" s="191"/>
      <c r="C3964" s="63"/>
      <c r="D3964" s="191"/>
      <c r="E3964" s="63"/>
      <c r="F3964" s="63"/>
      <c r="G3964" s="191"/>
      <c r="H3964" s="191"/>
      <c r="I3964" s="191"/>
      <c r="J3964" s="191"/>
      <c r="K3964" s="191"/>
      <c r="L3964" s="191"/>
      <c r="M3964" s="191"/>
      <c r="N3964" s="191"/>
    </row>
    <row r="3965" spans="1:14" s="434" customFormat="1">
      <c r="A3965" s="191"/>
      <c r="B3965" s="191"/>
      <c r="C3965" s="63"/>
      <c r="D3965" s="191"/>
      <c r="E3965" s="63"/>
      <c r="F3965" s="63"/>
      <c r="G3965" s="191"/>
      <c r="H3965" s="191"/>
      <c r="I3965" s="191"/>
      <c r="J3965" s="191"/>
      <c r="K3965" s="191"/>
      <c r="L3965" s="191"/>
      <c r="M3965" s="191"/>
      <c r="N3965" s="191"/>
    </row>
    <row r="3966" spans="1:14" s="434" customFormat="1">
      <c r="A3966" s="191"/>
      <c r="B3966" s="191"/>
      <c r="C3966" s="63"/>
      <c r="D3966" s="191"/>
      <c r="E3966" s="63"/>
      <c r="F3966" s="63"/>
      <c r="G3966" s="191"/>
      <c r="H3966" s="191"/>
      <c r="I3966" s="191"/>
      <c r="J3966" s="191"/>
      <c r="K3966" s="191"/>
      <c r="L3966" s="191"/>
      <c r="M3966" s="191"/>
      <c r="N3966" s="191"/>
    </row>
    <row r="3967" spans="1:14" s="434" customFormat="1">
      <c r="A3967" s="191"/>
      <c r="B3967" s="191"/>
      <c r="C3967" s="63"/>
      <c r="D3967" s="191"/>
      <c r="E3967" s="63"/>
      <c r="F3967" s="63"/>
      <c r="G3967" s="191"/>
      <c r="H3967" s="191"/>
      <c r="I3967" s="191"/>
      <c r="J3967" s="191"/>
      <c r="K3967" s="191"/>
      <c r="L3967" s="191"/>
      <c r="M3967" s="191"/>
      <c r="N3967" s="191"/>
    </row>
    <row r="3968" spans="1:14" s="434" customFormat="1">
      <c r="A3968" s="191"/>
      <c r="B3968" s="191"/>
      <c r="C3968" s="63"/>
      <c r="D3968" s="191"/>
      <c r="E3968" s="63"/>
      <c r="F3968" s="63"/>
      <c r="G3968" s="191"/>
      <c r="H3968" s="191"/>
      <c r="I3968" s="191"/>
      <c r="J3968" s="191"/>
      <c r="K3968" s="191"/>
      <c r="L3968" s="191"/>
      <c r="M3968" s="191"/>
      <c r="N3968" s="191"/>
    </row>
    <row r="3969" spans="1:14" s="434" customFormat="1">
      <c r="A3969" s="191"/>
      <c r="B3969" s="191"/>
      <c r="C3969" s="63"/>
      <c r="D3969" s="191"/>
      <c r="E3969" s="63"/>
      <c r="F3969" s="63"/>
      <c r="G3969" s="191"/>
      <c r="H3969" s="191"/>
      <c r="I3969" s="191"/>
      <c r="J3969" s="191"/>
      <c r="K3969" s="191"/>
      <c r="L3969" s="191"/>
      <c r="M3969" s="191"/>
      <c r="N3969" s="191"/>
    </row>
    <row r="3970" spans="1:14" s="434" customFormat="1">
      <c r="A3970" s="191"/>
      <c r="B3970" s="191"/>
      <c r="C3970" s="63"/>
      <c r="D3970" s="191"/>
      <c r="E3970" s="63"/>
      <c r="F3970" s="63"/>
      <c r="G3970" s="191"/>
      <c r="H3970" s="191"/>
      <c r="I3970" s="191"/>
      <c r="J3970" s="191"/>
      <c r="K3970" s="191"/>
      <c r="L3970" s="191"/>
      <c r="M3970" s="191"/>
      <c r="N3970" s="191"/>
    </row>
    <row r="3971" spans="1:14" s="434" customFormat="1">
      <c r="A3971" s="191"/>
      <c r="B3971" s="191"/>
      <c r="C3971" s="63"/>
      <c r="D3971" s="191"/>
      <c r="E3971" s="63"/>
      <c r="F3971" s="63"/>
      <c r="G3971" s="191"/>
      <c r="H3971" s="191"/>
      <c r="I3971" s="191"/>
      <c r="J3971" s="191"/>
      <c r="K3971" s="191"/>
      <c r="L3971" s="191"/>
      <c r="M3971" s="191"/>
      <c r="N3971" s="191"/>
    </row>
    <row r="3972" spans="1:14" s="434" customFormat="1">
      <c r="A3972" s="191"/>
      <c r="B3972" s="191"/>
      <c r="C3972" s="63"/>
      <c r="D3972" s="191"/>
      <c r="E3972" s="63"/>
      <c r="F3972" s="63"/>
      <c r="G3972" s="191"/>
      <c r="H3972" s="191"/>
      <c r="I3972" s="191"/>
      <c r="J3972" s="191"/>
      <c r="K3972" s="191"/>
      <c r="L3972" s="191"/>
      <c r="M3972" s="191"/>
      <c r="N3972" s="191"/>
    </row>
    <row r="3973" spans="1:14" s="434" customFormat="1">
      <c r="A3973" s="191"/>
      <c r="B3973" s="191"/>
      <c r="C3973" s="63"/>
      <c r="D3973" s="191"/>
      <c r="E3973" s="63"/>
      <c r="F3973" s="63"/>
      <c r="G3973" s="191"/>
      <c r="H3973" s="191"/>
      <c r="I3973" s="191"/>
      <c r="J3973" s="191"/>
      <c r="K3973" s="191"/>
      <c r="L3973" s="191"/>
      <c r="M3973" s="191"/>
      <c r="N3973" s="191"/>
    </row>
    <row r="3974" spans="1:14" s="434" customFormat="1">
      <c r="A3974" s="191"/>
      <c r="B3974" s="191"/>
      <c r="C3974" s="63"/>
      <c r="D3974" s="191"/>
      <c r="E3974" s="63"/>
      <c r="F3974" s="63"/>
      <c r="G3974" s="191"/>
      <c r="H3974" s="191"/>
      <c r="I3974" s="191"/>
      <c r="J3974" s="191"/>
      <c r="K3974" s="191"/>
      <c r="L3974" s="191"/>
      <c r="M3974" s="191"/>
      <c r="N3974" s="191"/>
    </row>
    <row r="3975" spans="1:14" s="434" customFormat="1">
      <c r="A3975" s="191"/>
      <c r="B3975" s="191"/>
      <c r="C3975" s="63"/>
      <c r="D3975" s="191"/>
      <c r="E3975" s="63"/>
      <c r="F3975" s="63"/>
      <c r="G3975" s="191"/>
      <c r="H3975" s="191"/>
      <c r="I3975" s="191"/>
      <c r="J3975" s="191"/>
      <c r="K3975" s="191"/>
      <c r="L3975" s="191"/>
      <c r="M3975" s="191"/>
      <c r="N3975" s="191"/>
    </row>
    <row r="3976" spans="1:14" s="434" customFormat="1">
      <c r="A3976" s="191"/>
      <c r="B3976" s="191"/>
      <c r="C3976" s="63"/>
      <c r="D3976" s="191"/>
      <c r="E3976" s="63"/>
      <c r="F3976" s="63"/>
      <c r="G3976" s="191"/>
      <c r="H3976" s="191"/>
      <c r="I3976" s="191"/>
      <c r="J3976" s="191"/>
      <c r="K3976" s="191"/>
      <c r="L3976" s="191"/>
      <c r="M3976" s="191"/>
      <c r="N3976" s="191"/>
    </row>
    <row r="3977" spans="1:14" s="434" customFormat="1">
      <c r="A3977" s="191"/>
      <c r="B3977" s="191"/>
      <c r="C3977" s="63"/>
      <c r="D3977" s="191"/>
      <c r="E3977" s="63"/>
      <c r="F3977" s="63"/>
      <c r="G3977" s="191"/>
      <c r="H3977" s="191"/>
      <c r="I3977" s="191"/>
      <c r="J3977" s="191"/>
      <c r="K3977" s="191"/>
      <c r="L3977" s="191"/>
      <c r="M3977" s="191"/>
      <c r="N3977" s="191"/>
    </row>
    <row r="3978" spans="1:14" s="434" customFormat="1">
      <c r="A3978" s="191"/>
      <c r="B3978" s="191"/>
      <c r="C3978" s="63"/>
      <c r="D3978" s="191"/>
      <c r="E3978" s="63"/>
      <c r="F3978" s="63"/>
      <c r="G3978" s="191"/>
      <c r="H3978" s="191"/>
      <c r="I3978" s="191"/>
      <c r="J3978" s="191"/>
      <c r="K3978" s="191"/>
      <c r="L3978" s="191"/>
      <c r="M3978" s="191"/>
      <c r="N3978" s="191"/>
    </row>
    <row r="3979" spans="1:14" s="434" customFormat="1">
      <c r="A3979" s="191"/>
      <c r="B3979" s="191"/>
      <c r="C3979" s="63"/>
      <c r="D3979" s="191"/>
      <c r="E3979" s="63"/>
      <c r="F3979" s="63"/>
      <c r="G3979" s="191"/>
      <c r="H3979" s="191"/>
      <c r="I3979" s="191"/>
      <c r="J3979" s="191"/>
      <c r="K3979" s="191"/>
      <c r="L3979" s="191"/>
      <c r="M3979" s="191"/>
      <c r="N3979" s="191"/>
    </row>
    <row r="3980" spans="1:14" s="434" customFormat="1">
      <c r="A3980" s="191"/>
      <c r="B3980" s="191"/>
      <c r="C3980" s="63"/>
      <c r="D3980" s="191"/>
      <c r="E3980" s="63"/>
      <c r="F3980" s="63"/>
      <c r="G3980" s="191"/>
      <c r="H3980" s="191"/>
      <c r="I3980" s="191"/>
      <c r="J3980" s="191"/>
      <c r="K3980" s="191"/>
      <c r="L3980" s="191"/>
      <c r="M3980" s="191"/>
      <c r="N3980" s="191"/>
    </row>
    <row r="3981" spans="1:14" s="434" customFormat="1">
      <c r="A3981" s="191"/>
      <c r="B3981" s="191"/>
      <c r="C3981" s="63"/>
      <c r="D3981" s="191"/>
      <c r="E3981" s="63"/>
      <c r="F3981" s="63"/>
      <c r="G3981" s="191"/>
      <c r="H3981" s="191"/>
      <c r="I3981" s="191"/>
      <c r="J3981" s="191"/>
      <c r="K3981" s="191"/>
      <c r="L3981" s="191"/>
      <c r="M3981" s="191"/>
      <c r="N3981" s="191"/>
    </row>
    <row r="3982" spans="1:14" s="434" customFormat="1">
      <c r="A3982" s="191"/>
      <c r="B3982" s="191"/>
      <c r="C3982" s="63"/>
      <c r="D3982" s="191"/>
      <c r="E3982" s="63"/>
      <c r="F3982" s="63"/>
      <c r="G3982" s="191"/>
      <c r="H3982" s="191"/>
      <c r="I3982" s="191"/>
      <c r="J3982" s="191"/>
      <c r="K3982" s="191"/>
      <c r="L3982" s="191"/>
      <c r="M3982" s="191"/>
      <c r="N3982" s="191"/>
    </row>
    <row r="3983" spans="1:14" s="434" customFormat="1">
      <c r="A3983" s="191"/>
      <c r="B3983" s="191"/>
      <c r="C3983" s="63"/>
      <c r="D3983" s="191"/>
      <c r="E3983" s="63"/>
      <c r="F3983" s="63"/>
      <c r="G3983" s="191"/>
      <c r="H3983" s="191"/>
      <c r="I3983" s="191"/>
      <c r="J3983" s="191"/>
      <c r="K3983" s="191"/>
      <c r="L3983" s="191"/>
      <c r="M3983" s="191"/>
      <c r="N3983" s="191"/>
    </row>
    <row r="3984" spans="1:14" s="434" customFormat="1">
      <c r="A3984" s="191"/>
      <c r="B3984" s="191"/>
      <c r="C3984" s="63"/>
      <c r="D3984" s="191"/>
      <c r="E3984" s="63"/>
      <c r="F3984" s="63"/>
      <c r="G3984" s="191"/>
      <c r="H3984" s="191"/>
      <c r="I3984" s="191"/>
      <c r="J3984" s="191"/>
      <c r="K3984" s="191"/>
      <c r="L3984" s="191"/>
      <c r="M3984" s="191"/>
      <c r="N3984" s="191"/>
    </row>
    <row r="3985" spans="1:14" s="434" customFormat="1">
      <c r="A3985" s="191"/>
      <c r="B3985" s="191"/>
      <c r="C3985" s="63"/>
      <c r="D3985" s="191"/>
      <c r="E3985" s="63"/>
      <c r="F3985" s="63"/>
      <c r="G3985" s="191"/>
      <c r="H3985" s="191"/>
      <c r="I3985" s="191"/>
      <c r="J3985" s="191"/>
      <c r="K3985" s="191"/>
      <c r="L3985" s="191"/>
      <c r="M3985" s="191"/>
      <c r="N3985" s="191"/>
    </row>
    <row r="3986" spans="1:14" s="434" customFormat="1">
      <c r="A3986" s="191"/>
      <c r="B3986" s="191"/>
      <c r="C3986" s="63"/>
      <c r="D3986" s="191"/>
      <c r="E3986" s="63"/>
      <c r="F3986" s="63"/>
      <c r="G3986" s="191"/>
      <c r="H3986" s="191"/>
      <c r="I3986" s="191"/>
      <c r="J3986" s="191"/>
      <c r="K3986" s="191"/>
      <c r="L3986" s="191"/>
      <c r="M3986" s="191"/>
      <c r="N3986" s="191"/>
    </row>
    <row r="3987" spans="1:14" s="434" customFormat="1">
      <c r="A3987" s="191"/>
      <c r="B3987" s="191"/>
      <c r="C3987" s="63"/>
      <c r="D3987" s="191"/>
      <c r="E3987" s="63"/>
      <c r="F3987" s="63"/>
      <c r="G3987" s="191"/>
      <c r="H3987" s="191"/>
      <c r="I3987" s="191"/>
      <c r="J3987" s="191"/>
      <c r="K3987" s="191"/>
      <c r="L3987" s="191"/>
      <c r="M3987" s="191"/>
      <c r="N3987" s="191"/>
    </row>
    <row r="3988" spans="1:14" s="434" customFormat="1">
      <c r="A3988" s="191"/>
      <c r="B3988" s="191"/>
      <c r="C3988" s="63"/>
      <c r="D3988" s="191"/>
      <c r="E3988" s="63"/>
      <c r="F3988" s="63"/>
      <c r="G3988" s="191"/>
      <c r="H3988" s="191"/>
      <c r="I3988" s="191"/>
      <c r="J3988" s="191"/>
      <c r="K3988" s="191"/>
      <c r="L3988" s="191"/>
      <c r="M3988" s="191"/>
      <c r="N3988" s="191"/>
    </row>
    <row r="3989" spans="1:14" s="434" customFormat="1">
      <c r="A3989" s="191"/>
      <c r="B3989" s="191"/>
      <c r="C3989" s="63"/>
      <c r="D3989" s="191"/>
      <c r="E3989" s="63"/>
      <c r="F3989" s="63"/>
      <c r="G3989" s="191"/>
      <c r="H3989" s="191"/>
      <c r="I3989" s="191"/>
      <c r="J3989" s="191"/>
      <c r="K3989" s="191"/>
      <c r="L3989" s="191"/>
      <c r="M3989" s="191"/>
      <c r="N3989" s="191"/>
    </row>
    <row r="3990" spans="1:14" s="434" customFormat="1">
      <c r="A3990" s="191"/>
      <c r="B3990" s="191"/>
      <c r="C3990" s="63"/>
      <c r="D3990" s="191"/>
      <c r="E3990" s="63"/>
      <c r="F3990" s="63"/>
      <c r="G3990" s="191"/>
      <c r="H3990" s="191"/>
      <c r="I3990" s="191"/>
      <c r="J3990" s="191"/>
      <c r="K3990" s="191"/>
      <c r="L3990" s="191"/>
      <c r="M3990" s="191"/>
      <c r="N3990" s="191"/>
    </row>
    <row r="3991" spans="1:14" s="434" customFormat="1">
      <c r="A3991" s="191"/>
      <c r="B3991" s="191"/>
      <c r="C3991" s="63"/>
      <c r="D3991" s="191"/>
      <c r="E3991" s="63"/>
      <c r="F3991" s="63"/>
      <c r="G3991" s="191"/>
      <c r="H3991" s="191"/>
      <c r="I3991" s="191"/>
      <c r="J3991" s="191"/>
      <c r="K3991" s="191"/>
      <c r="L3991" s="191"/>
      <c r="M3991" s="191"/>
      <c r="N3991" s="191"/>
    </row>
    <row r="3992" spans="1:14" s="434" customFormat="1">
      <c r="A3992" s="191"/>
      <c r="B3992" s="191"/>
      <c r="C3992" s="63"/>
      <c r="D3992" s="191"/>
      <c r="E3992" s="63"/>
      <c r="F3992" s="63"/>
      <c r="G3992" s="191"/>
      <c r="H3992" s="191"/>
      <c r="I3992" s="191"/>
      <c r="J3992" s="191"/>
      <c r="K3992" s="191"/>
      <c r="L3992" s="191"/>
      <c r="M3992" s="191"/>
      <c r="N3992" s="191"/>
    </row>
    <row r="3993" spans="1:14" s="434" customFormat="1">
      <c r="A3993" s="191"/>
      <c r="B3993" s="191"/>
      <c r="C3993" s="63"/>
      <c r="D3993" s="191"/>
      <c r="E3993" s="63"/>
      <c r="F3993" s="63"/>
      <c r="G3993" s="191"/>
      <c r="H3993" s="191"/>
      <c r="I3993" s="191"/>
      <c r="J3993" s="191"/>
      <c r="K3993" s="191"/>
      <c r="L3993" s="191"/>
      <c r="M3993" s="191"/>
      <c r="N3993" s="191"/>
    </row>
    <row r="3994" spans="1:14" s="434" customFormat="1">
      <c r="A3994" s="191"/>
      <c r="B3994" s="191"/>
      <c r="C3994" s="63"/>
      <c r="D3994" s="191"/>
      <c r="E3994" s="63"/>
      <c r="F3994" s="63"/>
      <c r="G3994" s="191"/>
      <c r="H3994" s="191"/>
      <c r="I3994" s="191"/>
      <c r="J3994" s="191"/>
      <c r="K3994" s="191"/>
      <c r="L3994" s="191"/>
      <c r="M3994" s="191"/>
      <c r="N3994" s="191"/>
    </row>
    <row r="3995" spans="1:14" s="434" customFormat="1">
      <c r="A3995" s="191"/>
      <c r="B3995" s="191"/>
      <c r="C3995" s="63"/>
      <c r="D3995" s="191"/>
      <c r="E3995" s="63"/>
      <c r="F3995" s="63"/>
      <c r="G3995" s="191"/>
      <c r="H3995" s="191"/>
      <c r="I3995" s="191"/>
      <c r="J3995" s="191"/>
      <c r="K3995" s="191"/>
      <c r="L3995" s="191"/>
      <c r="M3995" s="191"/>
      <c r="N3995" s="191"/>
    </row>
    <row r="3996" spans="1:14" s="434" customFormat="1">
      <c r="A3996" s="191"/>
      <c r="B3996" s="191"/>
      <c r="C3996" s="63"/>
      <c r="D3996" s="191"/>
      <c r="E3996" s="63"/>
      <c r="F3996" s="63"/>
      <c r="G3996" s="191"/>
      <c r="H3996" s="191"/>
      <c r="I3996" s="191"/>
      <c r="J3996" s="191"/>
      <c r="K3996" s="191"/>
      <c r="L3996" s="191"/>
      <c r="M3996" s="191"/>
      <c r="N3996" s="191"/>
    </row>
    <row r="3997" spans="1:14" s="434" customFormat="1">
      <c r="A3997" s="191"/>
      <c r="B3997" s="191"/>
      <c r="C3997" s="63"/>
      <c r="D3997" s="191"/>
      <c r="E3997" s="63"/>
      <c r="F3997" s="63"/>
      <c r="G3997" s="191"/>
      <c r="H3997" s="191"/>
      <c r="I3997" s="191"/>
      <c r="J3997" s="191"/>
      <c r="K3997" s="191"/>
      <c r="L3997" s="191"/>
      <c r="M3997" s="191"/>
      <c r="N3997" s="191"/>
    </row>
    <row r="3998" spans="1:14" s="434" customFormat="1">
      <c r="A3998" s="191"/>
      <c r="B3998" s="191"/>
      <c r="C3998" s="63"/>
      <c r="D3998" s="191"/>
      <c r="E3998" s="63"/>
      <c r="F3998" s="63"/>
      <c r="G3998" s="191"/>
      <c r="H3998" s="191"/>
      <c r="I3998" s="191"/>
      <c r="J3998" s="191"/>
      <c r="K3998" s="191"/>
      <c r="L3998" s="191"/>
      <c r="M3998" s="191"/>
      <c r="N3998" s="191"/>
    </row>
    <row r="3999" spans="1:14" s="434" customFormat="1">
      <c r="A3999" s="191"/>
      <c r="B3999" s="191"/>
      <c r="C3999" s="63"/>
      <c r="D3999" s="191"/>
      <c r="E3999" s="63"/>
      <c r="F3999" s="63"/>
      <c r="G3999" s="191"/>
      <c r="H3999" s="191"/>
      <c r="I3999" s="191"/>
      <c r="J3999" s="191"/>
      <c r="K3999" s="191"/>
      <c r="L3999" s="191"/>
      <c r="M3999" s="191"/>
      <c r="N3999" s="191"/>
    </row>
    <row r="4000" spans="1:14" s="434" customFormat="1">
      <c r="A4000" s="191"/>
      <c r="B4000" s="191"/>
      <c r="C4000" s="63"/>
      <c r="D4000" s="191"/>
      <c r="E4000" s="63"/>
      <c r="F4000" s="63"/>
      <c r="G4000" s="191"/>
      <c r="H4000" s="191"/>
      <c r="I4000" s="191"/>
      <c r="J4000" s="191"/>
      <c r="K4000" s="191"/>
      <c r="L4000" s="191"/>
      <c r="M4000" s="191"/>
      <c r="N4000" s="191"/>
    </row>
    <row r="4001" spans="1:14" s="434" customFormat="1">
      <c r="A4001" s="191"/>
      <c r="B4001" s="191"/>
      <c r="C4001" s="63"/>
      <c r="D4001" s="191"/>
      <c r="E4001" s="63"/>
      <c r="F4001" s="63"/>
      <c r="G4001" s="191"/>
      <c r="H4001" s="191"/>
      <c r="I4001" s="191"/>
      <c r="J4001" s="191"/>
      <c r="K4001" s="191"/>
      <c r="L4001" s="191"/>
      <c r="M4001" s="191"/>
      <c r="N4001" s="191"/>
    </row>
    <row r="4002" spans="1:14" s="434" customFormat="1">
      <c r="A4002" s="191"/>
      <c r="B4002" s="191"/>
      <c r="C4002" s="63"/>
      <c r="D4002" s="191"/>
      <c r="E4002" s="63"/>
      <c r="F4002" s="63"/>
      <c r="G4002" s="191"/>
      <c r="H4002" s="191"/>
      <c r="I4002" s="191"/>
      <c r="J4002" s="191"/>
      <c r="K4002" s="191"/>
      <c r="L4002" s="191"/>
      <c r="M4002" s="191"/>
      <c r="N4002" s="191"/>
    </row>
    <row r="4003" spans="1:14" s="434" customFormat="1">
      <c r="A4003" s="191"/>
      <c r="B4003" s="191"/>
      <c r="C4003" s="63"/>
      <c r="D4003" s="191"/>
      <c r="E4003" s="63"/>
      <c r="F4003" s="63"/>
      <c r="G4003" s="191"/>
      <c r="H4003" s="191"/>
      <c r="I4003" s="191"/>
      <c r="J4003" s="191"/>
      <c r="K4003" s="191"/>
      <c r="L4003" s="191"/>
      <c r="M4003" s="191"/>
      <c r="N4003" s="191"/>
    </row>
    <row r="4004" spans="1:14" s="434" customFormat="1">
      <c r="A4004" s="191"/>
      <c r="B4004" s="191"/>
      <c r="C4004" s="63"/>
      <c r="D4004" s="191"/>
      <c r="E4004" s="63"/>
      <c r="F4004" s="63"/>
      <c r="G4004" s="191"/>
      <c r="H4004" s="191"/>
      <c r="I4004" s="191"/>
      <c r="J4004" s="191"/>
      <c r="K4004" s="191"/>
      <c r="L4004" s="191"/>
      <c r="M4004" s="191"/>
      <c r="N4004" s="191"/>
    </row>
    <row r="4005" spans="1:14" s="434" customFormat="1">
      <c r="A4005" s="191"/>
      <c r="B4005" s="191"/>
      <c r="C4005" s="63"/>
      <c r="D4005" s="191"/>
      <c r="E4005" s="63"/>
      <c r="F4005" s="63"/>
      <c r="G4005" s="191"/>
      <c r="H4005" s="191"/>
      <c r="I4005" s="191"/>
      <c r="J4005" s="191"/>
      <c r="K4005" s="191"/>
      <c r="L4005" s="191"/>
      <c r="M4005" s="191"/>
      <c r="N4005" s="191"/>
    </row>
    <row r="4006" spans="1:14" s="434" customFormat="1">
      <c r="A4006" s="191"/>
      <c r="B4006" s="191"/>
      <c r="C4006" s="63"/>
      <c r="D4006" s="191"/>
      <c r="E4006" s="63"/>
      <c r="F4006" s="63"/>
      <c r="G4006" s="191"/>
      <c r="H4006" s="191"/>
      <c r="I4006" s="191"/>
      <c r="J4006" s="191"/>
      <c r="K4006" s="191"/>
      <c r="L4006" s="191"/>
      <c r="M4006" s="191"/>
      <c r="N4006" s="191"/>
    </row>
    <row r="4007" spans="1:14" s="434" customFormat="1">
      <c r="A4007" s="191"/>
      <c r="B4007" s="191"/>
      <c r="C4007" s="63"/>
      <c r="D4007" s="191"/>
      <c r="E4007" s="63"/>
      <c r="F4007" s="63"/>
      <c r="G4007" s="191"/>
      <c r="H4007" s="191"/>
      <c r="I4007" s="191"/>
      <c r="J4007" s="191"/>
      <c r="K4007" s="191"/>
      <c r="L4007" s="191"/>
      <c r="M4007" s="191"/>
      <c r="N4007" s="191"/>
    </row>
    <row r="4008" spans="1:14" s="434" customFormat="1">
      <c r="A4008" s="191"/>
      <c r="B4008" s="191"/>
      <c r="C4008" s="63"/>
      <c r="D4008" s="191"/>
      <c r="E4008" s="63"/>
      <c r="F4008" s="63"/>
      <c r="G4008" s="191"/>
      <c r="H4008" s="191"/>
      <c r="I4008" s="191"/>
      <c r="J4008" s="191"/>
      <c r="K4008" s="191"/>
      <c r="L4008" s="191"/>
      <c r="M4008" s="191"/>
      <c r="N4008" s="191"/>
    </row>
    <row r="4009" spans="1:14" s="434" customFormat="1">
      <c r="A4009" s="191"/>
      <c r="B4009" s="191"/>
      <c r="C4009" s="63"/>
      <c r="D4009" s="191"/>
      <c r="E4009" s="63"/>
      <c r="F4009" s="63"/>
      <c r="G4009" s="191"/>
      <c r="H4009" s="191"/>
      <c r="I4009" s="191"/>
      <c r="J4009" s="191"/>
      <c r="K4009" s="191"/>
      <c r="L4009" s="191"/>
      <c r="M4009" s="191"/>
      <c r="N4009" s="191"/>
    </row>
    <row r="4010" spans="1:14" s="434" customFormat="1">
      <c r="A4010" s="191"/>
      <c r="B4010" s="191"/>
      <c r="C4010" s="63"/>
      <c r="D4010" s="191"/>
      <c r="E4010" s="63"/>
      <c r="F4010" s="63"/>
      <c r="G4010" s="191"/>
      <c r="H4010" s="191"/>
      <c r="I4010" s="191"/>
      <c r="J4010" s="191"/>
      <c r="K4010" s="191"/>
      <c r="L4010" s="191"/>
      <c r="M4010" s="191"/>
      <c r="N4010" s="191"/>
    </row>
    <row r="4011" spans="1:14" s="434" customFormat="1">
      <c r="A4011" s="191"/>
      <c r="B4011" s="191"/>
      <c r="C4011" s="63"/>
      <c r="D4011" s="191"/>
      <c r="E4011" s="63"/>
      <c r="F4011" s="63"/>
      <c r="G4011" s="191"/>
      <c r="H4011" s="191"/>
      <c r="I4011" s="191"/>
      <c r="J4011" s="191"/>
      <c r="K4011" s="191"/>
      <c r="L4011" s="191"/>
      <c r="M4011" s="191"/>
      <c r="N4011" s="191"/>
    </row>
    <row r="4012" spans="1:14" s="434" customFormat="1">
      <c r="A4012" s="191"/>
      <c r="B4012" s="191"/>
      <c r="C4012" s="63"/>
      <c r="D4012" s="191"/>
      <c r="E4012" s="63"/>
      <c r="F4012" s="63"/>
      <c r="G4012" s="191"/>
      <c r="H4012" s="191"/>
      <c r="I4012" s="191"/>
      <c r="J4012" s="191"/>
      <c r="K4012" s="191"/>
      <c r="L4012" s="191"/>
      <c r="M4012" s="191"/>
      <c r="N4012" s="191"/>
    </row>
    <row r="4013" spans="1:14" s="434" customFormat="1">
      <c r="A4013" s="191"/>
      <c r="B4013" s="191"/>
      <c r="C4013" s="63"/>
      <c r="D4013" s="191"/>
      <c r="E4013" s="63"/>
      <c r="F4013" s="63"/>
      <c r="G4013" s="191"/>
      <c r="H4013" s="191"/>
      <c r="I4013" s="191"/>
      <c r="J4013" s="191"/>
      <c r="K4013" s="191"/>
      <c r="L4013" s="191"/>
      <c r="M4013" s="191"/>
      <c r="N4013" s="191"/>
    </row>
    <row r="4014" spans="1:14" s="434" customFormat="1">
      <c r="A4014" s="191"/>
      <c r="B4014" s="191"/>
      <c r="C4014" s="63"/>
      <c r="D4014" s="191"/>
      <c r="E4014" s="63"/>
      <c r="F4014" s="63"/>
      <c r="G4014" s="191"/>
      <c r="H4014" s="191"/>
      <c r="I4014" s="191"/>
      <c r="J4014" s="191"/>
      <c r="K4014" s="191"/>
      <c r="L4014" s="191"/>
      <c r="M4014" s="191"/>
      <c r="N4014" s="191"/>
    </row>
    <row r="4015" spans="1:14" s="434" customFormat="1">
      <c r="A4015" s="191"/>
      <c r="B4015" s="191"/>
      <c r="C4015" s="63"/>
      <c r="D4015" s="191"/>
      <c r="E4015" s="63"/>
      <c r="F4015" s="63"/>
      <c r="G4015" s="191"/>
      <c r="H4015" s="191"/>
      <c r="I4015" s="191"/>
      <c r="J4015" s="191"/>
      <c r="K4015" s="191"/>
      <c r="L4015" s="191"/>
      <c r="M4015" s="191"/>
      <c r="N4015" s="191"/>
    </row>
    <row r="4016" spans="1:14" s="434" customFormat="1">
      <c r="A4016" s="191"/>
      <c r="B4016" s="191"/>
      <c r="C4016" s="63"/>
      <c r="D4016" s="191"/>
      <c r="E4016" s="63"/>
      <c r="F4016" s="63"/>
      <c r="G4016" s="191"/>
      <c r="H4016" s="191"/>
      <c r="I4016" s="191"/>
      <c r="J4016" s="191"/>
      <c r="K4016" s="191"/>
      <c r="L4016" s="191"/>
      <c r="M4016" s="191"/>
      <c r="N4016" s="191"/>
    </row>
    <row r="4017" spans="1:14" s="434" customFormat="1">
      <c r="A4017" s="191"/>
      <c r="B4017" s="191"/>
      <c r="C4017" s="63"/>
      <c r="D4017" s="191"/>
      <c r="E4017" s="63"/>
      <c r="F4017" s="63"/>
      <c r="G4017" s="191"/>
      <c r="H4017" s="191"/>
      <c r="I4017" s="191"/>
      <c r="J4017" s="191"/>
      <c r="K4017" s="191"/>
      <c r="L4017" s="191"/>
      <c r="M4017" s="191"/>
      <c r="N4017" s="191"/>
    </row>
    <row r="4018" spans="1:14" s="434" customFormat="1">
      <c r="A4018" s="191"/>
      <c r="B4018" s="191"/>
      <c r="C4018" s="63"/>
      <c r="D4018" s="191"/>
      <c r="E4018" s="63"/>
      <c r="F4018" s="63"/>
      <c r="G4018" s="191"/>
      <c r="H4018" s="191"/>
      <c r="I4018" s="191"/>
      <c r="J4018" s="191"/>
      <c r="K4018" s="191"/>
      <c r="L4018" s="191"/>
      <c r="M4018" s="191"/>
      <c r="N4018" s="191"/>
    </row>
    <row r="4019" spans="1:14" s="434" customFormat="1">
      <c r="A4019" s="191"/>
      <c r="B4019" s="191"/>
      <c r="C4019" s="63"/>
      <c r="D4019" s="191"/>
      <c r="E4019" s="63"/>
      <c r="F4019" s="63"/>
      <c r="G4019" s="191"/>
      <c r="H4019" s="191"/>
      <c r="I4019" s="191"/>
      <c r="J4019" s="191"/>
      <c r="K4019" s="191"/>
      <c r="L4019" s="191"/>
      <c r="M4019" s="191"/>
      <c r="N4019" s="191"/>
    </row>
    <row r="4020" spans="1:14" s="434" customFormat="1">
      <c r="A4020" s="191"/>
      <c r="B4020" s="191"/>
      <c r="C4020" s="63"/>
      <c r="D4020" s="191"/>
      <c r="E4020" s="63"/>
      <c r="F4020" s="63"/>
      <c r="G4020" s="191"/>
      <c r="H4020" s="191"/>
      <c r="I4020" s="191"/>
      <c r="J4020" s="191"/>
      <c r="K4020" s="191"/>
      <c r="L4020" s="191"/>
      <c r="M4020" s="191"/>
      <c r="N4020" s="191"/>
    </row>
    <row r="4021" spans="1:14" s="434" customFormat="1">
      <c r="A4021" s="191"/>
      <c r="B4021" s="191"/>
      <c r="C4021" s="63"/>
      <c r="D4021" s="191"/>
      <c r="E4021" s="63"/>
      <c r="F4021" s="63"/>
      <c r="G4021" s="191"/>
      <c r="H4021" s="191"/>
      <c r="I4021" s="191"/>
      <c r="J4021" s="191"/>
      <c r="K4021" s="191"/>
      <c r="L4021" s="191"/>
      <c r="M4021" s="191"/>
      <c r="N4021" s="191"/>
    </row>
    <row r="4022" spans="1:14" s="434" customFormat="1">
      <c r="A4022" s="191"/>
      <c r="B4022" s="191"/>
      <c r="C4022" s="63"/>
      <c r="D4022" s="191"/>
      <c r="E4022" s="63"/>
      <c r="F4022" s="63"/>
      <c r="G4022" s="191"/>
      <c r="H4022" s="191"/>
      <c r="I4022" s="191"/>
      <c r="J4022" s="191"/>
      <c r="K4022" s="191"/>
      <c r="L4022" s="191"/>
      <c r="M4022" s="191"/>
      <c r="N4022" s="191"/>
    </row>
    <row r="4023" spans="1:14" s="434" customFormat="1">
      <c r="A4023" s="191"/>
      <c r="B4023" s="191"/>
      <c r="C4023" s="63"/>
      <c r="D4023" s="191"/>
      <c r="E4023" s="63"/>
      <c r="F4023" s="63"/>
      <c r="G4023" s="191"/>
      <c r="H4023" s="191"/>
      <c r="I4023" s="191"/>
      <c r="J4023" s="191"/>
      <c r="K4023" s="191"/>
      <c r="L4023" s="191"/>
      <c r="M4023" s="191"/>
      <c r="N4023" s="191"/>
    </row>
    <row r="4024" spans="1:14" s="434" customFormat="1">
      <c r="A4024" s="191"/>
      <c r="B4024" s="191"/>
      <c r="C4024" s="63"/>
      <c r="D4024" s="191"/>
      <c r="E4024" s="63"/>
      <c r="F4024" s="63"/>
      <c r="G4024" s="191"/>
      <c r="H4024" s="191"/>
      <c r="I4024" s="191"/>
      <c r="J4024" s="191"/>
      <c r="K4024" s="191"/>
      <c r="L4024" s="191"/>
      <c r="M4024" s="191"/>
      <c r="N4024" s="191"/>
    </row>
    <row r="4025" spans="1:14" s="434" customFormat="1">
      <c r="A4025" s="191"/>
      <c r="B4025" s="191"/>
      <c r="C4025" s="63"/>
      <c r="D4025" s="191"/>
      <c r="E4025" s="63"/>
      <c r="F4025" s="63"/>
      <c r="G4025" s="191"/>
      <c r="H4025" s="191"/>
      <c r="I4025" s="191"/>
      <c r="J4025" s="191"/>
      <c r="K4025" s="191"/>
      <c r="L4025" s="191"/>
      <c r="M4025" s="191"/>
      <c r="N4025" s="191"/>
    </row>
    <row r="4026" spans="1:14" s="434" customFormat="1">
      <c r="A4026" s="191"/>
      <c r="B4026" s="191"/>
      <c r="C4026" s="63"/>
      <c r="D4026" s="191"/>
      <c r="E4026" s="63"/>
      <c r="F4026" s="63"/>
      <c r="G4026" s="191"/>
      <c r="H4026" s="191"/>
      <c r="I4026" s="191"/>
      <c r="J4026" s="191"/>
      <c r="K4026" s="191"/>
      <c r="L4026" s="191"/>
      <c r="M4026" s="191"/>
      <c r="N4026" s="191"/>
    </row>
    <row r="4027" spans="1:14" s="434" customFormat="1">
      <c r="A4027" s="191"/>
      <c r="B4027" s="191"/>
      <c r="C4027" s="63"/>
      <c r="D4027" s="191"/>
      <c r="E4027" s="63"/>
      <c r="F4027" s="63"/>
      <c r="G4027" s="191"/>
      <c r="H4027" s="191"/>
      <c r="I4027" s="191"/>
      <c r="J4027" s="191"/>
      <c r="K4027" s="191"/>
      <c r="L4027" s="191"/>
      <c r="M4027" s="191"/>
      <c r="N4027" s="191"/>
    </row>
    <row r="4028" spans="1:14" s="434" customFormat="1">
      <c r="A4028" s="191"/>
      <c r="B4028" s="191"/>
      <c r="C4028" s="63"/>
      <c r="D4028" s="191"/>
      <c r="E4028" s="63"/>
      <c r="F4028" s="63"/>
      <c r="G4028" s="191"/>
      <c r="H4028" s="191"/>
      <c r="I4028" s="191"/>
      <c r="J4028" s="191"/>
      <c r="K4028" s="191"/>
      <c r="L4028" s="191"/>
      <c r="M4028" s="191"/>
      <c r="N4028" s="191"/>
    </row>
    <row r="4029" spans="1:14" s="434" customFormat="1">
      <c r="A4029" s="191"/>
      <c r="B4029" s="191"/>
      <c r="C4029" s="63"/>
      <c r="D4029" s="191"/>
      <c r="E4029" s="63"/>
      <c r="F4029" s="63"/>
      <c r="G4029" s="191"/>
      <c r="H4029" s="191"/>
      <c r="I4029" s="191"/>
      <c r="J4029" s="191"/>
      <c r="K4029" s="191"/>
      <c r="L4029" s="191"/>
      <c r="M4029" s="191"/>
      <c r="N4029" s="191"/>
    </row>
    <row r="4030" spans="1:14" s="434" customFormat="1">
      <c r="A4030" s="191"/>
      <c r="B4030" s="191"/>
      <c r="C4030" s="63"/>
      <c r="D4030" s="191"/>
      <c r="E4030" s="63"/>
      <c r="F4030" s="63"/>
      <c r="G4030" s="191"/>
      <c r="H4030" s="191"/>
      <c r="I4030" s="191"/>
      <c r="J4030" s="191"/>
      <c r="K4030" s="191"/>
      <c r="L4030" s="191"/>
      <c r="M4030" s="191"/>
      <c r="N4030" s="191"/>
    </row>
    <row r="4031" spans="1:14" s="434" customFormat="1">
      <c r="A4031" s="191"/>
      <c r="B4031" s="191"/>
      <c r="C4031" s="63"/>
      <c r="D4031" s="191"/>
      <c r="E4031" s="63"/>
      <c r="F4031" s="63"/>
      <c r="G4031" s="191"/>
      <c r="H4031" s="191"/>
      <c r="I4031" s="191"/>
      <c r="J4031" s="191"/>
      <c r="K4031" s="191"/>
      <c r="L4031" s="191"/>
      <c r="M4031" s="191"/>
      <c r="N4031" s="191"/>
    </row>
    <row r="4032" spans="1:14" s="434" customFormat="1">
      <c r="A4032" s="191"/>
      <c r="B4032" s="191"/>
      <c r="C4032" s="63"/>
      <c r="D4032" s="191"/>
      <c r="E4032" s="63"/>
      <c r="F4032" s="63"/>
      <c r="G4032" s="191"/>
      <c r="H4032" s="191"/>
      <c r="I4032" s="191"/>
      <c r="J4032" s="191"/>
      <c r="K4032" s="191"/>
      <c r="L4032" s="191"/>
      <c r="M4032" s="191"/>
      <c r="N4032" s="191"/>
    </row>
    <row r="4033" spans="1:14" s="434" customFormat="1">
      <c r="A4033" s="191"/>
      <c r="B4033" s="191"/>
      <c r="C4033" s="63"/>
      <c r="D4033" s="191"/>
      <c r="E4033" s="63"/>
      <c r="F4033" s="63"/>
      <c r="G4033" s="191"/>
      <c r="H4033" s="191"/>
      <c r="I4033" s="191"/>
      <c r="J4033" s="191"/>
      <c r="K4033" s="191"/>
      <c r="L4033" s="191"/>
      <c r="M4033" s="191"/>
      <c r="N4033" s="191"/>
    </row>
    <row r="4034" spans="1:14" s="434" customFormat="1">
      <c r="A4034" s="191"/>
      <c r="B4034" s="191"/>
      <c r="C4034" s="63"/>
      <c r="D4034" s="191"/>
      <c r="E4034" s="63"/>
      <c r="F4034" s="63"/>
      <c r="G4034" s="191"/>
      <c r="H4034" s="191"/>
      <c r="I4034" s="191"/>
      <c r="J4034" s="191"/>
      <c r="K4034" s="191"/>
      <c r="L4034" s="191"/>
      <c r="M4034" s="191"/>
      <c r="N4034" s="191"/>
    </row>
    <row r="4035" spans="1:14" s="434" customFormat="1">
      <c r="A4035" s="191"/>
      <c r="B4035" s="191"/>
      <c r="C4035" s="63"/>
      <c r="D4035" s="191"/>
      <c r="E4035" s="63"/>
      <c r="F4035" s="63"/>
      <c r="G4035" s="191"/>
      <c r="H4035" s="191"/>
      <c r="I4035" s="191"/>
      <c r="J4035" s="191"/>
      <c r="K4035" s="191"/>
      <c r="L4035" s="191"/>
      <c r="M4035" s="191"/>
      <c r="N4035" s="191"/>
    </row>
    <row r="4036" spans="1:14" s="434" customFormat="1">
      <c r="A4036" s="191"/>
      <c r="B4036" s="191"/>
      <c r="C4036" s="63"/>
      <c r="D4036" s="191"/>
      <c r="E4036" s="63"/>
      <c r="F4036" s="63"/>
      <c r="G4036" s="191"/>
      <c r="H4036" s="191"/>
      <c r="I4036" s="191"/>
      <c r="J4036" s="191"/>
      <c r="K4036" s="191"/>
      <c r="L4036" s="191"/>
      <c r="M4036" s="191"/>
      <c r="N4036" s="191"/>
    </row>
    <row r="4037" spans="1:14" s="434" customFormat="1">
      <c r="A4037" s="191"/>
      <c r="B4037" s="191"/>
      <c r="C4037" s="63"/>
      <c r="D4037" s="191"/>
      <c r="E4037" s="63"/>
      <c r="F4037" s="63"/>
      <c r="G4037" s="191"/>
      <c r="H4037" s="191"/>
      <c r="I4037" s="191"/>
      <c r="J4037" s="191"/>
      <c r="K4037" s="191"/>
      <c r="L4037" s="191"/>
      <c r="M4037" s="191"/>
      <c r="N4037" s="191"/>
    </row>
    <row r="4038" spans="1:14" s="434" customFormat="1">
      <c r="A4038" s="191"/>
      <c r="B4038" s="191"/>
      <c r="C4038" s="63"/>
      <c r="D4038" s="191"/>
      <c r="E4038" s="63"/>
      <c r="F4038" s="63"/>
      <c r="G4038" s="191"/>
      <c r="H4038" s="191"/>
      <c r="I4038" s="191"/>
      <c r="J4038" s="191"/>
      <c r="K4038" s="191"/>
      <c r="L4038" s="191"/>
      <c r="M4038" s="191"/>
      <c r="N4038" s="191"/>
    </row>
    <row r="4039" spans="1:14" s="434" customFormat="1">
      <c r="A4039" s="191"/>
      <c r="B4039" s="191"/>
      <c r="C4039" s="63"/>
      <c r="D4039" s="191"/>
      <c r="E4039" s="63"/>
      <c r="F4039" s="63"/>
      <c r="G4039" s="191"/>
      <c r="H4039" s="191"/>
      <c r="I4039" s="191"/>
      <c r="J4039" s="191"/>
      <c r="K4039" s="191"/>
      <c r="L4039" s="191"/>
      <c r="M4039" s="191"/>
      <c r="N4039" s="191"/>
    </row>
    <row r="4040" spans="1:14" s="434" customFormat="1">
      <c r="A4040" s="191"/>
      <c r="B4040" s="191"/>
      <c r="C4040" s="63"/>
      <c r="D4040" s="191"/>
      <c r="E4040" s="63"/>
      <c r="F4040" s="63"/>
      <c r="G4040" s="191"/>
      <c r="H4040" s="191"/>
      <c r="I4040" s="191"/>
      <c r="J4040" s="191"/>
      <c r="K4040" s="191"/>
      <c r="L4040" s="191"/>
      <c r="M4040" s="191"/>
      <c r="N4040" s="191"/>
    </row>
    <row r="4041" spans="1:14" s="434" customFormat="1">
      <c r="A4041" s="191"/>
      <c r="B4041" s="191"/>
      <c r="C4041" s="63"/>
      <c r="D4041" s="191"/>
      <c r="E4041" s="63"/>
      <c r="F4041" s="63"/>
      <c r="G4041" s="191"/>
      <c r="H4041" s="191"/>
      <c r="I4041" s="191"/>
      <c r="J4041" s="191"/>
      <c r="K4041" s="191"/>
      <c r="L4041" s="191"/>
      <c r="M4041" s="191"/>
      <c r="N4041" s="191"/>
    </row>
    <row r="4042" spans="1:14" s="434" customFormat="1">
      <c r="A4042" s="191"/>
      <c r="B4042" s="191"/>
      <c r="C4042" s="63"/>
      <c r="D4042" s="191"/>
      <c r="E4042" s="63"/>
      <c r="F4042" s="63"/>
      <c r="G4042" s="191"/>
      <c r="H4042" s="191"/>
      <c r="I4042" s="191"/>
      <c r="J4042" s="191"/>
      <c r="K4042" s="191"/>
      <c r="L4042" s="191"/>
      <c r="M4042" s="191"/>
      <c r="N4042" s="191"/>
    </row>
    <row r="4043" spans="1:14" s="434" customFormat="1">
      <c r="A4043" s="191"/>
      <c r="B4043" s="191"/>
      <c r="C4043" s="63"/>
      <c r="D4043" s="191"/>
      <c r="E4043" s="63"/>
      <c r="F4043" s="63"/>
      <c r="G4043" s="191"/>
      <c r="H4043" s="191"/>
      <c r="I4043" s="191"/>
      <c r="J4043" s="191"/>
      <c r="K4043" s="191"/>
      <c r="L4043" s="191"/>
      <c r="M4043" s="191"/>
      <c r="N4043" s="191"/>
    </row>
    <row r="4044" spans="1:14" s="434" customFormat="1">
      <c r="A4044" s="191"/>
      <c r="B4044" s="191"/>
      <c r="C4044" s="63"/>
      <c r="D4044" s="191"/>
      <c r="E4044" s="63"/>
      <c r="F4044" s="63"/>
      <c r="G4044" s="191"/>
      <c r="H4044" s="191"/>
      <c r="I4044" s="191"/>
      <c r="J4044" s="191"/>
      <c r="K4044" s="191"/>
      <c r="L4044" s="191"/>
      <c r="M4044" s="191"/>
      <c r="N4044" s="191"/>
    </row>
    <row r="4045" spans="1:14" s="434" customFormat="1">
      <c r="A4045" s="191"/>
      <c r="B4045" s="191"/>
      <c r="C4045" s="63"/>
      <c r="D4045" s="191"/>
      <c r="E4045" s="63"/>
      <c r="F4045" s="63"/>
      <c r="G4045" s="191"/>
      <c r="H4045" s="191"/>
      <c r="I4045" s="191"/>
      <c r="J4045" s="191"/>
      <c r="K4045" s="191"/>
      <c r="L4045" s="191"/>
      <c r="M4045" s="191"/>
      <c r="N4045" s="191"/>
    </row>
    <row r="4046" spans="1:14" s="434" customFormat="1">
      <c r="A4046" s="191"/>
      <c r="B4046" s="191"/>
      <c r="C4046" s="63"/>
      <c r="D4046" s="191"/>
      <c r="E4046" s="63"/>
      <c r="F4046" s="63"/>
      <c r="G4046" s="191"/>
      <c r="H4046" s="191"/>
      <c r="I4046" s="191"/>
      <c r="J4046" s="191"/>
      <c r="K4046" s="191"/>
      <c r="L4046" s="191"/>
      <c r="M4046" s="191"/>
      <c r="N4046" s="191"/>
    </row>
    <row r="4047" spans="1:14" s="434" customFormat="1">
      <c r="A4047" s="191"/>
      <c r="B4047" s="191"/>
      <c r="C4047" s="63"/>
      <c r="D4047" s="191"/>
      <c r="E4047" s="63"/>
      <c r="F4047" s="63"/>
      <c r="G4047" s="191"/>
      <c r="H4047" s="191"/>
      <c r="I4047" s="191"/>
      <c r="J4047" s="191"/>
      <c r="K4047" s="191"/>
      <c r="L4047" s="191"/>
      <c r="M4047" s="191"/>
      <c r="N4047" s="191"/>
    </row>
    <row r="4048" spans="1:14" s="434" customFormat="1">
      <c r="A4048" s="191"/>
      <c r="B4048" s="191"/>
      <c r="C4048" s="63"/>
      <c r="D4048" s="191"/>
      <c r="E4048" s="63"/>
      <c r="F4048" s="63"/>
      <c r="G4048" s="191"/>
      <c r="H4048" s="191"/>
      <c r="I4048" s="191"/>
      <c r="J4048" s="191"/>
      <c r="K4048" s="191"/>
      <c r="L4048" s="191"/>
      <c r="M4048" s="191"/>
      <c r="N4048" s="191"/>
    </row>
    <row r="4049" spans="1:14" s="434" customFormat="1">
      <c r="A4049" s="191"/>
      <c r="B4049" s="191"/>
      <c r="C4049" s="63"/>
      <c r="D4049" s="191"/>
      <c r="E4049" s="63"/>
      <c r="F4049" s="63"/>
      <c r="G4049" s="191"/>
      <c r="H4049" s="191"/>
      <c r="I4049" s="191"/>
      <c r="J4049" s="191"/>
      <c r="K4049" s="191"/>
      <c r="L4049" s="191"/>
      <c r="M4049" s="191"/>
      <c r="N4049" s="191"/>
    </row>
    <row r="4050" spans="1:14" s="434" customFormat="1">
      <c r="A4050" s="191"/>
      <c r="B4050" s="191"/>
      <c r="C4050" s="63"/>
      <c r="D4050" s="191"/>
      <c r="E4050" s="63"/>
      <c r="F4050" s="63"/>
      <c r="G4050" s="191"/>
      <c r="H4050" s="191"/>
      <c r="I4050" s="191"/>
      <c r="J4050" s="191"/>
      <c r="K4050" s="191"/>
      <c r="L4050" s="191"/>
      <c r="M4050" s="191"/>
      <c r="N4050" s="191"/>
    </row>
    <row r="4051" spans="1:14" s="434" customFormat="1">
      <c r="A4051" s="191"/>
      <c r="B4051" s="191"/>
      <c r="C4051" s="63"/>
      <c r="D4051" s="191"/>
      <c r="E4051" s="63"/>
      <c r="F4051" s="63"/>
      <c r="G4051" s="191"/>
      <c r="H4051" s="191"/>
      <c r="I4051" s="191"/>
      <c r="J4051" s="191"/>
      <c r="K4051" s="191"/>
      <c r="L4051" s="191"/>
      <c r="M4051" s="191"/>
      <c r="N4051" s="191"/>
    </row>
    <row r="4052" spans="1:14" s="434" customFormat="1">
      <c r="A4052" s="191"/>
      <c r="B4052" s="191"/>
      <c r="C4052" s="63"/>
      <c r="D4052" s="191"/>
      <c r="E4052" s="63"/>
      <c r="F4052" s="63"/>
      <c r="G4052" s="191"/>
      <c r="H4052" s="191"/>
      <c r="I4052" s="191"/>
      <c r="J4052" s="191"/>
      <c r="K4052" s="191"/>
      <c r="L4052" s="191"/>
      <c r="M4052" s="191"/>
      <c r="N4052" s="191"/>
    </row>
    <row r="4053" spans="1:14" s="434" customFormat="1">
      <c r="A4053" s="191"/>
      <c r="B4053" s="191"/>
      <c r="C4053" s="63"/>
      <c r="D4053" s="191"/>
      <c r="E4053" s="63"/>
      <c r="F4053" s="63"/>
      <c r="G4053" s="191"/>
      <c r="H4053" s="191"/>
      <c r="I4053" s="191"/>
      <c r="J4053" s="191"/>
      <c r="K4053" s="191"/>
      <c r="L4053" s="191"/>
      <c r="M4053" s="191"/>
      <c r="N4053" s="191"/>
    </row>
    <row r="4054" spans="1:14" s="434" customFormat="1">
      <c r="A4054" s="191"/>
      <c r="B4054" s="191"/>
      <c r="C4054" s="63"/>
      <c r="D4054" s="191"/>
      <c r="E4054" s="63"/>
      <c r="F4054" s="63"/>
      <c r="G4054" s="191"/>
      <c r="H4054" s="191"/>
      <c r="I4054" s="191"/>
      <c r="J4054" s="191"/>
      <c r="K4054" s="191"/>
      <c r="L4054" s="191"/>
      <c r="M4054" s="191"/>
      <c r="N4054" s="191"/>
    </row>
    <row r="4055" spans="1:14" s="434" customFormat="1">
      <c r="A4055" s="191"/>
      <c r="B4055" s="191"/>
      <c r="C4055" s="63"/>
      <c r="D4055" s="191"/>
      <c r="E4055" s="63"/>
      <c r="F4055" s="63"/>
      <c r="G4055" s="191"/>
      <c r="H4055" s="191"/>
      <c r="I4055" s="191"/>
      <c r="J4055" s="191"/>
      <c r="K4055" s="191"/>
      <c r="L4055" s="191"/>
      <c r="M4055" s="191"/>
      <c r="N4055" s="191"/>
    </row>
    <row r="4056" spans="1:14" s="434" customFormat="1">
      <c r="A4056" s="191"/>
      <c r="B4056" s="191"/>
      <c r="C4056" s="63"/>
      <c r="D4056" s="191"/>
      <c r="E4056" s="63"/>
      <c r="F4056" s="63"/>
      <c r="G4056" s="191"/>
      <c r="H4056" s="191"/>
      <c r="I4056" s="191"/>
      <c r="J4056" s="191"/>
      <c r="K4056" s="191"/>
      <c r="L4056" s="191"/>
      <c r="M4056" s="191"/>
      <c r="N4056" s="191"/>
    </row>
    <row r="4057" spans="1:14" s="434" customFormat="1">
      <c r="A4057" s="191"/>
      <c r="B4057" s="191"/>
      <c r="C4057" s="63"/>
      <c r="D4057" s="191"/>
      <c r="E4057" s="63"/>
      <c r="F4057" s="63"/>
      <c r="G4057" s="191"/>
      <c r="H4057" s="191"/>
      <c r="I4057" s="191"/>
      <c r="J4057" s="191"/>
      <c r="K4057" s="191"/>
      <c r="L4057" s="191"/>
      <c r="M4057" s="191"/>
      <c r="N4057" s="191"/>
    </row>
    <row r="4058" spans="1:14" s="434" customFormat="1">
      <c r="A4058" s="191"/>
      <c r="B4058" s="191"/>
      <c r="C4058" s="63"/>
      <c r="D4058" s="191"/>
      <c r="E4058" s="63"/>
      <c r="F4058" s="63"/>
      <c r="G4058" s="191"/>
      <c r="H4058" s="191"/>
      <c r="I4058" s="191"/>
      <c r="J4058" s="191"/>
      <c r="K4058" s="191"/>
      <c r="L4058" s="191"/>
      <c r="M4058" s="191"/>
      <c r="N4058" s="191"/>
    </row>
    <row r="4059" spans="1:14" s="434" customFormat="1">
      <c r="A4059" s="191"/>
      <c r="B4059" s="191"/>
      <c r="C4059" s="63"/>
      <c r="D4059" s="191"/>
      <c r="E4059" s="63"/>
      <c r="F4059" s="63"/>
      <c r="G4059" s="191"/>
      <c r="H4059" s="191"/>
      <c r="I4059" s="191"/>
      <c r="J4059" s="191"/>
      <c r="K4059" s="191"/>
      <c r="L4059" s="191"/>
      <c r="M4059" s="191"/>
      <c r="N4059" s="191"/>
    </row>
    <row r="4060" spans="1:14" s="434" customFormat="1">
      <c r="A4060" s="191"/>
      <c r="B4060" s="191"/>
      <c r="C4060" s="63"/>
      <c r="D4060" s="191"/>
      <c r="E4060" s="63"/>
      <c r="F4060" s="63"/>
      <c r="G4060" s="191"/>
      <c r="H4060" s="191"/>
      <c r="I4060" s="191"/>
      <c r="J4060" s="191"/>
      <c r="K4060" s="191"/>
      <c r="L4060" s="191"/>
      <c r="M4060" s="191"/>
      <c r="N4060" s="191"/>
    </row>
    <row r="4061" spans="1:14" s="434" customFormat="1">
      <c r="A4061" s="191"/>
      <c r="B4061" s="191"/>
      <c r="C4061" s="63"/>
      <c r="D4061" s="191"/>
      <c r="E4061" s="63"/>
      <c r="F4061" s="63"/>
      <c r="G4061" s="191"/>
      <c r="H4061" s="191"/>
      <c r="I4061" s="191"/>
      <c r="J4061" s="191"/>
      <c r="K4061" s="191"/>
      <c r="L4061" s="191"/>
      <c r="M4061" s="191"/>
      <c r="N4061" s="191"/>
    </row>
    <row r="4062" spans="1:14" s="434" customFormat="1">
      <c r="A4062" s="191"/>
      <c r="B4062" s="191"/>
      <c r="C4062" s="63"/>
      <c r="D4062" s="191"/>
      <c r="E4062" s="63"/>
      <c r="F4062" s="63"/>
      <c r="G4062" s="191"/>
      <c r="H4062" s="191"/>
      <c r="I4062" s="191"/>
      <c r="J4062" s="191"/>
      <c r="K4062" s="191"/>
      <c r="L4062" s="191"/>
      <c r="M4062" s="191"/>
      <c r="N4062" s="191"/>
    </row>
    <row r="4063" spans="1:14" s="434" customFormat="1">
      <c r="A4063" s="191"/>
      <c r="B4063" s="191"/>
      <c r="C4063" s="63"/>
      <c r="D4063" s="191"/>
      <c r="E4063" s="63"/>
      <c r="F4063" s="63"/>
      <c r="G4063" s="191"/>
      <c r="H4063" s="191"/>
      <c r="I4063" s="191"/>
      <c r="J4063" s="191"/>
      <c r="K4063" s="191"/>
      <c r="L4063" s="191"/>
      <c r="M4063" s="191"/>
      <c r="N4063" s="191"/>
    </row>
    <row r="4064" spans="1:14" s="434" customFormat="1">
      <c r="A4064" s="191"/>
      <c r="B4064" s="191"/>
      <c r="C4064" s="63"/>
      <c r="D4064" s="191"/>
      <c r="E4064" s="63"/>
      <c r="F4064" s="63"/>
      <c r="G4064" s="191"/>
      <c r="H4064" s="191"/>
      <c r="I4064" s="191"/>
      <c r="J4064" s="191"/>
      <c r="K4064" s="191"/>
      <c r="L4064" s="191"/>
      <c r="M4064" s="191"/>
      <c r="N4064" s="191"/>
    </row>
    <row r="4065" spans="1:14" s="434" customFormat="1">
      <c r="A4065" s="191"/>
      <c r="B4065" s="191"/>
      <c r="C4065" s="63"/>
      <c r="D4065" s="191"/>
      <c r="E4065" s="63"/>
      <c r="F4065" s="63"/>
      <c r="G4065" s="191"/>
      <c r="H4065" s="191"/>
      <c r="I4065" s="191"/>
      <c r="J4065" s="191"/>
      <c r="K4065" s="191"/>
      <c r="L4065" s="191"/>
      <c r="M4065" s="191"/>
      <c r="N4065" s="191"/>
    </row>
    <row r="4066" spans="1:14" s="434" customFormat="1">
      <c r="A4066" s="191"/>
      <c r="B4066" s="191"/>
      <c r="C4066" s="63"/>
      <c r="D4066" s="191"/>
      <c r="E4066" s="63"/>
      <c r="F4066" s="63"/>
      <c r="G4066" s="191"/>
      <c r="H4066" s="191"/>
      <c r="I4066" s="191"/>
      <c r="J4066" s="191"/>
      <c r="K4066" s="191"/>
      <c r="L4066" s="191"/>
      <c r="M4066" s="191"/>
      <c r="N4066" s="191"/>
    </row>
    <row r="4067" spans="1:14" s="434" customFormat="1">
      <c r="A4067" s="191"/>
      <c r="B4067" s="191"/>
      <c r="C4067" s="63"/>
      <c r="D4067" s="191"/>
      <c r="E4067" s="63"/>
      <c r="F4067" s="63"/>
      <c r="G4067" s="191"/>
      <c r="H4067" s="191"/>
      <c r="I4067" s="191"/>
      <c r="J4067" s="191"/>
      <c r="K4067" s="191"/>
      <c r="L4067" s="191"/>
      <c r="M4067" s="191"/>
      <c r="N4067" s="191"/>
    </row>
    <row r="4068" spans="1:14" s="434" customFormat="1">
      <c r="A4068" s="191"/>
      <c r="B4068" s="191"/>
      <c r="C4068" s="63"/>
      <c r="D4068" s="191"/>
      <c r="E4068" s="63"/>
      <c r="F4068" s="63"/>
      <c r="G4068" s="191"/>
      <c r="H4068" s="191"/>
      <c r="I4068" s="191"/>
      <c r="J4068" s="191"/>
      <c r="K4068" s="191"/>
      <c r="L4068" s="191"/>
      <c r="M4068" s="191"/>
      <c r="N4068" s="191"/>
    </row>
    <row r="4069" spans="1:14" s="434" customFormat="1">
      <c r="A4069" s="191"/>
      <c r="B4069" s="191"/>
      <c r="C4069" s="63"/>
      <c r="D4069" s="191"/>
      <c r="E4069" s="63"/>
      <c r="F4069" s="63"/>
      <c r="G4069" s="191"/>
      <c r="H4069" s="191"/>
      <c r="I4069" s="191"/>
      <c r="J4069" s="191"/>
      <c r="K4069" s="191"/>
      <c r="L4069" s="191"/>
      <c r="M4069" s="191"/>
      <c r="N4069" s="191"/>
    </row>
    <row r="4070" spans="1:14" s="434" customFormat="1">
      <c r="A4070" s="191"/>
      <c r="B4070" s="191"/>
      <c r="C4070" s="63"/>
      <c r="D4070" s="191"/>
      <c r="E4070" s="63"/>
      <c r="F4070" s="63"/>
      <c r="G4070" s="191"/>
      <c r="H4070" s="191"/>
      <c r="I4070" s="191"/>
      <c r="J4070" s="191"/>
      <c r="K4070" s="191"/>
      <c r="L4070" s="191"/>
      <c r="M4070" s="191"/>
      <c r="N4070" s="191"/>
    </row>
    <row r="4071" spans="1:14" s="434" customFormat="1">
      <c r="A4071" s="191"/>
      <c r="B4071" s="191"/>
      <c r="C4071" s="63"/>
      <c r="D4071" s="191"/>
      <c r="E4071" s="63"/>
      <c r="F4071" s="63"/>
      <c r="G4071" s="191"/>
      <c r="H4071" s="191"/>
      <c r="I4071" s="191"/>
      <c r="J4071" s="191"/>
      <c r="K4071" s="191"/>
      <c r="L4071" s="191"/>
      <c r="M4071" s="191"/>
      <c r="N4071" s="191"/>
    </row>
    <row r="4072" spans="1:14" s="434" customFormat="1">
      <c r="A4072" s="191"/>
      <c r="B4072" s="191"/>
      <c r="C4072" s="63"/>
      <c r="D4072" s="191"/>
      <c r="E4072" s="63"/>
      <c r="F4072" s="63"/>
      <c r="G4072" s="191"/>
      <c r="H4072" s="191"/>
      <c r="I4072" s="191"/>
      <c r="J4072" s="191"/>
      <c r="K4072" s="191"/>
      <c r="L4072" s="191"/>
      <c r="M4072" s="191"/>
      <c r="N4072" s="191"/>
    </row>
    <row r="4073" spans="1:14" s="434" customFormat="1">
      <c r="A4073" s="191"/>
      <c r="B4073" s="191"/>
      <c r="C4073" s="63"/>
      <c r="D4073" s="191"/>
      <c r="E4073" s="63"/>
      <c r="F4073" s="63"/>
      <c r="G4073" s="191"/>
      <c r="H4073" s="191"/>
      <c r="I4073" s="191"/>
      <c r="J4073" s="191"/>
      <c r="K4073" s="191"/>
      <c r="L4073" s="191"/>
      <c r="M4073" s="191"/>
      <c r="N4073" s="191"/>
    </row>
    <row r="4074" spans="1:14" s="434" customFormat="1">
      <c r="A4074" s="191"/>
      <c r="B4074" s="191"/>
      <c r="C4074" s="63"/>
      <c r="D4074" s="191"/>
      <c r="E4074" s="63"/>
      <c r="F4074" s="63"/>
      <c r="G4074" s="191"/>
      <c r="H4074" s="191"/>
      <c r="I4074" s="191"/>
      <c r="J4074" s="191"/>
      <c r="K4074" s="191"/>
      <c r="L4074" s="191"/>
      <c r="M4074" s="191"/>
      <c r="N4074" s="191"/>
    </row>
    <row r="4075" spans="1:14" s="434" customFormat="1">
      <c r="A4075" s="191"/>
      <c r="B4075" s="191"/>
      <c r="C4075" s="63"/>
      <c r="D4075" s="191"/>
      <c r="E4075" s="63"/>
      <c r="F4075" s="63"/>
      <c r="G4075" s="191"/>
      <c r="H4075" s="191"/>
      <c r="I4075" s="191"/>
      <c r="J4075" s="191"/>
      <c r="K4075" s="191"/>
      <c r="L4075" s="191"/>
      <c r="M4075" s="191"/>
      <c r="N4075" s="191"/>
    </row>
    <row r="4076" spans="1:14" s="434" customFormat="1">
      <c r="A4076" s="191"/>
      <c r="B4076" s="191"/>
      <c r="C4076" s="63"/>
      <c r="D4076" s="191"/>
      <c r="E4076" s="63"/>
      <c r="F4076" s="63"/>
      <c r="G4076" s="191"/>
      <c r="H4076" s="191"/>
      <c r="I4076" s="191"/>
      <c r="J4076" s="191"/>
      <c r="K4076" s="191"/>
      <c r="L4076" s="191"/>
      <c r="M4076" s="191"/>
      <c r="N4076" s="191"/>
    </row>
    <row r="4077" spans="1:14" s="434" customFormat="1">
      <c r="A4077" s="191"/>
      <c r="B4077" s="191"/>
      <c r="C4077" s="63"/>
      <c r="D4077" s="191"/>
      <c r="E4077" s="63"/>
      <c r="F4077" s="63"/>
      <c r="G4077" s="191"/>
      <c r="H4077" s="191"/>
      <c r="I4077" s="191"/>
      <c r="J4077" s="191"/>
      <c r="K4077" s="191"/>
      <c r="L4077" s="191"/>
      <c r="M4077" s="191"/>
      <c r="N4077" s="191"/>
    </row>
    <row r="4078" spans="1:14" s="434" customFormat="1">
      <c r="A4078" s="191"/>
      <c r="B4078" s="191"/>
      <c r="C4078" s="63"/>
      <c r="D4078" s="191"/>
      <c r="E4078" s="63"/>
      <c r="F4078" s="63"/>
      <c r="G4078" s="191"/>
      <c r="H4078" s="191"/>
      <c r="I4078" s="191"/>
      <c r="J4078" s="191"/>
      <c r="K4078" s="191"/>
      <c r="L4078" s="191"/>
      <c r="M4078" s="191"/>
      <c r="N4078" s="191"/>
    </row>
    <row r="4079" spans="1:14" s="434" customFormat="1">
      <c r="A4079" s="191"/>
      <c r="B4079" s="191"/>
      <c r="C4079" s="63"/>
      <c r="D4079" s="191"/>
      <c r="E4079" s="63"/>
      <c r="F4079" s="63"/>
      <c r="G4079" s="191"/>
      <c r="H4079" s="191"/>
      <c r="I4079" s="191"/>
      <c r="J4079" s="191"/>
      <c r="K4079" s="191"/>
      <c r="L4079" s="191"/>
      <c r="M4079" s="191"/>
      <c r="N4079" s="191"/>
    </row>
    <row r="4080" spans="1:14" s="434" customFormat="1">
      <c r="A4080" s="191"/>
      <c r="B4080" s="191"/>
      <c r="C4080" s="63"/>
      <c r="D4080" s="191"/>
      <c r="E4080" s="63"/>
      <c r="F4080" s="63"/>
      <c r="G4080" s="191"/>
      <c r="H4080" s="191"/>
      <c r="I4080" s="191"/>
      <c r="J4080" s="191"/>
      <c r="K4080" s="191"/>
      <c r="L4080" s="191"/>
      <c r="M4080" s="191"/>
      <c r="N4080" s="191"/>
    </row>
    <row r="4081" spans="1:14" s="434" customFormat="1">
      <c r="A4081" s="191"/>
      <c r="B4081" s="191"/>
      <c r="C4081" s="63"/>
      <c r="D4081" s="191"/>
      <c r="E4081" s="63"/>
      <c r="F4081" s="63"/>
      <c r="G4081" s="191"/>
      <c r="H4081" s="191"/>
      <c r="I4081" s="191"/>
      <c r="J4081" s="191"/>
      <c r="K4081" s="191"/>
      <c r="L4081" s="191"/>
      <c r="M4081" s="191"/>
      <c r="N4081" s="191"/>
    </row>
    <row r="4082" spans="1:14" s="434" customFormat="1">
      <c r="A4082" s="191"/>
      <c r="B4082" s="191"/>
      <c r="C4082" s="63"/>
      <c r="D4082" s="191"/>
      <c r="E4082" s="63"/>
      <c r="F4082" s="63"/>
      <c r="G4082" s="191"/>
      <c r="H4082" s="191"/>
      <c r="I4082" s="191"/>
      <c r="J4082" s="191"/>
      <c r="K4082" s="191"/>
      <c r="L4082" s="191"/>
      <c r="M4082" s="191"/>
      <c r="N4082" s="191"/>
    </row>
    <row r="4083" spans="1:14" s="434" customFormat="1">
      <c r="A4083" s="191"/>
      <c r="B4083" s="191"/>
      <c r="C4083" s="63"/>
      <c r="D4083" s="191"/>
      <c r="E4083" s="63"/>
      <c r="F4083" s="63"/>
      <c r="G4083" s="191"/>
      <c r="H4083" s="191"/>
      <c r="I4083" s="191"/>
      <c r="J4083" s="191"/>
      <c r="K4083" s="191"/>
      <c r="L4083" s="191"/>
      <c r="M4083" s="191"/>
      <c r="N4083" s="191"/>
    </row>
    <row r="4084" spans="1:14" s="434" customFormat="1">
      <c r="A4084" s="191"/>
      <c r="B4084" s="191"/>
      <c r="C4084" s="63"/>
      <c r="D4084" s="191"/>
      <c r="E4084" s="63"/>
      <c r="F4084" s="63"/>
      <c r="G4084" s="191"/>
      <c r="H4084" s="191"/>
      <c r="I4084" s="191"/>
      <c r="J4084" s="191"/>
      <c r="K4084" s="191"/>
      <c r="L4084" s="191"/>
      <c r="M4084" s="191"/>
      <c r="N4084" s="191"/>
    </row>
    <row r="4085" spans="1:14" s="434" customFormat="1">
      <c r="A4085" s="191"/>
      <c r="B4085" s="191"/>
      <c r="C4085" s="63"/>
      <c r="D4085" s="191"/>
      <c r="E4085" s="63"/>
      <c r="F4085" s="63"/>
      <c r="G4085" s="191"/>
      <c r="H4085" s="191"/>
      <c r="I4085" s="191"/>
      <c r="J4085" s="191"/>
      <c r="K4085" s="191"/>
      <c r="L4085" s="191"/>
      <c r="M4085" s="191"/>
      <c r="N4085" s="191"/>
    </row>
    <row r="4086" spans="1:14" s="434" customFormat="1">
      <c r="A4086" s="191"/>
      <c r="B4086" s="191"/>
      <c r="C4086" s="63"/>
      <c r="D4086" s="191"/>
      <c r="E4086" s="63"/>
      <c r="F4086" s="63"/>
      <c r="G4086" s="191"/>
      <c r="H4086" s="191"/>
      <c r="I4086" s="191"/>
      <c r="J4086" s="191"/>
      <c r="K4086" s="191"/>
      <c r="L4086" s="191"/>
      <c r="M4086" s="191"/>
      <c r="N4086" s="191"/>
    </row>
    <row r="4087" spans="1:14" s="434" customFormat="1">
      <c r="A4087" s="191"/>
      <c r="B4087" s="191"/>
      <c r="C4087" s="63"/>
      <c r="D4087" s="191"/>
      <c r="E4087" s="63"/>
      <c r="F4087" s="63"/>
      <c r="G4087" s="191"/>
      <c r="H4087" s="191"/>
      <c r="I4087" s="191"/>
      <c r="J4087" s="191"/>
      <c r="K4087" s="191"/>
      <c r="L4087" s="191"/>
      <c r="M4087" s="191"/>
      <c r="N4087" s="191"/>
    </row>
    <row r="4088" spans="1:14" s="434" customFormat="1">
      <c r="A4088" s="191"/>
      <c r="B4088" s="191"/>
      <c r="C4088" s="63"/>
      <c r="D4088" s="191"/>
      <c r="E4088" s="63"/>
      <c r="F4088" s="63"/>
      <c r="G4088" s="191"/>
      <c r="H4088" s="191"/>
      <c r="I4088" s="191"/>
      <c r="J4088" s="191"/>
      <c r="K4088" s="191"/>
      <c r="L4088" s="191"/>
      <c r="M4088" s="191"/>
      <c r="N4088" s="191"/>
    </row>
    <row r="4089" spans="1:14" s="434" customFormat="1">
      <c r="A4089" s="191"/>
      <c r="B4089" s="191"/>
      <c r="C4089" s="63"/>
      <c r="D4089" s="191"/>
      <c r="E4089" s="63"/>
      <c r="F4089" s="63"/>
      <c r="G4089" s="191"/>
      <c r="H4089" s="191"/>
      <c r="I4089" s="191"/>
      <c r="J4089" s="191"/>
      <c r="K4089" s="191"/>
      <c r="L4089" s="191"/>
      <c r="M4089" s="191"/>
      <c r="N4089" s="191"/>
    </row>
    <row r="4090" spans="1:14" s="434" customFormat="1">
      <c r="A4090" s="191"/>
      <c r="B4090" s="191"/>
      <c r="C4090" s="63"/>
      <c r="D4090" s="191"/>
      <c r="E4090" s="63"/>
      <c r="F4090" s="63"/>
      <c r="G4090" s="191"/>
      <c r="H4090" s="191"/>
      <c r="I4090" s="191"/>
      <c r="J4090" s="191"/>
      <c r="K4090" s="191"/>
      <c r="L4090" s="191"/>
      <c r="M4090" s="191"/>
      <c r="N4090" s="191"/>
    </row>
    <row r="4091" spans="1:14" s="434" customFormat="1">
      <c r="A4091" s="191"/>
      <c r="B4091" s="191"/>
      <c r="C4091" s="63"/>
      <c r="D4091" s="191"/>
      <c r="E4091" s="63"/>
      <c r="F4091" s="63"/>
      <c r="G4091" s="191"/>
      <c r="H4091" s="191"/>
      <c r="I4091" s="191"/>
      <c r="J4091" s="191"/>
      <c r="K4091" s="191"/>
      <c r="L4091" s="191"/>
      <c r="M4091" s="191"/>
      <c r="N4091" s="191"/>
    </row>
    <row r="4092" spans="1:14" s="434" customFormat="1">
      <c r="A4092" s="191"/>
      <c r="B4092" s="191"/>
      <c r="C4092" s="63"/>
      <c r="D4092" s="191"/>
      <c r="E4092" s="63"/>
      <c r="F4092" s="63"/>
      <c r="G4092" s="191"/>
      <c r="H4092" s="191"/>
      <c r="I4092" s="191"/>
      <c r="J4092" s="191"/>
      <c r="K4092" s="191"/>
      <c r="L4092" s="191"/>
      <c r="M4092" s="191"/>
      <c r="N4092" s="191"/>
    </row>
    <row r="4093" spans="1:14" s="434" customFormat="1">
      <c r="A4093" s="191"/>
      <c r="B4093" s="191"/>
      <c r="C4093" s="63"/>
      <c r="D4093" s="191"/>
      <c r="E4093" s="63"/>
      <c r="F4093" s="63"/>
      <c r="G4093" s="191"/>
      <c r="H4093" s="191"/>
      <c r="I4093" s="191"/>
      <c r="J4093" s="191"/>
      <c r="K4093" s="191"/>
      <c r="L4093" s="191"/>
      <c r="M4093" s="191"/>
      <c r="N4093" s="191"/>
    </row>
    <row r="4094" spans="1:14" s="434" customFormat="1">
      <c r="A4094" s="191"/>
      <c r="B4094" s="191"/>
      <c r="C4094" s="63"/>
      <c r="D4094" s="191"/>
      <c r="E4094" s="63"/>
      <c r="F4094" s="63"/>
      <c r="G4094" s="191"/>
      <c r="H4094" s="191"/>
      <c r="I4094" s="191"/>
      <c r="J4094" s="191"/>
      <c r="K4094" s="191"/>
      <c r="L4094" s="191"/>
      <c r="M4094" s="191"/>
      <c r="N4094" s="191"/>
    </row>
    <row r="4095" spans="1:14" s="434" customFormat="1">
      <c r="A4095" s="191"/>
      <c r="B4095" s="191"/>
      <c r="C4095" s="63"/>
      <c r="D4095" s="191"/>
      <c r="E4095" s="63"/>
      <c r="F4095" s="63"/>
      <c r="G4095" s="191"/>
      <c r="H4095" s="191"/>
      <c r="I4095" s="191"/>
      <c r="J4095" s="191"/>
      <c r="K4095" s="191"/>
      <c r="L4095" s="191"/>
      <c r="M4095" s="191"/>
      <c r="N4095" s="191"/>
    </row>
    <row r="4096" spans="1:14" s="434" customFormat="1">
      <c r="A4096" s="191"/>
      <c r="B4096" s="191"/>
      <c r="C4096" s="63"/>
      <c r="D4096" s="191"/>
      <c r="E4096" s="63"/>
      <c r="F4096" s="63"/>
      <c r="G4096" s="191"/>
      <c r="H4096" s="191"/>
      <c r="I4096" s="191"/>
      <c r="J4096" s="191"/>
      <c r="K4096" s="191"/>
      <c r="L4096" s="191"/>
      <c r="M4096" s="191"/>
      <c r="N4096" s="191"/>
    </row>
    <row r="4097" spans="1:14" s="434" customFormat="1">
      <c r="A4097" s="191"/>
      <c r="B4097" s="191"/>
      <c r="C4097" s="63"/>
      <c r="D4097" s="191"/>
      <c r="E4097" s="63"/>
      <c r="F4097" s="63"/>
      <c r="G4097" s="191"/>
      <c r="H4097" s="191"/>
      <c r="I4097" s="191"/>
      <c r="J4097" s="191"/>
      <c r="K4097" s="191"/>
      <c r="L4097" s="191"/>
      <c r="M4097" s="191"/>
      <c r="N4097" s="191"/>
    </row>
    <row r="4098" spans="1:14" s="434" customFormat="1">
      <c r="A4098" s="191"/>
      <c r="B4098" s="191"/>
      <c r="C4098" s="63"/>
      <c r="D4098" s="191"/>
      <c r="E4098" s="63"/>
      <c r="F4098" s="63"/>
      <c r="G4098" s="191"/>
      <c r="H4098" s="191"/>
      <c r="I4098" s="191"/>
      <c r="J4098" s="191"/>
      <c r="K4098" s="191"/>
      <c r="L4098" s="191"/>
      <c r="M4098" s="191"/>
      <c r="N4098" s="191"/>
    </row>
    <row r="4099" spans="1:14" s="434" customFormat="1">
      <c r="A4099" s="191"/>
      <c r="B4099" s="191"/>
      <c r="C4099" s="63"/>
      <c r="D4099" s="191"/>
      <c r="E4099" s="63"/>
      <c r="F4099" s="63"/>
      <c r="G4099" s="191"/>
      <c r="H4099" s="191"/>
      <c r="I4099" s="191"/>
      <c r="J4099" s="191"/>
      <c r="K4099" s="191"/>
      <c r="L4099" s="191"/>
      <c r="M4099" s="191"/>
      <c r="N4099" s="191"/>
    </row>
    <row r="4100" spans="1:14" s="434" customFormat="1">
      <c r="A4100" s="191"/>
      <c r="B4100" s="191"/>
      <c r="C4100" s="63"/>
      <c r="D4100" s="191"/>
      <c r="E4100" s="63"/>
      <c r="F4100" s="63"/>
      <c r="G4100" s="191"/>
      <c r="H4100" s="191"/>
      <c r="I4100" s="191"/>
      <c r="J4100" s="191"/>
      <c r="K4100" s="191"/>
      <c r="L4100" s="191"/>
      <c r="M4100" s="191"/>
      <c r="N4100" s="191"/>
    </row>
    <row r="4101" spans="1:14" s="434" customFormat="1">
      <c r="A4101" s="191"/>
      <c r="B4101" s="191"/>
      <c r="C4101" s="63"/>
      <c r="D4101" s="191"/>
      <c r="E4101" s="63"/>
      <c r="F4101" s="63"/>
      <c r="G4101" s="191"/>
      <c r="H4101" s="191"/>
      <c r="I4101" s="191"/>
      <c r="J4101" s="191"/>
      <c r="K4101" s="191"/>
      <c r="L4101" s="191"/>
      <c r="M4101" s="191"/>
      <c r="N4101" s="191"/>
    </row>
    <row r="4102" spans="1:14" s="434" customFormat="1">
      <c r="A4102" s="191"/>
      <c r="B4102" s="191"/>
      <c r="C4102" s="63"/>
      <c r="D4102" s="191"/>
      <c r="E4102" s="63"/>
      <c r="F4102" s="63"/>
      <c r="G4102" s="191"/>
      <c r="H4102" s="191"/>
      <c r="I4102" s="191"/>
      <c r="J4102" s="191"/>
      <c r="K4102" s="191"/>
      <c r="L4102" s="191"/>
      <c r="M4102" s="191"/>
      <c r="N4102" s="191"/>
    </row>
    <row r="4103" spans="1:14" s="434" customFormat="1">
      <c r="A4103" s="191"/>
      <c r="B4103" s="191"/>
      <c r="C4103" s="63"/>
      <c r="D4103" s="191"/>
      <c r="E4103" s="63"/>
      <c r="F4103" s="63"/>
      <c r="G4103" s="191"/>
      <c r="H4103" s="191"/>
      <c r="I4103" s="191"/>
      <c r="J4103" s="191"/>
      <c r="K4103" s="191"/>
      <c r="L4103" s="191"/>
      <c r="M4103" s="191"/>
      <c r="N4103" s="191"/>
    </row>
    <row r="4104" spans="1:14" s="434" customFormat="1">
      <c r="A4104" s="191"/>
      <c r="B4104" s="191"/>
      <c r="C4104" s="63"/>
      <c r="D4104" s="191"/>
      <c r="E4104" s="63"/>
      <c r="F4104" s="63"/>
      <c r="G4104" s="191"/>
      <c r="H4104" s="191"/>
      <c r="I4104" s="191"/>
      <c r="J4104" s="191"/>
      <c r="K4104" s="191"/>
      <c r="L4104" s="191"/>
      <c r="M4104" s="191"/>
      <c r="N4104" s="191"/>
    </row>
    <row r="4105" spans="1:14" s="434" customFormat="1">
      <c r="A4105" s="191"/>
      <c r="B4105" s="191"/>
      <c r="C4105" s="63"/>
      <c r="D4105" s="191"/>
      <c r="E4105" s="63"/>
      <c r="F4105" s="63"/>
      <c r="G4105" s="191"/>
      <c r="H4105" s="191"/>
      <c r="I4105" s="191"/>
      <c r="J4105" s="191"/>
      <c r="K4105" s="191"/>
      <c r="L4105" s="191"/>
      <c r="M4105" s="191"/>
      <c r="N4105" s="191"/>
    </row>
    <row r="4106" spans="1:14" s="434" customFormat="1">
      <c r="A4106" s="191"/>
      <c r="B4106" s="191"/>
      <c r="C4106" s="63"/>
      <c r="D4106" s="191"/>
      <c r="E4106" s="63"/>
      <c r="F4106" s="63"/>
      <c r="G4106" s="191"/>
      <c r="H4106" s="191"/>
      <c r="I4106" s="191"/>
      <c r="J4106" s="191"/>
      <c r="K4106" s="191"/>
      <c r="L4106" s="191"/>
      <c r="M4106" s="191"/>
      <c r="N4106" s="191"/>
    </row>
    <row r="4107" spans="1:14" s="434" customFormat="1">
      <c r="A4107" s="191"/>
      <c r="B4107" s="191"/>
      <c r="C4107" s="63"/>
      <c r="D4107" s="191"/>
      <c r="E4107" s="63"/>
      <c r="F4107" s="63"/>
      <c r="G4107" s="191"/>
      <c r="H4107" s="191"/>
      <c r="I4107" s="191"/>
      <c r="J4107" s="191"/>
      <c r="K4107" s="191"/>
      <c r="L4107" s="191"/>
      <c r="M4107" s="191"/>
      <c r="N4107" s="191"/>
    </row>
    <row r="4108" spans="1:14" s="434" customFormat="1">
      <c r="A4108" s="191"/>
      <c r="B4108" s="191"/>
      <c r="C4108" s="63"/>
      <c r="D4108" s="191"/>
      <c r="E4108" s="63"/>
      <c r="F4108" s="63"/>
      <c r="G4108" s="191"/>
      <c r="H4108" s="191"/>
      <c r="I4108" s="191"/>
      <c r="J4108" s="191"/>
      <c r="K4108" s="191"/>
      <c r="L4108" s="191"/>
      <c r="M4108" s="191"/>
      <c r="N4108" s="191"/>
    </row>
    <row r="4109" spans="1:14" s="434" customFormat="1">
      <c r="A4109" s="191"/>
      <c r="B4109" s="191"/>
      <c r="C4109" s="63"/>
      <c r="D4109" s="191"/>
      <c r="E4109" s="63"/>
      <c r="F4109" s="63"/>
      <c r="G4109" s="191"/>
      <c r="H4109" s="191"/>
      <c r="I4109" s="191"/>
      <c r="J4109" s="191"/>
      <c r="K4109" s="191"/>
      <c r="L4109" s="191"/>
      <c r="M4109" s="191"/>
      <c r="N4109" s="191"/>
    </row>
    <row r="4110" spans="1:14" s="434" customFormat="1">
      <c r="A4110" s="191"/>
      <c r="B4110" s="191"/>
      <c r="C4110" s="63"/>
      <c r="D4110" s="191"/>
      <c r="E4110" s="63"/>
      <c r="F4110" s="63"/>
      <c r="G4110" s="191"/>
      <c r="H4110" s="191"/>
      <c r="I4110" s="191"/>
      <c r="J4110" s="191"/>
      <c r="K4110" s="191"/>
      <c r="L4110" s="191"/>
      <c r="M4110" s="191"/>
      <c r="N4110" s="191"/>
    </row>
    <row r="4111" spans="1:14" s="434" customFormat="1">
      <c r="A4111" s="191"/>
      <c r="B4111" s="191"/>
      <c r="C4111" s="63"/>
      <c r="D4111" s="191"/>
      <c r="E4111" s="63"/>
      <c r="F4111" s="63"/>
      <c r="G4111" s="191"/>
      <c r="H4111" s="191"/>
      <c r="I4111" s="191"/>
      <c r="J4111" s="191"/>
      <c r="K4111" s="191"/>
      <c r="L4111" s="191"/>
      <c r="M4111" s="191"/>
      <c r="N4111" s="191"/>
    </row>
    <row r="4112" spans="1:14" s="434" customFormat="1">
      <c r="A4112" s="191"/>
      <c r="B4112" s="191"/>
      <c r="C4112" s="63"/>
      <c r="D4112" s="191"/>
      <c r="E4112" s="63"/>
      <c r="F4112" s="63"/>
      <c r="G4112" s="191"/>
      <c r="H4112" s="191"/>
      <c r="I4112" s="191"/>
      <c r="J4112" s="191"/>
      <c r="K4112" s="191"/>
      <c r="L4112" s="191"/>
      <c r="M4112" s="191"/>
      <c r="N4112" s="191"/>
    </row>
    <row r="4113" spans="1:14" s="434" customFormat="1">
      <c r="A4113" s="191"/>
      <c r="B4113" s="191"/>
      <c r="C4113" s="63"/>
      <c r="D4113" s="191"/>
      <c r="E4113" s="63"/>
      <c r="F4113" s="63"/>
      <c r="G4113" s="191"/>
      <c r="H4113" s="191"/>
      <c r="I4113" s="191"/>
      <c r="J4113" s="191"/>
      <c r="K4113" s="191"/>
      <c r="L4113" s="191"/>
      <c r="M4113" s="191"/>
      <c r="N4113" s="191"/>
    </row>
    <row r="4114" spans="1:14" s="434" customFormat="1">
      <c r="A4114" s="191"/>
      <c r="B4114" s="191"/>
      <c r="C4114" s="63"/>
      <c r="D4114" s="191"/>
      <c r="E4114" s="63"/>
      <c r="F4114" s="63"/>
      <c r="G4114" s="191"/>
      <c r="H4114" s="191"/>
      <c r="I4114" s="191"/>
      <c r="J4114" s="191"/>
      <c r="K4114" s="191"/>
      <c r="L4114" s="191"/>
      <c r="M4114" s="191"/>
      <c r="N4114" s="191"/>
    </row>
    <row r="4115" spans="1:14" s="434" customFormat="1">
      <c r="A4115" s="191"/>
      <c r="B4115" s="191"/>
      <c r="C4115" s="63"/>
      <c r="D4115" s="191"/>
      <c r="E4115" s="63"/>
      <c r="F4115" s="63"/>
      <c r="G4115" s="191"/>
      <c r="H4115" s="191"/>
      <c r="I4115" s="191"/>
      <c r="J4115" s="191"/>
      <c r="K4115" s="191"/>
      <c r="L4115" s="191"/>
      <c r="M4115" s="191"/>
      <c r="N4115" s="191"/>
    </row>
    <row r="4116" spans="1:14" s="434" customFormat="1">
      <c r="A4116" s="191"/>
      <c r="B4116" s="191"/>
      <c r="C4116" s="63"/>
      <c r="D4116" s="191"/>
      <c r="E4116" s="63"/>
      <c r="F4116" s="63"/>
      <c r="G4116" s="191"/>
      <c r="H4116" s="191"/>
      <c r="I4116" s="191"/>
      <c r="J4116" s="191"/>
      <c r="K4116" s="191"/>
      <c r="L4116" s="191"/>
      <c r="M4116" s="191"/>
      <c r="N4116" s="191"/>
    </row>
    <row r="4117" spans="1:14" s="434" customFormat="1">
      <c r="A4117" s="191"/>
      <c r="B4117" s="191"/>
      <c r="C4117" s="63"/>
      <c r="D4117" s="191"/>
      <c r="E4117" s="63"/>
      <c r="F4117" s="63"/>
      <c r="G4117" s="191"/>
      <c r="H4117" s="191"/>
      <c r="I4117" s="191"/>
      <c r="J4117" s="191"/>
      <c r="K4117" s="191"/>
      <c r="L4117" s="191"/>
      <c r="M4117" s="191"/>
      <c r="N4117" s="191"/>
    </row>
    <row r="4118" spans="1:14" s="434" customFormat="1">
      <c r="A4118" s="191"/>
      <c r="B4118" s="191"/>
      <c r="C4118" s="63"/>
      <c r="D4118" s="191"/>
      <c r="E4118" s="63"/>
      <c r="F4118" s="63"/>
      <c r="G4118" s="191"/>
      <c r="H4118" s="191"/>
      <c r="I4118" s="191"/>
      <c r="J4118" s="191"/>
      <c r="K4118" s="191"/>
      <c r="L4118" s="191"/>
      <c r="M4118" s="191"/>
      <c r="N4118" s="191"/>
    </row>
    <row r="4119" spans="1:14" s="434" customFormat="1">
      <c r="A4119" s="191"/>
      <c r="B4119" s="191"/>
      <c r="C4119" s="63"/>
      <c r="D4119" s="191"/>
      <c r="E4119" s="63"/>
      <c r="F4119" s="63"/>
      <c r="G4119" s="191"/>
      <c r="H4119" s="191"/>
      <c r="I4119" s="191"/>
      <c r="J4119" s="191"/>
      <c r="K4119" s="191"/>
      <c r="L4119" s="191"/>
      <c r="M4119" s="191"/>
      <c r="N4119" s="191"/>
    </row>
    <row r="4120" spans="1:14" s="434" customFormat="1">
      <c r="A4120" s="191"/>
      <c r="B4120" s="191"/>
      <c r="C4120" s="63"/>
      <c r="D4120" s="191"/>
      <c r="E4120" s="63"/>
      <c r="F4120" s="63"/>
      <c r="G4120" s="191"/>
      <c r="H4120" s="191"/>
      <c r="I4120" s="191"/>
      <c r="J4120" s="191"/>
      <c r="K4120" s="191"/>
      <c r="L4120" s="191"/>
      <c r="M4120" s="191"/>
      <c r="N4120" s="191"/>
    </row>
    <row r="4121" spans="1:14" s="434" customFormat="1">
      <c r="A4121" s="191"/>
      <c r="B4121" s="191"/>
      <c r="C4121" s="63"/>
      <c r="D4121" s="191"/>
      <c r="E4121" s="63"/>
      <c r="F4121" s="63"/>
      <c r="G4121" s="191"/>
      <c r="H4121" s="191"/>
      <c r="I4121" s="191"/>
      <c r="J4121" s="191"/>
      <c r="K4121" s="191"/>
      <c r="L4121" s="191"/>
      <c r="M4121" s="191"/>
      <c r="N4121" s="191"/>
    </row>
    <row r="4122" spans="1:14" s="434" customFormat="1">
      <c r="A4122" s="191"/>
      <c r="B4122" s="191"/>
      <c r="C4122" s="63"/>
      <c r="D4122" s="191"/>
      <c r="E4122" s="63"/>
      <c r="F4122" s="63"/>
      <c r="G4122" s="191"/>
      <c r="H4122" s="191"/>
      <c r="I4122" s="191"/>
      <c r="J4122" s="191"/>
      <c r="K4122" s="191"/>
      <c r="L4122" s="191"/>
      <c r="M4122" s="191"/>
      <c r="N4122" s="191"/>
    </row>
    <row r="4123" spans="1:14" s="434" customFormat="1">
      <c r="A4123" s="191"/>
      <c r="B4123" s="191"/>
      <c r="C4123" s="63"/>
      <c r="D4123" s="191"/>
      <c r="E4123" s="63"/>
      <c r="F4123" s="63"/>
      <c r="G4123" s="191"/>
      <c r="H4123" s="191"/>
      <c r="I4123" s="191"/>
      <c r="J4123" s="191"/>
      <c r="K4123" s="191"/>
      <c r="L4123" s="191"/>
      <c r="M4123" s="191"/>
      <c r="N4123" s="191"/>
    </row>
    <row r="4124" spans="1:14" s="434" customFormat="1">
      <c r="A4124" s="191"/>
      <c r="B4124" s="191"/>
      <c r="C4124" s="63"/>
      <c r="D4124" s="191"/>
      <c r="E4124" s="63"/>
      <c r="F4124" s="63"/>
      <c r="G4124" s="191"/>
      <c r="H4124" s="191"/>
      <c r="I4124" s="191"/>
      <c r="J4124" s="191"/>
      <c r="K4124" s="191"/>
      <c r="L4124" s="191"/>
      <c r="M4124" s="191"/>
      <c r="N4124" s="191"/>
    </row>
    <row r="4125" spans="1:14" s="434" customFormat="1">
      <c r="A4125" s="191"/>
      <c r="B4125" s="191"/>
      <c r="C4125" s="63"/>
      <c r="D4125" s="191"/>
      <c r="E4125" s="63"/>
      <c r="F4125" s="63"/>
      <c r="G4125" s="191"/>
      <c r="H4125" s="191"/>
      <c r="I4125" s="191"/>
      <c r="J4125" s="191"/>
      <c r="K4125" s="191"/>
      <c r="L4125" s="191"/>
      <c r="M4125" s="191"/>
      <c r="N4125" s="191"/>
    </row>
    <row r="4126" spans="1:14" s="434" customFormat="1">
      <c r="A4126" s="191"/>
      <c r="B4126" s="191"/>
      <c r="C4126" s="63"/>
      <c r="D4126" s="191"/>
      <c r="E4126" s="63"/>
      <c r="F4126" s="63"/>
      <c r="G4126" s="191"/>
      <c r="H4126" s="191"/>
      <c r="I4126" s="191"/>
      <c r="J4126" s="191"/>
      <c r="K4126" s="191"/>
      <c r="L4126" s="191"/>
      <c r="M4126" s="191"/>
      <c r="N4126" s="191"/>
    </row>
    <row r="4127" spans="1:14" s="434" customFormat="1">
      <c r="A4127" s="191"/>
      <c r="B4127" s="191"/>
      <c r="C4127" s="63"/>
      <c r="D4127" s="191"/>
      <c r="E4127" s="63"/>
      <c r="F4127" s="63"/>
      <c r="G4127" s="191"/>
      <c r="H4127" s="191"/>
      <c r="I4127" s="191"/>
      <c r="J4127" s="191"/>
      <c r="K4127" s="191"/>
      <c r="L4127" s="191"/>
      <c r="M4127" s="191"/>
      <c r="N4127" s="191"/>
    </row>
    <row r="4128" spans="1:14" s="434" customFormat="1">
      <c r="A4128" s="191"/>
      <c r="B4128" s="191"/>
      <c r="C4128" s="63"/>
      <c r="D4128" s="191"/>
      <c r="E4128" s="63"/>
      <c r="F4128" s="63"/>
      <c r="G4128" s="191"/>
      <c r="H4128" s="191"/>
      <c r="I4128" s="191"/>
      <c r="J4128" s="191"/>
      <c r="K4128" s="191"/>
      <c r="L4128" s="191"/>
      <c r="M4128" s="191"/>
      <c r="N4128" s="191"/>
    </row>
    <row r="4129" spans="1:14" s="434" customFormat="1">
      <c r="A4129" s="191"/>
      <c r="B4129" s="191"/>
      <c r="C4129" s="63"/>
      <c r="D4129" s="191"/>
      <c r="E4129" s="63"/>
      <c r="F4129" s="63"/>
      <c r="G4129" s="191"/>
      <c r="H4129" s="191"/>
      <c r="I4129" s="191"/>
      <c r="J4129" s="191"/>
      <c r="K4129" s="191"/>
      <c r="L4129" s="191"/>
      <c r="M4129" s="191"/>
      <c r="N4129" s="191"/>
    </row>
    <row r="4130" spans="1:14" s="434" customFormat="1">
      <c r="A4130" s="191"/>
      <c r="B4130" s="191"/>
      <c r="C4130" s="63"/>
      <c r="D4130" s="191"/>
      <c r="E4130" s="63"/>
      <c r="F4130" s="63"/>
      <c r="G4130" s="191"/>
      <c r="H4130" s="191"/>
      <c r="I4130" s="191"/>
      <c r="J4130" s="191"/>
      <c r="K4130" s="191"/>
      <c r="L4130" s="191"/>
      <c r="M4130" s="191"/>
      <c r="N4130" s="191"/>
    </row>
    <row r="4131" spans="1:14" s="434" customFormat="1">
      <c r="A4131" s="191"/>
      <c r="B4131" s="191"/>
      <c r="C4131" s="63"/>
      <c r="D4131" s="191"/>
      <c r="E4131" s="63"/>
      <c r="F4131" s="63"/>
      <c r="G4131" s="191"/>
      <c r="H4131" s="191"/>
      <c r="I4131" s="191"/>
      <c r="J4131" s="191"/>
      <c r="K4131" s="191"/>
      <c r="L4131" s="191"/>
      <c r="M4131" s="191"/>
      <c r="N4131" s="191"/>
    </row>
    <row r="4132" spans="1:14" s="434" customFormat="1">
      <c r="A4132" s="191"/>
      <c r="B4132" s="191"/>
      <c r="C4132" s="63"/>
      <c r="D4132" s="191"/>
      <c r="E4132" s="63"/>
      <c r="F4132" s="63"/>
      <c r="G4132" s="191"/>
      <c r="H4132" s="191"/>
      <c r="I4132" s="191"/>
      <c r="J4132" s="191"/>
      <c r="K4132" s="191"/>
      <c r="L4132" s="191"/>
      <c r="M4132" s="191"/>
      <c r="N4132" s="191"/>
    </row>
    <row r="4133" spans="1:14" s="434" customFormat="1">
      <c r="A4133" s="191"/>
      <c r="B4133" s="191"/>
      <c r="C4133" s="63"/>
      <c r="D4133" s="191"/>
      <c r="E4133" s="63"/>
      <c r="F4133" s="63"/>
      <c r="G4133" s="191"/>
      <c r="H4133" s="191"/>
      <c r="I4133" s="191"/>
      <c r="J4133" s="191"/>
      <c r="K4133" s="191"/>
      <c r="L4133" s="191"/>
      <c r="M4133" s="191"/>
      <c r="N4133" s="191"/>
    </row>
    <row r="4134" spans="1:14" s="434" customFormat="1">
      <c r="A4134" s="191"/>
      <c r="B4134" s="191"/>
      <c r="C4134" s="63"/>
      <c r="D4134" s="191"/>
      <c r="E4134" s="63"/>
      <c r="F4134" s="63"/>
      <c r="G4134" s="191"/>
      <c r="H4134" s="191"/>
      <c r="I4134" s="191"/>
      <c r="J4134" s="191"/>
      <c r="K4134" s="191"/>
      <c r="L4134" s="191"/>
      <c r="M4134" s="191"/>
      <c r="N4134" s="191"/>
    </row>
    <row r="4135" spans="1:14" s="434" customFormat="1">
      <c r="A4135" s="191"/>
      <c r="B4135" s="191"/>
      <c r="C4135" s="63"/>
      <c r="D4135" s="191"/>
      <c r="E4135" s="63"/>
      <c r="F4135" s="63"/>
      <c r="G4135" s="191"/>
      <c r="H4135" s="191"/>
      <c r="I4135" s="191"/>
      <c r="J4135" s="191"/>
      <c r="K4135" s="191"/>
      <c r="L4135" s="191"/>
      <c r="M4135" s="191"/>
      <c r="N4135" s="191"/>
    </row>
    <row r="4136" spans="1:14" s="434" customFormat="1">
      <c r="A4136" s="191"/>
      <c r="B4136" s="191"/>
      <c r="C4136" s="63"/>
      <c r="D4136" s="191"/>
      <c r="E4136" s="63"/>
      <c r="F4136" s="63"/>
      <c r="G4136" s="191"/>
      <c r="H4136" s="191"/>
      <c r="I4136" s="191"/>
      <c r="J4136" s="191"/>
      <c r="K4136" s="191"/>
      <c r="L4136" s="191"/>
      <c r="M4136" s="191"/>
      <c r="N4136" s="191"/>
    </row>
    <row r="4137" spans="1:14" s="434" customFormat="1">
      <c r="A4137" s="191"/>
      <c r="B4137" s="191"/>
      <c r="C4137" s="63"/>
      <c r="D4137" s="191"/>
      <c r="E4137" s="63"/>
      <c r="F4137" s="63"/>
      <c r="G4137" s="191"/>
      <c r="H4137" s="191"/>
      <c r="I4137" s="191"/>
      <c r="J4137" s="191"/>
      <c r="K4137" s="191"/>
      <c r="L4137" s="191"/>
      <c r="M4137" s="191"/>
      <c r="N4137" s="191"/>
    </row>
    <row r="4138" spans="1:14" s="434" customFormat="1">
      <c r="A4138" s="191"/>
      <c r="B4138" s="191"/>
      <c r="C4138" s="63"/>
      <c r="D4138" s="191"/>
      <c r="E4138" s="63"/>
      <c r="F4138" s="63"/>
      <c r="G4138" s="191"/>
      <c r="H4138" s="191"/>
      <c r="I4138" s="191"/>
      <c r="J4138" s="191"/>
      <c r="K4138" s="191"/>
      <c r="L4138" s="191"/>
      <c r="M4138" s="191"/>
      <c r="N4138" s="191"/>
    </row>
    <row r="4139" spans="1:14" s="434" customFormat="1">
      <c r="A4139" s="191"/>
      <c r="B4139" s="191"/>
      <c r="C4139" s="63"/>
      <c r="D4139" s="191"/>
      <c r="E4139" s="63"/>
      <c r="F4139" s="63"/>
      <c r="G4139" s="191"/>
      <c r="H4139" s="191"/>
      <c r="I4139" s="191"/>
      <c r="J4139" s="191"/>
      <c r="K4139" s="191"/>
      <c r="L4139" s="191"/>
      <c r="M4139" s="191"/>
      <c r="N4139" s="191"/>
    </row>
    <row r="4140" spans="1:14" s="434" customFormat="1">
      <c r="A4140" s="191"/>
      <c r="B4140" s="191"/>
      <c r="C4140" s="63"/>
      <c r="D4140" s="191"/>
      <c r="E4140" s="63"/>
      <c r="F4140" s="63"/>
      <c r="G4140" s="191"/>
      <c r="H4140" s="191"/>
      <c r="I4140" s="191"/>
      <c r="J4140" s="191"/>
      <c r="K4140" s="191"/>
      <c r="L4140" s="191"/>
      <c r="M4140" s="191"/>
      <c r="N4140" s="191"/>
    </row>
    <row r="4141" spans="1:14" s="434" customFormat="1">
      <c r="A4141" s="191"/>
      <c r="B4141" s="191"/>
      <c r="C4141" s="63"/>
      <c r="D4141" s="191"/>
      <c r="E4141" s="63"/>
      <c r="F4141" s="63"/>
      <c r="G4141" s="191"/>
      <c r="H4141" s="191"/>
      <c r="I4141" s="191"/>
      <c r="J4141" s="191"/>
      <c r="K4141" s="191"/>
      <c r="L4141" s="191"/>
      <c r="M4141" s="191"/>
      <c r="N4141" s="191"/>
    </row>
    <row r="4142" spans="1:14" s="434" customFormat="1">
      <c r="A4142" s="191"/>
      <c r="B4142" s="191"/>
      <c r="C4142" s="63"/>
      <c r="D4142" s="191"/>
      <c r="E4142" s="63"/>
      <c r="F4142" s="63"/>
      <c r="G4142" s="191"/>
      <c r="H4142" s="191"/>
      <c r="I4142" s="191"/>
      <c r="J4142" s="191"/>
      <c r="K4142" s="191"/>
      <c r="L4142" s="191"/>
      <c r="M4142" s="191"/>
      <c r="N4142" s="191"/>
    </row>
    <row r="4143" spans="1:14" s="434" customFormat="1">
      <c r="A4143" s="191"/>
      <c r="B4143" s="191"/>
      <c r="C4143" s="63"/>
      <c r="D4143" s="191"/>
      <c r="E4143" s="63"/>
      <c r="F4143" s="63"/>
      <c r="G4143" s="191"/>
      <c r="H4143" s="191"/>
      <c r="I4143" s="191"/>
      <c r="J4143" s="191"/>
      <c r="K4143" s="191"/>
      <c r="L4143" s="191"/>
      <c r="M4143" s="191"/>
      <c r="N4143" s="191"/>
    </row>
    <row r="4144" spans="1:14" s="434" customFormat="1">
      <c r="A4144" s="191"/>
      <c r="B4144" s="191"/>
      <c r="C4144" s="63"/>
      <c r="D4144" s="191"/>
      <c r="E4144" s="63"/>
      <c r="F4144" s="63"/>
      <c r="G4144" s="191"/>
      <c r="H4144" s="191"/>
      <c r="I4144" s="191"/>
      <c r="J4144" s="191"/>
      <c r="K4144" s="191"/>
      <c r="L4144" s="191"/>
      <c r="M4144" s="191"/>
      <c r="N4144" s="191"/>
    </row>
    <row r="4145" spans="1:14" s="434" customFormat="1">
      <c r="A4145" s="191"/>
      <c r="B4145" s="191"/>
      <c r="C4145" s="63"/>
      <c r="D4145" s="191"/>
      <c r="E4145" s="63"/>
      <c r="F4145" s="63"/>
      <c r="G4145" s="191"/>
      <c r="H4145" s="191"/>
      <c r="I4145" s="191"/>
      <c r="J4145" s="191"/>
      <c r="K4145" s="191"/>
      <c r="L4145" s="191"/>
      <c r="M4145" s="191"/>
      <c r="N4145" s="191"/>
    </row>
    <row r="4146" spans="1:14" s="434" customFormat="1">
      <c r="A4146" s="191"/>
      <c r="B4146" s="191"/>
      <c r="C4146" s="63"/>
      <c r="D4146" s="191"/>
      <c r="E4146" s="63"/>
      <c r="F4146" s="63"/>
      <c r="G4146" s="191"/>
      <c r="H4146" s="191"/>
      <c r="I4146" s="191"/>
      <c r="J4146" s="191"/>
      <c r="K4146" s="191"/>
      <c r="L4146" s="191"/>
      <c r="M4146" s="191"/>
      <c r="N4146" s="191"/>
    </row>
    <row r="4147" spans="1:14" s="434" customFormat="1">
      <c r="A4147" s="191"/>
      <c r="B4147" s="191"/>
      <c r="C4147" s="63"/>
      <c r="D4147" s="191"/>
      <c r="E4147" s="63"/>
      <c r="F4147" s="63"/>
      <c r="G4147" s="191"/>
      <c r="H4147" s="191"/>
      <c r="I4147" s="191"/>
      <c r="J4147" s="191"/>
      <c r="K4147" s="191"/>
      <c r="L4147" s="191"/>
      <c r="M4147" s="191"/>
      <c r="N4147" s="191"/>
    </row>
    <row r="4148" spans="1:14" s="434" customFormat="1">
      <c r="A4148" s="191"/>
      <c r="B4148" s="191"/>
      <c r="C4148" s="63"/>
      <c r="D4148" s="191"/>
      <c r="E4148" s="63"/>
      <c r="F4148" s="63"/>
      <c r="G4148" s="191"/>
      <c r="H4148" s="191"/>
      <c r="I4148" s="191"/>
      <c r="J4148" s="191"/>
      <c r="K4148" s="191"/>
      <c r="L4148" s="191"/>
      <c r="M4148" s="191"/>
      <c r="N4148" s="191"/>
    </row>
    <row r="4149" spans="1:14" s="434" customFormat="1">
      <c r="A4149" s="191"/>
      <c r="B4149" s="191"/>
      <c r="C4149" s="63"/>
      <c r="D4149" s="191"/>
      <c r="E4149" s="63"/>
      <c r="F4149" s="63"/>
      <c r="G4149" s="191"/>
      <c r="H4149" s="191"/>
      <c r="I4149" s="191"/>
      <c r="J4149" s="191"/>
      <c r="K4149" s="191"/>
      <c r="L4149" s="191"/>
      <c r="M4149" s="191"/>
      <c r="N4149" s="191"/>
    </row>
    <row r="4150" spans="1:14" s="434" customFormat="1">
      <c r="A4150" s="191"/>
      <c r="B4150" s="191"/>
      <c r="C4150" s="63"/>
      <c r="D4150" s="191"/>
      <c r="E4150" s="63"/>
      <c r="F4150" s="63"/>
      <c r="G4150" s="191"/>
      <c r="H4150" s="191"/>
      <c r="I4150" s="191"/>
      <c r="J4150" s="191"/>
      <c r="K4150" s="191"/>
      <c r="L4150" s="191"/>
      <c r="M4150" s="191"/>
      <c r="N4150" s="191"/>
    </row>
    <row r="4151" spans="1:14" s="434" customFormat="1">
      <c r="A4151" s="191"/>
      <c r="B4151" s="191"/>
      <c r="C4151" s="63"/>
      <c r="D4151" s="191"/>
      <c r="E4151" s="63"/>
      <c r="F4151" s="63"/>
      <c r="G4151" s="191"/>
      <c r="H4151" s="191"/>
      <c r="I4151" s="191"/>
      <c r="J4151" s="191"/>
      <c r="K4151" s="191"/>
      <c r="L4151" s="191"/>
      <c r="M4151" s="191"/>
      <c r="N4151" s="191"/>
    </row>
    <row r="4152" spans="1:14" s="434" customFormat="1">
      <c r="A4152" s="191"/>
      <c r="B4152" s="191"/>
      <c r="C4152" s="63"/>
      <c r="D4152" s="191"/>
      <c r="E4152" s="63"/>
      <c r="F4152" s="63"/>
      <c r="G4152" s="191"/>
      <c r="H4152" s="191"/>
      <c r="I4152" s="191"/>
      <c r="J4152" s="191"/>
      <c r="K4152" s="191"/>
      <c r="L4152" s="191"/>
      <c r="M4152" s="191"/>
      <c r="N4152" s="191"/>
    </row>
    <row r="4153" spans="1:14" s="434" customFormat="1">
      <c r="A4153" s="191"/>
      <c r="B4153" s="191"/>
      <c r="C4153" s="63"/>
      <c r="D4153" s="191"/>
      <c r="E4153" s="63"/>
      <c r="F4153" s="63"/>
      <c r="G4153" s="191"/>
      <c r="H4153" s="191"/>
      <c r="I4153" s="191"/>
      <c r="J4153" s="191"/>
      <c r="K4153" s="191"/>
      <c r="L4153" s="191"/>
      <c r="M4153" s="191"/>
      <c r="N4153" s="191"/>
    </row>
    <row r="4154" spans="1:14" s="434" customFormat="1">
      <c r="A4154" s="191"/>
      <c r="B4154" s="191"/>
      <c r="C4154" s="63"/>
      <c r="D4154" s="191"/>
      <c r="E4154" s="63"/>
      <c r="F4154" s="63"/>
      <c r="G4154" s="191"/>
      <c r="H4154" s="191"/>
      <c r="I4154" s="191"/>
      <c r="J4154" s="191"/>
      <c r="K4154" s="191"/>
      <c r="L4154" s="191"/>
      <c r="M4154" s="191"/>
      <c r="N4154" s="191"/>
    </row>
    <row r="4155" spans="1:14" s="434" customFormat="1">
      <c r="A4155" s="191"/>
      <c r="B4155" s="191"/>
      <c r="C4155" s="63"/>
      <c r="D4155" s="191"/>
      <c r="E4155" s="63"/>
      <c r="F4155" s="63"/>
      <c r="G4155" s="191"/>
      <c r="H4155" s="191"/>
      <c r="I4155" s="191"/>
      <c r="J4155" s="191"/>
      <c r="K4155" s="191"/>
      <c r="L4155" s="191"/>
      <c r="M4155" s="191"/>
      <c r="N4155" s="191"/>
    </row>
    <row r="4156" spans="1:14" s="434" customFormat="1">
      <c r="A4156" s="191"/>
      <c r="B4156" s="191"/>
      <c r="C4156" s="63"/>
      <c r="D4156" s="191"/>
      <c r="E4156" s="63"/>
      <c r="F4156" s="63"/>
      <c r="G4156" s="191"/>
      <c r="H4156" s="191"/>
      <c r="I4156" s="191"/>
      <c r="J4156" s="191"/>
      <c r="K4156" s="191"/>
      <c r="L4156" s="191"/>
      <c r="M4156" s="191"/>
      <c r="N4156" s="191"/>
    </row>
    <row r="4157" spans="1:14" s="434" customFormat="1">
      <c r="A4157" s="191"/>
      <c r="B4157" s="191"/>
      <c r="C4157" s="63"/>
      <c r="D4157" s="191"/>
      <c r="E4157" s="63"/>
      <c r="F4157" s="63"/>
      <c r="G4157" s="191"/>
      <c r="H4157" s="191"/>
      <c r="I4157" s="191"/>
      <c r="J4157" s="191"/>
      <c r="K4157" s="191"/>
      <c r="L4157" s="191"/>
      <c r="M4157" s="191"/>
      <c r="N4157" s="191"/>
    </row>
    <row r="4158" spans="1:14" s="434" customFormat="1">
      <c r="A4158" s="191"/>
      <c r="B4158" s="191"/>
      <c r="C4158" s="63"/>
      <c r="D4158" s="191"/>
      <c r="E4158" s="63"/>
      <c r="F4158" s="63"/>
      <c r="G4158" s="191"/>
      <c r="H4158" s="191"/>
      <c r="I4158" s="191"/>
      <c r="J4158" s="191"/>
      <c r="K4158" s="191"/>
      <c r="L4158" s="191"/>
      <c r="M4158" s="191"/>
      <c r="N4158" s="191"/>
    </row>
    <row r="4159" spans="1:14" s="434" customFormat="1">
      <c r="A4159" s="191"/>
      <c r="B4159" s="191"/>
      <c r="C4159" s="63"/>
      <c r="D4159" s="191"/>
      <c r="E4159" s="63"/>
      <c r="F4159" s="63"/>
      <c r="G4159" s="191"/>
      <c r="H4159" s="191"/>
      <c r="I4159" s="191"/>
      <c r="J4159" s="191"/>
      <c r="K4159" s="191"/>
      <c r="L4159" s="191"/>
      <c r="M4159" s="191"/>
      <c r="N4159" s="191"/>
    </row>
    <row r="4160" spans="1:14" s="434" customFormat="1">
      <c r="A4160" s="191"/>
      <c r="B4160" s="191"/>
      <c r="C4160" s="63"/>
      <c r="D4160" s="191"/>
      <c r="E4160" s="63"/>
      <c r="F4160" s="63"/>
      <c r="G4160" s="191"/>
      <c r="H4160" s="191"/>
      <c r="I4160" s="191"/>
      <c r="J4160" s="191"/>
      <c r="K4160" s="191"/>
      <c r="L4160" s="191"/>
      <c r="M4160" s="191"/>
      <c r="N4160" s="191"/>
    </row>
    <row r="4161" spans="1:14" s="434" customFormat="1">
      <c r="A4161" s="191"/>
      <c r="B4161" s="191"/>
      <c r="C4161" s="63"/>
      <c r="D4161" s="191"/>
      <c r="E4161" s="63"/>
      <c r="F4161" s="63"/>
      <c r="G4161" s="191"/>
      <c r="H4161" s="191"/>
      <c r="I4161" s="191"/>
      <c r="J4161" s="191"/>
      <c r="K4161" s="191"/>
      <c r="L4161" s="191"/>
      <c r="M4161" s="191"/>
      <c r="N4161" s="191"/>
    </row>
    <row r="4162" spans="1:14" s="434" customFormat="1">
      <c r="A4162" s="191"/>
      <c r="B4162" s="191"/>
      <c r="C4162" s="63"/>
      <c r="D4162" s="191"/>
      <c r="E4162" s="63"/>
      <c r="F4162" s="63"/>
      <c r="G4162" s="191"/>
      <c r="H4162" s="191"/>
      <c r="I4162" s="191"/>
      <c r="J4162" s="191"/>
      <c r="K4162" s="191"/>
      <c r="L4162" s="191"/>
      <c r="M4162" s="191"/>
      <c r="N4162" s="191"/>
    </row>
    <row r="4163" spans="1:14" s="434" customFormat="1">
      <c r="A4163" s="191"/>
      <c r="B4163" s="191"/>
      <c r="C4163" s="63"/>
      <c r="D4163" s="191"/>
      <c r="E4163" s="63"/>
      <c r="F4163" s="63"/>
      <c r="G4163" s="191"/>
      <c r="H4163" s="191"/>
      <c r="I4163" s="191"/>
      <c r="J4163" s="191"/>
      <c r="K4163" s="191"/>
      <c r="L4163" s="191"/>
      <c r="M4163" s="191"/>
      <c r="N4163" s="191"/>
    </row>
    <row r="4164" spans="1:14" s="434" customFormat="1">
      <c r="A4164" s="191"/>
      <c r="B4164" s="191"/>
      <c r="C4164" s="63"/>
      <c r="D4164" s="191"/>
      <c r="E4164" s="63"/>
      <c r="F4164" s="63"/>
      <c r="G4164" s="191"/>
      <c r="H4164" s="191"/>
      <c r="I4164" s="191"/>
      <c r="J4164" s="191"/>
      <c r="K4164" s="191"/>
      <c r="L4164" s="191"/>
      <c r="M4164" s="191"/>
      <c r="N4164" s="191"/>
    </row>
    <row r="4165" spans="1:14" s="434" customFormat="1">
      <c r="A4165" s="191"/>
      <c r="B4165" s="191"/>
      <c r="C4165" s="63"/>
      <c r="D4165" s="191"/>
      <c r="E4165" s="63"/>
      <c r="F4165" s="63"/>
      <c r="G4165" s="191"/>
      <c r="H4165" s="191"/>
      <c r="I4165" s="191"/>
      <c r="J4165" s="191"/>
      <c r="K4165" s="191"/>
      <c r="L4165" s="191"/>
      <c r="M4165" s="191"/>
      <c r="N4165" s="191"/>
    </row>
    <row r="4166" spans="1:14" s="434" customFormat="1">
      <c r="A4166" s="191"/>
      <c r="B4166" s="191"/>
      <c r="C4166" s="63"/>
      <c r="D4166" s="191"/>
      <c r="E4166" s="63"/>
      <c r="F4166" s="63"/>
      <c r="G4166" s="191"/>
      <c r="H4166" s="191"/>
      <c r="I4166" s="191"/>
      <c r="J4166" s="191"/>
      <c r="K4166" s="191"/>
      <c r="L4166" s="191"/>
      <c r="M4166" s="191"/>
      <c r="N4166" s="191"/>
    </row>
    <row r="4167" spans="1:14" s="434" customFormat="1">
      <c r="A4167" s="191"/>
      <c r="B4167" s="191"/>
      <c r="C4167" s="63"/>
      <c r="D4167" s="191"/>
      <c r="E4167" s="63"/>
      <c r="F4167" s="63"/>
      <c r="G4167" s="191"/>
      <c r="H4167" s="191"/>
      <c r="I4167" s="191"/>
      <c r="J4167" s="191"/>
      <c r="K4167" s="191"/>
      <c r="L4167" s="191"/>
      <c r="M4167" s="191"/>
      <c r="N4167" s="191"/>
    </row>
    <row r="4168" spans="1:14" s="434" customFormat="1">
      <c r="A4168" s="191"/>
      <c r="B4168" s="191"/>
      <c r="C4168" s="63"/>
      <c r="D4168" s="191"/>
      <c r="E4168" s="63"/>
      <c r="F4168" s="63"/>
      <c r="G4168" s="191"/>
      <c r="H4168" s="191"/>
      <c r="I4168" s="191"/>
      <c r="J4168" s="191"/>
      <c r="K4168" s="191"/>
      <c r="L4168" s="191"/>
      <c r="M4168" s="191"/>
      <c r="N4168" s="191"/>
    </row>
    <row r="4169" spans="1:14" s="434" customFormat="1">
      <c r="A4169" s="191"/>
      <c r="B4169" s="191"/>
      <c r="C4169" s="63"/>
      <c r="D4169" s="191"/>
      <c r="E4169" s="63"/>
      <c r="F4169" s="63"/>
      <c r="G4169" s="191"/>
      <c r="H4169" s="191"/>
      <c r="I4169" s="191"/>
      <c r="J4169" s="191"/>
      <c r="K4169" s="191"/>
      <c r="L4169" s="191"/>
      <c r="M4169" s="191"/>
      <c r="N4169" s="191"/>
    </row>
    <row r="4170" spans="1:14" s="434" customFormat="1">
      <c r="A4170" s="191"/>
      <c r="B4170" s="191"/>
      <c r="C4170" s="63"/>
      <c r="D4170" s="191"/>
      <c r="E4170" s="63"/>
      <c r="F4170" s="63"/>
      <c r="G4170" s="191"/>
      <c r="H4170" s="191"/>
      <c r="I4170" s="191"/>
      <c r="J4170" s="191"/>
      <c r="K4170" s="191"/>
      <c r="L4170" s="191"/>
      <c r="M4170" s="191"/>
      <c r="N4170" s="191"/>
    </row>
    <row r="4171" spans="1:14" s="434" customFormat="1">
      <c r="A4171" s="191"/>
      <c r="B4171" s="191"/>
      <c r="C4171" s="63"/>
      <c r="D4171" s="191"/>
      <c r="E4171" s="63"/>
      <c r="F4171" s="63"/>
      <c r="G4171" s="191"/>
      <c r="H4171" s="191"/>
      <c r="I4171" s="191"/>
      <c r="J4171" s="191"/>
      <c r="K4171" s="191"/>
      <c r="L4171" s="191"/>
      <c r="M4171" s="191"/>
      <c r="N4171" s="191"/>
    </row>
    <row r="4172" spans="1:14" s="434" customFormat="1">
      <c r="A4172" s="191"/>
      <c r="B4172" s="191"/>
      <c r="C4172" s="63"/>
      <c r="D4172" s="191"/>
      <c r="E4172" s="63"/>
      <c r="F4172" s="63"/>
      <c r="G4172" s="191"/>
      <c r="H4172" s="191"/>
      <c r="I4172" s="191"/>
      <c r="J4172" s="191"/>
      <c r="K4172" s="191"/>
      <c r="L4172" s="191"/>
      <c r="M4172" s="191"/>
      <c r="N4172" s="191"/>
    </row>
    <row r="4173" spans="1:14" s="434" customFormat="1">
      <c r="A4173" s="191"/>
      <c r="B4173" s="191"/>
      <c r="C4173" s="63"/>
      <c r="D4173" s="191"/>
      <c r="E4173" s="63"/>
      <c r="F4173" s="63"/>
      <c r="G4173" s="191"/>
      <c r="H4173" s="191"/>
      <c r="I4173" s="191"/>
      <c r="J4173" s="191"/>
      <c r="K4173" s="191"/>
      <c r="L4173" s="191"/>
      <c r="M4173" s="191"/>
      <c r="N4173" s="191"/>
    </row>
    <row r="4174" spans="1:14" s="434" customFormat="1">
      <c r="A4174" s="191"/>
      <c r="B4174" s="191"/>
      <c r="C4174" s="63"/>
      <c r="D4174" s="191"/>
      <c r="E4174" s="63"/>
      <c r="F4174" s="63"/>
      <c r="G4174" s="191"/>
      <c r="H4174" s="191"/>
      <c r="I4174" s="191"/>
      <c r="J4174" s="191"/>
      <c r="K4174" s="191"/>
      <c r="L4174" s="191"/>
      <c r="M4174" s="191"/>
      <c r="N4174" s="191"/>
    </row>
    <row r="4175" spans="1:14" s="434" customFormat="1">
      <c r="A4175" s="191"/>
      <c r="B4175" s="191"/>
      <c r="C4175" s="63"/>
      <c r="D4175" s="191"/>
      <c r="E4175" s="63"/>
      <c r="F4175" s="63"/>
      <c r="G4175" s="191"/>
      <c r="H4175" s="191"/>
      <c r="I4175" s="191"/>
      <c r="J4175" s="191"/>
      <c r="K4175" s="191"/>
      <c r="L4175" s="191"/>
      <c r="M4175" s="191"/>
      <c r="N4175" s="191"/>
    </row>
    <row r="4176" spans="1:14" s="434" customFormat="1">
      <c r="A4176" s="191"/>
      <c r="B4176" s="191"/>
      <c r="C4176" s="63"/>
      <c r="D4176" s="191"/>
      <c r="E4176" s="63"/>
      <c r="F4176" s="63"/>
      <c r="G4176" s="191"/>
      <c r="H4176" s="191"/>
      <c r="I4176" s="191"/>
      <c r="J4176" s="191"/>
      <c r="K4176" s="191"/>
      <c r="L4176" s="191"/>
      <c r="M4176" s="191"/>
      <c r="N4176" s="191"/>
    </row>
    <row r="4177" spans="1:14" s="434" customFormat="1">
      <c r="A4177" s="191"/>
      <c r="B4177" s="191"/>
      <c r="C4177" s="63"/>
      <c r="D4177" s="191"/>
      <c r="E4177" s="63"/>
      <c r="F4177" s="63"/>
      <c r="G4177" s="191"/>
      <c r="H4177" s="191"/>
      <c r="I4177" s="191"/>
      <c r="J4177" s="191"/>
      <c r="K4177" s="191"/>
      <c r="L4177" s="191"/>
      <c r="M4177" s="191"/>
      <c r="N4177" s="191"/>
    </row>
    <row r="4178" spans="1:14" s="434" customFormat="1">
      <c r="A4178" s="191"/>
      <c r="B4178" s="191"/>
      <c r="C4178" s="63"/>
      <c r="D4178" s="191"/>
      <c r="E4178" s="63"/>
      <c r="F4178" s="63"/>
      <c r="G4178" s="191"/>
      <c r="H4178" s="191"/>
      <c r="I4178" s="191"/>
      <c r="J4178" s="191"/>
      <c r="K4178" s="191"/>
      <c r="L4178" s="191"/>
      <c r="M4178" s="191"/>
      <c r="N4178" s="191"/>
    </row>
    <row r="4179" spans="1:14" s="434" customFormat="1">
      <c r="A4179" s="191"/>
      <c r="B4179" s="191"/>
      <c r="C4179" s="63"/>
      <c r="D4179" s="191"/>
      <c r="E4179" s="63"/>
      <c r="F4179" s="63"/>
      <c r="G4179" s="191"/>
      <c r="H4179" s="191"/>
      <c r="I4179" s="191"/>
      <c r="J4179" s="191"/>
      <c r="K4179" s="191"/>
      <c r="L4179" s="191"/>
      <c r="M4179" s="191"/>
      <c r="N4179" s="191"/>
    </row>
    <row r="4180" spans="1:14" s="434" customFormat="1">
      <c r="A4180" s="191"/>
      <c r="B4180" s="191"/>
      <c r="C4180" s="63"/>
      <c r="D4180" s="191"/>
      <c r="E4180" s="63"/>
      <c r="F4180" s="63"/>
      <c r="G4180" s="191"/>
      <c r="H4180" s="191"/>
      <c r="I4180" s="191"/>
      <c r="J4180" s="191"/>
      <c r="K4180" s="191"/>
      <c r="L4180" s="191"/>
      <c r="M4180" s="191"/>
      <c r="N4180" s="191"/>
    </row>
    <row r="4181" spans="1:14" s="434" customFormat="1">
      <c r="A4181" s="191"/>
      <c r="B4181" s="191"/>
      <c r="C4181" s="63"/>
      <c r="D4181" s="191"/>
      <c r="E4181" s="63"/>
      <c r="F4181" s="63"/>
      <c r="G4181" s="191"/>
      <c r="H4181" s="191"/>
      <c r="I4181" s="191"/>
      <c r="J4181" s="191"/>
      <c r="K4181" s="191"/>
      <c r="L4181" s="191"/>
      <c r="M4181" s="191"/>
      <c r="N4181" s="191"/>
    </row>
    <row r="4182" spans="1:14" s="434" customFormat="1">
      <c r="A4182" s="191"/>
      <c r="B4182" s="191"/>
      <c r="C4182" s="63"/>
      <c r="D4182" s="191"/>
      <c r="E4182" s="63"/>
      <c r="F4182" s="63"/>
      <c r="G4182" s="191"/>
      <c r="H4182" s="191"/>
      <c r="I4182" s="191"/>
      <c r="J4182" s="191"/>
      <c r="K4182" s="191"/>
      <c r="L4182" s="191"/>
      <c r="M4182" s="191"/>
      <c r="N4182" s="191"/>
    </row>
    <row r="4183" spans="1:14" s="434" customFormat="1">
      <c r="A4183" s="191"/>
      <c r="B4183" s="191"/>
      <c r="C4183" s="63"/>
      <c r="D4183" s="191"/>
      <c r="E4183" s="63"/>
      <c r="F4183" s="63"/>
      <c r="G4183" s="191"/>
      <c r="H4183" s="191"/>
      <c r="I4183" s="191"/>
      <c r="J4183" s="191"/>
      <c r="K4183" s="191"/>
      <c r="L4183" s="191"/>
      <c r="M4183" s="191"/>
      <c r="N4183" s="191"/>
    </row>
    <row r="4184" spans="1:14" s="434" customFormat="1">
      <c r="A4184" s="191"/>
      <c r="B4184" s="191"/>
      <c r="C4184" s="63"/>
      <c r="D4184" s="191"/>
      <c r="E4184" s="63"/>
      <c r="F4184" s="63"/>
      <c r="G4184" s="191"/>
      <c r="H4184" s="191"/>
      <c r="I4184" s="191"/>
      <c r="J4184" s="191"/>
      <c r="K4184" s="191"/>
      <c r="L4184" s="191"/>
      <c r="M4184" s="191"/>
      <c r="N4184" s="191"/>
    </row>
    <row r="4185" spans="1:14" s="434" customFormat="1">
      <c r="A4185" s="191"/>
      <c r="B4185" s="191"/>
      <c r="C4185" s="63"/>
      <c r="D4185" s="191"/>
      <c r="E4185" s="63"/>
      <c r="F4185" s="63"/>
      <c r="G4185" s="191"/>
      <c r="H4185" s="191"/>
      <c r="I4185" s="191"/>
      <c r="J4185" s="191"/>
      <c r="K4185" s="191"/>
      <c r="L4185" s="191"/>
      <c r="M4185" s="191"/>
      <c r="N4185" s="191"/>
    </row>
    <row r="4186" spans="1:14" s="434" customFormat="1">
      <c r="A4186" s="191"/>
      <c r="B4186" s="191"/>
      <c r="C4186" s="63"/>
      <c r="D4186" s="191"/>
      <c r="E4186" s="63"/>
      <c r="F4186" s="63"/>
      <c r="G4186" s="191"/>
      <c r="H4186" s="191"/>
      <c r="I4186" s="191"/>
      <c r="J4186" s="191"/>
      <c r="K4186" s="191"/>
      <c r="L4186" s="191"/>
      <c r="M4186" s="191"/>
      <c r="N4186" s="191"/>
    </row>
    <row r="4187" spans="1:14" s="434" customFormat="1">
      <c r="A4187" s="191"/>
      <c r="B4187" s="191"/>
      <c r="C4187" s="63"/>
      <c r="D4187" s="191"/>
      <c r="E4187" s="63"/>
      <c r="F4187" s="63"/>
      <c r="G4187" s="191"/>
      <c r="H4187" s="191"/>
      <c r="I4187" s="191"/>
      <c r="J4187" s="191"/>
      <c r="K4187" s="191"/>
      <c r="L4187" s="191"/>
      <c r="M4187" s="191"/>
      <c r="N4187" s="191"/>
    </row>
    <row r="4188" spans="1:14" s="434" customFormat="1">
      <c r="A4188" s="191"/>
      <c r="B4188" s="191"/>
      <c r="C4188" s="63"/>
      <c r="D4188" s="191"/>
      <c r="E4188" s="63"/>
      <c r="F4188" s="63"/>
      <c r="G4188" s="191"/>
      <c r="H4188" s="191"/>
      <c r="I4188" s="191"/>
      <c r="J4188" s="191"/>
      <c r="K4188" s="191"/>
      <c r="L4188" s="191"/>
      <c r="M4188" s="191"/>
      <c r="N4188" s="191"/>
    </row>
    <row r="4189" spans="1:14" s="434" customFormat="1">
      <c r="A4189" s="191"/>
      <c r="B4189" s="191"/>
      <c r="C4189" s="63"/>
      <c r="D4189" s="191"/>
      <c r="E4189" s="63"/>
      <c r="F4189" s="63"/>
      <c r="G4189" s="191"/>
      <c r="H4189" s="191"/>
      <c r="I4189" s="191"/>
      <c r="J4189" s="191"/>
      <c r="K4189" s="191"/>
      <c r="L4189" s="191"/>
      <c r="M4189" s="191"/>
      <c r="N4189" s="191"/>
    </row>
    <row r="4190" spans="1:14" s="434" customFormat="1">
      <c r="A4190" s="191"/>
      <c r="B4190" s="191"/>
      <c r="C4190" s="63"/>
      <c r="D4190" s="191"/>
      <c r="E4190" s="63"/>
      <c r="F4190" s="63"/>
      <c r="G4190" s="191"/>
      <c r="H4190" s="191"/>
      <c r="I4190" s="191"/>
      <c r="J4190" s="191"/>
      <c r="K4190" s="191"/>
      <c r="L4190" s="191"/>
      <c r="M4190" s="191"/>
      <c r="N4190" s="191"/>
    </row>
    <row r="4191" spans="1:14" s="434" customFormat="1">
      <c r="A4191" s="191"/>
      <c r="B4191" s="191"/>
      <c r="C4191" s="63"/>
      <c r="D4191" s="191"/>
      <c r="E4191" s="63"/>
      <c r="F4191" s="63"/>
      <c r="G4191" s="191"/>
      <c r="H4191" s="191"/>
      <c r="I4191" s="191"/>
      <c r="J4191" s="191"/>
      <c r="K4191" s="191"/>
      <c r="L4191" s="191"/>
      <c r="M4191" s="191"/>
      <c r="N4191" s="191"/>
    </row>
    <row r="4192" spans="1:14" s="434" customFormat="1">
      <c r="A4192" s="191"/>
      <c r="B4192" s="191"/>
      <c r="C4192" s="63"/>
      <c r="D4192" s="191"/>
      <c r="E4192" s="63"/>
      <c r="F4192" s="63"/>
      <c r="G4192" s="191"/>
      <c r="H4192" s="191"/>
      <c r="I4192" s="191"/>
      <c r="J4192" s="191"/>
      <c r="K4192" s="191"/>
      <c r="L4192" s="191"/>
      <c r="M4192" s="191"/>
      <c r="N4192" s="191"/>
    </row>
    <row r="4193" spans="1:14" s="434" customFormat="1">
      <c r="A4193" s="191"/>
      <c r="B4193" s="191"/>
      <c r="C4193" s="63"/>
      <c r="D4193" s="191"/>
      <c r="E4193" s="63"/>
      <c r="F4193" s="63"/>
      <c r="G4193" s="191"/>
      <c r="H4193" s="191"/>
      <c r="I4193" s="191"/>
      <c r="J4193" s="191"/>
      <c r="K4193" s="191"/>
      <c r="L4193" s="191"/>
      <c r="M4193" s="191"/>
      <c r="N4193" s="191"/>
    </row>
    <row r="4194" spans="1:14" s="434" customFormat="1">
      <c r="A4194" s="191"/>
      <c r="B4194" s="191"/>
      <c r="C4194" s="63"/>
      <c r="D4194" s="191"/>
      <c r="E4194" s="63"/>
      <c r="F4194" s="63"/>
      <c r="G4194" s="191"/>
      <c r="H4194" s="191"/>
      <c r="I4194" s="191"/>
      <c r="J4194" s="191"/>
      <c r="K4194" s="191"/>
      <c r="L4194" s="191"/>
      <c r="M4194" s="191"/>
      <c r="N4194" s="191"/>
    </row>
    <row r="4195" spans="1:14" s="434" customFormat="1">
      <c r="A4195" s="191"/>
      <c r="B4195" s="191"/>
      <c r="C4195" s="63"/>
      <c r="D4195" s="191"/>
      <c r="E4195" s="63"/>
      <c r="F4195" s="63"/>
      <c r="G4195" s="191"/>
      <c r="H4195" s="191"/>
      <c r="I4195" s="191"/>
      <c r="J4195" s="191"/>
      <c r="K4195" s="191"/>
      <c r="L4195" s="191"/>
      <c r="M4195" s="191"/>
      <c r="N4195" s="191"/>
    </row>
    <row r="4196" spans="1:14" s="434" customFormat="1">
      <c r="A4196" s="191"/>
      <c r="B4196" s="191"/>
      <c r="C4196" s="63"/>
      <c r="D4196" s="191"/>
      <c r="E4196" s="63"/>
      <c r="F4196" s="63"/>
      <c r="G4196" s="191"/>
      <c r="H4196" s="191"/>
      <c r="I4196" s="191"/>
      <c r="J4196" s="191"/>
      <c r="K4196" s="191"/>
      <c r="L4196" s="191"/>
      <c r="M4196" s="191"/>
      <c r="N4196" s="191"/>
    </row>
    <row r="4197" spans="1:14" s="434" customFormat="1">
      <c r="A4197" s="191"/>
      <c r="B4197" s="191"/>
      <c r="C4197" s="63"/>
      <c r="D4197" s="191"/>
      <c r="E4197" s="63"/>
      <c r="F4197" s="63"/>
      <c r="G4197" s="191"/>
      <c r="H4197" s="191"/>
      <c r="I4197" s="191"/>
      <c r="J4197" s="191"/>
      <c r="K4197" s="191"/>
      <c r="L4197" s="191"/>
      <c r="M4197" s="191"/>
      <c r="N4197" s="191"/>
    </row>
    <row r="4198" spans="1:14" s="434" customFormat="1">
      <c r="A4198" s="191"/>
      <c r="B4198" s="191"/>
      <c r="C4198" s="63"/>
      <c r="D4198" s="191"/>
      <c r="E4198" s="63"/>
      <c r="F4198" s="63"/>
      <c r="G4198" s="191"/>
      <c r="H4198" s="191"/>
      <c r="I4198" s="191"/>
      <c r="J4198" s="191"/>
      <c r="K4198" s="191"/>
      <c r="L4198" s="191"/>
      <c r="M4198" s="191"/>
      <c r="N4198" s="191"/>
    </row>
    <row r="4199" spans="1:14" s="434" customFormat="1">
      <c r="A4199" s="191"/>
      <c r="B4199" s="191"/>
      <c r="C4199" s="63"/>
      <c r="D4199" s="191"/>
      <c r="E4199" s="63"/>
      <c r="F4199" s="63"/>
      <c r="G4199" s="191"/>
      <c r="H4199" s="191"/>
      <c r="I4199" s="191"/>
      <c r="J4199" s="191"/>
      <c r="K4199" s="191"/>
      <c r="L4199" s="191"/>
      <c r="M4199" s="191"/>
      <c r="N4199" s="191"/>
    </row>
    <row r="4200" spans="1:14" s="434" customFormat="1">
      <c r="A4200" s="191"/>
      <c r="B4200" s="191"/>
      <c r="C4200" s="63"/>
      <c r="D4200" s="191"/>
      <c r="E4200" s="63"/>
      <c r="F4200" s="63"/>
      <c r="G4200" s="191"/>
      <c r="H4200" s="191"/>
      <c r="I4200" s="191"/>
      <c r="J4200" s="191"/>
      <c r="K4200" s="191"/>
      <c r="L4200" s="191"/>
      <c r="M4200" s="191"/>
      <c r="N4200" s="191"/>
    </row>
    <row r="4201" spans="1:14" s="434" customFormat="1">
      <c r="A4201" s="191"/>
      <c r="B4201" s="191"/>
      <c r="C4201" s="63"/>
      <c r="D4201" s="191"/>
      <c r="E4201" s="63"/>
      <c r="F4201" s="63"/>
      <c r="G4201" s="191"/>
      <c r="H4201" s="191"/>
      <c r="I4201" s="191"/>
      <c r="J4201" s="191"/>
      <c r="K4201" s="191"/>
      <c r="L4201" s="191"/>
      <c r="M4201" s="191"/>
      <c r="N4201" s="191"/>
    </row>
    <row r="4202" spans="1:14" s="434" customFormat="1">
      <c r="A4202" s="191"/>
      <c r="B4202" s="191"/>
      <c r="C4202" s="63"/>
      <c r="D4202" s="191"/>
      <c r="E4202" s="63"/>
      <c r="F4202" s="63"/>
      <c r="G4202" s="191"/>
      <c r="H4202" s="191"/>
      <c r="I4202" s="191"/>
      <c r="J4202" s="191"/>
      <c r="K4202" s="191"/>
      <c r="L4202" s="191"/>
      <c r="M4202" s="191"/>
      <c r="N4202" s="191"/>
    </row>
    <row r="4203" spans="1:14" s="434" customFormat="1">
      <c r="A4203" s="191"/>
      <c r="B4203" s="191"/>
      <c r="C4203" s="63"/>
      <c r="D4203" s="191"/>
      <c r="E4203" s="63"/>
      <c r="F4203" s="63"/>
      <c r="G4203" s="191"/>
      <c r="H4203" s="191"/>
      <c r="I4203" s="191"/>
      <c r="J4203" s="191"/>
      <c r="K4203" s="191"/>
      <c r="L4203" s="191"/>
      <c r="M4203" s="191"/>
      <c r="N4203" s="191"/>
    </row>
    <row r="4204" spans="1:14" s="434" customFormat="1">
      <c r="A4204" s="191"/>
      <c r="B4204" s="191"/>
      <c r="C4204" s="63"/>
      <c r="D4204" s="191"/>
      <c r="E4204" s="63"/>
      <c r="F4204" s="63"/>
      <c r="G4204" s="191"/>
      <c r="H4204" s="191"/>
      <c r="I4204" s="191"/>
      <c r="J4204" s="191"/>
      <c r="K4204" s="191"/>
      <c r="L4204" s="191"/>
      <c r="M4204" s="191"/>
      <c r="N4204" s="191"/>
    </row>
    <row r="4205" spans="1:14" s="434" customFormat="1">
      <c r="A4205" s="191"/>
      <c r="B4205" s="191"/>
      <c r="C4205" s="63"/>
      <c r="D4205" s="191"/>
      <c r="E4205" s="63"/>
      <c r="F4205" s="63"/>
      <c r="G4205" s="191"/>
      <c r="H4205" s="191"/>
      <c r="I4205" s="191"/>
      <c r="J4205" s="191"/>
      <c r="K4205" s="191"/>
      <c r="L4205" s="191"/>
      <c r="M4205" s="191"/>
      <c r="N4205" s="191"/>
    </row>
    <row r="4206" spans="1:14" s="434" customFormat="1">
      <c r="A4206" s="191"/>
      <c r="B4206" s="191"/>
      <c r="C4206" s="63"/>
      <c r="D4206" s="191"/>
      <c r="E4206" s="63"/>
      <c r="F4206" s="63"/>
      <c r="G4206" s="191"/>
      <c r="H4206" s="191"/>
      <c r="I4206" s="191"/>
      <c r="J4206" s="191"/>
      <c r="K4206" s="191"/>
      <c r="L4206" s="191"/>
      <c r="M4206" s="191"/>
      <c r="N4206" s="191"/>
    </row>
    <row r="4207" spans="1:14" s="434" customFormat="1">
      <c r="A4207" s="191"/>
      <c r="B4207" s="191"/>
      <c r="C4207" s="63"/>
      <c r="D4207" s="191"/>
      <c r="E4207" s="63"/>
      <c r="F4207" s="63"/>
      <c r="G4207" s="191"/>
      <c r="H4207" s="191"/>
      <c r="I4207" s="191"/>
      <c r="J4207" s="191"/>
      <c r="K4207" s="191"/>
      <c r="L4207" s="191"/>
      <c r="M4207" s="191"/>
      <c r="N4207" s="191"/>
    </row>
    <row r="4208" spans="1:14" s="434" customFormat="1">
      <c r="A4208" s="191"/>
      <c r="B4208" s="191"/>
      <c r="C4208" s="63"/>
      <c r="D4208" s="191"/>
      <c r="E4208" s="63"/>
      <c r="F4208" s="63"/>
      <c r="G4208" s="191"/>
      <c r="H4208" s="191"/>
      <c r="I4208" s="191"/>
      <c r="J4208" s="191"/>
      <c r="K4208" s="191"/>
      <c r="L4208" s="191"/>
      <c r="M4208" s="191"/>
      <c r="N4208" s="191"/>
    </row>
    <row r="4209" spans="1:14" s="434" customFormat="1">
      <c r="A4209" s="191"/>
      <c r="B4209" s="191"/>
      <c r="C4209" s="63"/>
      <c r="D4209" s="191"/>
      <c r="E4209" s="63"/>
      <c r="F4209" s="63"/>
      <c r="G4209" s="191"/>
      <c r="H4209" s="191"/>
      <c r="I4209" s="191"/>
      <c r="J4209" s="191"/>
      <c r="K4209" s="191"/>
      <c r="L4209" s="191"/>
      <c r="M4209" s="191"/>
      <c r="N4209" s="191"/>
    </row>
    <row r="4210" spans="1:14" s="434" customFormat="1">
      <c r="A4210" s="191"/>
      <c r="B4210" s="191"/>
      <c r="C4210" s="63"/>
      <c r="D4210" s="191"/>
      <c r="E4210" s="63"/>
      <c r="F4210" s="63"/>
      <c r="G4210" s="191"/>
      <c r="H4210" s="191"/>
      <c r="I4210" s="191"/>
      <c r="J4210" s="191"/>
      <c r="K4210" s="191"/>
      <c r="L4210" s="191"/>
      <c r="M4210" s="191"/>
      <c r="N4210" s="191"/>
    </row>
    <row r="4211" spans="1:14" s="434" customFormat="1">
      <c r="A4211" s="191"/>
      <c r="B4211" s="191"/>
      <c r="C4211" s="63"/>
      <c r="D4211" s="191"/>
      <c r="E4211" s="63"/>
      <c r="F4211" s="63"/>
      <c r="G4211" s="191"/>
      <c r="H4211" s="191"/>
      <c r="I4211" s="191"/>
      <c r="J4211" s="191"/>
      <c r="K4211" s="191"/>
      <c r="L4211" s="191"/>
      <c r="M4211" s="191"/>
      <c r="N4211" s="191"/>
    </row>
    <row r="4212" spans="1:14" s="434" customFormat="1">
      <c r="A4212" s="191"/>
      <c r="B4212" s="191"/>
      <c r="C4212" s="63"/>
      <c r="D4212" s="191"/>
      <c r="E4212" s="63"/>
      <c r="F4212" s="63"/>
      <c r="G4212" s="191"/>
      <c r="H4212" s="191"/>
      <c r="I4212" s="191"/>
      <c r="J4212" s="191"/>
      <c r="K4212" s="191"/>
      <c r="L4212" s="191"/>
      <c r="M4212" s="191"/>
      <c r="N4212" s="191"/>
    </row>
    <row r="4213" spans="1:14" s="434" customFormat="1">
      <c r="A4213" s="191"/>
      <c r="B4213" s="191"/>
      <c r="C4213" s="63"/>
      <c r="D4213" s="191"/>
      <c r="E4213" s="63"/>
      <c r="F4213" s="63"/>
      <c r="G4213" s="191"/>
      <c r="H4213" s="191"/>
      <c r="I4213" s="191"/>
      <c r="J4213" s="191"/>
      <c r="K4213" s="191"/>
      <c r="L4213" s="191"/>
      <c r="M4213" s="191"/>
      <c r="N4213" s="191"/>
    </row>
    <row r="4214" spans="1:14" s="434" customFormat="1">
      <c r="A4214" s="191"/>
      <c r="B4214" s="191"/>
      <c r="C4214" s="63"/>
      <c r="D4214" s="191"/>
      <c r="E4214" s="63"/>
      <c r="F4214" s="63"/>
      <c r="G4214" s="191"/>
      <c r="H4214" s="191"/>
      <c r="I4214" s="191"/>
      <c r="J4214" s="191"/>
      <c r="K4214" s="191"/>
      <c r="L4214" s="191"/>
      <c r="M4214" s="191"/>
      <c r="N4214" s="191"/>
    </row>
    <row r="4215" spans="1:14" s="434" customFormat="1">
      <c r="A4215" s="191"/>
      <c r="B4215" s="191"/>
      <c r="C4215" s="63"/>
      <c r="D4215" s="191"/>
      <c r="E4215" s="63"/>
      <c r="F4215" s="63"/>
      <c r="G4215" s="191"/>
      <c r="H4215" s="191"/>
      <c r="I4215" s="191"/>
      <c r="J4215" s="191"/>
      <c r="K4215" s="191"/>
      <c r="L4215" s="191"/>
      <c r="M4215" s="191"/>
      <c r="N4215" s="191"/>
    </row>
    <row r="4216" spans="1:14" s="434" customFormat="1">
      <c r="A4216" s="191"/>
      <c r="B4216" s="191"/>
      <c r="C4216" s="63"/>
      <c r="D4216" s="191"/>
      <c r="E4216" s="63"/>
      <c r="F4216" s="63"/>
      <c r="G4216" s="191"/>
      <c r="H4216" s="191"/>
      <c r="I4216" s="191"/>
      <c r="J4216" s="191"/>
      <c r="K4216" s="191"/>
      <c r="L4216" s="191"/>
      <c r="M4216" s="191"/>
      <c r="N4216" s="191"/>
    </row>
    <row r="4217" spans="1:14" s="434" customFormat="1">
      <c r="A4217" s="191"/>
      <c r="B4217" s="191"/>
      <c r="C4217" s="63"/>
      <c r="D4217" s="191"/>
      <c r="E4217" s="63"/>
      <c r="F4217" s="63"/>
      <c r="G4217" s="191"/>
      <c r="H4217" s="191"/>
      <c r="I4217" s="191"/>
      <c r="J4217" s="191"/>
      <c r="K4217" s="191"/>
      <c r="L4217" s="191"/>
      <c r="M4217" s="191"/>
      <c r="N4217" s="191"/>
    </row>
    <row r="4218" spans="1:14" s="434" customFormat="1">
      <c r="A4218" s="191"/>
      <c r="B4218" s="191"/>
      <c r="C4218" s="63"/>
      <c r="D4218" s="191"/>
      <c r="E4218" s="63"/>
      <c r="F4218" s="63"/>
      <c r="G4218" s="191"/>
      <c r="H4218" s="191"/>
      <c r="I4218" s="191"/>
      <c r="J4218" s="191"/>
      <c r="K4218" s="191"/>
      <c r="L4218" s="191"/>
      <c r="M4218" s="191"/>
      <c r="N4218" s="191"/>
    </row>
    <row r="4219" spans="1:14" s="434" customFormat="1">
      <c r="A4219" s="191"/>
      <c r="B4219" s="191"/>
      <c r="C4219" s="63"/>
      <c r="D4219" s="191"/>
      <c r="E4219" s="63"/>
      <c r="F4219" s="63"/>
      <c r="G4219" s="191"/>
      <c r="H4219" s="191"/>
      <c r="I4219" s="191"/>
      <c r="J4219" s="191"/>
      <c r="K4219" s="191"/>
      <c r="L4219" s="191"/>
      <c r="M4219" s="191"/>
      <c r="N4219" s="191"/>
    </row>
    <row r="4220" spans="1:14" s="434" customFormat="1">
      <c r="A4220" s="191"/>
      <c r="B4220" s="191"/>
      <c r="C4220" s="63"/>
      <c r="D4220" s="191"/>
      <c r="E4220" s="63"/>
      <c r="F4220" s="63"/>
      <c r="G4220" s="191"/>
      <c r="H4220" s="191"/>
      <c r="I4220" s="191"/>
      <c r="J4220" s="191"/>
      <c r="K4220" s="191"/>
      <c r="L4220" s="191"/>
      <c r="M4220" s="191"/>
      <c r="N4220" s="191"/>
    </row>
    <row r="4221" spans="1:14" s="434" customFormat="1">
      <c r="A4221" s="191"/>
      <c r="B4221" s="191"/>
      <c r="C4221" s="63"/>
      <c r="D4221" s="191"/>
      <c r="E4221" s="63"/>
      <c r="F4221" s="63"/>
      <c r="G4221" s="191"/>
      <c r="H4221" s="191"/>
      <c r="I4221" s="191"/>
      <c r="J4221" s="191"/>
      <c r="K4221" s="191"/>
      <c r="L4221" s="191"/>
      <c r="M4221" s="191"/>
      <c r="N4221" s="191"/>
    </row>
    <row r="4222" spans="1:14" s="434" customFormat="1">
      <c r="A4222" s="191"/>
      <c r="B4222" s="191"/>
      <c r="C4222" s="63"/>
      <c r="D4222" s="191"/>
      <c r="E4222" s="63"/>
      <c r="F4222" s="63"/>
      <c r="G4222" s="191"/>
      <c r="H4222" s="191"/>
      <c r="I4222" s="191"/>
      <c r="J4222" s="191"/>
      <c r="K4222" s="191"/>
      <c r="L4222" s="191"/>
      <c r="M4222" s="191"/>
      <c r="N4222" s="191"/>
    </row>
    <row r="4223" spans="1:14" s="434" customFormat="1">
      <c r="A4223" s="191"/>
      <c r="B4223" s="191"/>
      <c r="C4223" s="63"/>
      <c r="D4223" s="191"/>
      <c r="E4223" s="63"/>
      <c r="F4223" s="63"/>
      <c r="G4223" s="191"/>
      <c r="H4223" s="191"/>
      <c r="I4223" s="191"/>
      <c r="J4223" s="191"/>
      <c r="K4223" s="191"/>
      <c r="L4223" s="191"/>
      <c r="M4223" s="191"/>
      <c r="N4223" s="191"/>
    </row>
    <row r="4224" spans="1:14" s="434" customFormat="1">
      <c r="A4224" s="191"/>
      <c r="B4224" s="191"/>
      <c r="C4224" s="63"/>
      <c r="D4224" s="191"/>
      <c r="E4224" s="63"/>
      <c r="F4224" s="63"/>
      <c r="G4224" s="191"/>
      <c r="H4224" s="191"/>
      <c r="I4224" s="191"/>
      <c r="J4224" s="191"/>
      <c r="K4224" s="191"/>
      <c r="L4224" s="191"/>
      <c r="M4224" s="191"/>
      <c r="N4224" s="191"/>
    </row>
    <row r="4225" spans="1:14" s="434" customFormat="1">
      <c r="A4225" s="191"/>
      <c r="B4225" s="191"/>
      <c r="C4225" s="63"/>
      <c r="D4225" s="191"/>
      <c r="E4225" s="63"/>
      <c r="F4225" s="63"/>
      <c r="G4225" s="191"/>
      <c r="H4225" s="191"/>
      <c r="I4225" s="191"/>
      <c r="J4225" s="191"/>
      <c r="K4225" s="191"/>
      <c r="L4225" s="191"/>
      <c r="M4225" s="191"/>
      <c r="N4225" s="191"/>
    </row>
    <row r="4226" spans="1:14" s="434" customFormat="1">
      <c r="A4226" s="191"/>
      <c r="B4226" s="191"/>
      <c r="C4226" s="63"/>
      <c r="D4226" s="191"/>
      <c r="E4226" s="63"/>
      <c r="F4226" s="63"/>
      <c r="G4226" s="191"/>
      <c r="H4226" s="191"/>
      <c r="I4226" s="191"/>
      <c r="J4226" s="191"/>
      <c r="K4226" s="191"/>
      <c r="L4226" s="191"/>
      <c r="M4226" s="191"/>
      <c r="N4226" s="191"/>
    </row>
    <row r="4227" spans="1:14" s="434" customFormat="1">
      <c r="A4227" s="191"/>
      <c r="B4227" s="191"/>
      <c r="C4227" s="63"/>
      <c r="D4227" s="191"/>
      <c r="E4227" s="63"/>
      <c r="F4227" s="63"/>
      <c r="G4227" s="191"/>
      <c r="H4227" s="191"/>
      <c r="I4227" s="191"/>
      <c r="J4227" s="191"/>
      <c r="K4227" s="191"/>
      <c r="L4227" s="191"/>
      <c r="M4227" s="191"/>
      <c r="N4227" s="191"/>
    </row>
    <row r="4228" spans="1:14" s="434" customFormat="1">
      <c r="A4228" s="191"/>
      <c r="B4228" s="191"/>
      <c r="C4228" s="63"/>
      <c r="D4228" s="191"/>
      <c r="E4228" s="63"/>
      <c r="F4228" s="63"/>
      <c r="G4228" s="191"/>
      <c r="H4228" s="191"/>
      <c r="I4228" s="191"/>
      <c r="J4228" s="191"/>
      <c r="K4228" s="191"/>
      <c r="L4228" s="191"/>
      <c r="M4228" s="191"/>
      <c r="N4228" s="191"/>
    </row>
    <row r="4229" spans="1:14" s="434" customFormat="1">
      <c r="A4229" s="191"/>
      <c r="B4229" s="191"/>
      <c r="C4229" s="63"/>
      <c r="D4229" s="191"/>
      <c r="E4229" s="63"/>
      <c r="F4229" s="63"/>
      <c r="G4229" s="191"/>
      <c r="H4229" s="191"/>
      <c r="I4229" s="191"/>
      <c r="J4229" s="191"/>
      <c r="K4229" s="191"/>
      <c r="L4229" s="191"/>
      <c r="M4229" s="191"/>
      <c r="N4229" s="191"/>
    </row>
    <row r="4230" spans="1:14" s="434" customFormat="1">
      <c r="A4230" s="191"/>
      <c r="B4230" s="191"/>
      <c r="C4230" s="63"/>
      <c r="D4230" s="191"/>
      <c r="E4230" s="63"/>
      <c r="F4230" s="63"/>
      <c r="G4230" s="191"/>
      <c r="H4230" s="191"/>
      <c r="I4230" s="191"/>
      <c r="J4230" s="191"/>
      <c r="K4230" s="191"/>
      <c r="L4230" s="191"/>
      <c r="M4230" s="191"/>
      <c r="N4230" s="191"/>
    </row>
    <row r="4231" spans="1:14" s="434" customFormat="1">
      <c r="A4231" s="191"/>
      <c r="B4231" s="191"/>
      <c r="C4231" s="63"/>
      <c r="D4231" s="191"/>
      <c r="E4231" s="63"/>
      <c r="F4231" s="63"/>
      <c r="G4231" s="191"/>
      <c r="H4231" s="191"/>
      <c r="I4231" s="191"/>
      <c r="J4231" s="191"/>
      <c r="K4231" s="191"/>
      <c r="L4231" s="191"/>
      <c r="M4231" s="191"/>
      <c r="N4231" s="191"/>
    </row>
    <row r="4232" spans="1:14" s="434" customFormat="1">
      <c r="A4232" s="191"/>
      <c r="B4232" s="191"/>
      <c r="C4232" s="63"/>
      <c r="D4232" s="191"/>
      <c r="E4232" s="63"/>
      <c r="F4232" s="63"/>
      <c r="G4232" s="191"/>
      <c r="H4232" s="191"/>
      <c r="I4232" s="191"/>
      <c r="J4232" s="191"/>
      <c r="K4232" s="191"/>
      <c r="L4232" s="191"/>
      <c r="M4232" s="191"/>
      <c r="N4232" s="191"/>
    </row>
    <row r="4233" spans="1:14" s="434" customFormat="1">
      <c r="A4233" s="191"/>
      <c r="B4233" s="191"/>
      <c r="C4233" s="63"/>
      <c r="D4233" s="191"/>
      <c r="E4233" s="63"/>
      <c r="F4233" s="63"/>
      <c r="G4233" s="191"/>
      <c r="H4233" s="191"/>
      <c r="I4233" s="191"/>
      <c r="J4233" s="191"/>
      <c r="K4233" s="191"/>
      <c r="L4233" s="191"/>
      <c r="M4233" s="191"/>
      <c r="N4233" s="191"/>
    </row>
    <row r="4234" spans="1:14" s="434" customFormat="1">
      <c r="A4234" s="191"/>
      <c r="B4234" s="191"/>
      <c r="C4234" s="63"/>
      <c r="D4234" s="191"/>
      <c r="E4234" s="63"/>
      <c r="F4234" s="63"/>
      <c r="G4234" s="191"/>
      <c r="H4234" s="191"/>
      <c r="I4234" s="191"/>
      <c r="J4234" s="191"/>
      <c r="K4234" s="191"/>
      <c r="L4234" s="191"/>
      <c r="M4234" s="191"/>
      <c r="N4234" s="191"/>
    </row>
    <row r="4235" spans="1:14" s="434" customFormat="1">
      <c r="A4235" s="191"/>
      <c r="B4235" s="191"/>
      <c r="C4235" s="63"/>
      <c r="D4235" s="191"/>
      <c r="E4235" s="63"/>
      <c r="F4235" s="63"/>
      <c r="G4235" s="191"/>
      <c r="H4235" s="191"/>
      <c r="I4235" s="191"/>
      <c r="J4235" s="191"/>
      <c r="K4235" s="191"/>
      <c r="L4235" s="191"/>
      <c r="M4235" s="191"/>
      <c r="N4235" s="191"/>
    </row>
    <row r="4236" spans="1:14" s="434" customFormat="1">
      <c r="A4236" s="191"/>
      <c r="B4236" s="191"/>
      <c r="C4236" s="63"/>
      <c r="D4236" s="191"/>
      <c r="E4236" s="63"/>
      <c r="F4236" s="63"/>
      <c r="G4236" s="191"/>
      <c r="H4236" s="191"/>
      <c r="I4236" s="191"/>
      <c r="J4236" s="191"/>
      <c r="K4236" s="191"/>
      <c r="L4236" s="191"/>
      <c r="M4236" s="191"/>
      <c r="N4236" s="191"/>
    </row>
    <row r="4237" spans="1:14" s="434" customFormat="1">
      <c r="A4237" s="191"/>
      <c r="B4237" s="191"/>
      <c r="C4237" s="63"/>
      <c r="D4237" s="191"/>
      <c r="E4237" s="63"/>
      <c r="F4237" s="63"/>
      <c r="G4237" s="191"/>
      <c r="H4237" s="191"/>
      <c r="I4237" s="191"/>
      <c r="J4237" s="191"/>
      <c r="K4237" s="191"/>
      <c r="L4237" s="191"/>
      <c r="M4237" s="191"/>
      <c r="N4237" s="191"/>
    </row>
    <row r="4238" spans="1:14" s="434" customFormat="1">
      <c r="A4238" s="191"/>
      <c r="B4238" s="191"/>
      <c r="C4238" s="63"/>
      <c r="D4238" s="191"/>
      <c r="E4238" s="63"/>
      <c r="F4238" s="63"/>
      <c r="G4238" s="191"/>
      <c r="H4238" s="191"/>
      <c r="I4238" s="191"/>
      <c r="J4238" s="191"/>
      <c r="K4238" s="191"/>
      <c r="L4238" s="191"/>
      <c r="M4238" s="191"/>
      <c r="N4238" s="191"/>
    </row>
    <row r="4239" spans="1:14" s="434" customFormat="1">
      <c r="A4239" s="191"/>
      <c r="B4239" s="191"/>
      <c r="C4239" s="63"/>
      <c r="D4239" s="191"/>
      <c r="E4239" s="63"/>
      <c r="F4239" s="63"/>
      <c r="G4239" s="191"/>
      <c r="H4239" s="191"/>
      <c r="I4239" s="191"/>
      <c r="J4239" s="191"/>
      <c r="K4239" s="191"/>
      <c r="L4239" s="191"/>
      <c r="M4239" s="191"/>
      <c r="N4239" s="191"/>
    </row>
    <row r="4240" spans="1:14" s="434" customFormat="1">
      <c r="A4240" s="191"/>
      <c r="B4240" s="191"/>
      <c r="C4240" s="63"/>
      <c r="D4240" s="191"/>
      <c r="E4240" s="63"/>
      <c r="F4240" s="63"/>
      <c r="G4240" s="191"/>
      <c r="H4240" s="191"/>
      <c r="I4240" s="191"/>
      <c r="J4240" s="191"/>
      <c r="K4240" s="191"/>
      <c r="L4240" s="191"/>
      <c r="M4240" s="191"/>
      <c r="N4240" s="191"/>
    </row>
    <row r="4241" spans="1:14" s="434" customFormat="1">
      <c r="A4241" s="191"/>
      <c r="B4241" s="191"/>
      <c r="C4241" s="63"/>
      <c r="D4241" s="191"/>
      <c r="E4241" s="63"/>
      <c r="F4241" s="63"/>
      <c r="G4241" s="191"/>
      <c r="H4241" s="191"/>
      <c r="I4241" s="191"/>
      <c r="J4241" s="191"/>
      <c r="K4241" s="191"/>
      <c r="L4241" s="191"/>
      <c r="M4241" s="191"/>
      <c r="N4241" s="191"/>
    </row>
    <row r="4242" spans="1:14" s="434" customFormat="1">
      <c r="A4242" s="191"/>
      <c r="B4242" s="191"/>
      <c r="C4242" s="63"/>
      <c r="D4242" s="191"/>
      <c r="E4242" s="63"/>
      <c r="F4242" s="63"/>
      <c r="G4242" s="191"/>
      <c r="H4242" s="191"/>
      <c r="I4242" s="191"/>
      <c r="J4242" s="191"/>
      <c r="K4242" s="191"/>
      <c r="L4242" s="191"/>
      <c r="M4242" s="191"/>
      <c r="N4242" s="191"/>
    </row>
    <row r="4243" spans="1:14" s="434" customFormat="1">
      <c r="A4243" s="191"/>
      <c r="B4243" s="191"/>
      <c r="C4243" s="63"/>
      <c r="D4243" s="191"/>
      <c r="E4243" s="63"/>
      <c r="F4243" s="63"/>
      <c r="G4243" s="191"/>
      <c r="H4243" s="191"/>
      <c r="I4243" s="191"/>
      <c r="J4243" s="191"/>
      <c r="K4243" s="191"/>
      <c r="L4243" s="191"/>
      <c r="M4243" s="191"/>
      <c r="N4243" s="191"/>
    </row>
    <row r="4244" spans="1:14" s="434" customFormat="1">
      <c r="A4244" s="191"/>
      <c r="B4244" s="191"/>
      <c r="C4244" s="63"/>
      <c r="D4244" s="191"/>
      <c r="E4244" s="63"/>
      <c r="F4244" s="63"/>
      <c r="G4244" s="191"/>
      <c r="H4244" s="191"/>
      <c r="I4244" s="191"/>
      <c r="J4244" s="191"/>
      <c r="K4244" s="191"/>
      <c r="L4244" s="191"/>
      <c r="M4244" s="191"/>
      <c r="N4244" s="191"/>
    </row>
    <row r="4245" spans="1:14" s="434" customFormat="1">
      <c r="A4245" s="191"/>
      <c r="B4245" s="191"/>
      <c r="C4245" s="63"/>
      <c r="D4245" s="191"/>
      <c r="E4245" s="63"/>
      <c r="F4245" s="63"/>
      <c r="G4245" s="191"/>
      <c r="H4245" s="191"/>
      <c r="I4245" s="191"/>
      <c r="J4245" s="191"/>
      <c r="K4245" s="191"/>
      <c r="L4245" s="191"/>
      <c r="M4245" s="191"/>
      <c r="N4245" s="191"/>
    </row>
    <row r="4246" spans="1:14" s="434" customFormat="1">
      <c r="A4246" s="191"/>
      <c r="B4246" s="191"/>
      <c r="C4246" s="63"/>
      <c r="D4246" s="191"/>
      <c r="E4246" s="63"/>
      <c r="F4246" s="63"/>
      <c r="G4246" s="191"/>
      <c r="H4246" s="191"/>
      <c r="I4246" s="191"/>
      <c r="J4246" s="191"/>
      <c r="K4246" s="191"/>
      <c r="L4246" s="191"/>
      <c r="M4246" s="191"/>
      <c r="N4246" s="191"/>
    </row>
    <row r="4247" spans="1:14" s="434" customFormat="1">
      <c r="A4247" s="191"/>
      <c r="B4247" s="191"/>
      <c r="C4247" s="63"/>
      <c r="D4247" s="191"/>
      <c r="E4247" s="63"/>
      <c r="F4247" s="63"/>
      <c r="G4247" s="191"/>
      <c r="H4247" s="191"/>
      <c r="I4247" s="191"/>
      <c r="J4247" s="191"/>
      <c r="K4247" s="191"/>
      <c r="L4247" s="191"/>
      <c r="M4247" s="191"/>
      <c r="N4247" s="191"/>
    </row>
    <row r="4248" spans="1:14" s="434" customFormat="1">
      <c r="A4248" s="191"/>
      <c r="B4248" s="191"/>
      <c r="C4248" s="63"/>
      <c r="D4248" s="191"/>
      <c r="E4248" s="63"/>
      <c r="F4248" s="63"/>
      <c r="G4248" s="191"/>
      <c r="H4248" s="191"/>
      <c r="I4248" s="191"/>
      <c r="J4248" s="191"/>
      <c r="K4248" s="191"/>
      <c r="L4248" s="191"/>
      <c r="M4248" s="191"/>
      <c r="N4248" s="191"/>
    </row>
    <row r="4249" spans="1:14" s="434" customFormat="1">
      <c r="A4249" s="191"/>
      <c r="B4249" s="191"/>
      <c r="C4249" s="63"/>
      <c r="D4249" s="191"/>
      <c r="E4249" s="63"/>
      <c r="F4249" s="63"/>
      <c r="G4249" s="191"/>
      <c r="H4249" s="191"/>
      <c r="I4249" s="191"/>
      <c r="J4249" s="191"/>
      <c r="K4249" s="191"/>
      <c r="L4249" s="191"/>
      <c r="M4249" s="191"/>
      <c r="N4249" s="191"/>
    </row>
    <row r="4250" spans="1:14" s="434" customFormat="1">
      <c r="A4250" s="191"/>
      <c r="B4250" s="191"/>
      <c r="C4250" s="63"/>
      <c r="D4250" s="191"/>
      <c r="E4250" s="63"/>
      <c r="F4250" s="63"/>
      <c r="G4250" s="191"/>
      <c r="H4250" s="191"/>
      <c r="I4250" s="191"/>
      <c r="J4250" s="191"/>
      <c r="K4250" s="191"/>
      <c r="L4250" s="191"/>
      <c r="M4250" s="191"/>
      <c r="N4250" s="191"/>
    </row>
    <row r="4251" spans="1:14" s="434" customFormat="1">
      <c r="A4251" s="191"/>
      <c r="B4251" s="191"/>
      <c r="C4251" s="63"/>
      <c r="D4251" s="191"/>
      <c r="E4251" s="63"/>
      <c r="F4251" s="63"/>
      <c r="G4251" s="191"/>
      <c r="H4251" s="191"/>
      <c r="I4251" s="191"/>
      <c r="J4251" s="191"/>
      <c r="K4251" s="191"/>
      <c r="L4251" s="191"/>
      <c r="M4251" s="191"/>
      <c r="N4251" s="191"/>
    </row>
    <row r="4252" spans="1:14" s="434" customFormat="1">
      <c r="A4252" s="191"/>
      <c r="B4252" s="191"/>
      <c r="C4252" s="63"/>
      <c r="D4252" s="191"/>
      <c r="E4252" s="63"/>
      <c r="F4252" s="63"/>
      <c r="G4252" s="191"/>
      <c r="H4252" s="191"/>
      <c r="I4252" s="191"/>
      <c r="J4252" s="191"/>
      <c r="K4252" s="191"/>
      <c r="L4252" s="191"/>
      <c r="M4252" s="191"/>
      <c r="N4252" s="191"/>
    </row>
    <row r="4253" spans="1:14" s="434" customFormat="1">
      <c r="A4253" s="191"/>
      <c r="B4253" s="191"/>
      <c r="C4253" s="63"/>
      <c r="D4253" s="191"/>
      <c r="E4253" s="63"/>
      <c r="F4253" s="63"/>
      <c r="G4253" s="191"/>
      <c r="H4253" s="191"/>
      <c r="I4253" s="191"/>
      <c r="J4253" s="191"/>
      <c r="K4253" s="191"/>
      <c r="L4253" s="191"/>
      <c r="M4253" s="191"/>
      <c r="N4253" s="191"/>
    </row>
    <row r="4254" spans="1:14" s="434" customFormat="1">
      <c r="A4254" s="191"/>
      <c r="B4254" s="191"/>
      <c r="C4254" s="63"/>
      <c r="D4254" s="191"/>
      <c r="E4254" s="63"/>
      <c r="F4254" s="63"/>
      <c r="G4254" s="191"/>
      <c r="H4254" s="191"/>
      <c r="I4254" s="191"/>
      <c r="J4254" s="191"/>
      <c r="K4254" s="191"/>
      <c r="L4254" s="191"/>
      <c r="M4254" s="191"/>
      <c r="N4254" s="191"/>
    </row>
    <row r="4255" spans="1:14" s="434" customFormat="1">
      <c r="A4255" s="191"/>
      <c r="B4255" s="191"/>
      <c r="C4255" s="63"/>
      <c r="D4255" s="191"/>
      <c r="E4255" s="63"/>
      <c r="F4255" s="63"/>
      <c r="G4255" s="191"/>
      <c r="H4255" s="191"/>
      <c r="I4255" s="191"/>
      <c r="J4255" s="191"/>
      <c r="K4255" s="191"/>
      <c r="L4255" s="191"/>
      <c r="M4255" s="191"/>
      <c r="N4255" s="191"/>
    </row>
    <row r="4256" spans="1:14" s="434" customFormat="1">
      <c r="A4256" s="191"/>
      <c r="B4256" s="191"/>
      <c r="C4256" s="63"/>
      <c r="D4256" s="191"/>
      <c r="E4256" s="63"/>
      <c r="F4256" s="63"/>
      <c r="G4256" s="191"/>
      <c r="H4256" s="191"/>
      <c r="I4256" s="191"/>
      <c r="J4256" s="191"/>
      <c r="K4256" s="191"/>
      <c r="L4256" s="191"/>
      <c r="M4256" s="191"/>
      <c r="N4256" s="191"/>
    </row>
    <row r="4257" spans="1:14" s="434" customFormat="1">
      <c r="A4257" s="191"/>
      <c r="B4257" s="191"/>
      <c r="C4257" s="63"/>
      <c r="D4257" s="191"/>
      <c r="E4257" s="63"/>
      <c r="F4257" s="63"/>
      <c r="G4257" s="191"/>
      <c r="H4257" s="191"/>
      <c r="I4257" s="191"/>
      <c r="J4257" s="191"/>
      <c r="K4257" s="191"/>
      <c r="L4257" s="191"/>
      <c r="M4257" s="191"/>
      <c r="N4257" s="191"/>
    </row>
    <row r="4258" spans="1:14" s="434" customFormat="1">
      <c r="A4258" s="191"/>
      <c r="B4258" s="191"/>
      <c r="C4258" s="63"/>
      <c r="D4258" s="191"/>
      <c r="E4258" s="63"/>
      <c r="F4258" s="63"/>
      <c r="G4258" s="191"/>
      <c r="H4258" s="191"/>
      <c r="I4258" s="191"/>
      <c r="J4258" s="191"/>
      <c r="K4258" s="191"/>
      <c r="L4258" s="191"/>
      <c r="M4258" s="191"/>
      <c r="N4258" s="191"/>
    </row>
    <row r="4259" spans="1:14" s="434" customFormat="1">
      <c r="A4259" s="191"/>
      <c r="B4259" s="191"/>
      <c r="C4259" s="63"/>
      <c r="D4259" s="191"/>
      <c r="E4259" s="63"/>
      <c r="F4259" s="63"/>
      <c r="G4259" s="191"/>
      <c r="H4259" s="191"/>
      <c r="I4259" s="191"/>
      <c r="J4259" s="191"/>
      <c r="K4259" s="191"/>
      <c r="L4259" s="191"/>
      <c r="M4259" s="191"/>
      <c r="N4259" s="191"/>
    </row>
    <row r="4260" spans="1:14" s="434" customFormat="1">
      <c r="A4260" s="191"/>
      <c r="B4260" s="191"/>
      <c r="C4260" s="63"/>
      <c r="D4260" s="191"/>
      <c r="E4260" s="63"/>
      <c r="F4260" s="63"/>
      <c r="G4260" s="191"/>
      <c r="H4260" s="191"/>
      <c r="I4260" s="191"/>
      <c r="J4260" s="191"/>
      <c r="K4260" s="191"/>
      <c r="L4260" s="191"/>
      <c r="M4260" s="191"/>
      <c r="N4260" s="191"/>
    </row>
    <row r="4261" spans="1:14" s="434" customFormat="1">
      <c r="A4261" s="191"/>
      <c r="B4261" s="191"/>
      <c r="C4261" s="63"/>
      <c r="D4261" s="191"/>
      <c r="E4261" s="63"/>
      <c r="F4261" s="63"/>
      <c r="G4261" s="191"/>
      <c r="H4261" s="191"/>
      <c r="I4261" s="191"/>
      <c r="J4261" s="191"/>
      <c r="K4261" s="191"/>
      <c r="L4261" s="191"/>
      <c r="M4261" s="191"/>
      <c r="N4261" s="191"/>
    </row>
    <row r="4262" spans="1:14" s="434" customFormat="1">
      <c r="A4262" s="191"/>
      <c r="B4262" s="191"/>
      <c r="C4262" s="63"/>
      <c r="D4262" s="191"/>
      <c r="E4262" s="63"/>
      <c r="F4262" s="63"/>
      <c r="G4262" s="191"/>
      <c r="H4262" s="191"/>
      <c r="I4262" s="191"/>
      <c r="J4262" s="191"/>
      <c r="K4262" s="191"/>
      <c r="L4262" s="191"/>
      <c r="M4262" s="191"/>
      <c r="N4262" s="191"/>
    </row>
    <row r="4263" spans="1:14" s="434" customFormat="1">
      <c r="A4263" s="191"/>
      <c r="B4263" s="191"/>
      <c r="C4263" s="63"/>
      <c r="D4263" s="191"/>
      <c r="E4263" s="63"/>
      <c r="F4263" s="63"/>
      <c r="G4263" s="191"/>
      <c r="H4263" s="191"/>
      <c r="I4263" s="191"/>
      <c r="J4263" s="191"/>
      <c r="K4263" s="191"/>
      <c r="L4263" s="191"/>
      <c r="M4263" s="191"/>
      <c r="N4263" s="191"/>
    </row>
    <row r="4264" spans="1:14" s="434" customFormat="1">
      <c r="A4264" s="191"/>
      <c r="B4264" s="191"/>
      <c r="C4264" s="63"/>
      <c r="D4264" s="191"/>
      <c r="E4264" s="63"/>
      <c r="F4264" s="63"/>
      <c r="G4264" s="191"/>
      <c r="H4264" s="191"/>
      <c r="I4264" s="191"/>
      <c r="J4264" s="191"/>
      <c r="K4264" s="191"/>
      <c r="L4264" s="191"/>
      <c r="M4264" s="191"/>
      <c r="N4264" s="191"/>
    </row>
    <row r="4265" spans="1:14" s="434" customFormat="1">
      <c r="A4265" s="191"/>
      <c r="B4265" s="191"/>
      <c r="C4265" s="63"/>
      <c r="D4265" s="191"/>
      <c r="E4265" s="63"/>
      <c r="F4265" s="63"/>
      <c r="G4265" s="191"/>
      <c r="H4265" s="191"/>
      <c r="I4265" s="191"/>
      <c r="J4265" s="191"/>
      <c r="K4265" s="191"/>
      <c r="L4265" s="191"/>
      <c r="M4265" s="191"/>
      <c r="N4265" s="191"/>
    </row>
    <row r="4266" spans="1:14" s="434" customFormat="1">
      <c r="A4266" s="191"/>
      <c r="B4266" s="191"/>
      <c r="C4266" s="63"/>
      <c r="D4266" s="191"/>
      <c r="E4266" s="63"/>
      <c r="F4266" s="63"/>
      <c r="G4266" s="191"/>
      <c r="H4266" s="191"/>
      <c r="I4266" s="191"/>
      <c r="J4266" s="191"/>
      <c r="K4266" s="191"/>
      <c r="L4266" s="191"/>
      <c r="M4266" s="191"/>
      <c r="N4266" s="191"/>
    </row>
    <row r="4267" spans="1:14" s="434" customFormat="1">
      <c r="A4267" s="191"/>
      <c r="B4267" s="191"/>
      <c r="C4267" s="63"/>
      <c r="D4267" s="191"/>
      <c r="E4267" s="63"/>
      <c r="F4267" s="63"/>
      <c r="G4267" s="191"/>
      <c r="H4267" s="191"/>
      <c r="I4267" s="191"/>
      <c r="J4267" s="191"/>
      <c r="K4267" s="191"/>
      <c r="L4267" s="191"/>
      <c r="M4267" s="191"/>
      <c r="N4267" s="191"/>
    </row>
    <row r="4268" spans="1:14" s="434" customFormat="1">
      <c r="A4268" s="191"/>
      <c r="B4268" s="191"/>
      <c r="C4268" s="63"/>
      <c r="D4268" s="191"/>
      <c r="E4268" s="63"/>
      <c r="F4268" s="63"/>
      <c r="G4268" s="191"/>
      <c r="H4268" s="191"/>
      <c r="I4268" s="191"/>
      <c r="J4268" s="191"/>
      <c r="K4268" s="191"/>
      <c r="L4268" s="191"/>
      <c r="M4268" s="191"/>
      <c r="N4268" s="191"/>
    </row>
    <row r="4269" spans="1:14" s="434" customFormat="1">
      <c r="A4269" s="191"/>
      <c r="B4269" s="191"/>
      <c r="C4269" s="63"/>
      <c r="D4269" s="191"/>
      <c r="E4269" s="63"/>
      <c r="F4269" s="63"/>
      <c r="G4269" s="191"/>
      <c r="H4269" s="191"/>
      <c r="I4269" s="191"/>
      <c r="J4269" s="191"/>
      <c r="K4269" s="191"/>
      <c r="L4269" s="191"/>
      <c r="M4269" s="191"/>
      <c r="N4269" s="191"/>
    </row>
    <row r="4270" spans="1:14" s="434" customFormat="1">
      <c r="A4270" s="191"/>
      <c r="B4270" s="191"/>
      <c r="C4270" s="63"/>
      <c r="D4270" s="191"/>
      <c r="E4270" s="63"/>
      <c r="F4270" s="63"/>
      <c r="G4270" s="191"/>
      <c r="H4270" s="191"/>
      <c r="I4270" s="191"/>
      <c r="J4270" s="191"/>
      <c r="K4270" s="191"/>
      <c r="L4270" s="191"/>
      <c r="M4270" s="191"/>
      <c r="N4270" s="191"/>
    </row>
    <row r="4271" spans="1:14" s="434" customFormat="1">
      <c r="A4271" s="191"/>
      <c r="B4271" s="191"/>
      <c r="C4271" s="63"/>
      <c r="D4271" s="191"/>
      <c r="E4271" s="63"/>
      <c r="F4271" s="63"/>
      <c r="G4271" s="191"/>
      <c r="H4271" s="191"/>
      <c r="I4271" s="191"/>
      <c r="J4271" s="191"/>
      <c r="K4271" s="191"/>
      <c r="L4271" s="191"/>
      <c r="M4271" s="191"/>
      <c r="N4271" s="191"/>
    </row>
    <row r="4272" spans="1:14" s="434" customFormat="1">
      <c r="A4272" s="191"/>
      <c r="B4272" s="191"/>
      <c r="C4272" s="63"/>
      <c r="D4272" s="191"/>
      <c r="E4272" s="63"/>
      <c r="F4272" s="63"/>
      <c r="G4272" s="191"/>
      <c r="H4272" s="191"/>
      <c r="I4272" s="191"/>
      <c r="J4272" s="191"/>
      <c r="K4272" s="191"/>
      <c r="L4272" s="191"/>
      <c r="M4272" s="191"/>
      <c r="N4272" s="191"/>
    </row>
    <row r="4273" spans="1:14" s="434" customFormat="1">
      <c r="A4273" s="191"/>
      <c r="B4273" s="191"/>
      <c r="C4273" s="63"/>
      <c r="D4273" s="191"/>
      <c r="E4273" s="63"/>
      <c r="F4273" s="63"/>
      <c r="G4273" s="191"/>
      <c r="H4273" s="191"/>
      <c r="I4273" s="191"/>
      <c r="J4273" s="191"/>
      <c r="K4273" s="191"/>
      <c r="L4273" s="191"/>
      <c r="M4273" s="191"/>
      <c r="N4273" s="191"/>
    </row>
    <row r="4274" spans="1:14" s="434" customFormat="1">
      <c r="A4274" s="191"/>
      <c r="B4274" s="191"/>
      <c r="C4274" s="63"/>
      <c r="D4274" s="191"/>
      <c r="E4274" s="63"/>
      <c r="F4274" s="63"/>
      <c r="G4274" s="191"/>
      <c r="H4274" s="191"/>
      <c r="I4274" s="191"/>
      <c r="J4274" s="191"/>
      <c r="K4274" s="191"/>
      <c r="L4274" s="191"/>
      <c r="M4274" s="191"/>
      <c r="N4274" s="191"/>
    </row>
    <row r="4275" spans="1:14" s="434" customFormat="1">
      <c r="A4275" s="191"/>
      <c r="B4275" s="191"/>
      <c r="C4275" s="63"/>
      <c r="D4275" s="191"/>
      <c r="E4275" s="63"/>
      <c r="F4275" s="63"/>
      <c r="G4275" s="191"/>
      <c r="H4275" s="191"/>
      <c r="I4275" s="191"/>
      <c r="J4275" s="191"/>
      <c r="K4275" s="191"/>
      <c r="L4275" s="191"/>
      <c r="M4275" s="191"/>
      <c r="N4275" s="191"/>
    </row>
    <row r="4276" spans="1:14" s="434" customFormat="1">
      <c r="A4276" s="191"/>
      <c r="B4276" s="191"/>
      <c r="C4276" s="63"/>
      <c r="D4276" s="191"/>
      <c r="E4276" s="63"/>
      <c r="F4276" s="63"/>
      <c r="G4276" s="191"/>
      <c r="H4276" s="191"/>
      <c r="I4276" s="191"/>
      <c r="J4276" s="191"/>
      <c r="K4276" s="191"/>
      <c r="L4276" s="191"/>
      <c r="M4276" s="191"/>
      <c r="N4276" s="191"/>
    </row>
    <row r="4277" spans="1:14" s="434" customFormat="1">
      <c r="A4277" s="191"/>
      <c r="B4277" s="191"/>
      <c r="C4277" s="63"/>
      <c r="D4277" s="191"/>
      <c r="E4277" s="63"/>
      <c r="F4277" s="63"/>
      <c r="G4277" s="191"/>
      <c r="H4277" s="191"/>
      <c r="I4277" s="191"/>
      <c r="J4277" s="191"/>
      <c r="K4277" s="191"/>
      <c r="L4277" s="191"/>
      <c r="M4277" s="191"/>
      <c r="N4277" s="191"/>
    </row>
    <row r="4278" spans="1:14" s="434" customFormat="1">
      <c r="A4278" s="191"/>
      <c r="B4278" s="191"/>
      <c r="C4278" s="63"/>
      <c r="D4278" s="191"/>
      <c r="E4278" s="63"/>
      <c r="F4278" s="63"/>
      <c r="G4278" s="191"/>
      <c r="H4278" s="191"/>
      <c r="I4278" s="191"/>
      <c r="J4278" s="191"/>
      <c r="K4278" s="191"/>
      <c r="L4278" s="191"/>
      <c r="M4278" s="191"/>
      <c r="N4278" s="191"/>
    </row>
    <row r="4279" spans="1:14" s="434" customFormat="1">
      <c r="A4279" s="191"/>
      <c r="B4279" s="191"/>
      <c r="C4279" s="63"/>
      <c r="D4279" s="191"/>
      <c r="E4279" s="63"/>
      <c r="F4279" s="63"/>
      <c r="G4279" s="191"/>
      <c r="H4279" s="191"/>
      <c r="I4279" s="191"/>
      <c r="J4279" s="191"/>
      <c r="K4279" s="191"/>
      <c r="L4279" s="191"/>
      <c r="M4279" s="191"/>
      <c r="N4279" s="191"/>
    </row>
    <row r="4280" spans="1:14" s="434" customFormat="1">
      <c r="A4280" s="191"/>
      <c r="B4280" s="191"/>
      <c r="C4280" s="63"/>
      <c r="D4280" s="191"/>
      <c r="E4280" s="63"/>
      <c r="F4280" s="63"/>
      <c r="G4280" s="191"/>
      <c r="H4280" s="191"/>
      <c r="I4280" s="191"/>
      <c r="J4280" s="191"/>
      <c r="K4280" s="191"/>
      <c r="L4280" s="191"/>
      <c r="M4280" s="191"/>
      <c r="N4280" s="191"/>
    </row>
    <row r="4281" spans="1:14" s="434" customFormat="1">
      <c r="A4281" s="191"/>
      <c r="B4281" s="191"/>
      <c r="C4281" s="63"/>
      <c r="D4281" s="191"/>
      <c r="E4281" s="63"/>
      <c r="F4281" s="63"/>
      <c r="G4281" s="191"/>
      <c r="H4281" s="191"/>
      <c r="I4281" s="191"/>
      <c r="J4281" s="191"/>
      <c r="K4281" s="191"/>
      <c r="L4281" s="191"/>
      <c r="M4281" s="191"/>
      <c r="N4281" s="191"/>
    </row>
    <row r="4282" spans="1:14" s="434" customFormat="1">
      <c r="A4282" s="191"/>
      <c r="B4282" s="191"/>
      <c r="C4282" s="63"/>
      <c r="D4282" s="191"/>
      <c r="E4282" s="63"/>
      <c r="F4282" s="63"/>
      <c r="G4282" s="191"/>
      <c r="H4282" s="191"/>
      <c r="I4282" s="191"/>
      <c r="J4282" s="191"/>
      <c r="K4282" s="191"/>
      <c r="L4282" s="191"/>
      <c r="M4282" s="191"/>
      <c r="N4282" s="191"/>
    </row>
    <row r="4283" spans="1:14" s="434" customFormat="1">
      <c r="A4283" s="191"/>
      <c r="B4283" s="191"/>
      <c r="C4283" s="63"/>
      <c r="D4283" s="191"/>
      <c r="E4283" s="63"/>
      <c r="F4283" s="63"/>
      <c r="G4283" s="191"/>
      <c r="H4283" s="191"/>
      <c r="I4283" s="191"/>
      <c r="J4283" s="191"/>
      <c r="K4283" s="191"/>
      <c r="L4283" s="191"/>
      <c r="M4283" s="191"/>
      <c r="N4283" s="191"/>
    </row>
    <row r="4284" spans="1:14" s="434" customFormat="1">
      <c r="A4284" s="191"/>
      <c r="B4284" s="191"/>
      <c r="C4284" s="63"/>
      <c r="D4284" s="191"/>
      <c r="E4284" s="63"/>
      <c r="F4284" s="63"/>
      <c r="G4284" s="191"/>
      <c r="H4284" s="191"/>
      <c r="I4284" s="191"/>
      <c r="J4284" s="191"/>
      <c r="K4284" s="191"/>
      <c r="L4284" s="191"/>
      <c r="M4284" s="191"/>
      <c r="N4284" s="191"/>
    </row>
    <row r="4285" spans="1:14" s="434" customFormat="1">
      <c r="A4285" s="191"/>
      <c r="B4285" s="191"/>
      <c r="C4285" s="63"/>
      <c r="D4285" s="191"/>
      <c r="E4285" s="63"/>
      <c r="F4285" s="63"/>
      <c r="G4285" s="191"/>
      <c r="H4285" s="191"/>
      <c r="I4285" s="191"/>
      <c r="J4285" s="191"/>
      <c r="K4285" s="191"/>
      <c r="L4285" s="191"/>
      <c r="M4285" s="191"/>
      <c r="N4285" s="191"/>
    </row>
    <row r="4286" spans="1:14" s="434" customFormat="1">
      <c r="A4286" s="191"/>
      <c r="B4286" s="191"/>
      <c r="C4286" s="63"/>
      <c r="D4286" s="191"/>
      <c r="E4286" s="63"/>
      <c r="F4286" s="63"/>
      <c r="G4286" s="191"/>
      <c r="H4286" s="191"/>
      <c r="I4286" s="191"/>
      <c r="J4286" s="191"/>
      <c r="K4286" s="191"/>
      <c r="L4286" s="191"/>
      <c r="M4286" s="191"/>
      <c r="N4286" s="191"/>
    </row>
    <row r="4287" spans="1:14" s="434" customFormat="1">
      <c r="A4287" s="191"/>
      <c r="B4287" s="191"/>
      <c r="C4287" s="63"/>
      <c r="D4287" s="191"/>
      <c r="E4287" s="63"/>
      <c r="F4287" s="63"/>
      <c r="G4287" s="191"/>
      <c r="H4287" s="191"/>
      <c r="I4287" s="191"/>
      <c r="J4287" s="191"/>
      <c r="K4287" s="191"/>
      <c r="L4287" s="191"/>
      <c r="M4287" s="191"/>
      <c r="N4287" s="191"/>
    </row>
    <row r="4288" spans="1:14" s="434" customFormat="1">
      <c r="A4288" s="191"/>
      <c r="B4288" s="191"/>
      <c r="C4288" s="63"/>
      <c r="D4288" s="191"/>
      <c r="E4288" s="63"/>
      <c r="F4288" s="63"/>
      <c r="G4288" s="191"/>
      <c r="H4288" s="191"/>
      <c r="I4288" s="191"/>
      <c r="J4288" s="191"/>
      <c r="K4288" s="191"/>
      <c r="L4288" s="191"/>
      <c r="M4288" s="191"/>
      <c r="N4288" s="191"/>
    </row>
    <row r="4289" spans="1:14" s="434" customFormat="1">
      <c r="A4289" s="191"/>
      <c r="B4289" s="191"/>
      <c r="C4289" s="63"/>
      <c r="D4289" s="191"/>
      <c r="E4289" s="63"/>
      <c r="F4289" s="63"/>
      <c r="G4289" s="191"/>
      <c r="H4289" s="191"/>
      <c r="I4289" s="191"/>
      <c r="J4289" s="191"/>
      <c r="K4289" s="191"/>
      <c r="L4289" s="191"/>
      <c r="M4289" s="191"/>
      <c r="N4289" s="191"/>
    </row>
    <row r="4290" spans="1:14" s="434" customFormat="1">
      <c r="A4290" s="191"/>
      <c r="B4290" s="191"/>
      <c r="C4290" s="63"/>
      <c r="D4290" s="191"/>
      <c r="E4290" s="63"/>
      <c r="F4290" s="63"/>
      <c r="G4290" s="191"/>
      <c r="H4290" s="191"/>
      <c r="I4290" s="191"/>
      <c r="J4290" s="191"/>
      <c r="K4290" s="191"/>
      <c r="L4290" s="191"/>
      <c r="M4290" s="191"/>
      <c r="N4290" s="191"/>
    </row>
    <row r="4291" spans="1:14" s="434" customFormat="1">
      <c r="A4291" s="191"/>
      <c r="B4291" s="191"/>
      <c r="C4291" s="63"/>
      <c r="D4291" s="191"/>
      <c r="E4291" s="63"/>
      <c r="F4291" s="63"/>
      <c r="G4291" s="191"/>
      <c r="H4291" s="191"/>
      <c r="I4291" s="191"/>
      <c r="J4291" s="191"/>
      <c r="K4291" s="191"/>
      <c r="L4291" s="191"/>
      <c r="M4291" s="191"/>
      <c r="N4291" s="191"/>
    </row>
    <row r="4292" spans="1:14" s="434" customFormat="1">
      <c r="A4292" s="191"/>
      <c r="B4292" s="191"/>
      <c r="C4292" s="63"/>
      <c r="D4292" s="191"/>
      <c r="E4292" s="63"/>
      <c r="F4292" s="63"/>
      <c r="G4292" s="191"/>
      <c r="H4292" s="191"/>
      <c r="I4292" s="191"/>
      <c r="J4292" s="191"/>
      <c r="K4292" s="191"/>
      <c r="L4292" s="191"/>
      <c r="M4292" s="191"/>
      <c r="N4292" s="191"/>
    </row>
    <row r="4293" spans="1:14" s="434" customFormat="1">
      <c r="A4293" s="191"/>
      <c r="B4293" s="191"/>
      <c r="C4293" s="63"/>
      <c r="D4293" s="191"/>
      <c r="E4293" s="63"/>
      <c r="F4293" s="63"/>
      <c r="G4293" s="191"/>
      <c r="H4293" s="191"/>
      <c r="I4293" s="191"/>
      <c r="J4293" s="191"/>
      <c r="K4293" s="191"/>
      <c r="L4293" s="191"/>
      <c r="M4293" s="191"/>
      <c r="N4293" s="191"/>
    </row>
    <row r="4294" spans="1:14" s="434" customFormat="1">
      <c r="A4294" s="191"/>
      <c r="B4294" s="191"/>
      <c r="C4294" s="63"/>
      <c r="D4294" s="191"/>
      <c r="E4294" s="63"/>
      <c r="F4294" s="63"/>
      <c r="G4294" s="191"/>
      <c r="H4294" s="191"/>
      <c r="I4294" s="191"/>
      <c r="J4294" s="191"/>
      <c r="K4294" s="191"/>
      <c r="L4294" s="191"/>
      <c r="M4294" s="191"/>
      <c r="N4294" s="191"/>
    </row>
    <row r="4295" spans="1:14" s="434" customFormat="1">
      <c r="A4295" s="191"/>
      <c r="B4295" s="191"/>
      <c r="C4295" s="63"/>
      <c r="D4295" s="191"/>
      <c r="E4295" s="63"/>
      <c r="F4295" s="63"/>
      <c r="G4295" s="191"/>
      <c r="H4295" s="191"/>
      <c r="I4295" s="191"/>
      <c r="J4295" s="191"/>
      <c r="K4295" s="191"/>
      <c r="L4295" s="191"/>
      <c r="M4295" s="191"/>
      <c r="N4295" s="191"/>
    </row>
    <row r="4296" spans="1:14" s="434" customFormat="1">
      <c r="A4296" s="191"/>
      <c r="B4296" s="191"/>
      <c r="C4296" s="63"/>
      <c r="D4296" s="191"/>
      <c r="E4296" s="63"/>
      <c r="F4296" s="63"/>
      <c r="G4296" s="191"/>
      <c r="H4296" s="191"/>
      <c r="I4296" s="191"/>
      <c r="J4296" s="191"/>
      <c r="K4296" s="191"/>
      <c r="L4296" s="191"/>
      <c r="M4296" s="191"/>
      <c r="N4296" s="191"/>
    </row>
    <row r="4297" spans="1:14" s="434" customFormat="1">
      <c r="A4297" s="191"/>
      <c r="B4297" s="191"/>
      <c r="C4297" s="63"/>
      <c r="D4297" s="191"/>
      <c r="E4297" s="63"/>
      <c r="F4297" s="63"/>
      <c r="G4297" s="191"/>
      <c r="H4297" s="191"/>
      <c r="I4297" s="191"/>
      <c r="J4297" s="191"/>
      <c r="K4297" s="191"/>
      <c r="L4297" s="191"/>
      <c r="M4297" s="191"/>
      <c r="N4297" s="191"/>
    </row>
    <row r="4298" spans="1:14" s="434" customFormat="1">
      <c r="A4298" s="191"/>
      <c r="B4298" s="191"/>
      <c r="C4298" s="63"/>
      <c r="D4298" s="191"/>
      <c r="E4298" s="63"/>
      <c r="F4298" s="63"/>
      <c r="G4298" s="191"/>
      <c r="H4298" s="191"/>
      <c r="I4298" s="191"/>
      <c r="J4298" s="191"/>
      <c r="K4298" s="191"/>
      <c r="L4298" s="191"/>
      <c r="M4298" s="191"/>
      <c r="N4298" s="191"/>
    </row>
    <row r="4299" spans="1:14" s="434" customFormat="1">
      <c r="A4299" s="191"/>
      <c r="B4299" s="191"/>
      <c r="C4299" s="63"/>
      <c r="D4299" s="191"/>
      <c r="E4299" s="63"/>
      <c r="F4299" s="63"/>
      <c r="G4299" s="191"/>
      <c r="H4299" s="191"/>
      <c r="I4299" s="191"/>
      <c r="J4299" s="191"/>
      <c r="K4299" s="191"/>
      <c r="L4299" s="191"/>
      <c r="M4299" s="191"/>
      <c r="N4299" s="191"/>
    </row>
    <row r="4300" spans="1:14" s="434" customFormat="1">
      <c r="A4300" s="191"/>
      <c r="B4300" s="191"/>
      <c r="C4300" s="63"/>
      <c r="D4300" s="191"/>
      <c r="E4300" s="63"/>
      <c r="F4300" s="63"/>
      <c r="G4300" s="191"/>
      <c r="H4300" s="191"/>
      <c r="I4300" s="191"/>
      <c r="J4300" s="191"/>
      <c r="K4300" s="191"/>
      <c r="L4300" s="191"/>
      <c r="M4300" s="191"/>
      <c r="N4300" s="191"/>
    </row>
    <row r="4301" spans="1:14" s="434" customFormat="1">
      <c r="A4301" s="191"/>
      <c r="B4301" s="191"/>
      <c r="C4301" s="63"/>
      <c r="D4301" s="191"/>
      <c r="E4301" s="63"/>
      <c r="F4301" s="63"/>
      <c r="G4301" s="191"/>
      <c r="H4301" s="191"/>
      <c r="I4301" s="191"/>
      <c r="J4301" s="191"/>
      <c r="K4301" s="191"/>
      <c r="L4301" s="191"/>
      <c r="M4301" s="191"/>
      <c r="N4301" s="191"/>
    </row>
    <row r="4302" spans="1:14" s="434" customFormat="1">
      <c r="A4302" s="191"/>
      <c r="B4302" s="191"/>
      <c r="C4302" s="63"/>
      <c r="D4302" s="191"/>
      <c r="E4302" s="63"/>
      <c r="F4302" s="63"/>
      <c r="G4302" s="191"/>
      <c r="H4302" s="191"/>
      <c r="I4302" s="191"/>
      <c r="J4302" s="191"/>
      <c r="K4302" s="191"/>
      <c r="L4302" s="191"/>
      <c r="M4302" s="191"/>
      <c r="N4302" s="191"/>
    </row>
    <row r="4303" spans="1:14" s="434" customFormat="1">
      <c r="A4303" s="191"/>
      <c r="B4303" s="191"/>
      <c r="C4303" s="63"/>
      <c r="D4303" s="191"/>
      <c r="E4303" s="63"/>
      <c r="F4303" s="63"/>
      <c r="G4303" s="191"/>
      <c r="H4303" s="191"/>
      <c r="I4303" s="191"/>
      <c r="J4303" s="191"/>
      <c r="K4303" s="191"/>
      <c r="L4303" s="191"/>
      <c r="M4303" s="191"/>
      <c r="N4303" s="191"/>
    </row>
    <row r="4304" spans="1:14" s="434" customFormat="1">
      <c r="A4304" s="191"/>
      <c r="B4304" s="191"/>
      <c r="C4304" s="63"/>
      <c r="D4304" s="191"/>
      <c r="E4304" s="63"/>
      <c r="F4304" s="63"/>
      <c r="G4304" s="191"/>
      <c r="H4304" s="191"/>
      <c r="I4304" s="191"/>
      <c r="J4304" s="191"/>
      <c r="K4304" s="191"/>
      <c r="L4304" s="191"/>
      <c r="M4304" s="191"/>
      <c r="N4304" s="191"/>
    </row>
    <row r="4305" spans="1:14" s="434" customFormat="1">
      <c r="A4305" s="191"/>
      <c r="B4305" s="191"/>
      <c r="C4305" s="63"/>
      <c r="D4305" s="191"/>
      <c r="E4305" s="63"/>
      <c r="F4305" s="63"/>
      <c r="G4305" s="191"/>
      <c r="H4305" s="191"/>
      <c r="I4305" s="191"/>
      <c r="J4305" s="191"/>
      <c r="K4305" s="191"/>
      <c r="L4305" s="191"/>
      <c r="M4305" s="191"/>
      <c r="N4305" s="191"/>
    </row>
    <row r="4306" spans="1:14" s="434" customFormat="1">
      <c r="A4306" s="191"/>
      <c r="B4306" s="191"/>
      <c r="C4306" s="63"/>
      <c r="D4306" s="191"/>
      <c r="E4306" s="63"/>
      <c r="F4306" s="63"/>
      <c r="G4306" s="191"/>
      <c r="H4306" s="191"/>
      <c r="I4306" s="191"/>
      <c r="J4306" s="191"/>
      <c r="K4306" s="191"/>
      <c r="L4306" s="191"/>
      <c r="M4306" s="191"/>
      <c r="N4306" s="191"/>
    </row>
    <row r="4307" spans="1:14" s="434" customFormat="1">
      <c r="A4307" s="191"/>
      <c r="B4307" s="191"/>
      <c r="C4307" s="63"/>
      <c r="D4307" s="191"/>
      <c r="E4307" s="63"/>
      <c r="F4307" s="63"/>
      <c r="G4307" s="191"/>
      <c r="H4307" s="191"/>
      <c r="I4307" s="191"/>
      <c r="J4307" s="191"/>
      <c r="K4307" s="191"/>
      <c r="L4307" s="191"/>
      <c r="M4307" s="191"/>
      <c r="N4307" s="191"/>
    </row>
    <row r="4308" spans="1:14" s="434" customFormat="1">
      <c r="A4308" s="191"/>
      <c r="B4308" s="191"/>
      <c r="C4308" s="63"/>
      <c r="D4308" s="191"/>
      <c r="E4308" s="63"/>
      <c r="F4308" s="63"/>
      <c r="G4308" s="191"/>
      <c r="H4308" s="191"/>
      <c r="I4308" s="191"/>
      <c r="J4308" s="191"/>
      <c r="K4308" s="191"/>
      <c r="L4308" s="191"/>
      <c r="M4308" s="191"/>
      <c r="N4308" s="191"/>
    </row>
    <row r="4309" spans="1:14" s="434" customFormat="1">
      <c r="A4309" s="191"/>
      <c r="B4309" s="191"/>
      <c r="C4309" s="63"/>
      <c r="D4309" s="191"/>
      <c r="E4309" s="63"/>
      <c r="F4309" s="63"/>
      <c r="G4309" s="191"/>
      <c r="H4309" s="191"/>
      <c r="I4309" s="191"/>
      <c r="J4309" s="191"/>
      <c r="K4309" s="191"/>
      <c r="L4309" s="191"/>
      <c r="M4309" s="191"/>
      <c r="N4309" s="191"/>
    </row>
    <row r="4310" spans="1:14" s="434" customFormat="1">
      <c r="A4310" s="191"/>
      <c r="B4310" s="191"/>
      <c r="C4310" s="63"/>
      <c r="D4310" s="191"/>
      <c r="E4310" s="63"/>
      <c r="F4310" s="63"/>
      <c r="G4310" s="191"/>
      <c r="H4310" s="191"/>
      <c r="I4310" s="191"/>
      <c r="J4310" s="191"/>
      <c r="K4310" s="191"/>
      <c r="L4310" s="191"/>
      <c r="M4310" s="191"/>
      <c r="N4310" s="191"/>
    </row>
    <row r="4311" spans="1:14" s="434" customFormat="1">
      <c r="A4311" s="191"/>
      <c r="B4311" s="191"/>
      <c r="C4311" s="63"/>
      <c r="D4311" s="191"/>
      <c r="E4311" s="63"/>
      <c r="F4311" s="63"/>
      <c r="G4311" s="191"/>
      <c r="H4311" s="191"/>
      <c r="I4311" s="191"/>
      <c r="J4311" s="191"/>
      <c r="K4311" s="191"/>
      <c r="L4311" s="191"/>
      <c r="M4311" s="191"/>
      <c r="N4311" s="191"/>
    </row>
    <row r="4312" spans="1:14" s="434" customFormat="1">
      <c r="A4312" s="191"/>
      <c r="B4312" s="191"/>
      <c r="C4312" s="63"/>
      <c r="D4312" s="191"/>
      <c r="E4312" s="63"/>
      <c r="F4312" s="63"/>
      <c r="G4312" s="191"/>
      <c r="H4312" s="191"/>
      <c r="I4312" s="191"/>
      <c r="J4312" s="191"/>
      <c r="K4312" s="191"/>
      <c r="L4312" s="191"/>
      <c r="M4312" s="191"/>
      <c r="N4312" s="191"/>
    </row>
    <row r="4313" spans="1:14" s="434" customFormat="1">
      <c r="A4313" s="191"/>
      <c r="B4313" s="191"/>
      <c r="C4313" s="63"/>
      <c r="D4313" s="191"/>
      <c r="E4313" s="63"/>
      <c r="F4313" s="63"/>
      <c r="G4313" s="191"/>
      <c r="H4313" s="191"/>
      <c r="I4313" s="191"/>
      <c r="J4313" s="191"/>
      <c r="K4313" s="191"/>
      <c r="L4313" s="191"/>
      <c r="M4313" s="191"/>
      <c r="N4313" s="191"/>
    </row>
    <row r="4314" spans="1:14" s="434" customFormat="1">
      <c r="A4314" s="191"/>
      <c r="B4314" s="191"/>
      <c r="C4314" s="63"/>
      <c r="D4314" s="191"/>
      <c r="E4314" s="63"/>
      <c r="F4314" s="63"/>
      <c r="G4314" s="191"/>
      <c r="H4314" s="191"/>
      <c r="I4314" s="191"/>
      <c r="J4314" s="191"/>
      <c r="K4314" s="191"/>
      <c r="L4314" s="191"/>
      <c r="M4314" s="191"/>
      <c r="N4314" s="191"/>
    </row>
    <row r="4315" spans="1:14" s="434" customFormat="1">
      <c r="A4315" s="191"/>
      <c r="B4315" s="191"/>
      <c r="C4315" s="63"/>
      <c r="D4315" s="191"/>
      <c r="E4315" s="63"/>
      <c r="F4315" s="63"/>
      <c r="G4315" s="191"/>
      <c r="H4315" s="191"/>
      <c r="I4315" s="191"/>
      <c r="J4315" s="191"/>
      <c r="K4315" s="191"/>
      <c r="L4315" s="191"/>
      <c r="M4315" s="191"/>
      <c r="N4315" s="191"/>
    </row>
    <row r="4316" spans="1:14" s="434" customFormat="1">
      <c r="A4316" s="191"/>
      <c r="B4316" s="191"/>
      <c r="C4316" s="63"/>
      <c r="D4316" s="191"/>
      <c r="E4316" s="63"/>
      <c r="F4316" s="63"/>
      <c r="G4316" s="191"/>
      <c r="H4316" s="191"/>
      <c r="I4316" s="191"/>
      <c r="J4316" s="191"/>
      <c r="K4316" s="191"/>
      <c r="L4316" s="191"/>
      <c r="M4316" s="191"/>
      <c r="N4316" s="191"/>
    </row>
    <row r="4317" spans="1:14" s="434" customFormat="1">
      <c r="A4317" s="191"/>
      <c r="B4317" s="191"/>
      <c r="C4317" s="63"/>
      <c r="D4317" s="191"/>
      <c r="E4317" s="63"/>
      <c r="F4317" s="63"/>
      <c r="G4317" s="191"/>
      <c r="H4317" s="191"/>
      <c r="I4317" s="191"/>
      <c r="J4317" s="191"/>
      <c r="K4317" s="191"/>
      <c r="L4317" s="191"/>
      <c r="M4317" s="191"/>
      <c r="N4317" s="191"/>
    </row>
    <row r="4318" spans="1:14" s="434" customFormat="1">
      <c r="A4318" s="191"/>
      <c r="B4318" s="191"/>
      <c r="C4318" s="63"/>
      <c r="D4318" s="191"/>
      <c r="E4318" s="63"/>
      <c r="F4318" s="63"/>
      <c r="G4318" s="191"/>
      <c r="H4318" s="191"/>
      <c r="I4318" s="191"/>
      <c r="J4318" s="191"/>
      <c r="K4318" s="191"/>
      <c r="L4318" s="191"/>
      <c r="M4318" s="191"/>
      <c r="N4318" s="191"/>
    </row>
    <row r="4319" spans="1:14" s="434" customFormat="1">
      <c r="A4319" s="191"/>
      <c r="B4319" s="191"/>
      <c r="C4319" s="63"/>
      <c r="D4319" s="191"/>
      <c r="E4319" s="63"/>
      <c r="F4319" s="63"/>
      <c r="G4319" s="191"/>
      <c r="H4319" s="191"/>
      <c r="I4319" s="191"/>
      <c r="J4319" s="191"/>
      <c r="K4319" s="191"/>
      <c r="L4319" s="191"/>
      <c r="M4319" s="191"/>
      <c r="N4319" s="191"/>
    </row>
    <row r="4320" spans="1:14" s="434" customFormat="1">
      <c r="A4320" s="191"/>
      <c r="B4320" s="191"/>
      <c r="C4320" s="63"/>
      <c r="D4320" s="191"/>
      <c r="E4320" s="63"/>
      <c r="F4320" s="63"/>
      <c r="G4320" s="191"/>
      <c r="H4320" s="191"/>
      <c r="I4320" s="191"/>
      <c r="J4320" s="191"/>
      <c r="K4320" s="191"/>
      <c r="L4320" s="191"/>
      <c r="M4320" s="191"/>
      <c r="N4320" s="191"/>
    </row>
    <row r="4321" spans="1:14" s="434" customFormat="1">
      <c r="A4321" s="191"/>
      <c r="B4321" s="191"/>
      <c r="C4321" s="63"/>
      <c r="D4321" s="191"/>
      <c r="E4321" s="63"/>
      <c r="F4321" s="63"/>
      <c r="G4321" s="191"/>
      <c r="H4321" s="191"/>
      <c r="I4321" s="191"/>
      <c r="J4321" s="191"/>
      <c r="K4321" s="191"/>
      <c r="L4321" s="191"/>
      <c r="M4321" s="191"/>
      <c r="N4321" s="191"/>
    </row>
    <row r="4322" spans="1:14" s="434" customFormat="1">
      <c r="A4322" s="191"/>
      <c r="B4322" s="191"/>
      <c r="C4322" s="63"/>
      <c r="D4322" s="191"/>
      <c r="E4322" s="63"/>
      <c r="F4322" s="63"/>
      <c r="G4322" s="191"/>
      <c r="H4322" s="191"/>
      <c r="I4322" s="191"/>
      <c r="J4322" s="191"/>
      <c r="K4322" s="191"/>
      <c r="L4322" s="191"/>
      <c r="M4322" s="191"/>
      <c r="N4322" s="191"/>
    </row>
    <row r="4323" spans="1:14" s="434" customFormat="1">
      <c r="A4323" s="191"/>
      <c r="B4323" s="191"/>
      <c r="C4323" s="63"/>
      <c r="D4323" s="191"/>
      <c r="E4323" s="63"/>
      <c r="F4323" s="63"/>
      <c r="G4323" s="191"/>
      <c r="H4323" s="191"/>
      <c r="I4323" s="191"/>
      <c r="J4323" s="191"/>
      <c r="K4323" s="191"/>
      <c r="L4323" s="191"/>
      <c r="M4323" s="191"/>
      <c r="N4323" s="191"/>
    </row>
    <row r="4324" spans="1:14" s="434" customFormat="1">
      <c r="A4324" s="191"/>
      <c r="B4324" s="191"/>
      <c r="C4324" s="63"/>
      <c r="D4324" s="191"/>
      <c r="E4324" s="63"/>
      <c r="F4324" s="63"/>
      <c r="G4324" s="191"/>
      <c r="H4324" s="191"/>
      <c r="I4324" s="191"/>
      <c r="J4324" s="191"/>
      <c r="K4324" s="191"/>
      <c r="L4324" s="191"/>
      <c r="M4324" s="191"/>
      <c r="N4324" s="191"/>
    </row>
    <row r="4325" spans="1:14" s="434" customFormat="1">
      <c r="A4325" s="191"/>
      <c r="B4325" s="191"/>
      <c r="C4325" s="63"/>
      <c r="D4325" s="191"/>
      <c r="E4325" s="63"/>
      <c r="F4325" s="63"/>
      <c r="G4325" s="191"/>
      <c r="H4325" s="191"/>
      <c r="I4325" s="191"/>
      <c r="J4325" s="191"/>
      <c r="K4325" s="191"/>
      <c r="L4325" s="191"/>
      <c r="M4325" s="191"/>
      <c r="N4325" s="191"/>
    </row>
    <row r="4326" spans="1:14" s="434" customFormat="1">
      <c r="A4326" s="191"/>
      <c r="B4326" s="191"/>
      <c r="C4326" s="63"/>
      <c r="D4326" s="191"/>
      <c r="E4326" s="63"/>
      <c r="F4326" s="63"/>
      <c r="G4326" s="191"/>
      <c r="H4326" s="191"/>
      <c r="I4326" s="191"/>
      <c r="J4326" s="191"/>
      <c r="K4326" s="191"/>
      <c r="L4326" s="191"/>
      <c r="M4326" s="191"/>
      <c r="N4326" s="191"/>
    </row>
    <row r="4327" spans="1:14" s="434" customFormat="1">
      <c r="A4327" s="191"/>
      <c r="B4327" s="191"/>
      <c r="C4327" s="63"/>
      <c r="D4327" s="191"/>
      <c r="E4327" s="63"/>
      <c r="F4327" s="63"/>
      <c r="G4327" s="191"/>
      <c r="H4327" s="191"/>
      <c r="I4327" s="191"/>
      <c r="J4327" s="191"/>
      <c r="K4327" s="191"/>
      <c r="L4327" s="191"/>
      <c r="M4327" s="191"/>
      <c r="N4327" s="191"/>
    </row>
    <row r="4328" spans="1:14" s="434" customFormat="1">
      <c r="A4328" s="191"/>
      <c r="B4328" s="191"/>
      <c r="C4328" s="63"/>
      <c r="D4328" s="191"/>
      <c r="E4328" s="63"/>
      <c r="F4328" s="63"/>
      <c r="G4328" s="191"/>
      <c r="H4328" s="191"/>
      <c r="I4328" s="191"/>
      <c r="J4328" s="191"/>
      <c r="K4328" s="191"/>
      <c r="L4328" s="191"/>
      <c r="M4328" s="191"/>
      <c r="N4328" s="191"/>
    </row>
    <row r="4329" spans="1:14" s="434" customFormat="1">
      <c r="A4329" s="191"/>
      <c r="B4329" s="191"/>
      <c r="C4329" s="63"/>
      <c r="D4329" s="191"/>
      <c r="E4329" s="63"/>
      <c r="F4329" s="63"/>
      <c r="G4329" s="191"/>
      <c r="H4329" s="191"/>
      <c r="I4329" s="191"/>
      <c r="J4329" s="191"/>
      <c r="K4329" s="191"/>
      <c r="L4329" s="191"/>
      <c r="M4329" s="191"/>
      <c r="N4329" s="191"/>
    </row>
    <row r="4330" spans="1:14" s="434" customFormat="1">
      <c r="A4330" s="191"/>
      <c r="B4330" s="191"/>
      <c r="C4330" s="63"/>
      <c r="D4330" s="191"/>
      <c r="E4330" s="63"/>
      <c r="F4330" s="63"/>
      <c r="G4330" s="191"/>
      <c r="H4330" s="191"/>
      <c r="I4330" s="191"/>
      <c r="J4330" s="191"/>
      <c r="K4330" s="191"/>
      <c r="L4330" s="191"/>
      <c r="M4330" s="191"/>
      <c r="N4330" s="191"/>
    </row>
    <row r="4331" spans="1:14" s="434" customFormat="1">
      <c r="A4331" s="191"/>
      <c r="B4331" s="191"/>
      <c r="C4331" s="63"/>
      <c r="D4331" s="191"/>
      <c r="E4331" s="63"/>
      <c r="F4331" s="63"/>
      <c r="G4331" s="191"/>
      <c r="H4331" s="191"/>
      <c r="I4331" s="191"/>
      <c r="J4331" s="191"/>
      <c r="K4331" s="191"/>
      <c r="L4331" s="191"/>
      <c r="M4331" s="191"/>
      <c r="N4331" s="191"/>
    </row>
    <row r="4332" spans="1:14" s="434" customFormat="1">
      <c r="A4332" s="191"/>
      <c r="B4332" s="191"/>
      <c r="C4332" s="63"/>
      <c r="D4332" s="191"/>
      <c r="E4332" s="63"/>
      <c r="F4332" s="63"/>
      <c r="G4332" s="191"/>
      <c r="H4332" s="191"/>
      <c r="I4332" s="191"/>
      <c r="J4332" s="191"/>
      <c r="K4332" s="191"/>
      <c r="L4332" s="191"/>
      <c r="M4332" s="191"/>
      <c r="N4332" s="191"/>
    </row>
    <row r="4333" spans="1:14" s="434" customFormat="1">
      <c r="A4333" s="191"/>
      <c r="B4333" s="191"/>
      <c r="C4333" s="63"/>
      <c r="D4333" s="191"/>
      <c r="E4333" s="63"/>
      <c r="F4333" s="63"/>
      <c r="G4333" s="191"/>
      <c r="H4333" s="191"/>
      <c r="I4333" s="191"/>
      <c r="J4333" s="191"/>
      <c r="K4333" s="191"/>
      <c r="L4333" s="191"/>
      <c r="M4333" s="191"/>
      <c r="N4333" s="191"/>
    </row>
    <row r="4334" spans="1:14" s="434" customFormat="1">
      <c r="A4334" s="191"/>
      <c r="B4334" s="191"/>
      <c r="C4334" s="63"/>
      <c r="D4334" s="191"/>
      <c r="E4334" s="63"/>
      <c r="F4334" s="63"/>
      <c r="G4334" s="191"/>
      <c r="H4334" s="191"/>
      <c r="I4334" s="191"/>
      <c r="J4334" s="191"/>
      <c r="K4334" s="191"/>
      <c r="L4334" s="191"/>
      <c r="M4334" s="191"/>
      <c r="N4334" s="191"/>
    </row>
    <row r="4335" spans="1:14" s="434" customFormat="1">
      <c r="A4335" s="191"/>
      <c r="B4335" s="191"/>
      <c r="C4335" s="63"/>
      <c r="D4335" s="191"/>
      <c r="E4335" s="63"/>
      <c r="F4335" s="63"/>
      <c r="G4335" s="191"/>
      <c r="H4335" s="191"/>
      <c r="I4335" s="191"/>
      <c r="J4335" s="191"/>
      <c r="K4335" s="191"/>
      <c r="L4335" s="191"/>
      <c r="M4335" s="191"/>
      <c r="N4335" s="191"/>
    </row>
    <row r="4336" spans="1:14" s="434" customFormat="1">
      <c r="A4336" s="191"/>
      <c r="B4336" s="191"/>
      <c r="C4336" s="63"/>
      <c r="D4336" s="191"/>
      <c r="E4336" s="63"/>
      <c r="F4336" s="63"/>
      <c r="G4336" s="191"/>
      <c r="H4336" s="191"/>
      <c r="I4336" s="191"/>
      <c r="J4336" s="191"/>
      <c r="K4336" s="191"/>
      <c r="L4336" s="191"/>
      <c r="M4336" s="191"/>
      <c r="N4336" s="191"/>
    </row>
    <row r="4337" spans="1:14" s="434" customFormat="1">
      <c r="A4337" s="191"/>
      <c r="B4337" s="191"/>
      <c r="C4337" s="63"/>
      <c r="D4337" s="191"/>
      <c r="E4337" s="63"/>
      <c r="F4337" s="63"/>
      <c r="G4337" s="191"/>
      <c r="H4337" s="191"/>
      <c r="I4337" s="191"/>
      <c r="J4337" s="191"/>
      <c r="K4337" s="191"/>
      <c r="L4337" s="191"/>
      <c r="M4337" s="191"/>
      <c r="N4337" s="191"/>
    </row>
    <row r="4338" spans="1:14" s="434" customFormat="1">
      <c r="A4338" s="191"/>
      <c r="B4338" s="191"/>
      <c r="C4338" s="63"/>
      <c r="D4338" s="191"/>
      <c r="E4338" s="63"/>
      <c r="F4338" s="63"/>
      <c r="G4338" s="191"/>
      <c r="H4338" s="191"/>
      <c r="I4338" s="191"/>
      <c r="J4338" s="191"/>
      <c r="K4338" s="191"/>
      <c r="L4338" s="191"/>
      <c r="M4338" s="191"/>
      <c r="N4338" s="191"/>
    </row>
    <row r="4339" spans="1:14" s="434" customFormat="1">
      <c r="A4339" s="191"/>
      <c r="B4339" s="191"/>
      <c r="C4339" s="63"/>
      <c r="D4339" s="191"/>
      <c r="E4339" s="63"/>
      <c r="F4339" s="63"/>
      <c r="G4339" s="191"/>
      <c r="H4339" s="191"/>
      <c r="I4339" s="191"/>
      <c r="J4339" s="191"/>
      <c r="K4339" s="191"/>
      <c r="L4339" s="191"/>
      <c r="M4339" s="191"/>
      <c r="N4339" s="191"/>
    </row>
    <row r="4340" spans="1:14" s="434" customFormat="1">
      <c r="A4340" s="191"/>
      <c r="B4340" s="191"/>
      <c r="C4340" s="63"/>
      <c r="D4340" s="191"/>
      <c r="E4340" s="63"/>
      <c r="F4340" s="63"/>
      <c r="G4340" s="191"/>
      <c r="H4340" s="191"/>
      <c r="I4340" s="191"/>
      <c r="J4340" s="191"/>
      <c r="K4340" s="191"/>
      <c r="L4340" s="191"/>
      <c r="M4340" s="191"/>
      <c r="N4340" s="191"/>
    </row>
    <row r="4341" spans="1:14" s="434" customFormat="1">
      <c r="A4341" s="191"/>
      <c r="B4341" s="191"/>
      <c r="C4341" s="63"/>
      <c r="D4341" s="191"/>
      <c r="E4341" s="63"/>
      <c r="F4341" s="63"/>
      <c r="G4341" s="191"/>
      <c r="H4341" s="191"/>
      <c r="I4341" s="191"/>
      <c r="J4341" s="191"/>
      <c r="K4341" s="191"/>
      <c r="L4341" s="191"/>
      <c r="M4341" s="191"/>
      <c r="N4341" s="191"/>
    </row>
    <row r="4342" spans="1:14" s="434" customFormat="1">
      <c r="A4342" s="191"/>
      <c r="B4342" s="191"/>
      <c r="C4342" s="63"/>
      <c r="D4342" s="191"/>
      <c r="E4342" s="63"/>
      <c r="F4342" s="63"/>
      <c r="G4342" s="191"/>
      <c r="H4342" s="191"/>
      <c r="I4342" s="191"/>
      <c r="J4342" s="191"/>
      <c r="K4342" s="191"/>
      <c r="L4342" s="191"/>
      <c r="M4342" s="191"/>
      <c r="N4342" s="191"/>
    </row>
    <row r="4343" spans="1:14" s="434" customFormat="1">
      <c r="A4343" s="191"/>
      <c r="B4343" s="191"/>
      <c r="C4343" s="63"/>
      <c r="D4343" s="191"/>
      <c r="E4343" s="63"/>
      <c r="F4343" s="63"/>
      <c r="G4343" s="191"/>
      <c r="H4343" s="191"/>
      <c r="I4343" s="191"/>
      <c r="J4343" s="191"/>
      <c r="K4343" s="191"/>
      <c r="L4343" s="191"/>
      <c r="M4343" s="191"/>
      <c r="N4343" s="191"/>
    </row>
    <row r="4344" spans="1:14" s="434" customFormat="1">
      <c r="A4344" s="191"/>
      <c r="B4344" s="191"/>
      <c r="C4344" s="63"/>
      <c r="D4344" s="191"/>
      <c r="E4344" s="63"/>
      <c r="F4344" s="63"/>
      <c r="G4344" s="191"/>
      <c r="H4344" s="191"/>
      <c r="I4344" s="191"/>
      <c r="J4344" s="191"/>
      <c r="K4344" s="191"/>
      <c r="L4344" s="191"/>
      <c r="M4344" s="191"/>
      <c r="N4344" s="191"/>
    </row>
    <row r="4345" spans="1:14" s="434" customFormat="1">
      <c r="A4345" s="191"/>
      <c r="B4345" s="191"/>
      <c r="C4345" s="63"/>
      <c r="D4345" s="191"/>
      <c r="E4345" s="63"/>
      <c r="F4345" s="63"/>
      <c r="G4345" s="191"/>
      <c r="H4345" s="191"/>
      <c r="I4345" s="191"/>
      <c r="J4345" s="191"/>
      <c r="K4345" s="191"/>
      <c r="L4345" s="191"/>
      <c r="M4345" s="191"/>
      <c r="N4345" s="191"/>
    </row>
    <row r="4346" spans="1:14" s="434" customFormat="1">
      <c r="A4346" s="191"/>
      <c r="B4346" s="191"/>
      <c r="C4346" s="63"/>
      <c r="D4346" s="191"/>
      <c r="E4346" s="63"/>
      <c r="F4346" s="63"/>
      <c r="G4346" s="191"/>
      <c r="H4346" s="191"/>
      <c r="I4346" s="191"/>
      <c r="J4346" s="191"/>
      <c r="K4346" s="191"/>
      <c r="L4346" s="191"/>
      <c r="M4346" s="191"/>
      <c r="N4346" s="191"/>
    </row>
    <row r="4347" spans="1:14" s="434" customFormat="1">
      <c r="A4347" s="191"/>
      <c r="B4347" s="191"/>
      <c r="C4347" s="63"/>
      <c r="D4347" s="191"/>
      <c r="E4347" s="63"/>
      <c r="F4347" s="63"/>
      <c r="G4347" s="191"/>
      <c r="H4347" s="191"/>
      <c r="I4347" s="191"/>
      <c r="J4347" s="191"/>
      <c r="K4347" s="191"/>
      <c r="L4347" s="191"/>
      <c r="M4347" s="191"/>
      <c r="N4347" s="191"/>
    </row>
    <row r="4348" spans="1:14" s="434" customFormat="1">
      <c r="A4348" s="191"/>
      <c r="B4348" s="191"/>
      <c r="C4348" s="63"/>
      <c r="D4348" s="191"/>
      <c r="E4348" s="63"/>
      <c r="F4348" s="63"/>
      <c r="G4348" s="191"/>
      <c r="H4348" s="191"/>
      <c r="I4348" s="191"/>
      <c r="J4348" s="191"/>
      <c r="K4348" s="191"/>
      <c r="L4348" s="191"/>
      <c r="M4348" s="191"/>
      <c r="N4348" s="191"/>
    </row>
    <row r="4349" spans="1:14" s="434" customFormat="1">
      <c r="A4349" s="191"/>
      <c r="B4349" s="191"/>
      <c r="C4349" s="63"/>
      <c r="D4349" s="191"/>
      <c r="E4349" s="63"/>
      <c r="F4349" s="63"/>
      <c r="G4349" s="191"/>
      <c r="H4349" s="191"/>
      <c r="I4349" s="191"/>
      <c r="J4349" s="191"/>
      <c r="K4349" s="191"/>
      <c r="L4349" s="191"/>
      <c r="M4349" s="191"/>
      <c r="N4349" s="191"/>
    </row>
    <row r="4350" spans="1:14" s="434" customFormat="1">
      <c r="A4350" s="191"/>
      <c r="B4350" s="191"/>
      <c r="C4350" s="63"/>
      <c r="D4350" s="191"/>
      <c r="E4350" s="63"/>
      <c r="F4350" s="63"/>
      <c r="G4350" s="191"/>
      <c r="H4350" s="191"/>
      <c r="I4350" s="191"/>
      <c r="J4350" s="191"/>
      <c r="K4350" s="191"/>
      <c r="L4350" s="191"/>
      <c r="M4350" s="191"/>
      <c r="N4350" s="191"/>
    </row>
    <row r="4351" spans="1:14" s="434" customFormat="1">
      <c r="A4351" s="191"/>
      <c r="B4351" s="191"/>
      <c r="C4351" s="63"/>
      <c r="D4351" s="191"/>
      <c r="E4351" s="63"/>
      <c r="F4351" s="63"/>
      <c r="G4351" s="191"/>
      <c r="H4351" s="191"/>
      <c r="I4351" s="191"/>
      <c r="J4351" s="191"/>
      <c r="K4351" s="191"/>
      <c r="L4351" s="191"/>
      <c r="M4351" s="191"/>
      <c r="N4351" s="191"/>
    </row>
    <row r="4352" spans="1:14" s="434" customFormat="1">
      <c r="A4352" s="191"/>
      <c r="B4352" s="191"/>
      <c r="C4352" s="63"/>
      <c r="D4352" s="191"/>
      <c r="E4352" s="63"/>
      <c r="F4352" s="63"/>
      <c r="G4352" s="191"/>
      <c r="H4352" s="191"/>
      <c r="I4352" s="191"/>
      <c r="J4352" s="191"/>
      <c r="K4352" s="191"/>
      <c r="L4352" s="191"/>
      <c r="M4352" s="191"/>
      <c r="N4352" s="191"/>
    </row>
    <row r="4353" spans="1:14" s="434" customFormat="1">
      <c r="A4353" s="191"/>
      <c r="B4353" s="191"/>
      <c r="C4353" s="63"/>
      <c r="D4353" s="191"/>
      <c r="E4353" s="63"/>
      <c r="F4353" s="63"/>
      <c r="G4353" s="191"/>
      <c r="H4353" s="191"/>
      <c r="I4353" s="191"/>
      <c r="J4353" s="191"/>
      <c r="K4353" s="191"/>
      <c r="L4353" s="191"/>
      <c r="M4353" s="191"/>
      <c r="N4353" s="191"/>
    </row>
    <row r="4354" spans="1:14" s="434" customFormat="1">
      <c r="A4354" s="191"/>
      <c r="B4354" s="191"/>
      <c r="C4354" s="63"/>
      <c r="D4354" s="191"/>
      <c r="E4354" s="63"/>
      <c r="F4354" s="63"/>
      <c r="G4354" s="191"/>
      <c r="H4354" s="191"/>
      <c r="I4354" s="191"/>
      <c r="J4354" s="191"/>
      <c r="K4354" s="191"/>
      <c r="L4354" s="191"/>
      <c r="M4354" s="191"/>
      <c r="N4354" s="191"/>
    </row>
    <row r="4355" spans="1:14" s="434" customFormat="1">
      <c r="A4355" s="191"/>
      <c r="B4355" s="191"/>
      <c r="C4355" s="63"/>
      <c r="D4355" s="191"/>
      <c r="E4355" s="63"/>
      <c r="F4355" s="63"/>
      <c r="G4355" s="191"/>
      <c r="H4355" s="191"/>
      <c r="I4355" s="191"/>
      <c r="J4355" s="191"/>
      <c r="K4355" s="191"/>
      <c r="L4355" s="191"/>
      <c r="M4355" s="191"/>
      <c r="N4355" s="191"/>
    </row>
    <row r="4356" spans="1:14" s="434" customFormat="1">
      <c r="A4356" s="191"/>
      <c r="B4356" s="191"/>
      <c r="C4356" s="63"/>
      <c r="D4356" s="191"/>
      <c r="E4356" s="63"/>
      <c r="F4356" s="63"/>
      <c r="G4356" s="191"/>
      <c r="H4356" s="191"/>
      <c r="I4356" s="191"/>
      <c r="J4356" s="191"/>
      <c r="K4356" s="191"/>
      <c r="L4356" s="191"/>
      <c r="M4356" s="191"/>
      <c r="N4356" s="191"/>
    </row>
    <row r="4357" spans="1:14" s="434" customFormat="1">
      <c r="A4357" s="191"/>
      <c r="B4357" s="191"/>
      <c r="C4357" s="63"/>
      <c r="D4357" s="191"/>
      <c r="E4357" s="63"/>
      <c r="F4357" s="63"/>
      <c r="G4357" s="191"/>
      <c r="H4357" s="191"/>
      <c r="I4357" s="191"/>
      <c r="J4357" s="191"/>
      <c r="K4357" s="191"/>
      <c r="L4357" s="191"/>
      <c r="M4357" s="191"/>
      <c r="N4357" s="191"/>
    </row>
    <row r="4358" spans="1:14" s="434" customFormat="1">
      <c r="A4358" s="191"/>
      <c r="B4358" s="191"/>
      <c r="C4358" s="63"/>
      <c r="D4358" s="191"/>
      <c r="E4358" s="63"/>
      <c r="F4358" s="63"/>
      <c r="G4358" s="191"/>
      <c r="H4358" s="191"/>
      <c r="I4358" s="191"/>
      <c r="J4358" s="191"/>
      <c r="K4358" s="191"/>
      <c r="L4358" s="191"/>
      <c r="M4358" s="191"/>
      <c r="N4358" s="191"/>
    </row>
    <row r="4359" spans="1:14" s="434" customFormat="1">
      <c r="A4359" s="191"/>
      <c r="B4359" s="191"/>
      <c r="C4359" s="63"/>
      <c r="D4359" s="191"/>
      <c r="E4359" s="63"/>
      <c r="F4359" s="63"/>
      <c r="G4359" s="191"/>
      <c r="H4359" s="191"/>
      <c r="I4359" s="191"/>
      <c r="J4359" s="191"/>
      <c r="K4359" s="191"/>
      <c r="L4359" s="191"/>
      <c r="M4359" s="191"/>
      <c r="N4359" s="191"/>
    </row>
    <row r="4360" spans="1:14" s="434" customFormat="1">
      <c r="A4360" s="191"/>
      <c r="B4360" s="191"/>
      <c r="C4360" s="63"/>
      <c r="D4360" s="191"/>
      <c r="E4360" s="63"/>
      <c r="F4360" s="63"/>
      <c r="G4360" s="191"/>
      <c r="H4360" s="191"/>
      <c r="I4360" s="191"/>
      <c r="J4360" s="191"/>
      <c r="K4360" s="191"/>
      <c r="L4360" s="191"/>
      <c r="M4360" s="191"/>
      <c r="N4360" s="191"/>
    </row>
    <row r="4361" spans="1:14" s="434" customFormat="1">
      <c r="A4361" s="191"/>
      <c r="B4361" s="191"/>
      <c r="C4361" s="63"/>
      <c r="D4361" s="191"/>
      <c r="E4361" s="63"/>
      <c r="F4361" s="63"/>
      <c r="G4361" s="191"/>
      <c r="H4361" s="191"/>
      <c r="I4361" s="191"/>
      <c r="J4361" s="191"/>
      <c r="K4361" s="191"/>
      <c r="L4361" s="191"/>
      <c r="M4361" s="191"/>
      <c r="N4361" s="191"/>
    </row>
    <row r="4362" spans="1:14" s="434" customFormat="1">
      <c r="A4362" s="191"/>
      <c r="B4362" s="191"/>
      <c r="C4362" s="63"/>
      <c r="D4362" s="191"/>
      <c r="E4362" s="63"/>
      <c r="F4362" s="63"/>
      <c r="G4362" s="191"/>
      <c r="H4362" s="191"/>
      <c r="I4362" s="191"/>
      <c r="J4362" s="191"/>
      <c r="K4362" s="191"/>
      <c r="L4362" s="191"/>
      <c r="M4362" s="191"/>
      <c r="N4362" s="191"/>
    </row>
    <row r="4363" spans="1:14" s="434" customFormat="1">
      <c r="A4363" s="191"/>
      <c r="B4363" s="191"/>
      <c r="C4363" s="63"/>
      <c r="D4363" s="191"/>
      <c r="E4363" s="63"/>
      <c r="F4363" s="63"/>
      <c r="G4363" s="191"/>
      <c r="H4363" s="191"/>
      <c r="I4363" s="191"/>
      <c r="J4363" s="191"/>
      <c r="K4363" s="191"/>
      <c r="L4363" s="191"/>
      <c r="M4363" s="191"/>
      <c r="N4363" s="191"/>
    </row>
    <row r="4364" spans="1:14" s="434" customFormat="1">
      <c r="A4364" s="191"/>
      <c r="B4364" s="191"/>
      <c r="C4364" s="63"/>
      <c r="D4364" s="191"/>
      <c r="E4364" s="63"/>
      <c r="F4364" s="63"/>
      <c r="G4364" s="191"/>
      <c r="H4364" s="191"/>
      <c r="I4364" s="191"/>
      <c r="J4364" s="191"/>
      <c r="K4364" s="191"/>
      <c r="L4364" s="191"/>
      <c r="M4364" s="191"/>
      <c r="N4364" s="191"/>
    </row>
    <row r="4365" spans="1:14" s="434" customFormat="1">
      <c r="A4365" s="191"/>
      <c r="B4365" s="191"/>
      <c r="C4365" s="63"/>
      <c r="D4365" s="191"/>
      <c r="E4365" s="63"/>
      <c r="F4365" s="63"/>
      <c r="G4365" s="191"/>
      <c r="H4365" s="191"/>
      <c r="I4365" s="191"/>
      <c r="J4365" s="191"/>
      <c r="K4365" s="191"/>
      <c r="L4365" s="191"/>
      <c r="M4365" s="191"/>
      <c r="N4365" s="191"/>
    </row>
    <row r="4366" spans="1:14" s="434" customFormat="1">
      <c r="A4366" s="191"/>
      <c r="B4366" s="191"/>
      <c r="C4366" s="63"/>
      <c r="D4366" s="191"/>
      <c r="E4366" s="63"/>
      <c r="F4366" s="63"/>
      <c r="G4366" s="191"/>
      <c r="H4366" s="191"/>
      <c r="I4366" s="191"/>
      <c r="J4366" s="191"/>
      <c r="K4366" s="191"/>
      <c r="L4366" s="191"/>
      <c r="M4366" s="191"/>
      <c r="N4366" s="191"/>
    </row>
    <row r="4367" spans="1:14" s="434" customFormat="1">
      <c r="A4367" s="191"/>
      <c r="B4367" s="191"/>
      <c r="C4367" s="63"/>
      <c r="D4367" s="191"/>
      <c r="E4367" s="63"/>
      <c r="F4367" s="63"/>
      <c r="G4367" s="191"/>
      <c r="H4367" s="191"/>
      <c r="I4367" s="191"/>
      <c r="J4367" s="191"/>
      <c r="K4367" s="191"/>
      <c r="L4367" s="191"/>
      <c r="M4367" s="191"/>
      <c r="N4367" s="191"/>
    </row>
    <row r="4368" spans="1:14" s="434" customFormat="1">
      <c r="A4368" s="191"/>
      <c r="B4368" s="191"/>
      <c r="C4368" s="63"/>
      <c r="D4368" s="191"/>
      <c r="E4368" s="63"/>
      <c r="F4368" s="63"/>
      <c r="G4368" s="191"/>
      <c r="H4368" s="191"/>
      <c r="I4368" s="191"/>
      <c r="J4368" s="191"/>
      <c r="K4368" s="191"/>
      <c r="L4368" s="191"/>
      <c r="M4368" s="191"/>
      <c r="N4368" s="191"/>
    </row>
    <row r="4369" spans="1:14" s="434" customFormat="1">
      <c r="A4369" s="191"/>
      <c r="B4369" s="191"/>
      <c r="C4369" s="63"/>
      <c r="D4369" s="191"/>
      <c r="E4369" s="63"/>
      <c r="F4369" s="63"/>
      <c r="G4369" s="191"/>
      <c r="H4369" s="191"/>
      <c r="I4369" s="191"/>
      <c r="J4369" s="191"/>
      <c r="K4369" s="191"/>
      <c r="L4369" s="191"/>
      <c r="M4369" s="191"/>
      <c r="N4369" s="191"/>
    </row>
    <row r="4370" spans="1:14" s="434" customFormat="1">
      <c r="A4370" s="191"/>
      <c r="B4370" s="191"/>
      <c r="C4370" s="63"/>
      <c r="D4370" s="191"/>
      <c r="E4370" s="63"/>
      <c r="F4370" s="63"/>
      <c r="G4370" s="191"/>
      <c r="H4370" s="191"/>
      <c r="I4370" s="191"/>
      <c r="J4370" s="191"/>
      <c r="K4370" s="191"/>
      <c r="L4370" s="191"/>
      <c r="M4370" s="191"/>
      <c r="N4370" s="191"/>
    </row>
    <row r="4371" spans="1:14" s="434" customFormat="1">
      <c r="A4371" s="191"/>
      <c r="B4371" s="191"/>
      <c r="C4371" s="63"/>
      <c r="D4371" s="191"/>
      <c r="E4371" s="63"/>
      <c r="F4371" s="63"/>
      <c r="G4371" s="191"/>
      <c r="H4371" s="191"/>
      <c r="I4371" s="191"/>
      <c r="J4371" s="191"/>
      <c r="K4371" s="191"/>
      <c r="L4371" s="191"/>
      <c r="M4371" s="191"/>
      <c r="N4371" s="191"/>
    </row>
    <row r="4372" spans="1:14" s="434" customFormat="1">
      <c r="A4372" s="191"/>
      <c r="B4372" s="191"/>
      <c r="C4372" s="63"/>
      <c r="D4372" s="191"/>
      <c r="E4372" s="63"/>
      <c r="F4372" s="63"/>
      <c r="G4372" s="191"/>
      <c r="H4372" s="191"/>
      <c r="I4372" s="191"/>
      <c r="J4372" s="191"/>
      <c r="K4372" s="191"/>
      <c r="L4372" s="191"/>
      <c r="M4372" s="191"/>
      <c r="N4372" s="191"/>
    </row>
    <row r="4373" spans="1:14" s="434" customFormat="1">
      <c r="A4373" s="191"/>
      <c r="B4373" s="191"/>
      <c r="C4373" s="63"/>
      <c r="D4373" s="191"/>
      <c r="E4373" s="63"/>
      <c r="F4373" s="63"/>
      <c r="G4373" s="191"/>
      <c r="H4373" s="191"/>
      <c r="I4373" s="191"/>
      <c r="J4373" s="191"/>
      <c r="K4373" s="191"/>
      <c r="L4373" s="191"/>
      <c r="M4373" s="191"/>
      <c r="N4373" s="191"/>
    </row>
    <row r="4374" spans="1:14" s="434" customFormat="1">
      <c r="A4374" s="191"/>
      <c r="B4374" s="191"/>
      <c r="C4374" s="63"/>
      <c r="D4374" s="191"/>
      <c r="E4374" s="63"/>
      <c r="F4374" s="63"/>
      <c r="G4374" s="191"/>
      <c r="H4374" s="191"/>
      <c r="I4374" s="191"/>
      <c r="J4374" s="191"/>
      <c r="K4374" s="191"/>
      <c r="L4374" s="191"/>
      <c r="M4374" s="191"/>
      <c r="N4374" s="191"/>
    </row>
    <row r="4375" spans="1:14" s="434" customFormat="1">
      <c r="A4375" s="191"/>
      <c r="B4375" s="191"/>
      <c r="C4375" s="63"/>
      <c r="D4375" s="191"/>
      <c r="E4375" s="63"/>
      <c r="F4375" s="63"/>
      <c r="G4375" s="191"/>
      <c r="H4375" s="191"/>
      <c r="I4375" s="191"/>
      <c r="J4375" s="191"/>
      <c r="K4375" s="191"/>
      <c r="L4375" s="191"/>
      <c r="M4375" s="191"/>
      <c r="N4375" s="191"/>
    </row>
    <row r="4376" spans="1:14" s="434" customFormat="1">
      <c r="A4376" s="191"/>
      <c r="B4376" s="191"/>
      <c r="C4376" s="63"/>
      <c r="D4376" s="191"/>
      <c r="E4376" s="63"/>
      <c r="F4376" s="63"/>
      <c r="G4376" s="191"/>
      <c r="H4376" s="191"/>
      <c r="I4376" s="191"/>
      <c r="J4376" s="191"/>
      <c r="K4376" s="191"/>
      <c r="L4376" s="191"/>
      <c r="M4376" s="191"/>
      <c r="N4376" s="191"/>
    </row>
    <row r="4377" spans="1:14" s="434" customFormat="1">
      <c r="A4377" s="191"/>
      <c r="B4377" s="191"/>
      <c r="C4377" s="63"/>
      <c r="D4377" s="191"/>
      <c r="E4377" s="63"/>
      <c r="F4377" s="63"/>
      <c r="G4377" s="191"/>
      <c r="H4377" s="191"/>
      <c r="I4377" s="191"/>
      <c r="J4377" s="191"/>
      <c r="K4377" s="191"/>
      <c r="L4377" s="191"/>
      <c r="M4377" s="191"/>
      <c r="N4377" s="191"/>
    </row>
    <row r="4378" spans="1:14" s="434" customFormat="1">
      <c r="A4378" s="191"/>
      <c r="B4378" s="191"/>
      <c r="C4378" s="63"/>
      <c r="D4378" s="191"/>
      <c r="E4378" s="63"/>
      <c r="F4378" s="63"/>
      <c r="G4378" s="191"/>
      <c r="H4378" s="191"/>
      <c r="I4378" s="191"/>
      <c r="J4378" s="191"/>
      <c r="K4378" s="191"/>
      <c r="L4378" s="191"/>
      <c r="M4378" s="191"/>
      <c r="N4378" s="191"/>
    </row>
    <row r="4379" spans="1:14" s="434" customFormat="1">
      <c r="A4379" s="191"/>
      <c r="B4379" s="191"/>
      <c r="C4379" s="63"/>
      <c r="D4379" s="191"/>
      <c r="E4379" s="63"/>
      <c r="F4379" s="63"/>
      <c r="G4379" s="191"/>
      <c r="H4379" s="191"/>
      <c r="I4379" s="191"/>
      <c r="J4379" s="191"/>
      <c r="K4379" s="191"/>
      <c r="L4379" s="191"/>
      <c r="M4379" s="191"/>
      <c r="N4379" s="191"/>
    </row>
    <row r="4380" spans="1:14" s="434" customFormat="1">
      <c r="A4380" s="191"/>
      <c r="B4380" s="191"/>
      <c r="C4380" s="63"/>
      <c r="D4380" s="191"/>
      <c r="E4380" s="63"/>
      <c r="F4380" s="63"/>
      <c r="G4380" s="191"/>
      <c r="H4380" s="191"/>
      <c r="I4380" s="191"/>
      <c r="J4380" s="191"/>
      <c r="K4380" s="191"/>
      <c r="L4380" s="191"/>
      <c r="M4380" s="191"/>
      <c r="N4380" s="191"/>
    </row>
    <row r="4381" spans="1:14" s="434" customFormat="1">
      <c r="A4381" s="191"/>
      <c r="B4381" s="191"/>
      <c r="C4381" s="63"/>
      <c r="D4381" s="191"/>
      <c r="E4381" s="63"/>
      <c r="F4381" s="63"/>
      <c r="G4381" s="191"/>
      <c r="H4381" s="191"/>
      <c r="I4381" s="191"/>
      <c r="J4381" s="191"/>
      <c r="K4381" s="191"/>
      <c r="L4381" s="191"/>
      <c r="M4381" s="191"/>
      <c r="N4381" s="191"/>
    </row>
    <row r="4382" spans="1:14" s="434" customFormat="1">
      <c r="A4382" s="191"/>
      <c r="B4382" s="191"/>
      <c r="C4382" s="63"/>
      <c r="D4382" s="191"/>
      <c r="E4382" s="63"/>
      <c r="F4382" s="63"/>
      <c r="G4382" s="191"/>
      <c r="H4382" s="191"/>
      <c r="I4382" s="191"/>
      <c r="J4382" s="191"/>
      <c r="K4382" s="191"/>
      <c r="L4382" s="191"/>
      <c r="M4382" s="191"/>
      <c r="N4382" s="191"/>
    </row>
    <row r="4383" spans="1:14" s="434" customFormat="1">
      <c r="A4383" s="191"/>
      <c r="B4383" s="191"/>
      <c r="C4383" s="63"/>
      <c r="D4383" s="191"/>
      <c r="E4383" s="63"/>
      <c r="F4383" s="63"/>
      <c r="G4383" s="191"/>
      <c r="H4383" s="191"/>
      <c r="I4383" s="191"/>
      <c r="J4383" s="191"/>
      <c r="K4383" s="191"/>
      <c r="L4383" s="191"/>
      <c r="M4383" s="191"/>
      <c r="N4383" s="191"/>
    </row>
    <row r="4384" spans="1:14" s="434" customFormat="1">
      <c r="A4384" s="191"/>
      <c r="B4384" s="191"/>
      <c r="C4384" s="63"/>
      <c r="D4384" s="191"/>
      <c r="E4384" s="63"/>
      <c r="F4384" s="63"/>
      <c r="G4384" s="191"/>
      <c r="H4384" s="191"/>
      <c r="I4384" s="191"/>
      <c r="J4384" s="191"/>
      <c r="K4384" s="191"/>
      <c r="L4384" s="191"/>
      <c r="M4384" s="191"/>
      <c r="N4384" s="191"/>
    </row>
    <row r="4385" spans="1:14" s="434" customFormat="1">
      <c r="A4385" s="191"/>
      <c r="B4385" s="191"/>
      <c r="C4385" s="63"/>
      <c r="D4385" s="191"/>
      <c r="E4385" s="63"/>
      <c r="F4385" s="63"/>
      <c r="G4385" s="191"/>
      <c r="H4385" s="191"/>
      <c r="I4385" s="191"/>
      <c r="J4385" s="191"/>
      <c r="K4385" s="191"/>
      <c r="L4385" s="191"/>
      <c r="M4385" s="191"/>
      <c r="N4385" s="191"/>
    </row>
    <row r="4386" spans="1:14" s="434" customFormat="1">
      <c r="A4386" s="191"/>
      <c r="B4386" s="191"/>
      <c r="C4386" s="63"/>
      <c r="D4386" s="191"/>
      <c r="E4386" s="63"/>
      <c r="F4386" s="63"/>
      <c r="G4386" s="191"/>
      <c r="H4386" s="191"/>
      <c r="I4386" s="191"/>
      <c r="J4386" s="191"/>
      <c r="K4386" s="191"/>
      <c r="L4386" s="191"/>
      <c r="M4386" s="191"/>
      <c r="N4386" s="191"/>
    </row>
    <row r="4387" spans="1:14" s="434" customFormat="1">
      <c r="A4387" s="191"/>
      <c r="B4387" s="191"/>
      <c r="C4387" s="63"/>
      <c r="D4387" s="191"/>
      <c r="E4387" s="63"/>
      <c r="F4387" s="63"/>
      <c r="G4387" s="191"/>
      <c r="H4387" s="191"/>
      <c r="I4387" s="191"/>
      <c r="J4387" s="191"/>
      <c r="K4387" s="191"/>
      <c r="L4387" s="191"/>
      <c r="M4387" s="191"/>
      <c r="N4387" s="191"/>
    </row>
    <row r="4388" spans="1:14" s="434" customFormat="1">
      <c r="A4388" s="191"/>
      <c r="B4388" s="191"/>
      <c r="C4388" s="63"/>
      <c r="D4388" s="191"/>
      <c r="E4388" s="63"/>
      <c r="F4388" s="63"/>
      <c r="G4388" s="191"/>
      <c r="H4388" s="191"/>
      <c r="I4388" s="191"/>
      <c r="J4388" s="191"/>
      <c r="K4388" s="191"/>
      <c r="L4388" s="191"/>
      <c r="M4388" s="191"/>
      <c r="N4388" s="191"/>
    </row>
    <row r="4389" spans="1:14" s="434" customFormat="1">
      <c r="A4389" s="191"/>
      <c r="B4389" s="191"/>
      <c r="C4389" s="63"/>
      <c r="D4389" s="191"/>
      <c r="E4389" s="63"/>
      <c r="F4389" s="63"/>
      <c r="G4389" s="191"/>
      <c r="H4389" s="191"/>
      <c r="I4389" s="191"/>
      <c r="J4389" s="191"/>
      <c r="K4389" s="191"/>
      <c r="L4389" s="191"/>
      <c r="M4389" s="191"/>
      <c r="N4389" s="191"/>
    </row>
    <row r="4390" spans="1:14" s="434" customFormat="1">
      <c r="A4390" s="191"/>
      <c r="B4390" s="191"/>
      <c r="C4390" s="63"/>
      <c r="D4390" s="191"/>
      <c r="E4390" s="63"/>
      <c r="F4390" s="63"/>
      <c r="G4390" s="191"/>
      <c r="H4390" s="191"/>
      <c r="I4390" s="191"/>
      <c r="J4390" s="191"/>
      <c r="K4390" s="191"/>
      <c r="L4390" s="191"/>
      <c r="M4390" s="191"/>
      <c r="N4390" s="191"/>
    </row>
    <row r="4391" spans="1:14" s="434" customFormat="1">
      <c r="A4391" s="191"/>
      <c r="B4391" s="191"/>
      <c r="C4391" s="63"/>
      <c r="D4391" s="191"/>
      <c r="E4391" s="63"/>
      <c r="F4391" s="63"/>
      <c r="G4391" s="191"/>
      <c r="H4391" s="191"/>
      <c r="I4391" s="191"/>
      <c r="J4391" s="191"/>
      <c r="K4391" s="191"/>
      <c r="L4391" s="191"/>
      <c r="M4391" s="191"/>
      <c r="N4391" s="191"/>
    </row>
    <row r="4392" spans="1:14" s="434" customFormat="1">
      <c r="A4392" s="191"/>
      <c r="B4392" s="191"/>
      <c r="C4392" s="63"/>
      <c r="D4392" s="191"/>
      <c r="E4392" s="63"/>
      <c r="F4392" s="63"/>
      <c r="G4392" s="191"/>
      <c r="H4392" s="191"/>
      <c r="I4392" s="191"/>
      <c r="J4392" s="191"/>
      <c r="K4392" s="191"/>
      <c r="L4392" s="191"/>
      <c r="M4392" s="191"/>
      <c r="N4392" s="191"/>
    </row>
    <row r="4393" spans="1:14" s="434" customFormat="1">
      <c r="A4393" s="191"/>
      <c r="B4393" s="191"/>
      <c r="C4393" s="63"/>
      <c r="D4393" s="191"/>
      <c r="E4393" s="63"/>
      <c r="F4393" s="63"/>
      <c r="G4393" s="191"/>
      <c r="H4393" s="191"/>
      <c r="I4393" s="191"/>
      <c r="J4393" s="191"/>
      <c r="K4393" s="191"/>
      <c r="L4393" s="191"/>
      <c r="M4393" s="191"/>
      <c r="N4393" s="191"/>
    </row>
    <row r="4394" spans="1:14" s="434" customFormat="1">
      <c r="A4394" s="191"/>
      <c r="B4394" s="191"/>
      <c r="C4394" s="63"/>
      <c r="D4394" s="191"/>
      <c r="E4394" s="63"/>
      <c r="F4394" s="63"/>
      <c r="G4394" s="191"/>
      <c r="H4394" s="191"/>
      <c r="I4394" s="191"/>
      <c r="J4394" s="191"/>
      <c r="K4394" s="191"/>
      <c r="L4394" s="191"/>
      <c r="M4394" s="191"/>
      <c r="N4394" s="191"/>
    </row>
    <row r="4395" spans="1:14" s="434" customFormat="1">
      <c r="A4395" s="191"/>
      <c r="B4395" s="191"/>
      <c r="C4395" s="63"/>
      <c r="D4395" s="191"/>
      <c r="E4395" s="63"/>
      <c r="F4395" s="63"/>
      <c r="G4395" s="191"/>
      <c r="H4395" s="191"/>
      <c r="I4395" s="191"/>
      <c r="J4395" s="191"/>
      <c r="K4395" s="191"/>
      <c r="L4395" s="191"/>
      <c r="M4395" s="191"/>
      <c r="N4395" s="191"/>
    </row>
    <row r="4396" spans="1:14" s="434" customFormat="1">
      <c r="A4396" s="191"/>
      <c r="B4396" s="191"/>
      <c r="C4396" s="63"/>
      <c r="D4396" s="191"/>
      <c r="E4396" s="63"/>
      <c r="F4396" s="63"/>
      <c r="G4396" s="191"/>
      <c r="H4396" s="191"/>
      <c r="I4396" s="191"/>
      <c r="J4396" s="191"/>
      <c r="K4396" s="191"/>
      <c r="L4396" s="191"/>
      <c r="M4396" s="191"/>
      <c r="N4396" s="191"/>
    </row>
    <row r="4397" spans="1:14" s="434" customFormat="1">
      <c r="A4397" s="191"/>
      <c r="B4397" s="191"/>
      <c r="C4397" s="63"/>
      <c r="D4397" s="191"/>
      <c r="E4397" s="63"/>
      <c r="F4397" s="63"/>
      <c r="G4397" s="191"/>
      <c r="H4397" s="191"/>
      <c r="I4397" s="191"/>
      <c r="J4397" s="191"/>
      <c r="K4397" s="191"/>
      <c r="L4397" s="191"/>
      <c r="M4397" s="191"/>
      <c r="N4397" s="191"/>
    </row>
    <row r="4398" spans="1:14" s="434" customFormat="1">
      <c r="A4398" s="191"/>
      <c r="B4398" s="191"/>
      <c r="C4398" s="63"/>
      <c r="D4398" s="191"/>
      <c r="E4398" s="63"/>
      <c r="F4398" s="63"/>
      <c r="G4398" s="191"/>
      <c r="H4398" s="191"/>
      <c r="I4398" s="191"/>
      <c r="J4398" s="191"/>
      <c r="K4398" s="191"/>
      <c r="L4398" s="191"/>
      <c r="M4398" s="191"/>
      <c r="N4398" s="191"/>
    </row>
    <row r="4399" spans="1:14" s="434" customFormat="1">
      <c r="A4399" s="191"/>
      <c r="B4399" s="191"/>
      <c r="C4399" s="63"/>
      <c r="D4399" s="191"/>
      <c r="E4399" s="63"/>
      <c r="F4399" s="63"/>
      <c r="G4399" s="191"/>
      <c r="H4399" s="191"/>
      <c r="I4399" s="191"/>
      <c r="J4399" s="191"/>
      <c r="K4399" s="191"/>
      <c r="L4399" s="191"/>
      <c r="M4399" s="191"/>
      <c r="N4399" s="191"/>
    </row>
    <row r="4400" spans="1:14" s="434" customFormat="1">
      <c r="A4400" s="191"/>
      <c r="B4400" s="191"/>
      <c r="C4400" s="63"/>
      <c r="D4400" s="191"/>
      <c r="E4400" s="63"/>
      <c r="F4400" s="63"/>
      <c r="G4400" s="191"/>
      <c r="H4400" s="191"/>
      <c r="I4400" s="191"/>
      <c r="J4400" s="191"/>
      <c r="K4400" s="191"/>
      <c r="L4400" s="191"/>
      <c r="M4400" s="191"/>
      <c r="N4400" s="191"/>
    </row>
    <row r="4401" spans="1:14" s="434" customFormat="1">
      <c r="A4401" s="191"/>
      <c r="B4401" s="191"/>
      <c r="C4401" s="63"/>
      <c r="D4401" s="191"/>
      <c r="E4401" s="63"/>
      <c r="F4401" s="63"/>
      <c r="G4401" s="191"/>
      <c r="H4401" s="191"/>
      <c r="I4401" s="191"/>
      <c r="J4401" s="191"/>
      <c r="K4401" s="191"/>
      <c r="L4401" s="191"/>
      <c r="M4401" s="191"/>
      <c r="N4401" s="191"/>
    </row>
    <row r="4402" spans="1:14" s="434" customFormat="1">
      <c r="A4402" s="191"/>
      <c r="B4402" s="191"/>
      <c r="C4402" s="63"/>
      <c r="D4402" s="191"/>
      <c r="E4402" s="63"/>
      <c r="F4402" s="63"/>
      <c r="G4402" s="191"/>
      <c r="H4402" s="191"/>
      <c r="I4402" s="191"/>
      <c r="J4402" s="191"/>
      <c r="K4402" s="191"/>
      <c r="L4402" s="191"/>
      <c r="M4402" s="191"/>
      <c r="N4402" s="191"/>
    </row>
    <row r="4403" spans="1:14" s="434" customFormat="1">
      <c r="A4403" s="191"/>
      <c r="B4403" s="191"/>
      <c r="C4403" s="63"/>
      <c r="D4403" s="191"/>
      <c r="E4403" s="63"/>
      <c r="F4403" s="63"/>
      <c r="G4403" s="191"/>
      <c r="H4403" s="191"/>
      <c r="I4403" s="191"/>
      <c r="J4403" s="191"/>
      <c r="K4403" s="191"/>
      <c r="L4403" s="191"/>
      <c r="M4403" s="191"/>
      <c r="N4403" s="191"/>
    </row>
    <row r="4404" spans="1:14" s="434" customFormat="1">
      <c r="A4404" s="191"/>
      <c r="B4404" s="191"/>
      <c r="C4404" s="63"/>
      <c r="D4404" s="191"/>
      <c r="E4404" s="63"/>
      <c r="F4404" s="63"/>
      <c r="G4404" s="191"/>
      <c r="H4404" s="191"/>
      <c r="I4404" s="191"/>
      <c r="J4404" s="191"/>
      <c r="K4404" s="191"/>
      <c r="L4404" s="191"/>
      <c r="M4404" s="191"/>
      <c r="N4404" s="191"/>
    </row>
    <row r="4405" spans="1:14" s="434" customFormat="1">
      <c r="A4405" s="191"/>
      <c r="B4405" s="191"/>
      <c r="C4405" s="63"/>
      <c r="D4405" s="191"/>
      <c r="E4405" s="63"/>
      <c r="F4405" s="63"/>
      <c r="G4405" s="191"/>
      <c r="H4405" s="191"/>
      <c r="I4405" s="191"/>
      <c r="J4405" s="191"/>
      <c r="K4405" s="191"/>
      <c r="L4405" s="191"/>
      <c r="M4405" s="191"/>
      <c r="N4405" s="191"/>
    </row>
    <row r="4406" spans="1:14" s="434" customFormat="1">
      <c r="A4406" s="191"/>
      <c r="B4406" s="191"/>
      <c r="C4406" s="63"/>
      <c r="D4406" s="191"/>
      <c r="E4406" s="63"/>
      <c r="F4406" s="63"/>
      <c r="G4406" s="191"/>
      <c r="H4406" s="191"/>
      <c r="I4406" s="191"/>
      <c r="J4406" s="191"/>
      <c r="K4406" s="191"/>
      <c r="L4406" s="191"/>
      <c r="M4406" s="191"/>
      <c r="N4406" s="191"/>
    </row>
    <row r="4407" spans="1:14" s="434" customFormat="1">
      <c r="A4407" s="191"/>
      <c r="B4407" s="191"/>
      <c r="C4407" s="63"/>
      <c r="D4407" s="191"/>
      <c r="E4407" s="63"/>
      <c r="F4407" s="63"/>
      <c r="G4407" s="191"/>
      <c r="H4407" s="191"/>
      <c r="I4407" s="191"/>
      <c r="J4407" s="191"/>
      <c r="K4407" s="191"/>
      <c r="L4407" s="191"/>
      <c r="M4407" s="191"/>
      <c r="N4407" s="191"/>
    </row>
    <row r="4408" spans="1:14" s="434" customFormat="1">
      <c r="A4408" s="191"/>
      <c r="B4408" s="191"/>
      <c r="C4408" s="63"/>
      <c r="D4408" s="191"/>
      <c r="E4408" s="63"/>
      <c r="F4408" s="63"/>
      <c r="G4408" s="191"/>
      <c r="H4408" s="191"/>
      <c r="I4408" s="191"/>
      <c r="J4408" s="191"/>
      <c r="K4408" s="191"/>
      <c r="L4408" s="191"/>
      <c r="M4408" s="191"/>
      <c r="N4408" s="191"/>
    </row>
    <row r="4409" spans="1:14" s="434" customFormat="1">
      <c r="A4409" s="191"/>
      <c r="B4409" s="191"/>
      <c r="C4409" s="63"/>
      <c r="D4409" s="191"/>
      <c r="E4409" s="63"/>
      <c r="F4409" s="63"/>
      <c r="G4409" s="191"/>
      <c r="H4409" s="191"/>
      <c r="I4409" s="191"/>
      <c r="J4409" s="191"/>
      <c r="K4409" s="191"/>
      <c r="L4409" s="191"/>
      <c r="M4409" s="191"/>
      <c r="N4409" s="191"/>
    </row>
    <row r="4410" spans="1:14" s="434" customFormat="1">
      <c r="A4410" s="191"/>
      <c r="B4410" s="191"/>
      <c r="C4410" s="63"/>
      <c r="D4410" s="191"/>
      <c r="E4410" s="63"/>
      <c r="F4410" s="63"/>
      <c r="G4410" s="191"/>
      <c r="H4410" s="191"/>
      <c r="I4410" s="191"/>
      <c r="J4410" s="191"/>
      <c r="K4410" s="191"/>
      <c r="L4410" s="191"/>
      <c r="M4410" s="191"/>
      <c r="N4410" s="191"/>
    </row>
    <row r="4411" spans="1:14" s="434" customFormat="1">
      <c r="A4411" s="191"/>
      <c r="B4411" s="191"/>
      <c r="C4411" s="63"/>
      <c r="D4411" s="191"/>
      <c r="E4411" s="63"/>
      <c r="F4411" s="63"/>
      <c r="G4411" s="191"/>
      <c r="H4411" s="191"/>
      <c r="I4411" s="191"/>
      <c r="J4411" s="191"/>
      <c r="K4411" s="191"/>
      <c r="L4411" s="191"/>
      <c r="M4411" s="191"/>
      <c r="N4411" s="191"/>
    </row>
    <row r="4412" spans="1:14" s="434" customFormat="1">
      <c r="A4412" s="191"/>
      <c r="B4412" s="191"/>
      <c r="C4412" s="63"/>
      <c r="D4412" s="191"/>
      <c r="E4412" s="63"/>
      <c r="F4412" s="63"/>
      <c r="G4412" s="191"/>
      <c r="H4412" s="191"/>
      <c r="I4412" s="191"/>
      <c r="J4412" s="191"/>
      <c r="K4412" s="191"/>
      <c r="L4412" s="191"/>
      <c r="M4412" s="191"/>
      <c r="N4412" s="191"/>
    </row>
    <row r="4413" spans="1:14" s="434" customFormat="1">
      <c r="A4413" s="191"/>
      <c r="B4413" s="191"/>
      <c r="C4413" s="63"/>
      <c r="D4413" s="191"/>
      <c r="E4413" s="63"/>
      <c r="F4413" s="63"/>
      <c r="G4413" s="191"/>
      <c r="H4413" s="191"/>
      <c r="I4413" s="191"/>
      <c r="J4413" s="191"/>
      <c r="K4413" s="191"/>
      <c r="L4413" s="191"/>
      <c r="M4413" s="191"/>
      <c r="N4413" s="191"/>
    </row>
    <row r="4414" spans="1:14" s="434" customFormat="1">
      <c r="A4414" s="191"/>
      <c r="B4414" s="191"/>
      <c r="C4414" s="63"/>
      <c r="D4414" s="191"/>
      <c r="E4414" s="63"/>
      <c r="F4414" s="63"/>
      <c r="G4414" s="191"/>
      <c r="H4414" s="191"/>
      <c r="I4414" s="191"/>
      <c r="J4414" s="191"/>
      <c r="K4414" s="191"/>
      <c r="L4414" s="191"/>
      <c r="M4414" s="191"/>
      <c r="N4414" s="191"/>
    </row>
    <row r="4415" spans="1:14" s="434" customFormat="1">
      <c r="A4415" s="191"/>
      <c r="B4415" s="191"/>
      <c r="C4415" s="63"/>
      <c r="D4415" s="191"/>
      <c r="E4415" s="63"/>
      <c r="F4415" s="63"/>
      <c r="G4415" s="191"/>
      <c r="H4415" s="191"/>
      <c r="I4415" s="191"/>
      <c r="J4415" s="191"/>
      <c r="K4415" s="191"/>
      <c r="L4415" s="191"/>
      <c r="M4415" s="191"/>
      <c r="N4415" s="191"/>
    </row>
    <row r="4416" spans="1:14" s="434" customFormat="1">
      <c r="A4416" s="191"/>
      <c r="B4416" s="191"/>
      <c r="C4416" s="63"/>
      <c r="D4416" s="191"/>
      <c r="E4416" s="63"/>
      <c r="F4416" s="63"/>
      <c r="G4416" s="191"/>
      <c r="H4416" s="191"/>
      <c r="I4416" s="191"/>
      <c r="J4416" s="191"/>
      <c r="K4416" s="191"/>
      <c r="L4416" s="191"/>
      <c r="M4416" s="191"/>
      <c r="N4416" s="191"/>
    </row>
    <row r="4417" spans="1:14" s="434" customFormat="1">
      <c r="A4417" s="191"/>
      <c r="B4417" s="191"/>
      <c r="C4417" s="63"/>
      <c r="D4417" s="191"/>
      <c r="E4417" s="63"/>
      <c r="F4417" s="63"/>
      <c r="G4417" s="191"/>
      <c r="H4417" s="191"/>
      <c r="I4417" s="191"/>
      <c r="J4417" s="191"/>
      <c r="K4417" s="191"/>
      <c r="L4417" s="191"/>
      <c r="M4417" s="191"/>
      <c r="N4417" s="191"/>
    </row>
    <row r="4418" spans="1:14" s="434" customFormat="1">
      <c r="A4418" s="191"/>
      <c r="B4418" s="191"/>
      <c r="C4418" s="63"/>
      <c r="D4418" s="191"/>
      <c r="E4418" s="63"/>
      <c r="F4418" s="63"/>
      <c r="G4418" s="191"/>
      <c r="H4418" s="191"/>
      <c r="I4418" s="191"/>
      <c r="J4418" s="191"/>
      <c r="K4418" s="191"/>
      <c r="L4418" s="191"/>
      <c r="M4418" s="191"/>
      <c r="N4418" s="191"/>
    </row>
    <row r="4419" spans="1:14" s="434" customFormat="1">
      <c r="A4419" s="191"/>
      <c r="B4419" s="191"/>
      <c r="C4419" s="63"/>
      <c r="D4419" s="191"/>
      <c r="E4419" s="63"/>
      <c r="F4419" s="63"/>
      <c r="G4419" s="191"/>
      <c r="H4419" s="191"/>
      <c r="I4419" s="191"/>
      <c r="J4419" s="191"/>
      <c r="K4419" s="191"/>
      <c r="L4419" s="191"/>
      <c r="M4419" s="191"/>
      <c r="N4419" s="191"/>
    </row>
    <row r="4420" spans="1:14" s="434" customFormat="1">
      <c r="A4420" s="191"/>
      <c r="B4420" s="191"/>
      <c r="C4420" s="63"/>
      <c r="D4420" s="191"/>
      <c r="E4420" s="63"/>
      <c r="F4420" s="63"/>
      <c r="G4420" s="191"/>
      <c r="H4420" s="191"/>
      <c r="I4420" s="191"/>
      <c r="J4420" s="191"/>
      <c r="K4420" s="191"/>
      <c r="L4420" s="191"/>
      <c r="M4420" s="191"/>
      <c r="N4420" s="191"/>
    </row>
    <row r="4421" spans="1:14" s="434" customFormat="1">
      <c r="A4421" s="191"/>
      <c r="B4421" s="191"/>
      <c r="C4421" s="63"/>
      <c r="D4421" s="191"/>
      <c r="E4421" s="63"/>
      <c r="F4421" s="63"/>
      <c r="G4421" s="191"/>
      <c r="H4421" s="191"/>
      <c r="I4421" s="191"/>
      <c r="J4421" s="191"/>
      <c r="K4421" s="191"/>
      <c r="L4421" s="191"/>
      <c r="M4421" s="191"/>
      <c r="N4421" s="191"/>
    </row>
    <row r="4422" spans="1:14" s="434" customFormat="1">
      <c r="A4422" s="191"/>
      <c r="B4422" s="191"/>
      <c r="C4422" s="63"/>
      <c r="D4422" s="191"/>
      <c r="E4422" s="63"/>
      <c r="F4422" s="63"/>
      <c r="G4422" s="191"/>
      <c r="H4422" s="191"/>
      <c r="I4422" s="191"/>
      <c r="J4422" s="191"/>
      <c r="K4422" s="191"/>
      <c r="L4422" s="191"/>
      <c r="M4422" s="191"/>
      <c r="N4422" s="191"/>
    </row>
    <row r="4423" spans="1:14" s="434" customFormat="1">
      <c r="A4423" s="191"/>
      <c r="B4423" s="191"/>
      <c r="C4423" s="63"/>
      <c r="D4423" s="191"/>
      <c r="E4423" s="63"/>
      <c r="F4423" s="63"/>
      <c r="G4423" s="191"/>
      <c r="H4423" s="191"/>
      <c r="I4423" s="191"/>
      <c r="J4423" s="191"/>
      <c r="K4423" s="191"/>
      <c r="L4423" s="191"/>
      <c r="M4423" s="191"/>
      <c r="N4423" s="191"/>
    </row>
    <row r="4424" spans="1:14" s="434" customFormat="1">
      <c r="A4424" s="191"/>
      <c r="B4424" s="191"/>
      <c r="C4424" s="63"/>
      <c r="D4424" s="191"/>
      <c r="E4424" s="63"/>
      <c r="F4424" s="63"/>
      <c r="G4424" s="191"/>
      <c r="H4424" s="191"/>
      <c r="I4424" s="191"/>
      <c r="J4424" s="191"/>
      <c r="K4424" s="191"/>
      <c r="L4424" s="191"/>
      <c r="M4424" s="191"/>
      <c r="N4424" s="191"/>
    </row>
    <row r="4425" spans="1:14" s="434" customFormat="1">
      <c r="A4425" s="191"/>
      <c r="B4425" s="191"/>
      <c r="C4425" s="63"/>
      <c r="D4425" s="191"/>
      <c r="E4425" s="63"/>
      <c r="F4425" s="63"/>
      <c r="G4425" s="191"/>
      <c r="H4425" s="191"/>
      <c r="I4425" s="191"/>
      <c r="J4425" s="191"/>
      <c r="K4425" s="191"/>
      <c r="L4425" s="191"/>
      <c r="M4425" s="191"/>
      <c r="N4425" s="191"/>
    </row>
    <row r="4426" spans="1:14" s="434" customFormat="1">
      <c r="A4426" s="191"/>
      <c r="B4426" s="191"/>
      <c r="C4426" s="63"/>
      <c r="D4426" s="191"/>
      <c r="E4426" s="63"/>
      <c r="F4426" s="63"/>
      <c r="G4426" s="191"/>
      <c r="H4426" s="191"/>
      <c r="I4426" s="191"/>
      <c r="J4426" s="191"/>
      <c r="K4426" s="191"/>
      <c r="L4426" s="191"/>
      <c r="M4426" s="191"/>
      <c r="N4426" s="191"/>
    </row>
    <row r="4427" spans="1:14" s="434" customFormat="1">
      <c r="A4427" s="191"/>
      <c r="B4427" s="191"/>
      <c r="C4427" s="63"/>
      <c r="D4427" s="191"/>
      <c r="E4427" s="63"/>
      <c r="F4427" s="63"/>
      <c r="G4427" s="191"/>
      <c r="H4427" s="191"/>
      <c r="I4427" s="191"/>
      <c r="J4427" s="191"/>
      <c r="K4427" s="191"/>
      <c r="L4427" s="191"/>
      <c r="M4427" s="191"/>
      <c r="N4427" s="191"/>
    </row>
    <row r="4428" spans="1:14" s="434" customFormat="1">
      <c r="A4428" s="191"/>
      <c r="B4428" s="191"/>
      <c r="C4428" s="63"/>
      <c r="D4428" s="191"/>
      <c r="E4428" s="63"/>
      <c r="F4428" s="63"/>
      <c r="G4428" s="191"/>
      <c r="H4428" s="191"/>
      <c r="I4428" s="191"/>
      <c r="J4428" s="191"/>
      <c r="K4428" s="191"/>
      <c r="L4428" s="191"/>
      <c r="M4428" s="191"/>
      <c r="N4428" s="191"/>
    </row>
    <row r="4429" spans="1:14" s="434" customFormat="1">
      <c r="A4429" s="191"/>
      <c r="B4429" s="191"/>
      <c r="C4429" s="63"/>
      <c r="D4429" s="191"/>
      <c r="E4429" s="63"/>
      <c r="F4429" s="63"/>
      <c r="G4429" s="191"/>
      <c r="H4429" s="191"/>
      <c r="I4429" s="191"/>
      <c r="J4429" s="191"/>
      <c r="K4429" s="191"/>
      <c r="L4429" s="191"/>
      <c r="M4429" s="191"/>
      <c r="N4429" s="191"/>
    </row>
    <row r="4430" spans="1:14" s="434" customFormat="1">
      <c r="A4430" s="191"/>
      <c r="B4430" s="191"/>
      <c r="C4430" s="63"/>
      <c r="D4430" s="191"/>
      <c r="E4430" s="63"/>
      <c r="F4430" s="63"/>
      <c r="G4430" s="191"/>
      <c r="H4430" s="191"/>
      <c r="I4430" s="191"/>
      <c r="J4430" s="191"/>
      <c r="K4430" s="191"/>
      <c r="L4430" s="191"/>
      <c r="M4430" s="191"/>
      <c r="N4430" s="191"/>
    </row>
    <row r="4431" spans="1:14" s="434" customFormat="1">
      <c r="A4431" s="191"/>
      <c r="B4431" s="191"/>
      <c r="C4431" s="63"/>
      <c r="D4431" s="191"/>
      <c r="E4431" s="63"/>
      <c r="F4431" s="63"/>
      <c r="G4431" s="191"/>
      <c r="H4431" s="191"/>
      <c r="I4431" s="191"/>
      <c r="J4431" s="191"/>
      <c r="K4431" s="191"/>
      <c r="L4431" s="191"/>
      <c r="M4431" s="191"/>
      <c r="N4431" s="191"/>
    </row>
    <row r="4432" spans="1:14" s="434" customFormat="1">
      <c r="A4432" s="191"/>
      <c r="B4432" s="191"/>
      <c r="C4432" s="63"/>
      <c r="D4432" s="191"/>
      <c r="E4432" s="63"/>
      <c r="F4432" s="63"/>
      <c r="G4432" s="191"/>
      <c r="H4432" s="191"/>
      <c r="I4432" s="191"/>
      <c r="J4432" s="191"/>
      <c r="K4432" s="191"/>
      <c r="L4432" s="191"/>
      <c r="M4432" s="191"/>
      <c r="N4432" s="191"/>
    </row>
    <row r="4433" spans="1:14" s="434" customFormat="1">
      <c r="A4433" s="191"/>
      <c r="B4433" s="191"/>
      <c r="C4433" s="63"/>
      <c r="D4433" s="191"/>
      <c r="E4433" s="63"/>
      <c r="F4433" s="63"/>
      <c r="G4433" s="191"/>
      <c r="H4433" s="191"/>
      <c r="I4433" s="191"/>
      <c r="J4433" s="191"/>
      <c r="K4433" s="191"/>
      <c r="L4433" s="191"/>
      <c r="M4433" s="191"/>
      <c r="N4433" s="191"/>
    </row>
    <row r="4434" spans="1:14" s="434" customFormat="1">
      <c r="A4434" s="191"/>
      <c r="B4434" s="191"/>
      <c r="C4434" s="63"/>
      <c r="D4434" s="191"/>
      <c r="E4434" s="63"/>
      <c r="F4434" s="63"/>
      <c r="G4434" s="191"/>
      <c r="H4434" s="191"/>
      <c r="I4434" s="191"/>
      <c r="J4434" s="191"/>
      <c r="K4434" s="191"/>
      <c r="L4434" s="191"/>
      <c r="M4434" s="191"/>
      <c r="N4434" s="191"/>
    </row>
    <row r="4435" spans="1:14" s="434" customFormat="1">
      <c r="A4435" s="191"/>
      <c r="B4435" s="191"/>
      <c r="C4435" s="63"/>
      <c r="D4435" s="191"/>
      <c r="E4435" s="63"/>
      <c r="F4435" s="63"/>
      <c r="G4435" s="191"/>
      <c r="H4435" s="191"/>
      <c r="I4435" s="191"/>
      <c r="J4435" s="191"/>
      <c r="K4435" s="191"/>
      <c r="L4435" s="191"/>
      <c r="M4435" s="191"/>
      <c r="N4435" s="191"/>
    </row>
    <row r="4436" spans="1:14" s="434" customFormat="1">
      <c r="A4436" s="191"/>
      <c r="B4436" s="191"/>
      <c r="C4436" s="63"/>
      <c r="D4436" s="191"/>
      <c r="E4436" s="63"/>
      <c r="F4436" s="63"/>
      <c r="G4436" s="191"/>
      <c r="H4436" s="191"/>
      <c r="I4436" s="191"/>
      <c r="J4436" s="191"/>
      <c r="K4436" s="191"/>
      <c r="L4436" s="191"/>
      <c r="M4436" s="191"/>
      <c r="N4436" s="191"/>
    </row>
    <row r="4437" spans="1:14" s="434" customFormat="1">
      <c r="A4437" s="191"/>
      <c r="B4437" s="191"/>
      <c r="C4437" s="63"/>
      <c r="D4437" s="191"/>
      <c r="E4437" s="63"/>
      <c r="F4437" s="63"/>
      <c r="G4437" s="191"/>
      <c r="H4437" s="191"/>
      <c r="I4437" s="191"/>
      <c r="J4437" s="191"/>
      <c r="K4437" s="191"/>
      <c r="L4437" s="191"/>
      <c r="M4437" s="191"/>
      <c r="N4437" s="191"/>
    </row>
    <row r="4438" spans="1:14" s="434" customFormat="1">
      <c r="A4438" s="191"/>
      <c r="B4438" s="191"/>
      <c r="C4438" s="63"/>
      <c r="D4438" s="191"/>
      <c r="E4438" s="63"/>
      <c r="F4438" s="63"/>
      <c r="G4438" s="191"/>
      <c r="H4438" s="191"/>
      <c r="I4438" s="191"/>
      <c r="J4438" s="191"/>
      <c r="K4438" s="191"/>
      <c r="L4438" s="191"/>
      <c r="M4438" s="191"/>
      <c r="N4438" s="191"/>
    </row>
    <row r="4439" spans="1:14" s="434" customFormat="1">
      <c r="A4439" s="191"/>
      <c r="B4439" s="191"/>
      <c r="C4439" s="63"/>
      <c r="D4439" s="191"/>
      <c r="E4439" s="63"/>
      <c r="F4439" s="63"/>
      <c r="G4439" s="191"/>
      <c r="H4439" s="191"/>
      <c r="I4439" s="191"/>
      <c r="J4439" s="191"/>
      <c r="K4439" s="191"/>
      <c r="L4439" s="191"/>
      <c r="M4439" s="191"/>
      <c r="N4439" s="191"/>
    </row>
    <row r="4440" spans="1:14" s="434" customFormat="1">
      <c r="A4440" s="191"/>
      <c r="B4440" s="191"/>
      <c r="C4440" s="63"/>
      <c r="D4440" s="191"/>
      <c r="E4440" s="63"/>
      <c r="F4440" s="63"/>
      <c r="G4440" s="191"/>
      <c r="H4440" s="191"/>
      <c r="I4440" s="191"/>
      <c r="J4440" s="191"/>
      <c r="K4440" s="191"/>
      <c r="L4440" s="191"/>
      <c r="M4440" s="191"/>
      <c r="N4440" s="191"/>
    </row>
    <row r="4441" spans="1:14" s="434" customFormat="1">
      <c r="A4441" s="191"/>
      <c r="B4441" s="191"/>
      <c r="C4441" s="63"/>
      <c r="D4441" s="191"/>
      <c r="E4441" s="63"/>
      <c r="F4441" s="63"/>
      <c r="G4441" s="191"/>
      <c r="H4441" s="191"/>
      <c r="I4441" s="191"/>
      <c r="J4441" s="191"/>
      <c r="K4441" s="191"/>
      <c r="L4441" s="191"/>
      <c r="M4441" s="191"/>
      <c r="N4441" s="191"/>
    </row>
    <row r="4442" spans="1:14" s="434" customFormat="1">
      <c r="A4442" s="191"/>
      <c r="B4442" s="191"/>
      <c r="C4442" s="63"/>
      <c r="D4442" s="191"/>
      <c r="E4442" s="63"/>
      <c r="F4442" s="63"/>
      <c r="G4442" s="191"/>
      <c r="H4442" s="191"/>
      <c r="I4442" s="191"/>
      <c r="J4442" s="191"/>
      <c r="K4442" s="191"/>
      <c r="L4442" s="191"/>
      <c r="M4442" s="191"/>
      <c r="N4442" s="191"/>
    </row>
    <row r="4443" spans="1:14" s="434" customFormat="1">
      <c r="A4443" s="191"/>
      <c r="B4443" s="191"/>
      <c r="C4443" s="63"/>
      <c r="D4443" s="191"/>
      <c r="E4443" s="63"/>
      <c r="F4443" s="63"/>
      <c r="G4443" s="191"/>
      <c r="H4443" s="191"/>
      <c r="I4443" s="191"/>
      <c r="J4443" s="191"/>
      <c r="K4443" s="191"/>
      <c r="L4443" s="191"/>
      <c r="M4443" s="191"/>
      <c r="N4443" s="191"/>
    </row>
    <row r="4444" spans="1:14" s="434" customFormat="1">
      <c r="A4444" s="191"/>
      <c r="B4444" s="191"/>
      <c r="C4444" s="63"/>
      <c r="D4444" s="191"/>
      <c r="E4444" s="63"/>
      <c r="F4444" s="63"/>
      <c r="G4444" s="191"/>
      <c r="H4444" s="191"/>
      <c r="I4444" s="191"/>
      <c r="J4444" s="191"/>
      <c r="K4444" s="191"/>
      <c r="L4444" s="191"/>
      <c r="M4444" s="191"/>
      <c r="N4444" s="191"/>
    </row>
    <row r="4445" spans="1:14" s="434" customFormat="1">
      <c r="A4445" s="191"/>
      <c r="B4445" s="191"/>
      <c r="C4445" s="63"/>
      <c r="D4445" s="191"/>
      <c r="E4445" s="63"/>
      <c r="F4445" s="63"/>
      <c r="G4445" s="191"/>
      <c r="H4445" s="191"/>
      <c r="I4445" s="191"/>
      <c r="J4445" s="191"/>
      <c r="K4445" s="191"/>
      <c r="L4445" s="191"/>
      <c r="M4445" s="191"/>
      <c r="N4445" s="191"/>
    </row>
    <row r="4446" spans="1:14" s="434" customFormat="1">
      <c r="A4446" s="191"/>
      <c r="B4446" s="191"/>
      <c r="C4446" s="63"/>
      <c r="D4446" s="191"/>
      <c r="E4446" s="63"/>
      <c r="F4446" s="63"/>
      <c r="G4446" s="191"/>
      <c r="H4446" s="191"/>
      <c r="I4446" s="191"/>
      <c r="J4446" s="191"/>
      <c r="K4446" s="191"/>
      <c r="L4446" s="191"/>
      <c r="M4446" s="191"/>
      <c r="N4446" s="191"/>
    </row>
    <row r="4447" spans="1:14" s="434" customFormat="1">
      <c r="A4447" s="191"/>
      <c r="B4447" s="191"/>
      <c r="C4447" s="63"/>
      <c r="D4447" s="191"/>
      <c r="E4447" s="63"/>
      <c r="F4447" s="63"/>
      <c r="G4447" s="191"/>
      <c r="H4447" s="191"/>
      <c r="I4447" s="191"/>
      <c r="J4447" s="191"/>
      <c r="K4447" s="191"/>
      <c r="L4447" s="191"/>
      <c r="M4447" s="191"/>
      <c r="N4447" s="191"/>
    </row>
    <row r="4448" spans="1:14" s="434" customFormat="1">
      <c r="A4448" s="191"/>
      <c r="B4448" s="191"/>
      <c r="C4448" s="63"/>
      <c r="D4448" s="191"/>
      <c r="E4448" s="63"/>
      <c r="F4448" s="63"/>
      <c r="G4448" s="191"/>
      <c r="H4448" s="191"/>
      <c r="I4448" s="191"/>
      <c r="J4448" s="191"/>
      <c r="K4448" s="191"/>
      <c r="L4448" s="191"/>
      <c r="M4448" s="191"/>
      <c r="N4448" s="191"/>
    </row>
    <row r="4449" spans="1:14" s="434" customFormat="1">
      <c r="A4449" s="191"/>
      <c r="B4449" s="191"/>
      <c r="C4449" s="63"/>
      <c r="D4449" s="191"/>
      <c r="E4449" s="63"/>
      <c r="F4449" s="63"/>
      <c r="G4449" s="191"/>
      <c r="H4449" s="191"/>
      <c r="I4449" s="191"/>
      <c r="J4449" s="191"/>
      <c r="K4449" s="191"/>
      <c r="L4449" s="191"/>
      <c r="M4449" s="191"/>
      <c r="N4449" s="191"/>
    </row>
    <row r="4450" spans="1:14" s="434" customFormat="1">
      <c r="A4450" s="191"/>
      <c r="B4450" s="191"/>
      <c r="C4450" s="63"/>
      <c r="D4450" s="191"/>
      <c r="E4450" s="63"/>
      <c r="F4450" s="63"/>
      <c r="G4450" s="191"/>
      <c r="H4450" s="191"/>
      <c r="I4450" s="191"/>
      <c r="J4450" s="191"/>
      <c r="K4450" s="191"/>
      <c r="L4450" s="191"/>
      <c r="M4450" s="191"/>
      <c r="N4450" s="191"/>
    </row>
    <row r="4451" spans="1:14" s="434" customFormat="1">
      <c r="A4451" s="191"/>
      <c r="B4451" s="191"/>
      <c r="C4451" s="63"/>
      <c r="D4451" s="191"/>
      <c r="E4451" s="63"/>
      <c r="F4451" s="63"/>
      <c r="G4451" s="191"/>
      <c r="H4451" s="191"/>
      <c r="I4451" s="191"/>
      <c r="J4451" s="191"/>
      <c r="K4451" s="191"/>
      <c r="L4451" s="191"/>
      <c r="M4451" s="191"/>
      <c r="N4451" s="191"/>
    </row>
    <row r="4452" spans="1:14" s="434" customFormat="1">
      <c r="A4452" s="191"/>
      <c r="B4452" s="191"/>
      <c r="C4452" s="63"/>
      <c r="D4452" s="191"/>
      <c r="E4452" s="63"/>
      <c r="F4452" s="63"/>
      <c r="G4452" s="191"/>
      <c r="H4452" s="191"/>
      <c r="I4452" s="191"/>
      <c r="J4452" s="191"/>
      <c r="K4452" s="191"/>
      <c r="L4452" s="191"/>
      <c r="M4452" s="191"/>
      <c r="N4452" s="191"/>
    </row>
    <row r="4453" spans="1:14" s="434" customFormat="1">
      <c r="A4453" s="191"/>
      <c r="B4453" s="191"/>
      <c r="C4453" s="63"/>
      <c r="D4453" s="191"/>
      <c r="E4453" s="63"/>
      <c r="F4453" s="63"/>
      <c r="G4453" s="191"/>
      <c r="H4453" s="191"/>
      <c r="I4453" s="191"/>
      <c r="J4453" s="191"/>
      <c r="K4453" s="191"/>
      <c r="L4453" s="191"/>
      <c r="M4453" s="191"/>
      <c r="N4453" s="191"/>
    </row>
    <row r="4454" spans="1:14" s="434" customFormat="1">
      <c r="A4454" s="191"/>
      <c r="B4454" s="191"/>
      <c r="C4454" s="63"/>
      <c r="D4454" s="191"/>
      <c r="E4454" s="63"/>
      <c r="F4454" s="63"/>
      <c r="G4454" s="191"/>
      <c r="H4454" s="191"/>
      <c r="I4454" s="191"/>
      <c r="J4454" s="191"/>
      <c r="K4454" s="191"/>
      <c r="L4454" s="191"/>
      <c r="M4454" s="191"/>
      <c r="N4454" s="191"/>
    </row>
    <row r="4455" spans="1:14" s="434" customFormat="1">
      <c r="A4455" s="191"/>
      <c r="B4455" s="191"/>
      <c r="C4455" s="63"/>
      <c r="D4455" s="191"/>
      <c r="E4455" s="63"/>
      <c r="F4455" s="63"/>
      <c r="G4455" s="191"/>
      <c r="H4455" s="191"/>
      <c r="I4455" s="191"/>
      <c r="J4455" s="191"/>
      <c r="K4455" s="191"/>
      <c r="L4455" s="191"/>
      <c r="M4455" s="191"/>
      <c r="N4455" s="191"/>
    </row>
    <row r="4456" spans="1:14" s="434" customFormat="1">
      <c r="A4456" s="191"/>
      <c r="B4456" s="191"/>
      <c r="C4456" s="63"/>
      <c r="D4456" s="191"/>
      <c r="E4456" s="63"/>
      <c r="F4456" s="63"/>
      <c r="G4456" s="191"/>
      <c r="H4456" s="191"/>
      <c r="I4456" s="191"/>
      <c r="J4456" s="191"/>
      <c r="K4456" s="191"/>
      <c r="L4456" s="191"/>
      <c r="M4456" s="191"/>
      <c r="N4456" s="191"/>
    </row>
    <row r="4457" spans="1:14" s="434" customFormat="1">
      <c r="A4457" s="191"/>
      <c r="B4457" s="191"/>
      <c r="C4457" s="63"/>
      <c r="D4457" s="191"/>
      <c r="E4457" s="63"/>
      <c r="F4457" s="63"/>
      <c r="G4457" s="191"/>
      <c r="H4457" s="191"/>
      <c r="I4457" s="191"/>
      <c r="J4457" s="191"/>
      <c r="K4457" s="191"/>
      <c r="L4457" s="191"/>
      <c r="M4457" s="191"/>
      <c r="N4457" s="191"/>
    </row>
    <row r="4458" spans="1:14" s="434" customFormat="1">
      <c r="A4458" s="191"/>
      <c r="B4458" s="191"/>
      <c r="C4458" s="63"/>
      <c r="D4458" s="191"/>
      <c r="E4458" s="63"/>
      <c r="F4458" s="63"/>
      <c r="G4458" s="191"/>
      <c r="H4458" s="191"/>
      <c r="I4458" s="191"/>
      <c r="J4458" s="191"/>
      <c r="K4458" s="191"/>
      <c r="L4458" s="191"/>
      <c r="M4458" s="191"/>
      <c r="N4458" s="191"/>
    </row>
    <row r="4459" spans="1:14" s="434" customFormat="1">
      <c r="A4459" s="191"/>
      <c r="B4459" s="191"/>
      <c r="C4459" s="63"/>
      <c r="D4459" s="191"/>
      <c r="E4459" s="63"/>
      <c r="F4459" s="63"/>
      <c r="G4459" s="191"/>
      <c r="H4459" s="191"/>
      <c r="I4459" s="191"/>
      <c r="J4459" s="191"/>
      <c r="K4459" s="191"/>
      <c r="L4459" s="191"/>
      <c r="M4459" s="191"/>
      <c r="N4459" s="191"/>
    </row>
    <row r="4460" spans="1:14" s="434" customFormat="1">
      <c r="A4460" s="191"/>
      <c r="B4460" s="191"/>
      <c r="C4460" s="63"/>
      <c r="D4460" s="191"/>
      <c r="E4460" s="63"/>
      <c r="F4460" s="63"/>
      <c r="G4460" s="191"/>
      <c r="H4460" s="191"/>
      <c r="I4460" s="191"/>
      <c r="J4460" s="191"/>
      <c r="K4460" s="191"/>
      <c r="L4460" s="191"/>
      <c r="M4460" s="191"/>
      <c r="N4460" s="191"/>
    </row>
    <row r="4461" spans="1:14" s="434" customFormat="1">
      <c r="A4461" s="191"/>
      <c r="B4461" s="191"/>
      <c r="C4461" s="63"/>
      <c r="D4461" s="191"/>
      <c r="E4461" s="63"/>
      <c r="F4461" s="63"/>
      <c r="G4461" s="191"/>
      <c r="H4461" s="191"/>
      <c r="I4461" s="191"/>
      <c r="J4461" s="191"/>
      <c r="K4461" s="191"/>
      <c r="L4461" s="191"/>
      <c r="M4461" s="191"/>
      <c r="N4461" s="191"/>
    </row>
    <row r="4462" spans="1:14" s="434" customFormat="1">
      <c r="A4462" s="191"/>
      <c r="B4462" s="191"/>
      <c r="C4462" s="63"/>
      <c r="D4462" s="191"/>
      <c r="E4462" s="63"/>
      <c r="F4462" s="63"/>
      <c r="G4462" s="191"/>
      <c r="H4462" s="191"/>
      <c r="I4462" s="191"/>
      <c r="J4462" s="191"/>
      <c r="K4462" s="191"/>
      <c r="L4462" s="191"/>
      <c r="M4462" s="191"/>
      <c r="N4462" s="191"/>
    </row>
    <row r="4463" spans="1:14" s="434" customFormat="1">
      <c r="A4463" s="191"/>
      <c r="B4463" s="191"/>
      <c r="C4463" s="63"/>
      <c r="D4463" s="191"/>
      <c r="E4463" s="63"/>
      <c r="F4463" s="63"/>
      <c r="G4463" s="191"/>
      <c r="H4463" s="191"/>
      <c r="I4463" s="191"/>
      <c r="J4463" s="191"/>
      <c r="K4463" s="191"/>
      <c r="L4463" s="191"/>
      <c r="M4463" s="191"/>
      <c r="N4463" s="191"/>
    </row>
    <row r="4464" spans="1:14" s="434" customFormat="1">
      <c r="A4464" s="191"/>
      <c r="B4464" s="191"/>
      <c r="C4464" s="63"/>
      <c r="D4464" s="191"/>
      <c r="E4464" s="63"/>
      <c r="F4464" s="63"/>
      <c r="G4464" s="191"/>
      <c r="H4464" s="191"/>
      <c r="I4464" s="191"/>
      <c r="J4464" s="191"/>
      <c r="K4464" s="191"/>
      <c r="L4464" s="191"/>
      <c r="M4464" s="191"/>
      <c r="N4464" s="191"/>
    </row>
    <row r="4465" spans="1:14" s="434" customFormat="1">
      <c r="A4465" s="191"/>
      <c r="B4465" s="191"/>
      <c r="C4465" s="63"/>
      <c r="D4465" s="191"/>
      <c r="E4465" s="63"/>
      <c r="F4465" s="63"/>
      <c r="G4465" s="191"/>
      <c r="H4465" s="191"/>
      <c r="I4465" s="191"/>
      <c r="J4465" s="191"/>
      <c r="K4465" s="191"/>
      <c r="L4465" s="191"/>
      <c r="M4465" s="191"/>
      <c r="N4465" s="191"/>
    </row>
    <row r="4466" spans="1:14" s="434" customFormat="1">
      <c r="A4466" s="191"/>
      <c r="B4466" s="191"/>
      <c r="C4466" s="63"/>
      <c r="D4466" s="191"/>
      <c r="E4466" s="63"/>
      <c r="F4466" s="63"/>
      <c r="G4466" s="191"/>
      <c r="H4466" s="191"/>
      <c r="I4466" s="191"/>
      <c r="J4466" s="191"/>
      <c r="K4466" s="191"/>
      <c r="L4466" s="191"/>
      <c r="M4466" s="191"/>
      <c r="N4466" s="191"/>
    </row>
    <row r="4467" spans="1:14" s="434" customFormat="1">
      <c r="A4467" s="191"/>
      <c r="B4467" s="191"/>
      <c r="C4467" s="63"/>
      <c r="D4467" s="191"/>
      <c r="E4467" s="63"/>
      <c r="F4467" s="63"/>
      <c r="G4467" s="191"/>
      <c r="H4467" s="191"/>
      <c r="I4467" s="191"/>
      <c r="J4467" s="191"/>
      <c r="K4467" s="191"/>
      <c r="L4467" s="191"/>
      <c r="M4467" s="191"/>
      <c r="N4467" s="191"/>
    </row>
    <row r="4468" spans="1:14" s="434" customFormat="1">
      <c r="A4468" s="191"/>
      <c r="B4468" s="191"/>
      <c r="C4468" s="63"/>
      <c r="D4468" s="191"/>
      <c r="E4468" s="63"/>
      <c r="F4468" s="63"/>
      <c r="G4468" s="191"/>
      <c r="H4468" s="191"/>
      <c r="I4468" s="191"/>
      <c r="J4468" s="191"/>
      <c r="K4468" s="191"/>
      <c r="L4468" s="191"/>
      <c r="M4468" s="191"/>
      <c r="N4468" s="191"/>
    </row>
    <row r="4469" spans="1:14" s="434" customFormat="1">
      <c r="A4469" s="191"/>
      <c r="B4469" s="191"/>
      <c r="C4469" s="63"/>
      <c r="D4469" s="191"/>
      <c r="E4469" s="63"/>
      <c r="F4469" s="63"/>
      <c r="G4469" s="191"/>
      <c r="H4469" s="191"/>
      <c r="I4469" s="191"/>
      <c r="J4469" s="191"/>
      <c r="K4469" s="191"/>
      <c r="L4469" s="191"/>
      <c r="M4469" s="191"/>
      <c r="N4469" s="191"/>
    </row>
    <row r="4470" spans="1:14" s="434" customFormat="1">
      <c r="A4470" s="191"/>
      <c r="B4470" s="191"/>
      <c r="C4470" s="63"/>
      <c r="D4470" s="191"/>
      <c r="E4470" s="63"/>
      <c r="F4470" s="63"/>
      <c r="G4470" s="191"/>
      <c r="H4470" s="191"/>
      <c r="I4470" s="191"/>
      <c r="J4470" s="191"/>
      <c r="K4470" s="191"/>
      <c r="L4470" s="191"/>
      <c r="M4470" s="191"/>
      <c r="N4470" s="191"/>
    </row>
    <row r="4471" spans="1:14" s="434" customFormat="1">
      <c r="A4471" s="191"/>
      <c r="B4471" s="191"/>
      <c r="C4471" s="63"/>
      <c r="D4471" s="191"/>
      <c r="E4471" s="63"/>
      <c r="F4471" s="63"/>
      <c r="G4471" s="191"/>
      <c r="H4471" s="191"/>
      <c r="I4471" s="191"/>
      <c r="J4471" s="191"/>
      <c r="K4471" s="191"/>
      <c r="L4471" s="191"/>
      <c r="M4471" s="191"/>
      <c r="N4471" s="191"/>
    </row>
    <row r="4472" spans="1:14" s="434" customFormat="1">
      <c r="A4472" s="191"/>
      <c r="B4472" s="191"/>
      <c r="C4472" s="63"/>
      <c r="D4472" s="191"/>
      <c r="E4472" s="63"/>
      <c r="F4472" s="63"/>
      <c r="G4472" s="191"/>
      <c r="H4472" s="191"/>
      <c r="I4472" s="191"/>
      <c r="J4472" s="191"/>
      <c r="K4472" s="191"/>
      <c r="L4472" s="191"/>
      <c r="M4472" s="191"/>
      <c r="N4472" s="191"/>
    </row>
    <row r="4473" spans="1:14" s="434" customFormat="1">
      <c r="A4473" s="191"/>
      <c r="B4473" s="191"/>
      <c r="C4473" s="63"/>
      <c r="D4473" s="191"/>
      <c r="E4473" s="63"/>
      <c r="F4473" s="63"/>
      <c r="G4473" s="191"/>
      <c r="H4473" s="191"/>
      <c r="I4473" s="191"/>
      <c r="J4473" s="191"/>
      <c r="K4473" s="191"/>
      <c r="L4473" s="191"/>
      <c r="M4473" s="191"/>
      <c r="N4473" s="191"/>
    </row>
    <row r="4474" spans="1:14" s="434" customFormat="1">
      <c r="A4474" s="191"/>
      <c r="B4474" s="191"/>
      <c r="C4474" s="63"/>
      <c r="D4474" s="191"/>
      <c r="E4474" s="63"/>
      <c r="F4474" s="63"/>
      <c r="G4474" s="191"/>
      <c r="H4474" s="191"/>
      <c r="I4474" s="191"/>
      <c r="J4474" s="191"/>
      <c r="K4474" s="191"/>
      <c r="L4474" s="191"/>
      <c r="M4474" s="191"/>
      <c r="N4474" s="191"/>
    </row>
    <row r="4475" spans="1:14" s="434" customFormat="1">
      <c r="A4475" s="191"/>
      <c r="B4475" s="191"/>
      <c r="C4475" s="63"/>
      <c r="D4475" s="191"/>
      <c r="E4475" s="63"/>
      <c r="F4475" s="63"/>
      <c r="G4475" s="191"/>
      <c r="H4475" s="191"/>
      <c r="I4475" s="191"/>
      <c r="J4475" s="191"/>
      <c r="K4475" s="191"/>
      <c r="L4475" s="191"/>
      <c r="M4475" s="191"/>
      <c r="N4475" s="191"/>
    </row>
    <row r="4476" spans="1:14" s="434" customFormat="1">
      <c r="A4476" s="191"/>
      <c r="B4476" s="191"/>
      <c r="C4476" s="63"/>
      <c r="D4476" s="191"/>
      <c r="E4476" s="63"/>
      <c r="F4476" s="63"/>
      <c r="G4476" s="191"/>
      <c r="H4476" s="191"/>
      <c r="I4476" s="191"/>
      <c r="J4476" s="191"/>
      <c r="K4476" s="191"/>
      <c r="L4476" s="191"/>
      <c r="M4476" s="191"/>
      <c r="N4476" s="191"/>
    </row>
    <row r="4477" spans="1:14" s="434" customFormat="1">
      <c r="A4477" s="191"/>
      <c r="B4477" s="191"/>
      <c r="C4477" s="63"/>
      <c r="D4477" s="191"/>
      <c r="E4477" s="63"/>
      <c r="F4477" s="63"/>
      <c r="G4477" s="191"/>
      <c r="H4477" s="191"/>
      <c r="I4477" s="191"/>
      <c r="J4477" s="191"/>
      <c r="K4477" s="191"/>
      <c r="L4477" s="191"/>
      <c r="M4477" s="191"/>
      <c r="N4477" s="191"/>
    </row>
    <row r="4478" spans="1:14" s="434" customFormat="1">
      <c r="A4478" s="191"/>
      <c r="B4478" s="191"/>
      <c r="C4478" s="63"/>
      <c r="D4478" s="191"/>
      <c r="E4478" s="63"/>
      <c r="F4478" s="63"/>
      <c r="G4478" s="191"/>
      <c r="H4478" s="191"/>
      <c r="I4478" s="191"/>
      <c r="J4478" s="191"/>
      <c r="K4478" s="191"/>
      <c r="L4478" s="191"/>
      <c r="M4478" s="191"/>
      <c r="N4478" s="191"/>
    </row>
    <row r="4479" spans="1:14" s="434" customFormat="1">
      <c r="A4479" s="191"/>
      <c r="B4479" s="191"/>
      <c r="C4479" s="63"/>
      <c r="D4479" s="191"/>
      <c r="E4479" s="63"/>
      <c r="F4479" s="63"/>
      <c r="G4479" s="191"/>
      <c r="H4479" s="191"/>
      <c r="I4479" s="191"/>
      <c r="J4479" s="191"/>
      <c r="K4479" s="191"/>
      <c r="L4479" s="191"/>
      <c r="M4479" s="191"/>
      <c r="N4479" s="191"/>
    </row>
    <row r="4480" spans="1:14" s="434" customFormat="1">
      <c r="A4480" s="191"/>
      <c r="B4480" s="191"/>
      <c r="C4480" s="63"/>
      <c r="D4480" s="191"/>
      <c r="E4480" s="63"/>
      <c r="F4480" s="63"/>
      <c r="G4480" s="191"/>
      <c r="H4480" s="191"/>
      <c r="I4480" s="191"/>
      <c r="J4480" s="191"/>
      <c r="K4480" s="191"/>
      <c r="L4480" s="191"/>
      <c r="M4480" s="191"/>
      <c r="N4480" s="191"/>
    </row>
    <row r="4481" spans="1:14" s="434" customFormat="1">
      <c r="A4481" s="191"/>
      <c r="B4481" s="191"/>
      <c r="C4481" s="63"/>
      <c r="D4481" s="191"/>
      <c r="E4481" s="63"/>
      <c r="F4481" s="63"/>
      <c r="G4481" s="191"/>
      <c r="H4481" s="191"/>
      <c r="I4481" s="191"/>
      <c r="J4481" s="191"/>
      <c r="K4481" s="191"/>
      <c r="L4481" s="191"/>
      <c r="M4481" s="191"/>
      <c r="N4481" s="191"/>
    </row>
    <row r="4482" spans="1:14" s="434" customFormat="1">
      <c r="A4482" s="191"/>
      <c r="B4482" s="191"/>
      <c r="C4482" s="63"/>
      <c r="D4482" s="191"/>
      <c r="E4482" s="63"/>
      <c r="F4482" s="63"/>
      <c r="G4482" s="191"/>
      <c r="H4482" s="191"/>
      <c r="I4482" s="191"/>
      <c r="J4482" s="191"/>
      <c r="K4482" s="191"/>
      <c r="L4482" s="191"/>
      <c r="M4482" s="191"/>
      <c r="N4482" s="191"/>
    </row>
    <row r="4483" spans="1:14" s="434" customFormat="1">
      <c r="A4483" s="191"/>
      <c r="B4483" s="191"/>
      <c r="C4483" s="63"/>
      <c r="D4483" s="191"/>
      <c r="E4483" s="63"/>
      <c r="F4483" s="63"/>
      <c r="G4483" s="191"/>
      <c r="H4483" s="191"/>
      <c r="I4483" s="191"/>
      <c r="J4483" s="191"/>
      <c r="K4483" s="191"/>
      <c r="L4483" s="191"/>
      <c r="M4483" s="191"/>
      <c r="N4483" s="191"/>
    </row>
    <row r="4484" spans="1:14" s="434" customFormat="1">
      <c r="A4484" s="191"/>
      <c r="B4484" s="191"/>
      <c r="C4484" s="63"/>
      <c r="D4484" s="191"/>
      <c r="E4484" s="63"/>
      <c r="F4484" s="63"/>
      <c r="G4484" s="191"/>
      <c r="H4484" s="191"/>
      <c r="I4484" s="191"/>
      <c r="J4484" s="191"/>
      <c r="K4484" s="191"/>
      <c r="L4484" s="191"/>
      <c r="M4484" s="191"/>
      <c r="N4484" s="191"/>
    </row>
    <row r="4485" spans="1:14" s="434" customFormat="1">
      <c r="A4485" s="191"/>
      <c r="B4485" s="191"/>
      <c r="C4485" s="63"/>
      <c r="D4485" s="191"/>
      <c r="E4485" s="63"/>
      <c r="F4485" s="63"/>
      <c r="G4485" s="191"/>
      <c r="H4485" s="191"/>
      <c r="I4485" s="191"/>
      <c r="J4485" s="191"/>
      <c r="K4485" s="191"/>
      <c r="L4485" s="191"/>
      <c r="M4485" s="191"/>
      <c r="N4485" s="191"/>
    </row>
    <row r="4486" spans="1:14" s="434" customFormat="1">
      <c r="A4486" s="191"/>
      <c r="B4486" s="191"/>
      <c r="C4486" s="63"/>
      <c r="D4486" s="191"/>
      <c r="E4486" s="63"/>
      <c r="F4486" s="63"/>
      <c r="G4486" s="191"/>
      <c r="H4486" s="191"/>
      <c r="I4486" s="191"/>
      <c r="J4486" s="191"/>
      <c r="K4486" s="191"/>
      <c r="L4486" s="191"/>
      <c r="M4486" s="191"/>
      <c r="N4486" s="191"/>
    </row>
    <row r="4487" spans="1:14" s="434" customFormat="1">
      <c r="A4487" s="191"/>
      <c r="B4487" s="191"/>
      <c r="C4487" s="63"/>
      <c r="D4487" s="191"/>
      <c r="E4487" s="63"/>
      <c r="F4487" s="63"/>
      <c r="G4487" s="191"/>
      <c r="H4487" s="191"/>
      <c r="I4487" s="191"/>
      <c r="J4487" s="191"/>
      <c r="K4487" s="191"/>
      <c r="L4487" s="191"/>
      <c r="M4487" s="191"/>
      <c r="N4487" s="191"/>
    </row>
    <row r="4488" spans="1:14" s="434" customFormat="1">
      <c r="A4488" s="191"/>
      <c r="B4488" s="191"/>
      <c r="C4488" s="63"/>
      <c r="D4488" s="191"/>
      <c r="E4488" s="63"/>
      <c r="F4488" s="63"/>
      <c r="G4488" s="191"/>
      <c r="H4488" s="191"/>
      <c r="I4488" s="191"/>
      <c r="J4488" s="191"/>
      <c r="K4488" s="191"/>
      <c r="L4488" s="191"/>
      <c r="M4488" s="191"/>
      <c r="N4488" s="191"/>
    </row>
    <row r="4489" spans="1:14" s="434" customFormat="1">
      <c r="A4489" s="191"/>
      <c r="B4489" s="191"/>
      <c r="C4489" s="63"/>
      <c r="D4489" s="191"/>
      <c r="E4489" s="63"/>
      <c r="F4489" s="63"/>
      <c r="G4489" s="191"/>
      <c r="H4489" s="191"/>
      <c r="I4489" s="191"/>
      <c r="J4489" s="191"/>
      <c r="K4489" s="191"/>
      <c r="L4489" s="191"/>
      <c r="M4489" s="191"/>
      <c r="N4489" s="191"/>
    </row>
    <row r="4490" spans="1:14" s="434" customFormat="1">
      <c r="A4490" s="191"/>
      <c r="B4490" s="191"/>
      <c r="C4490" s="63"/>
      <c r="D4490" s="191"/>
      <c r="E4490" s="63"/>
      <c r="F4490" s="63"/>
      <c r="G4490" s="191"/>
      <c r="H4490" s="191"/>
      <c r="I4490" s="191"/>
      <c r="J4490" s="191"/>
      <c r="K4490" s="191"/>
      <c r="L4490" s="191"/>
      <c r="M4490" s="191"/>
      <c r="N4490" s="191"/>
    </row>
    <row r="4491" spans="1:14" s="434" customFormat="1">
      <c r="A4491" s="191"/>
      <c r="B4491" s="191"/>
      <c r="C4491" s="63"/>
      <c r="D4491" s="191"/>
      <c r="E4491" s="63"/>
      <c r="F4491" s="63"/>
      <c r="G4491" s="191"/>
      <c r="H4491" s="191"/>
      <c r="I4491" s="191"/>
      <c r="J4491" s="191"/>
      <c r="K4491" s="191"/>
      <c r="L4491" s="191"/>
      <c r="M4491" s="191"/>
      <c r="N4491" s="191"/>
    </row>
    <row r="4492" spans="1:14" s="434" customFormat="1">
      <c r="A4492" s="191"/>
      <c r="B4492" s="191"/>
      <c r="C4492" s="63"/>
      <c r="D4492" s="191"/>
      <c r="E4492" s="63"/>
      <c r="F4492" s="63"/>
      <c r="G4492" s="191"/>
      <c r="H4492" s="191"/>
      <c r="I4492" s="191"/>
      <c r="J4492" s="191"/>
      <c r="K4492" s="191"/>
      <c r="L4492" s="191"/>
      <c r="M4492" s="191"/>
      <c r="N4492" s="191"/>
    </row>
    <row r="4493" spans="1:14" s="434" customFormat="1">
      <c r="A4493" s="191"/>
      <c r="B4493" s="191"/>
      <c r="C4493" s="63"/>
      <c r="D4493" s="191"/>
      <c r="E4493" s="63"/>
      <c r="F4493" s="63"/>
      <c r="G4493" s="191"/>
      <c r="H4493" s="191"/>
      <c r="I4493" s="191"/>
      <c r="J4493" s="191"/>
      <c r="K4493" s="191"/>
      <c r="L4493" s="191"/>
      <c r="M4493" s="191"/>
      <c r="N4493" s="191"/>
    </row>
    <row r="4494" spans="1:14" s="434" customFormat="1">
      <c r="A4494" s="191"/>
      <c r="B4494" s="191"/>
      <c r="C4494" s="63"/>
      <c r="D4494" s="191"/>
      <c r="E4494" s="63"/>
      <c r="F4494" s="63"/>
      <c r="G4494" s="191"/>
      <c r="H4494" s="191"/>
      <c r="I4494" s="191"/>
      <c r="J4494" s="191"/>
      <c r="K4494" s="191"/>
      <c r="L4494" s="191"/>
      <c r="M4494" s="191"/>
      <c r="N4494" s="191"/>
    </row>
    <row r="4495" spans="1:14" s="434" customFormat="1">
      <c r="A4495" s="191"/>
      <c r="B4495" s="191"/>
      <c r="C4495" s="63"/>
      <c r="D4495" s="191"/>
      <c r="E4495" s="63"/>
      <c r="F4495" s="63"/>
      <c r="G4495" s="191"/>
      <c r="H4495" s="191"/>
      <c r="I4495" s="191"/>
      <c r="J4495" s="191"/>
      <c r="K4495" s="191"/>
      <c r="L4495" s="191"/>
      <c r="M4495" s="191"/>
      <c r="N4495" s="191"/>
    </row>
    <row r="4496" spans="1:14" s="434" customFormat="1">
      <c r="A4496" s="191"/>
      <c r="B4496" s="191"/>
      <c r="C4496" s="63"/>
      <c r="D4496" s="191"/>
      <c r="E4496" s="63"/>
      <c r="F4496" s="63"/>
      <c r="G4496" s="191"/>
      <c r="H4496" s="191"/>
      <c r="I4496" s="191"/>
      <c r="J4496" s="191"/>
      <c r="K4496" s="191"/>
      <c r="L4496" s="191"/>
      <c r="M4496" s="191"/>
      <c r="N4496" s="191"/>
    </row>
    <row r="4497" spans="1:14" s="434" customFormat="1">
      <c r="A4497" s="191"/>
      <c r="B4497" s="191"/>
      <c r="C4497" s="63"/>
      <c r="D4497" s="191"/>
      <c r="E4497" s="63"/>
      <c r="F4497" s="63"/>
      <c r="G4497" s="191"/>
      <c r="H4497" s="191"/>
      <c r="I4497" s="191"/>
      <c r="J4497" s="191"/>
      <c r="K4497" s="191"/>
      <c r="L4497" s="191"/>
      <c r="M4497" s="191"/>
      <c r="N4497" s="191"/>
    </row>
    <row r="4498" spans="1:14" s="434" customFormat="1">
      <c r="A4498" s="191"/>
      <c r="B4498" s="191"/>
      <c r="C4498" s="63"/>
      <c r="D4498" s="191"/>
      <c r="E4498" s="63"/>
      <c r="F4498" s="63"/>
      <c r="G4498" s="191"/>
      <c r="H4498" s="191"/>
      <c r="I4498" s="191"/>
      <c r="J4498" s="191"/>
      <c r="K4498" s="191"/>
      <c r="L4498" s="191"/>
      <c r="M4498" s="191"/>
      <c r="N4498" s="191"/>
    </row>
    <row r="4499" spans="1:14" s="434" customFormat="1">
      <c r="A4499" s="191"/>
      <c r="B4499" s="191"/>
      <c r="C4499" s="63"/>
      <c r="D4499" s="191"/>
      <c r="E4499" s="63"/>
      <c r="F4499" s="63"/>
      <c r="G4499" s="191"/>
      <c r="H4499" s="191"/>
      <c r="I4499" s="191"/>
      <c r="J4499" s="191"/>
      <c r="K4499" s="191"/>
      <c r="L4499" s="191"/>
      <c r="M4499" s="191"/>
      <c r="N4499" s="191"/>
    </row>
    <row r="4500" spans="1:14" s="434" customFormat="1">
      <c r="A4500" s="191"/>
      <c r="B4500" s="191"/>
      <c r="C4500" s="63"/>
      <c r="D4500" s="191"/>
      <c r="E4500" s="63"/>
      <c r="F4500" s="63"/>
      <c r="G4500" s="191"/>
      <c r="H4500" s="191"/>
      <c r="I4500" s="191"/>
      <c r="J4500" s="191"/>
      <c r="K4500" s="191"/>
      <c r="L4500" s="191"/>
      <c r="M4500" s="191"/>
      <c r="N4500" s="191"/>
    </row>
    <row r="4501" spans="1:14" s="434" customFormat="1">
      <c r="A4501" s="191"/>
      <c r="B4501" s="191"/>
      <c r="C4501" s="63"/>
      <c r="D4501" s="191"/>
      <c r="E4501" s="63"/>
      <c r="F4501" s="63"/>
      <c r="G4501" s="191"/>
      <c r="H4501" s="191"/>
      <c r="I4501" s="191"/>
      <c r="J4501" s="191"/>
      <c r="K4501" s="191"/>
      <c r="L4501" s="191"/>
      <c r="M4501" s="191"/>
      <c r="N4501" s="191"/>
    </row>
    <row r="4502" spans="1:14" s="434" customFormat="1">
      <c r="A4502" s="191"/>
      <c r="B4502" s="191"/>
      <c r="C4502" s="63"/>
      <c r="D4502" s="191"/>
      <c r="E4502" s="63"/>
      <c r="F4502" s="63"/>
      <c r="G4502" s="191"/>
      <c r="H4502" s="191"/>
      <c r="I4502" s="191"/>
      <c r="J4502" s="191"/>
      <c r="K4502" s="191"/>
      <c r="L4502" s="191"/>
      <c r="M4502" s="191"/>
      <c r="N4502" s="191"/>
    </row>
    <row r="4503" spans="1:14" s="434" customFormat="1">
      <c r="A4503" s="191"/>
      <c r="B4503" s="191"/>
      <c r="C4503" s="63"/>
      <c r="D4503" s="191"/>
      <c r="E4503" s="63"/>
      <c r="F4503" s="63"/>
      <c r="G4503" s="191"/>
      <c r="H4503" s="191"/>
      <c r="I4503" s="191"/>
      <c r="J4503" s="191"/>
      <c r="K4503" s="191"/>
      <c r="L4503" s="191"/>
      <c r="M4503" s="191"/>
      <c r="N4503" s="191"/>
    </row>
    <row r="4504" spans="1:14" s="434" customFormat="1">
      <c r="A4504" s="191"/>
      <c r="B4504" s="191"/>
      <c r="C4504" s="63"/>
      <c r="D4504" s="191"/>
      <c r="E4504" s="63"/>
      <c r="F4504" s="63"/>
      <c r="G4504" s="191"/>
      <c r="H4504" s="191"/>
      <c r="I4504" s="191"/>
      <c r="J4504" s="191"/>
      <c r="K4504" s="191"/>
      <c r="L4504" s="191"/>
      <c r="M4504" s="191"/>
      <c r="N4504" s="191"/>
    </row>
    <row r="4505" spans="1:14" s="434" customFormat="1">
      <c r="A4505" s="191"/>
      <c r="B4505" s="191"/>
      <c r="C4505" s="63"/>
      <c r="D4505" s="191"/>
      <c r="E4505" s="63"/>
      <c r="F4505" s="63"/>
      <c r="G4505" s="191"/>
      <c r="H4505" s="191"/>
      <c r="I4505" s="191"/>
      <c r="J4505" s="191"/>
      <c r="K4505" s="191"/>
      <c r="L4505" s="191"/>
      <c r="M4505" s="191"/>
      <c r="N4505" s="191"/>
    </row>
    <row r="4506" spans="1:14" s="434" customFormat="1">
      <c r="A4506" s="191"/>
      <c r="B4506" s="191"/>
      <c r="C4506" s="63"/>
      <c r="D4506" s="191"/>
      <c r="E4506" s="63"/>
      <c r="F4506" s="63"/>
      <c r="G4506" s="191"/>
      <c r="H4506" s="191"/>
      <c r="I4506" s="191"/>
      <c r="J4506" s="191"/>
      <c r="K4506" s="191"/>
      <c r="L4506" s="191"/>
      <c r="M4506" s="191"/>
      <c r="N4506" s="191"/>
    </row>
    <row r="4507" spans="1:14" s="434" customFormat="1">
      <c r="A4507" s="191"/>
      <c r="B4507" s="191"/>
      <c r="C4507" s="63"/>
      <c r="D4507" s="191"/>
      <c r="E4507" s="63"/>
      <c r="F4507" s="63"/>
      <c r="G4507" s="191"/>
      <c r="H4507" s="191"/>
      <c r="I4507" s="191"/>
      <c r="J4507" s="191"/>
      <c r="K4507" s="191"/>
      <c r="L4507" s="191"/>
      <c r="M4507" s="191"/>
      <c r="N4507" s="191"/>
    </row>
    <row r="4508" spans="1:14" s="434" customFormat="1">
      <c r="A4508" s="191"/>
      <c r="B4508" s="191"/>
      <c r="C4508" s="63"/>
      <c r="D4508" s="191"/>
      <c r="E4508" s="63"/>
      <c r="F4508" s="63"/>
      <c r="G4508" s="191"/>
      <c r="H4508" s="191"/>
      <c r="I4508" s="191"/>
      <c r="J4508" s="191"/>
      <c r="K4508" s="191"/>
      <c r="L4508" s="191"/>
      <c r="M4508" s="191"/>
      <c r="N4508" s="191"/>
    </row>
    <row r="4509" spans="1:14" s="434" customFormat="1">
      <c r="A4509" s="191"/>
      <c r="B4509" s="191"/>
      <c r="C4509" s="63"/>
      <c r="D4509" s="191"/>
      <c r="E4509" s="63"/>
      <c r="F4509" s="63"/>
      <c r="G4509" s="191"/>
      <c r="H4509" s="191"/>
      <c r="I4509" s="191"/>
      <c r="J4509" s="191"/>
      <c r="K4509" s="191"/>
      <c r="L4509" s="191"/>
      <c r="M4509" s="191"/>
      <c r="N4509" s="191"/>
    </row>
    <row r="4510" spans="1:14" s="434" customFormat="1">
      <c r="A4510" s="191"/>
      <c r="B4510" s="191"/>
      <c r="C4510" s="63"/>
      <c r="D4510" s="191"/>
      <c r="E4510" s="63"/>
      <c r="F4510" s="63"/>
      <c r="G4510" s="191"/>
      <c r="H4510" s="191"/>
      <c r="I4510" s="191"/>
      <c r="J4510" s="191"/>
      <c r="K4510" s="191"/>
      <c r="L4510" s="191"/>
      <c r="M4510" s="191"/>
      <c r="N4510" s="191"/>
    </row>
    <row r="4511" spans="1:14" s="434" customFormat="1">
      <c r="A4511" s="191"/>
      <c r="B4511" s="191"/>
      <c r="C4511" s="63"/>
      <c r="D4511" s="191"/>
      <c r="E4511" s="63"/>
      <c r="F4511" s="63"/>
      <c r="G4511" s="191"/>
      <c r="H4511" s="191"/>
      <c r="I4511" s="191"/>
      <c r="J4511" s="191"/>
      <c r="K4511" s="191"/>
      <c r="L4511" s="191"/>
      <c r="M4511" s="191"/>
      <c r="N4511" s="191"/>
    </row>
    <row r="4512" spans="1:14" s="434" customFormat="1">
      <c r="A4512" s="191"/>
      <c r="B4512" s="191"/>
      <c r="C4512" s="63"/>
      <c r="D4512" s="191"/>
      <c r="E4512" s="63"/>
      <c r="F4512" s="63"/>
      <c r="G4512" s="191"/>
      <c r="H4512" s="191"/>
      <c r="I4512" s="191"/>
      <c r="J4512" s="191"/>
      <c r="K4512" s="191"/>
      <c r="L4512" s="191"/>
      <c r="M4512" s="191"/>
      <c r="N4512" s="191"/>
    </row>
    <row r="4513" spans="1:14" s="434" customFormat="1">
      <c r="A4513" s="191"/>
      <c r="B4513" s="191"/>
      <c r="C4513" s="63"/>
      <c r="D4513" s="191"/>
      <c r="E4513" s="63"/>
      <c r="F4513" s="63"/>
      <c r="G4513" s="191"/>
      <c r="H4513" s="191"/>
      <c r="I4513" s="191"/>
      <c r="J4513" s="191"/>
      <c r="K4513" s="191"/>
      <c r="L4513" s="191"/>
      <c r="M4513" s="191"/>
      <c r="N4513" s="191"/>
    </row>
    <row r="4514" spans="1:14" s="434" customFormat="1">
      <c r="A4514" s="191"/>
      <c r="B4514" s="191"/>
      <c r="C4514" s="63"/>
      <c r="D4514" s="191"/>
      <c r="E4514" s="63"/>
      <c r="F4514" s="63"/>
      <c r="G4514" s="191"/>
      <c r="H4514" s="191"/>
      <c r="I4514" s="191"/>
      <c r="J4514" s="191"/>
      <c r="K4514" s="191"/>
      <c r="L4514" s="191"/>
      <c r="M4514" s="191"/>
      <c r="N4514" s="191"/>
    </row>
    <row r="4515" spans="1:14" s="434" customFormat="1">
      <c r="A4515" s="191"/>
      <c r="B4515" s="191"/>
      <c r="C4515" s="63"/>
      <c r="D4515" s="191"/>
      <c r="E4515" s="63"/>
      <c r="F4515" s="63"/>
      <c r="G4515" s="191"/>
      <c r="H4515" s="191"/>
      <c r="I4515" s="191"/>
      <c r="J4515" s="191"/>
      <c r="K4515" s="191"/>
      <c r="L4515" s="191"/>
      <c r="M4515" s="191"/>
      <c r="N4515" s="191"/>
    </row>
    <row r="4516" spans="1:14" s="434" customFormat="1">
      <c r="A4516" s="191"/>
      <c r="B4516" s="191"/>
      <c r="C4516" s="63"/>
      <c r="D4516" s="191"/>
      <c r="E4516" s="63"/>
      <c r="F4516" s="63"/>
      <c r="G4516" s="191"/>
      <c r="H4516" s="191"/>
      <c r="I4516" s="191"/>
      <c r="J4516" s="191"/>
      <c r="K4516" s="191"/>
      <c r="L4516" s="191"/>
      <c r="M4516" s="191"/>
      <c r="N4516" s="191"/>
    </row>
    <row r="4517" spans="1:14" s="434" customFormat="1">
      <c r="A4517" s="191"/>
      <c r="B4517" s="191"/>
      <c r="C4517" s="63"/>
      <c r="D4517" s="191"/>
      <c r="E4517" s="63"/>
      <c r="F4517" s="63"/>
      <c r="G4517" s="191"/>
      <c r="H4517" s="191"/>
      <c r="I4517" s="191"/>
      <c r="J4517" s="191"/>
      <c r="K4517" s="191"/>
      <c r="L4517" s="191"/>
      <c r="M4517" s="191"/>
      <c r="N4517" s="191"/>
    </row>
    <row r="4518" spans="1:14" s="434" customFormat="1">
      <c r="A4518" s="191"/>
      <c r="B4518" s="191"/>
      <c r="C4518" s="63"/>
      <c r="D4518" s="191"/>
      <c r="E4518" s="63"/>
      <c r="F4518" s="63"/>
      <c r="G4518" s="191"/>
      <c r="H4518" s="191"/>
      <c r="I4518" s="191"/>
      <c r="J4518" s="191"/>
      <c r="K4518" s="191"/>
      <c r="L4518" s="191"/>
      <c r="M4518" s="191"/>
      <c r="N4518" s="191"/>
    </row>
    <row r="4519" spans="1:14" s="434" customFormat="1">
      <c r="A4519" s="191"/>
      <c r="B4519" s="191"/>
      <c r="C4519" s="63"/>
      <c r="D4519" s="191"/>
      <c r="E4519" s="63"/>
      <c r="F4519" s="63"/>
      <c r="G4519" s="191"/>
      <c r="H4519" s="191"/>
      <c r="I4519" s="191"/>
      <c r="J4519" s="191"/>
      <c r="K4519" s="191"/>
      <c r="L4519" s="191"/>
      <c r="M4519" s="191"/>
      <c r="N4519" s="191"/>
    </row>
    <row r="4520" spans="1:14" s="434" customFormat="1">
      <c r="A4520" s="191"/>
      <c r="B4520" s="191"/>
      <c r="C4520" s="63"/>
      <c r="D4520" s="191"/>
      <c r="E4520" s="63"/>
      <c r="F4520" s="63"/>
      <c r="G4520" s="191"/>
      <c r="H4520" s="191"/>
      <c r="I4520" s="191"/>
      <c r="J4520" s="191"/>
      <c r="K4520" s="191"/>
      <c r="L4520" s="191"/>
      <c r="M4520" s="191"/>
      <c r="N4520" s="191"/>
    </row>
    <row r="4521" spans="1:14" s="434" customFormat="1">
      <c r="A4521" s="191"/>
      <c r="B4521" s="191"/>
      <c r="C4521" s="63"/>
      <c r="D4521" s="191"/>
      <c r="E4521" s="63"/>
      <c r="F4521" s="63"/>
      <c r="G4521" s="191"/>
      <c r="H4521" s="191"/>
      <c r="I4521" s="191"/>
      <c r="J4521" s="191"/>
      <c r="K4521" s="191"/>
      <c r="L4521" s="191"/>
      <c r="M4521" s="191"/>
      <c r="N4521" s="191"/>
    </row>
    <row r="4522" spans="1:14" s="434" customFormat="1">
      <c r="A4522" s="191"/>
      <c r="B4522" s="191"/>
      <c r="C4522" s="63"/>
      <c r="D4522" s="191"/>
      <c r="E4522" s="63"/>
      <c r="F4522" s="63"/>
      <c r="G4522" s="191"/>
      <c r="H4522" s="191"/>
      <c r="I4522" s="191"/>
      <c r="J4522" s="191"/>
      <c r="K4522" s="191"/>
      <c r="L4522" s="191"/>
      <c r="M4522" s="191"/>
      <c r="N4522" s="191"/>
    </row>
    <row r="4523" spans="1:14" s="434" customFormat="1">
      <c r="A4523" s="191"/>
      <c r="B4523" s="191"/>
      <c r="C4523" s="63"/>
      <c r="D4523" s="191"/>
      <c r="E4523" s="63"/>
      <c r="F4523" s="63"/>
      <c r="G4523" s="191"/>
      <c r="H4523" s="191"/>
      <c r="I4523" s="191"/>
      <c r="J4523" s="191"/>
      <c r="K4523" s="191"/>
      <c r="L4523" s="191"/>
      <c r="M4523" s="191"/>
      <c r="N4523" s="191"/>
    </row>
    <row r="4524" spans="1:14" s="434" customFormat="1">
      <c r="A4524" s="191"/>
      <c r="B4524" s="191"/>
      <c r="C4524" s="63"/>
      <c r="D4524" s="191"/>
      <c r="E4524" s="63"/>
      <c r="F4524" s="63"/>
      <c r="G4524" s="191"/>
      <c r="H4524" s="191"/>
      <c r="I4524" s="191"/>
      <c r="J4524" s="191"/>
      <c r="K4524" s="191"/>
      <c r="L4524" s="191"/>
      <c r="M4524" s="191"/>
      <c r="N4524" s="191"/>
    </row>
    <row r="4525" spans="1:14" s="434" customFormat="1">
      <c r="A4525" s="191"/>
      <c r="B4525" s="191"/>
      <c r="C4525" s="63"/>
      <c r="D4525" s="191"/>
      <c r="E4525" s="63"/>
      <c r="F4525" s="63"/>
      <c r="G4525" s="191"/>
      <c r="H4525" s="191"/>
      <c r="I4525" s="191"/>
      <c r="J4525" s="191"/>
      <c r="K4525" s="191"/>
      <c r="L4525" s="191"/>
      <c r="M4525" s="191"/>
      <c r="N4525" s="191"/>
    </row>
    <row r="4526" spans="1:14" s="434" customFormat="1">
      <c r="A4526" s="191"/>
      <c r="B4526" s="191"/>
      <c r="C4526" s="63"/>
      <c r="D4526" s="191"/>
      <c r="E4526" s="63"/>
      <c r="F4526" s="63"/>
      <c r="G4526" s="191"/>
      <c r="H4526" s="191"/>
      <c r="I4526" s="191"/>
      <c r="J4526" s="191"/>
      <c r="K4526" s="191"/>
      <c r="L4526" s="191"/>
      <c r="M4526" s="191"/>
      <c r="N4526" s="191"/>
    </row>
    <row r="4527" spans="1:14" s="434" customFormat="1">
      <c r="A4527" s="191"/>
      <c r="B4527" s="191"/>
      <c r="C4527" s="63"/>
      <c r="D4527" s="191"/>
      <c r="E4527" s="63"/>
      <c r="F4527" s="63"/>
      <c r="G4527" s="191"/>
      <c r="H4527" s="191"/>
      <c r="I4527" s="191"/>
      <c r="J4527" s="191"/>
      <c r="K4527" s="191"/>
      <c r="L4527" s="191"/>
      <c r="M4527" s="191"/>
      <c r="N4527" s="191"/>
    </row>
    <row r="4528" spans="1:14" s="434" customFormat="1">
      <c r="A4528" s="191"/>
      <c r="B4528" s="191"/>
      <c r="C4528" s="63"/>
      <c r="D4528" s="191"/>
      <c r="E4528" s="63"/>
      <c r="F4528" s="63"/>
      <c r="G4528" s="191"/>
      <c r="H4528" s="191"/>
      <c r="I4528" s="191"/>
      <c r="J4528" s="191"/>
      <c r="K4528" s="191"/>
      <c r="L4528" s="191"/>
      <c r="M4528" s="191"/>
      <c r="N4528" s="191"/>
    </row>
    <row r="4529" spans="1:14" s="434" customFormat="1">
      <c r="A4529" s="191"/>
      <c r="B4529" s="191"/>
      <c r="C4529" s="63"/>
      <c r="D4529" s="191"/>
      <c r="E4529" s="63"/>
      <c r="F4529" s="63"/>
      <c r="G4529" s="191"/>
      <c r="H4529" s="191"/>
      <c r="I4529" s="191"/>
      <c r="J4529" s="191"/>
      <c r="K4529" s="191"/>
      <c r="L4529" s="191"/>
      <c r="M4529" s="191"/>
      <c r="N4529" s="191"/>
    </row>
    <row r="4530" spans="1:14" s="434" customFormat="1">
      <c r="A4530" s="191"/>
      <c r="B4530" s="191"/>
      <c r="C4530" s="63"/>
      <c r="D4530" s="191"/>
      <c r="E4530" s="63"/>
      <c r="F4530" s="63"/>
      <c r="G4530" s="191"/>
      <c r="H4530" s="191"/>
      <c r="I4530" s="191"/>
      <c r="J4530" s="191"/>
      <c r="K4530" s="191"/>
      <c r="L4530" s="191"/>
      <c r="M4530" s="191"/>
      <c r="N4530" s="191"/>
    </row>
    <row r="4531" spans="1:14" s="434" customFormat="1">
      <c r="A4531" s="191"/>
      <c r="B4531" s="191"/>
      <c r="C4531" s="63"/>
      <c r="D4531" s="191"/>
      <c r="E4531" s="63"/>
      <c r="F4531" s="63"/>
      <c r="G4531" s="191"/>
      <c r="H4531" s="191"/>
      <c r="I4531" s="191"/>
      <c r="J4531" s="191"/>
      <c r="K4531" s="191"/>
      <c r="L4531" s="191"/>
      <c r="M4531" s="191"/>
      <c r="N4531" s="191"/>
    </row>
    <row r="4532" spans="1:14" s="434" customFormat="1">
      <c r="A4532" s="191"/>
      <c r="B4532" s="191"/>
      <c r="C4532" s="63"/>
      <c r="D4532" s="191"/>
      <c r="E4532" s="63"/>
      <c r="F4532" s="63"/>
      <c r="G4532" s="191"/>
      <c r="H4532" s="191"/>
      <c r="I4532" s="191"/>
      <c r="J4532" s="191"/>
      <c r="K4532" s="191"/>
      <c r="L4532" s="191"/>
      <c r="M4532" s="191"/>
      <c r="N4532" s="191"/>
    </row>
    <row r="4533" spans="1:14" s="434" customFormat="1">
      <c r="A4533" s="191"/>
      <c r="B4533" s="191"/>
      <c r="C4533" s="63"/>
      <c r="D4533" s="191"/>
      <c r="E4533" s="63"/>
      <c r="F4533" s="63"/>
      <c r="G4533" s="191"/>
      <c r="H4533" s="191"/>
      <c r="I4533" s="191"/>
      <c r="J4533" s="191"/>
      <c r="K4533" s="191"/>
      <c r="L4533" s="191"/>
      <c r="M4533" s="191"/>
      <c r="N4533" s="191"/>
    </row>
    <row r="4534" spans="1:14" s="434" customFormat="1">
      <c r="A4534" s="191"/>
      <c r="B4534" s="191"/>
      <c r="C4534" s="63"/>
      <c r="D4534" s="191"/>
      <c r="E4534" s="63"/>
      <c r="F4534" s="63"/>
      <c r="G4534" s="191"/>
      <c r="H4534" s="191"/>
      <c r="I4534" s="191"/>
      <c r="J4534" s="191"/>
      <c r="K4534" s="191"/>
      <c r="L4534" s="191"/>
      <c r="M4534" s="191"/>
      <c r="N4534" s="191"/>
    </row>
    <row r="4535" spans="1:14" s="434" customFormat="1">
      <c r="A4535" s="191"/>
      <c r="B4535" s="191"/>
      <c r="C4535" s="63"/>
      <c r="D4535" s="191"/>
      <c r="E4535" s="63"/>
      <c r="F4535" s="63"/>
      <c r="G4535" s="191"/>
      <c r="H4535" s="191"/>
      <c r="I4535" s="191"/>
      <c r="J4535" s="191"/>
      <c r="K4535" s="191"/>
      <c r="L4535" s="191"/>
      <c r="M4535" s="191"/>
      <c r="N4535" s="191"/>
    </row>
    <row r="4536" spans="1:14" s="434" customFormat="1">
      <c r="A4536" s="191"/>
      <c r="B4536" s="191"/>
      <c r="C4536" s="63"/>
      <c r="D4536" s="191"/>
      <c r="E4536" s="63"/>
      <c r="F4536" s="63"/>
      <c r="G4536" s="191"/>
      <c r="H4536" s="191"/>
      <c r="I4536" s="191"/>
      <c r="J4536" s="191"/>
      <c r="K4536" s="191"/>
      <c r="L4536" s="191"/>
      <c r="M4536" s="191"/>
      <c r="N4536" s="191"/>
    </row>
    <row r="4537" spans="1:14" s="434" customFormat="1">
      <c r="A4537" s="191"/>
      <c r="B4537" s="191"/>
      <c r="C4537" s="63"/>
      <c r="D4537" s="191"/>
      <c r="E4537" s="63"/>
      <c r="F4537" s="63"/>
      <c r="G4537" s="191"/>
      <c r="H4537" s="191"/>
      <c r="I4537" s="191"/>
      <c r="J4537" s="191"/>
      <c r="K4537" s="191"/>
      <c r="L4537" s="191"/>
      <c r="M4537" s="191"/>
      <c r="N4537" s="191"/>
    </row>
    <row r="4538" spans="1:14" s="434" customFormat="1">
      <c r="A4538" s="191"/>
      <c r="B4538" s="191"/>
      <c r="C4538" s="63"/>
      <c r="D4538" s="191"/>
      <c r="E4538" s="63"/>
      <c r="F4538" s="63"/>
      <c r="G4538" s="191"/>
      <c r="H4538" s="191"/>
      <c r="I4538" s="191"/>
      <c r="J4538" s="191"/>
      <c r="K4538" s="191"/>
      <c r="L4538" s="191"/>
      <c r="M4538" s="191"/>
      <c r="N4538" s="191"/>
    </row>
    <row r="4539" spans="1:14" s="434" customFormat="1">
      <c r="A4539" s="191"/>
      <c r="B4539" s="191"/>
      <c r="C4539" s="63"/>
      <c r="D4539" s="191"/>
      <c r="E4539" s="63"/>
      <c r="F4539" s="63"/>
      <c r="G4539" s="191"/>
      <c r="H4539" s="191"/>
      <c r="I4539" s="191"/>
      <c r="J4539" s="191"/>
      <c r="K4539" s="191"/>
      <c r="L4539" s="191"/>
      <c r="M4539" s="191"/>
      <c r="N4539" s="191"/>
    </row>
    <row r="4540" spans="1:14" s="434" customFormat="1">
      <c r="A4540" s="191"/>
      <c r="B4540" s="191"/>
      <c r="C4540" s="63"/>
      <c r="D4540" s="191"/>
      <c r="E4540" s="63"/>
      <c r="F4540" s="63"/>
      <c r="G4540" s="191"/>
      <c r="H4540" s="191"/>
      <c r="I4540" s="191"/>
      <c r="J4540" s="191"/>
      <c r="K4540" s="191"/>
      <c r="L4540" s="191"/>
      <c r="M4540" s="191"/>
      <c r="N4540" s="191"/>
    </row>
    <row r="4541" spans="1:14" s="434" customFormat="1">
      <c r="A4541" s="191"/>
      <c r="B4541" s="191"/>
      <c r="C4541" s="63"/>
      <c r="D4541" s="191"/>
      <c r="E4541" s="63"/>
      <c r="F4541" s="63"/>
      <c r="G4541" s="191"/>
      <c r="H4541" s="191"/>
      <c r="I4541" s="191"/>
      <c r="J4541" s="191"/>
      <c r="K4541" s="191"/>
      <c r="L4541" s="191"/>
      <c r="M4541" s="191"/>
      <c r="N4541" s="191"/>
    </row>
    <row r="4542" spans="1:14" s="434" customFormat="1">
      <c r="A4542" s="191"/>
      <c r="B4542" s="191"/>
      <c r="C4542" s="63"/>
      <c r="D4542" s="191"/>
      <c r="E4542" s="63"/>
      <c r="F4542" s="63"/>
      <c r="G4542" s="191"/>
      <c r="H4542" s="191"/>
      <c r="I4542" s="191"/>
      <c r="J4542" s="191"/>
      <c r="K4542" s="191"/>
      <c r="L4542" s="191"/>
      <c r="M4542" s="191"/>
      <c r="N4542" s="191"/>
    </row>
    <row r="4543" spans="1:14" s="434" customFormat="1">
      <c r="A4543" s="191"/>
      <c r="B4543" s="191"/>
      <c r="C4543" s="63"/>
      <c r="D4543" s="191"/>
      <c r="E4543" s="63"/>
      <c r="F4543" s="63"/>
      <c r="G4543" s="191"/>
      <c r="H4543" s="191"/>
      <c r="I4543" s="191"/>
      <c r="J4543" s="191"/>
      <c r="K4543" s="191"/>
      <c r="L4543" s="191"/>
      <c r="M4543" s="191"/>
      <c r="N4543" s="191"/>
    </row>
    <row r="4544" spans="1:14" s="434" customFormat="1">
      <c r="A4544" s="191"/>
      <c r="B4544" s="191"/>
      <c r="C4544" s="63"/>
      <c r="D4544" s="191"/>
      <c r="E4544" s="63"/>
      <c r="F4544" s="63"/>
      <c r="G4544" s="191"/>
      <c r="H4544" s="191"/>
      <c r="I4544" s="191"/>
      <c r="J4544" s="191"/>
      <c r="K4544" s="191"/>
      <c r="L4544" s="191"/>
      <c r="M4544" s="191"/>
      <c r="N4544" s="191"/>
    </row>
    <row r="4545" spans="1:14" s="434" customFormat="1">
      <c r="A4545" s="191"/>
      <c r="B4545" s="191"/>
      <c r="C4545" s="63"/>
      <c r="D4545" s="191"/>
      <c r="E4545" s="63"/>
      <c r="F4545" s="63"/>
      <c r="G4545" s="191"/>
      <c r="H4545" s="191"/>
      <c r="I4545" s="191"/>
      <c r="J4545" s="191"/>
      <c r="K4545" s="191"/>
      <c r="L4545" s="191"/>
      <c r="M4545" s="191"/>
      <c r="N4545" s="191"/>
    </row>
    <row r="4546" spans="1:14" s="434" customFormat="1">
      <c r="A4546" s="191"/>
      <c r="B4546" s="191"/>
      <c r="C4546" s="63"/>
      <c r="D4546" s="191"/>
      <c r="E4546" s="63"/>
      <c r="F4546" s="63"/>
      <c r="G4546" s="191"/>
      <c r="H4546" s="191"/>
      <c r="I4546" s="191"/>
      <c r="J4546" s="191"/>
      <c r="K4546" s="191"/>
      <c r="L4546" s="191"/>
      <c r="M4546" s="191"/>
      <c r="N4546" s="191"/>
    </row>
    <row r="4547" spans="1:14" s="434" customFormat="1">
      <c r="A4547" s="191"/>
      <c r="B4547" s="191"/>
      <c r="C4547" s="63"/>
      <c r="D4547" s="191"/>
      <c r="E4547" s="63"/>
      <c r="F4547" s="63"/>
      <c r="G4547" s="191"/>
      <c r="H4547" s="191"/>
      <c r="I4547" s="191"/>
      <c r="J4547" s="191"/>
      <c r="K4547" s="191"/>
      <c r="L4547" s="191"/>
      <c r="M4547" s="191"/>
      <c r="N4547" s="191"/>
    </row>
    <row r="4548" spans="1:14" s="434" customFormat="1">
      <c r="A4548" s="191"/>
      <c r="B4548" s="191"/>
      <c r="C4548" s="63"/>
      <c r="D4548" s="191"/>
      <c r="E4548" s="63"/>
      <c r="F4548" s="63"/>
      <c r="G4548" s="191"/>
      <c r="H4548" s="191"/>
      <c r="I4548" s="191"/>
      <c r="J4548" s="191"/>
      <c r="K4548" s="191"/>
      <c r="L4548" s="191"/>
      <c r="M4548" s="191"/>
      <c r="N4548" s="191"/>
    </row>
    <row r="4549" spans="1:14" s="434" customFormat="1">
      <c r="A4549" s="191"/>
      <c r="B4549" s="191"/>
      <c r="C4549" s="63"/>
      <c r="D4549" s="191"/>
      <c r="E4549" s="63"/>
      <c r="F4549" s="63"/>
      <c r="G4549" s="191"/>
      <c r="H4549" s="191"/>
      <c r="I4549" s="191"/>
      <c r="J4549" s="191"/>
      <c r="K4549" s="191"/>
      <c r="L4549" s="191"/>
      <c r="M4549" s="191"/>
      <c r="N4549" s="191"/>
    </row>
    <row r="4550" spans="1:14" s="434" customFormat="1">
      <c r="A4550" s="191"/>
      <c r="B4550" s="191"/>
      <c r="C4550" s="63"/>
      <c r="D4550" s="191"/>
      <c r="E4550" s="63"/>
      <c r="F4550" s="63"/>
      <c r="G4550" s="191"/>
      <c r="H4550" s="191"/>
      <c r="I4550" s="191"/>
      <c r="J4550" s="191"/>
      <c r="K4550" s="191"/>
      <c r="L4550" s="191"/>
      <c r="M4550" s="191"/>
      <c r="N4550" s="191"/>
    </row>
    <row r="4551" spans="1:14" s="434" customFormat="1">
      <c r="A4551" s="191"/>
      <c r="B4551" s="191"/>
      <c r="C4551" s="63"/>
      <c r="D4551" s="191"/>
      <c r="E4551" s="63"/>
      <c r="F4551" s="63"/>
      <c r="G4551" s="191"/>
      <c r="H4551" s="191"/>
      <c r="I4551" s="191"/>
      <c r="J4551" s="191"/>
      <c r="K4551" s="191"/>
      <c r="L4551" s="191"/>
      <c r="M4551" s="191"/>
      <c r="N4551" s="191"/>
    </row>
    <row r="4552" spans="1:14" s="434" customFormat="1">
      <c r="A4552" s="191"/>
      <c r="B4552" s="191"/>
      <c r="C4552" s="63"/>
      <c r="D4552" s="191"/>
      <c r="E4552" s="63"/>
      <c r="F4552" s="63"/>
      <c r="G4552" s="191"/>
      <c r="H4552" s="191"/>
      <c r="I4552" s="191"/>
      <c r="J4552" s="191"/>
      <c r="K4552" s="191"/>
      <c r="L4552" s="191"/>
      <c r="M4552" s="191"/>
      <c r="N4552" s="191"/>
    </row>
    <row r="4553" spans="1:14" s="434" customFormat="1">
      <c r="A4553" s="191"/>
      <c r="B4553" s="191"/>
      <c r="C4553" s="63"/>
      <c r="D4553" s="191"/>
      <c r="E4553" s="63"/>
      <c r="F4553" s="63"/>
      <c r="G4553" s="191"/>
      <c r="H4553" s="191"/>
      <c r="I4553" s="191"/>
      <c r="J4553" s="191"/>
      <c r="K4553" s="191"/>
      <c r="L4553" s="191"/>
      <c r="M4553" s="191"/>
      <c r="N4553" s="191"/>
    </row>
    <row r="4554" spans="1:14" s="434" customFormat="1">
      <c r="A4554" s="191"/>
      <c r="B4554" s="191"/>
      <c r="C4554" s="63"/>
      <c r="D4554" s="191"/>
      <c r="E4554" s="63"/>
      <c r="F4554" s="63"/>
      <c r="G4554" s="191"/>
      <c r="H4554" s="191"/>
      <c r="I4554" s="191"/>
      <c r="J4554" s="191"/>
      <c r="K4554" s="191"/>
      <c r="L4554" s="191"/>
      <c r="M4554" s="191"/>
      <c r="N4554" s="191"/>
    </row>
    <row r="4555" spans="1:14" s="434" customFormat="1">
      <c r="A4555" s="191"/>
      <c r="B4555" s="191"/>
      <c r="C4555" s="63"/>
      <c r="D4555" s="191"/>
      <c r="E4555" s="63"/>
      <c r="F4555" s="63"/>
      <c r="G4555" s="191"/>
      <c r="H4555" s="191"/>
      <c r="I4555" s="191"/>
      <c r="J4555" s="191"/>
      <c r="K4555" s="191"/>
      <c r="L4555" s="191"/>
      <c r="M4555" s="191"/>
      <c r="N4555" s="191"/>
    </row>
    <row r="4556" spans="1:14" s="434" customFormat="1">
      <c r="A4556" s="191"/>
      <c r="B4556" s="191"/>
      <c r="C4556" s="63"/>
      <c r="D4556" s="191"/>
      <c r="E4556" s="63"/>
      <c r="F4556" s="63"/>
      <c r="G4556" s="191"/>
      <c r="H4556" s="191"/>
      <c r="I4556" s="191"/>
      <c r="J4556" s="191"/>
      <c r="K4556" s="191"/>
      <c r="L4556" s="191"/>
      <c r="M4556" s="191"/>
      <c r="N4556" s="191"/>
    </row>
    <row r="4557" spans="1:14" s="434" customFormat="1">
      <c r="A4557" s="191"/>
      <c r="B4557" s="191"/>
      <c r="C4557" s="63"/>
      <c r="D4557" s="191"/>
      <c r="E4557" s="63"/>
      <c r="F4557" s="63"/>
      <c r="G4557" s="191"/>
      <c r="H4557" s="191"/>
      <c r="I4557" s="191"/>
      <c r="J4557" s="191"/>
      <c r="K4557" s="191"/>
      <c r="L4557" s="191"/>
      <c r="M4557" s="191"/>
      <c r="N4557" s="191"/>
    </row>
    <row r="4558" spans="1:14" s="434" customFormat="1">
      <c r="A4558" s="191"/>
      <c r="B4558" s="191"/>
      <c r="C4558" s="63"/>
      <c r="D4558" s="191"/>
      <c r="E4558" s="63"/>
      <c r="F4558" s="63"/>
      <c r="G4558" s="191"/>
      <c r="H4558" s="191"/>
      <c r="I4558" s="191"/>
      <c r="J4558" s="191"/>
      <c r="K4558" s="191"/>
      <c r="L4558" s="191"/>
      <c r="M4558" s="191"/>
      <c r="N4558" s="191"/>
    </row>
    <row r="4559" spans="1:14" s="434" customFormat="1">
      <c r="A4559" s="191"/>
      <c r="B4559" s="191"/>
      <c r="C4559" s="63"/>
      <c r="D4559" s="191"/>
      <c r="E4559" s="63"/>
      <c r="F4559" s="63"/>
      <c r="G4559" s="191"/>
      <c r="H4559" s="191"/>
      <c r="I4559" s="191"/>
      <c r="J4559" s="191"/>
      <c r="K4559" s="191"/>
      <c r="L4559" s="191"/>
      <c r="M4559" s="191"/>
      <c r="N4559" s="191"/>
    </row>
    <row r="4560" spans="1:14" s="434" customFormat="1">
      <c r="A4560" s="191"/>
      <c r="B4560" s="191"/>
      <c r="C4560" s="63"/>
      <c r="D4560" s="191"/>
      <c r="E4560" s="63"/>
      <c r="F4560" s="63"/>
      <c r="G4560" s="191"/>
      <c r="H4560" s="191"/>
      <c r="I4560" s="191"/>
      <c r="J4560" s="191"/>
      <c r="K4560" s="191"/>
      <c r="L4560" s="191"/>
      <c r="M4560" s="191"/>
      <c r="N4560" s="191"/>
    </row>
    <row r="4561" spans="1:14" s="434" customFormat="1">
      <c r="A4561" s="191"/>
      <c r="B4561" s="191"/>
      <c r="C4561" s="63"/>
      <c r="D4561" s="191"/>
      <c r="E4561" s="63"/>
      <c r="F4561" s="63"/>
      <c r="G4561" s="191"/>
      <c r="H4561" s="191"/>
      <c r="I4561" s="191"/>
      <c r="J4561" s="191"/>
      <c r="K4561" s="191"/>
      <c r="L4561" s="191"/>
      <c r="M4561" s="191"/>
      <c r="N4561" s="191"/>
    </row>
    <row r="4562" spans="1:14" s="434" customFormat="1">
      <c r="A4562" s="191"/>
      <c r="B4562" s="191"/>
      <c r="C4562" s="63"/>
      <c r="D4562" s="191"/>
      <c r="E4562" s="63"/>
      <c r="F4562" s="63"/>
      <c r="G4562" s="191"/>
      <c r="H4562" s="191"/>
      <c r="I4562" s="191"/>
      <c r="J4562" s="191"/>
      <c r="K4562" s="191"/>
      <c r="L4562" s="191"/>
      <c r="M4562" s="191"/>
      <c r="N4562" s="191"/>
    </row>
    <row r="4563" spans="1:14" s="434" customFormat="1">
      <c r="A4563" s="191"/>
      <c r="B4563" s="191"/>
      <c r="C4563" s="63"/>
      <c r="D4563" s="191"/>
      <c r="E4563" s="63"/>
      <c r="F4563" s="63"/>
      <c r="G4563" s="191"/>
      <c r="H4563" s="191"/>
      <c r="I4563" s="191"/>
      <c r="J4563" s="191"/>
      <c r="K4563" s="191"/>
      <c r="L4563" s="191"/>
      <c r="M4563" s="191"/>
      <c r="N4563" s="191"/>
    </row>
    <row r="4564" spans="1:14" s="434" customFormat="1">
      <c r="A4564" s="191"/>
      <c r="B4564" s="191"/>
      <c r="C4564" s="63"/>
      <c r="D4564" s="191"/>
      <c r="E4564" s="63"/>
      <c r="F4564" s="63"/>
      <c r="G4564" s="191"/>
      <c r="H4564" s="191"/>
      <c r="I4564" s="191"/>
      <c r="J4564" s="191"/>
      <c r="K4564" s="191"/>
      <c r="L4564" s="191"/>
      <c r="M4564" s="191"/>
      <c r="N4564" s="191"/>
    </row>
    <row r="4565" spans="1:14" s="434" customFormat="1">
      <c r="A4565" s="191"/>
      <c r="B4565" s="191"/>
      <c r="C4565" s="63"/>
      <c r="D4565" s="191"/>
      <c r="E4565" s="63"/>
      <c r="F4565" s="63"/>
      <c r="G4565" s="191"/>
      <c r="H4565" s="191"/>
      <c r="I4565" s="191"/>
      <c r="J4565" s="191"/>
      <c r="K4565" s="191"/>
      <c r="L4565" s="191"/>
      <c r="M4565" s="191"/>
      <c r="N4565" s="191"/>
    </row>
    <row r="4566" spans="1:14" s="434" customFormat="1">
      <c r="A4566" s="191"/>
      <c r="B4566" s="191"/>
      <c r="C4566" s="63"/>
      <c r="D4566" s="191"/>
      <c r="E4566" s="63"/>
      <c r="F4566" s="63"/>
      <c r="G4566" s="191"/>
      <c r="H4566" s="191"/>
      <c r="I4566" s="191"/>
      <c r="J4566" s="191"/>
      <c r="K4566" s="191"/>
      <c r="L4566" s="191"/>
      <c r="M4566" s="191"/>
      <c r="N4566" s="191"/>
    </row>
    <row r="4567" spans="1:14" s="434" customFormat="1">
      <c r="A4567" s="191"/>
      <c r="B4567" s="191"/>
      <c r="C4567" s="63"/>
      <c r="D4567" s="191"/>
      <c r="E4567" s="63"/>
      <c r="F4567" s="63"/>
      <c r="G4567" s="191"/>
      <c r="H4567" s="191"/>
      <c r="I4567" s="191"/>
      <c r="J4567" s="191"/>
      <c r="K4567" s="191"/>
      <c r="L4567" s="191"/>
      <c r="M4567" s="191"/>
      <c r="N4567" s="191"/>
    </row>
    <row r="4568" spans="1:14" s="434" customFormat="1">
      <c r="A4568" s="191"/>
      <c r="B4568" s="191"/>
      <c r="C4568" s="63"/>
      <c r="D4568" s="191"/>
      <c r="E4568" s="63"/>
      <c r="F4568" s="63"/>
      <c r="G4568" s="191"/>
      <c r="H4568" s="191"/>
      <c r="I4568" s="191"/>
      <c r="J4568" s="191"/>
      <c r="K4568" s="191"/>
      <c r="L4568" s="191"/>
      <c r="M4568" s="191"/>
      <c r="N4568" s="191"/>
    </row>
    <row r="4569" spans="1:14" s="434" customFormat="1">
      <c r="A4569" s="191"/>
      <c r="B4569" s="191"/>
      <c r="C4569" s="63"/>
      <c r="D4569" s="191"/>
      <c r="E4569" s="63"/>
      <c r="F4569" s="63"/>
      <c r="G4569" s="191"/>
      <c r="H4569" s="191"/>
      <c r="I4569" s="191"/>
      <c r="J4569" s="191"/>
      <c r="K4569" s="191"/>
      <c r="L4569" s="191"/>
      <c r="M4569" s="191"/>
      <c r="N4569" s="191"/>
    </row>
    <row r="4570" spans="1:14" s="434" customFormat="1">
      <c r="A4570" s="191"/>
      <c r="B4570" s="191"/>
      <c r="C4570" s="63"/>
      <c r="D4570" s="191"/>
      <c r="E4570" s="63"/>
      <c r="F4570" s="63"/>
      <c r="G4570" s="191"/>
      <c r="H4570" s="191"/>
      <c r="I4570" s="191"/>
      <c r="J4570" s="191"/>
      <c r="K4570" s="191"/>
      <c r="L4570" s="191"/>
      <c r="M4570" s="191"/>
      <c r="N4570" s="191"/>
    </row>
    <row r="4571" spans="1:14" s="434" customFormat="1">
      <c r="A4571" s="191"/>
      <c r="B4571" s="191"/>
      <c r="C4571" s="63"/>
      <c r="D4571" s="191"/>
      <c r="E4571" s="63"/>
      <c r="F4571" s="63"/>
      <c r="G4571" s="191"/>
      <c r="H4571" s="191"/>
      <c r="I4571" s="191"/>
      <c r="J4571" s="191"/>
      <c r="K4571" s="191"/>
      <c r="L4571" s="191"/>
      <c r="M4571" s="191"/>
      <c r="N4571" s="191"/>
    </row>
    <row r="4572" spans="1:14" s="434" customFormat="1">
      <c r="A4572" s="191"/>
      <c r="B4572" s="191"/>
      <c r="C4572" s="63"/>
      <c r="D4572" s="191"/>
      <c r="E4572" s="63"/>
      <c r="F4572" s="63"/>
      <c r="G4572" s="191"/>
      <c r="H4572" s="191"/>
      <c r="I4572" s="191"/>
      <c r="J4572" s="191"/>
      <c r="K4572" s="191"/>
      <c r="L4572" s="191"/>
      <c r="M4572" s="191"/>
      <c r="N4572" s="191"/>
    </row>
    <row r="4573" spans="1:14" s="434" customFormat="1">
      <c r="A4573" s="191"/>
      <c r="B4573" s="191"/>
      <c r="C4573" s="63"/>
      <c r="D4573" s="191"/>
      <c r="E4573" s="63"/>
      <c r="F4573" s="63"/>
      <c r="G4573" s="191"/>
      <c r="H4573" s="191"/>
      <c r="I4573" s="191"/>
      <c r="J4573" s="191"/>
      <c r="K4573" s="191"/>
      <c r="L4573" s="191"/>
      <c r="M4573" s="191"/>
      <c r="N4573" s="191"/>
    </row>
    <row r="4574" spans="1:14" s="434" customFormat="1">
      <c r="A4574" s="191"/>
      <c r="B4574" s="191"/>
      <c r="C4574" s="63"/>
      <c r="D4574" s="191"/>
      <c r="E4574" s="63"/>
      <c r="F4574" s="63"/>
      <c r="G4574" s="191"/>
      <c r="H4574" s="191"/>
      <c r="I4574" s="191"/>
      <c r="J4574" s="191"/>
      <c r="K4574" s="191"/>
      <c r="L4574" s="191"/>
      <c r="M4574" s="191"/>
      <c r="N4574" s="191"/>
    </row>
    <row r="4575" spans="1:14" s="434" customFormat="1">
      <c r="A4575" s="191"/>
      <c r="B4575" s="191"/>
      <c r="C4575" s="63"/>
      <c r="D4575" s="191"/>
      <c r="E4575" s="63"/>
      <c r="F4575" s="63"/>
      <c r="G4575" s="191"/>
      <c r="H4575" s="191"/>
      <c r="I4575" s="191"/>
      <c r="J4575" s="191"/>
      <c r="K4575" s="191"/>
      <c r="L4575" s="191"/>
      <c r="M4575" s="191"/>
      <c r="N4575" s="191"/>
    </row>
    <row r="4576" spans="1:14" s="434" customFormat="1">
      <c r="A4576" s="191"/>
      <c r="B4576" s="191"/>
      <c r="C4576" s="63"/>
      <c r="D4576" s="191"/>
      <c r="E4576" s="63"/>
      <c r="F4576" s="63"/>
      <c r="G4576" s="191"/>
      <c r="H4576" s="191"/>
      <c r="I4576" s="191"/>
      <c r="J4576" s="191"/>
      <c r="K4576" s="191"/>
      <c r="L4576" s="191"/>
      <c r="M4576" s="191"/>
      <c r="N4576" s="191"/>
    </row>
    <row r="4577" spans="1:14" s="434" customFormat="1">
      <c r="A4577" s="191"/>
      <c r="B4577" s="191"/>
      <c r="C4577" s="63"/>
      <c r="D4577" s="191"/>
      <c r="E4577" s="63"/>
      <c r="F4577" s="63"/>
      <c r="G4577" s="191"/>
      <c r="H4577" s="191"/>
      <c r="I4577" s="191"/>
      <c r="J4577" s="191"/>
      <c r="K4577" s="191"/>
      <c r="L4577" s="191"/>
      <c r="M4577" s="191"/>
      <c r="N4577" s="191"/>
    </row>
    <row r="4578" spans="1:14" s="434" customFormat="1">
      <c r="A4578" s="191"/>
      <c r="B4578" s="191"/>
      <c r="C4578" s="63"/>
      <c r="D4578" s="191"/>
      <c r="E4578" s="63"/>
      <c r="F4578" s="63"/>
      <c r="G4578" s="191"/>
      <c r="H4578" s="191"/>
      <c r="I4578" s="191"/>
      <c r="J4578" s="191"/>
      <c r="K4578" s="191"/>
      <c r="L4578" s="191"/>
      <c r="M4578" s="191"/>
      <c r="N4578" s="191"/>
    </row>
    <row r="4579" spans="1:14" s="434" customFormat="1">
      <c r="A4579" s="191"/>
      <c r="B4579" s="191"/>
      <c r="C4579" s="63"/>
      <c r="D4579" s="191"/>
      <c r="E4579" s="63"/>
      <c r="F4579" s="63"/>
      <c r="G4579" s="191"/>
      <c r="H4579" s="191"/>
      <c r="I4579" s="191"/>
      <c r="J4579" s="191"/>
      <c r="K4579" s="191"/>
      <c r="L4579" s="191"/>
      <c r="M4579" s="191"/>
      <c r="N4579" s="191"/>
    </row>
    <row r="4580" spans="1:14" s="434" customFormat="1">
      <c r="A4580" s="191"/>
      <c r="B4580" s="191"/>
      <c r="C4580" s="63"/>
      <c r="D4580" s="191"/>
      <c r="E4580" s="63"/>
      <c r="F4580" s="63"/>
      <c r="G4580" s="191"/>
      <c r="H4580" s="191"/>
      <c r="I4580" s="191"/>
      <c r="J4580" s="191"/>
      <c r="K4580" s="191"/>
      <c r="L4580" s="191"/>
      <c r="M4580" s="191"/>
      <c r="N4580" s="191"/>
    </row>
    <row r="4581" spans="1:14" s="434" customFormat="1">
      <c r="A4581" s="191"/>
      <c r="B4581" s="191"/>
      <c r="C4581" s="63"/>
      <c r="D4581" s="191"/>
      <c r="E4581" s="63"/>
      <c r="F4581" s="63"/>
      <c r="G4581" s="191"/>
      <c r="H4581" s="191"/>
      <c r="I4581" s="191"/>
      <c r="J4581" s="191"/>
      <c r="K4581" s="191"/>
      <c r="L4581" s="191"/>
      <c r="M4581" s="191"/>
      <c r="N4581" s="191"/>
    </row>
    <row r="4582" spans="1:14" s="434" customFormat="1">
      <c r="A4582" s="191"/>
      <c r="B4582" s="191"/>
      <c r="C4582" s="63"/>
      <c r="D4582" s="191"/>
      <c r="E4582" s="63"/>
      <c r="F4582" s="63"/>
      <c r="G4582" s="191"/>
      <c r="H4582" s="191"/>
      <c r="I4582" s="191"/>
      <c r="J4582" s="191"/>
      <c r="K4582" s="191"/>
      <c r="L4582" s="191"/>
      <c r="M4582" s="191"/>
      <c r="N4582" s="191"/>
    </row>
    <row r="4583" spans="1:14" s="434" customFormat="1">
      <c r="A4583" s="191"/>
      <c r="B4583" s="191"/>
      <c r="C4583" s="63"/>
      <c r="D4583" s="191"/>
      <c r="E4583" s="63"/>
      <c r="F4583" s="63"/>
      <c r="G4583" s="191"/>
      <c r="H4583" s="191"/>
      <c r="I4583" s="191"/>
      <c r="J4583" s="191"/>
      <c r="K4583" s="191"/>
      <c r="L4583" s="191"/>
      <c r="M4583" s="191"/>
      <c r="N4583" s="191"/>
    </row>
    <row r="4584" spans="1:14" s="434" customFormat="1">
      <c r="A4584" s="191"/>
      <c r="B4584" s="191"/>
      <c r="C4584" s="63"/>
      <c r="D4584" s="191"/>
      <c r="E4584" s="63"/>
      <c r="F4584" s="63"/>
      <c r="G4584" s="191"/>
      <c r="H4584" s="191"/>
      <c r="I4584" s="191"/>
      <c r="J4584" s="191"/>
      <c r="K4584" s="191"/>
      <c r="L4584" s="191"/>
      <c r="M4584" s="191"/>
      <c r="N4584" s="191"/>
    </row>
    <row r="4585" spans="1:14" s="434" customFormat="1">
      <c r="A4585" s="191"/>
      <c r="B4585" s="191"/>
      <c r="C4585" s="63"/>
      <c r="D4585" s="191"/>
      <c r="E4585" s="63"/>
      <c r="F4585" s="63"/>
      <c r="G4585" s="191"/>
      <c r="H4585" s="191"/>
      <c r="I4585" s="191"/>
      <c r="J4585" s="191"/>
      <c r="K4585" s="191"/>
      <c r="L4585" s="191"/>
      <c r="M4585" s="191"/>
      <c r="N4585" s="191"/>
    </row>
    <row r="4586" spans="1:14" s="434" customFormat="1">
      <c r="A4586" s="191"/>
      <c r="B4586" s="191"/>
      <c r="C4586" s="63"/>
      <c r="D4586" s="191"/>
      <c r="E4586" s="63"/>
      <c r="F4586" s="63"/>
      <c r="G4586" s="191"/>
      <c r="H4586" s="191"/>
      <c r="I4586" s="191"/>
      <c r="J4586" s="191"/>
      <c r="K4586" s="191"/>
      <c r="L4586" s="191"/>
      <c r="M4586" s="191"/>
      <c r="N4586" s="191"/>
    </row>
    <row r="4587" spans="1:14" s="434" customFormat="1">
      <c r="A4587" s="191"/>
      <c r="B4587" s="191"/>
      <c r="C4587" s="63"/>
      <c r="D4587" s="191"/>
      <c r="E4587" s="63"/>
      <c r="F4587" s="63"/>
      <c r="G4587" s="191"/>
      <c r="H4587" s="191"/>
      <c r="I4587" s="191"/>
      <c r="J4587" s="191"/>
      <c r="K4587" s="191"/>
      <c r="L4587" s="191"/>
      <c r="M4587" s="191"/>
      <c r="N4587" s="191"/>
    </row>
    <row r="4588" spans="1:14" s="434" customFormat="1">
      <c r="A4588" s="191"/>
      <c r="B4588" s="191"/>
      <c r="C4588" s="63"/>
      <c r="D4588" s="191"/>
      <c r="E4588" s="63"/>
      <c r="F4588" s="63"/>
      <c r="G4588" s="191"/>
      <c r="H4588" s="191"/>
      <c r="I4588" s="191"/>
      <c r="J4588" s="191"/>
      <c r="K4588" s="191"/>
      <c r="L4588" s="191"/>
      <c r="M4588" s="191"/>
      <c r="N4588" s="191"/>
    </row>
    <row r="4589" spans="1:14" s="434" customFormat="1">
      <c r="A4589" s="191"/>
      <c r="B4589" s="191"/>
      <c r="C4589" s="63"/>
      <c r="D4589" s="191"/>
      <c r="E4589" s="63"/>
      <c r="F4589" s="63"/>
      <c r="G4589" s="191"/>
      <c r="H4589" s="191"/>
      <c r="I4589" s="191"/>
      <c r="J4589" s="191"/>
      <c r="K4589" s="191"/>
      <c r="L4589" s="191"/>
      <c r="M4589" s="191"/>
      <c r="N4589" s="191"/>
    </row>
    <row r="4590" spans="1:14" s="434" customFormat="1">
      <c r="A4590" s="191"/>
      <c r="B4590" s="191"/>
      <c r="C4590" s="63"/>
      <c r="D4590" s="191"/>
      <c r="E4590" s="63"/>
      <c r="F4590" s="63"/>
      <c r="G4590" s="191"/>
      <c r="H4590" s="191"/>
      <c r="I4590" s="191"/>
      <c r="J4590" s="191"/>
      <c r="K4590" s="191"/>
      <c r="L4590" s="191"/>
      <c r="M4590" s="191"/>
      <c r="N4590" s="191"/>
    </row>
    <row r="4591" spans="1:14" s="434" customFormat="1">
      <c r="A4591" s="191"/>
      <c r="B4591" s="191"/>
      <c r="C4591" s="63"/>
      <c r="D4591" s="191"/>
      <c r="E4591" s="63"/>
      <c r="F4591" s="63"/>
      <c r="G4591" s="191"/>
      <c r="H4591" s="191"/>
      <c r="I4591" s="191"/>
      <c r="J4591" s="191"/>
      <c r="K4591" s="191"/>
      <c r="L4591" s="191"/>
      <c r="M4591" s="191"/>
      <c r="N4591" s="191"/>
    </row>
    <row r="4592" spans="1:14" s="434" customFormat="1">
      <c r="A4592" s="191"/>
      <c r="B4592" s="191"/>
      <c r="C4592" s="63"/>
      <c r="D4592" s="191"/>
      <c r="E4592" s="63"/>
      <c r="F4592" s="63"/>
      <c r="G4592" s="191"/>
      <c r="H4592" s="191"/>
      <c r="I4592" s="191"/>
      <c r="J4592" s="191"/>
      <c r="K4592" s="191"/>
      <c r="L4592" s="191"/>
      <c r="M4592" s="191"/>
      <c r="N4592" s="191"/>
    </row>
    <row r="4593" spans="1:14" s="434" customFormat="1">
      <c r="A4593" s="191"/>
      <c r="B4593" s="191"/>
      <c r="C4593" s="63"/>
      <c r="D4593" s="191"/>
      <c r="E4593" s="63"/>
      <c r="F4593" s="63"/>
      <c r="G4593" s="191"/>
      <c r="H4593" s="191"/>
      <c r="I4593" s="191"/>
      <c r="J4593" s="191"/>
      <c r="K4593" s="191"/>
      <c r="L4593" s="191"/>
      <c r="M4593" s="191"/>
      <c r="N4593" s="191"/>
    </row>
    <row r="4594" spans="1:14" s="434" customFormat="1">
      <c r="A4594" s="191"/>
      <c r="B4594" s="191"/>
      <c r="C4594" s="63"/>
      <c r="D4594" s="191"/>
      <c r="E4594" s="63"/>
      <c r="F4594" s="63"/>
      <c r="G4594" s="191"/>
      <c r="H4594" s="191"/>
      <c r="I4594" s="191"/>
      <c r="J4594" s="191"/>
      <c r="K4594" s="191"/>
      <c r="L4594" s="191"/>
      <c r="M4594" s="191"/>
      <c r="N4594" s="191"/>
    </row>
    <row r="4595" spans="1:14" s="434" customFormat="1">
      <c r="A4595" s="191"/>
      <c r="B4595" s="191"/>
      <c r="C4595" s="63"/>
      <c r="D4595" s="191"/>
      <c r="E4595" s="63"/>
      <c r="F4595" s="63"/>
      <c r="G4595" s="191"/>
      <c r="H4595" s="191"/>
      <c r="I4595" s="191"/>
      <c r="J4595" s="191"/>
      <c r="K4595" s="191"/>
      <c r="L4595" s="191"/>
      <c r="M4595" s="191"/>
      <c r="N4595" s="191"/>
    </row>
    <row r="4596" spans="1:14" s="434" customFormat="1">
      <c r="A4596" s="191"/>
      <c r="B4596" s="191"/>
      <c r="C4596" s="63"/>
      <c r="D4596" s="191"/>
      <c r="E4596" s="63"/>
      <c r="F4596" s="63"/>
      <c r="G4596" s="191"/>
      <c r="H4596" s="191"/>
      <c r="I4596" s="191"/>
      <c r="J4596" s="191"/>
      <c r="K4596" s="191"/>
      <c r="L4596" s="191"/>
      <c r="M4596" s="191"/>
      <c r="N4596" s="191"/>
    </row>
    <row r="4597" spans="1:14" s="434" customFormat="1">
      <c r="A4597" s="191"/>
      <c r="B4597" s="191"/>
      <c r="C4597" s="63"/>
      <c r="D4597" s="191"/>
      <c r="E4597" s="63"/>
      <c r="F4597" s="63"/>
      <c r="G4597" s="191"/>
      <c r="H4597" s="191"/>
      <c r="I4597" s="191"/>
      <c r="J4597" s="191"/>
      <c r="K4597" s="191"/>
      <c r="L4597" s="191"/>
      <c r="M4597" s="191"/>
      <c r="N4597" s="191"/>
    </row>
    <row r="4598" spans="1:14" s="434" customFormat="1">
      <c r="A4598" s="191"/>
      <c r="B4598" s="191"/>
      <c r="C4598" s="63"/>
      <c r="D4598" s="191"/>
      <c r="E4598" s="63"/>
      <c r="F4598" s="63"/>
      <c r="G4598" s="191"/>
      <c r="H4598" s="191"/>
      <c r="I4598" s="191"/>
      <c r="J4598" s="191"/>
      <c r="K4598" s="191"/>
      <c r="L4598" s="191"/>
      <c r="M4598" s="191"/>
      <c r="N4598" s="191"/>
    </row>
    <row r="4599" spans="1:14" s="434" customFormat="1">
      <c r="A4599" s="191"/>
      <c r="B4599" s="191"/>
      <c r="C4599" s="63"/>
      <c r="D4599" s="191"/>
      <c r="E4599" s="63"/>
      <c r="F4599" s="63"/>
      <c r="G4599" s="191"/>
      <c r="H4599" s="191"/>
      <c r="I4599" s="191"/>
      <c r="J4599" s="191"/>
      <c r="K4599" s="191"/>
      <c r="L4599" s="191"/>
      <c r="M4599" s="191"/>
      <c r="N4599" s="191"/>
    </row>
    <row r="4600" spans="1:14" s="434" customFormat="1">
      <c r="A4600" s="191"/>
      <c r="B4600" s="191"/>
      <c r="C4600" s="63"/>
      <c r="D4600" s="191"/>
      <c r="E4600" s="63"/>
      <c r="F4600" s="63"/>
      <c r="G4600" s="191"/>
      <c r="H4600" s="191"/>
      <c r="I4600" s="191"/>
      <c r="J4600" s="191"/>
      <c r="K4600" s="191"/>
      <c r="L4600" s="191"/>
      <c r="M4600" s="191"/>
      <c r="N4600" s="191"/>
    </row>
    <row r="4601" spans="1:14" s="434" customFormat="1">
      <c r="A4601" s="191"/>
      <c r="B4601" s="191"/>
      <c r="C4601" s="63"/>
      <c r="D4601" s="191"/>
      <c r="E4601" s="63"/>
      <c r="F4601" s="63"/>
      <c r="G4601" s="191"/>
      <c r="H4601" s="191"/>
      <c r="I4601" s="191"/>
      <c r="J4601" s="191"/>
      <c r="K4601" s="191"/>
      <c r="L4601" s="191"/>
      <c r="M4601" s="191"/>
      <c r="N4601" s="191"/>
    </row>
    <row r="4602" spans="1:14" s="434" customFormat="1">
      <c r="A4602" s="191"/>
      <c r="B4602" s="191"/>
      <c r="C4602" s="63"/>
      <c r="D4602" s="191"/>
      <c r="E4602" s="63"/>
      <c r="F4602" s="63"/>
      <c r="G4602" s="191"/>
      <c r="H4602" s="191"/>
      <c r="I4602" s="191"/>
      <c r="J4602" s="191"/>
      <c r="K4602" s="191"/>
      <c r="L4602" s="191"/>
      <c r="M4602" s="191"/>
      <c r="N4602" s="191"/>
    </row>
    <row r="4603" spans="1:14" s="434" customFormat="1">
      <c r="A4603" s="191"/>
      <c r="B4603" s="191"/>
      <c r="C4603" s="63"/>
      <c r="D4603" s="191"/>
      <c r="E4603" s="63"/>
      <c r="F4603" s="63"/>
      <c r="G4603" s="191"/>
      <c r="H4603" s="191"/>
      <c r="I4603" s="191"/>
      <c r="J4603" s="191"/>
      <c r="K4603" s="191"/>
      <c r="L4603" s="191"/>
      <c r="M4603" s="191"/>
      <c r="N4603" s="191"/>
    </row>
    <row r="4604" spans="1:14" s="434" customFormat="1">
      <c r="A4604" s="191"/>
      <c r="B4604" s="191"/>
      <c r="C4604" s="63"/>
      <c r="D4604" s="191"/>
      <c r="E4604" s="63"/>
      <c r="F4604" s="63"/>
      <c r="G4604" s="191"/>
      <c r="H4604" s="191"/>
      <c r="I4604" s="191"/>
      <c r="J4604" s="191"/>
      <c r="K4604" s="191"/>
      <c r="L4604" s="191"/>
      <c r="M4604" s="191"/>
      <c r="N4604" s="191"/>
    </row>
    <row r="4605" spans="1:14" s="434" customFormat="1">
      <c r="A4605" s="191"/>
      <c r="B4605" s="191"/>
      <c r="C4605" s="63"/>
      <c r="D4605" s="191"/>
      <c r="E4605" s="63"/>
      <c r="F4605" s="63"/>
      <c r="G4605" s="191"/>
      <c r="H4605" s="191"/>
      <c r="I4605" s="191"/>
      <c r="J4605" s="191"/>
      <c r="K4605" s="191"/>
      <c r="L4605" s="191"/>
      <c r="M4605" s="191"/>
      <c r="N4605" s="191"/>
    </row>
    <row r="4606" spans="1:14" s="434" customFormat="1">
      <c r="A4606" s="191"/>
      <c r="B4606" s="191"/>
      <c r="C4606" s="63"/>
      <c r="D4606" s="191"/>
      <c r="E4606" s="63"/>
      <c r="F4606" s="63"/>
      <c r="G4606" s="191"/>
      <c r="H4606" s="191"/>
      <c r="I4606" s="191"/>
      <c r="J4606" s="191"/>
      <c r="K4606" s="191"/>
      <c r="L4606" s="191"/>
      <c r="M4606" s="191"/>
      <c r="N4606" s="191"/>
    </row>
    <row r="4607" spans="1:14" s="434" customFormat="1">
      <c r="A4607" s="191"/>
      <c r="B4607" s="191"/>
      <c r="C4607" s="63"/>
      <c r="D4607" s="191"/>
      <c r="E4607" s="63"/>
      <c r="F4607" s="63"/>
      <c r="G4607" s="191"/>
      <c r="H4607" s="191"/>
      <c r="I4607" s="191"/>
      <c r="J4607" s="191"/>
      <c r="K4607" s="191"/>
      <c r="L4607" s="191"/>
      <c r="M4607" s="191"/>
      <c r="N4607" s="191"/>
    </row>
    <row r="4608" spans="1:14" s="434" customFormat="1">
      <c r="A4608" s="191"/>
      <c r="B4608" s="191"/>
      <c r="C4608" s="63"/>
      <c r="D4608" s="191"/>
      <c r="E4608" s="63"/>
      <c r="F4608" s="63"/>
      <c r="G4608" s="191"/>
      <c r="H4608" s="191"/>
      <c r="I4608" s="191"/>
      <c r="J4608" s="191"/>
      <c r="K4608" s="191"/>
      <c r="L4608" s="191"/>
      <c r="M4608" s="191"/>
      <c r="N4608" s="191"/>
    </row>
    <row r="4609" spans="1:14" s="434" customFormat="1">
      <c r="A4609" s="191"/>
      <c r="B4609" s="191"/>
      <c r="C4609" s="63"/>
      <c r="D4609" s="191"/>
      <c r="E4609" s="63"/>
      <c r="F4609" s="63"/>
      <c r="G4609" s="191"/>
      <c r="H4609" s="191"/>
      <c r="I4609" s="191"/>
      <c r="J4609" s="191"/>
      <c r="K4609" s="191"/>
      <c r="L4609" s="191"/>
      <c r="M4609" s="191"/>
      <c r="N4609" s="191"/>
    </row>
    <row r="4610" spans="1:14" s="434" customFormat="1">
      <c r="A4610" s="191"/>
      <c r="B4610" s="191"/>
      <c r="C4610" s="63"/>
      <c r="D4610" s="191"/>
      <c r="E4610" s="63"/>
      <c r="F4610" s="63"/>
      <c r="G4610" s="191"/>
      <c r="H4610" s="191"/>
      <c r="I4610" s="191"/>
      <c r="J4610" s="191"/>
      <c r="K4610" s="191"/>
      <c r="L4610" s="191"/>
      <c r="M4610" s="191"/>
      <c r="N4610" s="191"/>
    </row>
    <row r="4611" spans="1:14" s="434" customFormat="1">
      <c r="A4611" s="191"/>
      <c r="B4611" s="191"/>
      <c r="C4611" s="63"/>
      <c r="D4611" s="191"/>
      <c r="E4611" s="63"/>
      <c r="F4611" s="63"/>
      <c r="G4611" s="191"/>
      <c r="H4611" s="191"/>
      <c r="I4611" s="191"/>
      <c r="J4611" s="191"/>
      <c r="K4611" s="191"/>
      <c r="L4611" s="191"/>
      <c r="M4611" s="191"/>
      <c r="N4611" s="191"/>
    </row>
    <row r="4612" spans="1:14" s="434" customFormat="1">
      <c r="A4612" s="191"/>
      <c r="B4612" s="191"/>
      <c r="C4612" s="63"/>
      <c r="D4612" s="191"/>
      <c r="E4612" s="63"/>
      <c r="F4612" s="63"/>
      <c r="G4612" s="191"/>
      <c r="H4612" s="191"/>
      <c r="I4612" s="191"/>
      <c r="J4612" s="191"/>
      <c r="K4612" s="191"/>
      <c r="L4612" s="191"/>
      <c r="M4612" s="191"/>
      <c r="N4612" s="191"/>
    </row>
    <row r="4613" spans="1:14" s="434" customFormat="1">
      <c r="A4613" s="191"/>
      <c r="B4613" s="191"/>
      <c r="C4613" s="63"/>
      <c r="D4613" s="191"/>
      <c r="E4613" s="63"/>
      <c r="F4613" s="63"/>
      <c r="G4613" s="191"/>
      <c r="H4613" s="191"/>
      <c r="I4613" s="191"/>
      <c r="J4613" s="191"/>
      <c r="K4613" s="191"/>
      <c r="L4613" s="191"/>
      <c r="M4613" s="191"/>
      <c r="N4613" s="191"/>
    </row>
    <row r="4614" spans="1:14" s="434" customFormat="1">
      <c r="A4614" s="191"/>
      <c r="B4614" s="191"/>
      <c r="C4614" s="63"/>
      <c r="D4614" s="191"/>
      <c r="E4614" s="63"/>
      <c r="F4614" s="63"/>
      <c r="G4614" s="191"/>
      <c r="H4614" s="191"/>
      <c r="I4614" s="191"/>
      <c r="J4614" s="191"/>
      <c r="K4614" s="191"/>
      <c r="L4614" s="191"/>
      <c r="M4614" s="191"/>
      <c r="N4614" s="191"/>
    </row>
    <row r="4615" spans="1:14" s="434" customFormat="1">
      <c r="A4615" s="191"/>
      <c r="B4615" s="191"/>
      <c r="C4615" s="63"/>
      <c r="D4615" s="191"/>
      <c r="E4615" s="63"/>
      <c r="F4615" s="63"/>
      <c r="G4615" s="191"/>
      <c r="H4615" s="191"/>
      <c r="I4615" s="191"/>
      <c r="J4615" s="191"/>
      <c r="K4615" s="191"/>
      <c r="L4615" s="191"/>
      <c r="M4615" s="191"/>
      <c r="N4615" s="191"/>
    </row>
    <row r="4616" spans="1:14" s="434" customFormat="1">
      <c r="A4616" s="191"/>
      <c r="B4616" s="191"/>
      <c r="C4616" s="63"/>
      <c r="D4616" s="191"/>
      <c r="E4616" s="63"/>
      <c r="F4616" s="63"/>
      <c r="G4616" s="191"/>
      <c r="H4616" s="191"/>
      <c r="I4616" s="191"/>
      <c r="J4616" s="191"/>
      <c r="K4616" s="191"/>
      <c r="L4616" s="191"/>
      <c r="M4616" s="191"/>
      <c r="N4616" s="191"/>
    </row>
    <row r="4617" spans="1:14" s="434" customFormat="1">
      <c r="A4617" s="191"/>
      <c r="B4617" s="191"/>
      <c r="C4617" s="63"/>
      <c r="D4617" s="191"/>
      <c r="E4617" s="63"/>
      <c r="F4617" s="63"/>
      <c r="G4617" s="191"/>
      <c r="H4617" s="191"/>
      <c r="I4617" s="191"/>
      <c r="J4617" s="191"/>
      <c r="K4617" s="191"/>
      <c r="L4617" s="191"/>
      <c r="M4617" s="191"/>
      <c r="N4617" s="191"/>
    </row>
    <row r="4618" spans="1:14" s="434" customFormat="1">
      <c r="A4618" s="191"/>
      <c r="B4618" s="191"/>
      <c r="C4618" s="63"/>
      <c r="D4618" s="191"/>
      <c r="E4618" s="63"/>
      <c r="F4618" s="63"/>
      <c r="G4618" s="191"/>
      <c r="H4618" s="191"/>
      <c r="I4618" s="191"/>
      <c r="J4618" s="191"/>
      <c r="K4618" s="191"/>
      <c r="L4618" s="191"/>
      <c r="M4618" s="191"/>
      <c r="N4618" s="191"/>
    </row>
    <row r="4619" spans="1:14" s="434" customFormat="1">
      <c r="A4619" s="191"/>
      <c r="B4619" s="191"/>
      <c r="C4619" s="63"/>
      <c r="D4619" s="191"/>
      <c r="E4619" s="63"/>
      <c r="F4619" s="63"/>
      <c r="G4619" s="191"/>
      <c r="H4619" s="191"/>
      <c r="I4619" s="191"/>
      <c r="J4619" s="191"/>
      <c r="K4619" s="191"/>
      <c r="L4619" s="191"/>
      <c r="M4619" s="191"/>
      <c r="N4619" s="191"/>
    </row>
    <row r="4620" spans="1:14" s="434" customFormat="1">
      <c r="A4620" s="191"/>
      <c r="B4620" s="191"/>
      <c r="C4620" s="63"/>
      <c r="D4620" s="191"/>
      <c r="E4620" s="63"/>
      <c r="F4620" s="63"/>
      <c r="G4620" s="191"/>
      <c r="H4620" s="191"/>
      <c r="I4620" s="191"/>
      <c r="J4620" s="191"/>
      <c r="K4620" s="191"/>
      <c r="L4620" s="191"/>
      <c r="M4620" s="191"/>
      <c r="N4620" s="191"/>
    </row>
    <row r="4621" spans="1:14" s="434" customFormat="1">
      <c r="A4621" s="191"/>
      <c r="B4621" s="191"/>
      <c r="C4621" s="63"/>
      <c r="D4621" s="191"/>
      <c r="E4621" s="63"/>
      <c r="F4621" s="63"/>
      <c r="G4621" s="191"/>
      <c r="H4621" s="191"/>
      <c r="I4621" s="191"/>
      <c r="J4621" s="191"/>
      <c r="K4621" s="191"/>
      <c r="L4621" s="191"/>
      <c r="M4621" s="191"/>
      <c r="N4621" s="191"/>
    </row>
    <row r="4622" spans="1:14" s="434" customFormat="1">
      <c r="A4622" s="191"/>
      <c r="B4622" s="191"/>
      <c r="C4622" s="63"/>
      <c r="D4622" s="191"/>
      <c r="E4622" s="63"/>
      <c r="F4622" s="63"/>
      <c r="G4622" s="191"/>
      <c r="H4622" s="191"/>
      <c r="I4622" s="191"/>
      <c r="J4622" s="191"/>
      <c r="K4622" s="191"/>
      <c r="L4622" s="191"/>
      <c r="M4622" s="191"/>
      <c r="N4622" s="191"/>
    </row>
    <row r="4623" spans="1:14" s="434" customFormat="1">
      <c r="A4623" s="191"/>
      <c r="B4623" s="191"/>
      <c r="C4623" s="63"/>
      <c r="D4623" s="191"/>
      <c r="E4623" s="63"/>
      <c r="F4623" s="63"/>
      <c r="G4623" s="191"/>
      <c r="H4623" s="191"/>
      <c r="I4623" s="191"/>
      <c r="J4623" s="191"/>
      <c r="K4623" s="191"/>
      <c r="L4623" s="191"/>
      <c r="M4623" s="191"/>
      <c r="N4623" s="191"/>
    </row>
    <row r="4624" spans="1:14" s="434" customFormat="1">
      <c r="A4624" s="191"/>
      <c r="B4624" s="191"/>
      <c r="C4624" s="63"/>
      <c r="D4624" s="191"/>
      <c r="E4624" s="63"/>
      <c r="F4624" s="63"/>
      <c r="G4624" s="191"/>
      <c r="H4624" s="191"/>
      <c r="I4624" s="191"/>
      <c r="J4624" s="191"/>
      <c r="K4624" s="191"/>
      <c r="L4624" s="191"/>
      <c r="M4624" s="191"/>
      <c r="N4624" s="191"/>
    </row>
    <row r="4625" spans="1:14" s="434" customFormat="1">
      <c r="A4625" s="191"/>
      <c r="B4625" s="191"/>
      <c r="C4625" s="63"/>
      <c r="D4625" s="191"/>
      <c r="E4625" s="63"/>
      <c r="F4625" s="63"/>
      <c r="G4625" s="191"/>
      <c r="H4625" s="191"/>
      <c r="I4625" s="191"/>
      <c r="J4625" s="191"/>
      <c r="K4625" s="191"/>
      <c r="L4625" s="191"/>
      <c r="M4625" s="191"/>
      <c r="N4625" s="191"/>
    </row>
    <row r="4626" spans="1:14" s="434" customFormat="1">
      <c r="A4626" s="191"/>
      <c r="B4626" s="191"/>
      <c r="C4626" s="63"/>
      <c r="D4626" s="191"/>
      <c r="E4626" s="63"/>
      <c r="F4626" s="63"/>
      <c r="G4626" s="191"/>
      <c r="H4626" s="191"/>
      <c r="I4626" s="191"/>
      <c r="J4626" s="191"/>
      <c r="K4626" s="191"/>
      <c r="L4626" s="191"/>
      <c r="M4626" s="191"/>
      <c r="N4626" s="191"/>
    </row>
    <row r="4627" spans="1:14" s="434" customFormat="1">
      <c r="A4627" s="191"/>
      <c r="B4627" s="191"/>
      <c r="C4627" s="63"/>
      <c r="D4627" s="191"/>
      <c r="E4627" s="63"/>
      <c r="F4627" s="63"/>
      <c r="G4627" s="191"/>
      <c r="H4627" s="191"/>
      <c r="I4627" s="191"/>
      <c r="J4627" s="191"/>
      <c r="K4627" s="191"/>
      <c r="L4627" s="191"/>
      <c r="M4627" s="191"/>
      <c r="N4627" s="191"/>
    </row>
    <row r="4628" spans="1:14" s="434" customFormat="1">
      <c r="A4628" s="191"/>
      <c r="B4628" s="191"/>
      <c r="C4628" s="63"/>
      <c r="D4628" s="191"/>
      <c r="E4628" s="63"/>
      <c r="F4628" s="63"/>
      <c r="G4628" s="191"/>
      <c r="H4628" s="191"/>
      <c r="I4628" s="191"/>
      <c r="J4628" s="191"/>
      <c r="K4628" s="191"/>
      <c r="L4628" s="191"/>
      <c r="M4628" s="191"/>
      <c r="N4628" s="191"/>
    </row>
    <row r="4629" spans="1:14" s="434" customFormat="1">
      <c r="A4629" s="191"/>
      <c r="B4629" s="191"/>
      <c r="C4629" s="63"/>
      <c r="D4629" s="191"/>
      <c r="E4629" s="63"/>
      <c r="F4629" s="63"/>
      <c r="G4629" s="191"/>
      <c r="H4629" s="191"/>
      <c r="I4629" s="191"/>
      <c r="J4629" s="191"/>
      <c r="K4629" s="191"/>
      <c r="L4629" s="191"/>
      <c r="M4629" s="191"/>
      <c r="N4629" s="191"/>
    </row>
    <row r="4630" spans="1:14" s="434" customFormat="1">
      <c r="A4630" s="191"/>
      <c r="B4630" s="191"/>
      <c r="C4630" s="63"/>
      <c r="D4630" s="191"/>
      <c r="E4630" s="63"/>
      <c r="F4630" s="63"/>
      <c r="G4630" s="191"/>
      <c r="H4630" s="191"/>
      <c r="I4630" s="191"/>
      <c r="J4630" s="191"/>
      <c r="K4630" s="191"/>
      <c r="L4630" s="191"/>
      <c r="M4630" s="191"/>
      <c r="N4630" s="191"/>
    </row>
    <row r="4631" spans="1:14" s="434" customFormat="1">
      <c r="A4631" s="191"/>
      <c r="B4631" s="191"/>
      <c r="C4631" s="63"/>
      <c r="D4631" s="191"/>
      <c r="E4631" s="63"/>
      <c r="F4631" s="63"/>
      <c r="G4631" s="191"/>
      <c r="H4631" s="191"/>
      <c r="I4631" s="191"/>
      <c r="J4631" s="191"/>
      <c r="K4631" s="191"/>
      <c r="L4631" s="191"/>
      <c r="M4631" s="191"/>
      <c r="N4631" s="191"/>
    </row>
    <row r="4632" spans="1:14" s="434" customFormat="1">
      <c r="A4632" s="191"/>
      <c r="B4632" s="191"/>
      <c r="C4632" s="63"/>
      <c r="D4632" s="191"/>
      <c r="E4632" s="63"/>
      <c r="F4632" s="63"/>
      <c r="G4632" s="191"/>
      <c r="H4632" s="191"/>
      <c r="I4632" s="191"/>
      <c r="J4632" s="191"/>
      <c r="K4632" s="191"/>
      <c r="L4632" s="191"/>
      <c r="M4632" s="191"/>
      <c r="N4632" s="191"/>
    </row>
    <row r="4633" spans="1:14" s="434" customFormat="1">
      <c r="A4633" s="191"/>
      <c r="B4633" s="191"/>
      <c r="C4633" s="63"/>
      <c r="D4633" s="191"/>
      <c r="E4633" s="63"/>
      <c r="F4633" s="63"/>
      <c r="G4633" s="191"/>
      <c r="H4633" s="191"/>
      <c r="I4633" s="191"/>
      <c r="J4633" s="191"/>
      <c r="K4633" s="191"/>
      <c r="L4633" s="191"/>
      <c r="M4633" s="191"/>
      <c r="N4633" s="191"/>
    </row>
    <row r="4634" spans="1:14" s="434" customFormat="1">
      <c r="A4634" s="191"/>
      <c r="B4634" s="191"/>
      <c r="C4634" s="63"/>
      <c r="D4634" s="191"/>
      <c r="E4634" s="63"/>
      <c r="F4634" s="63"/>
      <c r="G4634" s="191"/>
      <c r="H4634" s="191"/>
      <c r="I4634" s="191"/>
      <c r="J4634" s="191"/>
      <c r="K4634" s="191"/>
      <c r="L4634" s="191"/>
      <c r="M4634" s="191"/>
      <c r="N4634" s="191"/>
    </row>
    <row r="4635" spans="1:14" s="434" customFormat="1">
      <c r="A4635" s="191"/>
      <c r="B4635" s="191"/>
      <c r="C4635" s="63"/>
      <c r="D4635" s="191"/>
      <c r="E4635" s="63"/>
      <c r="F4635" s="63"/>
      <c r="G4635" s="191"/>
      <c r="H4635" s="191"/>
      <c r="I4635" s="191"/>
      <c r="J4635" s="191"/>
      <c r="K4635" s="191"/>
      <c r="L4635" s="191"/>
      <c r="M4635" s="191"/>
      <c r="N4635" s="191"/>
    </row>
    <row r="4636" spans="1:14" s="434" customFormat="1">
      <c r="A4636" s="191"/>
      <c r="B4636" s="191"/>
      <c r="C4636" s="63"/>
      <c r="D4636" s="191"/>
      <c r="E4636" s="63"/>
      <c r="F4636" s="63"/>
      <c r="G4636" s="191"/>
      <c r="H4636" s="191"/>
      <c r="I4636" s="191"/>
      <c r="J4636" s="191"/>
      <c r="K4636" s="191"/>
      <c r="L4636" s="191"/>
      <c r="M4636" s="191"/>
      <c r="N4636" s="191"/>
    </row>
    <row r="4637" spans="1:14" s="434" customFormat="1">
      <c r="A4637" s="191"/>
      <c r="B4637" s="191"/>
      <c r="C4637" s="63"/>
      <c r="D4637" s="191"/>
      <c r="E4637" s="63"/>
      <c r="F4637" s="63"/>
      <c r="G4637" s="191"/>
      <c r="H4637" s="191"/>
      <c r="I4637" s="191"/>
      <c r="J4637" s="191"/>
      <c r="K4637" s="191"/>
      <c r="L4637" s="191"/>
      <c r="M4637" s="191"/>
      <c r="N4637" s="191"/>
    </row>
    <row r="4638" spans="1:14" s="434" customFormat="1">
      <c r="A4638" s="191"/>
      <c r="B4638" s="191"/>
      <c r="C4638" s="63"/>
      <c r="D4638" s="191"/>
      <c r="E4638" s="63"/>
      <c r="F4638" s="63"/>
      <c r="G4638" s="191"/>
      <c r="H4638" s="191"/>
      <c r="I4638" s="191"/>
      <c r="J4638" s="191"/>
      <c r="K4638" s="191"/>
      <c r="L4638" s="191"/>
      <c r="M4638" s="191"/>
      <c r="N4638" s="191"/>
    </row>
    <row r="4639" spans="1:14" s="434" customFormat="1">
      <c r="A4639" s="191"/>
      <c r="B4639" s="191"/>
      <c r="C4639" s="63"/>
      <c r="D4639" s="191"/>
      <c r="E4639" s="63"/>
      <c r="F4639" s="63"/>
      <c r="G4639" s="191"/>
      <c r="H4639" s="191"/>
      <c r="I4639" s="191"/>
      <c r="J4639" s="191"/>
      <c r="K4639" s="191"/>
      <c r="L4639" s="191"/>
      <c r="M4639" s="191"/>
      <c r="N4639" s="191"/>
    </row>
    <row r="4640" spans="1:14" s="434" customFormat="1">
      <c r="A4640" s="191"/>
      <c r="B4640" s="191"/>
      <c r="C4640" s="63"/>
      <c r="D4640" s="191"/>
      <c r="E4640" s="63"/>
      <c r="F4640" s="63"/>
      <c r="G4640" s="191"/>
      <c r="H4640" s="191"/>
      <c r="I4640" s="191"/>
      <c r="J4640" s="191"/>
      <c r="K4640" s="191"/>
      <c r="L4640" s="191"/>
      <c r="M4640" s="191"/>
      <c r="N4640" s="191"/>
    </row>
    <row r="4641" spans="1:14" s="434" customFormat="1">
      <c r="A4641" s="191"/>
      <c r="B4641" s="191"/>
      <c r="C4641" s="63"/>
      <c r="D4641" s="191"/>
      <c r="E4641" s="63"/>
      <c r="F4641" s="63"/>
      <c r="G4641" s="191"/>
      <c r="H4641" s="191"/>
      <c r="I4641" s="191"/>
      <c r="J4641" s="191"/>
      <c r="K4641" s="191"/>
      <c r="L4641" s="191"/>
      <c r="M4641" s="191"/>
      <c r="N4641" s="191"/>
    </row>
    <row r="4642" spans="1:14" s="434" customFormat="1">
      <c r="A4642" s="191"/>
      <c r="B4642" s="191"/>
      <c r="C4642" s="63"/>
      <c r="D4642" s="191"/>
      <c r="E4642" s="63"/>
      <c r="F4642" s="63"/>
      <c r="G4642" s="191"/>
      <c r="H4642" s="191"/>
      <c r="I4642" s="191"/>
      <c r="J4642" s="191"/>
      <c r="K4642" s="191"/>
      <c r="L4642" s="191"/>
      <c r="M4642" s="191"/>
      <c r="N4642" s="191"/>
    </row>
    <row r="4643" spans="1:14" s="434" customFormat="1">
      <c r="A4643" s="191"/>
      <c r="B4643" s="191"/>
      <c r="C4643" s="63"/>
      <c r="D4643" s="191"/>
      <c r="E4643" s="63"/>
      <c r="F4643" s="63"/>
      <c r="G4643" s="191"/>
      <c r="H4643" s="191"/>
      <c r="I4643" s="191"/>
      <c r="J4643" s="191"/>
      <c r="K4643" s="191"/>
      <c r="L4643" s="191"/>
      <c r="M4643" s="191"/>
      <c r="N4643" s="191"/>
    </row>
    <row r="4644" spans="1:14" s="434" customFormat="1">
      <c r="A4644" s="191"/>
      <c r="B4644" s="191"/>
      <c r="C4644" s="63"/>
      <c r="D4644" s="191"/>
      <c r="E4644" s="63"/>
      <c r="F4644" s="63"/>
      <c r="G4644" s="191"/>
      <c r="H4644" s="191"/>
      <c r="I4644" s="191"/>
      <c r="J4644" s="191"/>
      <c r="K4644" s="191"/>
      <c r="L4644" s="191"/>
      <c r="M4644" s="191"/>
      <c r="N4644" s="191"/>
    </row>
    <row r="4645" spans="1:14" s="434" customFormat="1">
      <c r="A4645" s="191"/>
      <c r="B4645" s="191"/>
      <c r="C4645" s="63"/>
      <c r="D4645" s="191"/>
      <c r="E4645" s="63"/>
      <c r="F4645" s="63"/>
      <c r="G4645" s="191"/>
      <c r="H4645" s="191"/>
      <c r="I4645" s="191"/>
      <c r="J4645" s="191"/>
      <c r="K4645" s="191"/>
      <c r="L4645" s="191"/>
      <c r="M4645" s="191"/>
      <c r="N4645" s="191"/>
    </row>
    <row r="4646" spans="1:14" s="434" customFormat="1">
      <c r="A4646" s="191"/>
      <c r="B4646" s="191"/>
      <c r="C4646" s="63"/>
      <c r="D4646" s="191"/>
      <c r="E4646" s="63"/>
      <c r="F4646" s="63"/>
      <c r="G4646" s="191"/>
      <c r="H4646" s="191"/>
      <c r="I4646" s="191"/>
      <c r="J4646" s="191"/>
      <c r="K4646" s="191"/>
      <c r="L4646" s="191"/>
      <c r="M4646" s="191"/>
      <c r="N4646" s="191"/>
    </row>
    <row r="4647" spans="1:14" s="434" customFormat="1">
      <c r="A4647" s="191"/>
      <c r="B4647" s="191"/>
      <c r="C4647" s="63"/>
      <c r="D4647" s="191"/>
      <c r="E4647" s="63"/>
      <c r="F4647" s="63"/>
      <c r="G4647" s="191"/>
      <c r="H4647" s="191"/>
      <c r="I4647" s="191"/>
      <c r="J4647" s="191"/>
      <c r="K4647" s="191"/>
      <c r="L4647" s="191"/>
      <c r="M4647" s="191"/>
      <c r="N4647" s="191"/>
    </row>
    <row r="4648" spans="1:14" s="434" customFormat="1">
      <c r="A4648" s="191"/>
      <c r="B4648" s="191"/>
      <c r="C4648" s="63"/>
      <c r="D4648" s="191"/>
      <c r="E4648" s="63"/>
      <c r="F4648" s="63"/>
      <c r="G4648" s="191"/>
      <c r="H4648" s="191"/>
      <c r="I4648" s="191"/>
      <c r="J4648" s="191"/>
      <c r="K4648" s="191"/>
      <c r="L4648" s="191"/>
      <c r="M4648" s="191"/>
      <c r="N4648" s="191"/>
    </row>
    <row r="4649" spans="1:14" s="434" customFormat="1">
      <c r="A4649" s="191"/>
      <c r="B4649" s="191"/>
      <c r="C4649" s="63"/>
      <c r="D4649" s="191"/>
      <c r="E4649" s="63"/>
      <c r="F4649" s="63"/>
      <c r="G4649" s="191"/>
      <c r="H4649" s="191"/>
      <c r="I4649" s="191"/>
      <c r="J4649" s="191"/>
      <c r="K4649" s="191"/>
      <c r="L4649" s="191"/>
      <c r="M4649" s="191"/>
      <c r="N4649" s="191"/>
    </row>
    <row r="4650" spans="1:14" s="434" customFormat="1">
      <c r="A4650" s="191"/>
      <c r="B4650" s="191"/>
      <c r="C4650" s="63"/>
      <c r="D4650" s="191"/>
      <c r="E4650" s="63"/>
      <c r="F4650" s="63"/>
      <c r="G4650" s="191"/>
      <c r="H4650" s="191"/>
      <c r="I4650" s="191"/>
      <c r="J4650" s="191"/>
      <c r="K4650" s="191"/>
      <c r="L4650" s="191"/>
      <c r="M4650" s="191"/>
      <c r="N4650" s="191"/>
    </row>
    <row r="4651" spans="1:14" s="434" customFormat="1">
      <c r="A4651" s="191"/>
      <c r="B4651" s="191"/>
      <c r="C4651" s="63"/>
      <c r="D4651" s="191"/>
      <c r="E4651" s="63"/>
      <c r="F4651" s="63"/>
      <c r="G4651" s="191"/>
      <c r="H4651" s="191"/>
      <c r="I4651" s="191"/>
      <c r="J4651" s="191"/>
      <c r="K4651" s="191"/>
      <c r="L4651" s="191"/>
      <c r="M4651" s="191"/>
      <c r="N4651" s="191"/>
    </row>
    <row r="4652" spans="1:14" s="434" customFormat="1">
      <c r="A4652" s="191"/>
      <c r="B4652" s="191"/>
      <c r="C4652" s="63"/>
      <c r="D4652" s="191"/>
      <c r="E4652" s="63"/>
      <c r="F4652" s="63"/>
      <c r="G4652" s="191"/>
      <c r="H4652" s="191"/>
      <c r="I4652" s="191"/>
      <c r="J4652" s="191"/>
      <c r="K4652" s="191"/>
      <c r="L4652" s="191"/>
      <c r="M4652" s="191"/>
      <c r="N4652" s="191"/>
    </row>
    <row r="4653" spans="1:14" s="434" customFormat="1">
      <c r="A4653" s="191"/>
      <c r="B4653" s="191"/>
      <c r="C4653" s="63"/>
      <c r="D4653" s="191"/>
      <c r="E4653" s="63"/>
      <c r="F4653" s="63"/>
      <c r="G4653" s="191"/>
      <c r="H4653" s="191"/>
      <c r="I4653" s="191"/>
      <c r="J4653" s="191"/>
      <c r="K4653" s="191"/>
      <c r="L4653" s="191"/>
      <c r="M4653" s="191"/>
      <c r="N4653" s="191"/>
    </row>
    <row r="4654" spans="1:14" s="434" customFormat="1">
      <c r="A4654" s="191"/>
      <c r="B4654" s="191"/>
      <c r="C4654" s="63"/>
      <c r="D4654" s="191"/>
      <c r="E4654" s="63"/>
      <c r="F4654" s="63"/>
      <c r="G4654" s="191"/>
      <c r="H4654" s="191"/>
      <c r="I4654" s="191"/>
      <c r="J4654" s="191"/>
      <c r="K4654" s="191"/>
      <c r="L4654" s="191"/>
      <c r="M4654" s="191"/>
      <c r="N4654" s="191"/>
    </row>
    <row r="4655" spans="1:14" s="434" customFormat="1">
      <c r="A4655" s="191"/>
      <c r="B4655" s="191"/>
      <c r="C4655" s="63"/>
      <c r="D4655" s="191"/>
      <c r="E4655" s="63"/>
      <c r="F4655" s="63"/>
      <c r="G4655" s="191"/>
      <c r="H4655" s="191"/>
      <c r="I4655" s="191"/>
      <c r="J4655" s="191"/>
      <c r="K4655" s="191"/>
      <c r="L4655" s="191"/>
      <c r="M4655" s="191"/>
      <c r="N4655" s="191"/>
    </row>
    <row r="4656" spans="1:14" s="434" customFormat="1">
      <c r="A4656" s="191"/>
      <c r="B4656" s="191"/>
      <c r="C4656" s="63"/>
      <c r="D4656" s="191"/>
      <c r="E4656" s="63"/>
      <c r="F4656" s="63"/>
      <c r="G4656" s="191"/>
      <c r="H4656" s="191"/>
      <c r="I4656" s="191"/>
      <c r="J4656" s="191"/>
      <c r="K4656" s="191"/>
      <c r="L4656" s="191"/>
      <c r="M4656" s="191"/>
      <c r="N4656" s="191"/>
    </row>
    <row r="4657" spans="1:14" s="434" customFormat="1">
      <c r="A4657" s="191"/>
      <c r="B4657" s="191"/>
      <c r="C4657" s="63"/>
      <c r="D4657" s="191"/>
      <c r="E4657" s="63"/>
      <c r="F4657" s="63"/>
      <c r="G4657" s="191"/>
      <c r="H4657" s="191"/>
      <c r="I4657" s="191"/>
      <c r="J4657" s="191"/>
      <c r="K4657" s="191"/>
      <c r="L4657" s="191"/>
      <c r="M4657" s="191"/>
      <c r="N4657" s="191"/>
    </row>
    <row r="4658" spans="1:14" s="434" customFormat="1">
      <c r="A4658" s="191"/>
      <c r="B4658" s="191"/>
      <c r="C4658" s="63"/>
      <c r="D4658" s="191"/>
      <c r="E4658" s="63"/>
      <c r="F4658" s="63"/>
      <c r="G4658" s="191"/>
      <c r="H4658" s="191"/>
      <c r="I4658" s="191"/>
      <c r="J4658" s="191"/>
      <c r="K4658" s="191"/>
      <c r="L4658" s="191"/>
      <c r="M4658" s="191"/>
      <c r="N4658" s="191"/>
    </row>
    <row r="4659" spans="1:14" s="434" customFormat="1">
      <c r="A4659" s="191"/>
      <c r="B4659" s="191"/>
      <c r="C4659" s="63"/>
      <c r="D4659" s="191"/>
      <c r="E4659" s="63"/>
      <c r="F4659" s="63"/>
      <c r="G4659" s="191"/>
      <c r="H4659" s="191"/>
      <c r="I4659" s="191"/>
      <c r="J4659" s="191"/>
      <c r="K4659" s="191"/>
      <c r="L4659" s="191"/>
      <c r="M4659" s="191"/>
      <c r="N4659" s="191"/>
    </row>
    <row r="4660" spans="1:14" s="434" customFormat="1">
      <c r="A4660" s="191"/>
      <c r="B4660" s="191"/>
      <c r="C4660" s="63"/>
      <c r="D4660" s="191"/>
      <c r="E4660" s="63"/>
      <c r="F4660" s="63"/>
      <c r="G4660" s="191"/>
      <c r="H4660" s="191"/>
      <c r="I4660" s="191"/>
      <c r="J4660" s="191"/>
      <c r="K4660" s="191"/>
      <c r="L4660" s="191"/>
      <c r="M4660" s="191"/>
      <c r="N4660" s="191"/>
    </row>
    <row r="4661" spans="1:14" s="434" customFormat="1">
      <c r="A4661" s="191"/>
      <c r="B4661" s="191"/>
      <c r="C4661" s="63"/>
      <c r="D4661" s="191"/>
      <c r="E4661" s="63"/>
      <c r="F4661" s="63"/>
      <c r="G4661" s="191"/>
      <c r="H4661" s="191"/>
      <c r="I4661" s="191"/>
      <c r="J4661" s="191"/>
      <c r="K4661" s="191"/>
      <c r="L4661" s="191"/>
      <c r="M4661" s="191"/>
      <c r="N4661" s="191"/>
    </row>
    <row r="4662" spans="1:14" s="434" customFormat="1">
      <c r="A4662" s="191"/>
      <c r="B4662" s="191"/>
      <c r="C4662" s="63"/>
      <c r="D4662" s="191"/>
      <c r="E4662" s="63"/>
      <c r="F4662" s="63"/>
      <c r="G4662" s="191"/>
      <c r="H4662" s="191"/>
      <c r="I4662" s="191"/>
      <c r="J4662" s="191"/>
      <c r="K4662" s="191"/>
      <c r="L4662" s="191"/>
      <c r="M4662" s="191"/>
      <c r="N4662" s="191"/>
    </row>
    <row r="4663" spans="1:14" s="434" customFormat="1">
      <c r="A4663" s="191"/>
      <c r="B4663" s="191"/>
      <c r="C4663" s="63"/>
      <c r="D4663" s="191"/>
      <c r="E4663" s="63"/>
      <c r="F4663" s="63"/>
      <c r="G4663" s="191"/>
      <c r="H4663" s="191"/>
      <c r="I4663" s="191"/>
      <c r="J4663" s="191"/>
      <c r="K4663" s="191"/>
      <c r="L4663" s="191"/>
      <c r="M4663" s="191"/>
      <c r="N4663" s="191"/>
    </row>
    <row r="4664" spans="1:14" s="434" customFormat="1">
      <c r="A4664" s="191"/>
      <c r="B4664" s="191"/>
      <c r="C4664" s="63"/>
      <c r="D4664" s="191"/>
      <c r="E4664" s="63"/>
      <c r="F4664" s="63"/>
      <c r="G4664" s="191"/>
      <c r="H4664" s="191"/>
      <c r="I4664" s="191"/>
      <c r="J4664" s="191"/>
      <c r="K4664" s="191"/>
      <c r="L4664" s="191"/>
      <c r="M4664" s="191"/>
      <c r="N4664" s="191"/>
    </row>
    <row r="4665" spans="1:14" s="434" customFormat="1">
      <c r="A4665" s="191"/>
      <c r="B4665" s="191"/>
      <c r="C4665" s="63"/>
      <c r="D4665" s="191"/>
      <c r="E4665" s="63"/>
      <c r="F4665" s="63"/>
      <c r="G4665" s="191"/>
      <c r="H4665" s="191"/>
      <c r="I4665" s="191"/>
      <c r="J4665" s="191"/>
      <c r="K4665" s="191"/>
      <c r="L4665" s="191"/>
      <c r="M4665" s="191"/>
      <c r="N4665" s="191"/>
    </row>
    <row r="4666" spans="1:14" s="434" customFormat="1">
      <c r="A4666" s="191"/>
      <c r="B4666" s="191"/>
      <c r="C4666" s="63"/>
      <c r="D4666" s="191"/>
      <c r="E4666" s="63"/>
      <c r="F4666" s="63"/>
      <c r="G4666" s="191"/>
      <c r="H4666" s="191"/>
      <c r="I4666" s="191"/>
      <c r="J4666" s="191"/>
      <c r="K4666" s="191"/>
      <c r="L4666" s="191"/>
      <c r="M4666" s="191"/>
      <c r="N4666" s="191"/>
    </row>
    <row r="4667" spans="1:14" s="434" customFormat="1">
      <c r="A4667" s="191"/>
      <c r="B4667" s="191"/>
      <c r="C4667" s="63"/>
      <c r="D4667" s="191"/>
      <c r="E4667" s="63"/>
      <c r="F4667" s="63"/>
      <c r="G4667" s="191"/>
      <c r="H4667" s="191"/>
      <c r="I4667" s="191"/>
      <c r="J4667" s="191"/>
      <c r="K4667" s="191"/>
      <c r="L4667" s="191"/>
      <c r="M4667" s="191"/>
      <c r="N4667" s="191"/>
    </row>
    <row r="4668" spans="1:14" s="434" customFormat="1">
      <c r="A4668" s="191"/>
      <c r="B4668" s="191"/>
      <c r="C4668" s="63"/>
      <c r="D4668" s="191"/>
      <c r="E4668" s="63"/>
      <c r="F4668" s="63"/>
      <c r="G4668" s="191"/>
      <c r="H4668" s="191"/>
      <c r="I4668" s="191"/>
      <c r="J4668" s="191"/>
      <c r="K4668" s="191"/>
      <c r="L4668" s="191"/>
      <c r="M4668" s="191"/>
      <c r="N4668" s="191"/>
    </row>
    <row r="4669" spans="1:14" s="434" customFormat="1">
      <c r="A4669" s="191"/>
      <c r="B4669" s="191"/>
      <c r="C4669" s="63"/>
      <c r="D4669" s="191"/>
      <c r="E4669" s="63"/>
      <c r="F4669" s="63"/>
      <c r="G4669" s="191"/>
      <c r="H4669" s="191"/>
      <c r="I4669" s="191"/>
      <c r="J4669" s="191"/>
      <c r="K4669" s="191"/>
      <c r="L4669" s="191"/>
      <c r="M4669" s="191"/>
      <c r="N4669" s="191"/>
    </row>
    <row r="4670" spans="1:14" s="434" customFormat="1">
      <c r="A4670" s="191"/>
      <c r="B4670" s="191"/>
      <c r="C4670" s="63"/>
      <c r="D4670" s="191"/>
      <c r="E4670" s="63"/>
      <c r="F4670" s="63"/>
      <c r="G4670" s="191"/>
      <c r="H4670" s="191"/>
      <c r="I4670" s="191"/>
      <c r="J4670" s="191"/>
      <c r="K4670" s="191"/>
      <c r="L4670" s="191"/>
      <c r="M4670" s="191"/>
      <c r="N4670" s="191"/>
    </row>
    <row r="4671" spans="1:14" s="434" customFormat="1">
      <c r="A4671" s="191"/>
      <c r="B4671" s="191"/>
      <c r="C4671" s="63"/>
      <c r="D4671" s="191"/>
      <c r="E4671" s="63"/>
      <c r="F4671" s="63"/>
      <c r="G4671" s="191"/>
      <c r="H4671" s="191"/>
      <c r="I4671" s="191"/>
      <c r="J4671" s="191"/>
      <c r="K4671" s="191"/>
      <c r="L4671" s="191"/>
      <c r="M4671" s="191"/>
      <c r="N4671" s="191"/>
    </row>
    <row r="4672" spans="1:14" s="434" customFormat="1">
      <c r="A4672" s="191"/>
      <c r="B4672" s="191"/>
      <c r="C4672" s="63"/>
      <c r="D4672" s="191"/>
      <c r="E4672" s="63"/>
      <c r="F4672" s="63"/>
      <c r="G4672" s="191"/>
      <c r="H4672" s="191"/>
      <c r="I4672" s="191"/>
      <c r="J4672" s="191"/>
      <c r="K4672" s="191"/>
      <c r="L4672" s="191"/>
      <c r="M4672" s="191"/>
      <c r="N4672" s="191"/>
    </row>
    <row r="4673" spans="1:14" s="434" customFormat="1">
      <c r="A4673" s="191"/>
      <c r="B4673" s="191"/>
      <c r="C4673" s="63"/>
      <c r="D4673" s="191"/>
      <c r="E4673" s="63"/>
      <c r="F4673" s="63"/>
      <c r="G4673" s="191"/>
      <c r="H4673" s="191"/>
      <c r="I4673" s="191"/>
      <c r="J4673" s="191"/>
      <c r="K4673" s="191"/>
      <c r="L4673" s="191"/>
      <c r="M4673" s="191"/>
      <c r="N4673" s="191"/>
    </row>
    <row r="4674" spans="1:14" s="434" customFormat="1">
      <c r="A4674" s="191"/>
      <c r="B4674" s="191"/>
      <c r="C4674" s="63"/>
      <c r="D4674" s="191"/>
      <c r="E4674" s="63"/>
      <c r="F4674" s="63"/>
      <c r="G4674" s="191"/>
      <c r="H4674" s="191"/>
      <c r="I4674" s="191"/>
      <c r="J4674" s="191"/>
      <c r="K4674" s="191"/>
      <c r="L4674" s="191"/>
      <c r="M4674" s="191"/>
      <c r="N4674" s="191"/>
    </row>
    <row r="4675" spans="1:14" s="434" customFormat="1">
      <c r="A4675" s="191"/>
      <c r="B4675" s="191"/>
      <c r="C4675" s="63"/>
      <c r="D4675" s="191"/>
      <c r="E4675" s="63"/>
      <c r="F4675" s="63"/>
      <c r="G4675" s="191"/>
      <c r="H4675" s="191"/>
      <c r="I4675" s="191"/>
      <c r="J4675" s="191"/>
      <c r="K4675" s="191"/>
      <c r="L4675" s="191"/>
      <c r="M4675" s="191"/>
      <c r="N4675" s="191"/>
    </row>
    <row r="4676" spans="1:14" s="434" customFormat="1">
      <c r="A4676" s="191"/>
      <c r="B4676" s="191"/>
      <c r="C4676" s="63"/>
      <c r="D4676" s="191"/>
      <c r="E4676" s="63"/>
      <c r="F4676" s="63"/>
      <c r="G4676" s="191"/>
      <c r="H4676" s="191"/>
      <c r="I4676" s="191"/>
      <c r="J4676" s="191"/>
      <c r="K4676" s="191"/>
      <c r="L4676" s="191"/>
      <c r="M4676" s="191"/>
      <c r="N4676" s="191"/>
    </row>
    <row r="4677" spans="1:14" s="434" customFormat="1">
      <c r="A4677" s="191"/>
      <c r="B4677" s="191"/>
      <c r="C4677" s="63"/>
      <c r="D4677" s="191"/>
      <c r="E4677" s="63"/>
      <c r="F4677" s="63"/>
      <c r="G4677" s="191"/>
      <c r="H4677" s="191"/>
      <c r="I4677" s="191"/>
      <c r="J4677" s="191"/>
      <c r="K4677" s="191"/>
      <c r="L4677" s="191"/>
      <c r="M4677" s="191"/>
      <c r="N4677" s="191"/>
    </row>
    <row r="4678" spans="1:14" s="434" customFormat="1">
      <c r="A4678" s="191"/>
      <c r="B4678" s="191"/>
      <c r="C4678" s="63"/>
      <c r="D4678" s="191"/>
      <c r="E4678" s="63"/>
      <c r="F4678" s="63"/>
      <c r="G4678" s="191"/>
      <c r="H4678" s="191"/>
      <c r="I4678" s="191"/>
      <c r="J4678" s="191"/>
      <c r="K4678" s="191"/>
      <c r="L4678" s="191"/>
      <c r="M4678" s="191"/>
      <c r="N4678" s="191"/>
    </row>
    <row r="4679" spans="1:14" s="434" customFormat="1">
      <c r="A4679" s="191"/>
      <c r="B4679" s="191"/>
      <c r="C4679" s="63"/>
      <c r="D4679" s="191"/>
      <c r="E4679" s="63"/>
      <c r="F4679" s="63"/>
      <c r="G4679" s="191"/>
      <c r="H4679" s="191"/>
      <c r="I4679" s="191"/>
      <c r="J4679" s="191"/>
      <c r="K4679" s="191"/>
      <c r="L4679" s="191"/>
      <c r="M4679" s="191"/>
      <c r="N4679" s="191"/>
    </row>
    <row r="4680" spans="1:14" s="434" customFormat="1">
      <c r="A4680" s="191"/>
      <c r="B4680" s="191"/>
      <c r="C4680" s="63"/>
      <c r="D4680" s="191"/>
      <c r="E4680" s="63"/>
      <c r="F4680" s="63"/>
      <c r="G4680" s="191"/>
      <c r="H4680" s="191"/>
      <c r="I4680" s="191"/>
      <c r="J4680" s="191"/>
      <c r="K4680" s="191"/>
      <c r="L4680" s="191"/>
      <c r="M4680" s="191"/>
      <c r="N4680" s="191"/>
    </row>
    <row r="4681" spans="1:14" s="434" customFormat="1">
      <c r="A4681" s="191"/>
      <c r="B4681" s="191"/>
      <c r="C4681" s="63"/>
      <c r="D4681" s="191"/>
      <c r="E4681" s="63"/>
      <c r="F4681" s="63"/>
      <c r="G4681" s="191"/>
      <c r="H4681" s="191"/>
      <c r="I4681" s="191"/>
      <c r="J4681" s="191"/>
      <c r="K4681" s="191"/>
      <c r="L4681" s="191"/>
      <c r="M4681" s="191"/>
      <c r="N4681" s="191"/>
    </row>
    <row r="4682" spans="1:14" s="434" customFormat="1">
      <c r="A4682" s="191"/>
      <c r="B4682" s="191"/>
      <c r="C4682" s="63"/>
      <c r="D4682" s="191"/>
      <c r="E4682" s="63"/>
      <c r="F4682" s="63"/>
      <c r="G4682" s="191"/>
      <c r="H4682" s="191"/>
      <c r="I4682" s="191"/>
      <c r="J4682" s="191"/>
      <c r="K4682" s="191"/>
      <c r="L4682" s="191"/>
      <c r="M4682" s="191"/>
      <c r="N4682" s="191"/>
    </row>
    <row r="4683" spans="1:14" s="434" customFormat="1">
      <c r="A4683" s="191"/>
      <c r="B4683" s="191"/>
      <c r="C4683" s="63"/>
      <c r="D4683" s="191"/>
      <c r="E4683" s="63"/>
      <c r="F4683" s="63"/>
      <c r="G4683" s="191"/>
      <c r="H4683" s="191"/>
      <c r="I4683" s="191"/>
      <c r="J4683" s="191"/>
      <c r="K4683" s="191"/>
      <c r="L4683" s="191"/>
      <c r="M4683" s="191"/>
      <c r="N4683" s="191"/>
    </row>
    <row r="4684" spans="1:14" s="434" customFormat="1">
      <c r="A4684" s="191"/>
      <c r="B4684" s="191"/>
      <c r="C4684" s="63"/>
      <c r="D4684" s="191"/>
      <c r="E4684" s="63"/>
      <c r="F4684" s="63"/>
      <c r="G4684" s="191"/>
      <c r="H4684" s="191"/>
      <c r="I4684" s="191"/>
      <c r="J4684" s="191"/>
      <c r="K4684" s="191"/>
      <c r="L4684" s="191"/>
      <c r="M4684" s="191"/>
      <c r="N4684" s="191"/>
    </row>
    <row r="4685" spans="1:14" s="434" customFormat="1">
      <c r="A4685" s="191"/>
      <c r="B4685" s="191"/>
      <c r="C4685" s="63"/>
      <c r="D4685" s="191"/>
      <c r="E4685" s="63"/>
      <c r="F4685" s="63"/>
      <c r="G4685" s="191"/>
      <c r="H4685" s="191"/>
      <c r="I4685" s="191"/>
      <c r="J4685" s="191"/>
      <c r="K4685" s="191"/>
      <c r="L4685" s="191"/>
      <c r="M4685" s="191"/>
      <c r="N4685" s="191"/>
    </row>
    <row r="4686" spans="1:14" s="434" customFormat="1">
      <c r="A4686" s="191"/>
      <c r="B4686" s="191"/>
      <c r="C4686" s="63"/>
      <c r="D4686" s="191"/>
      <c r="E4686" s="63"/>
      <c r="F4686" s="63"/>
      <c r="G4686" s="191"/>
      <c r="H4686" s="191"/>
      <c r="I4686" s="191"/>
      <c r="J4686" s="191"/>
      <c r="K4686" s="191"/>
      <c r="L4686" s="191"/>
      <c r="M4686" s="191"/>
      <c r="N4686" s="191"/>
    </row>
    <row r="4687" spans="1:14" s="434" customFormat="1">
      <c r="A4687" s="191"/>
      <c r="B4687" s="191"/>
      <c r="C4687" s="63"/>
      <c r="D4687" s="191"/>
      <c r="E4687" s="63"/>
      <c r="F4687" s="63"/>
      <c r="G4687" s="191"/>
      <c r="H4687" s="191"/>
      <c r="I4687" s="191"/>
      <c r="J4687" s="191"/>
      <c r="K4687" s="191"/>
      <c r="L4687" s="191"/>
      <c r="M4687" s="191"/>
      <c r="N4687" s="191"/>
    </row>
    <row r="4688" spans="1:14" s="434" customFormat="1">
      <c r="A4688" s="191"/>
      <c r="B4688" s="191"/>
      <c r="C4688" s="63"/>
      <c r="D4688" s="191"/>
      <c r="E4688" s="63"/>
      <c r="F4688" s="63"/>
      <c r="G4688" s="191"/>
      <c r="H4688" s="191"/>
      <c r="I4688" s="191"/>
      <c r="J4688" s="191"/>
      <c r="K4688" s="191"/>
      <c r="L4688" s="191"/>
      <c r="M4688" s="191"/>
      <c r="N4688" s="191"/>
    </row>
    <row r="4689" spans="1:14" s="434" customFormat="1">
      <c r="A4689" s="191"/>
      <c r="B4689" s="191"/>
      <c r="C4689" s="63"/>
      <c r="D4689" s="191"/>
      <c r="E4689" s="63"/>
      <c r="F4689" s="63"/>
      <c r="G4689" s="191"/>
      <c r="H4689" s="191"/>
      <c r="I4689" s="191"/>
      <c r="J4689" s="191"/>
      <c r="K4689" s="191"/>
      <c r="L4689" s="191"/>
      <c r="M4689" s="191"/>
      <c r="N4689" s="191"/>
    </row>
    <row r="4690" spans="1:14" s="434" customFormat="1">
      <c r="A4690" s="191"/>
      <c r="B4690" s="191"/>
      <c r="C4690" s="63"/>
      <c r="D4690" s="191"/>
      <c r="E4690" s="63"/>
      <c r="F4690" s="63"/>
      <c r="G4690" s="191"/>
      <c r="H4690" s="191"/>
      <c r="I4690" s="191"/>
      <c r="J4690" s="191"/>
      <c r="K4690" s="191"/>
      <c r="L4690" s="191"/>
      <c r="M4690" s="191"/>
      <c r="N4690" s="191"/>
    </row>
    <row r="4691" spans="1:14" s="434" customFormat="1">
      <c r="A4691" s="191"/>
      <c r="B4691" s="191"/>
      <c r="C4691" s="63"/>
      <c r="D4691" s="191"/>
      <c r="E4691" s="63"/>
      <c r="F4691" s="63"/>
      <c r="G4691" s="191"/>
      <c r="H4691" s="191"/>
      <c r="I4691" s="191"/>
      <c r="J4691" s="191"/>
      <c r="K4691" s="191"/>
      <c r="L4691" s="191"/>
      <c r="M4691" s="191"/>
      <c r="N4691" s="191"/>
    </row>
    <row r="4692" spans="1:14" s="434" customFormat="1">
      <c r="A4692" s="191"/>
      <c r="B4692" s="191"/>
      <c r="C4692" s="63"/>
      <c r="D4692" s="191"/>
      <c r="E4692" s="63"/>
      <c r="F4692" s="63"/>
      <c r="G4692" s="191"/>
      <c r="H4692" s="191"/>
      <c r="I4692" s="191"/>
      <c r="J4692" s="191"/>
      <c r="K4692" s="191"/>
      <c r="L4692" s="191"/>
      <c r="M4692" s="191"/>
      <c r="N4692" s="191"/>
    </row>
    <row r="4693" spans="1:14" s="434" customFormat="1">
      <c r="A4693" s="191"/>
      <c r="B4693" s="191"/>
      <c r="C4693" s="63"/>
      <c r="D4693" s="191"/>
      <c r="E4693" s="63"/>
      <c r="F4693" s="63"/>
      <c r="G4693" s="191"/>
      <c r="H4693" s="191"/>
      <c r="I4693" s="191"/>
      <c r="J4693" s="191"/>
      <c r="K4693" s="191"/>
      <c r="L4693" s="191"/>
      <c r="M4693" s="191"/>
      <c r="N4693" s="191"/>
    </row>
    <row r="4694" spans="1:14" s="434" customFormat="1">
      <c r="A4694" s="191"/>
      <c r="B4694" s="191"/>
      <c r="C4694" s="63"/>
      <c r="D4694" s="191"/>
      <c r="E4694" s="63"/>
      <c r="F4694" s="63"/>
      <c r="G4694" s="191"/>
      <c r="H4694" s="191"/>
      <c r="I4694" s="191"/>
      <c r="J4694" s="191"/>
      <c r="K4694" s="191"/>
      <c r="L4694" s="191"/>
      <c r="M4694" s="191"/>
      <c r="N4694" s="191"/>
    </row>
    <row r="4695" spans="1:14" s="434" customFormat="1">
      <c r="A4695" s="191"/>
      <c r="B4695" s="191"/>
      <c r="C4695" s="63"/>
      <c r="D4695" s="191"/>
      <c r="E4695" s="63"/>
      <c r="F4695" s="63"/>
      <c r="G4695" s="191"/>
      <c r="H4695" s="191"/>
      <c r="I4695" s="191"/>
      <c r="J4695" s="191"/>
      <c r="K4695" s="191"/>
      <c r="L4695" s="191"/>
      <c r="M4695" s="191"/>
      <c r="N4695" s="191"/>
    </row>
    <row r="4696" spans="1:14" s="434" customFormat="1">
      <c r="A4696" s="191"/>
      <c r="B4696" s="191"/>
      <c r="C4696" s="63"/>
      <c r="D4696" s="191"/>
      <c r="E4696" s="63"/>
      <c r="F4696" s="63"/>
      <c r="G4696" s="191"/>
      <c r="H4696" s="191"/>
      <c r="I4696" s="191"/>
      <c r="J4696" s="191"/>
      <c r="K4696" s="191"/>
      <c r="L4696" s="191"/>
      <c r="M4696" s="191"/>
      <c r="N4696" s="191"/>
    </row>
    <row r="4697" spans="1:14" s="434" customFormat="1">
      <c r="A4697" s="191"/>
      <c r="B4697" s="191"/>
      <c r="C4697" s="63"/>
      <c r="D4697" s="191"/>
      <c r="E4697" s="63"/>
      <c r="F4697" s="63"/>
      <c r="G4697" s="191"/>
      <c r="H4697" s="191"/>
      <c r="I4697" s="191"/>
      <c r="J4697" s="191"/>
      <c r="K4697" s="191"/>
      <c r="L4697" s="191"/>
      <c r="M4697" s="191"/>
      <c r="N4697" s="191"/>
    </row>
    <row r="4698" spans="1:14" s="434" customFormat="1">
      <c r="A4698" s="191"/>
      <c r="B4698" s="191"/>
      <c r="C4698" s="63"/>
      <c r="D4698" s="191"/>
      <c r="E4698" s="63"/>
      <c r="F4698" s="63"/>
      <c r="G4698" s="191"/>
      <c r="H4698" s="191"/>
      <c r="I4698" s="191"/>
      <c r="J4698" s="191"/>
      <c r="K4698" s="191"/>
      <c r="L4698" s="191"/>
      <c r="M4698" s="191"/>
      <c r="N4698" s="191"/>
    </row>
    <row r="4699" spans="1:14" s="434" customFormat="1">
      <c r="A4699" s="191"/>
      <c r="B4699" s="191"/>
      <c r="C4699" s="63"/>
      <c r="D4699" s="191"/>
      <c r="E4699" s="63"/>
      <c r="F4699" s="63"/>
      <c r="G4699" s="191"/>
      <c r="H4699" s="191"/>
      <c r="I4699" s="191"/>
      <c r="J4699" s="191"/>
      <c r="K4699" s="191"/>
      <c r="L4699" s="191"/>
      <c r="M4699" s="191"/>
      <c r="N4699" s="191"/>
    </row>
    <row r="4700" spans="1:14" s="434" customFormat="1">
      <c r="A4700" s="191"/>
      <c r="B4700" s="191"/>
      <c r="C4700" s="63"/>
      <c r="D4700" s="191"/>
      <c r="E4700" s="63"/>
      <c r="F4700" s="63"/>
      <c r="G4700" s="191"/>
      <c r="H4700" s="191"/>
      <c r="I4700" s="191"/>
      <c r="J4700" s="191"/>
      <c r="K4700" s="191"/>
      <c r="L4700" s="191"/>
      <c r="M4700" s="191"/>
      <c r="N4700" s="191"/>
    </row>
    <row r="4701" spans="1:14" s="434" customFormat="1">
      <c r="A4701" s="191"/>
      <c r="B4701" s="191"/>
      <c r="C4701" s="63"/>
      <c r="D4701" s="191"/>
      <c r="E4701" s="63"/>
      <c r="F4701" s="63"/>
      <c r="G4701" s="191"/>
      <c r="H4701" s="191"/>
      <c r="I4701" s="191"/>
      <c r="J4701" s="191"/>
      <c r="K4701" s="191"/>
      <c r="L4701" s="191"/>
      <c r="M4701" s="191"/>
      <c r="N4701" s="191"/>
    </row>
    <row r="4702" spans="1:14" s="434" customFormat="1">
      <c r="A4702" s="191"/>
      <c r="B4702" s="191"/>
      <c r="C4702" s="63"/>
      <c r="D4702" s="191"/>
      <c r="E4702" s="63"/>
      <c r="F4702" s="63"/>
      <c r="G4702" s="191"/>
      <c r="H4702" s="191"/>
      <c r="I4702" s="191"/>
      <c r="J4702" s="191"/>
      <c r="K4702" s="191"/>
      <c r="L4702" s="191"/>
      <c r="M4702" s="191"/>
      <c r="N4702" s="191"/>
    </row>
    <row r="4703" spans="1:14" s="434" customFormat="1">
      <c r="A4703" s="191"/>
      <c r="B4703" s="191"/>
      <c r="C4703" s="63"/>
      <c r="D4703" s="191"/>
      <c r="E4703" s="63"/>
      <c r="F4703" s="63"/>
      <c r="G4703" s="191"/>
      <c r="H4703" s="191"/>
      <c r="I4703" s="191"/>
      <c r="J4703" s="191"/>
      <c r="K4703" s="191"/>
      <c r="L4703" s="191"/>
      <c r="M4703" s="191"/>
      <c r="N4703" s="191"/>
    </row>
    <row r="4704" spans="1:14" s="434" customFormat="1">
      <c r="A4704" s="191"/>
      <c r="B4704" s="191"/>
      <c r="C4704" s="63"/>
      <c r="D4704" s="191"/>
      <c r="E4704" s="63"/>
      <c r="F4704" s="63"/>
      <c r="G4704" s="191"/>
      <c r="H4704" s="191"/>
      <c r="I4704" s="191"/>
      <c r="J4704" s="191"/>
      <c r="K4704" s="191"/>
      <c r="L4704" s="191"/>
      <c r="M4704" s="191"/>
      <c r="N4704" s="191"/>
    </row>
    <row r="4705" spans="1:14" s="434" customFormat="1">
      <c r="A4705" s="191"/>
      <c r="B4705" s="191"/>
      <c r="C4705" s="63"/>
      <c r="D4705" s="191"/>
      <c r="E4705" s="63"/>
      <c r="F4705" s="63"/>
      <c r="G4705" s="191"/>
      <c r="H4705" s="191"/>
      <c r="I4705" s="191"/>
      <c r="J4705" s="191"/>
      <c r="K4705" s="191"/>
      <c r="L4705" s="191"/>
      <c r="M4705" s="191"/>
      <c r="N4705" s="191"/>
    </row>
    <row r="4706" spans="1:14" s="434" customFormat="1">
      <c r="A4706" s="191"/>
      <c r="B4706" s="191"/>
      <c r="C4706" s="63"/>
      <c r="D4706" s="191"/>
      <c r="E4706" s="63"/>
      <c r="F4706" s="63"/>
      <c r="G4706" s="191"/>
      <c r="H4706" s="191"/>
      <c r="I4706" s="191"/>
      <c r="J4706" s="191"/>
      <c r="K4706" s="191"/>
      <c r="L4706" s="191"/>
      <c r="M4706" s="191"/>
      <c r="N4706" s="191"/>
    </row>
    <row r="4707" spans="1:14" s="434" customFormat="1">
      <c r="A4707" s="191"/>
      <c r="B4707" s="191"/>
      <c r="C4707" s="63"/>
      <c r="D4707" s="191"/>
      <c r="E4707" s="63"/>
      <c r="F4707" s="63"/>
      <c r="G4707" s="191"/>
      <c r="H4707" s="191"/>
      <c r="I4707" s="191"/>
      <c r="J4707" s="191"/>
      <c r="K4707" s="191"/>
      <c r="L4707" s="191"/>
      <c r="M4707" s="191"/>
      <c r="N4707" s="191"/>
    </row>
    <row r="4708" spans="1:14" s="434" customFormat="1">
      <c r="A4708" s="191"/>
      <c r="B4708" s="191"/>
      <c r="C4708" s="63"/>
      <c r="D4708" s="191"/>
      <c r="E4708" s="63"/>
      <c r="F4708" s="63"/>
      <c r="G4708" s="191"/>
      <c r="H4708" s="191"/>
      <c r="I4708" s="191"/>
      <c r="J4708" s="191"/>
      <c r="K4708" s="191"/>
      <c r="L4708" s="191"/>
      <c r="M4708" s="191"/>
      <c r="N4708" s="191"/>
    </row>
    <row r="4709" spans="1:14" s="434" customFormat="1">
      <c r="A4709" s="191"/>
      <c r="B4709" s="191"/>
      <c r="C4709" s="63"/>
      <c r="D4709" s="191"/>
      <c r="E4709" s="63"/>
      <c r="F4709" s="63"/>
      <c r="G4709" s="191"/>
      <c r="H4709" s="191"/>
      <c r="I4709" s="191"/>
      <c r="J4709" s="191"/>
      <c r="K4709" s="191"/>
      <c r="L4709" s="191"/>
      <c r="M4709" s="191"/>
      <c r="N4709" s="191"/>
    </row>
    <row r="4710" spans="1:14" s="434" customFormat="1">
      <c r="A4710" s="191"/>
      <c r="B4710" s="191"/>
      <c r="C4710" s="63"/>
      <c r="D4710" s="191"/>
      <c r="E4710" s="63"/>
      <c r="F4710" s="63"/>
      <c r="G4710" s="191"/>
      <c r="H4710" s="191"/>
      <c r="I4710" s="191"/>
      <c r="J4710" s="191"/>
      <c r="K4710" s="191"/>
      <c r="L4710" s="191"/>
      <c r="M4710" s="191"/>
      <c r="N4710" s="191"/>
    </row>
    <row r="4711" spans="1:14" s="434" customFormat="1">
      <c r="A4711" s="191"/>
      <c r="B4711" s="191"/>
      <c r="C4711" s="63"/>
      <c r="D4711" s="191"/>
      <c r="E4711" s="63"/>
      <c r="F4711" s="63"/>
      <c r="G4711" s="191"/>
      <c r="H4711" s="191"/>
      <c r="I4711" s="191"/>
      <c r="J4711" s="191"/>
      <c r="K4711" s="191"/>
      <c r="L4711" s="191"/>
      <c r="M4711" s="191"/>
      <c r="N4711" s="191"/>
    </row>
    <row r="4712" spans="1:14" s="434" customFormat="1">
      <c r="A4712" s="191"/>
      <c r="B4712" s="191"/>
      <c r="C4712" s="63"/>
      <c r="D4712" s="191"/>
      <c r="E4712" s="63"/>
      <c r="F4712" s="63"/>
      <c r="G4712" s="191"/>
      <c r="H4712" s="191"/>
      <c r="I4712" s="191"/>
      <c r="J4712" s="191"/>
      <c r="K4712" s="191"/>
      <c r="L4712" s="191"/>
      <c r="M4712" s="191"/>
      <c r="N4712" s="191"/>
    </row>
    <row r="4713" spans="1:14" s="434" customFormat="1">
      <c r="A4713" s="191"/>
      <c r="B4713" s="191"/>
      <c r="C4713" s="63"/>
      <c r="D4713" s="191"/>
      <c r="E4713" s="63"/>
      <c r="F4713" s="63"/>
      <c r="G4713" s="191"/>
      <c r="H4713" s="191"/>
      <c r="I4713" s="191"/>
      <c r="J4713" s="191"/>
      <c r="K4713" s="191"/>
      <c r="L4713" s="191"/>
      <c r="M4713" s="191"/>
      <c r="N4713" s="191"/>
    </row>
    <row r="4714" spans="1:14" s="434" customFormat="1">
      <c r="A4714" s="191"/>
      <c r="B4714" s="191"/>
      <c r="C4714" s="63"/>
      <c r="D4714" s="191"/>
      <c r="E4714" s="63"/>
      <c r="F4714" s="63"/>
      <c r="G4714" s="191"/>
      <c r="H4714" s="191"/>
      <c r="I4714" s="191"/>
      <c r="J4714" s="191"/>
      <c r="K4714" s="191"/>
      <c r="L4714" s="191"/>
      <c r="M4714" s="191"/>
      <c r="N4714" s="191"/>
    </row>
    <row r="4715" spans="1:14" s="434" customFormat="1">
      <c r="A4715" s="191"/>
      <c r="B4715" s="191"/>
      <c r="C4715" s="63"/>
      <c r="D4715" s="191"/>
      <c r="E4715" s="63"/>
      <c r="F4715" s="63"/>
      <c r="G4715" s="191"/>
      <c r="H4715" s="191"/>
      <c r="I4715" s="191"/>
      <c r="J4715" s="191"/>
      <c r="K4715" s="191"/>
      <c r="L4715" s="191"/>
      <c r="M4715" s="191"/>
      <c r="N4715" s="191"/>
    </row>
    <row r="4716" spans="1:14" s="434" customFormat="1">
      <c r="A4716" s="191"/>
      <c r="B4716" s="191"/>
      <c r="C4716" s="63"/>
      <c r="D4716" s="191"/>
      <c r="E4716" s="63"/>
      <c r="F4716" s="63"/>
      <c r="G4716" s="191"/>
      <c r="H4716" s="191"/>
      <c r="I4716" s="191"/>
      <c r="J4716" s="191"/>
      <c r="K4716" s="191"/>
      <c r="L4716" s="191"/>
      <c r="M4716" s="191"/>
      <c r="N4716" s="191"/>
    </row>
    <row r="4717" spans="1:14" s="434" customFormat="1">
      <c r="A4717" s="191"/>
      <c r="B4717" s="191"/>
      <c r="C4717" s="63"/>
      <c r="D4717" s="191"/>
      <c r="E4717" s="63"/>
      <c r="F4717" s="63"/>
      <c r="G4717" s="191"/>
      <c r="H4717" s="191"/>
      <c r="I4717" s="191"/>
      <c r="J4717" s="191"/>
      <c r="K4717" s="191"/>
      <c r="L4717" s="191"/>
      <c r="M4717" s="191"/>
      <c r="N4717" s="191"/>
    </row>
    <row r="4718" spans="1:14" s="434" customFormat="1">
      <c r="A4718" s="191"/>
      <c r="B4718" s="191"/>
      <c r="C4718" s="63"/>
      <c r="D4718" s="191"/>
      <c r="E4718" s="63"/>
      <c r="F4718" s="63"/>
      <c r="G4718" s="191"/>
      <c r="H4718" s="191"/>
      <c r="I4718" s="191"/>
      <c r="J4718" s="191"/>
      <c r="K4718" s="191"/>
      <c r="L4718" s="191"/>
      <c r="M4718" s="191"/>
      <c r="N4718" s="191"/>
    </row>
    <row r="4719" spans="1:14" s="434" customFormat="1">
      <c r="A4719" s="191"/>
      <c r="B4719" s="191"/>
      <c r="C4719" s="63"/>
      <c r="D4719" s="191"/>
      <c r="E4719" s="63"/>
      <c r="F4719" s="63"/>
      <c r="G4719" s="191"/>
      <c r="H4719" s="191"/>
      <c r="I4719" s="191"/>
      <c r="J4719" s="191"/>
      <c r="K4719" s="191"/>
      <c r="L4719" s="191"/>
      <c r="M4719" s="191"/>
      <c r="N4719" s="191"/>
    </row>
    <row r="4720" spans="1:14" s="434" customFormat="1">
      <c r="A4720" s="191"/>
      <c r="B4720" s="191"/>
      <c r="C4720" s="63"/>
      <c r="D4720" s="191"/>
      <c r="E4720" s="63"/>
      <c r="F4720" s="63"/>
      <c r="G4720" s="191"/>
      <c r="H4720" s="191"/>
      <c r="I4720" s="191"/>
      <c r="J4720" s="191"/>
      <c r="K4720" s="191"/>
      <c r="L4720" s="191"/>
      <c r="M4720" s="191"/>
      <c r="N4720" s="191"/>
    </row>
    <row r="4721" spans="1:14" s="434" customFormat="1">
      <c r="A4721" s="191"/>
      <c r="B4721" s="191"/>
      <c r="C4721" s="63"/>
      <c r="D4721" s="191"/>
      <c r="E4721" s="63"/>
      <c r="F4721" s="63"/>
      <c r="G4721" s="191"/>
      <c r="H4721" s="191"/>
      <c r="I4721" s="191"/>
      <c r="J4721" s="191"/>
      <c r="K4721" s="191"/>
      <c r="L4721" s="191"/>
      <c r="M4721" s="191"/>
      <c r="N4721" s="191"/>
    </row>
    <row r="4722" spans="1:14" s="434" customFormat="1">
      <c r="A4722" s="191"/>
      <c r="B4722" s="191"/>
      <c r="C4722" s="63"/>
      <c r="D4722" s="191"/>
      <c r="E4722" s="63"/>
      <c r="F4722" s="63"/>
      <c r="G4722" s="191"/>
      <c r="H4722" s="191"/>
      <c r="I4722" s="191"/>
      <c r="J4722" s="191"/>
      <c r="K4722" s="191"/>
      <c r="L4722" s="191"/>
      <c r="M4722" s="191"/>
      <c r="N4722" s="191"/>
    </row>
    <row r="4723" spans="1:14" s="434" customFormat="1">
      <c r="A4723" s="191"/>
      <c r="B4723" s="191"/>
      <c r="C4723" s="63"/>
      <c r="D4723" s="191"/>
      <c r="E4723" s="63"/>
      <c r="F4723" s="63"/>
      <c r="G4723" s="191"/>
      <c r="H4723" s="191"/>
      <c r="I4723" s="191"/>
      <c r="J4723" s="191"/>
      <c r="K4723" s="191"/>
      <c r="L4723" s="191"/>
      <c r="M4723" s="191"/>
      <c r="N4723" s="191"/>
    </row>
    <row r="4724" spans="1:14" s="434" customFormat="1">
      <c r="A4724" s="191"/>
      <c r="B4724" s="191"/>
      <c r="C4724" s="63"/>
      <c r="D4724" s="191"/>
      <c r="E4724" s="63"/>
      <c r="F4724" s="63"/>
      <c r="G4724" s="191"/>
      <c r="H4724" s="191"/>
      <c r="I4724" s="191"/>
      <c r="J4724" s="191"/>
      <c r="K4724" s="191"/>
      <c r="L4724" s="191"/>
      <c r="M4724" s="191"/>
      <c r="N4724" s="191"/>
    </row>
    <row r="4725" spans="1:14" s="434" customFormat="1">
      <c r="A4725" s="191"/>
      <c r="B4725" s="191"/>
      <c r="C4725" s="63"/>
      <c r="D4725" s="191"/>
      <c r="E4725" s="63"/>
      <c r="F4725" s="63"/>
      <c r="G4725" s="191"/>
      <c r="H4725" s="191"/>
      <c r="I4725" s="191"/>
      <c r="J4725" s="191"/>
      <c r="K4725" s="191"/>
      <c r="L4725" s="191"/>
      <c r="M4725" s="191"/>
      <c r="N4725" s="191"/>
    </row>
    <row r="4726" spans="1:14" s="434" customFormat="1">
      <c r="A4726" s="191"/>
      <c r="B4726" s="191"/>
      <c r="C4726" s="63"/>
      <c r="D4726" s="191"/>
      <c r="E4726" s="63"/>
      <c r="F4726" s="63"/>
      <c r="G4726" s="191"/>
      <c r="H4726" s="191"/>
      <c r="I4726" s="191"/>
      <c r="J4726" s="191"/>
      <c r="K4726" s="191"/>
      <c r="L4726" s="191"/>
      <c r="M4726" s="191"/>
      <c r="N4726" s="191"/>
    </row>
    <row r="4727" spans="1:14" s="434" customFormat="1">
      <c r="A4727" s="191"/>
      <c r="B4727" s="191"/>
      <c r="C4727" s="63"/>
      <c r="D4727" s="191"/>
      <c r="E4727" s="63"/>
      <c r="F4727" s="63"/>
      <c r="G4727" s="191"/>
      <c r="H4727" s="191"/>
      <c r="I4727" s="191"/>
      <c r="J4727" s="191"/>
      <c r="K4727" s="191"/>
      <c r="L4727" s="191"/>
      <c r="M4727" s="191"/>
      <c r="N4727" s="191"/>
    </row>
    <row r="4728" spans="1:14" s="434" customFormat="1">
      <c r="A4728" s="191"/>
      <c r="B4728" s="191"/>
      <c r="C4728" s="63"/>
      <c r="D4728" s="191"/>
      <c r="E4728" s="63"/>
      <c r="F4728" s="63"/>
      <c r="G4728" s="191"/>
      <c r="H4728" s="191"/>
      <c r="I4728" s="191"/>
      <c r="J4728" s="191"/>
      <c r="K4728" s="191"/>
      <c r="L4728" s="191"/>
      <c r="M4728" s="191"/>
      <c r="N4728" s="191"/>
    </row>
    <row r="4729" spans="1:14" s="434" customFormat="1">
      <c r="A4729" s="191"/>
      <c r="B4729" s="191"/>
      <c r="C4729" s="63"/>
      <c r="D4729" s="191"/>
      <c r="E4729" s="63"/>
      <c r="F4729" s="63"/>
      <c r="G4729" s="191"/>
      <c r="H4729" s="191"/>
      <c r="I4729" s="191"/>
      <c r="J4729" s="191"/>
      <c r="K4729" s="191"/>
      <c r="L4729" s="191"/>
      <c r="M4729" s="191"/>
      <c r="N4729" s="191"/>
    </row>
    <row r="4730" spans="1:14" s="434" customFormat="1">
      <c r="A4730" s="191"/>
      <c r="B4730" s="191"/>
      <c r="C4730" s="63"/>
      <c r="D4730" s="191"/>
      <c r="E4730" s="63"/>
      <c r="F4730" s="63"/>
      <c r="G4730" s="191"/>
      <c r="H4730" s="191"/>
      <c r="I4730" s="191"/>
      <c r="J4730" s="191"/>
      <c r="K4730" s="191"/>
      <c r="L4730" s="191"/>
      <c r="M4730" s="191"/>
      <c r="N4730" s="191"/>
    </row>
    <row r="4731" spans="1:14" s="434" customFormat="1">
      <c r="A4731" s="191"/>
      <c r="B4731" s="191"/>
      <c r="C4731" s="63"/>
      <c r="D4731" s="191"/>
      <c r="E4731" s="63"/>
      <c r="F4731" s="63"/>
      <c r="G4731" s="191"/>
      <c r="H4731" s="191"/>
      <c r="I4731" s="191"/>
      <c r="J4731" s="191"/>
      <c r="K4731" s="191"/>
      <c r="L4731" s="191"/>
      <c r="M4731" s="191"/>
      <c r="N4731" s="191"/>
    </row>
    <row r="4732" spans="1:14" s="434" customFormat="1">
      <c r="A4732" s="191"/>
      <c r="B4732" s="191"/>
      <c r="C4732" s="63"/>
      <c r="D4732" s="191"/>
      <c r="E4732" s="63"/>
      <c r="F4732" s="63"/>
      <c r="G4732" s="191"/>
      <c r="H4732" s="191"/>
      <c r="I4732" s="191"/>
      <c r="J4732" s="191"/>
      <c r="K4732" s="191"/>
      <c r="L4732" s="191"/>
      <c r="M4732" s="191"/>
      <c r="N4732" s="191"/>
    </row>
    <row r="4733" spans="1:14" s="434" customFormat="1">
      <c r="A4733" s="191"/>
      <c r="B4733" s="191"/>
      <c r="C4733" s="63"/>
      <c r="D4733" s="191"/>
      <c r="E4733" s="63"/>
      <c r="F4733" s="63"/>
      <c r="G4733" s="191"/>
      <c r="H4733" s="191"/>
      <c r="I4733" s="191"/>
      <c r="J4733" s="191"/>
      <c r="K4733" s="191"/>
      <c r="L4733" s="191"/>
      <c r="M4733" s="191"/>
      <c r="N4733" s="191"/>
    </row>
    <row r="4734" spans="1:14" s="434" customFormat="1">
      <c r="A4734" s="191"/>
      <c r="B4734" s="191"/>
      <c r="C4734" s="63"/>
      <c r="D4734" s="191"/>
      <c r="E4734" s="63"/>
      <c r="F4734" s="63"/>
      <c r="G4734" s="191"/>
      <c r="H4734" s="191"/>
      <c r="I4734" s="191"/>
      <c r="J4734" s="191"/>
      <c r="K4734" s="191"/>
      <c r="L4734" s="191"/>
      <c r="M4734" s="191"/>
      <c r="N4734" s="191"/>
    </row>
    <row r="4735" spans="1:14" s="434" customFormat="1">
      <c r="A4735" s="191"/>
      <c r="B4735" s="191"/>
      <c r="C4735" s="63"/>
      <c r="D4735" s="191"/>
      <c r="E4735" s="63"/>
      <c r="F4735" s="63"/>
      <c r="G4735" s="191"/>
      <c r="H4735" s="191"/>
      <c r="I4735" s="191"/>
      <c r="J4735" s="191"/>
      <c r="K4735" s="191"/>
      <c r="L4735" s="191"/>
      <c r="M4735" s="191"/>
      <c r="N4735" s="191"/>
    </row>
    <row r="4736" spans="1:14" s="434" customFormat="1">
      <c r="A4736" s="191"/>
      <c r="B4736" s="191"/>
      <c r="C4736" s="63"/>
      <c r="D4736" s="191"/>
      <c r="E4736" s="63"/>
      <c r="F4736" s="63"/>
      <c r="G4736" s="191"/>
      <c r="H4736" s="191"/>
      <c r="I4736" s="191"/>
      <c r="J4736" s="191"/>
      <c r="K4736" s="191"/>
      <c r="L4736" s="191"/>
      <c r="M4736" s="191"/>
      <c r="N4736" s="191"/>
    </row>
    <row r="4737" spans="1:14" s="434" customFormat="1">
      <c r="A4737" s="191"/>
      <c r="B4737" s="191"/>
      <c r="C4737" s="63"/>
      <c r="D4737" s="191"/>
      <c r="E4737" s="63"/>
      <c r="F4737" s="63"/>
      <c r="G4737" s="191"/>
      <c r="H4737" s="191"/>
      <c r="I4737" s="191"/>
      <c r="J4737" s="191"/>
      <c r="K4737" s="191"/>
      <c r="L4737" s="191"/>
      <c r="M4737" s="191"/>
      <c r="N4737" s="191"/>
    </row>
    <row r="4738" spans="1:14" s="434" customFormat="1">
      <c r="A4738" s="191"/>
      <c r="B4738" s="191"/>
      <c r="C4738" s="63"/>
      <c r="D4738" s="191"/>
      <c r="E4738" s="63"/>
      <c r="F4738" s="63"/>
      <c r="G4738" s="191"/>
      <c r="H4738" s="191"/>
      <c r="I4738" s="191"/>
      <c r="J4738" s="191"/>
      <c r="K4738" s="191"/>
      <c r="L4738" s="191"/>
      <c r="M4738" s="191"/>
      <c r="N4738" s="191"/>
    </row>
    <row r="4739" spans="1:14" s="434" customFormat="1">
      <c r="A4739" s="191"/>
      <c r="B4739" s="191"/>
      <c r="C4739" s="63"/>
      <c r="D4739" s="191"/>
      <c r="E4739" s="63"/>
      <c r="F4739" s="63"/>
      <c r="G4739" s="191"/>
      <c r="H4739" s="191"/>
      <c r="I4739" s="191"/>
      <c r="J4739" s="191"/>
      <c r="K4739" s="191"/>
      <c r="L4739" s="191"/>
      <c r="M4739" s="191"/>
      <c r="N4739" s="191"/>
    </row>
    <row r="4740" spans="1:14" s="434" customFormat="1">
      <c r="A4740" s="191"/>
      <c r="B4740" s="191"/>
      <c r="C4740" s="63"/>
      <c r="D4740" s="191"/>
      <c r="E4740" s="63"/>
      <c r="F4740" s="63"/>
      <c r="G4740" s="191"/>
      <c r="H4740" s="191"/>
      <c r="I4740" s="191"/>
      <c r="J4740" s="191"/>
      <c r="K4740" s="191"/>
      <c r="L4740" s="191"/>
      <c r="M4740" s="191"/>
      <c r="N4740" s="191"/>
    </row>
    <row r="4741" spans="1:14" s="434" customFormat="1">
      <c r="A4741" s="191"/>
      <c r="B4741" s="191"/>
      <c r="C4741" s="63"/>
      <c r="D4741" s="191"/>
      <c r="E4741" s="63"/>
      <c r="F4741" s="63"/>
      <c r="G4741" s="191"/>
      <c r="H4741" s="191"/>
      <c r="I4741" s="191"/>
      <c r="J4741" s="191"/>
      <c r="K4741" s="191"/>
      <c r="L4741" s="191"/>
      <c r="M4741" s="191"/>
      <c r="N4741" s="191"/>
    </row>
    <row r="4742" spans="1:14" s="434" customFormat="1">
      <c r="A4742" s="191"/>
      <c r="B4742" s="191"/>
      <c r="C4742" s="63"/>
      <c r="D4742" s="191"/>
      <c r="E4742" s="63"/>
      <c r="F4742" s="63"/>
      <c r="G4742" s="191"/>
      <c r="H4742" s="191"/>
      <c r="I4742" s="191"/>
      <c r="J4742" s="191"/>
      <c r="K4742" s="191"/>
      <c r="L4742" s="191"/>
      <c r="M4742" s="191"/>
      <c r="N4742" s="191"/>
    </row>
    <row r="4743" spans="1:14" s="434" customFormat="1">
      <c r="A4743" s="191"/>
      <c r="B4743" s="191"/>
      <c r="C4743" s="63"/>
      <c r="D4743" s="191"/>
      <c r="E4743" s="63"/>
      <c r="F4743" s="63"/>
      <c r="G4743" s="191"/>
      <c r="H4743" s="191"/>
      <c r="I4743" s="191"/>
      <c r="J4743" s="191"/>
      <c r="K4743" s="191"/>
      <c r="L4743" s="191"/>
      <c r="M4743" s="191"/>
      <c r="N4743" s="191"/>
    </row>
    <row r="4744" spans="1:14" s="434" customFormat="1">
      <c r="A4744" s="191"/>
      <c r="B4744" s="191"/>
      <c r="C4744" s="63"/>
      <c r="D4744" s="191"/>
      <c r="E4744" s="63"/>
      <c r="F4744" s="63"/>
      <c r="G4744" s="191"/>
      <c r="H4744" s="191"/>
      <c r="I4744" s="191"/>
      <c r="J4744" s="191"/>
      <c r="K4744" s="191"/>
      <c r="L4744" s="191"/>
      <c r="M4744" s="191"/>
      <c r="N4744" s="191"/>
    </row>
    <row r="4745" spans="1:14" s="434" customFormat="1">
      <c r="A4745" s="191"/>
      <c r="B4745" s="191"/>
      <c r="C4745" s="63"/>
      <c r="D4745" s="191"/>
      <c r="E4745" s="63"/>
      <c r="F4745" s="63"/>
      <c r="G4745" s="191"/>
      <c r="H4745" s="191"/>
      <c r="I4745" s="191"/>
      <c r="J4745" s="191"/>
      <c r="K4745" s="191"/>
      <c r="L4745" s="191"/>
      <c r="M4745" s="191"/>
      <c r="N4745" s="191"/>
    </row>
    <row r="4746" spans="1:14" s="434" customFormat="1">
      <c r="A4746" s="191"/>
      <c r="B4746" s="191"/>
      <c r="C4746" s="63"/>
      <c r="D4746" s="191"/>
      <c r="E4746" s="63"/>
      <c r="F4746" s="63"/>
      <c r="G4746" s="191"/>
      <c r="H4746" s="191"/>
      <c r="I4746" s="191"/>
      <c r="J4746" s="191"/>
      <c r="K4746" s="191"/>
      <c r="L4746" s="191"/>
      <c r="M4746" s="191"/>
      <c r="N4746" s="191"/>
    </row>
    <row r="4747" spans="1:14" s="434" customFormat="1">
      <c r="A4747" s="191"/>
      <c r="B4747" s="191"/>
      <c r="C4747" s="63"/>
      <c r="D4747" s="191"/>
      <c r="E4747" s="63"/>
      <c r="F4747" s="63"/>
      <c r="G4747" s="191"/>
      <c r="H4747" s="191"/>
      <c r="I4747" s="191"/>
      <c r="J4747" s="191"/>
      <c r="K4747" s="191"/>
      <c r="L4747" s="191"/>
      <c r="M4747" s="191"/>
      <c r="N4747" s="191"/>
    </row>
    <row r="4748" spans="1:14" s="434" customFormat="1">
      <c r="A4748" s="191"/>
      <c r="B4748" s="191"/>
      <c r="C4748" s="63"/>
      <c r="D4748" s="191"/>
      <c r="E4748" s="63"/>
      <c r="F4748" s="63"/>
      <c r="G4748" s="191"/>
      <c r="H4748" s="191"/>
      <c r="I4748" s="191"/>
      <c r="J4748" s="191"/>
      <c r="K4748" s="191"/>
      <c r="L4748" s="191"/>
      <c r="M4748" s="191"/>
      <c r="N4748" s="191"/>
    </row>
    <row r="4749" spans="1:14" s="434" customFormat="1">
      <c r="A4749" s="191"/>
      <c r="B4749" s="191"/>
      <c r="C4749" s="63"/>
      <c r="D4749" s="191"/>
      <c r="E4749" s="63"/>
      <c r="F4749" s="63"/>
      <c r="G4749" s="191"/>
      <c r="H4749" s="191"/>
      <c r="I4749" s="191"/>
      <c r="J4749" s="191"/>
      <c r="K4749" s="191"/>
      <c r="L4749" s="191"/>
      <c r="M4749" s="191"/>
      <c r="N4749" s="191"/>
    </row>
    <row r="4750" spans="1:14" s="434" customFormat="1">
      <c r="A4750" s="191"/>
      <c r="B4750" s="191"/>
      <c r="C4750" s="63"/>
      <c r="D4750" s="191"/>
      <c r="E4750" s="63"/>
      <c r="F4750" s="63"/>
      <c r="G4750" s="191"/>
      <c r="H4750" s="191"/>
      <c r="I4750" s="191"/>
      <c r="J4750" s="191"/>
      <c r="K4750" s="191"/>
      <c r="L4750" s="191"/>
      <c r="M4750" s="191"/>
      <c r="N4750" s="191"/>
    </row>
    <row r="4751" spans="1:14" s="434" customFormat="1">
      <c r="A4751" s="191"/>
      <c r="B4751" s="191"/>
      <c r="C4751" s="63"/>
      <c r="D4751" s="191"/>
      <c r="E4751" s="63"/>
      <c r="F4751" s="63"/>
      <c r="G4751" s="191"/>
      <c r="H4751" s="191"/>
      <c r="I4751" s="191"/>
      <c r="J4751" s="191"/>
      <c r="K4751" s="191"/>
      <c r="L4751" s="191"/>
      <c r="M4751" s="191"/>
      <c r="N4751" s="191"/>
    </row>
    <row r="4752" spans="1:14" s="434" customFormat="1">
      <c r="A4752" s="191"/>
      <c r="B4752" s="191"/>
      <c r="C4752" s="63"/>
      <c r="D4752" s="191"/>
      <c r="E4752" s="63"/>
      <c r="F4752" s="63"/>
      <c r="G4752" s="191"/>
      <c r="H4752" s="191"/>
      <c r="I4752" s="191"/>
      <c r="J4752" s="191"/>
      <c r="K4752" s="191"/>
      <c r="L4752" s="191"/>
      <c r="M4752" s="191"/>
      <c r="N4752" s="191"/>
    </row>
    <row r="4753" spans="1:14" s="434" customFormat="1">
      <c r="A4753" s="191"/>
      <c r="B4753" s="191"/>
      <c r="C4753" s="63"/>
      <c r="D4753" s="191"/>
      <c r="E4753" s="63"/>
      <c r="F4753" s="63"/>
      <c r="G4753" s="191"/>
      <c r="H4753" s="191"/>
      <c r="I4753" s="191"/>
      <c r="J4753" s="191"/>
      <c r="K4753" s="191"/>
      <c r="L4753" s="191"/>
      <c r="M4753" s="191"/>
      <c r="N4753" s="191"/>
    </row>
    <row r="4754" spans="1:14" s="434" customFormat="1">
      <c r="A4754" s="191"/>
      <c r="B4754" s="191"/>
      <c r="C4754" s="63"/>
      <c r="D4754" s="191"/>
      <c r="E4754" s="63"/>
      <c r="F4754" s="63"/>
      <c r="G4754" s="191"/>
      <c r="H4754" s="191"/>
      <c r="I4754" s="191"/>
      <c r="J4754" s="191"/>
      <c r="K4754" s="191"/>
      <c r="L4754" s="191"/>
      <c r="M4754" s="191"/>
      <c r="N4754" s="191"/>
    </row>
    <row r="4755" spans="1:14" s="434" customFormat="1">
      <c r="A4755" s="191"/>
      <c r="B4755" s="191"/>
      <c r="C4755" s="63"/>
      <c r="D4755" s="191"/>
      <c r="E4755" s="63"/>
      <c r="F4755" s="63"/>
      <c r="G4755" s="191"/>
      <c r="H4755" s="191"/>
      <c r="I4755" s="191"/>
      <c r="J4755" s="191"/>
      <c r="K4755" s="191"/>
      <c r="L4755" s="191"/>
      <c r="M4755" s="191"/>
      <c r="N4755" s="191"/>
    </row>
    <row r="4756" spans="1:14" s="434" customFormat="1">
      <c r="A4756" s="191"/>
      <c r="B4756" s="191"/>
      <c r="C4756" s="63"/>
      <c r="D4756" s="191"/>
      <c r="E4756" s="63"/>
      <c r="F4756" s="63"/>
      <c r="G4756" s="191"/>
      <c r="H4756" s="191"/>
      <c r="I4756" s="191"/>
      <c r="J4756" s="191"/>
      <c r="K4756" s="191"/>
      <c r="L4756" s="191"/>
      <c r="M4756" s="191"/>
      <c r="N4756" s="191"/>
    </row>
    <row r="4757" spans="1:14" s="434" customFormat="1">
      <c r="A4757" s="191"/>
      <c r="B4757" s="191"/>
      <c r="C4757" s="63"/>
      <c r="D4757" s="191"/>
      <c r="E4757" s="63"/>
      <c r="F4757" s="63"/>
      <c r="G4757" s="191"/>
      <c r="H4757" s="191"/>
      <c r="I4757" s="191"/>
      <c r="J4757" s="191"/>
      <c r="K4757" s="191"/>
      <c r="L4757" s="191"/>
      <c r="M4757" s="191"/>
      <c r="N4757" s="191"/>
    </row>
    <row r="4758" spans="1:14" s="434" customFormat="1">
      <c r="A4758" s="191"/>
      <c r="B4758" s="191"/>
      <c r="C4758" s="63"/>
      <c r="D4758" s="191"/>
      <c r="E4758" s="63"/>
      <c r="F4758" s="63"/>
      <c r="G4758" s="191"/>
      <c r="H4758" s="191"/>
      <c r="I4758" s="191"/>
      <c r="J4758" s="191"/>
      <c r="K4758" s="191"/>
      <c r="L4758" s="191"/>
      <c r="M4758" s="191"/>
      <c r="N4758" s="191"/>
    </row>
    <row r="4759" spans="1:14" s="434" customFormat="1">
      <c r="A4759" s="191"/>
      <c r="B4759" s="191"/>
      <c r="C4759" s="63"/>
      <c r="D4759" s="191"/>
      <c r="E4759" s="63"/>
      <c r="F4759" s="63"/>
      <c r="G4759" s="191"/>
      <c r="H4759" s="191"/>
      <c r="I4759" s="191"/>
      <c r="J4759" s="191"/>
      <c r="K4759" s="191"/>
      <c r="L4759" s="191"/>
      <c r="M4759" s="191"/>
      <c r="N4759" s="191"/>
    </row>
    <row r="4760" spans="1:14" s="434" customFormat="1">
      <c r="A4760" s="191"/>
      <c r="B4760" s="191"/>
      <c r="C4760" s="63"/>
      <c r="D4760" s="191"/>
      <c r="E4760" s="63"/>
      <c r="F4760" s="63"/>
      <c r="G4760" s="191"/>
      <c r="H4760" s="191"/>
      <c r="I4760" s="191"/>
      <c r="J4760" s="191"/>
      <c r="K4760" s="191"/>
      <c r="L4760" s="191"/>
      <c r="M4760" s="191"/>
      <c r="N4760" s="191"/>
    </row>
    <row r="4761" spans="1:14" s="434" customFormat="1">
      <c r="A4761" s="191"/>
      <c r="B4761" s="191"/>
      <c r="C4761" s="63"/>
      <c r="D4761" s="191"/>
      <c r="E4761" s="63"/>
      <c r="F4761" s="63"/>
      <c r="G4761" s="191"/>
      <c r="H4761" s="191"/>
      <c r="I4761" s="191"/>
      <c r="J4761" s="191"/>
      <c r="K4761" s="191"/>
      <c r="L4761" s="191"/>
      <c r="M4761" s="191"/>
      <c r="N4761" s="191"/>
    </row>
    <row r="4762" spans="1:14" s="434" customFormat="1">
      <c r="A4762" s="191"/>
      <c r="B4762" s="191"/>
      <c r="C4762" s="63"/>
      <c r="D4762" s="191"/>
      <c r="E4762" s="63"/>
      <c r="F4762" s="63"/>
      <c r="G4762" s="191"/>
      <c r="H4762" s="191"/>
      <c r="I4762" s="191"/>
      <c r="J4762" s="191"/>
      <c r="K4762" s="191"/>
      <c r="L4762" s="191"/>
      <c r="M4762" s="191"/>
      <c r="N4762" s="191"/>
    </row>
    <row r="4763" spans="1:14" s="434" customFormat="1">
      <c r="A4763" s="191"/>
      <c r="B4763" s="191"/>
      <c r="C4763" s="63"/>
      <c r="D4763" s="191"/>
      <c r="E4763" s="63"/>
      <c r="F4763" s="63"/>
      <c r="G4763" s="191"/>
      <c r="H4763" s="191"/>
      <c r="I4763" s="191"/>
      <c r="J4763" s="191"/>
      <c r="K4763" s="191"/>
      <c r="L4763" s="191"/>
      <c r="M4763" s="191"/>
      <c r="N4763" s="191"/>
    </row>
    <row r="4764" spans="1:14" s="434" customFormat="1">
      <c r="A4764" s="191"/>
      <c r="B4764" s="191"/>
      <c r="C4764" s="63"/>
      <c r="D4764" s="191"/>
      <c r="E4764" s="63"/>
      <c r="F4764" s="63"/>
      <c r="G4764" s="191"/>
      <c r="H4764" s="191"/>
      <c r="I4764" s="191"/>
      <c r="J4764" s="191"/>
      <c r="K4764" s="191"/>
      <c r="L4764" s="191"/>
      <c r="M4764" s="191"/>
      <c r="N4764" s="191"/>
    </row>
    <row r="4765" spans="1:14" s="434" customFormat="1">
      <c r="A4765" s="191"/>
      <c r="B4765" s="191"/>
      <c r="C4765" s="63"/>
      <c r="D4765" s="191"/>
      <c r="E4765" s="63"/>
      <c r="F4765" s="63"/>
      <c r="G4765" s="191"/>
      <c r="H4765" s="191"/>
      <c r="I4765" s="191"/>
      <c r="J4765" s="191"/>
      <c r="K4765" s="191"/>
      <c r="L4765" s="191"/>
      <c r="M4765" s="191"/>
      <c r="N4765" s="191"/>
    </row>
    <row r="4766" spans="1:14" s="434" customFormat="1">
      <c r="A4766" s="191"/>
      <c r="B4766" s="191"/>
      <c r="C4766" s="63"/>
      <c r="D4766" s="191"/>
      <c r="E4766" s="63"/>
      <c r="F4766" s="63"/>
      <c r="G4766" s="191"/>
      <c r="H4766" s="191"/>
      <c r="I4766" s="191"/>
      <c r="J4766" s="191"/>
      <c r="K4766" s="191"/>
      <c r="L4766" s="191"/>
      <c r="M4766" s="191"/>
      <c r="N4766" s="191"/>
    </row>
    <row r="4767" spans="1:14" s="434" customFormat="1">
      <c r="A4767" s="191"/>
      <c r="B4767" s="191"/>
      <c r="C4767" s="63"/>
      <c r="D4767" s="191"/>
      <c r="E4767" s="63"/>
      <c r="F4767" s="63"/>
      <c r="G4767" s="191"/>
      <c r="H4767" s="191"/>
      <c r="I4767" s="191"/>
      <c r="J4767" s="191"/>
      <c r="K4767" s="191"/>
      <c r="L4767" s="191"/>
      <c r="M4767" s="191"/>
      <c r="N4767" s="191"/>
    </row>
    <row r="4768" spans="1:14" s="434" customFormat="1">
      <c r="A4768" s="191"/>
      <c r="B4768" s="191"/>
      <c r="C4768" s="63"/>
      <c r="D4768" s="191"/>
      <c r="E4768" s="63"/>
      <c r="F4768" s="63"/>
      <c r="G4768" s="191"/>
      <c r="H4768" s="191"/>
      <c r="I4768" s="191"/>
      <c r="J4768" s="191"/>
      <c r="K4768" s="191"/>
      <c r="L4768" s="191"/>
      <c r="M4768" s="191"/>
      <c r="N4768" s="191"/>
    </row>
    <row r="4769" spans="1:14" s="434" customFormat="1">
      <c r="A4769" s="191"/>
      <c r="B4769" s="191"/>
      <c r="C4769" s="63"/>
      <c r="D4769" s="191"/>
      <c r="E4769" s="63"/>
      <c r="F4769" s="63"/>
      <c r="G4769" s="191"/>
      <c r="H4769" s="191"/>
      <c r="I4769" s="191"/>
      <c r="J4769" s="191"/>
      <c r="K4769" s="191"/>
      <c r="L4769" s="191"/>
      <c r="M4769" s="191"/>
      <c r="N4769" s="191"/>
    </row>
    <row r="4770" spans="1:14" s="434" customFormat="1">
      <c r="A4770" s="191"/>
      <c r="B4770" s="191"/>
      <c r="C4770" s="63"/>
      <c r="D4770" s="191"/>
      <c r="E4770" s="63"/>
      <c r="F4770" s="63"/>
      <c r="G4770" s="191"/>
      <c r="H4770" s="191"/>
      <c r="I4770" s="191"/>
      <c r="J4770" s="191"/>
      <c r="K4770" s="191"/>
      <c r="L4770" s="191"/>
      <c r="M4770" s="191"/>
      <c r="N4770" s="191"/>
    </row>
    <row r="4771" spans="1:14" s="434" customFormat="1">
      <c r="A4771" s="191"/>
      <c r="B4771" s="191"/>
      <c r="C4771" s="63"/>
      <c r="D4771" s="191"/>
      <c r="E4771" s="63"/>
      <c r="F4771" s="63"/>
      <c r="G4771" s="191"/>
      <c r="H4771" s="191"/>
      <c r="I4771" s="191"/>
      <c r="J4771" s="191"/>
      <c r="K4771" s="191"/>
      <c r="L4771" s="191"/>
      <c r="M4771" s="191"/>
      <c r="N4771" s="191"/>
    </row>
    <row r="4772" spans="1:14" s="434" customFormat="1">
      <c r="A4772" s="191"/>
      <c r="B4772" s="191"/>
      <c r="C4772" s="63"/>
      <c r="D4772" s="191"/>
      <c r="E4772" s="63"/>
      <c r="F4772" s="63"/>
      <c r="G4772" s="191"/>
      <c r="H4772" s="191"/>
      <c r="I4772" s="191"/>
      <c r="J4772" s="191"/>
      <c r="K4772" s="191"/>
      <c r="L4772" s="191"/>
      <c r="M4772" s="191"/>
      <c r="N4772" s="191"/>
    </row>
    <row r="4773" spans="1:14" s="434" customFormat="1">
      <c r="A4773" s="191"/>
      <c r="B4773" s="191"/>
      <c r="C4773" s="63"/>
      <c r="D4773" s="191"/>
      <c r="E4773" s="63"/>
      <c r="F4773" s="63"/>
      <c r="G4773" s="191"/>
      <c r="H4773" s="191"/>
      <c r="I4773" s="191"/>
      <c r="J4773" s="191"/>
      <c r="K4773" s="191"/>
      <c r="L4773" s="191"/>
      <c r="M4773" s="191"/>
      <c r="N4773" s="191"/>
    </row>
    <row r="4774" spans="1:14" s="434" customFormat="1">
      <c r="A4774" s="191"/>
      <c r="B4774" s="191"/>
      <c r="C4774" s="63"/>
      <c r="D4774" s="191"/>
      <c r="E4774" s="63"/>
      <c r="F4774" s="63"/>
      <c r="G4774" s="191"/>
      <c r="H4774" s="191"/>
      <c r="I4774" s="191"/>
      <c r="J4774" s="191"/>
      <c r="K4774" s="191"/>
      <c r="L4774" s="191"/>
      <c r="M4774" s="191"/>
      <c r="N4774" s="191"/>
    </row>
    <row r="4775" spans="1:14" s="434" customFormat="1">
      <c r="A4775" s="191"/>
      <c r="B4775" s="191"/>
      <c r="C4775" s="63"/>
      <c r="D4775" s="191"/>
      <c r="E4775" s="63"/>
      <c r="F4775" s="63"/>
      <c r="G4775" s="191"/>
      <c r="H4775" s="191"/>
      <c r="I4775" s="191"/>
      <c r="J4775" s="191"/>
      <c r="K4775" s="191"/>
      <c r="L4775" s="191"/>
      <c r="M4775" s="191"/>
      <c r="N4775" s="191"/>
    </row>
    <row r="4776" spans="1:14" s="434" customFormat="1">
      <c r="A4776" s="191"/>
      <c r="B4776" s="191"/>
      <c r="C4776" s="63"/>
      <c r="D4776" s="191"/>
      <c r="E4776" s="63"/>
      <c r="F4776" s="63"/>
      <c r="G4776" s="191"/>
      <c r="H4776" s="191"/>
      <c r="I4776" s="191"/>
      <c r="J4776" s="191"/>
      <c r="K4776" s="191"/>
      <c r="L4776" s="191"/>
      <c r="M4776" s="191"/>
      <c r="N4776" s="191"/>
    </row>
    <row r="4777" spans="1:14" s="434" customFormat="1">
      <c r="A4777" s="191"/>
      <c r="B4777" s="191"/>
      <c r="C4777" s="63"/>
      <c r="D4777" s="191"/>
      <c r="E4777" s="63"/>
      <c r="F4777" s="63"/>
      <c r="G4777" s="191"/>
      <c r="H4777" s="191"/>
      <c r="I4777" s="191"/>
      <c r="J4777" s="191"/>
      <c r="K4777" s="191"/>
      <c r="L4777" s="191"/>
      <c r="M4777" s="191"/>
      <c r="N4777" s="191"/>
    </row>
    <row r="4778" spans="1:14" s="434" customFormat="1">
      <c r="A4778" s="191"/>
      <c r="B4778" s="191"/>
      <c r="C4778" s="63"/>
      <c r="D4778" s="191"/>
      <c r="E4778" s="63"/>
      <c r="F4778" s="63"/>
      <c r="G4778" s="191"/>
      <c r="H4778" s="191"/>
      <c r="I4778" s="191"/>
      <c r="J4778" s="191"/>
      <c r="K4778" s="191"/>
      <c r="L4778" s="191"/>
      <c r="M4778" s="191"/>
      <c r="N4778" s="191"/>
    </row>
    <row r="4779" spans="1:14" s="434" customFormat="1">
      <c r="A4779" s="191"/>
      <c r="B4779" s="191"/>
      <c r="C4779" s="63"/>
      <c r="D4779" s="191"/>
      <c r="E4779" s="63"/>
      <c r="F4779" s="63"/>
      <c r="G4779" s="191"/>
      <c r="H4779" s="191"/>
      <c r="I4779" s="191"/>
      <c r="J4779" s="191"/>
      <c r="K4779" s="191"/>
      <c r="L4779" s="191"/>
      <c r="M4779" s="191"/>
      <c r="N4779" s="191"/>
    </row>
    <row r="4780" spans="1:14" s="434" customFormat="1">
      <c r="A4780" s="191"/>
      <c r="B4780" s="191"/>
      <c r="C4780" s="63"/>
      <c r="D4780" s="191"/>
      <c r="E4780" s="63"/>
      <c r="F4780" s="63"/>
      <c r="G4780" s="191"/>
      <c r="H4780" s="191"/>
      <c r="I4780" s="191"/>
      <c r="J4780" s="191"/>
      <c r="K4780" s="191"/>
      <c r="L4780" s="191"/>
      <c r="M4780" s="191"/>
      <c r="N4780" s="191"/>
    </row>
    <row r="4781" spans="1:14" s="434" customFormat="1">
      <c r="A4781" s="191"/>
      <c r="B4781" s="191"/>
      <c r="C4781" s="63"/>
      <c r="D4781" s="191"/>
      <c r="E4781" s="63"/>
      <c r="F4781" s="63"/>
      <c r="G4781" s="191"/>
      <c r="H4781" s="191"/>
      <c r="I4781" s="191"/>
      <c r="J4781" s="191"/>
      <c r="K4781" s="191"/>
      <c r="L4781" s="191"/>
      <c r="M4781" s="191"/>
      <c r="N4781" s="191"/>
    </row>
    <row r="4782" spans="1:14" s="434" customFormat="1">
      <c r="A4782" s="191"/>
      <c r="B4782" s="191"/>
      <c r="C4782" s="63"/>
      <c r="D4782" s="191"/>
      <c r="E4782" s="63"/>
      <c r="F4782" s="63"/>
      <c r="G4782" s="191"/>
      <c r="H4782" s="191"/>
      <c r="I4782" s="191"/>
      <c r="J4782" s="191"/>
      <c r="K4782" s="191"/>
      <c r="L4782" s="191"/>
      <c r="M4782" s="191"/>
      <c r="N4782" s="191"/>
    </row>
    <row r="4783" spans="1:14" s="434" customFormat="1">
      <c r="A4783" s="191"/>
      <c r="B4783" s="191"/>
      <c r="C4783" s="63"/>
      <c r="D4783" s="191"/>
      <c r="E4783" s="63"/>
      <c r="F4783" s="63"/>
      <c r="G4783" s="191"/>
      <c r="H4783" s="191"/>
      <c r="I4783" s="191"/>
      <c r="J4783" s="191"/>
      <c r="K4783" s="191"/>
      <c r="L4783" s="191"/>
      <c r="M4783" s="191"/>
      <c r="N4783" s="191"/>
    </row>
    <row r="4784" spans="1:14" s="434" customFormat="1">
      <c r="A4784" s="191"/>
      <c r="B4784" s="191"/>
      <c r="C4784" s="63"/>
      <c r="D4784" s="191"/>
      <c r="E4784" s="63"/>
      <c r="F4784" s="63"/>
      <c r="G4784" s="191"/>
      <c r="H4784" s="191"/>
      <c r="I4784" s="191"/>
      <c r="J4784" s="191"/>
      <c r="K4784" s="191"/>
      <c r="L4784" s="191"/>
      <c r="M4784" s="191"/>
      <c r="N4784" s="191"/>
    </row>
    <row r="4785" spans="1:14" s="434" customFormat="1">
      <c r="A4785" s="191"/>
      <c r="B4785" s="191"/>
      <c r="C4785" s="63"/>
      <c r="D4785" s="191"/>
      <c r="E4785" s="63"/>
      <c r="F4785" s="63"/>
      <c r="G4785" s="191"/>
      <c r="H4785" s="191"/>
      <c r="I4785" s="191"/>
      <c r="J4785" s="191"/>
      <c r="K4785" s="191"/>
      <c r="L4785" s="191"/>
      <c r="M4785" s="191"/>
      <c r="N4785" s="191"/>
    </row>
    <row r="4786" spans="1:14" s="434" customFormat="1">
      <c r="A4786" s="191"/>
      <c r="B4786" s="191"/>
      <c r="C4786" s="63"/>
      <c r="D4786" s="191"/>
      <c r="E4786" s="63"/>
      <c r="F4786" s="63"/>
      <c r="G4786" s="191"/>
      <c r="H4786" s="191"/>
      <c r="I4786" s="191"/>
      <c r="J4786" s="191"/>
      <c r="K4786" s="191"/>
      <c r="L4786" s="191"/>
      <c r="M4786" s="191"/>
      <c r="N4786" s="191"/>
    </row>
    <row r="4787" spans="1:14" s="434" customFormat="1">
      <c r="A4787" s="191"/>
      <c r="B4787" s="191"/>
      <c r="C4787" s="63"/>
      <c r="D4787" s="191"/>
      <c r="E4787" s="63"/>
      <c r="F4787" s="63"/>
      <c r="G4787" s="191"/>
      <c r="H4787" s="191"/>
      <c r="I4787" s="191"/>
      <c r="J4787" s="191"/>
      <c r="K4787" s="191"/>
      <c r="L4787" s="191"/>
      <c r="M4787" s="191"/>
      <c r="N4787" s="191"/>
    </row>
    <row r="4788" spans="1:14" s="434" customFormat="1">
      <c r="A4788" s="191"/>
      <c r="B4788" s="191"/>
      <c r="C4788" s="63"/>
      <c r="D4788" s="191"/>
      <c r="E4788" s="63"/>
      <c r="F4788" s="63"/>
      <c r="G4788" s="191"/>
      <c r="H4788" s="191"/>
      <c r="I4788" s="191"/>
      <c r="J4788" s="191"/>
      <c r="K4788" s="191"/>
      <c r="L4788" s="191"/>
      <c r="M4788" s="191"/>
      <c r="N4788" s="191"/>
    </row>
    <row r="4789" spans="1:14" s="434" customFormat="1">
      <c r="A4789" s="191"/>
      <c r="B4789" s="191"/>
      <c r="C4789" s="63"/>
      <c r="D4789" s="191"/>
      <c r="E4789" s="63"/>
      <c r="F4789" s="63"/>
      <c r="G4789" s="191"/>
      <c r="H4789" s="191"/>
      <c r="I4789" s="191"/>
      <c r="J4789" s="191"/>
      <c r="K4789" s="191"/>
      <c r="L4789" s="191"/>
      <c r="M4789" s="191"/>
      <c r="N4789" s="191"/>
    </row>
    <row r="4790" spans="1:14" s="434" customFormat="1">
      <c r="A4790" s="191"/>
      <c r="B4790" s="191"/>
      <c r="C4790" s="63"/>
      <c r="D4790" s="191"/>
      <c r="E4790" s="63"/>
      <c r="F4790" s="63"/>
      <c r="G4790" s="191"/>
      <c r="H4790" s="191"/>
      <c r="I4790" s="191"/>
      <c r="J4790" s="191"/>
      <c r="K4790" s="191"/>
      <c r="L4790" s="191"/>
      <c r="M4790" s="191"/>
      <c r="N4790" s="191"/>
    </row>
    <row r="4791" spans="1:14" s="434" customFormat="1">
      <c r="A4791" s="191"/>
      <c r="B4791" s="191"/>
      <c r="C4791" s="63"/>
      <c r="D4791" s="191"/>
      <c r="E4791" s="63"/>
      <c r="F4791" s="63"/>
      <c r="G4791" s="191"/>
      <c r="H4791" s="191"/>
      <c r="I4791" s="191"/>
      <c r="J4791" s="191"/>
      <c r="K4791" s="191"/>
      <c r="L4791" s="191"/>
      <c r="M4791" s="191"/>
      <c r="N4791" s="191"/>
    </row>
    <row r="4792" spans="1:14" s="434" customFormat="1">
      <c r="A4792" s="191"/>
      <c r="B4792" s="191"/>
      <c r="C4792" s="63"/>
      <c r="D4792" s="191"/>
      <c r="E4792" s="63"/>
      <c r="F4792" s="63"/>
      <c r="G4792" s="191"/>
      <c r="H4792" s="191"/>
      <c r="I4792" s="191"/>
      <c r="J4792" s="191"/>
      <c r="K4792" s="191"/>
      <c r="L4792" s="191"/>
      <c r="M4792" s="191"/>
      <c r="N4792" s="191"/>
    </row>
    <row r="4793" spans="1:14" s="434" customFormat="1">
      <c r="A4793" s="191"/>
      <c r="B4793" s="191"/>
      <c r="C4793" s="63"/>
      <c r="D4793" s="191"/>
      <c r="E4793" s="63"/>
      <c r="F4793" s="63"/>
      <c r="G4793" s="191"/>
      <c r="H4793" s="191"/>
      <c r="I4793" s="191"/>
      <c r="J4793" s="191"/>
      <c r="K4793" s="191"/>
      <c r="L4793" s="191"/>
      <c r="M4793" s="191"/>
      <c r="N4793" s="191"/>
    </row>
    <row r="4794" spans="1:14" s="434" customFormat="1">
      <c r="A4794" s="191"/>
      <c r="B4794" s="191"/>
      <c r="C4794" s="63"/>
      <c r="D4794" s="191"/>
      <c r="E4794" s="63"/>
      <c r="F4794" s="63"/>
      <c r="G4794" s="191"/>
      <c r="H4794" s="191"/>
      <c r="I4794" s="191"/>
      <c r="J4794" s="191"/>
      <c r="K4794" s="191"/>
      <c r="L4794" s="191"/>
      <c r="M4794" s="191"/>
      <c r="N4794" s="191"/>
    </row>
    <row r="4795" spans="1:14" s="434" customFormat="1">
      <c r="A4795" s="191"/>
      <c r="B4795" s="191"/>
      <c r="C4795" s="63"/>
      <c r="D4795" s="191"/>
      <c r="E4795" s="63"/>
      <c r="F4795" s="63"/>
      <c r="G4795" s="191"/>
      <c r="H4795" s="191"/>
      <c r="I4795" s="191"/>
      <c r="J4795" s="191"/>
      <c r="K4795" s="191"/>
      <c r="L4795" s="191"/>
      <c r="M4795" s="191"/>
      <c r="N4795" s="191"/>
    </row>
    <row r="4796" spans="1:14" s="434" customFormat="1">
      <c r="A4796" s="191"/>
      <c r="B4796" s="191"/>
      <c r="C4796" s="63"/>
      <c r="D4796" s="191"/>
      <c r="E4796" s="63"/>
      <c r="F4796" s="63"/>
      <c r="G4796" s="191"/>
      <c r="H4796" s="191"/>
      <c r="I4796" s="191"/>
      <c r="J4796" s="191"/>
      <c r="K4796" s="191"/>
      <c r="L4796" s="191"/>
      <c r="M4796" s="191"/>
      <c r="N4796" s="191"/>
    </row>
    <row r="4797" spans="1:14" s="434" customFormat="1">
      <c r="A4797" s="191"/>
      <c r="B4797" s="191"/>
      <c r="C4797" s="63"/>
      <c r="D4797" s="191"/>
      <c r="E4797" s="63"/>
      <c r="F4797" s="63"/>
      <c r="G4797" s="191"/>
      <c r="H4797" s="191"/>
      <c r="I4797" s="191"/>
      <c r="J4797" s="191"/>
      <c r="K4797" s="191"/>
      <c r="L4797" s="191"/>
      <c r="M4797" s="191"/>
      <c r="N4797" s="191"/>
    </row>
    <row r="4798" spans="1:14" s="434" customFormat="1">
      <c r="A4798" s="191"/>
      <c r="B4798" s="191"/>
      <c r="C4798" s="63"/>
      <c r="D4798" s="191"/>
      <c r="E4798" s="63"/>
      <c r="F4798" s="63"/>
      <c r="G4798" s="191"/>
      <c r="H4798" s="191"/>
      <c r="I4798" s="191"/>
      <c r="J4798" s="191"/>
      <c r="K4798" s="191"/>
      <c r="L4798" s="191"/>
      <c r="M4798" s="191"/>
      <c r="N4798" s="191"/>
    </row>
    <row r="4799" spans="1:14" s="434" customFormat="1">
      <c r="A4799" s="191"/>
      <c r="B4799" s="191"/>
      <c r="C4799" s="63"/>
      <c r="D4799" s="191"/>
      <c r="E4799" s="63"/>
      <c r="F4799" s="63"/>
      <c r="G4799" s="191"/>
      <c r="H4799" s="191"/>
      <c r="I4799" s="191"/>
      <c r="J4799" s="191"/>
      <c r="K4799" s="191"/>
      <c r="L4799" s="191"/>
      <c r="M4799" s="191"/>
      <c r="N4799" s="191"/>
    </row>
    <row r="4800" spans="1:14" s="434" customFormat="1">
      <c r="A4800" s="191"/>
      <c r="B4800" s="191"/>
      <c r="C4800" s="63"/>
      <c r="D4800" s="191"/>
      <c r="E4800" s="63"/>
      <c r="F4800" s="63"/>
      <c r="G4800" s="191"/>
      <c r="H4800" s="191"/>
      <c r="I4800" s="191"/>
      <c r="J4800" s="191"/>
      <c r="K4800" s="191"/>
      <c r="L4800" s="191"/>
      <c r="M4800" s="191"/>
      <c r="N4800" s="191"/>
    </row>
    <row r="4801" spans="1:14" s="434" customFormat="1">
      <c r="A4801" s="191"/>
      <c r="B4801" s="191"/>
      <c r="C4801" s="63"/>
      <c r="D4801" s="191"/>
      <c r="E4801" s="63"/>
      <c r="F4801" s="63"/>
      <c r="G4801" s="191"/>
      <c r="H4801" s="191"/>
      <c r="I4801" s="191"/>
      <c r="J4801" s="191"/>
      <c r="K4801" s="191"/>
      <c r="L4801" s="191"/>
      <c r="M4801" s="191"/>
      <c r="N4801" s="191"/>
    </row>
    <row r="4802" spans="1:14" s="434" customFormat="1">
      <c r="A4802" s="191"/>
      <c r="B4802" s="191"/>
      <c r="C4802" s="63"/>
      <c r="D4802" s="191"/>
      <c r="E4802" s="63"/>
      <c r="F4802" s="63"/>
      <c r="G4802" s="191"/>
      <c r="H4802" s="191"/>
      <c r="I4802" s="191"/>
      <c r="J4802" s="191"/>
      <c r="K4802" s="191"/>
      <c r="L4802" s="191"/>
      <c r="M4802" s="191"/>
      <c r="N4802" s="191"/>
    </row>
    <row r="4803" spans="1:14" s="434" customFormat="1">
      <c r="A4803" s="191"/>
      <c r="B4803" s="191"/>
      <c r="C4803" s="63"/>
      <c r="D4803" s="191"/>
      <c r="E4803" s="63"/>
      <c r="F4803" s="63"/>
      <c r="G4803" s="191"/>
      <c r="H4803" s="191"/>
      <c r="I4803" s="191"/>
      <c r="J4803" s="191"/>
      <c r="K4803" s="191"/>
      <c r="L4803" s="191"/>
      <c r="M4803" s="191"/>
      <c r="N4803" s="191"/>
    </row>
    <row r="4804" spans="1:14" s="434" customFormat="1">
      <c r="A4804" s="191"/>
      <c r="B4804" s="191"/>
      <c r="C4804" s="63"/>
      <c r="D4804" s="191"/>
      <c r="E4804" s="63"/>
      <c r="F4804" s="63"/>
      <c r="G4804" s="191"/>
      <c r="H4804" s="191"/>
      <c r="I4804" s="191"/>
      <c r="J4804" s="191"/>
      <c r="K4804" s="191"/>
      <c r="L4804" s="191"/>
      <c r="M4804" s="191"/>
      <c r="N4804" s="191"/>
    </row>
    <row r="4805" spans="1:14" s="434" customFormat="1">
      <c r="A4805" s="191"/>
      <c r="B4805" s="191"/>
      <c r="C4805" s="63"/>
      <c r="D4805" s="191"/>
      <c r="E4805" s="63"/>
      <c r="F4805" s="63"/>
      <c r="G4805" s="191"/>
      <c r="H4805" s="191"/>
      <c r="I4805" s="191"/>
      <c r="J4805" s="191"/>
      <c r="K4805" s="191"/>
      <c r="L4805" s="191"/>
      <c r="M4805" s="191"/>
      <c r="N4805" s="191"/>
    </row>
    <row r="4806" spans="1:14" s="434" customFormat="1">
      <c r="A4806" s="191"/>
      <c r="B4806" s="191"/>
      <c r="C4806" s="63"/>
      <c r="D4806" s="191"/>
      <c r="E4806" s="63"/>
      <c r="F4806" s="63"/>
      <c r="G4806" s="191"/>
      <c r="H4806" s="191"/>
      <c r="I4806" s="191"/>
      <c r="J4806" s="191"/>
      <c r="K4806" s="191"/>
      <c r="L4806" s="191"/>
      <c r="M4806" s="191"/>
      <c r="N4806" s="191"/>
    </row>
    <row r="4807" spans="1:14" s="434" customFormat="1">
      <c r="A4807" s="191"/>
      <c r="B4807" s="191"/>
      <c r="C4807" s="63"/>
      <c r="D4807" s="191"/>
      <c r="E4807" s="63"/>
      <c r="F4807" s="63"/>
      <c r="G4807" s="191"/>
      <c r="H4807" s="191"/>
      <c r="I4807" s="191"/>
      <c r="J4807" s="191"/>
      <c r="K4807" s="191"/>
      <c r="L4807" s="191"/>
      <c r="M4807" s="191"/>
      <c r="N4807" s="191"/>
    </row>
    <row r="4808" spans="1:14" s="434" customFormat="1">
      <c r="A4808" s="191"/>
      <c r="B4808" s="191"/>
      <c r="C4808" s="63"/>
      <c r="D4808" s="191"/>
      <c r="E4808" s="63"/>
      <c r="F4808" s="63"/>
      <c r="G4808" s="191"/>
      <c r="H4808" s="191"/>
      <c r="I4808" s="191"/>
      <c r="J4808" s="191"/>
      <c r="K4808" s="191"/>
      <c r="L4808" s="191"/>
      <c r="M4808" s="191"/>
      <c r="N4808" s="191"/>
    </row>
    <row r="4809" spans="1:14" s="434" customFormat="1">
      <c r="A4809" s="191"/>
      <c r="B4809" s="191"/>
      <c r="C4809" s="63"/>
      <c r="D4809" s="191"/>
      <c r="E4809" s="63"/>
      <c r="F4809" s="63"/>
      <c r="G4809" s="191"/>
      <c r="H4809" s="191"/>
      <c r="I4809" s="191"/>
      <c r="J4809" s="191"/>
      <c r="K4809" s="191"/>
      <c r="L4809" s="191"/>
      <c r="M4809" s="191"/>
      <c r="N4809" s="191"/>
    </row>
    <row r="4810" spans="1:14" s="434" customFormat="1">
      <c r="A4810" s="191"/>
      <c r="B4810" s="191"/>
      <c r="C4810" s="63"/>
      <c r="D4810" s="191"/>
      <c r="E4810" s="63"/>
      <c r="F4810" s="63"/>
      <c r="G4810" s="191"/>
      <c r="H4810" s="191"/>
      <c r="I4810" s="191"/>
      <c r="J4810" s="191"/>
      <c r="K4810" s="191"/>
      <c r="L4810" s="191"/>
      <c r="M4810" s="191"/>
      <c r="N4810" s="191"/>
    </row>
    <row r="4811" spans="1:14" s="434" customFormat="1">
      <c r="A4811" s="191"/>
      <c r="B4811" s="191"/>
      <c r="C4811" s="63"/>
      <c r="D4811" s="191"/>
      <c r="E4811" s="63"/>
      <c r="F4811" s="63"/>
      <c r="G4811" s="191"/>
      <c r="H4811" s="191"/>
      <c r="I4811" s="191"/>
      <c r="J4811" s="191"/>
      <c r="K4811" s="191"/>
      <c r="L4811" s="191"/>
      <c r="M4811" s="191"/>
      <c r="N4811" s="191"/>
    </row>
    <row r="4812" spans="1:14" s="434" customFormat="1">
      <c r="A4812" s="191"/>
      <c r="B4812" s="191"/>
      <c r="C4812" s="63"/>
      <c r="D4812" s="191"/>
      <c r="E4812" s="63"/>
      <c r="F4812" s="63"/>
      <c r="G4812" s="191"/>
      <c r="H4812" s="191"/>
      <c r="I4812" s="191"/>
      <c r="J4812" s="191"/>
      <c r="K4812" s="191"/>
      <c r="L4812" s="191"/>
      <c r="M4812" s="191"/>
      <c r="N4812" s="191"/>
    </row>
    <row r="4813" spans="1:14" s="434" customFormat="1">
      <c r="A4813" s="191"/>
      <c r="B4813" s="191"/>
      <c r="C4813" s="63"/>
      <c r="D4813" s="191"/>
      <c r="E4813" s="63"/>
      <c r="F4813" s="63"/>
      <c r="G4813" s="191"/>
      <c r="H4813" s="191"/>
      <c r="I4813" s="191"/>
      <c r="J4813" s="191"/>
      <c r="K4813" s="191"/>
      <c r="L4813" s="191"/>
      <c r="M4813" s="191"/>
      <c r="N4813" s="191"/>
    </row>
    <row r="4814" spans="1:14" s="434" customFormat="1">
      <c r="A4814" s="191"/>
      <c r="B4814" s="191"/>
      <c r="C4814" s="63"/>
      <c r="D4814" s="191"/>
      <c r="E4814" s="63"/>
      <c r="F4814" s="63"/>
      <c r="G4814" s="191"/>
      <c r="H4814" s="191"/>
      <c r="I4814" s="191"/>
      <c r="J4814" s="191"/>
      <c r="K4814" s="191"/>
      <c r="L4814" s="191"/>
      <c r="M4814" s="191"/>
      <c r="N4814" s="191"/>
    </row>
    <row r="4815" spans="1:14" s="434" customFormat="1">
      <c r="A4815" s="191"/>
      <c r="B4815" s="191"/>
      <c r="C4815" s="63"/>
      <c r="D4815" s="191"/>
      <c r="E4815" s="63"/>
      <c r="F4815" s="63"/>
      <c r="G4815" s="191"/>
      <c r="H4815" s="191"/>
      <c r="I4815" s="191"/>
      <c r="J4815" s="191"/>
      <c r="K4815" s="191"/>
      <c r="L4815" s="191"/>
      <c r="M4815" s="191"/>
      <c r="N4815" s="191"/>
    </row>
    <row r="4816" spans="1:14" s="434" customFormat="1">
      <c r="A4816" s="191"/>
      <c r="B4816" s="191"/>
      <c r="C4816" s="63"/>
      <c r="D4816" s="191"/>
      <c r="E4816" s="63"/>
      <c r="F4816" s="63"/>
      <c r="G4816" s="191"/>
      <c r="H4816" s="191"/>
      <c r="I4816" s="191"/>
      <c r="J4816" s="191"/>
      <c r="K4816" s="191"/>
      <c r="L4816" s="191"/>
      <c r="M4816" s="191"/>
      <c r="N4816" s="191"/>
    </row>
    <row r="4817" spans="1:14" s="434" customFormat="1">
      <c r="A4817" s="191"/>
      <c r="B4817" s="191"/>
      <c r="C4817" s="63"/>
      <c r="D4817" s="191"/>
      <c r="E4817" s="63"/>
      <c r="F4817" s="63"/>
      <c r="G4817" s="191"/>
      <c r="H4817" s="191"/>
      <c r="I4817" s="191"/>
      <c r="J4817" s="191"/>
      <c r="K4817" s="191"/>
      <c r="L4817" s="191"/>
      <c r="M4817" s="191"/>
      <c r="N4817" s="191"/>
    </row>
    <row r="4818" spans="1:14" s="434" customFormat="1">
      <c r="A4818" s="191"/>
      <c r="B4818" s="191"/>
      <c r="C4818" s="63"/>
      <c r="D4818" s="191"/>
      <c r="E4818" s="63"/>
      <c r="F4818" s="63"/>
      <c r="G4818" s="191"/>
      <c r="H4818" s="191"/>
      <c r="I4818" s="191"/>
      <c r="J4818" s="191"/>
      <c r="K4818" s="191"/>
      <c r="L4818" s="191"/>
      <c r="M4818" s="191"/>
      <c r="N4818" s="191"/>
    </row>
    <row r="4819" spans="1:14" s="434" customFormat="1">
      <c r="A4819" s="191"/>
      <c r="B4819" s="191"/>
      <c r="C4819" s="63"/>
      <c r="D4819" s="191"/>
      <c r="E4819" s="63"/>
      <c r="F4819" s="63"/>
      <c r="G4819" s="191"/>
      <c r="H4819" s="191"/>
      <c r="I4819" s="191"/>
      <c r="J4819" s="191"/>
      <c r="K4819" s="191"/>
      <c r="L4819" s="191"/>
      <c r="M4819" s="191"/>
      <c r="N4819" s="191"/>
    </row>
    <row r="4820" spans="1:14" s="434" customFormat="1">
      <c r="A4820" s="191"/>
      <c r="B4820" s="191"/>
      <c r="C4820" s="63"/>
      <c r="D4820" s="191"/>
      <c r="E4820" s="63"/>
      <c r="F4820" s="63"/>
      <c r="G4820" s="191"/>
      <c r="H4820" s="191"/>
      <c r="I4820" s="191"/>
      <c r="J4820" s="191"/>
      <c r="K4820" s="191"/>
      <c r="L4820" s="191"/>
      <c r="M4820" s="191"/>
      <c r="N4820" s="191"/>
    </row>
    <row r="4821" spans="1:14" s="434" customFormat="1">
      <c r="A4821" s="191"/>
      <c r="B4821" s="191"/>
      <c r="C4821" s="63"/>
      <c r="D4821" s="191"/>
      <c r="E4821" s="63"/>
      <c r="F4821" s="63"/>
      <c r="G4821" s="191"/>
      <c r="H4821" s="191"/>
      <c r="I4821" s="191"/>
      <c r="J4821" s="191"/>
      <c r="K4821" s="191"/>
      <c r="L4821" s="191"/>
      <c r="M4821" s="191"/>
      <c r="N4821" s="191"/>
    </row>
    <row r="4822" spans="1:14" s="434" customFormat="1">
      <c r="A4822" s="191"/>
      <c r="B4822" s="191"/>
      <c r="C4822" s="63"/>
      <c r="D4822" s="191"/>
      <c r="E4822" s="63"/>
      <c r="F4822" s="63"/>
      <c r="G4822" s="191"/>
      <c r="H4822" s="191"/>
      <c r="I4822" s="191"/>
      <c r="J4822" s="191"/>
      <c r="K4822" s="191"/>
      <c r="L4822" s="191"/>
      <c r="M4822" s="191"/>
      <c r="N4822" s="191"/>
    </row>
    <row r="4823" spans="1:14" s="434" customFormat="1">
      <c r="A4823" s="191"/>
      <c r="B4823" s="191"/>
      <c r="C4823" s="63"/>
      <c r="D4823" s="191"/>
      <c r="E4823" s="63"/>
      <c r="F4823" s="63"/>
      <c r="G4823" s="191"/>
      <c r="H4823" s="191"/>
      <c r="I4823" s="191"/>
      <c r="J4823" s="191"/>
      <c r="K4823" s="191"/>
      <c r="L4823" s="191"/>
      <c r="M4823" s="191"/>
      <c r="N4823" s="191"/>
    </row>
    <row r="4824" spans="1:14" s="434" customFormat="1">
      <c r="A4824" s="191"/>
      <c r="B4824" s="191"/>
      <c r="C4824" s="63"/>
      <c r="D4824" s="191"/>
      <c r="E4824" s="63"/>
      <c r="F4824" s="63"/>
      <c r="G4824" s="191"/>
      <c r="H4824" s="191"/>
      <c r="I4824" s="191"/>
      <c r="J4824" s="191"/>
      <c r="K4824" s="191"/>
      <c r="L4824" s="191"/>
      <c r="M4824" s="191"/>
      <c r="N4824" s="191"/>
    </row>
    <row r="4825" spans="1:14" s="434" customFormat="1">
      <c r="A4825" s="191"/>
      <c r="B4825" s="191"/>
      <c r="C4825" s="63"/>
      <c r="D4825" s="191"/>
      <c r="E4825" s="63"/>
      <c r="F4825" s="63"/>
      <c r="G4825" s="191"/>
      <c r="H4825" s="191"/>
      <c r="I4825" s="191"/>
      <c r="J4825" s="191"/>
      <c r="K4825" s="191"/>
      <c r="L4825" s="191"/>
      <c r="M4825" s="191"/>
      <c r="N4825" s="191"/>
    </row>
    <row r="4826" spans="1:14" s="434" customFormat="1">
      <c r="A4826" s="191"/>
      <c r="B4826" s="191"/>
      <c r="C4826" s="63"/>
      <c r="D4826" s="191"/>
      <c r="E4826" s="63"/>
      <c r="F4826" s="63"/>
      <c r="G4826" s="191"/>
      <c r="H4826" s="191"/>
      <c r="I4826" s="191"/>
      <c r="J4826" s="191"/>
      <c r="K4826" s="191"/>
      <c r="L4826" s="191"/>
      <c r="M4826" s="191"/>
      <c r="N4826" s="191"/>
    </row>
    <row r="4827" spans="1:14" s="434" customFormat="1">
      <c r="A4827" s="191"/>
      <c r="B4827" s="191"/>
      <c r="C4827" s="63"/>
      <c r="D4827" s="191"/>
      <c r="E4827" s="63"/>
      <c r="F4827" s="63"/>
      <c r="G4827" s="191"/>
      <c r="H4827" s="191"/>
      <c r="I4827" s="191"/>
      <c r="J4827" s="191"/>
      <c r="K4827" s="191"/>
      <c r="L4827" s="191"/>
      <c r="M4827" s="191"/>
      <c r="N4827" s="191"/>
    </row>
    <row r="4828" spans="1:14" s="434" customFormat="1">
      <c r="A4828" s="191"/>
      <c r="B4828" s="191"/>
      <c r="C4828" s="63"/>
      <c r="D4828" s="191"/>
      <c r="E4828" s="63"/>
      <c r="F4828" s="63"/>
      <c r="G4828" s="191"/>
      <c r="H4828" s="191"/>
      <c r="I4828" s="191"/>
      <c r="J4828" s="191"/>
      <c r="K4828" s="191"/>
      <c r="L4828" s="191"/>
      <c r="M4828" s="191"/>
      <c r="N4828" s="191"/>
    </row>
    <row r="4829" spans="1:14" s="434" customFormat="1">
      <c r="A4829" s="191"/>
      <c r="B4829" s="191"/>
      <c r="C4829" s="63"/>
      <c r="D4829" s="191"/>
      <c r="E4829" s="63"/>
      <c r="F4829" s="63"/>
      <c r="G4829" s="191"/>
      <c r="H4829" s="191"/>
      <c r="I4829" s="191"/>
      <c r="J4829" s="191"/>
      <c r="K4829" s="191"/>
      <c r="L4829" s="191"/>
      <c r="M4829" s="191"/>
      <c r="N4829" s="191"/>
    </row>
    <row r="4830" spans="1:14" s="434" customFormat="1">
      <c r="A4830" s="191"/>
      <c r="B4830" s="191"/>
      <c r="C4830" s="63"/>
      <c r="D4830" s="191"/>
      <c r="E4830" s="63"/>
      <c r="F4830" s="63"/>
      <c r="G4830" s="191"/>
      <c r="H4830" s="191"/>
      <c r="I4830" s="191"/>
      <c r="J4830" s="191"/>
      <c r="K4830" s="191"/>
      <c r="L4830" s="191"/>
      <c r="M4830" s="191"/>
      <c r="N4830" s="191"/>
    </row>
    <row r="4831" spans="1:14" s="434" customFormat="1">
      <c r="A4831" s="191"/>
      <c r="B4831" s="191"/>
      <c r="C4831" s="63"/>
      <c r="D4831" s="191"/>
      <c r="E4831" s="63"/>
      <c r="F4831" s="63"/>
      <c r="G4831" s="191"/>
      <c r="H4831" s="191"/>
      <c r="I4831" s="191"/>
      <c r="J4831" s="191"/>
      <c r="K4831" s="191"/>
      <c r="L4831" s="191"/>
      <c r="M4831" s="191"/>
      <c r="N4831" s="191"/>
    </row>
    <row r="4832" spans="1:14" s="434" customFormat="1">
      <c r="A4832" s="191"/>
      <c r="B4832" s="191"/>
      <c r="C4832" s="63"/>
      <c r="D4832" s="191"/>
      <c r="E4832" s="63"/>
      <c r="F4832" s="63"/>
      <c r="G4832" s="191"/>
      <c r="H4832" s="191"/>
      <c r="I4832" s="191"/>
      <c r="J4832" s="191"/>
      <c r="K4832" s="191"/>
      <c r="L4832" s="191"/>
      <c r="M4832" s="191"/>
      <c r="N4832" s="191"/>
    </row>
    <row r="4833" spans="1:14" s="434" customFormat="1">
      <c r="A4833" s="191"/>
      <c r="B4833" s="191"/>
      <c r="C4833" s="63"/>
      <c r="D4833" s="191"/>
      <c r="E4833" s="63"/>
      <c r="F4833" s="63"/>
      <c r="G4833" s="191"/>
      <c r="H4833" s="191"/>
      <c r="I4833" s="191"/>
      <c r="J4833" s="191"/>
      <c r="K4833" s="191"/>
      <c r="L4833" s="191"/>
      <c r="M4833" s="191"/>
      <c r="N4833" s="191"/>
    </row>
    <row r="4834" spans="1:14" s="434" customFormat="1">
      <c r="A4834" s="191"/>
      <c r="B4834" s="191"/>
      <c r="C4834" s="63"/>
      <c r="D4834" s="191"/>
      <c r="E4834" s="63"/>
      <c r="F4834" s="63"/>
      <c r="G4834" s="191"/>
      <c r="H4834" s="191"/>
      <c r="I4834" s="191"/>
      <c r="J4834" s="191"/>
      <c r="K4834" s="191"/>
      <c r="L4834" s="191"/>
      <c r="M4834" s="191"/>
      <c r="N4834" s="191"/>
    </row>
    <row r="4835" spans="1:14" s="434" customFormat="1">
      <c r="A4835" s="191"/>
      <c r="B4835" s="191"/>
      <c r="C4835" s="63"/>
      <c r="D4835" s="191"/>
      <c r="E4835" s="63"/>
      <c r="F4835" s="63"/>
      <c r="G4835" s="191"/>
      <c r="H4835" s="191"/>
      <c r="I4835" s="191"/>
      <c r="J4835" s="191"/>
      <c r="K4835" s="191"/>
      <c r="L4835" s="191"/>
      <c r="M4835" s="191"/>
      <c r="N4835" s="191"/>
    </row>
    <row r="4836" spans="1:14" s="434" customFormat="1">
      <c r="A4836" s="191"/>
      <c r="B4836" s="191"/>
      <c r="C4836" s="63"/>
      <c r="D4836" s="191"/>
      <c r="E4836" s="63"/>
      <c r="F4836" s="63"/>
      <c r="G4836" s="191"/>
      <c r="H4836" s="191"/>
      <c r="I4836" s="191"/>
      <c r="J4836" s="191"/>
      <c r="K4836" s="191"/>
      <c r="L4836" s="191"/>
      <c r="M4836" s="191"/>
      <c r="N4836" s="191"/>
    </row>
    <row r="4837" spans="1:14" s="434" customFormat="1">
      <c r="A4837" s="191"/>
      <c r="B4837" s="191"/>
      <c r="C4837" s="63"/>
      <c r="D4837" s="191"/>
      <c r="E4837" s="63"/>
      <c r="F4837" s="63"/>
      <c r="G4837" s="191"/>
      <c r="H4837" s="191"/>
      <c r="I4837" s="191"/>
      <c r="J4837" s="191"/>
      <c r="K4837" s="191"/>
      <c r="L4837" s="191"/>
      <c r="M4837" s="191"/>
      <c r="N4837" s="191"/>
    </row>
    <row r="4838" spans="1:14" s="434" customFormat="1">
      <c r="A4838" s="191"/>
      <c r="B4838" s="191"/>
      <c r="C4838" s="63"/>
      <c r="D4838" s="191"/>
      <c r="E4838" s="63"/>
      <c r="F4838" s="63"/>
      <c r="G4838" s="191"/>
      <c r="H4838" s="191"/>
      <c r="I4838" s="191"/>
      <c r="J4838" s="191"/>
      <c r="K4838" s="191"/>
      <c r="L4838" s="191"/>
      <c r="M4838" s="191"/>
      <c r="N4838" s="191"/>
    </row>
    <row r="4839" spans="1:14" s="434" customFormat="1">
      <c r="A4839" s="191"/>
      <c r="B4839" s="191"/>
      <c r="C4839" s="63"/>
      <c r="D4839" s="191"/>
      <c r="E4839" s="63"/>
      <c r="F4839" s="63"/>
      <c r="G4839" s="191"/>
      <c r="H4839" s="191"/>
      <c r="I4839" s="191"/>
      <c r="J4839" s="191"/>
      <c r="K4839" s="191"/>
      <c r="L4839" s="191"/>
      <c r="M4839" s="191"/>
      <c r="N4839" s="191"/>
    </row>
    <row r="4840" spans="1:14" s="434" customFormat="1">
      <c r="A4840" s="191"/>
      <c r="B4840" s="191"/>
      <c r="C4840" s="63"/>
      <c r="D4840" s="191"/>
      <c r="E4840" s="63"/>
      <c r="F4840" s="63"/>
      <c r="G4840" s="191"/>
      <c r="H4840" s="191"/>
      <c r="I4840" s="191"/>
      <c r="J4840" s="191"/>
      <c r="K4840" s="191"/>
      <c r="L4840" s="191"/>
      <c r="M4840" s="191"/>
      <c r="N4840" s="191"/>
    </row>
    <row r="4841" spans="1:14" s="434" customFormat="1">
      <c r="A4841" s="191"/>
      <c r="B4841" s="191"/>
      <c r="C4841" s="63"/>
      <c r="D4841" s="191"/>
      <c r="E4841" s="63"/>
      <c r="F4841" s="63"/>
      <c r="G4841" s="191"/>
      <c r="H4841" s="191"/>
      <c r="I4841" s="191"/>
      <c r="J4841" s="191"/>
      <c r="K4841" s="191"/>
      <c r="L4841" s="191"/>
      <c r="M4841" s="191"/>
      <c r="N4841" s="191"/>
    </row>
    <row r="4842" spans="1:14" s="434" customFormat="1">
      <c r="A4842" s="191"/>
      <c r="B4842" s="191"/>
      <c r="C4842" s="63"/>
      <c r="D4842" s="191"/>
      <c r="E4842" s="63"/>
      <c r="F4842" s="63"/>
      <c r="G4842" s="191"/>
      <c r="H4842" s="191"/>
      <c r="I4842" s="191"/>
      <c r="J4842" s="191"/>
      <c r="K4842" s="191"/>
      <c r="L4842" s="191"/>
      <c r="M4842" s="191"/>
      <c r="N4842" s="191"/>
    </row>
    <row r="4843" spans="1:14" s="434" customFormat="1">
      <c r="A4843" s="191"/>
      <c r="B4843" s="191"/>
      <c r="C4843" s="63"/>
      <c r="D4843" s="191"/>
      <c r="E4843" s="63"/>
      <c r="F4843" s="63"/>
      <c r="G4843" s="191"/>
      <c r="H4843" s="191"/>
      <c r="I4843" s="191"/>
      <c r="J4843" s="191"/>
      <c r="K4843" s="191"/>
      <c r="L4843" s="191"/>
      <c r="M4843" s="191"/>
      <c r="N4843" s="191"/>
    </row>
    <row r="4844" spans="1:14" s="434" customFormat="1">
      <c r="A4844" s="191"/>
      <c r="B4844" s="191"/>
      <c r="C4844" s="63"/>
      <c r="D4844" s="191"/>
      <c r="E4844" s="63"/>
      <c r="F4844" s="63"/>
      <c r="G4844" s="191"/>
      <c r="H4844" s="191"/>
      <c r="I4844" s="191"/>
      <c r="J4844" s="191"/>
      <c r="K4844" s="191"/>
      <c r="L4844" s="191"/>
      <c r="M4844" s="191"/>
      <c r="N4844" s="191"/>
    </row>
    <row r="4845" spans="1:14" s="434" customFormat="1">
      <c r="A4845" s="191"/>
      <c r="B4845" s="191"/>
      <c r="C4845" s="63"/>
      <c r="D4845" s="191"/>
      <c r="E4845" s="63"/>
      <c r="F4845" s="63"/>
      <c r="G4845" s="191"/>
      <c r="H4845" s="191"/>
      <c r="I4845" s="191"/>
      <c r="J4845" s="191"/>
      <c r="K4845" s="191"/>
      <c r="L4845" s="191"/>
      <c r="M4845" s="191"/>
      <c r="N4845" s="191"/>
    </row>
    <row r="4846" spans="1:14" s="434" customFormat="1">
      <c r="A4846" s="191"/>
      <c r="B4846" s="191"/>
      <c r="C4846" s="63"/>
      <c r="D4846" s="191"/>
      <c r="E4846" s="63"/>
      <c r="F4846" s="63"/>
      <c r="G4846" s="191"/>
      <c r="H4846" s="191"/>
      <c r="I4846" s="191"/>
      <c r="J4846" s="191"/>
      <c r="K4846" s="191"/>
      <c r="L4846" s="191"/>
      <c r="M4846" s="191"/>
      <c r="N4846" s="191"/>
    </row>
    <row r="4847" spans="1:14" s="434" customFormat="1">
      <c r="A4847" s="191"/>
      <c r="B4847" s="191"/>
      <c r="C4847" s="63"/>
      <c r="D4847" s="191"/>
      <c r="E4847" s="63"/>
      <c r="F4847" s="63"/>
      <c r="G4847" s="191"/>
      <c r="H4847" s="191"/>
      <c r="I4847" s="191"/>
      <c r="J4847" s="191"/>
      <c r="K4847" s="191"/>
      <c r="L4847" s="191"/>
      <c r="M4847" s="191"/>
      <c r="N4847" s="191"/>
    </row>
    <row r="4848" spans="1:14" s="434" customFormat="1">
      <c r="A4848" s="191"/>
      <c r="B4848" s="191"/>
      <c r="C4848" s="63"/>
      <c r="D4848" s="191"/>
      <c r="E4848" s="63"/>
      <c r="F4848" s="63"/>
      <c r="G4848" s="191"/>
      <c r="H4848" s="191"/>
      <c r="I4848" s="191"/>
      <c r="J4848" s="191"/>
      <c r="K4848" s="191"/>
      <c r="L4848" s="191"/>
      <c r="M4848" s="191"/>
      <c r="N4848" s="191"/>
    </row>
    <row r="4849" spans="1:14" s="434" customFormat="1">
      <c r="A4849" s="191"/>
      <c r="B4849" s="191"/>
      <c r="C4849" s="63"/>
      <c r="D4849" s="191"/>
      <c r="E4849" s="63"/>
      <c r="F4849" s="63"/>
      <c r="G4849" s="191"/>
      <c r="H4849" s="191"/>
      <c r="I4849" s="191"/>
      <c r="J4849" s="191"/>
      <c r="K4849" s="191"/>
      <c r="L4849" s="191"/>
      <c r="M4849" s="191"/>
      <c r="N4849" s="191"/>
    </row>
    <row r="4850" spans="1:14" s="434" customFormat="1">
      <c r="A4850" s="191"/>
      <c r="B4850" s="191"/>
      <c r="C4850" s="63"/>
      <c r="D4850" s="191"/>
      <c r="E4850" s="63"/>
      <c r="F4850" s="63"/>
      <c r="G4850" s="191"/>
      <c r="H4850" s="191"/>
      <c r="I4850" s="191"/>
      <c r="J4850" s="191"/>
      <c r="K4850" s="191"/>
      <c r="L4850" s="191"/>
      <c r="M4850" s="191"/>
      <c r="N4850" s="191"/>
    </row>
    <row r="4851" spans="1:14" s="434" customFormat="1">
      <c r="A4851" s="191"/>
      <c r="B4851" s="191"/>
      <c r="C4851" s="63"/>
      <c r="D4851" s="191"/>
      <c r="E4851" s="63"/>
      <c r="F4851" s="63"/>
      <c r="G4851" s="191"/>
      <c r="H4851" s="191"/>
      <c r="I4851" s="191"/>
      <c r="J4851" s="191"/>
      <c r="K4851" s="191"/>
      <c r="L4851" s="191"/>
      <c r="M4851" s="191"/>
      <c r="N4851" s="191"/>
    </row>
    <row r="4852" spans="1:14" s="434" customFormat="1">
      <c r="A4852" s="191"/>
      <c r="B4852" s="191"/>
      <c r="C4852" s="63"/>
      <c r="D4852" s="191"/>
      <c r="E4852" s="63"/>
      <c r="F4852" s="63"/>
      <c r="G4852" s="191"/>
      <c r="H4852" s="191"/>
      <c r="I4852" s="191"/>
      <c r="J4852" s="191"/>
      <c r="K4852" s="191"/>
      <c r="L4852" s="191"/>
      <c r="M4852" s="191"/>
      <c r="N4852" s="191"/>
    </row>
    <row r="4853" spans="1:14" s="434" customFormat="1">
      <c r="A4853" s="191"/>
      <c r="B4853" s="191"/>
      <c r="C4853" s="63"/>
      <c r="D4853" s="191"/>
      <c r="E4853" s="63"/>
      <c r="F4853" s="63"/>
      <c r="G4853" s="191"/>
      <c r="H4853" s="191"/>
      <c r="I4853" s="191"/>
      <c r="J4853" s="191"/>
      <c r="K4853" s="191"/>
      <c r="L4853" s="191"/>
      <c r="M4853" s="191"/>
      <c r="N4853" s="191"/>
    </row>
    <row r="4854" spans="1:14" s="434" customFormat="1">
      <c r="A4854" s="191"/>
      <c r="B4854" s="191"/>
      <c r="C4854" s="63"/>
      <c r="D4854" s="191"/>
      <c r="E4854" s="63"/>
      <c r="F4854" s="63"/>
      <c r="G4854" s="191"/>
      <c r="H4854" s="191"/>
      <c r="I4854" s="191"/>
      <c r="J4854" s="191"/>
      <c r="K4854" s="191"/>
      <c r="L4854" s="191"/>
      <c r="M4854" s="191"/>
      <c r="N4854" s="191"/>
    </row>
    <row r="4855" spans="1:14" s="434" customFormat="1">
      <c r="A4855" s="191"/>
      <c r="B4855" s="191"/>
      <c r="C4855" s="63"/>
      <c r="D4855" s="191"/>
      <c r="E4855" s="63"/>
      <c r="F4855" s="63"/>
      <c r="G4855" s="191"/>
      <c r="H4855" s="191"/>
      <c r="I4855" s="191"/>
      <c r="J4855" s="191"/>
      <c r="K4855" s="191"/>
      <c r="L4855" s="191"/>
      <c r="M4855" s="191"/>
      <c r="N4855" s="191"/>
    </row>
    <row r="4856" spans="1:14" s="434" customFormat="1">
      <c r="A4856" s="191"/>
      <c r="B4856" s="191"/>
      <c r="C4856" s="63"/>
      <c r="D4856" s="191"/>
      <c r="E4856" s="63"/>
      <c r="F4856" s="63"/>
      <c r="G4856" s="191"/>
      <c r="H4856" s="191"/>
      <c r="I4856" s="191"/>
      <c r="J4856" s="191"/>
      <c r="K4856" s="191"/>
      <c r="L4856" s="191"/>
      <c r="M4856" s="191"/>
      <c r="N4856" s="191"/>
    </row>
    <row r="4857" spans="1:14" s="434" customFormat="1">
      <c r="A4857" s="191"/>
      <c r="B4857" s="191"/>
      <c r="C4857" s="63"/>
      <c r="D4857" s="191"/>
      <c r="E4857" s="63"/>
      <c r="F4857" s="63"/>
      <c r="G4857" s="191"/>
      <c r="H4857" s="191"/>
      <c r="I4857" s="191"/>
      <c r="J4857" s="191"/>
      <c r="K4857" s="191"/>
      <c r="L4857" s="191"/>
      <c r="M4857" s="191"/>
      <c r="N4857" s="191"/>
    </row>
    <row r="4858" spans="1:14" s="434" customFormat="1">
      <c r="A4858" s="191"/>
      <c r="B4858" s="191"/>
      <c r="C4858" s="63"/>
      <c r="D4858" s="191"/>
      <c r="E4858" s="63"/>
      <c r="F4858" s="63"/>
      <c r="G4858" s="191"/>
      <c r="H4858" s="191"/>
      <c r="I4858" s="191"/>
      <c r="J4858" s="191"/>
      <c r="K4858" s="191"/>
      <c r="L4858" s="191"/>
      <c r="M4858" s="191"/>
      <c r="N4858" s="191"/>
    </row>
    <row r="4859" spans="1:14" s="434" customFormat="1">
      <c r="A4859" s="191"/>
      <c r="B4859" s="191"/>
      <c r="C4859" s="63"/>
      <c r="D4859" s="191"/>
      <c r="E4859" s="63"/>
      <c r="F4859" s="63"/>
      <c r="G4859" s="191"/>
      <c r="H4859" s="191"/>
      <c r="I4859" s="191"/>
      <c r="J4859" s="191"/>
      <c r="K4859" s="191"/>
      <c r="L4859" s="191"/>
      <c r="M4859" s="191"/>
      <c r="N4859" s="191"/>
    </row>
    <row r="4860" spans="1:14" s="434" customFormat="1">
      <c r="A4860" s="191"/>
      <c r="B4860" s="191"/>
      <c r="C4860" s="63"/>
      <c r="D4860" s="191"/>
      <c r="E4860" s="63"/>
      <c r="F4860" s="63"/>
      <c r="G4860" s="191"/>
      <c r="H4860" s="191"/>
      <c r="I4860" s="191"/>
      <c r="J4860" s="191"/>
      <c r="K4860" s="191"/>
      <c r="L4860" s="191"/>
      <c r="M4860" s="191"/>
      <c r="N4860" s="191"/>
    </row>
    <row r="4861" spans="1:14" s="434" customFormat="1">
      <c r="A4861" s="191"/>
      <c r="B4861" s="191"/>
      <c r="C4861" s="63"/>
      <c r="D4861" s="191"/>
      <c r="E4861" s="63"/>
      <c r="F4861" s="63"/>
      <c r="G4861" s="191"/>
      <c r="H4861" s="191"/>
      <c r="I4861" s="191"/>
      <c r="J4861" s="191"/>
      <c r="K4861" s="191"/>
      <c r="L4861" s="191"/>
      <c r="M4861" s="191"/>
      <c r="N4861" s="191"/>
    </row>
    <row r="4862" spans="1:14" s="434" customFormat="1">
      <c r="A4862" s="191"/>
      <c r="B4862" s="191"/>
      <c r="C4862" s="63"/>
      <c r="D4862" s="191"/>
      <c r="E4862" s="63"/>
      <c r="F4862" s="63"/>
      <c r="G4862" s="191"/>
      <c r="H4862" s="191"/>
      <c r="I4862" s="191"/>
      <c r="J4862" s="191"/>
      <c r="K4862" s="191"/>
      <c r="L4862" s="191"/>
      <c r="M4862" s="191"/>
      <c r="N4862" s="191"/>
    </row>
    <row r="4863" spans="1:14" s="434" customFormat="1">
      <c r="A4863" s="191"/>
      <c r="B4863" s="191"/>
      <c r="C4863" s="63"/>
      <c r="D4863" s="191"/>
      <c r="E4863" s="63"/>
      <c r="F4863" s="63"/>
      <c r="G4863" s="191"/>
      <c r="H4863" s="191"/>
      <c r="I4863" s="191"/>
      <c r="J4863" s="191"/>
      <c r="K4863" s="191"/>
      <c r="L4863" s="191"/>
      <c r="M4863" s="191"/>
      <c r="N4863" s="191"/>
    </row>
    <row r="4864" spans="1:14" s="434" customFormat="1">
      <c r="A4864" s="191"/>
      <c r="B4864" s="191"/>
      <c r="C4864" s="63"/>
      <c r="D4864" s="191"/>
      <c r="E4864" s="63"/>
      <c r="F4864" s="63"/>
      <c r="G4864" s="191"/>
      <c r="H4864" s="191"/>
      <c r="I4864" s="191"/>
      <c r="J4864" s="191"/>
      <c r="K4864" s="191"/>
      <c r="L4864" s="191"/>
      <c r="M4864" s="191"/>
      <c r="N4864" s="191"/>
    </row>
    <row r="4865" spans="1:14" s="434" customFormat="1">
      <c r="A4865" s="191"/>
      <c r="B4865" s="191"/>
      <c r="C4865" s="63"/>
      <c r="D4865" s="191"/>
      <c r="E4865" s="63"/>
      <c r="F4865" s="63"/>
      <c r="G4865" s="191"/>
      <c r="H4865" s="191"/>
      <c r="I4865" s="191"/>
      <c r="J4865" s="191"/>
      <c r="K4865" s="191"/>
      <c r="L4865" s="191"/>
      <c r="M4865" s="191"/>
      <c r="N4865" s="191"/>
    </row>
    <row r="4866" spans="1:14" s="434" customFormat="1">
      <c r="A4866" s="191"/>
      <c r="B4866" s="191"/>
      <c r="C4866" s="63"/>
      <c r="D4866" s="191"/>
      <c r="E4866" s="63"/>
      <c r="F4866" s="63"/>
      <c r="G4866" s="191"/>
      <c r="H4866" s="191"/>
      <c r="I4866" s="191"/>
      <c r="J4866" s="191"/>
      <c r="K4866" s="191"/>
      <c r="L4866" s="191"/>
      <c r="M4866" s="191"/>
      <c r="N4866" s="191"/>
    </row>
    <row r="4867" spans="1:14" s="434" customFormat="1">
      <c r="A4867" s="191"/>
      <c r="B4867" s="191"/>
      <c r="C4867" s="63"/>
      <c r="D4867" s="191"/>
      <c r="E4867" s="63"/>
      <c r="F4867" s="63"/>
      <c r="G4867" s="191"/>
      <c r="H4867" s="191"/>
      <c r="I4867" s="191"/>
      <c r="J4867" s="191"/>
      <c r="K4867" s="191"/>
      <c r="L4867" s="191"/>
      <c r="M4867" s="191"/>
      <c r="N4867" s="191"/>
    </row>
    <row r="4868" spans="1:14" s="434" customFormat="1">
      <c r="A4868" s="191"/>
      <c r="B4868" s="191"/>
      <c r="C4868" s="63"/>
      <c r="D4868" s="191"/>
      <c r="E4868" s="63"/>
      <c r="F4868" s="63"/>
      <c r="G4868" s="191"/>
      <c r="H4868" s="191"/>
      <c r="I4868" s="191"/>
      <c r="J4868" s="191"/>
      <c r="K4868" s="191"/>
      <c r="L4868" s="191"/>
      <c r="M4868" s="191"/>
      <c r="N4868" s="191"/>
    </row>
    <row r="4869" spans="1:14" s="434" customFormat="1">
      <c r="A4869" s="191"/>
      <c r="B4869" s="191"/>
      <c r="C4869" s="63"/>
      <c r="D4869" s="191"/>
      <c r="E4869" s="63"/>
      <c r="F4869" s="63"/>
      <c r="G4869" s="191"/>
      <c r="H4869" s="191"/>
      <c r="I4869" s="191"/>
      <c r="J4869" s="191"/>
      <c r="K4869" s="191"/>
      <c r="L4869" s="191"/>
      <c r="M4869" s="191"/>
      <c r="N4869" s="191"/>
    </row>
    <row r="4870" spans="1:14" s="434" customFormat="1">
      <c r="A4870" s="191"/>
      <c r="B4870" s="191"/>
      <c r="C4870" s="63"/>
      <c r="D4870" s="191"/>
      <c r="E4870" s="63"/>
      <c r="F4870" s="63"/>
      <c r="G4870" s="191"/>
      <c r="H4870" s="191"/>
      <c r="I4870" s="191"/>
      <c r="J4870" s="191"/>
      <c r="K4870" s="191"/>
      <c r="L4870" s="191"/>
      <c r="M4870" s="191"/>
      <c r="N4870" s="191"/>
    </row>
    <row r="4871" spans="1:14" s="434" customFormat="1">
      <c r="A4871" s="191"/>
      <c r="B4871" s="191"/>
      <c r="C4871" s="63"/>
      <c r="D4871" s="191"/>
      <c r="E4871" s="63"/>
      <c r="F4871" s="63"/>
      <c r="G4871" s="191"/>
      <c r="H4871" s="191"/>
      <c r="I4871" s="191"/>
      <c r="J4871" s="191"/>
      <c r="K4871" s="191"/>
      <c r="L4871" s="191"/>
      <c r="M4871" s="191"/>
      <c r="N4871" s="191"/>
    </row>
    <row r="4872" spans="1:14" s="434" customFormat="1">
      <c r="A4872" s="191"/>
      <c r="B4872" s="191"/>
      <c r="C4872" s="63"/>
      <c r="D4872" s="191"/>
      <c r="E4872" s="63"/>
      <c r="F4872" s="63"/>
      <c r="G4872" s="191"/>
      <c r="H4872" s="191"/>
      <c r="I4872" s="191"/>
      <c r="J4872" s="191"/>
      <c r="K4872" s="191"/>
      <c r="L4872" s="191"/>
      <c r="M4872" s="191"/>
      <c r="N4872" s="191"/>
    </row>
    <row r="4873" spans="1:14" s="434" customFormat="1">
      <c r="A4873" s="191"/>
      <c r="B4873" s="191"/>
      <c r="C4873" s="63"/>
      <c r="D4873" s="191"/>
      <c r="E4873" s="63"/>
      <c r="F4873" s="63"/>
      <c r="G4873" s="191"/>
      <c r="H4873" s="191"/>
      <c r="I4873" s="191"/>
      <c r="J4873" s="191"/>
      <c r="K4873" s="191"/>
      <c r="L4873" s="191"/>
      <c r="M4873" s="191"/>
      <c r="N4873" s="191"/>
    </row>
    <row r="4874" spans="1:14" s="434" customFormat="1">
      <c r="A4874" s="191"/>
      <c r="B4874" s="191"/>
      <c r="C4874" s="63"/>
      <c r="D4874" s="191"/>
      <c r="E4874" s="63"/>
      <c r="F4874" s="63"/>
      <c r="G4874" s="191"/>
      <c r="H4874" s="191"/>
      <c r="I4874" s="191"/>
      <c r="J4874" s="191"/>
      <c r="K4874" s="191"/>
      <c r="L4874" s="191"/>
      <c r="M4874" s="191"/>
      <c r="N4874" s="191"/>
    </row>
    <row r="4875" spans="1:14" s="434" customFormat="1">
      <c r="A4875" s="191"/>
      <c r="B4875" s="191"/>
      <c r="C4875" s="63"/>
      <c r="D4875" s="191"/>
      <c r="E4875" s="63"/>
      <c r="F4875" s="63"/>
      <c r="G4875" s="191"/>
      <c r="H4875" s="191"/>
      <c r="I4875" s="191"/>
      <c r="J4875" s="191"/>
      <c r="K4875" s="191"/>
      <c r="L4875" s="191"/>
      <c r="M4875" s="191"/>
      <c r="N4875" s="191"/>
    </row>
    <row r="4876" spans="1:14" s="434" customFormat="1">
      <c r="A4876" s="191"/>
      <c r="B4876" s="191"/>
      <c r="C4876" s="63"/>
      <c r="D4876" s="191"/>
      <c r="E4876" s="63"/>
      <c r="F4876" s="63"/>
      <c r="G4876" s="191"/>
      <c r="H4876" s="191"/>
      <c r="I4876" s="191"/>
      <c r="J4876" s="191"/>
      <c r="K4876" s="191"/>
      <c r="L4876" s="191"/>
      <c r="M4876" s="191"/>
      <c r="N4876" s="191"/>
    </row>
    <row r="4877" spans="1:14" s="434" customFormat="1">
      <c r="A4877" s="191"/>
      <c r="B4877" s="191"/>
      <c r="C4877" s="63"/>
      <c r="D4877" s="191"/>
      <c r="E4877" s="63"/>
      <c r="F4877" s="63"/>
      <c r="G4877" s="191"/>
      <c r="H4877" s="191"/>
      <c r="I4877" s="191"/>
      <c r="J4877" s="191"/>
      <c r="K4877" s="191"/>
      <c r="L4877" s="191"/>
      <c r="M4877" s="191"/>
      <c r="N4877" s="191"/>
    </row>
    <row r="4878" spans="1:14" s="434" customFormat="1">
      <c r="A4878" s="191"/>
      <c r="B4878" s="191"/>
      <c r="C4878" s="63"/>
      <c r="D4878" s="191"/>
      <c r="E4878" s="63"/>
      <c r="F4878" s="63"/>
      <c r="G4878" s="191"/>
      <c r="H4878" s="191"/>
      <c r="I4878" s="191"/>
      <c r="J4878" s="191"/>
      <c r="K4878" s="191"/>
      <c r="L4878" s="191"/>
      <c r="M4878" s="191"/>
      <c r="N4878" s="191"/>
    </row>
    <row r="4879" spans="1:14" s="434" customFormat="1">
      <c r="A4879" s="191"/>
      <c r="B4879" s="191"/>
      <c r="C4879" s="63"/>
      <c r="D4879" s="191"/>
      <c r="E4879" s="63"/>
      <c r="F4879" s="63"/>
      <c r="G4879" s="191"/>
      <c r="H4879" s="191"/>
      <c r="I4879" s="191"/>
      <c r="J4879" s="191"/>
      <c r="K4879" s="191"/>
      <c r="L4879" s="191"/>
      <c r="M4879" s="191"/>
      <c r="N4879" s="191"/>
    </row>
    <row r="4880" spans="1:14" s="434" customFormat="1">
      <c r="A4880" s="191"/>
      <c r="B4880" s="191"/>
      <c r="C4880" s="63"/>
      <c r="D4880" s="191"/>
      <c r="E4880" s="63"/>
      <c r="F4880" s="63"/>
      <c r="G4880" s="191"/>
      <c r="H4880" s="191"/>
      <c r="I4880" s="191"/>
      <c r="J4880" s="191"/>
      <c r="K4880" s="191"/>
      <c r="L4880" s="191"/>
      <c r="M4880" s="191"/>
      <c r="N4880" s="191"/>
    </row>
    <row r="4881" spans="1:14" s="434" customFormat="1">
      <c r="A4881" s="191"/>
      <c r="B4881" s="191"/>
      <c r="C4881" s="63"/>
      <c r="D4881" s="191"/>
      <c r="E4881" s="63"/>
      <c r="F4881" s="63"/>
      <c r="G4881" s="191"/>
      <c r="H4881" s="191"/>
      <c r="I4881" s="191"/>
      <c r="J4881" s="191"/>
      <c r="K4881" s="191"/>
      <c r="L4881" s="191"/>
      <c r="M4881" s="191"/>
      <c r="N4881" s="191"/>
    </row>
    <row r="4882" spans="1:14" s="434" customFormat="1">
      <c r="A4882" s="191"/>
      <c r="B4882" s="191"/>
      <c r="C4882" s="63"/>
      <c r="D4882" s="191"/>
      <c r="E4882" s="63"/>
      <c r="F4882" s="63"/>
      <c r="G4882" s="191"/>
      <c r="H4882" s="191"/>
      <c r="I4882" s="191"/>
      <c r="J4882" s="191"/>
      <c r="K4882" s="191"/>
      <c r="L4882" s="191"/>
      <c r="M4882" s="191"/>
      <c r="N4882" s="191"/>
    </row>
    <row r="4883" spans="1:14" s="434" customFormat="1">
      <c r="A4883" s="191"/>
      <c r="B4883" s="191"/>
      <c r="C4883" s="63"/>
      <c r="D4883" s="191"/>
      <c r="E4883" s="63"/>
      <c r="F4883" s="63"/>
      <c r="G4883" s="191"/>
      <c r="H4883" s="191"/>
      <c r="I4883" s="191"/>
      <c r="J4883" s="191"/>
      <c r="K4883" s="191"/>
      <c r="L4883" s="191"/>
      <c r="M4883" s="191"/>
      <c r="N4883" s="191"/>
    </row>
    <row r="4884" spans="1:14" s="434" customFormat="1">
      <c r="A4884" s="191"/>
      <c r="B4884" s="191"/>
      <c r="C4884" s="63"/>
      <c r="D4884" s="191"/>
      <c r="E4884" s="63"/>
      <c r="F4884" s="63"/>
      <c r="G4884" s="191"/>
      <c r="H4884" s="191"/>
      <c r="I4884" s="191"/>
      <c r="J4884" s="191"/>
      <c r="K4884" s="191"/>
      <c r="L4884" s="191"/>
      <c r="M4884" s="191"/>
      <c r="N4884" s="191"/>
    </row>
    <row r="4885" spans="1:14" s="434" customFormat="1">
      <c r="A4885" s="191"/>
      <c r="B4885" s="191"/>
      <c r="C4885" s="63"/>
      <c r="D4885" s="191"/>
      <c r="E4885" s="63"/>
      <c r="F4885" s="63"/>
      <c r="G4885" s="191"/>
      <c r="H4885" s="191"/>
      <c r="I4885" s="191"/>
      <c r="J4885" s="191"/>
      <c r="K4885" s="191"/>
      <c r="L4885" s="191"/>
      <c r="M4885" s="191"/>
      <c r="N4885" s="191"/>
    </row>
    <row r="4886" spans="1:14" s="434" customFormat="1">
      <c r="A4886" s="191"/>
      <c r="B4886" s="191"/>
      <c r="C4886" s="63"/>
      <c r="D4886" s="191"/>
      <c r="E4886" s="63"/>
      <c r="F4886" s="63"/>
      <c r="G4886" s="191"/>
      <c r="H4886" s="191"/>
      <c r="I4886" s="191"/>
      <c r="J4886" s="191"/>
      <c r="K4886" s="191"/>
      <c r="L4886" s="191"/>
      <c r="M4886" s="191"/>
      <c r="N4886" s="191"/>
    </row>
    <row r="4887" spans="1:14" s="434" customFormat="1">
      <c r="A4887" s="191"/>
      <c r="B4887" s="191"/>
      <c r="C4887" s="63"/>
      <c r="D4887" s="191"/>
      <c r="E4887" s="63"/>
      <c r="F4887" s="63"/>
      <c r="G4887" s="191"/>
      <c r="H4887" s="191"/>
      <c r="I4887" s="191"/>
      <c r="J4887" s="191"/>
      <c r="K4887" s="191"/>
      <c r="L4887" s="191"/>
      <c r="M4887" s="191"/>
      <c r="N4887" s="191"/>
    </row>
    <row r="4888" spans="1:14" s="434" customFormat="1">
      <c r="A4888" s="191"/>
      <c r="B4888" s="191"/>
      <c r="C4888" s="63"/>
      <c r="D4888" s="191"/>
      <c r="E4888" s="63"/>
      <c r="F4888" s="63"/>
      <c r="G4888" s="191"/>
      <c r="H4888" s="191"/>
      <c r="I4888" s="191"/>
      <c r="J4888" s="191"/>
      <c r="K4888" s="191"/>
      <c r="L4888" s="191"/>
      <c r="M4888" s="191"/>
      <c r="N4888" s="191"/>
    </row>
    <row r="4889" spans="1:14" s="434" customFormat="1">
      <c r="A4889" s="191"/>
      <c r="B4889" s="191"/>
      <c r="C4889" s="63"/>
      <c r="D4889" s="191"/>
      <c r="E4889" s="63"/>
      <c r="F4889" s="63"/>
      <c r="G4889" s="191"/>
      <c r="H4889" s="191"/>
      <c r="I4889" s="191"/>
      <c r="J4889" s="191"/>
      <c r="K4889" s="191"/>
      <c r="L4889" s="191"/>
      <c r="M4889" s="191"/>
      <c r="N4889" s="191"/>
    </row>
    <row r="4890" spans="1:14" s="434" customFormat="1">
      <c r="A4890" s="191"/>
      <c r="B4890" s="191"/>
      <c r="C4890" s="63"/>
      <c r="D4890" s="191"/>
      <c r="E4890" s="63"/>
      <c r="F4890" s="63"/>
      <c r="G4890" s="191"/>
      <c r="H4890" s="191"/>
      <c r="I4890" s="191"/>
      <c r="J4890" s="191"/>
      <c r="K4890" s="191"/>
      <c r="L4890" s="191"/>
      <c r="M4890" s="191"/>
      <c r="N4890" s="191"/>
    </row>
    <row r="4891" spans="1:14" s="434" customFormat="1">
      <c r="A4891" s="191"/>
      <c r="B4891" s="191"/>
      <c r="C4891" s="63"/>
      <c r="D4891" s="191"/>
      <c r="E4891" s="63"/>
      <c r="F4891" s="63"/>
      <c r="G4891" s="191"/>
      <c r="H4891" s="191"/>
      <c r="I4891" s="191"/>
      <c r="J4891" s="191"/>
      <c r="K4891" s="191"/>
      <c r="L4891" s="191"/>
      <c r="M4891" s="191"/>
      <c r="N4891" s="191"/>
    </row>
    <row r="4892" spans="1:14" s="434" customFormat="1">
      <c r="A4892" s="191"/>
      <c r="B4892" s="191"/>
      <c r="C4892" s="63"/>
      <c r="D4892" s="191"/>
      <c r="E4892" s="63"/>
      <c r="F4892" s="63"/>
      <c r="G4892" s="191"/>
      <c r="H4892" s="191"/>
      <c r="I4892" s="191"/>
      <c r="J4892" s="191"/>
      <c r="K4892" s="191"/>
      <c r="L4892" s="191"/>
      <c r="M4892" s="191"/>
      <c r="N4892" s="191"/>
    </row>
    <row r="4893" spans="1:14" s="434" customFormat="1">
      <c r="A4893" s="191"/>
      <c r="B4893" s="191"/>
      <c r="C4893" s="63"/>
      <c r="D4893" s="191"/>
      <c r="E4893" s="63"/>
      <c r="F4893" s="63"/>
      <c r="G4893" s="191"/>
      <c r="H4893" s="191"/>
      <c r="I4893" s="191"/>
      <c r="J4893" s="191"/>
      <c r="K4893" s="191"/>
      <c r="L4893" s="191"/>
      <c r="M4893" s="191"/>
      <c r="N4893" s="191"/>
    </row>
    <row r="4894" spans="1:14" s="434" customFormat="1">
      <c r="A4894" s="191"/>
      <c r="B4894" s="191"/>
      <c r="C4894" s="63"/>
      <c r="D4894" s="191"/>
      <c r="E4894" s="63"/>
      <c r="F4894" s="63"/>
      <c r="G4894" s="191"/>
      <c r="H4894" s="191"/>
      <c r="I4894" s="191"/>
      <c r="J4894" s="191"/>
      <c r="K4894" s="191"/>
      <c r="L4894" s="191"/>
      <c r="M4894" s="191"/>
      <c r="N4894" s="191"/>
    </row>
    <row r="4895" spans="1:14" s="434" customFormat="1">
      <c r="A4895" s="191"/>
      <c r="B4895" s="191"/>
      <c r="C4895" s="63"/>
      <c r="D4895" s="191"/>
      <c r="E4895" s="63"/>
      <c r="F4895" s="63"/>
      <c r="G4895" s="191"/>
      <c r="H4895" s="191"/>
      <c r="I4895" s="191"/>
      <c r="J4895" s="191"/>
      <c r="K4895" s="191"/>
      <c r="L4895" s="191"/>
      <c r="M4895" s="191"/>
      <c r="N4895" s="191"/>
    </row>
    <row r="4896" spans="1:14" s="434" customFormat="1">
      <c r="A4896" s="191"/>
      <c r="B4896" s="191"/>
      <c r="C4896" s="63"/>
      <c r="D4896" s="191"/>
      <c r="E4896" s="63"/>
      <c r="F4896" s="63"/>
      <c r="G4896" s="191"/>
      <c r="H4896" s="191"/>
      <c r="I4896" s="191"/>
      <c r="J4896" s="191"/>
      <c r="K4896" s="191"/>
      <c r="L4896" s="191"/>
      <c r="M4896" s="191"/>
      <c r="N4896" s="191"/>
    </row>
    <row r="4897" spans="1:14" s="434" customFormat="1">
      <c r="A4897" s="191"/>
      <c r="B4897" s="191"/>
      <c r="C4897" s="63"/>
      <c r="D4897" s="191"/>
      <c r="E4897" s="63"/>
      <c r="F4897" s="63"/>
      <c r="G4897" s="191"/>
      <c r="H4897" s="191"/>
      <c r="I4897" s="191"/>
      <c r="J4897" s="191"/>
      <c r="K4897" s="191"/>
      <c r="L4897" s="191"/>
      <c r="M4897" s="191"/>
      <c r="N4897" s="191"/>
    </row>
    <row r="4898" spans="1:14" s="434" customFormat="1">
      <c r="A4898" s="191"/>
      <c r="B4898" s="191"/>
      <c r="C4898" s="63"/>
      <c r="D4898" s="191"/>
      <c r="E4898" s="63"/>
      <c r="F4898" s="63"/>
      <c r="G4898" s="191"/>
      <c r="H4898" s="191"/>
      <c r="I4898" s="191"/>
      <c r="J4898" s="191"/>
      <c r="K4898" s="191"/>
      <c r="L4898" s="191"/>
      <c r="M4898" s="191"/>
      <c r="N4898" s="191"/>
    </row>
    <row r="4899" spans="1:14" s="434" customFormat="1">
      <c r="A4899" s="191"/>
      <c r="B4899" s="191"/>
      <c r="C4899" s="63"/>
      <c r="D4899" s="191"/>
      <c r="E4899" s="63"/>
      <c r="F4899" s="63"/>
      <c r="G4899" s="191"/>
      <c r="H4899" s="191"/>
      <c r="I4899" s="191"/>
      <c r="J4899" s="191"/>
      <c r="K4899" s="191"/>
      <c r="L4899" s="191"/>
      <c r="M4899" s="191"/>
      <c r="N4899" s="191"/>
    </row>
    <row r="4900" spans="1:14" s="434" customFormat="1">
      <c r="A4900" s="191"/>
      <c r="B4900" s="191"/>
      <c r="C4900" s="63"/>
      <c r="D4900" s="191"/>
      <c r="E4900" s="63"/>
      <c r="F4900" s="63"/>
      <c r="G4900" s="191"/>
      <c r="H4900" s="191"/>
      <c r="I4900" s="191"/>
      <c r="J4900" s="191"/>
      <c r="K4900" s="191"/>
      <c r="L4900" s="191"/>
      <c r="M4900" s="191"/>
      <c r="N4900" s="191"/>
    </row>
    <row r="4901" spans="1:14" s="434" customFormat="1">
      <c r="A4901" s="191"/>
      <c r="B4901" s="191"/>
      <c r="C4901" s="63"/>
      <c r="D4901" s="191"/>
      <c r="E4901" s="63"/>
      <c r="F4901" s="63"/>
      <c r="G4901" s="191"/>
      <c r="H4901" s="191"/>
      <c r="I4901" s="191"/>
      <c r="J4901" s="191"/>
      <c r="K4901" s="191"/>
      <c r="L4901" s="191"/>
      <c r="M4901" s="191"/>
      <c r="N4901" s="191"/>
    </row>
    <row r="4902" spans="1:14" s="434" customFormat="1">
      <c r="A4902" s="191"/>
      <c r="B4902" s="191"/>
      <c r="C4902" s="63"/>
      <c r="D4902" s="191"/>
      <c r="E4902" s="63"/>
      <c r="F4902" s="63"/>
      <c r="G4902" s="191"/>
      <c r="H4902" s="191"/>
      <c r="I4902" s="191"/>
      <c r="J4902" s="191"/>
      <c r="K4902" s="191"/>
      <c r="L4902" s="191"/>
      <c r="M4902" s="191"/>
      <c r="N4902" s="191"/>
    </row>
    <row r="4903" spans="1:14" s="434" customFormat="1">
      <c r="A4903" s="191"/>
      <c r="B4903" s="191"/>
      <c r="C4903" s="63"/>
      <c r="D4903" s="191"/>
      <c r="E4903" s="63"/>
      <c r="F4903" s="63"/>
      <c r="G4903" s="191"/>
      <c r="H4903" s="191"/>
      <c r="I4903" s="191"/>
      <c r="J4903" s="191"/>
      <c r="K4903" s="191"/>
      <c r="L4903" s="191"/>
      <c r="M4903" s="191"/>
      <c r="N4903" s="191"/>
    </row>
    <row r="4904" spans="1:14" s="434" customFormat="1">
      <c r="A4904" s="191"/>
      <c r="B4904" s="191"/>
      <c r="C4904" s="63"/>
      <c r="D4904" s="191"/>
      <c r="E4904" s="63"/>
      <c r="F4904" s="63"/>
      <c r="G4904" s="191"/>
      <c r="H4904" s="191"/>
      <c r="I4904" s="191"/>
      <c r="J4904" s="191"/>
      <c r="K4904" s="191"/>
      <c r="L4904" s="191"/>
      <c r="M4904" s="191"/>
      <c r="N4904" s="191"/>
    </row>
    <row r="4905" spans="1:14" s="434" customFormat="1">
      <c r="A4905" s="191"/>
      <c r="B4905" s="191"/>
      <c r="C4905" s="63"/>
      <c r="D4905" s="191"/>
      <c r="E4905" s="63"/>
      <c r="F4905" s="63"/>
      <c r="G4905" s="191"/>
      <c r="H4905" s="191"/>
      <c r="I4905" s="191"/>
      <c r="J4905" s="191"/>
      <c r="K4905" s="191"/>
      <c r="L4905" s="191"/>
      <c r="M4905" s="191"/>
      <c r="N4905" s="191"/>
    </row>
    <row r="4906" spans="1:14" s="434" customFormat="1">
      <c r="A4906" s="191"/>
      <c r="B4906" s="191"/>
      <c r="C4906" s="63"/>
      <c r="D4906" s="191"/>
      <c r="E4906" s="63"/>
      <c r="F4906" s="63"/>
      <c r="G4906" s="191"/>
      <c r="H4906" s="191"/>
      <c r="I4906" s="191"/>
      <c r="J4906" s="191"/>
      <c r="K4906" s="191"/>
      <c r="L4906" s="191"/>
      <c r="M4906" s="191"/>
      <c r="N4906" s="191"/>
    </row>
    <row r="4907" spans="1:14" s="434" customFormat="1">
      <c r="A4907" s="191"/>
      <c r="B4907" s="191"/>
      <c r="C4907" s="63"/>
      <c r="D4907" s="191"/>
      <c r="E4907" s="63"/>
      <c r="F4907" s="63"/>
      <c r="G4907" s="191"/>
      <c r="H4907" s="191"/>
      <c r="I4907" s="191"/>
      <c r="J4907" s="191"/>
      <c r="K4907" s="191"/>
      <c r="L4907" s="191"/>
      <c r="M4907" s="191"/>
      <c r="N4907" s="191"/>
    </row>
    <row r="4908" spans="1:14" s="434" customFormat="1">
      <c r="A4908" s="191"/>
      <c r="B4908" s="191"/>
      <c r="C4908" s="63"/>
      <c r="D4908" s="191"/>
      <c r="E4908" s="63"/>
      <c r="F4908" s="63"/>
      <c r="G4908" s="191"/>
      <c r="H4908" s="191"/>
      <c r="I4908" s="191"/>
      <c r="J4908" s="191"/>
      <c r="K4908" s="191"/>
      <c r="L4908" s="191"/>
      <c r="M4908" s="191"/>
      <c r="N4908" s="191"/>
    </row>
    <row r="4909" spans="1:14" s="434" customFormat="1">
      <c r="A4909" s="191"/>
      <c r="B4909" s="191"/>
      <c r="C4909" s="63"/>
      <c r="D4909" s="191"/>
      <c r="E4909" s="63"/>
      <c r="F4909" s="63"/>
      <c r="G4909" s="191"/>
      <c r="H4909" s="191"/>
      <c r="I4909" s="191"/>
      <c r="J4909" s="191"/>
      <c r="K4909" s="191"/>
      <c r="L4909" s="191"/>
      <c r="M4909" s="191"/>
      <c r="N4909" s="191"/>
    </row>
    <row r="4910" spans="1:14" s="434" customFormat="1">
      <c r="A4910" s="191"/>
      <c r="B4910" s="191"/>
      <c r="C4910" s="63"/>
      <c r="D4910" s="191"/>
      <c r="E4910" s="63"/>
      <c r="F4910" s="63"/>
      <c r="G4910" s="191"/>
      <c r="H4910" s="191"/>
      <c r="I4910" s="191"/>
      <c r="J4910" s="191"/>
      <c r="K4910" s="191"/>
      <c r="L4910" s="191"/>
      <c r="M4910" s="191"/>
      <c r="N4910" s="191"/>
    </row>
    <row r="4911" spans="1:14" s="434" customFormat="1">
      <c r="A4911" s="191"/>
      <c r="B4911" s="191"/>
      <c r="C4911" s="63"/>
      <c r="D4911" s="191"/>
      <c r="E4911" s="63"/>
      <c r="F4911" s="63"/>
      <c r="G4911" s="191"/>
      <c r="H4911" s="191"/>
      <c r="I4911" s="191"/>
      <c r="J4911" s="191"/>
      <c r="K4911" s="191"/>
      <c r="L4911" s="191"/>
      <c r="M4911" s="191"/>
      <c r="N4911" s="191"/>
    </row>
    <row r="4912" spans="1:14" s="434" customFormat="1">
      <c r="A4912" s="191"/>
      <c r="B4912" s="191"/>
      <c r="C4912" s="63"/>
      <c r="D4912" s="191"/>
      <c r="E4912" s="63"/>
      <c r="F4912" s="63"/>
      <c r="G4912" s="191"/>
      <c r="H4912" s="191"/>
      <c r="I4912" s="191"/>
      <c r="J4912" s="191"/>
      <c r="K4912" s="191"/>
      <c r="L4912" s="191"/>
      <c r="M4912" s="191"/>
      <c r="N4912" s="191"/>
    </row>
    <row r="4913" spans="1:14" s="434" customFormat="1">
      <c r="A4913" s="191"/>
      <c r="B4913" s="191"/>
      <c r="C4913" s="63"/>
      <c r="D4913" s="191"/>
      <c r="E4913" s="63"/>
      <c r="F4913" s="63"/>
      <c r="G4913" s="191"/>
      <c r="H4913" s="191"/>
      <c r="I4913" s="191"/>
      <c r="J4913" s="191"/>
      <c r="K4913" s="191"/>
      <c r="L4913" s="191"/>
      <c r="M4913" s="191"/>
      <c r="N4913" s="191"/>
    </row>
    <row r="4914" spans="1:14" s="434" customFormat="1">
      <c r="A4914" s="191"/>
      <c r="B4914" s="191"/>
      <c r="C4914" s="63"/>
      <c r="D4914" s="191"/>
      <c r="E4914" s="63"/>
      <c r="F4914" s="63"/>
      <c r="G4914" s="191"/>
      <c r="H4914" s="191"/>
      <c r="I4914" s="191"/>
      <c r="J4914" s="191"/>
      <c r="K4914" s="191"/>
      <c r="L4914" s="191"/>
      <c r="M4914" s="191"/>
      <c r="N4914" s="191"/>
    </row>
    <row r="4915" spans="1:14" s="434" customFormat="1">
      <c r="A4915" s="191"/>
      <c r="B4915" s="191"/>
      <c r="C4915" s="63"/>
      <c r="D4915" s="191"/>
      <c r="E4915" s="63"/>
      <c r="F4915" s="63"/>
      <c r="G4915" s="191"/>
      <c r="H4915" s="191"/>
      <c r="I4915" s="191"/>
      <c r="J4915" s="191"/>
      <c r="K4915" s="191"/>
      <c r="L4915" s="191"/>
      <c r="M4915" s="191"/>
      <c r="N4915" s="191"/>
    </row>
    <row r="4916" spans="1:14" s="434" customFormat="1">
      <c r="A4916" s="191"/>
      <c r="B4916" s="191"/>
      <c r="C4916" s="63"/>
      <c r="D4916" s="191"/>
      <c r="E4916" s="63"/>
      <c r="F4916" s="63"/>
      <c r="G4916" s="191"/>
      <c r="H4916" s="191"/>
      <c r="I4916" s="191"/>
      <c r="J4916" s="191"/>
      <c r="K4916" s="191"/>
      <c r="L4916" s="191"/>
      <c r="M4916" s="191"/>
      <c r="N4916" s="191"/>
    </row>
    <row r="4917" spans="1:14" s="434" customFormat="1">
      <c r="A4917" s="191"/>
      <c r="B4917" s="191"/>
      <c r="C4917" s="63"/>
      <c r="D4917" s="191"/>
      <c r="E4917" s="63"/>
      <c r="F4917" s="63"/>
      <c r="G4917" s="191"/>
      <c r="H4917" s="191"/>
      <c r="I4917" s="191"/>
      <c r="J4917" s="191"/>
      <c r="K4917" s="191"/>
      <c r="L4917" s="191"/>
      <c r="M4917" s="191"/>
      <c r="N4917" s="191"/>
    </row>
    <row r="4918" spans="1:14" s="434" customFormat="1">
      <c r="A4918" s="191"/>
      <c r="B4918" s="191"/>
      <c r="C4918" s="63"/>
      <c r="D4918" s="191"/>
      <c r="E4918" s="63"/>
      <c r="F4918" s="63"/>
      <c r="G4918" s="191"/>
      <c r="H4918" s="191"/>
      <c r="I4918" s="191"/>
      <c r="J4918" s="191"/>
      <c r="K4918" s="191"/>
      <c r="L4918" s="191"/>
      <c r="M4918" s="191"/>
      <c r="N4918" s="191"/>
    </row>
    <row r="4919" spans="1:14" s="434" customFormat="1">
      <c r="A4919" s="191"/>
      <c r="B4919" s="191"/>
      <c r="C4919" s="63"/>
      <c r="D4919" s="191"/>
      <c r="E4919" s="63"/>
      <c r="F4919" s="63"/>
      <c r="G4919" s="191"/>
      <c r="H4919" s="191"/>
      <c r="I4919" s="191"/>
      <c r="J4919" s="191"/>
      <c r="K4919" s="191"/>
      <c r="L4919" s="191"/>
      <c r="M4919" s="191"/>
      <c r="N4919" s="191"/>
    </row>
    <row r="4920" spans="1:14" s="434" customFormat="1">
      <c r="A4920" s="191"/>
      <c r="B4920" s="191"/>
      <c r="C4920" s="63"/>
      <c r="D4920" s="191"/>
      <c r="E4920" s="63"/>
      <c r="F4920" s="63"/>
      <c r="G4920" s="191"/>
      <c r="H4920" s="191"/>
      <c r="I4920" s="191"/>
      <c r="J4920" s="191"/>
      <c r="K4920" s="191"/>
      <c r="L4920" s="191"/>
      <c r="M4920" s="191"/>
      <c r="N4920" s="191"/>
    </row>
    <row r="4921" spans="1:14" s="434" customFormat="1">
      <c r="A4921" s="191"/>
      <c r="B4921" s="191"/>
      <c r="C4921" s="63"/>
      <c r="D4921" s="191"/>
      <c r="E4921" s="63"/>
      <c r="F4921" s="63"/>
      <c r="G4921" s="191"/>
      <c r="H4921" s="191"/>
      <c r="I4921" s="191"/>
      <c r="J4921" s="191"/>
      <c r="K4921" s="191"/>
      <c r="L4921" s="191"/>
      <c r="M4921" s="191"/>
      <c r="N4921" s="191"/>
    </row>
    <row r="4922" spans="1:14" s="434" customFormat="1">
      <c r="A4922" s="191"/>
      <c r="B4922" s="191"/>
      <c r="C4922" s="63"/>
      <c r="D4922" s="191"/>
      <c r="E4922" s="63"/>
      <c r="F4922" s="63"/>
      <c r="G4922" s="191"/>
      <c r="H4922" s="191"/>
      <c r="I4922" s="191"/>
      <c r="J4922" s="191"/>
      <c r="K4922" s="191"/>
      <c r="L4922" s="191"/>
      <c r="M4922" s="191"/>
      <c r="N4922" s="191"/>
    </row>
    <row r="4923" spans="1:14" s="434" customFormat="1">
      <c r="A4923" s="191"/>
      <c r="B4923" s="191"/>
      <c r="C4923" s="63"/>
      <c r="D4923" s="191"/>
      <c r="E4923" s="63"/>
      <c r="F4923" s="63"/>
      <c r="G4923" s="191"/>
      <c r="H4923" s="191"/>
      <c r="I4923" s="191"/>
      <c r="J4923" s="191"/>
      <c r="K4923" s="191"/>
      <c r="L4923" s="191"/>
      <c r="M4923" s="191"/>
      <c r="N4923" s="191"/>
    </row>
    <row r="4924" spans="1:14" s="434" customFormat="1">
      <c r="A4924" s="191"/>
      <c r="B4924" s="191"/>
      <c r="C4924" s="63"/>
      <c r="D4924" s="191"/>
      <c r="E4924" s="63"/>
      <c r="F4924" s="63"/>
      <c r="G4924" s="191"/>
      <c r="H4924" s="191"/>
      <c r="I4924" s="191"/>
      <c r="J4924" s="191"/>
      <c r="K4924" s="191"/>
      <c r="L4924" s="191"/>
      <c r="M4924" s="191"/>
      <c r="N4924" s="191"/>
    </row>
    <row r="4925" spans="1:14" s="434" customFormat="1">
      <c r="A4925" s="191"/>
      <c r="B4925" s="191"/>
      <c r="C4925" s="63"/>
      <c r="D4925" s="191"/>
      <c r="E4925" s="63"/>
      <c r="F4925" s="63"/>
      <c r="G4925" s="191"/>
      <c r="H4925" s="191"/>
      <c r="I4925" s="191"/>
      <c r="J4925" s="191"/>
      <c r="K4925" s="191"/>
      <c r="L4925" s="191"/>
      <c r="M4925" s="191"/>
      <c r="N4925" s="191"/>
    </row>
    <row r="4926" spans="1:14" s="434" customFormat="1">
      <c r="A4926" s="191"/>
      <c r="B4926" s="191"/>
      <c r="C4926" s="63"/>
      <c r="D4926" s="191"/>
      <c r="E4926" s="63"/>
      <c r="F4926" s="63"/>
      <c r="G4926" s="191"/>
      <c r="H4926" s="191"/>
      <c r="I4926" s="191"/>
      <c r="J4926" s="191"/>
      <c r="K4926" s="191"/>
      <c r="L4926" s="191"/>
      <c r="M4926" s="191"/>
      <c r="N4926" s="191"/>
    </row>
    <row r="4927" spans="1:14" s="434" customFormat="1">
      <c r="A4927" s="191"/>
      <c r="B4927" s="191"/>
      <c r="C4927" s="63"/>
      <c r="D4927" s="191"/>
      <c r="E4927" s="63"/>
      <c r="F4927" s="63"/>
      <c r="G4927" s="191"/>
      <c r="H4927" s="191"/>
      <c r="I4927" s="191"/>
      <c r="J4927" s="191"/>
      <c r="K4927" s="191"/>
      <c r="L4927" s="191"/>
      <c r="M4927" s="191"/>
      <c r="N4927" s="191"/>
    </row>
    <row r="4928" spans="1:14" s="434" customFormat="1">
      <c r="A4928" s="191"/>
      <c r="B4928" s="191"/>
      <c r="C4928" s="63"/>
      <c r="D4928" s="191"/>
      <c r="E4928" s="63"/>
      <c r="F4928" s="63"/>
      <c r="G4928" s="191"/>
      <c r="H4928" s="191"/>
      <c r="I4928" s="191"/>
      <c r="J4928" s="191"/>
      <c r="K4928" s="191"/>
      <c r="L4928" s="191"/>
      <c r="M4928" s="191"/>
      <c r="N4928" s="191"/>
    </row>
    <row r="4929" spans="1:14" s="434" customFormat="1">
      <c r="A4929" s="191"/>
      <c r="B4929" s="191"/>
      <c r="C4929" s="63"/>
      <c r="D4929" s="191"/>
      <c r="E4929" s="63"/>
      <c r="F4929" s="63"/>
      <c r="G4929" s="191"/>
      <c r="H4929" s="191"/>
      <c r="I4929" s="191"/>
      <c r="J4929" s="191"/>
      <c r="K4929" s="191"/>
      <c r="L4929" s="191"/>
      <c r="M4929" s="191"/>
      <c r="N4929" s="191"/>
    </row>
    <row r="4930" spans="1:14" s="434" customFormat="1">
      <c r="A4930" s="191"/>
      <c r="B4930" s="191"/>
      <c r="C4930" s="63"/>
      <c r="D4930" s="191"/>
      <c r="E4930" s="63"/>
      <c r="F4930" s="63"/>
      <c r="G4930" s="191"/>
      <c r="H4930" s="191"/>
      <c r="I4930" s="191"/>
      <c r="J4930" s="191"/>
      <c r="K4930" s="191"/>
      <c r="L4930" s="191"/>
      <c r="M4930" s="191"/>
      <c r="N4930" s="191"/>
    </row>
    <row r="4931" spans="1:14" s="434" customFormat="1">
      <c r="A4931" s="191"/>
      <c r="B4931" s="191"/>
      <c r="C4931" s="63"/>
      <c r="D4931" s="191"/>
      <c r="E4931" s="63"/>
      <c r="F4931" s="63"/>
      <c r="G4931" s="191"/>
      <c r="H4931" s="191"/>
      <c r="I4931" s="191"/>
      <c r="J4931" s="191"/>
      <c r="K4931" s="191"/>
      <c r="L4931" s="191"/>
      <c r="M4931" s="191"/>
      <c r="N4931" s="191"/>
    </row>
    <row r="4932" spans="1:14" s="434" customFormat="1">
      <c r="A4932" s="191"/>
      <c r="B4932" s="191"/>
      <c r="C4932" s="63"/>
      <c r="D4932" s="191"/>
      <c r="E4932" s="63"/>
      <c r="F4932" s="63"/>
      <c r="G4932" s="191"/>
      <c r="H4932" s="191"/>
      <c r="I4932" s="191"/>
      <c r="J4932" s="191"/>
      <c r="K4932" s="191"/>
      <c r="L4932" s="191"/>
      <c r="M4932" s="191"/>
      <c r="N4932" s="191"/>
    </row>
    <row r="4933" spans="1:14" s="434" customFormat="1">
      <c r="A4933" s="191"/>
      <c r="B4933" s="191"/>
      <c r="C4933" s="63"/>
      <c r="D4933" s="191"/>
      <c r="E4933" s="63"/>
      <c r="F4933" s="63"/>
      <c r="G4933" s="191"/>
      <c r="H4933" s="191"/>
      <c r="I4933" s="191"/>
      <c r="J4933" s="191"/>
      <c r="K4933" s="191"/>
      <c r="L4933" s="191"/>
      <c r="M4933" s="191"/>
      <c r="N4933" s="191"/>
    </row>
    <row r="4934" spans="1:14" s="434" customFormat="1">
      <c r="A4934" s="191"/>
      <c r="B4934" s="191"/>
      <c r="C4934" s="63"/>
      <c r="D4934" s="191"/>
      <c r="E4934" s="63"/>
      <c r="F4934" s="63"/>
      <c r="G4934" s="191"/>
      <c r="H4934" s="191"/>
      <c r="I4934" s="191"/>
      <c r="J4934" s="191"/>
      <c r="K4934" s="191"/>
      <c r="L4934" s="191"/>
      <c r="M4934" s="191"/>
      <c r="N4934" s="191"/>
    </row>
    <row r="4935" spans="1:14" s="434" customFormat="1">
      <c r="A4935" s="191"/>
      <c r="B4935" s="191"/>
      <c r="C4935" s="63"/>
      <c r="D4935" s="191"/>
      <c r="E4935" s="63"/>
      <c r="F4935" s="63"/>
      <c r="G4935" s="191"/>
      <c r="H4935" s="191"/>
      <c r="I4935" s="191"/>
      <c r="J4935" s="191"/>
      <c r="K4935" s="191"/>
      <c r="L4935" s="191"/>
      <c r="M4935" s="191"/>
      <c r="N4935" s="191"/>
    </row>
    <row r="4936" spans="1:14" s="434" customFormat="1">
      <c r="A4936" s="191"/>
      <c r="B4936" s="191"/>
      <c r="C4936" s="63"/>
      <c r="D4936" s="191"/>
      <c r="E4936" s="63"/>
      <c r="F4936" s="63"/>
      <c r="G4936" s="191"/>
      <c r="H4936" s="191"/>
      <c r="I4936" s="191"/>
      <c r="J4936" s="191"/>
      <c r="K4936" s="191"/>
      <c r="L4936" s="191"/>
      <c r="M4936" s="191"/>
      <c r="N4936" s="191"/>
    </row>
    <row r="4937" spans="1:14" s="434" customFormat="1">
      <c r="A4937" s="191"/>
      <c r="B4937" s="191"/>
      <c r="C4937" s="63"/>
      <c r="D4937" s="191"/>
      <c r="E4937" s="63"/>
      <c r="F4937" s="63"/>
      <c r="G4937" s="191"/>
      <c r="H4937" s="191"/>
      <c r="I4937" s="191"/>
      <c r="J4937" s="191"/>
      <c r="K4937" s="191"/>
      <c r="L4937" s="191"/>
      <c r="M4937" s="191"/>
      <c r="N4937" s="191"/>
    </row>
    <row r="4938" spans="1:14" s="434" customFormat="1">
      <c r="A4938" s="191"/>
      <c r="B4938" s="191"/>
      <c r="C4938" s="63"/>
      <c r="D4938" s="191"/>
      <c r="E4938" s="63"/>
      <c r="F4938" s="63"/>
      <c r="G4938" s="191"/>
      <c r="H4938" s="191"/>
      <c r="I4938" s="191"/>
      <c r="J4938" s="191"/>
      <c r="K4938" s="191"/>
      <c r="L4938" s="191"/>
      <c r="M4938" s="191"/>
      <c r="N4938" s="191"/>
    </row>
    <row r="4939" spans="1:14" s="434" customFormat="1">
      <c r="A4939" s="191"/>
      <c r="B4939" s="191"/>
      <c r="C4939" s="63"/>
      <c r="D4939" s="191"/>
      <c r="E4939" s="63"/>
      <c r="F4939" s="63"/>
      <c r="G4939" s="191"/>
      <c r="H4939" s="191"/>
      <c r="I4939" s="191"/>
      <c r="J4939" s="191"/>
      <c r="K4939" s="191"/>
      <c r="L4939" s="191"/>
      <c r="M4939" s="191"/>
      <c r="N4939" s="191"/>
    </row>
    <row r="4940" spans="1:14" s="434" customFormat="1">
      <c r="A4940" s="191"/>
      <c r="B4940" s="191"/>
      <c r="C4940" s="63"/>
      <c r="D4940" s="191"/>
      <c r="E4940" s="63"/>
      <c r="F4940" s="63"/>
      <c r="G4940" s="191"/>
      <c r="H4940" s="191"/>
      <c r="I4940" s="191"/>
      <c r="J4940" s="191"/>
      <c r="K4940" s="191"/>
      <c r="L4940" s="191"/>
      <c r="M4940" s="191"/>
      <c r="N4940" s="191"/>
    </row>
    <row r="4941" spans="1:14" s="434" customFormat="1">
      <c r="A4941" s="191"/>
      <c r="B4941" s="191"/>
      <c r="C4941" s="63"/>
      <c r="D4941" s="191"/>
      <c r="E4941" s="63"/>
      <c r="F4941" s="63"/>
      <c r="G4941" s="191"/>
      <c r="H4941" s="191"/>
      <c r="I4941" s="191"/>
      <c r="J4941" s="191"/>
      <c r="K4941" s="191"/>
      <c r="L4941" s="191"/>
      <c r="M4941" s="191"/>
      <c r="N4941" s="191"/>
    </row>
    <row r="4942" spans="1:14" s="434" customFormat="1">
      <c r="A4942" s="191"/>
      <c r="B4942" s="191"/>
      <c r="C4942" s="63"/>
      <c r="D4942" s="191"/>
      <c r="E4942" s="63"/>
      <c r="F4942" s="63"/>
      <c r="G4942" s="191"/>
      <c r="H4942" s="191"/>
      <c r="I4942" s="191"/>
      <c r="J4942" s="191"/>
      <c r="K4942" s="191"/>
      <c r="L4942" s="191"/>
      <c r="M4942" s="191"/>
      <c r="N4942" s="191"/>
    </row>
    <row r="4943" spans="1:14" s="434" customFormat="1">
      <c r="A4943" s="191"/>
      <c r="B4943" s="191"/>
      <c r="C4943" s="63"/>
      <c r="D4943" s="191"/>
      <c r="E4943" s="63"/>
      <c r="F4943" s="63"/>
      <c r="G4943" s="191"/>
      <c r="H4943" s="191"/>
      <c r="I4943" s="191"/>
      <c r="J4943" s="191"/>
      <c r="K4943" s="191"/>
      <c r="L4943" s="191"/>
      <c r="M4943" s="191"/>
      <c r="N4943" s="191"/>
    </row>
    <row r="4944" spans="1:14" s="434" customFormat="1">
      <c r="A4944" s="191"/>
      <c r="B4944" s="191"/>
      <c r="C4944" s="63"/>
      <c r="D4944" s="191"/>
      <c r="E4944" s="63"/>
      <c r="F4944" s="63"/>
      <c r="G4944" s="191"/>
      <c r="H4944" s="191"/>
      <c r="I4944" s="191"/>
      <c r="J4944" s="191"/>
      <c r="K4944" s="191"/>
      <c r="L4944" s="191"/>
      <c r="M4944" s="191"/>
      <c r="N4944" s="191"/>
    </row>
    <row r="4945" spans="1:14" s="434" customFormat="1">
      <c r="A4945" s="191"/>
      <c r="B4945" s="191"/>
      <c r="C4945" s="63"/>
      <c r="D4945" s="191"/>
      <c r="E4945" s="63"/>
      <c r="F4945" s="63"/>
      <c r="G4945" s="191"/>
      <c r="H4945" s="191"/>
      <c r="I4945" s="191"/>
      <c r="J4945" s="191"/>
      <c r="K4945" s="191"/>
      <c r="L4945" s="191"/>
      <c r="M4945" s="191"/>
      <c r="N4945" s="191"/>
    </row>
    <row r="4946" spans="1:14" s="434" customFormat="1">
      <c r="A4946" s="191"/>
      <c r="B4946" s="191"/>
      <c r="C4946" s="63"/>
      <c r="D4946" s="191"/>
      <c r="E4946" s="63"/>
      <c r="F4946" s="63"/>
      <c r="G4946" s="191"/>
      <c r="H4946" s="191"/>
      <c r="I4946" s="191"/>
      <c r="J4946" s="191"/>
      <c r="K4946" s="191"/>
      <c r="L4946" s="191"/>
      <c r="M4946" s="191"/>
      <c r="N4946" s="191"/>
    </row>
    <row r="4947" spans="1:14" s="434" customFormat="1">
      <c r="A4947" s="191"/>
      <c r="B4947" s="191"/>
      <c r="C4947" s="63"/>
      <c r="D4947" s="191"/>
      <c r="E4947" s="63"/>
      <c r="F4947" s="63"/>
      <c r="G4947" s="191"/>
      <c r="H4947" s="191"/>
      <c r="I4947" s="191"/>
      <c r="J4947" s="191"/>
      <c r="K4947" s="191"/>
      <c r="L4947" s="191"/>
      <c r="M4947" s="191"/>
      <c r="N4947" s="191"/>
    </row>
    <row r="4948" spans="1:14" s="434" customFormat="1">
      <c r="A4948" s="191"/>
      <c r="B4948" s="191"/>
      <c r="C4948" s="63"/>
      <c r="D4948" s="191"/>
      <c r="E4948" s="63"/>
      <c r="F4948" s="63"/>
      <c r="G4948" s="191"/>
      <c r="H4948" s="191"/>
      <c r="I4948" s="191"/>
      <c r="J4948" s="191"/>
      <c r="K4948" s="191"/>
      <c r="L4948" s="191"/>
      <c r="M4948" s="191"/>
      <c r="N4948" s="191"/>
    </row>
    <row r="4949" spans="1:14" s="434" customFormat="1">
      <c r="A4949" s="191"/>
      <c r="B4949" s="191"/>
      <c r="C4949" s="63"/>
      <c r="D4949" s="191"/>
      <c r="E4949" s="63"/>
      <c r="F4949" s="63"/>
      <c r="G4949" s="191"/>
      <c r="H4949" s="191"/>
      <c r="I4949" s="191"/>
      <c r="J4949" s="191"/>
      <c r="K4949" s="191"/>
      <c r="L4949" s="191"/>
      <c r="M4949" s="191"/>
      <c r="N4949" s="191"/>
    </row>
    <row r="4950" spans="1:14" s="434" customFormat="1">
      <c r="A4950" s="191"/>
      <c r="B4950" s="191"/>
      <c r="C4950" s="63"/>
      <c r="D4950" s="191"/>
      <c r="E4950" s="63"/>
      <c r="F4950" s="63"/>
      <c r="G4950" s="191"/>
      <c r="H4950" s="191"/>
      <c r="I4950" s="191"/>
      <c r="J4950" s="191"/>
      <c r="K4950" s="191"/>
      <c r="L4950" s="191"/>
      <c r="M4950" s="191"/>
      <c r="N4950" s="191"/>
    </row>
    <row r="4951" spans="1:14" s="434" customFormat="1">
      <c r="A4951" s="191"/>
      <c r="B4951" s="191"/>
      <c r="C4951" s="63"/>
      <c r="D4951" s="191"/>
      <c r="E4951" s="63"/>
      <c r="F4951" s="63"/>
      <c r="G4951" s="191"/>
      <c r="H4951" s="191"/>
      <c r="I4951" s="191"/>
      <c r="J4951" s="191"/>
      <c r="K4951" s="191"/>
      <c r="L4951" s="191"/>
      <c r="M4951" s="191"/>
      <c r="N4951" s="191"/>
    </row>
    <row r="4952" spans="1:14" s="434" customFormat="1">
      <c r="A4952" s="191"/>
      <c r="B4952" s="191"/>
      <c r="C4952" s="63"/>
      <c r="D4952" s="191"/>
      <c r="E4952" s="63"/>
      <c r="F4952" s="63"/>
      <c r="G4952" s="191"/>
      <c r="H4952" s="191"/>
      <c r="I4952" s="191"/>
      <c r="J4952" s="191"/>
      <c r="K4952" s="191"/>
      <c r="L4952" s="191"/>
      <c r="M4952" s="191"/>
      <c r="N4952" s="191"/>
    </row>
    <row r="4953" spans="1:14" s="434" customFormat="1">
      <c r="A4953" s="191"/>
      <c r="B4953" s="191"/>
      <c r="C4953" s="63"/>
      <c r="D4953" s="191"/>
      <c r="E4953" s="63"/>
      <c r="F4953" s="63"/>
      <c r="G4953" s="191"/>
      <c r="H4953" s="191"/>
      <c r="I4953" s="191"/>
      <c r="J4953" s="191"/>
      <c r="K4953" s="191"/>
      <c r="L4953" s="191"/>
      <c r="M4953" s="191"/>
      <c r="N4953" s="191"/>
    </row>
    <row r="4954" spans="1:14" s="434" customFormat="1">
      <c r="A4954" s="191"/>
      <c r="B4954" s="191"/>
      <c r="C4954" s="63"/>
      <c r="D4954" s="191"/>
      <c r="E4954" s="63"/>
      <c r="F4954" s="63"/>
      <c r="G4954" s="191"/>
      <c r="H4954" s="191"/>
      <c r="I4954" s="191"/>
      <c r="J4954" s="191"/>
      <c r="K4954" s="191"/>
      <c r="L4954" s="191"/>
      <c r="M4954" s="191"/>
      <c r="N4954" s="191"/>
    </row>
    <row r="4955" spans="1:14" s="434" customFormat="1">
      <c r="A4955" s="191"/>
      <c r="B4955" s="191"/>
      <c r="C4955" s="63"/>
      <c r="D4955" s="191"/>
      <c r="E4955" s="63"/>
      <c r="F4955" s="63"/>
      <c r="G4955" s="191"/>
      <c r="H4955" s="191"/>
      <c r="I4955" s="191"/>
      <c r="J4955" s="191"/>
      <c r="K4955" s="191"/>
      <c r="L4955" s="191"/>
      <c r="M4955" s="191"/>
      <c r="N4955" s="191"/>
    </row>
    <row r="4956" spans="1:14" s="434" customFormat="1">
      <c r="A4956" s="191"/>
      <c r="B4956" s="191"/>
      <c r="C4956" s="63"/>
      <c r="D4956" s="191"/>
      <c r="E4956" s="63"/>
      <c r="F4956" s="63"/>
      <c r="G4956" s="191"/>
      <c r="H4956" s="191"/>
      <c r="I4956" s="191"/>
      <c r="J4956" s="191"/>
      <c r="K4956" s="191"/>
      <c r="L4956" s="191"/>
      <c r="M4956" s="191"/>
      <c r="N4956" s="191"/>
    </row>
    <row r="4957" spans="1:14" s="434" customFormat="1">
      <c r="A4957" s="191"/>
      <c r="B4957" s="191"/>
      <c r="C4957" s="63"/>
      <c r="D4957" s="191"/>
      <c r="E4957" s="63"/>
      <c r="F4957" s="63"/>
      <c r="G4957" s="191"/>
      <c r="H4957" s="191"/>
      <c r="I4957" s="191"/>
      <c r="J4957" s="191"/>
      <c r="K4957" s="191"/>
      <c r="L4957" s="191"/>
      <c r="M4957" s="191"/>
      <c r="N4957" s="191"/>
    </row>
    <row r="4958" spans="1:14" s="434" customFormat="1">
      <c r="A4958" s="191"/>
      <c r="B4958" s="191"/>
      <c r="C4958" s="63"/>
      <c r="D4958" s="191"/>
      <c r="E4958" s="63"/>
      <c r="F4958" s="63"/>
      <c r="G4958" s="191"/>
      <c r="H4958" s="191"/>
      <c r="I4958" s="191"/>
      <c r="J4958" s="191"/>
      <c r="K4958" s="191"/>
      <c r="L4958" s="191"/>
      <c r="M4958" s="191"/>
      <c r="N4958" s="191"/>
    </row>
    <row r="4959" spans="1:14" s="434" customFormat="1">
      <c r="A4959" s="191"/>
      <c r="B4959" s="191"/>
      <c r="C4959" s="63"/>
      <c r="D4959" s="191"/>
      <c r="E4959" s="63"/>
      <c r="F4959" s="63"/>
      <c r="G4959" s="191"/>
      <c r="H4959" s="191"/>
      <c r="I4959" s="191"/>
      <c r="J4959" s="191"/>
      <c r="K4959" s="191"/>
      <c r="L4959" s="191"/>
      <c r="M4959" s="191"/>
      <c r="N4959" s="191"/>
    </row>
    <row r="4960" spans="1:14" s="434" customFormat="1">
      <c r="A4960" s="191"/>
      <c r="B4960" s="191"/>
      <c r="C4960" s="63"/>
      <c r="D4960" s="191"/>
      <c r="E4960" s="63"/>
      <c r="F4960" s="63"/>
      <c r="G4960" s="191"/>
      <c r="H4960" s="191"/>
      <c r="I4960" s="191"/>
      <c r="J4960" s="191"/>
      <c r="K4960" s="191"/>
      <c r="L4960" s="191"/>
      <c r="M4960" s="191"/>
      <c r="N4960" s="191"/>
    </row>
    <row r="4961" spans="1:14" s="434" customFormat="1">
      <c r="A4961" s="191"/>
      <c r="B4961" s="191"/>
      <c r="C4961" s="63"/>
      <c r="D4961" s="191"/>
      <c r="E4961" s="63"/>
      <c r="F4961" s="63"/>
      <c r="G4961" s="191"/>
      <c r="H4961" s="191"/>
      <c r="I4961" s="191"/>
      <c r="J4961" s="191"/>
      <c r="K4961" s="191"/>
      <c r="L4961" s="191"/>
      <c r="M4961" s="191"/>
      <c r="N4961" s="191"/>
    </row>
    <row r="4962" spans="1:14" s="434" customFormat="1">
      <c r="A4962" s="191"/>
      <c r="B4962" s="191"/>
      <c r="C4962" s="63"/>
      <c r="D4962" s="191"/>
      <c r="E4962" s="63"/>
      <c r="F4962" s="63"/>
      <c r="G4962" s="191"/>
      <c r="H4962" s="191"/>
      <c r="I4962" s="191"/>
      <c r="J4962" s="191"/>
      <c r="K4962" s="191"/>
      <c r="L4962" s="191"/>
      <c r="M4962" s="191"/>
      <c r="N4962" s="191"/>
    </row>
    <row r="4963" spans="1:14" s="434" customFormat="1">
      <c r="A4963" s="191"/>
      <c r="B4963" s="191"/>
      <c r="C4963" s="63"/>
      <c r="D4963" s="191"/>
      <c r="E4963" s="63"/>
      <c r="F4963" s="63"/>
      <c r="G4963" s="191"/>
      <c r="H4963" s="191"/>
      <c r="I4963" s="191"/>
      <c r="J4963" s="191"/>
      <c r="K4963" s="191"/>
      <c r="L4963" s="191"/>
      <c r="M4963" s="191"/>
      <c r="N4963" s="191"/>
    </row>
    <row r="4964" spans="1:14" s="434" customFormat="1">
      <c r="A4964" s="191"/>
      <c r="B4964" s="191"/>
      <c r="C4964" s="63"/>
      <c r="D4964" s="191"/>
      <c r="E4964" s="63"/>
      <c r="F4964" s="63"/>
      <c r="G4964" s="191"/>
      <c r="H4964" s="191"/>
      <c r="I4964" s="191"/>
      <c r="J4964" s="191"/>
      <c r="K4964" s="191"/>
      <c r="L4964" s="191"/>
      <c r="M4964" s="191"/>
      <c r="N4964" s="191"/>
    </row>
    <row r="4965" spans="1:14" s="434" customFormat="1">
      <c r="A4965" s="191"/>
      <c r="B4965" s="191"/>
      <c r="C4965" s="63"/>
      <c r="D4965" s="191"/>
      <c r="E4965" s="63"/>
      <c r="F4965" s="63"/>
      <c r="G4965" s="191"/>
      <c r="H4965" s="191"/>
      <c r="I4965" s="191"/>
      <c r="J4965" s="191"/>
      <c r="K4965" s="191"/>
      <c r="L4965" s="191"/>
      <c r="M4965" s="191"/>
      <c r="N4965" s="191"/>
    </row>
    <row r="4966" spans="1:14" s="434" customFormat="1">
      <c r="A4966" s="191"/>
      <c r="B4966" s="191"/>
      <c r="C4966" s="63"/>
      <c r="D4966" s="191"/>
      <c r="E4966" s="63"/>
      <c r="F4966" s="63"/>
      <c r="G4966" s="191"/>
      <c r="H4966" s="191"/>
      <c r="I4966" s="191"/>
      <c r="J4966" s="191"/>
      <c r="K4966" s="191"/>
      <c r="L4966" s="191"/>
      <c r="M4966" s="191"/>
      <c r="N4966" s="191"/>
    </row>
    <row r="4967" spans="1:14" s="434" customFormat="1">
      <c r="A4967" s="191"/>
      <c r="B4967" s="191"/>
      <c r="C4967" s="63"/>
      <c r="D4967" s="191"/>
      <c r="E4967" s="63"/>
      <c r="F4967" s="63"/>
      <c r="G4967" s="191"/>
      <c r="H4967" s="191"/>
      <c r="I4967" s="191"/>
      <c r="J4967" s="191"/>
      <c r="K4967" s="191"/>
      <c r="L4967" s="191"/>
      <c r="M4967" s="191"/>
      <c r="N4967" s="191"/>
    </row>
    <row r="4968" spans="1:14" s="434" customFormat="1">
      <c r="A4968" s="191"/>
      <c r="B4968" s="191"/>
      <c r="C4968" s="63"/>
      <c r="D4968" s="191"/>
      <c r="E4968" s="63"/>
      <c r="F4968" s="63"/>
      <c r="G4968" s="191"/>
      <c r="H4968" s="191"/>
      <c r="I4968" s="191"/>
      <c r="J4968" s="191"/>
      <c r="K4968" s="191"/>
      <c r="L4968" s="191"/>
      <c r="M4968" s="191"/>
      <c r="N4968" s="191"/>
    </row>
    <row r="4969" spans="1:14" s="434" customFormat="1">
      <c r="A4969" s="191"/>
      <c r="B4969" s="191"/>
      <c r="C4969" s="63"/>
      <c r="D4969" s="191"/>
      <c r="E4969" s="63"/>
      <c r="F4969" s="63"/>
      <c r="G4969" s="191"/>
      <c r="H4969" s="191"/>
      <c r="I4969" s="191"/>
      <c r="J4969" s="191"/>
      <c r="K4969" s="191"/>
      <c r="L4969" s="191"/>
      <c r="M4969" s="191"/>
      <c r="N4969" s="191"/>
    </row>
    <row r="4970" spans="1:14" s="434" customFormat="1">
      <c r="A4970" s="191"/>
      <c r="B4970" s="191"/>
      <c r="C4970" s="63"/>
      <c r="D4970" s="191"/>
      <c r="E4970" s="63"/>
      <c r="F4970" s="63"/>
      <c r="G4970" s="191"/>
      <c r="H4970" s="191"/>
      <c r="I4970" s="191"/>
      <c r="J4970" s="191"/>
      <c r="K4970" s="191"/>
      <c r="L4970" s="191"/>
      <c r="M4970" s="191"/>
      <c r="N4970" s="191"/>
    </row>
    <row r="4971" spans="1:14" s="434" customFormat="1">
      <c r="A4971" s="191"/>
      <c r="B4971" s="191"/>
      <c r="C4971" s="63"/>
      <c r="D4971" s="191"/>
      <c r="E4971" s="63"/>
      <c r="F4971" s="63"/>
      <c r="G4971" s="191"/>
      <c r="H4971" s="191"/>
      <c r="I4971" s="191"/>
      <c r="J4971" s="191"/>
      <c r="K4971" s="191"/>
      <c r="L4971" s="191"/>
      <c r="M4971" s="191"/>
      <c r="N4971" s="191"/>
    </row>
    <row r="4972" spans="1:14" s="434" customFormat="1">
      <c r="A4972" s="191"/>
      <c r="B4972" s="191"/>
      <c r="C4972" s="63"/>
      <c r="D4972" s="191"/>
      <c r="E4972" s="63"/>
      <c r="F4972" s="63"/>
      <c r="G4972" s="191"/>
      <c r="H4972" s="191"/>
      <c r="I4972" s="191"/>
      <c r="J4972" s="191"/>
      <c r="K4972" s="191"/>
      <c r="L4972" s="191"/>
      <c r="M4972" s="191"/>
      <c r="N4972" s="191"/>
    </row>
    <row r="4973" spans="1:14" s="434" customFormat="1">
      <c r="A4973" s="191"/>
      <c r="B4973" s="191"/>
      <c r="C4973" s="63"/>
      <c r="D4973" s="191"/>
      <c r="E4973" s="63"/>
      <c r="F4973" s="63"/>
      <c r="G4973" s="191"/>
      <c r="H4973" s="191"/>
      <c r="I4973" s="191"/>
      <c r="J4973" s="191"/>
      <c r="K4973" s="191"/>
      <c r="L4973" s="191"/>
      <c r="M4973" s="191"/>
      <c r="N4973" s="191"/>
    </row>
    <row r="4974" spans="1:14" s="434" customFormat="1">
      <c r="A4974" s="191"/>
      <c r="B4974" s="191"/>
      <c r="C4974" s="63"/>
      <c r="D4974" s="191"/>
      <c r="E4974" s="63"/>
      <c r="F4974" s="63"/>
      <c r="G4974" s="191"/>
      <c r="H4974" s="191"/>
      <c r="I4974" s="191"/>
      <c r="J4974" s="191"/>
      <c r="K4974" s="191"/>
      <c r="L4974" s="191"/>
      <c r="M4974" s="191"/>
      <c r="N4974" s="191"/>
    </row>
    <row r="4975" spans="1:14" s="434" customFormat="1">
      <c r="A4975" s="191"/>
      <c r="B4975" s="191"/>
      <c r="C4975" s="63"/>
      <c r="D4975" s="191"/>
      <c r="E4975" s="63"/>
      <c r="F4975" s="63"/>
      <c r="G4975" s="191"/>
      <c r="H4975" s="191"/>
      <c r="I4975" s="191"/>
      <c r="J4975" s="191"/>
      <c r="K4975" s="191"/>
      <c r="L4975" s="191"/>
      <c r="M4975" s="191"/>
      <c r="N4975" s="191"/>
    </row>
    <row r="4976" spans="1:14" s="434" customFormat="1">
      <c r="A4976" s="191"/>
      <c r="B4976" s="191"/>
      <c r="C4976" s="63"/>
      <c r="D4976" s="191"/>
      <c r="E4976" s="63"/>
      <c r="F4976" s="63"/>
      <c r="G4976" s="191"/>
      <c r="H4976" s="191"/>
      <c r="I4976" s="191"/>
      <c r="J4976" s="191"/>
      <c r="K4976" s="191"/>
      <c r="L4976" s="191"/>
      <c r="M4976" s="191"/>
      <c r="N4976" s="191"/>
    </row>
    <row r="4977" spans="1:14" s="434" customFormat="1">
      <c r="A4977" s="191"/>
      <c r="B4977" s="191"/>
      <c r="C4977" s="63"/>
      <c r="D4977" s="191"/>
      <c r="E4977" s="63"/>
      <c r="F4977" s="63"/>
      <c r="G4977" s="191"/>
      <c r="H4977" s="191"/>
      <c r="I4977" s="191"/>
      <c r="J4977" s="191"/>
      <c r="K4977" s="191"/>
      <c r="L4977" s="191"/>
      <c r="M4977" s="191"/>
      <c r="N4977" s="191"/>
    </row>
    <row r="4978" spans="1:14" s="434" customFormat="1">
      <c r="A4978" s="191"/>
      <c r="B4978" s="191"/>
      <c r="C4978" s="63"/>
      <c r="D4978" s="191"/>
      <c r="E4978" s="63"/>
      <c r="F4978" s="63"/>
      <c r="G4978" s="191"/>
      <c r="H4978" s="191"/>
      <c r="I4978" s="191"/>
      <c r="J4978" s="191"/>
      <c r="K4978" s="191"/>
      <c r="L4978" s="191"/>
      <c r="M4978" s="191"/>
      <c r="N4978" s="191"/>
    </row>
    <row r="4979" spans="1:14" s="434" customFormat="1">
      <c r="A4979" s="191"/>
      <c r="B4979" s="191"/>
      <c r="C4979" s="63"/>
      <c r="D4979" s="191"/>
      <c r="E4979" s="63"/>
      <c r="F4979" s="63"/>
      <c r="G4979" s="191"/>
      <c r="H4979" s="191"/>
      <c r="I4979" s="191"/>
      <c r="J4979" s="191"/>
      <c r="K4979" s="191"/>
      <c r="L4979" s="191"/>
      <c r="M4979" s="191"/>
      <c r="N4979" s="191"/>
    </row>
    <row r="4980" spans="1:14" s="434" customFormat="1">
      <c r="A4980" s="191"/>
      <c r="B4980" s="191"/>
      <c r="C4980" s="63"/>
      <c r="D4980" s="191"/>
      <c r="E4980" s="63"/>
      <c r="F4980" s="63"/>
      <c r="G4980" s="191"/>
      <c r="H4980" s="191"/>
      <c r="I4980" s="191"/>
      <c r="J4980" s="191"/>
      <c r="K4980" s="191"/>
      <c r="L4980" s="191"/>
      <c r="M4980" s="191"/>
      <c r="N4980" s="191"/>
    </row>
    <row r="4981" spans="1:14" s="434" customFormat="1">
      <c r="A4981" s="191"/>
      <c r="B4981" s="191"/>
      <c r="C4981" s="63"/>
      <c r="D4981" s="191"/>
      <c r="E4981" s="63"/>
      <c r="F4981" s="63"/>
      <c r="G4981" s="191"/>
      <c r="H4981" s="191"/>
      <c r="I4981" s="191"/>
      <c r="J4981" s="191"/>
      <c r="K4981" s="191"/>
      <c r="L4981" s="191"/>
      <c r="M4981" s="191"/>
      <c r="N4981" s="191"/>
    </row>
    <row r="4982" spans="1:14" s="434" customFormat="1">
      <c r="A4982" s="191"/>
      <c r="B4982" s="191"/>
      <c r="C4982" s="63"/>
      <c r="D4982" s="191"/>
      <c r="E4982" s="63"/>
      <c r="F4982" s="63"/>
      <c r="G4982" s="191"/>
      <c r="H4982" s="191"/>
      <c r="I4982" s="191"/>
      <c r="J4982" s="191"/>
      <c r="K4982" s="191"/>
      <c r="L4982" s="191"/>
      <c r="M4982" s="191"/>
      <c r="N4982" s="191"/>
    </row>
    <row r="4983" spans="1:14" s="434" customFormat="1">
      <c r="A4983" s="191"/>
      <c r="B4983" s="191"/>
      <c r="C4983" s="63"/>
      <c r="D4983" s="191"/>
      <c r="E4983" s="63"/>
      <c r="F4983" s="63"/>
      <c r="G4983" s="191"/>
      <c r="H4983" s="191"/>
      <c r="I4983" s="191"/>
      <c r="J4983" s="191"/>
      <c r="K4983" s="191"/>
      <c r="L4983" s="191"/>
      <c r="M4983" s="191"/>
      <c r="N4983" s="191"/>
    </row>
    <row r="4984" spans="1:14" s="434" customFormat="1">
      <c r="A4984" s="191"/>
      <c r="B4984" s="191"/>
      <c r="C4984" s="63"/>
      <c r="D4984" s="191"/>
      <c r="E4984" s="63"/>
      <c r="F4984" s="63"/>
      <c r="G4984" s="191"/>
      <c r="H4984" s="191"/>
      <c r="I4984" s="191"/>
      <c r="J4984" s="191"/>
      <c r="K4984" s="191"/>
      <c r="L4984" s="191"/>
      <c r="M4984" s="191"/>
      <c r="N4984" s="191"/>
    </row>
    <row r="4985" spans="1:14" s="434" customFormat="1">
      <c r="A4985" s="191"/>
      <c r="B4985" s="191"/>
      <c r="C4985" s="63"/>
      <c r="D4985" s="191"/>
      <c r="E4985" s="63"/>
      <c r="F4985" s="63"/>
      <c r="G4985" s="191"/>
      <c r="H4985" s="191"/>
      <c r="I4985" s="191"/>
      <c r="J4985" s="191"/>
      <c r="K4985" s="191"/>
      <c r="L4985" s="191"/>
      <c r="M4985" s="191"/>
      <c r="N4985" s="191"/>
    </row>
    <row r="4986" spans="1:14" s="434" customFormat="1">
      <c r="A4986" s="191"/>
      <c r="B4986" s="191"/>
      <c r="C4986" s="63"/>
      <c r="D4986" s="191"/>
      <c r="E4986" s="63"/>
      <c r="F4986" s="63"/>
      <c r="G4986" s="191"/>
      <c r="H4986" s="191"/>
      <c r="I4986" s="191"/>
      <c r="J4986" s="191"/>
      <c r="K4986" s="191"/>
      <c r="L4986" s="191"/>
      <c r="M4986" s="191"/>
      <c r="N4986" s="191"/>
    </row>
    <row r="4987" spans="1:14" s="434" customFormat="1">
      <c r="A4987" s="191"/>
      <c r="B4987" s="191"/>
      <c r="C4987" s="63"/>
      <c r="D4987" s="191"/>
      <c r="E4987" s="63"/>
      <c r="F4987" s="63"/>
      <c r="G4987" s="191"/>
      <c r="H4987" s="191"/>
      <c r="I4987" s="191"/>
      <c r="J4987" s="191"/>
      <c r="K4987" s="191"/>
      <c r="L4987" s="191"/>
      <c r="M4987" s="191"/>
      <c r="N4987" s="191"/>
    </row>
    <row r="4988" spans="1:14" s="434" customFormat="1">
      <c r="A4988" s="191"/>
      <c r="B4988" s="191"/>
      <c r="C4988" s="63"/>
      <c r="D4988" s="191"/>
      <c r="E4988" s="63"/>
      <c r="F4988" s="63"/>
      <c r="G4988" s="191"/>
      <c r="H4988" s="191"/>
      <c r="I4988" s="191"/>
      <c r="J4988" s="191"/>
      <c r="K4988" s="191"/>
      <c r="L4988" s="191"/>
      <c r="M4988" s="191"/>
      <c r="N4988" s="191"/>
    </row>
    <row r="4989" spans="1:14" s="434" customFormat="1">
      <c r="A4989" s="191"/>
      <c r="B4989" s="191"/>
      <c r="C4989" s="63"/>
      <c r="D4989" s="191"/>
      <c r="E4989" s="63"/>
      <c r="F4989" s="63"/>
      <c r="G4989" s="191"/>
      <c r="H4989" s="191"/>
      <c r="I4989" s="191"/>
      <c r="J4989" s="191"/>
      <c r="K4989" s="191"/>
      <c r="L4989" s="191"/>
      <c r="M4989" s="191"/>
      <c r="N4989" s="191"/>
    </row>
    <row r="4990" spans="1:14" s="434" customFormat="1">
      <c r="A4990" s="191"/>
      <c r="B4990" s="191"/>
      <c r="C4990" s="63"/>
      <c r="D4990" s="191"/>
      <c r="E4990" s="63"/>
      <c r="F4990" s="63"/>
      <c r="G4990" s="191"/>
      <c r="H4990" s="191"/>
      <c r="I4990" s="191"/>
      <c r="J4990" s="191"/>
      <c r="K4990" s="191"/>
      <c r="L4990" s="191"/>
      <c r="M4990" s="191"/>
      <c r="N4990" s="191"/>
    </row>
    <row r="4991" spans="1:14" s="434" customFormat="1">
      <c r="A4991" s="191"/>
      <c r="B4991" s="191"/>
      <c r="C4991" s="63"/>
      <c r="D4991" s="191"/>
      <c r="E4991" s="63"/>
      <c r="F4991" s="63"/>
      <c r="G4991" s="191"/>
      <c r="H4991" s="191"/>
      <c r="I4991" s="191"/>
      <c r="J4991" s="191"/>
      <c r="K4991" s="191"/>
      <c r="L4991" s="191"/>
      <c r="M4991" s="191"/>
      <c r="N4991" s="191"/>
    </row>
    <row r="4992" spans="1:14" s="434" customFormat="1">
      <c r="A4992" s="191"/>
      <c r="B4992" s="191"/>
      <c r="C4992" s="63"/>
      <c r="D4992" s="191"/>
      <c r="E4992" s="63"/>
      <c r="F4992" s="63"/>
      <c r="G4992" s="191"/>
      <c r="H4992" s="191"/>
      <c r="I4992" s="191"/>
      <c r="J4992" s="191"/>
      <c r="K4992" s="191"/>
      <c r="L4992" s="191"/>
      <c r="M4992" s="191"/>
      <c r="N4992" s="191"/>
    </row>
    <row r="4993" spans="1:14" s="434" customFormat="1">
      <c r="A4993" s="191"/>
      <c r="B4993" s="191"/>
      <c r="C4993" s="63"/>
      <c r="D4993" s="191"/>
      <c r="E4993" s="63"/>
      <c r="F4993" s="63"/>
      <c r="G4993" s="191"/>
      <c r="H4993" s="191"/>
      <c r="I4993" s="191"/>
      <c r="J4993" s="191"/>
      <c r="K4993" s="191"/>
      <c r="L4993" s="191"/>
      <c r="M4993" s="191"/>
      <c r="N4993" s="191"/>
    </row>
    <row r="4994" spans="1:14" s="434" customFormat="1">
      <c r="A4994" s="191"/>
      <c r="B4994" s="191"/>
      <c r="C4994" s="63"/>
      <c r="D4994" s="191"/>
      <c r="E4994" s="63"/>
      <c r="F4994" s="63"/>
      <c r="G4994" s="191"/>
      <c r="H4994" s="191"/>
      <c r="I4994" s="191"/>
      <c r="J4994" s="191"/>
      <c r="K4994" s="191"/>
      <c r="L4994" s="191"/>
      <c r="M4994" s="191"/>
      <c r="N4994" s="191"/>
    </row>
    <row r="4995" spans="1:14" s="434" customFormat="1">
      <c r="A4995" s="191"/>
      <c r="B4995" s="191"/>
      <c r="C4995" s="63"/>
      <c r="D4995" s="191"/>
      <c r="E4995" s="63"/>
      <c r="F4995" s="63"/>
      <c r="G4995" s="191"/>
      <c r="H4995" s="191"/>
      <c r="I4995" s="191"/>
      <c r="J4995" s="191"/>
      <c r="K4995" s="191"/>
      <c r="L4995" s="191"/>
      <c r="M4995" s="191"/>
      <c r="N4995" s="191"/>
    </row>
    <row r="4996" spans="1:14" s="434" customFormat="1">
      <c r="A4996" s="191"/>
      <c r="B4996" s="191"/>
      <c r="C4996" s="63"/>
      <c r="D4996" s="191"/>
      <c r="E4996" s="63"/>
      <c r="F4996" s="63"/>
      <c r="G4996" s="191"/>
      <c r="H4996" s="191"/>
      <c r="I4996" s="191"/>
      <c r="J4996" s="191"/>
      <c r="K4996" s="191"/>
      <c r="L4996" s="191"/>
      <c r="M4996" s="191"/>
      <c r="N4996" s="191"/>
    </row>
    <row r="4997" spans="1:14" s="434" customFormat="1">
      <c r="A4997" s="191"/>
      <c r="B4997" s="191"/>
      <c r="C4997" s="63"/>
      <c r="D4997" s="191"/>
      <c r="E4997" s="63"/>
      <c r="F4997" s="63"/>
      <c r="G4997" s="191"/>
      <c r="H4997" s="191"/>
      <c r="I4997" s="191"/>
      <c r="J4997" s="191"/>
      <c r="K4997" s="191"/>
      <c r="L4997" s="191"/>
      <c r="M4997" s="191"/>
      <c r="N4997" s="191"/>
    </row>
    <row r="4998" spans="1:14" s="434" customFormat="1">
      <c r="A4998" s="191"/>
      <c r="B4998" s="191"/>
      <c r="C4998" s="63"/>
      <c r="D4998" s="191"/>
      <c r="E4998" s="63"/>
      <c r="F4998" s="63"/>
      <c r="G4998" s="191"/>
      <c r="H4998" s="191"/>
      <c r="I4998" s="191"/>
      <c r="J4998" s="191"/>
      <c r="K4998" s="191"/>
      <c r="L4998" s="191"/>
      <c r="M4998" s="191"/>
      <c r="N4998" s="191"/>
    </row>
    <row r="4999" spans="1:14" s="434" customFormat="1">
      <c r="A4999" s="191"/>
      <c r="B4999" s="191"/>
      <c r="C4999" s="63"/>
      <c r="D4999" s="191"/>
      <c r="E4999" s="63"/>
      <c r="F4999" s="63"/>
      <c r="G4999" s="191"/>
      <c r="H4999" s="191"/>
      <c r="I4999" s="191"/>
      <c r="J4999" s="191"/>
      <c r="K4999" s="191"/>
      <c r="L4999" s="191"/>
      <c r="M4999" s="191"/>
      <c r="N4999" s="191"/>
    </row>
    <row r="5000" spans="1:14" s="434" customFormat="1">
      <c r="A5000" s="191"/>
      <c r="B5000" s="191"/>
      <c r="C5000" s="63"/>
      <c r="D5000" s="191"/>
      <c r="E5000" s="63"/>
      <c r="F5000" s="63"/>
      <c r="G5000" s="191"/>
      <c r="H5000" s="191"/>
      <c r="I5000" s="191"/>
      <c r="J5000" s="191"/>
      <c r="K5000" s="191"/>
      <c r="L5000" s="191"/>
      <c r="M5000" s="191"/>
      <c r="N5000" s="191"/>
    </row>
    <row r="5001" spans="1:14" s="434" customFormat="1">
      <c r="A5001" s="191"/>
      <c r="B5001" s="191"/>
      <c r="C5001" s="63"/>
      <c r="D5001" s="191"/>
      <c r="E5001" s="63"/>
      <c r="F5001" s="63"/>
      <c r="G5001" s="191"/>
      <c r="H5001" s="191"/>
      <c r="I5001" s="191"/>
      <c r="J5001" s="191"/>
      <c r="K5001" s="191"/>
      <c r="L5001" s="191"/>
      <c r="M5001" s="191"/>
      <c r="N5001" s="191"/>
    </row>
    <row r="5002" spans="1:14" s="434" customFormat="1">
      <c r="A5002" s="191"/>
      <c r="B5002" s="191"/>
      <c r="C5002" s="63"/>
      <c r="D5002" s="191"/>
      <c r="E5002" s="63"/>
      <c r="F5002" s="63"/>
      <c r="G5002" s="191"/>
      <c r="H5002" s="191"/>
      <c r="I5002" s="191"/>
      <c r="J5002" s="191"/>
      <c r="K5002" s="191"/>
      <c r="L5002" s="191"/>
      <c r="M5002" s="191"/>
      <c r="N5002" s="191"/>
    </row>
    <row r="5003" spans="1:14" s="434" customFormat="1">
      <c r="A5003" s="191"/>
      <c r="B5003" s="191"/>
      <c r="C5003" s="63"/>
      <c r="D5003" s="191"/>
      <c r="E5003" s="63"/>
      <c r="F5003" s="63"/>
      <c r="G5003" s="191"/>
      <c r="H5003" s="191"/>
      <c r="I5003" s="191"/>
      <c r="J5003" s="191"/>
      <c r="K5003" s="191"/>
      <c r="L5003" s="191"/>
      <c r="M5003" s="191"/>
      <c r="N5003" s="191"/>
    </row>
    <row r="5004" spans="1:14" s="434" customFormat="1">
      <c r="A5004" s="191"/>
      <c r="B5004" s="191"/>
      <c r="C5004" s="63"/>
      <c r="D5004" s="191"/>
      <c r="E5004" s="63"/>
      <c r="F5004" s="63"/>
      <c r="G5004" s="191"/>
      <c r="H5004" s="191"/>
      <c r="I5004" s="191"/>
      <c r="J5004" s="191"/>
      <c r="K5004" s="191"/>
      <c r="L5004" s="191"/>
      <c r="M5004" s="191"/>
      <c r="N5004" s="191"/>
    </row>
    <row r="5005" spans="1:14" s="434" customFormat="1">
      <c r="A5005" s="191"/>
      <c r="B5005" s="191"/>
      <c r="C5005" s="63"/>
      <c r="D5005" s="191"/>
      <c r="E5005" s="63"/>
      <c r="F5005" s="63"/>
      <c r="G5005" s="191"/>
      <c r="H5005" s="191"/>
      <c r="I5005" s="191"/>
      <c r="J5005" s="191"/>
      <c r="K5005" s="191"/>
      <c r="L5005" s="191"/>
      <c r="M5005" s="191"/>
      <c r="N5005" s="191"/>
    </row>
    <row r="5006" spans="1:14" s="434" customFormat="1">
      <c r="A5006" s="191"/>
      <c r="B5006" s="191"/>
      <c r="C5006" s="63"/>
      <c r="D5006" s="191"/>
      <c r="E5006" s="63"/>
      <c r="F5006" s="63"/>
      <c r="G5006" s="191"/>
      <c r="H5006" s="191"/>
      <c r="I5006" s="191"/>
      <c r="J5006" s="191"/>
      <c r="K5006" s="191"/>
      <c r="L5006" s="191"/>
      <c r="M5006" s="191"/>
      <c r="N5006" s="191"/>
    </row>
    <row r="5007" spans="1:14" s="434" customFormat="1">
      <c r="A5007" s="191"/>
      <c r="B5007" s="191"/>
      <c r="C5007" s="63"/>
      <c r="D5007" s="191"/>
      <c r="E5007" s="63"/>
      <c r="F5007" s="63"/>
      <c r="G5007" s="191"/>
      <c r="H5007" s="191"/>
      <c r="I5007" s="191"/>
      <c r="J5007" s="191"/>
      <c r="K5007" s="191"/>
      <c r="L5007" s="191"/>
      <c r="M5007" s="191"/>
      <c r="N5007" s="191"/>
    </row>
    <row r="5008" spans="1:14" s="434" customFormat="1">
      <c r="A5008" s="191"/>
      <c r="B5008" s="191"/>
      <c r="C5008" s="63"/>
      <c r="D5008" s="191"/>
      <c r="E5008" s="63"/>
      <c r="F5008" s="63"/>
      <c r="G5008" s="191"/>
      <c r="H5008" s="191"/>
      <c r="I5008" s="191"/>
      <c r="J5008" s="191"/>
      <c r="K5008" s="191"/>
      <c r="L5008" s="191"/>
      <c r="M5008" s="191"/>
      <c r="N5008" s="191"/>
    </row>
    <row r="5009" spans="1:14" s="434" customFormat="1">
      <c r="A5009" s="191"/>
      <c r="B5009" s="191"/>
      <c r="C5009" s="63"/>
      <c r="D5009" s="191"/>
      <c r="E5009" s="63"/>
      <c r="F5009" s="63"/>
      <c r="G5009" s="191"/>
      <c r="H5009" s="191"/>
      <c r="I5009" s="191"/>
      <c r="J5009" s="191"/>
      <c r="K5009" s="191"/>
      <c r="L5009" s="191"/>
      <c r="M5009" s="191"/>
      <c r="N5009" s="191"/>
    </row>
    <row r="5010" spans="1:14" s="434" customFormat="1">
      <c r="A5010" s="191"/>
      <c r="B5010" s="191"/>
      <c r="C5010" s="63"/>
      <c r="D5010" s="191"/>
      <c r="E5010" s="63"/>
      <c r="F5010" s="63"/>
      <c r="G5010" s="191"/>
      <c r="H5010" s="191"/>
      <c r="I5010" s="191"/>
      <c r="J5010" s="191"/>
      <c r="K5010" s="191"/>
      <c r="L5010" s="191"/>
      <c r="M5010" s="191"/>
      <c r="N5010" s="191"/>
    </row>
    <row r="5011" spans="1:14" s="434" customFormat="1">
      <c r="A5011" s="191"/>
      <c r="B5011" s="191"/>
      <c r="C5011" s="63"/>
      <c r="D5011" s="191"/>
      <c r="E5011" s="63"/>
      <c r="F5011" s="63"/>
      <c r="G5011" s="191"/>
      <c r="H5011" s="191"/>
      <c r="I5011" s="191"/>
      <c r="J5011" s="191"/>
      <c r="K5011" s="191"/>
      <c r="L5011" s="191"/>
      <c r="M5011" s="191"/>
      <c r="N5011" s="191"/>
    </row>
    <row r="5012" spans="1:14" s="434" customFormat="1">
      <c r="A5012" s="191"/>
      <c r="B5012" s="191"/>
      <c r="C5012" s="63"/>
      <c r="D5012" s="191"/>
      <c r="E5012" s="63"/>
      <c r="F5012" s="63"/>
      <c r="G5012" s="191"/>
      <c r="H5012" s="191"/>
      <c r="I5012" s="191"/>
      <c r="J5012" s="191"/>
      <c r="K5012" s="191"/>
      <c r="L5012" s="191"/>
      <c r="M5012" s="191"/>
      <c r="N5012" s="191"/>
    </row>
    <row r="5013" spans="1:14" s="434" customFormat="1">
      <c r="A5013" s="191"/>
      <c r="B5013" s="191"/>
      <c r="C5013" s="63"/>
      <c r="D5013" s="191"/>
      <c r="E5013" s="63"/>
      <c r="F5013" s="63"/>
      <c r="G5013" s="191"/>
      <c r="H5013" s="191"/>
      <c r="I5013" s="191"/>
      <c r="J5013" s="191"/>
      <c r="K5013" s="191"/>
      <c r="L5013" s="191"/>
      <c r="M5013" s="191"/>
      <c r="N5013" s="191"/>
    </row>
    <row r="5014" spans="1:14" s="434" customFormat="1">
      <c r="A5014" s="191"/>
      <c r="B5014" s="191"/>
      <c r="C5014" s="63"/>
      <c r="D5014" s="191"/>
      <c r="E5014" s="63"/>
      <c r="F5014" s="63"/>
      <c r="G5014" s="191"/>
      <c r="H5014" s="191"/>
      <c r="I5014" s="191"/>
      <c r="J5014" s="191"/>
      <c r="K5014" s="191"/>
      <c r="L5014" s="191"/>
      <c r="M5014" s="191"/>
      <c r="N5014" s="191"/>
    </row>
    <row r="5015" spans="1:14" s="434" customFormat="1">
      <c r="A5015" s="191"/>
      <c r="B5015" s="191"/>
      <c r="C5015" s="63"/>
      <c r="D5015" s="191"/>
      <c r="E5015" s="63"/>
      <c r="F5015" s="63"/>
      <c r="G5015" s="191"/>
      <c r="H5015" s="191"/>
      <c r="I5015" s="191"/>
      <c r="J5015" s="191"/>
      <c r="K5015" s="191"/>
      <c r="L5015" s="191"/>
      <c r="M5015" s="191"/>
      <c r="N5015" s="191"/>
    </row>
    <row r="5016" spans="1:14" s="434" customFormat="1">
      <c r="A5016" s="191"/>
      <c r="B5016" s="191"/>
      <c r="C5016" s="63"/>
      <c r="D5016" s="191"/>
      <c r="E5016" s="63"/>
      <c r="F5016" s="63"/>
      <c r="G5016" s="191"/>
      <c r="H5016" s="191"/>
      <c r="I5016" s="191"/>
      <c r="J5016" s="191"/>
      <c r="K5016" s="191"/>
      <c r="L5016" s="191"/>
      <c r="M5016" s="191"/>
      <c r="N5016" s="191"/>
    </row>
    <row r="5017" spans="1:14" s="434" customFormat="1">
      <c r="A5017" s="191"/>
      <c r="B5017" s="191"/>
      <c r="C5017" s="63"/>
      <c r="D5017" s="191"/>
      <c r="E5017" s="63"/>
      <c r="F5017" s="63"/>
      <c r="G5017" s="191"/>
      <c r="H5017" s="191"/>
      <c r="I5017" s="191"/>
      <c r="J5017" s="191"/>
      <c r="K5017" s="191"/>
      <c r="L5017" s="191"/>
      <c r="M5017" s="191"/>
      <c r="N5017" s="191"/>
    </row>
    <row r="5018" spans="1:14" s="434" customFormat="1">
      <c r="A5018" s="191"/>
      <c r="B5018" s="191"/>
      <c r="C5018" s="63"/>
      <c r="D5018" s="191"/>
      <c r="E5018" s="63"/>
      <c r="F5018" s="63"/>
      <c r="G5018" s="191"/>
      <c r="H5018" s="191"/>
      <c r="I5018" s="191"/>
      <c r="J5018" s="191"/>
      <c r="K5018" s="191"/>
      <c r="L5018" s="191"/>
      <c r="M5018" s="191"/>
      <c r="N5018" s="191"/>
    </row>
    <row r="5019" spans="1:14" s="434" customFormat="1">
      <c r="A5019" s="191"/>
      <c r="B5019" s="191"/>
      <c r="C5019" s="63"/>
      <c r="D5019" s="191"/>
      <c r="E5019" s="63"/>
      <c r="F5019" s="63"/>
      <c r="G5019" s="191"/>
      <c r="H5019" s="191"/>
      <c r="I5019" s="191"/>
      <c r="J5019" s="191"/>
      <c r="K5019" s="191"/>
      <c r="L5019" s="191"/>
      <c r="M5019" s="191"/>
      <c r="N5019" s="191"/>
    </row>
    <row r="5020" spans="1:14" s="434" customFormat="1">
      <c r="A5020" s="191"/>
      <c r="B5020" s="191"/>
      <c r="C5020" s="63"/>
      <c r="D5020" s="191"/>
      <c r="E5020" s="63"/>
      <c r="F5020" s="63"/>
      <c r="G5020" s="191"/>
      <c r="H5020" s="191"/>
      <c r="I5020" s="191"/>
      <c r="J5020" s="191"/>
      <c r="K5020" s="191"/>
      <c r="L5020" s="191"/>
      <c r="M5020" s="191"/>
      <c r="N5020" s="191"/>
    </row>
    <row r="5021" spans="1:14" s="434" customFormat="1">
      <c r="A5021" s="191"/>
      <c r="B5021" s="191"/>
      <c r="C5021" s="63"/>
      <c r="D5021" s="191"/>
      <c r="E5021" s="63"/>
      <c r="F5021" s="63"/>
      <c r="G5021" s="191"/>
      <c r="H5021" s="191"/>
      <c r="I5021" s="191"/>
      <c r="J5021" s="191"/>
      <c r="K5021" s="191"/>
      <c r="L5021" s="191"/>
      <c r="M5021" s="191"/>
      <c r="N5021" s="191"/>
    </row>
    <row r="5022" spans="1:14" s="434" customFormat="1">
      <c r="A5022" s="191"/>
      <c r="B5022" s="191"/>
      <c r="C5022" s="63"/>
      <c r="D5022" s="191"/>
      <c r="E5022" s="63"/>
      <c r="F5022" s="63"/>
      <c r="G5022" s="191"/>
      <c r="H5022" s="191"/>
      <c r="I5022" s="191"/>
      <c r="J5022" s="191"/>
      <c r="K5022" s="191"/>
      <c r="L5022" s="191"/>
      <c r="M5022" s="191"/>
      <c r="N5022" s="191"/>
    </row>
    <row r="5023" spans="1:14" s="434" customFormat="1">
      <c r="A5023" s="191"/>
      <c r="B5023" s="191"/>
      <c r="C5023" s="63"/>
      <c r="D5023" s="191"/>
      <c r="E5023" s="63"/>
      <c r="F5023" s="63"/>
      <c r="G5023" s="191"/>
      <c r="H5023" s="191"/>
      <c r="I5023" s="191"/>
      <c r="J5023" s="191"/>
      <c r="K5023" s="191"/>
      <c r="L5023" s="191"/>
      <c r="M5023" s="191"/>
      <c r="N5023" s="191"/>
    </row>
    <row r="5024" spans="1:14" s="434" customFormat="1">
      <c r="A5024" s="191"/>
      <c r="B5024" s="191"/>
      <c r="C5024" s="63"/>
      <c r="D5024" s="191"/>
      <c r="E5024" s="63"/>
      <c r="F5024" s="63"/>
      <c r="G5024" s="191"/>
      <c r="H5024" s="191"/>
      <c r="I5024" s="191"/>
      <c r="J5024" s="191"/>
      <c r="K5024" s="191"/>
      <c r="L5024" s="191"/>
      <c r="M5024" s="191"/>
      <c r="N5024" s="191"/>
    </row>
    <row r="5025" spans="1:14" s="434" customFormat="1">
      <c r="A5025" s="191"/>
      <c r="B5025" s="191"/>
      <c r="C5025" s="63"/>
      <c r="D5025" s="191"/>
      <c r="E5025" s="63"/>
      <c r="F5025" s="63"/>
      <c r="G5025" s="191"/>
      <c r="H5025" s="191"/>
      <c r="I5025" s="191"/>
      <c r="J5025" s="191"/>
      <c r="K5025" s="191"/>
      <c r="L5025" s="191"/>
      <c r="M5025" s="191"/>
      <c r="N5025" s="191"/>
    </row>
    <row r="5026" spans="1:14" s="434" customFormat="1">
      <c r="A5026" s="191"/>
      <c r="B5026" s="191"/>
      <c r="C5026" s="63"/>
      <c r="D5026" s="191"/>
      <c r="E5026" s="63"/>
      <c r="F5026" s="63"/>
      <c r="G5026" s="191"/>
      <c r="H5026" s="191"/>
      <c r="I5026" s="191"/>
      <c r="J5026" s="191"/>
      <c r="K5026" s="191"/>
      <c r="L5026" s="191"/>
      <c r="M5026" s="191"/>
      <c r="N5026" s="191"/>
    </row>
    <row r="5027" spans="1:14" s="434" customFormat="1">
      <c r="A5027" s="191"/>
      <c r="B5027" s="191"/>
      <c r="C5027" s="63"/>
      <c r="D5027" s="191"/>
      <c r="E5027" s="63"/>
      <c r="F5027" s="63"/>
      <c r="G5027" s="191"/>
      <c r="H5027" s="191"/>
      <c r="I5027" s="191"/>
      <c r="J5027" s="191"/>
      <c r="K5027" s="191"/>
      <c r="L5027" s="191"/>
      <c r="M5027" s="191"/>
      <c r="N5027" s="191"/>
    </row>
    <row r="5028" spans="1:14" s="434" customFormat="1">
      <c r="A5028" s="191"/>
      <c r="B5028" s="191"/>
      <c r="C5028" s="63"/>
      <c r="D5028" s="191"/>
      <c r="E5028" s="63"/>
      <c r="F5028" s="63"/>
      <c r="G5028" s="191"/>
      <c r="H5028" s="191"/>
      <c r="I5028" s="191"/>
      <c r="J5028" s="191"/>
      <c r="K5028" s="191"/>
      <c r="L5028" s="191"/>
      <c r="M5028" s="191"/>
      <c r="N5028" s="191"/>
    </row>
    <row r="5029" spans="1:14" s="434" customFormat="1">
      <c r="A5029" s="191"/>
      <c r="B5029" s="191"/>
      <c r="C5029" s="63"/>
      <c r="D5029" s="191"/>
      <c r="E5029" s="63"/>
      <c r="F5029" s="63"/>
      <c r="G5029" s="191"/>
      <c r="H5029" s="191"/>
      <c r="I5029" s="191"/>
      <c r="J5029" s="191"/>
      <c r="K5029" s="191"/>
      <c r="L5029" s="191"/>
      <c r="M5029" s="191"/>
      <c r="N5029" s="191"/>
    </row>
    <row r="5030" spans="1:14" s="434" customFormat="1">
      <c r="A5030" s="191"/>
      <c r="B5030" s="191"/>
      <c r="C5030" s="63"/>
      <c r="D5030" s="191"/>
      <c r="E5030" s="63"/>
      <c r="F5030" s="63"/>
      <c r="G5030" s="191"/>
      <c r="H5030" s="191"/>
      <c r="I5030" s="191"/>
      <c r="J5030" s="191"/>
      <c r="K5030" s="191"/>
      <c r="L5030" s="191"/>
      <c r="M5030" s="191"/>
      <c r="N5030" s="191"/>
    </row>
    <row r="5031" spans="1:14" s="434" customFormat="1">
      <c r="A5031" s="191"/>
      <c r="B5031" s="191"/>
      <c r="C5031" s="63"/>
      <c r="D5031" s="191"/>
      <c r="E5031" s="63"/>
      <c r="F5031" s="63"/>
      <c r="G5031" s="191"/>
      <c r="H5031" s="191"/>
      <c r="I5031" s="191"/>
      <c r="J5031" s="191"/>
      <c r="K5031" s="191"/>
      <c r="L5031" s="191"/>
      <c r="M5031" s="191"/>
      <c r="N5031" s="191"/>
    </row>
    <row r="5032" spans="1:14" s="434" customFormat="1">
      <c r="A5032" s="191"/>
      <c r="B5032" s="191"/>
      <c r="C5032" s="63"/>
      <c r="D5032" s="191"/>
      <c r="E5032" s="63"/>
      <c r="F5032" s="63"/>
      <c r="G5032" s="191"/>
      <c r="H5032" s="191"/>
      <c r="I5032" s="191"/>
      <c r="J5032" s="191"/>
      <c r="K5032" s="191"/>
      <c r="L5032" s="191"/>
      <c r="M5032" s="191"/>
      <c r="N5032" s="191"/>
    </row>
    <row r="5033" spans="1:14" s="434" customFormat="1">
      <c r="A5033" s="191"/>
      <c r="B5033" s="191"/>
      <c r="C5033" s="63"/>
      <c r="D5033" s="191"/>
      <c r="E5033" s="63"/>
      <c r="F5033" s="63"/>
      <c r="G5033" s="191"/>
      <c r="H5033" s="191"/>
      <c r="I5033" s="191"/>
      <c r="J5033" s="191"/>
      <c r="K5033" s="191"/>
      <c r="L5033" s="191"/>
      <c r="M5033" s="191"/>
      <c r="N5033" s="191"/>
    </row>
    <row r="5034" spans="1:14" s="434" customFormat="1">
      <c r="A5034" s="191"/>
      <c r="B5034" s="191"/>
      <c r="C5034" s="63"/>
      <c r="D5034" s="191"/>
      <c r="E5034" s="63"/>
      <c r="F5034" s="63"/>
      <c r="G5034" s="191"/>
      <c r="H5034" s="191"/>
      <c r="I5034" s="191"/>
      <c r="J5034" s="191"/>
      <c r="K5034" s="191"/>
      <c r="L5034" s="191"/>
      <c r="M5034" s="191"/>
      <c r="N5034" s="191"/>
    </row>
    <row r="5035" spans="1:14" s="434" customFormat="1">
      <c r="A5035" s="191"/>
      <c r="B5035" s="191"/>
      <c r="C5035" s="63"/>
      <c r="D5035" s="191"/>
      <c r="E5035" s="63"/>
      <c r="F5035" s="63"/>
      <c r="G5035" s="191"/>
      <c r="H5035" s="191"/>
      <c r="I5035" s="191"/>
      <c r="J5035" s="191"/>
      <c r="K5035" s="191"/>
      <c r="L5035" s="191"/>
      <c r="M5035" s="191"/>
      <c r="N5035" s="191"/>
    </row>
    <row r="5036" spans="1:14" s="434" customFormat="1">
      <c r="A5036" s="191"/>
      <c r="B5036" s="191"/>
      <c r="C5036" s="63"/>
      <c r="D5036" s="191"/>
      <c r="E5036" s="63"/>
      <c r="F5036" s="63"/>
      <c r="G5036" s="191"/>
      <c r="H5036" s="191"/>
      <c r="I5036" s="191"/>
      <c r="J5036" s="191"/>
      <c r="K5036" s="191"/>
      <c r="L5036" s="191"/>
      <c r="M5036" s="191"/>
      <c r="N5036" s="191"/>
    </row>
    <row r="5037" spans="1:14" s="434" customFormat="1">
      <c r="A5037" s="191"/>
      <c r="B5037" s="191"/>
      <c r="C5037" s="63"/>
      <c r="D5037" s="191"/>
      <c r="E5037" s="63"/>
      <c r="F5037" s="63"/>
      <c r="G5037" s="191"/>
      <c r="H5037" s="191"/>
      <c r="I5037" s="191"/>
      <c r="J5037" s="191"/>
      <c r="K5037" s="191"/>
      <c r="L5037" s="191"/>
      <c r="M5037" s="191"/>
      <c r="N5037" s="191"/>
    </row>
    <row r="5038" spans="1:14" s="434" customFormat="1">
      <c r="A5038" s="191"/>
      <c r="B5038" s="191"/>
      <c r="C5038" s="63"/>
      <c r="D5038" s="191"/>
      <c r="E5038" s="63"/>
      <c r="F5038" s="63"/>
      <c r="G5038" s="191"/>
      <c r="H5038" s="191"/>
      <c r="I5038" s="191"/>
      <c r="J5038" s="191"/>
      <c r="K5038" s="191"/>
      <c r="L5038" s="191"/>
      <c r="M5038" s="191"/>
      <c r="N5038" s="191"/>
    </row>
    <row r="5039" spans="1:14" s="434" customFormat="1">
      <c r="A5039" s="191"/>
      <c r="B5039" s="191"/>
      <c r="C5039" s="63"/>
      <c r="D5039" s="191"/>
      <c r="E5039" s="63"/>
      <c r="F5039" s="63"/>
      <c r="G5039" s="191"/>
      <c r="H5039" s="191"/>
      <c r="I5039" s="191"/>
      <c r="J5039" s="191"/>
      <c r="K5039" s="191"/>
      <c r="L5039" s="191"/>
      <c r="M5039" s="191"/>
      <c r="N5039" s="191"/>
    </row>
    <row r="5040" spans="1:14" s="434" customFormat="1">
      <c r="A5040" s="191"/>
      <c r="B5040" s="191"/>
      <c r="C5040" s="63"/>
      <c r="D5040" s="191"/>
      <c r="E5040" s="63"/>
      <c r="F5040" s="63"/>
      <c r="G5040" s="191"/>
      <c r="H5040" s="191"/>
      <c r="I5040" s="191"/>
      <c r="J5040" s="191"/>
      <c r="K5040" s="191"/>
      <c r="L5040" s="191"/>
      <c r="M5040" s="191"/>
      <c r="N5040" s="191"/>
    </row>
    <row r="5041" spans="1:14" s="434" customFormat="1">
      <c r="A5041" s="191"/>
      <c r="B5041" s="191"/>
      <c r="C5041" s="63"/>
      <c r="D5041" s="191"/>
      <c r="E5041" s="63"/>
      <c r="F5041" s="63"/>
      <c r="G5041" s="191"/>
      <c r="H5041" s="191"/>
      <c r="I5041" s="191"/>
      <c r="J5041" s="191"/>
      <c r="K5041" s="191"/>
      <c r="L5041" s="191"/>
      <c r="M5041" s="191"/>
      <c r="N5041" s="191"/>
    </row>
    <row r="5042" spans="1:14" s="434" customFormat="1">
      <c r="A5042" s="191"/>
      <c r="B5042" s="191"/>
      <c r="C5042" s="63"/>
      <c r="D5042" s="191"/>
      <c r="E5042" s="63"/>
      <c r="F5042" s="63"/>
      <c r="G5042" s="191"/>
      <c r="H5042" s="191"/>
      <c r="I5042" s="191"/>
      <c r="J5042" s="191"/>
      <c r="K5042" s="191"/>
      <c r="L5042" s="191"/>
      <c r="M5042" s="191"/>
      <c r="N5042" s="191"/>
    </row>
    <row r="5043" spans="1:14" s="434" customFormat="1">
      <c r="A5043" s="191"/>
      <c r="B5043" s="191"/>
      <c r="C5043" s="63"/>
      <c r="D5043" s="191"/>
      <c r="E5043" s="63"/>
      <c r="F5043" s="63"/>
      <c r="G5043" s="191"/>
      <c r="H5043" s="191"/>
      <c r="I5043" s="191"/>
      <c r="J5043" s="191"/>
      <c r="K5043" s="191"/>
      <c r="L5043" s="191"/>
      <c r="M5043" s="191"/>
      <c r="N5043" s="191"/>
    </row>
    <row r="5044" spans="1:14" s="434" customFormat="1">
      <c r="A5044" s="191"/>
      <c r="B5044" s="191"/>
      <c r="C5044" s="63"/>
      <c r="D5044" s="191"/>
      <c r="E5044" s="63"/>
      <c r="F5044" s="63"/>
      <c r="G5044" s="191"/>
      <c r="H5044" s="191"/>
      <c r="I5044" s="191"/>
      <c r="J5044" s="191"/>
      <c r="K5044" s="191"/>
      <c r="L5044" s="191"/>
      <c r="M5044" s="191"/>
      <c r="N5044" s="191"/>
    </row>
    <row r="5045" spans="1:14" s="434" customFormat="1">
      <c r="A5045" s="191"/>
      <c r="B5045" s="191"/>
      <c r="C5045" s="63"/>
      <c r="D5045" s="191"/>
      <c r="E5045" s="63"/>
      <c r="F5045" s="63"/>
      <c r="G5045" s="191"/>
      <c r="H5045" s="191"/>
      <c r="I5045" s="191"/>
      <c r="J5045" s="191"/>
      <c r="K5045" s="191"/>
      <c r="L5045" s="191"/>
      <c r="M5045" s="191"/>
      <c r="N5045" s="191"/>
    </row>
    <row r="5046" spans="1:14" s="434" customFormat="1">
      <c r="A5046" s="191"/>
      <c r="B5046" s="191"/>
      <c r="C5046" s="63"/>
      <c r="D5046" s="191"/>
      <c r="E5046" s="63"/>
      <c r="F5046" s="63"/>
      <c r="G5046" s="191"/>
      <c r="H5046" s="191"/>
      <c r="I5046" s="191"/>
      <c r="J5046" s="191"/>
      <c r="K5046" s="191"/>
      <c r="L5046" s="191"/>
      <c r="M5046" s="191"/>
      <c r="N5046" s="191"/>
    </row>
    <row r="5047" spans="1:14" s="434" customFormat="1">
      <c r="A5047" s="191"/>
      <c r="B5047" s="191"/>
      <c r="C5047" s="63"/>
      <c r="D5047" s="191"/>
      <c r="E5047" s="63"/>
      <c r="F5047" s="63"/>
      <c r="G5047" s="191"/>
      <c r="H5047" s="191"/>
      <c r="I5047" s="191"/>
      <c r="J5047" s="191"/>
      <c r="K5047" s="191"/>
      <c r="L5047" s="191"/>
      <c r="M5047" s="191"/>
      <c r="N5047" s="191"/>
    </row>
    <row r="5048" spans="1:14" s="434" customFormat="1">
      <c r="A5048" s="191"/>
      <c r="B5048" s="191"/>
      <c r="C5048" s="63"/>
      <c r="D5048" s="191"/>
      <c r="E5048" s="63"/>
      <c r="F5048" s="63"/>
      <c r="G5048" s="191"/>
      <c r="H5048" s="191"/>
      <c r="I5048" s="191"/>
      <c r="J5048" s="191"/>
      <c r="K5048" s="191"/>
      <c r="L5048" s="191"/>
      <c r="M5048" s="191"/>
      <c r="N5048" s="191"/>
    </row>
    <row r="5049" spans="1:14" s="434" customFormat="1">
      <c r="A5049" s="191"/>
      <c r="B5049" s="191"/>
      <c r="C5049" s="63"/>
      <c r="D5049" s="191"/>
      <c r="E5049" s="63"/>
      <c r="F5049" s="63"/>
      <c r="G5049" s="191"/>
      <c r="H5049" s="191"/>
      <c r="I5049" s="191"/>
      <c r="J5049" s="191"/>
      <c r="K5049" s="191"/>
      <c r="L5049" s="191"/>
      <c r="M5049" s="191"/>
      <c r="N5049" s="191"/>
    </row>
    <row r="5050" spans="1:14" s="434" customFormat="1">
      <c r="A5050" s="191"/>
      <c r="B5050" s="191"/>
      <c r="C5050" s="63"/>
      <c r="D5050" s="191"/>
      <c r="E5050" s="63"/>
      <c r="F5050" s="63"/>
      <c r="G5050" s="191"/>
      <c r="H5050" s="191"/>
      <c r="I5050" s="191"/>
      <c r="J5050" s="191"/>
      <c r="K5050" s="191"/>
      <c r="L5050" s="191"/>
      <c r="M5050" s="191"/>
      <c r="N5050" s="191"/>
    </row>
    <row r="5051" spans="1:14" s="434" customFormat="1">
      <c r="A5051" s="191"/>
      <c r="B5051" s="191"/>
      <c r="C5051" s="63"/>
      <c r="D5051" s="191"/>
      <c r="E5051" s="63"/>
      <c r="F5051" s="63"/>
      <c r="G5051" s="191"/>
      <c r="H5051" s="191"/>
      <c r="I5051" s="191"/>
      <c r="J5051" s="191"/>
      <c r="K5051" s="191"/>
      <c r="L5051" s="191"/>
      <c r="M5051" s="191"/>
      <c r="N5051" s="191"/>
    </row>
    <row r="5052" spans="1:14" s="434" customFormat="1">
      <c r="A5052" s="191"/>
      <c r="B5052" s="191"/>
      <c r="C5052" s="63"/>
      <c r="D5052" s="191"/>
      <c r="E5052" s="63"/>
      <c r="F5052" s="63"/>
      <c r="G5052" s="191"/>
      <c r="H5052" s="191"/>
      <c r="I5052" s="191"/>
      <c r="J5052" s="191"/>
      <c r="K5052" s="191"/>
      <c r="L5052" s="191"/>
      <c r="M5052" s="191"/>
      <c r="N5052" s="191"/>
    </row>
    <row r="5053" spans="1:14" s="434" customFormat="1">
      <c r="A5053" s="191"/>
      <c r="B5053" s="191"/>
      <c r="C5053" s="63"/>
      <c r="D5053" s="191"/>
      <c r="E5053" s="63"/>
      <c r="F5053" s="63"/>
      <c r="G5053" s="191"/>
      <c r="H5053" s="191"/>
      <c r="I5053" s="191"/>
      <c r="J5053" s="191"/>
      <c r="K5053" s="191"/>
      <c r="L5053" s="191"/>
      <c r="M5053" s="191"/>
      <c r="N5053" s="191"/>
    </row>
    <row r="5054" spans="1:14" s="434" customFormat="1">
      <c r="A5054" s="191"/>
      <c r="B5054" s="191"/>
      <c r="C5054" s="63"/>
      <c r="D5054" s="191"/>
      <c r="E5054" s="63"/>
      <c r="F5054" s="63"/>
      <c r="G5054" s="191"/>
      <c r="H5054" s="191"/>
      <c r="I5054" s="191"/>
      <c r="J5054" s="191"/>
      <c r="K5054" s="191"/>
      <c r="L5054" s="191"/>
      <c r="M5054" s="191"/>
      <c r="N5054" s="191"/>
    </row>
    <row r="5055" spans="1:14" s="434" customFormat="1">
      <c r="A5055" s="191"/>
      <c r="B5055" s="191"/>
      <c r="C5055" s="63"/>
      <c r="D5055" s="191"/>
      <c r="E5055" s="63"/>
      <c r="F5055" s="63"/>
      <c r="G5055" s="191"/>
      <c r="H5055" s="191"/>
      <c r="I5055" s="191"/>
      <c r="J5055" s="191"/>
      <c r="K5055" s="191"/>
      <c r="L5055" s="191"/>
      <c r="M5055" s="191"/>
      <c r="N5055" s="191"/>
    </row>
    <row r="5056" spans="1:14" s="434" customFormat="1">
      <c r="A5056" s="191"/>
      <c r="B5056" s="191"/>
      <c r="C5056" s="63"/>
      <c r="D5056" s="191"/>
      <c r="E5056" s="63"/>
      <c r="F5056" s="63"/>
      <c r="G5056" s="191"/>
      <c r="H5056" s="191"/>
      <c r="I5056" s="191"/>
      <c r="J5056" s="191"/>
      <c r="K5056" s="191"/>
      <c r="L5056" s="191"/>
      <c r="M5056" s="191"/>
      <c r="N5056" s="191"/>
    </row>
    <row r="5057" spans="1:14" s="434" customFormat="1">
      <c r="A5057" s="191"/>
      <c r="B5057" s="191"/>
      <c r="C5057" s="63"/>
      <c r="D5057" s="191"/>
      <c r="E5057" s="63"/>
      <c r="F5057" s="63"/>
      <c r="G5057" s="191"/>
      <c r="H5057" s="191"/>
      <c r="I5057" s="191"/>
      <c r="J5057" s="191"/>
      <c r="K5057" s="191"/>
      <c r="L5057" s="191"/>
      <c r="M5057" s="191"/>
      <c r="N5057" s="191"/>
    </row>
    <row r="5058" spans="1:14" s="434" customFormat="1">
      <c r="A5058" s="191"/>
      <c r="B5058" s="191"/>
      <c r="C5058" s="63"/>
      <c r="D5058" s="191"/>
      <c r="E5058" s="63"/>
      <c r="F5058" s="63"/>
      <c r="G5058" s="191"/>
      <c r="H5058" s="191"/>
      <c r="I5058" s="191"/>
      <c r="J5058" s="191"/>
      <c r="K5058" s="191"/>
      <c r="L5058" s="191"/>
      <c r="M5058" s="191"/>
      <c r="N5058" s="191"/>
    </row>
    <row r="5059" spans="1:14" s="434" customFormat="1">
      <c r="A5059" s="191"/>
      <c r="B5059" s="191"/>
      <c r="C5059" s="63"/>
      <c r="D5059" s="191"/>
      <c r="E5059" s="63"/>
      <c r="F5059" s="63"/>
      <c r="G5059" s="191"/>
      <c r="H5059" s="191"/>
      <c r="I5059" s="191"/>
      <c r="J5059" s="191"/>
      <c r="K5059" s="191"/>
      <c r="L5059" s="191"/>
      <c r="M5059" s="191"/>
      <c r="N5059" s="191"/>
    </row>
    <row r="5060" spans="1:14" s="434" customFormat="1">
      <c r="A5060" s="191"/>
      <c r="B5060" s="191"/>
      <c r="C5060" s="63"/>
      <c r="D5060" s="191"/>
      <c r="E5060" s="63"/>
      <c r="F5060" s="63"/>
      <c r="G5060" s="191"/>
      <c r="H5060" s="191"/>
      <c r="I5060" s="191"/>
      <c r="J5060" s="191"/>
      <c r="K5060" s="191"/>
      <c r="L5060" s="191"/>
      <c r="M5060" s="191"/>
      <c r="N5060" s="191"/>
    </row>
    <row r="5061" spans="1:14" s="434" customFormat="1">
      <c r="A5061" s="191"/>
      <c r="B5061" s="191"/>
      <c r="C5061" s="63"/>
      <c r="D5061" s="191"/>
      <c r="E5061" s="63"/>
      <c r="F5061" s="63"/>
      <c r="G5061" s="191"/>
      <c r="H5061" s="191"/>
      <c r="I5061" s="191"/>
      <c r="J5061" s="191"/>
      <c r="K5061" s="191"/>
      <c r="L5061" s="191"/>
      <c r="M5061" s="191"/>
      <c r="N5061" s="191"/>
    </row>
    <row r="5062" spans="1:14" s="434" customFormat="1">
      <c r="A5062" s="191"/>
      <c r="B5062" s="191"/>
      <c r="C5062" s="63"/>
      <c r="D5062" s="191"/>
      <c r="E5062" s="63"/>
      <c r="F5062" s="63"/>
      <c r="G5062" s="191"/>
      <c r="H5062" s="191"/>
      <c r="I5062" s="191"/>
      <c r="J5062" s="191"/>
      <c r="K5062" s="191"/>
      <c r="L5062" s="191"/>
      <c r="M5062" s="191"/>
      <c r="N5062" s="191"/>
    </row>
    <row r="5063" spans="1:14" s="434" customFormat="1">
      <c r="A5063" s="191"/>
      <c r="B5063" s="191"/>
      <c r="C5063" s="63"/>
      <c r="D5063" s="191"/>
      <c r="E5063" s="63"/>
      <c r="F5063" s="63"/>
      <c r="G5063" s="191"/>
      <c r="H5063" s="191"/>
      <c r="I5063" s="191"/>
      <c r="J5063" s="191"/>
      <c r="K5063" s="191"/>
      <c r="L5063" s="191"/>
      <c r="M5063" s="191"/>
      <c r="N5063" s="191"/>
    </row>
    <row r="5064" spans="1:14" s="434" customFormat="1">
      <c r="A5064" s="191"/>
      <c r="B5064" s="191"/>
      <c r="C5064" s="63"/>
      <c r="D5064" s="191"/>
      <c r="E5064" s="63"/>
      <c r="F5064" s="63"/>
      <c r="G5064" s="191"/>
      <c r="H5064" s="191"/>
      <c r="I5064" s="191"/>
      <c r="J5064" s="191"/>
      <c r="K5064" s="191"/>
      <c r="L5064" s="191"/>
      <c r="M5064" s="191"/>
      <c r="N5064" s="191"/>
    </row>
    <row r="5065" spans="1:14" s="434" customFormat="1">
      <c r="A5065" s="191"/>
      <c r="B5065" s="191"/>
      <c r="C5065" s="63"/>
      <c r="D5065" s="191"/>
      <c r="E5065" s="63"/>
      <c r="F5065" s="63"/>
      <c r="G5065" s="191"/>
      <c r="H5065" s="191"/>
      <c r="I5065" s="191"/>
      <c r="J5065" s="191"/>
      <c r="K5065" s="191"/>
      <c r="L5065" s="191"/>
      <c r="M5065" s="191"/>
      <c r="N5065" s="191"/>
    </row>
    <row r="5066" spans="1:14" s="434" customFormat="1">
      <c r="A5066" s="191"/>
      <c r="B5066" s="191"/>
      <c r="C5066" s="63"/>
      <c r="D5066" s="191"/>
      <c r="E5066" s="63"/>
      <c r="F5066" s="63"/>
      <c r="G5066" s="191"/>
      <c r="H5066" s="191"/>
      <c r="I5066" s="191"/>
      <c r="J5066" s="191"/>
      <c r="K5066" s="191"/>
      <c r="L5066" s="191"/>
      <c r="M5066" s="191"/>
      <c r="N5066" s="191"/>
    </row>
    <row r="5067" spans="1:14" s="434" customFormat="1">
      <c r="A5067" s="191"/>
      <c r="B5067" s="191"/>
      <c r="C5067" s="63"/>
      <c r="D5067" s="191"/>
      <c r="E5067" s="63"/>
      <c r="F5067" s="63"/>
      <c r="G5067" s="191"/>
      <c r="H5067" s="191"/>
      <c r="I5067" s="191"/>
      <c r="J5067" s="191"/>
      <c r="K5067" s="191"/>
      <c r="L5067" s="191"/>
      <c r="M5067" s="191"/>
      <c r="N5067" s="191"/>
    </row>
    <row r="5068" spans="1:14" s="434" customFormat="1">
      <c r="A5068" s="191"/>
      <c r="B5068" s="191"/>
      <c r="C5068" s="63"/>
      <c r="D5068" s="191"/>
      <c r="E5068" s="63"/>
      <c r="F5068" s="63"/>
      <c r="G5068" s="191"/>
      <c r="H5068" s="191"/>
      <c r="I5068" s="191"/>
      <c r="J5068" s="191"/>
      <c r="K5068" s="191"/>
      <c r="L5068" s="191"/>
      <c r="M5068" s="191"/>
      <c r="N5068" s="191"/>
    </row>
    <row r="5069" spans="1:14" s="434" customFormat="1">
      <c r="A5069" s="191"/>
      <c r="B5069" s="191"/>
      <c r="C5069" s="63"/>
      <c r="D5069" s="191"/>
      <c r="E5069" s="63"/>
      <c r="F5069" s="63"/>
      <c r="G5069" s="191"/>
      <c r="H5069" s="191"/>
      <c r="I5069" s="191"/>
      <c r="J5069" s="191"/>
      <c r="K5069" s="191"/>
      <c r="L5069" s="191"/>
      <c r="M5069" s="191"/>
      <c r="N5069" s="191"/>
    </row>
    <row r="5070" spans="1:14" s="434" customFormat="1">
      <c r="A5070" s="191"/>
      <c r="B5070" s="191"/>
      <c r="C5070" s="63"/>
      <c r="D5070" s="191"/>
      <c r="E5070" s="63"/>
      <c r="F5070" s="63"/>
      <c r="G5070" s="191"/>
      <c r="H5070" s="191"/>
      <c r="I5070" s="191"/>
      <c r="J5070" s="191"/>
      <c r="K5070" s="191"/>
      <c r="L5070" s="191"/>
      <c r="M5070" s="191"/>
      <c r="N5070" s="191"/>
    </row>
    <row r="5071" spans="1:14" s="434" customFormat="1">
      <c r="A5071" s="191"/>
      <c r="B5071" s="191"/>
      <c r="C5071" s="63"/>
      <c r="D5071" s="191"/>
      <c r="E5071" s="63"/>
      <c r="F5071" s="63"/>
      <c r="G5071" s="191"/>
      <c r="H5071" s="191"/>
      <c r="I5071" s="191"/>
      <c r="J5071" s="191"/>
      <c r="K5071" s="191"/>
      <c r="L5071" s="191"/>
      <c r="M5071" s="191"/>
      <c r="N5071" s="191"/>
    </row>
    <row r="5072" spans="1:14" s="434" customFormat="1">
      <c r="A5072" s="191"/>
      <c r="B5072" s="191"/>
      <c r="C5072" s="63"/>
      <c r="D5072" s="191"/>
      <c r="E5072" s="63"/>
      <c r="F5072" s="63"/>
      <c r="G5072" s="191"/>
      <c r="H5072" s="191"/>
      <c r="I5072" s="191"/>
      <c r="J5072" s="191"/>
      <c r="K5072" s="191"/>
      <c r="L5072" s="191"/>
      <c r="M5072" s="191"/>
      <c r="N5072" s="191"/>
    </row>
    <row r="5073" spans="1:14" s="434" customFormat="1">
      <c r="A5073" s="191"/>
      <c r="B5073" s="191"/>
      <c r="C5073" s="63"/>
      <c r="D5073" s="191"/>
      <c r="E5073" s="63"/>
      <c r="F5073" s="63"/>
      <c r="G5073" s="191"/>
      <c r="H5073" s="191"/>
      <c r="I5073" s="191"/>
      <c r="J5073" s="191"/>
      <c r="K5073" s="191"/>
      <c r="L5073" s="191"/>
      <c r="M5073" s="191"/>
      <c r="N5073" s="191"/>
    </row>
    <row r="5074" spans="1:14" s="434" customFormat="1">
      <c r="A5074" s="191"/>
      <c r="B5074" s="191"/>
      <c r="C5074" s="63"/>
      <c r="D5074" s="191"/>
      <c r="E5074" s="63"/>
      <c r="F5074" s="63"/>
      <c r="G5074" s="191"/>
      <c r="H5074" s="191"/>
      <c r="I5074" s="191"/>
      <c r="J5074" s="191"/>
      <c r="K5074" s="191"/>
      <c r="L5074" s="191"/>
      <c r="M5074" s="191"/>
      <c r="N5074" s="191"/>
    </row>
    <row r="5075" spans="1:14" s="434" customFormat="1">
      <c r="A5075" s="191"/>
      <c r="B5075" s="191"/>
      <c r="C5075" s="63"/>
      <c r="D5075" s="191"/>
      <c r="E5075" s="63"/>
      <c r="F5075" s="63"/>
      <c r="G5075" s="191"/>
      <c r="H5075" s="191"/>
      <c r="I5075" s="191"/>
      <c r="J5075" s="191"/>
      <c r="K5075" s="191"/>
      <c r="L5075" s="191"/>
      <c r="M5075" s="191"/>
      <c r="N5075" s="191"/>
    </row>
    <row r="5076" spans="1:14" s="434" customFormat="1">
      <c r="A5076" s="191"/>
      <c r="B5076" s="191"/>
      <c r="C5076" s="63"/>
      <c r="D5076" s="191"/>
      <c r="E5076" s="63"/>
      <c r="F5076" s="63"/>
      <c r="G5076" s="191"/>
      <c r="H5076" s="191"/>
      <c r="I5076" s="191"/>
      <c r="J5076" s="191"/>
      <c r="K5076" s="191"/>
      <c r="L5076" s="191"/>
      <c r="M5076" s="191"/>
      <c r="N5076" s="191"/>
    </row>
    <row r="5077" spans="1:14" s="434" customFormat="1">
      <c r="A5077" s="191"/>
      <c r="B5077" s="191"/>
      <c r="C5077" s="63"/>
      <c r="D5077" s="191"/>
      <c r="E5077" s="63"/>
      <c r="F5077" s="63"/>
      <c r="G5077" s="191"/>
      <c r="H5077" s="191"/>
      <c r="I5077" s="191"/>
      <c r="J5077" s="191"/>
      <c r="K5077" s="191"/>
      <c r="L5077" s="191"/>
      <c r="M5077" s="191"/>
      <c r="N5077" s="191"/>
    </row>
    <row r="5078" spans="1:14" s="434" customFormat="1">
      <c r="A5078" s="191"/>
      <c r="B5078" s="191"/>
      <c r="C5078" s="63"/>
      <c r="D5078" s="191"/>
      <c r="E5078" s="63"/>
      <c r="F5078" s="63"/>
      <c r="G5078" s="191"/>
      <c r="H5078" s="191"/>
      <c r="I5078" s="191"/>
      <c r="J5078" s="191"/>
      <c r="K5078" s="191"/>
      <c r="L5078" s="191"/>
      <c r="M5078" s="191"/>
      <c r="N5078" s="191"/>
    </row>
    <row r="5079" spans="1:14" s="434" customFormat="1">
      <c r="A5079" s="191"/>
      <c r="B5079" s="191"/>
      <c r="C5079" s="63"/>
      <c r="D5079" s="191"/>
      <c r="E5079" s="63"/>
      <c r="F5079" s="63"/>
      <c r="G5079" s="191"/>
      <c r="H5079" s="191"/>
      <c r="I5079" s="191"/>
      <c r="J5079" s="191"/>
      <c r="K5079" s="191"/>
      <c r="L5079" s="191"/>
      <c r="M5079" s="191"/>
      <c r="N5079" s="191"/>
    </row>
    <row r="5080" spans="1:14" s="434" customFormat="1">
      <c r="A5080" s="191"/>
      <c r="B5080" s="191"/>
      <c r="C5080" s="63"/>
      <c r="D5080" s="191"/>
      <c r="E5080" s="63"/>
      <c r="F5080" s="63"/>
      <c r="G5080" s="191"/>
      <c r="H5080" s="191"/>
      <c r="I5080" s="191"/>
      <c r="J5080" s="191"/>
      <c r="K5080" s="191"/>
      <c r="L5080" s="191"/>
      <c r="M5080" s="191"/>
      <c r="N5080" s="191"/>
    </row>
    <row r="5081" spans="1:14" s="434" customFormat="1">
      <c r="A5081" s="191"/>
      <c r="B5081" s="191"/>
      <c r="C5081" s="63"/>
      <c r="D5081" s="191"/>
      <c r="E5081" s="63"/>
      <c r="F5081" s="63"/>
      <c r="G5081" s="191"/>
      <c r="H5081" s="191"/>
      <c r="I5081" s="191"/>
      <c r="J5081" s="191"/>
      <c r="K5081" s="191"/>
      <c r="L5081" s="191"/>
      <c r="M5081" s="191"/>
      <c r="N5081" s="191"/>
    </row>
    <row r="5082" spans="1:14" s="434" customFormat="1">
      <c r="A5082" s="191"/>
      <c r="B5082" s="191"/>
      <c r="C5082" s="63"/>
      <c r="D5082" s="191"/>
      <c r="E5082" s="63"/>
      <c r="F5082" s="63"/>
      <c r="G5082" s="191"/>
      <c r="H5082" s="191"/>
      <c r="I5082" s="191"/>
      <c r="J5082" s="191"/>
      <c r="K5082" s="191"/>
      <c r="L5082" s="191"/>
      <c r="M5082" s="191"/>
      <c r="N5082" s="191"/>
    </row>
    <row r="5083" spans="1:14" s="434" customFormat="1">
      <c r="A5083" s="191"/>
      <c r="B5083" s="191"/>
      <c r="C5083" s="63"/>
      <c r="D5083" s="191"/>
      <c r="E5083" s="63"/>
      <c r="F5083" s="63"/>
      <c r="G5083" s="191"/>
      <c r="H5083" s="191"/>
      <c r="I5083" s="191"/>
      <c r="J5083" s="191"/>
      <c r="K5083" s="191"/>
      <c r="L5083" s="191"/>
      <c r="M5083" s="191"/>
      <c r="N5083" s="191"/>
    </row>
    <row r="5084" spans="1:14" s="434" customFormat="1">
      <c r="A5084" s="191"/>
      <c r="B5084" s="191"/>
      <c r="C5084" s="63"/>
      <c r="D5084" s="191"/>
      <c r="E5084" s="63"/>
      <c r="F5084" s="63"/>
      <c r="G5084" s="191"/>
      <c r="H5084" s="191"/>
      <c r="I5084" s="191"/>
      <c r="J5084" s="191"/>
      <c r="K5084" s="191"/>
      <c r="L5084" s="191"/>
      <c r="M5084" s="191"/>
      <c r="N5084" s="191"/>
    </row>
    <row r="5085" spans="1:14" s="434" customFormat="1">
      <c r="A5085" s="191"/>
      <c r="B5085" s="191"/>
      <c r="C5085" s="63"/>
      <c r="D5085" s="191"/>
      <c r="E5085" s="63"/>
      <c r="F5085" s="63"/>
      <c r="G5085" s="191"/>
      <c r="H5085" s="191"/>
      <c r="I5085" s="191"/>
      <c r="J5085" s="191"/>
      <c r="K5085" s="191"/>
      <c r="L5085" s="191"/>
      <c r="M5085" s="191"/>
      <c r="N5085" s="191"/>
    </row>
    <row r="5086" spans="1:14" s="434" customFormat="1">
      <c r="A5086" s="191"/>
      <c r="B5086" s="191"/>
      <c r="C5086" s="63"/>
      <c r="D5086" s="191"/>
      <c r="E5086" s="63"/>
      <c r="F5086" s="63"/>
      <c r="G5086" s="191"/>
      <c r="H5086" s="191"/>
      <c r="I5086" s="191"/>
      <c r="J5086" s="191"/>
      <c r="K5086" s="191"/>
      <c r="L5086" s="191"/>
      <c r="M5086" s="191"/>
      <c r="N5086" s="191"/>
    </row>
    <row r="5087" spans="1:14" s="434" customFormat="1">
      <c r="A5087" s="191"/>
      <c r="B5087" s="191"/>
      <c r="C5087" s="63"/>
      <c r="D5087" s="191"/>
      <c r="E5087" s="63"/>
      <c r="F5087" s="63"/>
      <c r="G5087" s="191"/>
      <c r="H5087" s="191"/>
      <c r="I5087" s="191"/>
      <c r="J5087" s="191"/>
      <c r="K5087" s="191"/>
      <c r="L5087" s="191"/>
      <c r="M5087" s="191"/>
      <c r="N5087" s="191"/>
    </row>
    <row r="5088" spans="1:14" s="434" customFormat="1">
      <c r="A5088" s="191"/>
      <c r="B5088" s="191"/>
      <c r="C5088" s="63"/>
      <c r="D5088" s="191"/>
      <c r="E5088" s="63"/>
      <c r="F5088" s="63"/>
      <c r="G5088" s="191"/>
      <c r="H5088" s="191"/>
      <c r="I5088" s="191"/>
      <c r="J5088" s="191"/>
      <c r="K5088" s="191"/>
      <c r="L5088" s="191"/>
      <c r="M5088" s="191"/>
      <c r="N5088" s="191"/>
    </row>
    <row r="5089" spans="1:14" s="434" customFormat="1">
      <c r="A5089" s="191"/>
      <c r="B5089" s="191"/>
      <c r="C5089" s="63"/>
      <c r="D5089" s="191"/>
      <c r="E5089" s="63"/>
      <c r="F5089" s="63"/>
      <c r="G5089" s="191"/>
      <c r="H5089" s="191"/>
      <c r="I5089" s="191"/>
      <c r="J5089" s="191"/>
      <c r="K5089" s="191"/>
      <c r="L5089" s="191"/>
      <c r="M5089" s="191"/>
      <c r="N5089" s="191"/>
    </row>
    <row r="5090" spans="1:14" s="434" customFormat="1">
      <c r="A5090" s="191"/>
      <c r="B5090" s="191"/>
      <c r="C5090" s="63"/>
      <c r="D5090" s="191"/>
      <c r="E5090" s="63"/>
      <c r="F5090" s="63"/>
      <c r="G5090" s="191"/>
      <c r="H5090" s="191"/>
      <c r="I5090" s="191"/>
      <c r="J5090" s="191"/>
      <c r="K5090" s="191"/>
      <c r="L5090" s="191"/>
      <c r="M5090" s="191"/>
      <c r="N5090" s="191"/>
    </row>
    <row r="5091" spans="1:14" s="434" customFormat="1">
      <c r="A5091" s="191"/>
      <c r="B5091" s="191"/>
      <c r="C5091" s="63"/>
      <c r="D5091" s="191"/>
      <c r="E5091" s="63"/>
      <c r="F5091" s="63"/>
      <c r="G5091" s="191"/>
      <c r="H5091" s="191"/>
      <c r="I5091" s="191"/>
      <c r="J5091" s="191"/>
      <c r="K5091" s="191"/>
      <c r="L5091" s="191"/>
      <c r="M5091" s="191"/>
      <c r="N5091" s="191"/>
    </row>
    <row r="5092" spans="1:14" s="434" customFormat="1">
      <c r="A5092" s="191"/>
      <c r="B5092" s="191"/>
      <c r="C5092" s="63"/>
      <c r="D5092" s="191"/>
      <c r="E5092" s="63"/>
      <c r="F5092" s="63"/>
      <c r="G5092" s="191"/>
      <c r="H5092" s="191"/>
      <c r="I5092" s="191"/>
      <c r="J5092" s="191"/>
      <c r="K5092" s="191"/>
      <c r="L5092" s="191"/>
      <c r="M5092" s="191"/>
      <c r="N5092" s="191"/>
    </row>
    <row r="5093" spans="1:14" s="434" customFormat="1">
      <c r="A5093" s="191"/>
      <c r="B5093" s="191"/>
      <c r="C5093" s="63"/>
      <c r="D5093" s="191"/>
      <c r="E5093" s="63"/>
      <c r="F5093" s="63"/>
      <c r="G5093" s="191"/>
      <c r="H5093" s="191"/>
      <c r="I5093" s="191"/>
      <c r="J5093" s="191"/>
      <c r="K5093" s="191"/>
      <c r="L5093" s="191"/>
      <c r="M5093" s="191"/>
      <c r="N5093" s="191"/>
    </row>
    <row r="5094" spans="1:14" s="434" customFormat="1">
      <c r="A5094" s="191"/>
      <c r="B5094" s="191"/>
      <c r="C5094" s="63"/>
      <c r="D5094" s="191"/>
      <c r="E5094" s="63"/>
      <c r="F5094" s="63"/>
      <c r="G5094" s="191"/>
      <c r="H5094" s="191"/>
      <c r="I5094" s="191"/>
      <c r="J5094" s="191"/>
      <c r="K5094" s="191"/>
      <c r="L5094" s="191"/>
      <c r="M5094" s="191"/>
      <c r="N5094" s="191"/>
    </row>
    <row r="5095" spans="1:14" s="434" customFormat="1">
      <c r="A5095" s="191"/>
      <c r="B5095" s="191"/>
      <c r="C5095" s="63"/>
      <c r="D5095" s="191"/>
      <c r="E5095" s="63"/>
      <c r="F5095" s="63"/>
      <c r="G5095" s="191"/>
      <c r="H5095" s="191"/>
      <c r="I5095" s="191"/>
      <c r="J5095" s="191"/>
      <c r="K5095" s="191"/>
      <c r="L5095" s="191"/>
      <c r="M5095" s="191"/>
      <c r="N5095" s="191"/>
    </row>
    <row r="5096" spans="1:14" s="434" customFormat="1">
      <c r="A5096" s="191"/>
      <c r="B5096" s="191"/>
      <c r="C5096" s="63"/>
      <c r="D5096" s="191"/>
      <c r="E5096" s="63"/>
      <c r="F5096" s="63"/>
      <c r="G5096" s="191"/>
      <c r="H5096" s="191"/>
      <c r="I5096" s="191"/>
      <c r="J5096" s="191"/>
      <c r="K5096" s="191"/>
      <c r="L5096" s="191"/>
      <c r="M5096" s="191"/>
      <c r="N5096" s="191"/>
    </row>
    <row r="5097" spans="1:14" s="434" customFormat="1">
      <c r="A5097" s="191"/>
      <c r="B5097" s="191"/>
      <c r="C5097" s="63"/>
      <c r="D5097" s="191"/>
      <c r="E5097" s="63"/>
      <c r="F5097" s="63"/>
      <c r="G5097" s="191"/>
      <c r="H5097" s="191"/>
      <c r="I5097" s="191"/>
      <c r="J5097" s="191"/>
      <c r="K5097" s="191"/>
      <c r="L5097" s="191"/>
      <c r="M5097" s="191"/>
      <c r="N5097" s="191"/>
    </row>
    <row r="5098" spans="1:14" s="434" customFormat="1">
      <c r="A5098" s="191"/>
      <c r="B5098" s="191"/>
      <c r="C5098" s="63"/>
      <c r="D5098" s="191"/>
      <c r="E5098" s="63"/>
      <c r="F5098" s="63"/>
      <c r="G5098" s="191"/>
      <c r="H5098" s="191"/>
      <c r="I5098" s="191"/>
      <c r="J5098" s="191"/>
      <c r="K5098" s="191"/>
      <c r="L5098" s="191"/>
      <c r="M5098" s="191"/>
      <c r="N5098" s="191"/>
    </row>
    <row r="5099" spans="1:14" s="434" customFormat="1">
      <c r="A5099" s="191"/>
      <c r="B5099" s="191"/>
      <c r="C5099" s="63"/>
      <c r="D5099" s="191"/>
      <c r="E5099" s="63"/>
      <c r="F5099" s="63"/>
      <c r="G5099" s="191"/>
      <c r="H5099" s="191"/>
      <c r="I5099" s="191"/>
      <c r="J5099" s="191"/>
      <c r="K5099" s="191"/>
      <c r="L5099" s="191"/>
      <c r="M5099" s="191"/>
      <c r="N5099" s="191"/>
    </row>
    <row r="5100" spans="1:14" s="434" customFormat="1">
      <c r="A5100" s="191"/>
      <c r="B5100" s="191"/>
      <c r="C5100" s="63"/>
      <c r="D5100" s="191"/>
      <c r="E5100" s="63"/>
      <c r="F5100" s="63"/>
      <c r="G5100" s="191"/>
      <c r="H5100" s="191"/>
      <c r="I5100" s="191"/>
      <c r="J5100" s="191"/>
      <c r="K5100" s="191"/>
      <c r="L5100" s="191"/>
      <c r="M5100" s="191"/>
      <c r="N5100" s="191"/>
    </row>
    <row r="5101" spans="1:14" s="434" customFormat="1">
      <c r="A5101" s="191"/>
      <c r="B5101" s="191"/>
      <c r="C5101" s="63"/>
      <c r="D5101" s="191"/>
      <c r="E5101" s="63"/>
      <c r="F5101" s="63"/>
      <c r="G5101" s="191"/>
      <c r="H5101" s="191"/>
      <c r="I5101" s="191"/>
      <c r="J5101" s="191"/>
      <c r="K5101" s="191"/>
      <c r="L5101" s="191"/>
      <c r="M5101" s="191"/>
      <c r="N5101" s="191"/>
    </row>
    <row r="5102" spans="1:14" s="434" customFormat="1">
      <c r="A5102" s="191"/>
      <c r="B5102" s="191"/>
      <c r="C5102" s="63"/>
      <c r="D5102" s="191"/>
      <c r="E5102" s="63"/>
      <c r="F5102" s="63"/>
      <c r="G5102" s="191"/>
      <c r="H5102" s="191"/>
      <c r="I5102" s="191"/>
      <c r="J5102" s="191"/>
      <c r="K5102" s="191"/>
      <c r="L5102" s="191"/>
      <c r="M5102" s="191"/>
      <c r="N5102" s="191"/>
    </row>
    <row r="5103" spans="1:14" s="434" customFormat="1">
      <c r="A5103" s="191"/>
      <c r="B5103" s="191"/>
      <c r="C5103" s="63"/>
      <c r="D5103" s="191"/>
      <c r="E5103" s="63"/>
      <c r="F5103" s="63"/>
      <c r="G5103" s="191"/>
      <c r="H5103" s="191"/>
      <c r="I5103" s="191"/>
      <c r="J5103" s="191"/>
      <c r="K5103" s="191"/>
      <c r="L5103" s="191"/>
      <c r="M5103" s="191"/>
      <c r="N5103" s="191"/>
    </row>
    <row r="5104" spans="1:14" s="434" customFormat="1">
      <c r="A5104" s="191"/>
      <c r="B5104" s="191"/>
      <c r="C5104" s="63"/>
      <c r="D5104" s="191"/>
      <c r="E5104" s="63"/>
      <c r="F5104" s="63"/>
      <c r="G5104" s="191"/>
      <c r="H5104" s="191"/>
      <c r="I5104" s="191"/>
      <c r="J5104" s="191"/>
      <c r="K5104" s="191"/>
      <c r="L5104" s="191"/>
      <c r="M5104" s="191"/>
      <c r="N5104" s="191"/>
    </row>
    <row r="5105" spans="1:14" s="434" customFormat="1">
      <c r="A5105" s="191"/>
      <c r="B5105" s="191"/>
      <c r="C5105" s="63"/>
      <c r="D5105" s="191"/>
      <c r="E5105" s="63"/>
      <c r="F5105" s="63"/>
      <c r="G5105" s="191"/>
      <c r="H5105" s="191"/>
      <c r="I5105" s="191"/>
      <c r="J5105" s="191"/>
      <c r="K5105" s="191"/>
      <c r="L5105" s="191"/>
      <c r="M5105" s="191"/>
      <c r="N5105" s="191"/>
    </row>
    <row r="5106" spans="1:14" s="434" customFormat="1">
      <c r="A5106" s="191"/>
      <c r="B5106" s="191"/>
      <c r="C5106" s="63"/>
      <c r="D5106" s="191"/>
      <c r="E5106" s="63"/>
      <c r="F5106" s="63"/>
      <c r="G5106" s="191"/>
      <c r="H5106" s="191"/>
      <c r="I5106" s="191"/>
      <c r="J5106" s="191"/>
      <c r="K5106" s="191"/>
      <c r="L5106" s="191"/>
      <c r="M5106" s="191"/>
      <c r="N5106" s="191"/>
    </row>
    <row r="5107" spans="1:14" s="434" customFormat="1">
      <c r="A5107" s="191"/>
      <c r="B5107" s="191"/>
      <c r="C5107" s="63"/>
      <c r="D5107" s="191"/>
      <c r="E5107" s="63"/>
      <c r="F5107" s="63"/>
      <c r="G5107" s="191"/>
      <c r="H5107" s="191"/>
      <c r="I5107" s="191"/>
      <c r="J5107" s="191"/>
      <c r="K5107" s="191"/>
      <c r="L5107" s="191"/>
      <c r="M5107" s="191"/>
      <c r="N5107" s="191"/>
    </row>
    <row r="5108" spans="1:14" s="434" customFormat="1">
      <c r="A5108" s="191"/>
      <c r="B5108" s="191"/>
      <c r="C5108" s="63"/>
      <c r="D5108" s="191"/>
      <c r="E5108" s="63"/>
      <c r="F5108" s="63"/>
      <c r="G5108" s="191"/>
      <c r="H5108" s="191"/>
      <c r="I5108" s="191"/>
      <c r="J5108" s="191"/>
      <c r="K5108" s="191"/>
      <c r="L5108" s="191"/>
      <c r="M5108" s="191"/>
      <c r="N5108" s="191"/>
    </row>
    <row r="5109" spans="1:14" s="434" customFormat="1">
      <c r="A5109" s="191"/>
      <c r="B5109" s="191"/>
      <c r="C5109" s="63"/>
      <c r="D5109" s="191"/>
      <c r="E5109" s="63"/>
      <c r="F5109" s="63"/>
      <c r="G5109" s="191"/>
      <c r="H5109" s="191"/>
      <c r="I5109" s="191"/>
      <c r="J5109" s="191"/>
      <c r="K5109" s="191"/>
      <c r="L5109" s="191"/>
      <c r="M5109" s="191"/>
      <c r="N5109" s="191"/>
    </row>
    <row r="5110" spans="1:14" s="434" customFormat="1">
      <c r="A5110" s="191"/>
      <c r="B5110" s="191"/>
      <c r="C5110" s="63"/>
      <c r="D5110" s="191"/>
      <c r="E5110" s="63"/>
      <c r="F5110" s="63"/>
      <c r="G5110" s="191"/>
      <c r="H5110" s="191"/>
      <c r="I5110" s="191"/>
      <c r="J5110" s="191"/>
      <c r="K5110" s="191"/>
      <c r="L5110" s="191"/>
      <c r="M5110" s="191"/>
      <c r="N5110" s="191"/>
    </row>
    <row r="5111" spans="1:14" s="434" customFormat="1">
      <c r="A5111" s="191"/>
      <c r="B5111" s="191"/>
      <c r="C5111" s="63"/>
      <c r="D5111" s="191"/>
      <c r="E5111" s="63"/>
      <c r="F5111" s="63"/>
      <c r="G5111" s="191"/>
      <c r="H5111" s="191"/>
      <c r="I5111" s="191"/>
      <c r="J5111" s="191"/>
      <c r="K5111" s="191"/>
      <c r="L5111" s="191"/>
      <c r="M5111" s="191"/>
      <c r="N5111" s="191"/>
    </row>
    <row r="5112" spans="1:14" s="434" customFormat="1">
      <c r="A5112" s="191"/>
      <c r="B5112" s="191"/>
      <c r="C5112" s="63"/>
      <c r="D5112" s="191"/>
      <c r="E5112" s="63"/>
      <c r="F5112" s="63"/>
      <c r="G5112" s="191"/>
      <c r="H5112" s="191"/>
      <c r="I5112" s="191"/>
      <c r="J5112" s="191"/>
      <c r="K5112" s="191"/>
      <c r="L5112" s="191"/>
      <c r="M5112" s="191"/>
      <c r="N5112" s="191"/>
    </row>
    <row r="5113" spans="1:14" s="434" customFormat="1">
      <c r="A5113" s="191"/>
      <c r="B5113" s="191"/>
      <c r="C5113" s="63"/>
      <c r="D5113" s="191"/>
      <c r="E5113" s="63"/>
      <c r="F5113" s="63"/>
      <c r="G5113" s="191"/>
      <c r="H5113" s="191"/>
      <c r="I5113" s="191"/>
      <c r="J5113" s="191"/>
      <c r="K5113" s="191"/>
      <c r="L5113" s="191"/>
      <c r="M5113" s="191"/>
      <c r="N5113" s="191"/>
    </row>
    <row r="5114" spans="1:14" s="434" customFormat="1">
      <c r="A5114" s="191"/>
      <c r="B5114" s="191"/>
      <c r="C5114" s="63"/>
      <c r="D5114" s="191"/>
      <c r="E5114" s="63"/>
      <c r="F5114" s="63"/>
      <c r="G5114" s="191"/>
      <c r="H5114" s="191"/>
      <c r="I5114" s="191"/>
      <c r="J5114" s="191"/>
      <c r="K5114" s="191"/>
      <c r="L5114" s="191"/>
      <c r="M5114" s="191"/>
      <c r="N5114" s="191"/>
    </row>
    <row r="5115" spans="1:14" s="434" customFormat="1">
      <c r="A5115" s="191"/>
      <c r="B5115" s="191"/>
      <c r="C5115" s="63"/>
      <c r="D5115" s="191"/>
      <c r="E5115" s="63"/>
      <c r="F5115" s="63"/>
      <c r="G5115" s="191"/>
      <c r="H5115" s="191"/>
      <c r="I5115" s="191"/>
      <c r="J5115" s="191"/>
      <c r="K5115" s="191"/>
      <c r="L5115" s="191"/>
      <c r="M5115" s="191"/>
      <c r="N5115" s="191"/>
    </row>
    <row r="5116" spans="1:14" s="434" customFormat="1">
      <c r="A5116" s="191"/>
      <c r="B5116" s="191"/>
      <c r="C5116" s="63"/>
      <c r="D5116" s="191"/>
      <c r="E5116" s="63"/>
      <c r="F5116" s="63"/>
      <c r="G5116" s="191"/>
      <c r="H5116" s="191"/>
      <c r="I5116" s="191"/>
      <c r="J5116" s="191"/>
      <c r="K5116" s="191"/>
      <c r="L5116" s="191"/>
      <c r="M5116" s="191"/>
      <c r="N5116" s="191"/>
    </row>
    <row r="5117" spans="1:14" s="434" customFormat="1">
      <c r="A5117" s="191"/>
      <c r="B5117" s="191"/>
      <c r="C5117" s="63"/>
      <c r="D5117" s="191"/>
      <c r="E5117" s="63"/>
      <c r="F5117" s="63"/>
      <c r="G5117" s="191"/>
      <c r="H5117" s="191"/>
      <c r="I5117" s="191"/>
      <c r="J5117" s="191"/>
      <c r="K5117" s="191"/>
      <c r="L5117" s="191"/>
      <c r="M5117" s="191"/>
      <c r="N5117" s="191"/>
    </row>
    <row r="5118" spans="1:14" s="434" customFormat="1">
      <c r="A5118" s="191"/>
      <c r="B5118" s="191"/>
      <c r="C5118" s="63"/>
      <c r="D5118" s="191"/>
      <c r="E5118" s="63"/>
      <c r="F5118" s="63"/>
      <c r="G5118" s="191"/>
      <c r="H5118" s="191"/>
      <c r="I5118" s="191"/>
      <c r="J5118" s="191"/>
      <c r="K5118" s="191"/>
      <c r="L5118" s="191"/>
      <c r="M5118" s="191"/>
      <c r="N5118" s="191"/>
    </row>
    <row r="5119" spans="1:14" s="434" customFormat="1">
      <c r="A5119" s="191"/>
      <c r="B5119" s="191"/>
      <c r="C5119" s="63"/>
      <c r="D5119" s="191"/>
      <c r="E5119" s="63"/>
      <c r="F5119" s="63"/>
      <c r="G5119" s="191"/>
      <c r="H5119" s="191"/>
      <c r="I5119" s="191"/>
      <c r="J5119" s="191"/>
      <c r="K5119" s="191"/>
      <c r="L5119" s="191"/>
      <c r="M5119" s="191"/>
      <c r="N5119" s="191"/>
    </row>
    <row r="5120" spans="1:14" s="434" customFormat="1">
      <c r="A5120" s="191"/>
      <c r="B5120" s="191"/>
      <c r="C5120" s="63"/>
      <c r="D5120" s="191"/>
      <c r="E5120" s="63"/>
      <c r="F5120" s="63"/>
      <c r="G5120" s="191"/>
      <c r="H5120" s="191"/>
      <c r="I5120" s="191"/>
      <c r="J5120" s="191"/>
      <c r="K5120" s="191"/>
      <c r="L5120" s="191"/>
      <c r="M5120" s="191"/>
      <c r="N5120" s="191"/>
    </row>
    <row r="5121" spans="1:14" s="434" customFormat="1">
      <c r="A5121" s="191"/>
      <c r="B5121" s="191"/>
      <c r="C5121" s="63"/>
      <c r="D5121" s="191"/>
      <c r="E5121" s="63"/>
      <c r="F5121" s="63"/>
      <c r="G5121" s="191"/>
      <c r="H5121" s="191"/>
      <c r="I5121" s="191"/>
      <c r="J5121" s="191"/>
      <c r="K5121" s="191"/>
      <c r="L5121" s="191"/>
      <c r="M5121" s="191"/>
      <c r="N5121" s="191"/>
    </row>
    <row r="5122" spans="1:14" s="434" customFormat="1">
      <c r="A5122" s="191"/>
      <c r="B5122" s="191"/>
      <c r="C5122" s="63"/>
      <c r="D5122" s="191"/>
      <c r="E5122" s="63"/>
      <c r="F5122" s="63"/>
      <c r="G5122" s="191"/>
      <c r="H5122" s="191"/>
      <c r="I5122" s="191"/>
      <c r="J5122" s="191"/>
      <c r="K5122" s="191"/>
      <c r="L5122" s="191"/>
      <c r="M5122" s="191"/>
      <c r="N5122" s="191"/>
    </row>
    <row r="5123" spans="1:14" s="434" customFormat="1">
      <c r="A5123" s="191"/>
      <c r="B5123" s="191"/>
      <c r="C5123" s="63"/>
      <c r="D5123" s="191"/>
      <c r="E5123" s="63"/>
      <c r="F5123" s="63"/>
      <c r="G5123" s="191"/>
      <c r="H5123" s="191"/>
      <c r="I5123" s="191"/>
      <c r="J5123" s="191"/>
      <c r="K5123" s="191"/>
      <c r="L5123" s="191"/>
      <c r="M5123" s="191"/>
      <c r="N5123" s="191"/>
    </row>
    <row r="5124" spans="1:14" s="434" customFormat="1">
      <c r="A5124" s="191"/>
      <c r="B5124" s="191"/>
      <c r="C5124" s="63"/>
      <c r="D5124" s="191"/>
      <c r="E5124" s="63"/>
      <c r="F5124" s="63"/>
      <c r="G5124" s="191"/>
      <c r="H5124" s="191"/>
      <c r="I5124" s="191"/>
      <c r="J5124" s="191"/>
      <c r="K5124" s="191"/>
      <c r="L5124" s="191"/>
      <c r="M5124" s="191"/>
      <c r="N5124" s="191"/>
    </row>
    <row r="5125" spans="1:14" s="434" customFormat="1">
      <c r="A5125" s="191"/>
      <c r="B5125" s="191"/>
      <c r="C5125" s="63"/>
      <c r="D5125" s="191"/>
      <c r="E5125" s="63"/>
      <c r="F5125" s="63"/>
      <c r="G5125" s="191"/>
      <c r="H5125" s="191"/>
      <c r="I5125" s="191"/>
      <c r="J5125" s="191"/>
      <c r="K5125" s="191"/>
      <c r="L5125" s="191"/>
      <c r="M5125" s="191"/>
      <c r="N5125" s="191"/>
    </row>
    <row r="5126" spans="1:14" s="434" customFormat="1">
      <c r="A5126" s="191"/>
      <c r="B5126" s="191"/>
      <c r="C5126" s="63"/>
      <c r="D5126" s="191"/>
      <c r="E5126" s="63"/>
      <c r="F5126" s="63"/>
      <c r="G5126" s="191"/>
      <c r="H5126" s="191"/>
      <c r="I5126" s="191"/>
      <c r="J5126" s="191"/>
      <c r="K5126" s="191"/>
      <c r="L5126" s="191"/>
      <c r="M5126" s="191"/>
      <c r="N5126" s="191"/>
    </row>
    <row r="5127" spans="1:14" s="434" customFormat="1">
      <c r="A5127" s="191"/>
      <c r="B5127" s="191"/>
      <c r="C5127" s="63"/>
      <c r="D5127" s="191"/>
      <c r="E5127" s="63"/>
      <c r="F5127" s="63"/>
      <c r="G5127" s="191"/>
      <c r="H5127" s="191"/>
      <c r="I5127" s="191"/>
      <c r="J5127" s="191"/>
      <c r="K5127" s="191"/>
      <c r="L5127" s="191"/>
      <c r="M5127" s="191"/>
      <c r="N5127" s="191"/>
    </row>
    <row r="5128" spans="1:14" s="434" customFormat="1">
      <c r="A5128" s="191"/>
      <c r="B5128" s="191"/>
      <c r="C5128" s="63"/>
      <c r="D5128" s="191"/>
      <c r="E5128" s="63"/>
      <c r="F5128" s="63"/>
      <c r="G5128" s="191"/>
      <c r="H5128" s="191"/>
      <c r="I5128" s="191"/>
      <c r="J5128" s="191"/>
      <c r="K5128" s="191"/>
      <c r="L5128" s="191"/>
      <c r="M5128" s="191"/>
      <c r="N5128" s="191"/>
    </row>
    <row r="5129" spans="1:14" s="434" customFormat="1">
      <c r="A5129" s="191"/>
      <c r="B5129" s="191"/>
      <c r="C5129" s="63"/>
      <c r="D5129" s="191"/>
      <c r="E5129" s="63"/>
      <c r="F5129" s="63"/>
      <c r="G5129" s="191"/>
      <c r="H5129" s="191"/>
      <c r="I5129" s="191"/>
      <c r="J5129" s="191"/>
      <c r="K5129" s="191"/>
      <c r="L5129" s="191"/>
      <c r="M5129" s="191"/>
      <c r="N5129" s="191"/>
    </row>
    <row r="5130" spans="1:14" s="434" customFormat="1">
      <c r="A5130" s="191"/>
      <c r="B5130" s="191"/>
      <c r="C5130" s="63"/>
      <c r="D5130" s="191"/>
      <c r="E5130" s="63"/>
      <c r="F5130" s="63"/>
      <c r="G5130" s="191"/>
      <c r="H5130" s="191"/>
      <c r="I5130" s="191"/>
      <c r="J5130" s="191"/>
      <c r="K5130" s="191"/>
      <c r="L5130" s="191"/>
      <c r="M5130" s="191"/>
      <c r="N5130" s="191"/>
    </row>
    <row r="5131" spans="1:14" s="434" customFormat="1">
      <c r="A5131" s="191"/>
      <c r="B5131" s="191"/>
      <c r="C5131" s="63"/>
      <c r="D5131" s="191"/>
      <c r="E5131" s="63"/>
      <c r="F5131" s="63"/>
      <c r="G5131" s="191"/>
      <c r="H5131" s="191"/>
      <c r="I5131" s="191"/>
      <c r="J5131" s="191"/>
      <c r="K5131" s="191"/>
      <c r="L5131" s="191"/>
      <c r="M5131" s="191"/>
      <c r="N5131" s="191"/>
    </row>
    <row r="5132" spans="1:14" s="434" customFormat="1">
      <c r="A5132" s="191"/>
      <c r="B5132" s="191"/>
      <c r="C5132" s="63"/>
      <c r="D5132" s="191"/>
      <c r="E5132" s="63"/>
      <c r="F5132" s="63"/>
      <c r="G5132" s="191"/>
      <c r="H5132" s="191"/>
      <c r="I5132" s="191"/>
      <c r="J5132" s="191"/>
      <c r="K5132" s="191"/>
      <c r="L5132" s="191"/>
      <c r="M5132" s="191"/>
      <c r="N5132" s="191"/>
    </row>
    <row r="5133" spans="1:14" s="434" customFormat="1">
      <c r="A5133" s="191"/>
      <c r="B5133" s="191"/>
      <c r="C5133" s="63"/>
      <c r="D5133" s="191"/>
      <c r="E5133" s="63"/>
      <c r="F5133" s="63"/>
      <c r="G5133" s="191"/>
      <c r="H5133" s="191"/>
      <c r="I5133" s="191"/>
      <c r="J5133" s="191"/>
      <c r="K5133" s="191"/>
      <c r="L5133" s="191"/>
      <c r="M5133" s="191"/>
      <c r="N5133" s="191"/>
    </row>
    <row r="5134" spans="1:14" s="434" customFormat="1">
      <c r="A5134" s="191"/>
      <c r="B5134" s="191"/>
      <c r="C5134" s="63"/>
      <c r="D5134" s="191"/>
      <c r="E5134" s="63"/>
      <c r="F5134" s="63"/>
      <c r="G5134" s="191"/>
      <c r="H5134" s="191"/>
      <c r="I5134" s="191"/>
      <c r="J5134" s="191"/>
      <c r="K5134" s="191"/>
      <c r="L5134" s="191"/>
      <c r="M5134" s="191"/>
      <c r="N5134" s="191"/>
    </row>
    <row r="5135" spans="1:14" s="434" customFormat="1">
      <c r="A5135" s="191"/>
      <c r="B5135" s="191"/>
      <c r="C5135" s="63"/>
      <c r="D5135" s="191"/>
      <c r="E5135" s="63"/>
      <c r="F5135" s="63"/>
      <c r="G5135" s="191"/>
      <c r="H5135" s="191"/>
      <c r="I5135" s="191"/>
      <c r="J5135" s="191"/>
      <c r="K5135" s="191"/>
      <c r="L5135" s="191"/>
      <c r="M5135" s="191"/>
      <c r="N5135" s="191"/>
    </row>
    <row r="5136" spans="1:14" s="434" customFormat="1">
      <c r="A5136" s="191"/>
      <c r="B5136" s="191"/>
      <c r="C5136" s="63"/>
      <c r="D5136" s="191"/>
      <c r="E5136" s="63"/>
      <c r="F5136" s="63"/>
      <c r="G5136" s="191"/>
      <c r="H5136" s="191"/>
      <c r="I5136" s="191"/>
      <c r="J5136" s="191"/>
      <c r="K5136" s="191"/>
      <c r="L5136" s="191"/>
      <c r="M5136" s="191"/>
      <c r="N5136" s="191"/>
    </row>
    <row r="5137" spans="1:14" s="434" customFormat="1">
      <c r="A5137" s="191"/>
      <c r="B5137" s="191"/>
      <c r="C5137" s="63"/>
      <c r="D5137" s="191"/>
      <c r="E5137" s="63"/>
      <c r="F5137" s="63"/>
      <c r="G5137" s="191"/>
      <c r="H5137" s="191"/>
      <c r="I5137" s="191"/>
      <c r="J5137" s="191"/>
      <c r="K5137" s="191"/>
      <c r="L5137" s="191"/>
      <c r="M5137" s="191"/>
      <c r="N5137" s="191"/>
    </row>
    <row r="5138" spans="1:14" s="434" customFormat="1">
      <c r="A5138" s="191"/>
      <c r="B5138" s="191"/>
      <c r="C5138" s="63"/>
      <c r="D5138" s="191"/>
      <c r="E5138" s="63"/>
      <c r="F5138" s="63"/>
      <c r="G5138" s="191"/>
      <c r="H5138" s="191"/>
      <c r="I5138" s="191"/>
      <c r="J5138" s="191"/>
      <c r="K5138" s="191"/>
      <c r="L5138" s="191"/>
      <c r="M5138" s="191"/>
      <c r="N5138" s="191"/>
    </row>
    <row r="5139" spans="1:14" s="434" customFormat="1">
      <c r="A5139" s="191"/>
      <c r="B5139" s="191"/>
      <c r="C5139" s="63"/>
      <c r="D5139" s="191"/>
      <c r="E5139" s="63"/>
      <c r="F5139" s="63"/>
      <c r="G5139" s="191"/>
      <c r="H5139" s="191"/>
      <c r="I5139" s="191"/>
      <c r="J5139" s="191"/>
      <c r="K5139" s="191"/>
      <c r="L5139" s="191"/>
      <c r="M5139" s="191"/>
      <c r="N5139" s="191"/>
    </row>
    <row r="5140" spans="1:14" s="434" customFormat="1">
      <c r="A5140" s="191"/>
      <c r="B5140" s="191"/>
      <c r="C5140" s="63"/>
      <c r="D5140" s="191"/>
      <c r="E5140" s="63"/>
      <c r="F5140" s="63"/>
      <c r="G5140" s="191"/>
      <c r="H5140" s="191"/>
      <c r="I5140" s="191"/>
      <c r="J5140" s="191"/>
      <c r="K5140" s="191"/>
      <c r="L5140" s="191"/>
      <c r="M5140" s="191"/>
      <c r="N5140" s="191"/>
    </row>
    <row r="5141" spans="1:14" s="434" customFormat="1">
      <c r="A5141" s="191"/>
      <c r="B5141" s="191"/>
      <c r="C5141" s="63"/>
      <c r="D5141" s="191"/>
      <c r="E5141" s="63"/>
      <c r="F5141" s="63"/>
      <c r="G5141" s="191"/>
      <c r="H5141" s="191"/>
      <c r="I5141" s="191"/>
      <c r="J5141" s="191"/>
      <c r="K5141" s="191"/>
      <c r="L5141" s="191"/>
      <c r="M5141" s="191"/>
      <c r="N5141" s="191"/>
    </row>
    <row r="5142" spans="1:14" s="434" customFormat="1">
      <c r="A5142" s="191"/>
      <c r="B5142" s="191"/>
      <c r="C5142" s="63"/>
      <c r="D5142" s="191"/>
      <c r="E5142" s="63"/>
      <c r="F5142" s="63"/>
      <c r="G5142" s="191"/>
      <c r="H5142" s="191"/>
      <c r="I5142" s="191"/>
      <c r="J5142" s="191"/>
      <c r="K5142" s="191"/>
      <c r="L5142" s="191"/>
      <c r="M5142" s="191"/>
      <c r="N5142" s="191"/>
    </row>
    <row r="5143" spans="1:14" s="434" customFormat="1">
      <c r="A5143" s="191"/>
      <c r="B5143" s="191"/>
      <c r="C5143" s="63"/>
      <c r="D5143" s="191"/>
      <c r="E5143" s="63"/>
      <c r="F5143" s="63"/>
      <c r="G5143" s="191"/>
      <c r="H5143" s="191"/>
      <c r="I5143" s="191"/>
      <c r="J5143" s="191"/>
      <c r="K5143" s="191"/>
      <c r="L5143" s="191"/>
      <c r="M5143" s="191"/>
      <c r="N5143" s="191"/>
    </row>
    <row r="5144" spans="1:14" s="434" customFormat="1">
      <c r="A5144" s="191"/>
      <c r="B5144" s="191"/>
      <c r="C5144" s="63"/>
      <c r="D5144" s="191"/>
      <c r="E5144" s="63"/>
      <c r="F5144" s="63"/>
      <c r="G5144" s="191"/>
      <c r="H5144" s="191"/>
      <c r="I5144" s="191"/>
      <c r="J5144" s="191"/>
      <c r="K5144" s="191"/>
      <c r="L5144" s="191"/>
      <c r="M5144" s="191"/>
      <c r="N5144" s="191"/>
    </row>
    <row r="5145" spans="1:14" s="434" customFormat="1">
      <c r="A5145" s="191"/>
      <c r="B5145" s="191"/>
      <c r="C5145" s="63"/>
      <c r="D5145" s="191"/>
      <c r="E5145" s="63"/>
      <c r="F5145" s="63"/>
      <c r="G5145" s="191"/>
      <c r="H5145" s="191"/>
      <c r="I5145" s="191"/>
      <c r="J5145" s="191"/>
      <c r="K5145" s="191"/>
      <c r="L5145" s="191"/>
      <c r="M5145" s="191"/>
      <c r="N5145" s="191"/>
    </row>
    <row r="5146" spans="1:14" s="434" customFormat="1">
      <c r="A5146" s="191"/>
      <c r="B5146" s="191"/>
      <c r="C5146" s="63"/>
      <c r="D5146" s="191"/>
      <c r="E5146" s="63"/>
      <c r="F5146" s="63"/>
      <c r="G5146" s="191"/>
      <c r="H5146" s="191"/>
      <c r="I5146" s="191"/>
      <c r="J5146" s="191"/>
      <c r="K5146" s="191"/>
      <c r="L5146" s="191"/>
      <c r="M5146" s="191"/>
      <c r="N5146" s="191"/>
    </row>
    <row r="5147" spans="1:14" s="434" customFormat="1">
      <c r="A5147" s="191"/>
      <c r="B5147" s="191"/>
      <c r="C5147" s="63"/>
      <c r="D5147" s="191"/>
      <c r="E5147" s="63"/>
      <c r="F5147" s="63"/>
      <c r="G5147" s="191"/>
      <c r="H5147" s="191"/>
      <c r="I5147" s="191"/>
      <c r="J5147" s="191"/>
      <c r="K5147" s="191"/>
      <c r="L5147" s="191"/>
      <c r="M5147" s="191"/>
      <c r="N5147" s="191"/>
    </row>
    <row r="5148" spans="1:14" s="434" customFormat="1">
      <c r="A5148" s="191"/>
      <c r="B5148" s="191"/>
      <c r="C5148" s="63"/>
      <c r="D5148" s="191"/>
      <c r="E5148" s="63"/>
      <c r="F5148" s="63"/>
      <c r="G5148" s="191"/>
      <c r="H5148" s="191"/>
      <c r="I5148" s="191"/>
      <c r="J5148" s="191"/>
      <c r="K5148" s="191"/>
      <c r="L5148" s="191"/>
      <c r="M5148" s="191"/>
      <c r="N5148" s="191"/>
    </row>
    <row r="5149" spans="1:14" s="434" customFormat="1">
      <c r="A5149" s="191"/>
      <c r="B5149" s="191"/>
      <c r="C5149" s="63"/>
      <c r="D5149" s="191"/>
      <c r="E5149" s="63"/>
      <c r="F5149" s="63"/>
      <c r="G5149" s="191"/>
      <c r="H5149" s="191"/>
      <c r="I5149" s="191"/>
      <c r="J5149" s="191"/>
      <c r="K5149" s="191"/>
      <c r="L5149" s="191"/>
      <c r="M5149" s="191"/>
      <c r="N5149" s="191"/>
    </row>
    <row r="5150" spans="1:14" s="434" customFormat="1">
      <c r="A5150" s="191"/>
      <c r="B5150" s="191"/>
      <c r="C5150" s="63"/>
      <c r="D5150" s="191"/>
      <c r="E5150" s="63"/>
      <c r="F5150" s="63"/>
      <c r="G5150" s="191"/>
      <c r="H5150" s="191"/>
      <c r="I5150" s="191"/>
      <c r="J5150" s="191"/>
      <c r="K5150" s="191"/>
      <c r="L5150" s="191"/>
      <c r="M5150" s="191"/>
      <c r="N5150" s="191"/>
    </row>
    <row r="5151" spans="1:14" s="434" customFormat="1">
      <c r="A5151" s="191"/>
      <c r="B5151" s="191"/>
      <c r="C5151" s="63"/>
      <c r="D5151" s="191"/>
      <c r="E5151" s="63"/>
      <c r="F5151" s="63"/>
      <c r="G5151" s="191"/>
      <c r="H5151" s="191"/>
      <c r="I5151" s="191"/>
      <c r="J5151" s="191"/>
      <c r="K5151" s="191"/>
      <c r="L5151" s="191"/>
      <c r="M5151" s="191"/>
      <c r="N5151" s="191"/>
    </row>
    <row r="5152" spans="1:14" s="434" customFormat="1">
      <c r="A5152" s="191"/>
      <c r="B5152" s="191"/>
      <c r="C5152" s="63"/>
      <c r="D5152" s="191"/>
      <c r="E5152" s="63"/>
      <c r="F5152" s="63"/>
      <c r="G5152" s="191"/>
      <c r="H5152" s="191"/>
      <c r="I5152" s="191"/>
      <c r="J5152" s="191"/>
      <c r="K5152" s="191"/>
      <c r="L5152" s="191"/>
      <c r="M5152" s="191"/>
      <c r="N5152" s="191"/>
    </row>
    <row r="5153" spans="1:14" s="434" customFormat="1">
      <c r="A5153" s="191"/>
      <c r="B5153" s="191"/>
      <c r="C5153" s="63"/>
      <c r="D5153" s="191"/>
      <c r="E5153" s="63"/>
      <c r="F5153" s="63"/>
      <c r="G5153" s="191"/>
      <c r="H5153" s="191"/>
      <c r="I5153" s="191"/>
      <c r="J5153" s="191"/>
      <c r="K5153" s="191"/>
      <c r="L5153" s="191"/>
      <c r="M5153" s="191"/>
      <c r="N5153" s="191"/>
    </row>
    <row r="5154" spans="1:14" s="434" customFormat="1">
      <c r="A5154" s="191"/>
      <c r="B5154" s="191"/>
      <c r="C5154" s="63"/>
      <c r="D5154" s="191"/>
      <c r="E5154" s="63"/>
      <c r="F5154" s="63"/>
      <c r="G5154" s="191"/>
      <c r="H5154" s="191"/>
      <c r="I5154" s="191"/>
      <c r="J5154" s="191"/>
      <c r="K5154" s="191"/>
      <c r="L5154" s="191"/>
      <c r="M5154" s="191"/>
      <c r="N5154" s="191"/>
    </row>
    <row r="5155" spans="1:14" s="434" customFormat="1">
      <c r="A5155" s="191"/>
      <c r="B5155" s="191"/>
      <c r="C5155" s="63"/>
      <c r="D5155" s="191"/>
      <c r="E5155" s="63"/>
      <c r="F5155" s="63"/>
      <c r="G5155" s="191"/>
      <c r="H5155" s="191"/>
      <c r="I5155" s="191"/>
      <c r="J5155" s="191"/>
      <c r="K5155" s="191"/>
      <c r="L5155" s="191"/>
      <c r="M5155" s="191"/>
      <c r="N5155" s="191"/>
    </row>
    <row r="5156" spans="1:14" s="434" customFormat="1">
      <c r="A5156" s="191"/>
      <c r="B5156" s="191"/>
      <c r="C5156" s="63"/>
      <c r="D5156" s="191"/>
      <c r="E5156" s="63"/>
      <c r="F5156" s="63"/>
      <c r="G5156" s="191"/>
      <c r="H5156" s="191"/>
      <c r="I5156" s="191"/>
      <c r="J5156" s="191"/>
      <c r="K5156" s="191"/>
      <c r="L5156" s="191"/>
      <c r="M5156" s="191"/>
      <c r="N5156" s="191"/>
    </row>
    <row r="5157" spans="1:14" s="434" customFormat="1">
      <c r="A5157" s="191"/>
      <c r="B5157" s="191"/>
      <c r="C5157" s="63"/>
      <c r="D5157" s="191"/>
      <c r="E5157" s="63"/>
      <c r="F5157" s="63"/>
      <c r="G5157" s="191"/>
      <c r="H5157" s="191"/>
      <c r="I5157" s="191"/>
      <c r="J5157" s="191"/>
      <c r="K5157" s="191"/>
      <c r="L5157" s="191"/>
      <c r="M5157" s="191"/>
      <c r="N5157" s="191"/>
    </row>
    <row r="5158" spans="1:14" s="434" customFormat="1">
      <c r="A5158" s="191"/>
      <c r="B5158" s="191"/>
      <c r="C5158" s="63"/>
      <c r="D5158" s="191"/>
      <c r="E5158" s="63"/>
      <c r="F5158" s="63"/>
      <c r="G5158" s="191"/>
      <c r="H5158" s="191"/>
      <c r="I5158" s="191"/>
      <c r="J5158" s="191"/>
      <c r="K5158" s="191"/>
      <c r="L5158" s="191"/>
      <c r="M5158" s="191"/>
      <c r="N5158" s="191"/>
    </row>
    <row r="5159" spans="1:14" s="434" customFormat="1">
      <c r="A5159" s="191"/>
      <c r="B5159" s="191"/>
      <c r="C5159" s="63"/>
      <c r="D5159" s="191"/>
      <c r="E5159" s="63"/>
      <c r="F5159" s="63"/>
      <c r="G5159" s="191"/>
      <c r="H5159" s="191"/>
      <c r="I5159" s="191"/>
      <c r="J5159" s="191"/>
      <c r="K5159" s="191"/>
      <c r="L5159" s="191"/>
      <c r="M5159" s="191"/>
      <c r="N5159" s="191"/>
    </row>
    <row r="5160" spans="1:14" s="434" customFormat="1">
      <c r="A5160" s="191"/>
      <c r="B5160" s="191"/>
      <c r="C5160" s="63"/>
      <c r="D5160" s="191"/>
      <c r="E5160" s="63"/>
      <c r="F5160" s="63"/>
      <c r="G5160" s="191"/>
      <c r="H5160" s="191"/>
      <c r="I5160" s="191"/>
      <c r="J5160" s="191"/>
      <c r="K5160" s="191"/>
      <c r="L5160" s="191"/>
      <c r="M5160" s="191"/>
      <c r="N5160" s="191"/>
    </row>
    <row r="5161" spans="1:14" s="434" customFormat="1">
      <c r="A5161" s="191"/>
      <c r="B5161" s="191"/>
      <c r="C5161" s="63"/>
      <c r="D5161" s="191"/>
      <c r="E5161" s="63"/>
      <c r="F5161" s="63"/>
      <c r="G5161" s="191"/>
      <c r="H5161" s="191"/>
      <c r="I5161" s="191"/>
      <c r="J5161" s="191"/>
      <c r="K5161" s="191"/>
      <c r="L5161" s="191"/>
      <c r="M5161" s="191"/>
      <c r="N5161" s="191"/>
    </row>
    <row r="5162" spans="1:14" s="434" customFormat="1">
      <c r="A5162" s="191"/>
      <c r="B5162" s="191"/>
      <c r="C5162" s="63"/>
      <c r="D5162" s="191"/>
      <c r="E5162" s="63"/>
      <c r="F5162" s="63"/>
      <c r="G5162" s="191"/>
      <c r="H5162" s="191"/>
      <c r="I5162" s="191"/>
      <c r="J5162" s="191"/>
      <c r="K5162" s="191"/>
      <c r="L5162" s="191"/>
      <c r="M5162" s="191"/>
      <c r="N5162" s="191"/>
    </row>
    <row r="5163" spans="1:14" s="434" customFormat="1">
      <c r="A5163" s="191"/>
      <c r="B5163" s="191"/>
      <c r="C5163" s="63"/>
      <c r="D5163" s="191"/>
      <c r="E5163" s="63"/>
      <c r="F5163" s="63"/>
      <c r="G5163" s="191"/>
      <c r="H5163" s="191"/>
      <c r="I5163" s="191"/>
      <c r="J5163" s="191"/>
      <c r="K5163" s="191"/>
      <c r="L5163" s="191"/>
      <c r="M5163" s="191"/>
      <c r="N5163" s="191"/>
    </row>
    <row r="5164" spans="1:14" s="434" customFormat="1">
      <c r="A5164" s="191"/>
      <c r="B5164" s="191"/>
      <c r="C5164" s="63"/>
      <c r="D5164" s="191"/>
      <c r="E5164" s="63"/>
      <c r="F5164" s="63"/>
      <c r="G5164" s="191"/>
      <c r="H5164" s="191"/>
      <c r="I5164" s="191"/>
      <c r="J5164" s="191"/>
      <c r="K5164" s="191"/>
      <c r="L5164" s="191"/>
      <c r="M5164" s="191"/>
      <c r="N5164" s="191"/>
    </row>
    <row r="5165" spans="1:14" s="434" customFormat="1">
      <c r="A5165" s="191"/>
      <c r="B5165" s="191"/>
      <c r="C5165" s="63"/>
      <c r="D5165" s="191"/>
      <c r="E5165" s="63"/>
      <c r="F5165" s="63"/>
      <c r="G5165" s="191"/>
      <c r="H5165" s="191"/>
      <c r="I5165" s="191"/>
      <c r="J5165" s="191"/>
      <c r="K5165" s="191"/>
      <c r="L5165" s="191"/>
      <c r="M5165" s="191"/>
      <c r="N5165" s="191"/>
    </row>
    <row r="5166" spans="1:14" s="434" customFormat="1">
      <c r="A5166" s="191"/>
      <c r="B5166" s="191"/>
      <c r="C5166" s="63"/>
      <c r="D5166" s="191"/>
      <c r="E5166" s="63"/>
      <c r="F5166" s="63"/>
      <c r="G5166" s="191"/>
      <c r="H5166" s="191"/>
      <c r="I5166" s="191"/>
      <c r="J5166" s="191"/>
      <c r="K5166" s="191"/>
      <c r="L5166" s="191"/>
      <c r="M5166" s="191"/>
      <c r="N5166" s="191"/>
    </row>
    <row r="5167" spans="1:14" s="434" customFormat="1">
      <c r="A5167" s="191"/>
      <c r="B5167" s="191"/>
      <c r="C5167" s="63"/>
      <c r="D5167" s="191"/>
      <c r="E5167" s="63"/>
      <c r="F5167" s="63"/>
      <c r="G5167" s="191"/>
      <c r="H5167" s="191"/>
      <c r="I5167" s="191"/>
      <c r="J5167" s="191"/>
      <c r="K5167" s="191"/>
      <c r="L5167" s="191"/>
      <c r="M5167" s="191"/>
      <c r="N5167" s="191"/>
    </row>
    <row r="5168" spans="1:14" s="434" customFormat="1">
      <c r="A5168" s="191"/>
      <c r="B5168" s="191"/>
      <c r="C5168" s="63"/>
      <c r="D5168" s="191"/>
      <c r="E5168" s="63"/>
      <c r="F5168" s="63"/>
      <c r="G5168" s="191"/>
      <c r="H5168" s="191"/>
      <c r="I5168" s="191"/>
      <c r="J5168" s="191"/>
      <c r="K5168" s="191"/>
      <c r="L5168" s="191"/>
      <c r="M5168" s="191"/>
      <c r="N5168" s="191"/>
    </row>
    <row r="5169" spans="1:14" s="434" customFormat="1">
      <c r="A5169" s="191"/>
      <c r="B5169" s="191"/>
      <c r="C5169" s="63"/>
      <c r="D5169" s="191"/>
      <c r="E5169" s="63"/>
      <c r="F5169" s="63"/>
      <c r="G5169" s="191"/>
      <c r="H5169" s="191"/>
      <c r="I5169" s="191"/>
      <c r="J5169" s="191"/>
      <c r="K5169" s="191"/>
      <c r="L5169" s="191"/>
      <c r="M5169" s="191"/>
      <c r="N5169" s="191"/>
    </row>
    <row r="5170" spans="1:14" s="434" customFormat="1">
      <c r="A5170" s="191"/>
      <c r="B5170" s="191"/>
      <c r="C5170" s="63"/>
      <c r="D5170" s="191"/>
      <c r="E5170" s="63"/>
      <c r="F5170" s="63"/>
      <c r="G5170" s="191"/>
      <c r="H5170" s="191"/>
      <c r="I5170" s="191"/>
      <c r="J5170" s="191"/>
      <c r="K5170" s="191"/>
      <c r="L5170" s="191"/>
      <c r="M5170" s="191"/>
      <c r="N5170" s="191"/>
    </row>
    <row r="5171" spans="1:14" s="434" customFormat="1">
      <c r="A5171" s="191"/>
      <c r="B5171" s="191"/>
      <c r="C5171" s="63"/>
      <c r="D5171" s="191"/>
      <c r="E5171" s="63"/>
      <c r="F5171" s="63"/>
      <c r="G5171" s="191"/>
      <c r="H5171" s="191"/>
      <c r="I5171" s="191"/>
      <c r="J5171" s="191"/>
      <c r="K5171" s="191"/>
      <c r="L5171" s="191"/>
      <c r="M5171" s="191"/>
      <c r="N5171" s="191"/>
    </row>
    <row r="5172" spans="1:14" s="434" customFormat="1">
      <c r="A5172" s="191"/>
      <c r="B5172" s="191"/>
      <c r="C5172" s="63"/>
      <c r="D5172" s="191"/>
      <c r="E5172" s="63"/>
      <c r="F5172" s="63"/>
      <c r="G5172" s="191"/>
      <c r="H5172" s="191"/>
      <c r="I5172" s="191"/>
      <c r="J5172" s="191"/>
      <c r="K5172" s="191"/>
      <c r="L5172" s="191"/>
      <c r="M5172" s="191"/>
      <c r="N5172" s="191"/>
    </row>
    <row r="5173" spans="1:14" s="434" customFormat="1">
      <c r="A5173" s="191"/>
      <c r="B5173" s="191"/>
      <c r="C5173" s="63"/>
      <c r="D5173" s="191"/>
      <c r="E5173" s="63"/>
      <c r="F5173" s="63"/>
      <c r="G5173" s="191"/>
      <c r="H5173" s="191"/>
      <c r="I5173" s="191"/>
      <c r="J5173" s="191"/>
      <c r="K5173" s="191"/>
      <c r="L5173" s="191"/>
      <c r="M5173" s="191"/>
      <c r="N5173" s="191"/>
    </row>
    <row r="5174" spans="1:14" s="434" customFormat="1">
      <c r="A5174" s="191"/>
      <c r="B5174" s="191"/>
      <c r="C5174" s="63"/>
      <c r="D5174" s="191"/>
      <c r="E5174" s="63"/>
      <c r="F5174" s="63"/>
      <c r="G5174" s="191"/>
      <c r="H5174" s="191"/>
      <c r="I5174" s="191"/>
      <c r="J5174" s="191"/>
      <c r="K5174" s="191"/>
      <c r="L5174" s="191"/>
      <c r="M5174" s="191"/>
      <c r="N5174" s="191"/>
    </row>
    <row r="5175" spans="1:14" s="434" customFormat="1">
      <c r="A5175" s="191"/>
      <c r="B5175" s="191"/>
      <c r="C5175" s="63"/>
      <c r="D5175" s="191"/>
      <c r="E5175" s="63"/>
      <c r="F5175" s="63"/>
      <c r="G5175" s="191"/>
      <c r="H5175" s="191"/>
      <c r="I5175" s="191"/>
      <c r="J5175" s="191"/>
      <c r="K5175" s="191"/>
      <c r="L5175" s="191"/>
      <c r="M5175" s="191"/>
      <c r="N5175" s="191"/>
    </row>
    <row r="5176" spans="1:14" s="434" customFormat="1">
      <c r="A5176" s="191"/>
      <c r="B5176" s="191"/>
      <c r="C5176" s="63"/>
      <c r="D5176" s="191"/>
      <c r="E5176" s="63"/>
      <c r="F5176" s="63"/>
      <c r="G5176" s="191"/>
      <c r="H5176" s="191"/>
      <c r="I5176" s="191"/>
      <c r="J5176" s="191"/>
      <c r="K5176" s="191"/>
      <c r="L5176" s="191"/>
      <c r="M5176" s="191"/>
      <c r="N5176" s="191"/>
    </row>
    <row r="5177" spans="1:14" s="434" customFormat="1">
      <c r="A5177" s="191"/>
      <c r="B5177" s="191"/>
      <c r="C5177" s="63"/>
      <c r="D5177" s="191"/>
      <c r="E5177" s="63"/>
      <c r="F5177" s="63"/>
      <c r="G5177" s="191"/>
      <c r="H5177" s="191"/>
      <c r="I5177" s="191"/>
      <c r="J5177" s="191"/>
      <c r="K5177" s="191"/>
      <c r="L5177" s="191"/>
      <c r="M5177" s="191"/>
      <c r="N5177" s="191"/>
    </row>
    <row r="5178" spans="1:14" s="434" customFormat="1">
      <c r="A5178" s="191"/>
      <c r="B5178" s="191"/>
      <c r="C5178" s="63"/>
      <c r="D5178" s="191"/>
      <c r="E5178" s="63"/>
      <c r="F5178" s="63"/>
      <c r="G5178" s="191"/>
      <c r="H5178" s="191"/>
      <c r="I5178" s="191"/>
      <c r="J5178" s="191"/>
      <c r="K5178" s="191"/>
      <c r="L5178" s="191"/>
      <c r="M5178" s="191"/>
      <c r="N5178" s="191"/>
    </row>
    <row r="5179" spans="1:14" s="434" customFormat="1">
      <c r="A5179" s="191"/>
      <c r="B5179" s="191"/>
      <c r="C5179" s="63"/>
      <c r="D5179" s="191"/>
      <c r="E5179" s="63"/>
      <c r="F5179" s="63"/>
      <c r="G5179" s="191"/>
      <c r="H5179" s="191"/>
      <c r="I5179" s="191"/>
      <c r="J5179" s="191"/>
      <c r="K5179" s="191"/>
      <c r="L5179" s="191"/>
      <c r="M5179" s="191"/>
      <c r="N5179" s="191"/>
    </row>
    <row r="5180" spans="1:14" s="434" customFormat="1">
      <c r="A5180" s="191"/>
      <c r="B5180" s="191"/>
      <c r="C5180" s="63"/>
      <c r="D5180" s="191"/>
      <c r="E5180" s="63"/>
      <c r="F5180" s="63"/>
      <c r="G5180" s="191"/>
      <c r="H5180" s="191"/>
      <c r="I5180" s="191"/>
      <c r="J5180" s="191"/>
      <c r="K5180" s="191"/>
      <c r="L5180" s="191"/>
      <c r="M5180" s="191"/>
      <c r="N5180" s="191"/>
    </row>
    <row r="5181" spans="1:14" s="434" customFormat="1">
      <c r="A5181" s="191"/>
      <c r="B5181" s="191"/>
      <c r="C5181" s="63"/>
      <c r="D5181" s="191"/>
      <c r="E5181" s="63"/>
      <c r="F5181" s="63"/>
      <c r="G5181" s="191"/>
      <c r="H5181" s="191"/>
      <c r="I5181" s="191"/>
      <c r="J5181" s="191"/>
      <c r="K5181" s="191"/>
      <c r="L5181" s="191"/>
      <c r="M5181" s="191"/>
      <c r="N5181" s="191"/>
    </row>
    <row r="5182" spans="1:14" s="434" customFormat="1">
      <c r="A5182" s="191"/>
      <c r="B5182" s="191"/>
      <c r="C5182" s="63"/>
      <c r="D5182" s="191"/>
      <c r="E5182" s="63"/>
      <c r="F5182" s="63"/>
      <c r="G5182" s="191"/>
      <c r="H5182" s="191"/>
      <c r="I5182" s="191"/>
      <c r="J5182" s="191"/>
      <c r="K5182" s="191"/>
      <c r="L5182" s="191"/>
      <c r="M5182" s="191"/>
      <c r="N5182" s="191"/>
    </row>
    <row r="5183" spans="1:14" s="434" customFormat="1">
      <c r="A5183" s="191"/>
      <c r="B5183" s="191"/>
      <c r="C5183" s="63"/>
      <c r="D5183" s="191"/>
      <c r="E5183" s="63"/>
      <c r="F5183" s="63"/>
      <c r="G5183" s="191"/>
      <c r="H5183" s="191"/>
      <c r="I5183" s="191"/>
      <c r="J5183" s="191"/>
      <c r="K5183" s="191"/>
      <c r="L5183" s="191"/>
      <c r="M5183" s="191"/>
      <c r="N5183" s="191"/>
    </row>
    <row r="5184" spans="1:14" s="434" customFormat="1">
      <c r="A5184" s="191"/>
      <c r="B5184" s="191"/>
      <c r="C5184" s="63"/>
      <c r="D5184" s="191"/>
      <c r="E5184" s="63"/>
      <c r="F5184" s="63"/>
      <c r="G5184" s="191"/>
      <c r="H5184" s="191"/>
      <c r="I5184" s="191"/>
      <c r="J5184" s="191"/>
      <c r="K5184" s="191"/>
      <c r="L5184" s="191"/>
      <c r="M5184" s="191"/>
      <c r="N5184" s="191"/>
    </row>
    <row r="5185" spans="1:14" s="434" customFormat="1">
      <c r="A5185" s="191"/>
      <c r="B5185" s="191"/>
      <c r="C5185" s="63"/>
      <c r="D5185" s="191"/>
      <c r="E5185" s="63"/>
      <c r="F5185" s="63"/>
      <c r="G5185" s="191"/>
      <c r="H5185" s="191"/>
      <c r="I5185" s="191"/>
      <c r="J5185" s="191"/>
      <c r="K5185" s="191"/>
      <c r="L5185" s="191"/>
      <c r="M5185" s="191"/>
      <c r="N5185" s="191"/>
    </row>
    <row r="5186" spans="1:14" s="434" customFormat="1">
      <c r="A5186" s="191"/>
      <c r="B5186" s="191"/>
      <c r="C5186" s="63"/>
      <c r="D5186" s="191"/>
      <c r="E5186" s="63"/>
      <c r="F5186" s="63"/>
      <c r="G5186" s="191"/>
      <c r="H5186" s="191"/>
      <c r="I5186" s="191"/>
      <c r="J5186" s="191"/>
      <c r="K5186" s="191"/>
      <c r="L5186" s="191"/>
      <c r="M5186" s="191"/>
      <c r="N5186" s="191"/>
    </row>
    <row r="5187" spans="1:14" s="434" customFormat="1">
      <c r="A5187" s="191"/>
      <c r="B5187" s="191"/>
      <c r="C5187" s="63"/>
      <c r="D5187" s="191"/>
      <c r="E5187" s="63"/>
      <c r="F5187" s="63"/>
      <c r="G5187" s="191"/>
      <c r="H5187" s="191"/>
      <c r="I5187" s="191"/>
      <c r="J5187" s="191"/>
      <c r="K5187" s="191"/>
      <c r="L5187" s="191"/>
      <c r="M5187" s="191"/>
      <c r="N5187" s="191"/>
    </row>
    <row r="5188" spans="1:14" s="434" customFormat="1">
      <c r="A5188" s="191"/>
      <c r="B5188" s="191"/>
      <c r="C5188" s="63"/>
      <c r="D5188" s="191"/>
      <c r="E5188" s="63"/>
      <c r="F5188" s="63"/>
      <c r="G5188" s="191"/>
      <c r="H5188" s="191"/>
      <c r="I5188" s="191"/>
      <c r="J5188" s="191"/>
      <c r="K5188" s="191"/>
      <c r="L5188" s="191"/>
      <c r="M5188" s="191"/>
      <c r="N5188" s="191"/>
    </row>
    <row r="5189" spans="1:14" s="434" customFormat="1">
      <c r="A5189" s="191"/>
      <c r="B5189" s="191"/>
      <c r="C5189" s="63"/>
      <c r="D5189" s="191"/>
      <c r="E5189" s="63"/>
      <c r="F5189" s="63"/>
      <c r="G5189" s="191"/>
      <c r="H5189" s="191"/>
      <c r="I5189" s="191"/>
      <c r="J5189" s="191"/>
      <c r="K5189" s="191"/>
      <c r="L5189" s="191"/>
      <c r="M5189" s="191"/>
      <c r="N5189" s="191"/>
    </row>
    <row r="5190" spans="1:14" s="434" customFormat="1">
      <c r="A5190" s="191"/>
      <c r="B5190" s="191"/>
      <c r="C5190" s="63"/>
      <c r="D5190" s="191"/>
      <c r="E5190" s="63"/>
      <c r="F5190" s="63"/>
      <c r="G5190" s="191"/>
      <c r="H5190" s="191"/>
      <c r="I5190" s="191"/>
      <c r="J5190" s="191"/>
      <c r="K5190" s="191"/>
      <c r="L5190" s="191"/>
      <c r="M5190" s="191"/>
      <c r="N5190" s="191"/>
    </row>
    <row r="5191" spans="1:14" s="434" customFormat="1">
      <c r="A5191" s="191"/>
      <c r="B5191" s="191"/>
      <c r="C5191" s="63"/>
      <c r="D5191" s="191"/>
      <c r="E5191" s="63"/>
      <c r="F5191" s="63"/>
      <c r="G5191" s="191"/>
      <c r="H5191" s="191"/>
      <c r="I5191" s="191"/>
      <c r="J5191" s="191"/>
      <c r="K5191" s="191"/>
      <c r="L5191" s="191"/>
      <c r="M5191" s="191"/>
      <c r="N5191" s="191"/>
    </row>
    <row r="5192" spans="1:14" s="434" customFormat="1">
      <c r="A5192" s="191"/>
      <c r="B5192" s="191"/>
      <c r="C5192" s="63"/>
      <c r="D5192" s="191"/>
      <c r="E5192" s="63"/>
      <c r="F5192" s="63"/>
      <c r="G5192" s="191"/>
      <c r="H5192" s="191"/>
      <c r="I5192" s="191"/>
      <c r="J5192" s="191"/>
      <c r="K5192" s="191"/>
      <c r="L5192" s="191"/>
      <c r="M5192" s="191"/>
      <c r="N5192" s="191"/>
    </row>
    <row r="5193" spans="1:14" s="434" customFormat="1">
      <c r="A5193" s="191"/>
      <c r="B5193" s="191"/>
      <c r="C5193" s="63"/>
      <c r="D5193" s="191"/>
      <c r="E5193" s="63"/>
      <c r="F5193" s="63"/>
      <c r="G5193" s="191"/>
      <c r="H5193" s="191"/>
      <c r="I5193" s="191"/>
      <c r="J5193" s="191"/>
      <c r="K5193" s="191"/>
      <c r="L5193" s="191"/>
      <c r="M5193" s="191"/>
      <c r="N5193" s="191"/>
    </row>
    <row r="5194" spans="1:14" s="434" customFormat="1">
      <c r="A5194" s="191"/>
      <c r="B5194" s="191"/>
      <c r="C5194" s="63"/>
      <c r="D5194" s="191"/>
      <c r="E5194" s="63"/>
      <c r="F5194" s="63"/>
      <c r="G5194" s="191"/>
      <c r="H5194" s="191"/>
      <c r="I5194" s="191"/>
      <c r="J5194" s="191"/>
      <c r="K5194" s="191"/>
      <c r="L5194" s="191"/>
      <c r="M5194" s="191"/>
      <c r="N5194" s="191"/>
    </row>
    <row r="5195" spans="1:14" s="434" customFormat="1">
      <c r="A5195" s="191"/>
      <c r="B5195" s="191"/>
      <c r="C5195" s="63"/>
      <c r="D5195" s="191"/>
      <c r="E5195" s="63"/>
      <c r="F5195" s="63"/>
      <c r="G5195" s="191"/>
      <c r="H5195" s="191"/>
      <c r="I5195" s="191"/>
      <c r="J5195" s="191"/>
      <c r="K5195" s="191"/>
      <c r="L5195" s="191"/>
      <c r="M5195" s="191"/>
      <c r="N5195" s="191"/>
    </row>
    <row r="5196" spans="1:14" s="434" customFormat="1">
      <c r="A5196" s="191"/>
      <c r="B5196" s="191"/>
      <c r="C5196" s="63"/>
      <c r="D5196" s="191"/>
      <c r="E5196" s="63"/>
      <c r="F5196" s="63"/>
      <c r="G5196" s="191"/>
      <c r="H5196" s="191"/>
      <c r="I5196" s="191"/>
      <c r="J5196" s="191"/>
      <c r="K5196" s="191"/>
      <c r="L5196" s="191"/>
      <c r="M5196" s="191"/>
      <c r="N5196" s="191"/>
    </row>
    <row r="5197" spans="1:14" s="434" customFormat="1">
      <c r="A5197" s="191"/>
      <c r="B5197" s="191"/>
      <c r="C5197" s="63"/>
      <c r="D5197" s="191"/>
      <c r="E5197" s="63"/>
      <c r="F5197" s="63"/>
      <c r="G5197" s="191"/>
      <c r="H5197" s="191"/>
      <c r="I5197" s="191"/>
      <c r="J5197" s="191"/>
      <c r="K5197" s="191"/>
      <c r="L5197" s="191"/>
      <c r="M5197" s="191"/>
      <c r="N5197" s="191"/>
    </row>
    <row r="5198" spans="1:14" s="434" customFormat="1">
      <c r="A5198" s="191"/>
      <c r="B5198" s="191"/>
      <c r="C5198" s="63"/>
      <c r="D5198" s="191"/>
      <c r="E5198" s="63"/>
      <c r="F5198" s="63"/>
      <c r="G5198" s="191"/>
      <c r="H5198" s="191"/>
      <c r="I5198" s="191"/>
      <c r="J5198" s="191"/>
      <c r="K5198" s="191"/>
      <c r="L5198" s="191"/>
      <c r="M5198" s="191"/>
      <c r="N5198" s="191"/>
    </row>
    <row r="5199" spans="1:14" s="434" customFormat="1">
      <c r="A5199" s="191"/>
      <c r="B5199" s="191"/>
      <c r="C5199" s="63"/>
      <c r="D5199" s="191"/>
      <c r="E5199" s="63"/>
      <c r="F5199" s="63"/>
      <c r="G5199" s="191"/>
      <c r="H5199" s="191"/>
      <c r="I5199" s="191"/>
      <c r="J5199" s="191"/>
      <c r="K5199" s="191"/>
      <c r="L5199" s="191"/>
      <c r="M5199" s="191"/>
      <c r="N5199" s="191"/>
    </row>
    <row r="5200" spans="1:14" s="434" customFormat="1">
      <c r="A5200" s="191"/>
      <c r="B5200" s="191"/>
      <c r="C5200" s="63"/>
      <c r="D5200" s="191"/>
      <c r="E5200" s="63"/>
      <c r="F5200" s="63"/>
      <c r="G5200" s="191"/>
      <c r="H5200" s="191"/>
      <c r="I5200" s="191"/>
      <c r="J5200" s="191"/>
      <c r="K5200" s="191"/>
      <c r="L5200" s="191"/>
      <c r="M5200" s="191"/>
      <c r="N5200" s="191"/>
    </row>
    <row r="5201" spans="1:14" s="434" customFormat="1">
      <c r="A5201" s="191"/>
      <c r="B5201" s="191"/>
      <c r="C5201" s="63"/>
      <c r="D5201" s="191"/>
      <c r="E5201" s="63"/>
      <c r="F5201" s="63"/>
      <c r="G5201" s="191"/>
      <c r="H5201" s="191"/>
      <c r="I5201" s="191"/>
      <c r="J5201" s="191"/>
      <c r="K5201" s="191"/>
      <c r="L5201" s="191"/>
      <c r="M5201" s="191"/>
      <c r="N5201" s="191"/>
    </row>
    <row r="5202" spans="1:14" s="434" customFormat="1">
      <c r="A5202" s="191"/>
      <c r="B5202" s="191"/>
      <c r="C5202" s="63"/>
      <c r="D5202" s="191"/>
      <c r="E5202" s="63"/>
      <c r="F5202" s="63"/>
      <c r="G5202" s="191"/>
      <c r="H5202" s="191"/>
      <c r="I5202" s="191"/>
      <c r="J5202" s="191"/>
      <c r="K5202" s="191"/>
      <c r="L5202" s="191"/>
      <c r="M5202" s="191"/>
      <c r="N5202" s="191"/>
    </row>
    <row r="5203" spans="1:14" s="434" customFormat="1">
      <c r="A5203" s="191"/>
      <c r="B5203" s="191"/>
      <c r="C5203" s="63"/>
      <c r="D5203" s="191"/>
      <c r="E5203" s="63"/>
      <c r="F5203" s="63"/>
      <c r="G5203" s="191"/>
      <c r="H5203" s="191"/>
      <c r="I5203" s="191"/>
      <c r="J5203" s="191"/>
      <c r="K5203" s="191"/>
      <c r="L5203" s="191"/>
      <c r="M5203" s="191"/>
      <c r="N5203" s="191"/>
    </row>
    <row r="5204" spans="1:14" s="434" customFormat="1">
      <c r="A5204" s="191"/>
      <c r="B5204" s="191"/>
      <c r="C5204" s="63"/>
      <c r="D5204" s="191"/>
      <c r="E5204" s="63"/>
      <c r="F5204" s="63"/>
      <c r="G5204" s="191"/>
      <c r="H5204" s="191"/>
      <c r="I5204" s="191"/>
      <c r="J5204" s="191"/>
      <c r="K5204" s="191"/>
      <c r="L5204" s="191"/>
      <c r="M5204" s="191"/>
      <c r="N5204" s="191"/>
    </row>
    <row r="5205" spans="1:14" s="434" customFormat="1">
      <c r="A5205" s="191"/>
      <c r="B5205" s="191"/>
      <c r="C5205" s="63"/>
      <c r="D5205" s="191"/>
      <c r="E5205" s="63"/>
      <c r="F5205" s="63"/>
      <c r="G5205" s="191"/>
      <c r="H5205" s="191"/>
      <c r="I5205" s="191"/>
      <c r="J5205" s="191"/>
      <c r="K5205" s="191"/>
      <c r="L5205" s="191"/>
      <c r="M5205" s="191"/>
      <c r="N5205" s="191"/>
    </row>
    <row r="5206" spans="1:14" s="434" customFormat="1">
      <c r="A5206" s="191"/>
      <c r="B5206" s="191"/>
      <c r="C5206" s="63"/>
      <c r="D5206" s="191"/>
      <c r="E5206" s="63"/>
      <c r="F5206" s="63"/>
      <c r="G5206" s="191"/>
      <c r="H5206" s="191"/>
      <c r="I5206" s="191"/>
      <c r="J5206" s="191"/>
      <c r="K5206" s="191"/>
      <c r="L5206" s="191"/>
      <c r="M5206" s="191"/>
      <c r="N5206" s="191"/>
    </row>
    <row r="5207" spans="1:14" s="434" customFormat="1">
      <c r="A5207" s="191"/>
      <c r="B5207" s="191"/>
      <c r="C5207" s="63"/>
      <c r="D5207" s="191"/>
      <c r="E5207" s="63"/>
      <c r="F5207" s="63"/>
      <c r="G5207" s="191"/>
      <c r="H5207" s="191"/>
      <c r="I5207" s="191"/>
      <c r="J5207" s="191"/>
      <c r="K5207" s="191"/>
      <c r="L5207" s="191"/>
      <c r="M5207" s="191"/>
      <c r="N5207" s="191"/>
    </row>
    <row r="5208" spans="1:14" s="434" customFormat="1">
      <c r="A5208" s="191"/>
      <c r="B5208" s="191"/>
      <c r="C5208" s="63"/>
      <c r="D5208" s="191"/>
      <c r="E5208" s="63"/>
      <c r="F5208" s="63"/>
      <c r="G5208" s="191"/>
      <c r="H5208" s="191"/>
      <c r="I5208" s="191"/>
      <c r="J5208" s="191"/>
      <c r="K5208" s="191"/>
      <c r="L5208" s="191"/>
      <c r="M5208" s="191"/>
      <c r="N5208" s="191"/>
    </row>
    <row r="5209" spans="1:14" s="434" customFormat="1">
      <c r="A5209" s="191"/>
      <c r="B5209" s="191"/>
      <c r="C5209" s="63"/>
      <c r="D5209" s="191"/>
      <c r="E5209" s="63"/>
      <c r="F5209" s="63"/>
      <c r="G5209" s="191"/>
      <c r="H5209" s="191"/>
      <c r="I5209" s="191"/>
      <c r="J5209" s="191"/>
      <c r="K5209" s="191"/>
      <c r="L5209" s="191"/>
      <c r="M5209" s="191"/>
      <c r="N5209" s="191"/>
    </row>
    <row r="5210" spans="1:14" s="434" customFormat="1">
      <c r="A5210" s="191"/>
      <c r="B5210" s="191"/>
      <c r="C5210" s="63"/>
      <c r="D5210" s="191"/>
      <c r="E5210" s="63"/>
      <c r="F5210" s="63"/>
      <c r="G5210" s="191"/>
      <c r="H5210" s="191"/>
      <c r="I5210" s="191"/>
      <c r="J5210" s="191"/>
      <c r="K5210" s="191"/>
      <c r="L5210" s="191"/>
      <c r="M5210" s="191"/>
      <c r="N5210" s="191"/>
    </row>
    <row r="5211" spans="1:14" s="434" customFormat="1">
      <c r="A5211" s="191"/>
      <c r="B5211" s="191"/>
      <c r="C5211" s="63"/>
      <c r="D5211" s="191"/>
      <c r="E5211" s="63"/>
      <c r="F5211" s="63"/>
      <c r="G5211" s="191"/>
      <c r="H5211" s="191"/>
      <c r="I5211" s="191"/>
      <c r="J5211" s="191"/>
      <c r="K5211" s="191"/>
      <c r="L5211" s="191"/>
      <c r="M5211" s="191"/>
      <c r="N5211" s="191"/>
    </row>
    <row r="5212" spans="1:14" s="434" customFormat="1">
      <c r="A5212" s="191"/>
      <c r="B5212" s="191"/>
      <c r="C5212" s="63"/>
      <c r="D5212" s="191"/>
      <c r="E5212" s="63"/>
      <c r="F5212" s="63"/>
      <c r="G5212" s="191"/>
      <c r="H5212" s="191"/>
      <c r="I5212" s="191"/>
      <c r="J5212" s="191"/>
      <c r="K5212" s="191"/>
      <c r="L5212" s="191"/>
      <c r="M5212" s="191"/>
      <c r="N5212" s="191"/>
    </row>
    <row r="5213" spans="1:14" s="434" customFormat="1">
      <c r="A5213" s="191"/>
      <c r="B5213" s="191"/>
      <c r="C5213" s="63"/>
      <c r="D5213" s="191"/>
      <c r="E5213" s="63"/>
      <c r="F5213" s="63"/>
      <c r="G5213" s="191"/>
      <c r="H5213" s="191"/>
      <c r="I5213" s="191"/>
      <c r="J5213" s="191"/>
      <c r="K5213" s="191"/>
      <c r="L5213" s="191"/>
      <c r="M5213" s="191"/>
      <c r="N5213" s="191"/>
    </row>
    <row r="5214" spans="1:14" s="434" customFormat="1">
      <c r="A5214" s="191"/>
      <c r="B5214" s="191"/>
      <c r="C5214" s="63"/>
      <c r="D5214" s="191"/>
      <c r="E5214" s="63"/>
      <c r="F5214" s="63"/>
      <c r="G5214" s="191"/>
      <c r="H5214" s="191"/>
      <c r="I5214" s="191"/>
      <c r="J5214" s="191"/>
      <c r="K5214" s="191"/>
      <c r="L5214" s="191"/>
      <c r="M5214" s="191"/>
      <c r="N5214" s="191"/>
    </row>
    <row r="5215" spans="1:14" s="434" customFormat="1">
      <c r="A5215" s="191"/>
      <c r="B5215" s="191"/>
      <c r="C5215" s="63"/>
      <c r="D5215" s="191"/>
      <c r="E5215" s="63"/>
      <c r="F5215" s="63"/>
      <c r="G5215" s="191"/>
      <c r="H5215" s="191"/>
      <c r="I5215" s="191"/>
      <c r="J5215" s="191"/>
      <c r="K5215" s="191"/>
      <c r="L5215" s="191"/>
      <c r="M5215" s="191"/>
      <c r="N5215" s="191"/>
    </row>
    <row r="5216" spans="1:14" s="434" customFormat="1">
      <c r="A5216" s="191"/>
      <c r="B5216" s="191"/>
      <c r="C5216" s="63"/>
      <c r="D5216" s="191"/>
      <c r="E5216" s="63"/>
      <c r="F5216" s="63"/>
      <c r="G5216" s="191"/>
      <c r="H5216" s="191"/>
      <c r="I5216" s="191"/>
      <c r="J5216" s="191"/>
      <c r="K5216" s="191"/>
      <c r="L5216" s="191"/>
      <c r="M5216" s="191"/>
      <c r="N5216" s="191"/>
    </row>
    <row r="5217" spans="1:14" s="434" customFormat="1">
      <c r="A5217" s="191"/>
      <c r="B5217" s="191"/>
      <c r="C5217" s="63"/>
      <c r="D5217" s="191"/>
      <c r="E5217" s="63"/>
      <c r="F5217" s="63"/>
      <c r="G5217" s="191"/>
      <c r="H5217" s="191"/>
      <c r="I5217" s="191"/>
      <c r="J5217" s="191"/>
      <c r="K5217" s="191"/>
      <c r="L5217" s="191"/>
      <c r="M5217" s="191"/>
      <c r="N5217" s="191"/>
    </row>
    <row r="5218" spans="1:14" s="434" customFormat="1">
      <c r="A5218" s="191"/>
      <c r="B5218" s="191"/>
      <c r="C5218" s="63"/>
      <c r="D5218" s="191"/>
      <c r="E5218" s="63"/>
      <c r="F5218" s="63"/>
      <c r="G5218" s="191"/>
      <c r="H5218" s="191"/>
      <c r="I5218" s="191"/>
      <c r="J5218" s="191"/>
      <c r="K5218" s="191"/>
      <c r="L5218" s="191"/>
      <c r="M5218" s="191"/>
      <c r="N5218" s="191"/>
    </row>
    <row r="5219" spans="1:14" s="434" customFormat="1">
      <c r="A5219" s="191"/>
      <c r="B5219" s="191"/>
      <c r="C5219" s="63"/>
      <c r="D5219" s="191"/>
      <c r="E5219" s="63"/>
      <c r="F5219" s="63"/>
      <c r="G5219" s="191"/>
      <c r="H5219" s="191"/>
      <c r="I5219" s="191"/>
      <c r="J5219" s="191"/>
      <c r="K5219" s="191"/>
      <c r="L5219" s="191"/>
      <c r="M5219" s="191"/>
      <c r="N5219" s="191"/>
    </row>
    <row r="5220" spans="1:14" s="434" customFormat="1">
      <c r="A5220" s="191"/>
      <c r="B5220" s="191"/>
      <c r="C5220" s="63"/>
      <c r="D5220" s="191"/>
      <c r="E5220" s="63"/>
      <c r="F5220" s="63"/>
      <c r="G5220" s="191"/>
      <c r="H5220" s="191"/>
      <c r="I5220" s="191"/>
      <c r="J5220" s="191"/>
      <c r="K5220" s="191"/>
      <c r="L5220" s="191"/>
      <c r="M5220" s="191"/>
      <c r="N5220" s="191"/>
    </row>
    <row r="5221" spans="1:14" s="434" customFormat="1">
      <c r="A5221" s="191"/>
      <c r="B5221" s="191"/>
      <c r="C5221" s="63"/>
      <c r="D5221" s="191"/>
      <c r="E5221" s="63"/>
      <c r="F5221" s="63"/>
      <c r="G5221" s="191"/>
      <c r="H5221" s="191"/>
      <c r="I5221" s="191"/>
      <c r="J5221" s="191"/>
      <c r="K5221" s="191"/>
      <c r="L5221" s="191"/>
      <c r="M5221" s="191"/>
      <c r="N5221" s="191"/>
    </row>
    <row r="5222" spans="1:14" s="434" customFormat="1">
      <c r="A5222" s="191"/>
      <c r="B5222" s="191"/>
      <c r="C5222" s="63"/>
      <c r="D5222" s="191"/>
      <c r="E5222" s="63"/>
      <c r="F5222" s="63"/>
      <c r="G5222" s="191"/>
      <c r="H5222" s="191"/>
      <c r="I5222" s="191"/>
      <c r="J5222" s="191"/>
      <c r="K5222" s="191"/>
      <c r="L5222" s="191"/>
      <c r="M5222" s="191"/>
      <c r="N5222" s="191"/>
    </row>
    <row r="5223" spans="1:14" s="434" customFormat="1">
      <c r="A5223" s="191"/>
      <c r="B5223" s="191"/>
      <c r="C5223" s="63"/>
      <c r="D5223" s="191"/>
      <c r="E5223" s="63"/>
      <c r="F5223" s="63"/>
      <c r="G5223" s="191"/>
      <c r="H5223" s="191"/>
      <c r="I5223" s="191"/>
      <c r="J5223" s="191"/>
      <c r="K5223" s="191"/>
      <c r="L5223" s="191"/>
      <c r="M5223" s="191"/>
      <c r="N5223" s="191"/>
    </row>
    <row r="5224" spans="1:14" s="434" customFormat="1">
      <c r="A5224" s="191"/>
      <c r="B5224" s="191"/>
      <c r="C5224" s="63"/>
      <c r="D5224" s="191"/>
      <c r="E5224" s="63"/>
      <c r="F5224" s="63"/>
      <c r="G5224" s="191"/>
      <c r="H5224" s="191"/>
      <c r="I5224" s="191"/>
      <c r="J5224" s="191"/>
      <c r="K5224" s="191"/>
      <c r="L5224" s="191"/>
      <c r="M5224" s="191"/>
      <c r="N5224" s="191"/>
    </row>
    <row r="5225" spans="1:14" s="434" customFormat="1">
      <c r="A5225" s="191"/>
      <c r="B5225" s="191"/>
      <c r="C5225" s="63"/>
      <c r="D5225" s="191"/>
      <c r="E5225" s="63"/>
      <c r="F5225" s="63"/>
      <c r="G5225" s="191"/>
      <c r="H5225" s="191"/>
      <c r="I5225" s="191"/>
      <c r="J5225" s="191"/>
      <c r="K5225" s="191"/>
      <c r="L5225" s="191"/>
      <c r="M5225" s="191"/>
      <c r="N5225" s="191"/>
    </row>
    <row r="5226" spans="1:14" s="434" customFormat="1">
      <c r="A5226" s="191"/>
      <c r="B5226" s="191"/>
      <c r="C5226" s="63"/>
      <c r="D5226" s="191"/>
      <c r="E5226" s="63"/>
      <c r="F5226" s="63"/>
      <c r="G5226" s="191"/>
      <c r="H5226" s="191"/>
      <c r="I5226" s="191"/>
      <c r="J5226" s="191"/>
      <c r="K5226" s="191"/>
      <c r="L5226" s="191"/>
      <c r="M5226" s="191"/>
      <c r="N5226" s="191"/>
    </row>
    <row r="5227" spans="1:14" s="434" customFormat="1">
      <c r="A5227" s="191"/>
      <c r="B5227" s="191"/>
      <c r="C5227" s="63"/>
      <c r="D5227" s="191"/>
      <c r="E5227" s="63"/>
      <c r="F5227" s="63"/>
      <c r="G5227" s="191"/>
      <c r="H5227" s="191"/>
      <c r="I5227" s="191"/>
      <c r="J5227" s="191"/>
      <c r="K5227" s="191"/>
      <c r="L5227" s="191"/>
      <c r="M5227" s="191"/>
      <c r="N5227" s="191"/>
    </row>
    <row r="5228" spans="1:14" s="434" customFormat="1">
      <c r="A5228" s="191"/>
      <c r="B5228" s="191"/>
      <c r="C5228" s="63"/>
      <c r="D5228" s="191"/>
      <c r="E5228" s="63"/>
      <c r="F5228" s="63"/>
      <c r="G5228" s="191"/>
      <c r="H5228" s="191"/>
      <c r="I5228" s="191"/>
      <c r="J5228" s="191"/>
      <c r="K5228" s="191"/>
      <c r="L5228" s="191"/>
      <c r="M5228" s="191"/>
      <c r="N5228" s="191"/>
    </row>
    <row r="5229" spans="1:14" s="434" customFormat="1">
      <c r="A5229" s="191"/>
      <c r="B5229" s="191"/>
      <c r="C5229" s="63"/>
      <c r="D5229" s="191"/>
      <c r="E5229" s="63"/>
      <c r="F5229" s="63"/>
      <c r="G5229" s="191"/>
      <c r="H5229" s="191"/>
      <c r="I5229" s="191"/>
      <c r="J5229" s="191"/>
      <c r="K5229" s="191"/>
      <c r="L5229" s="191"/>
      <c r="M5229" s="191"/>
      <c r="N5229" s="191"/>
    </row>
    <row r="5230" spans="1:14" s="434" customFormat="1">
      <c r="A5230" s="191"/>
      <c r="B5230" s="191"/>
      <c r="C5230" s="63"/>
      <c r="D5230" s="191"/>
      <c r="E5230" s="63"/>
      <c r="F5230" s="63"/>
      <c r="G5230" s="191"/>
      <c r="H5230" s="191"/>
      <c r="I5230" s="191"/>
      <c r="J5230" s="191"/>
      <c r="K5230" s="191"/>
      <c r="L5230" s="191"/>
      <c r="M5230" s="191"/>
      <c r="N5230" s="191"/>
    </row>
    <row r="5231" spans="1:14" s="434" customFormat="1">
      <c r="A5231" s="191"/>
      <c r="B5231" s="191"/>
      <c r="C5231" s="63"/>
      <c r="D5231" s="191"/>
      <c r="E5231" s="63"/>
      <c r="F5231" s="63"/>
      <c r="G5231" s="191"/>
      <c r="H5231" s="191"/>
      <c r="I5231" s="191"/>
      <c r="J5231" s="191"/>
      <c r="K5231" s="191"/>
      <c r="L5231" s="191"/>
      <c r="M5231" s="191"/>
      <c r="N5231" s="191"/>
    </row>
    <row r="5232" spans="1:14" s="434" customFormat="1">
      <c r="A5232" s="191"/>
      <c r="B5232" s="191"/>
      <c r="C5232" s="63"/>
      <c r="D5232" s="191"/>
      <c r="E5232" s="63"/>
      <c r="F5232" s="63"/>
      <c r="G5232" s="191"/>
      <c r="H5232" s="191"/>
      <c r="I5232" s="191"/>
      <c r="J5232" s="191"/>
      <c r="K5232" s="191"/>
      <c r="L5232" s="191"/>
      <c r="M5232" s="191"/>
      <c r="N5232" s="191"/>
    </row>
    <row r="5233" spans="1:14" s="434" customFormat="1">
      <c r="A5233" s="191"/>
      <c r="B5233" s="191"/>
      <c r="C5233" s="63"/>
      <c r="D5233" s="191"/>
      <c r="E5233" s="63"/>
      <c r="F5233" s="63"/>
      <c r="G5233" s="191"/>
      <c r="H5233" s="191"/>
      <c r="I5233" s="191"/>
      <c r="J5233" s="191"/>
      <c r="K5233" s="191"/>
      <c r="L5233" s="191"/>
      <c r="M5233" s="191"/>
      <c r="N5233" s="191"/>
    </row>
    <row r="5234" spans="1:14" s="434" customFormat="1">
      <c r="A5234" s="191"/>
      <c r="B5234" s="191"/>
      <c r="C5234" s="63"/>
      <c r="D5234" s="191"/>
      <c r="E5234" s="63"/>
      <c r="F5234" s="63"/>
      <c r="G5234" s="191"/>
      <c r="H5234" s="191"/>
      <c r="I5234" s="191"/>
      <c r="J5234" s="191"/>
      <c r="K5234" s="191"/>
      <c r="L5234" s="191"/>
      <c r="M5234" s="191"/>
      <c r="N5234" s="191"/>
    </row>
    <row r="5235" spans="1:14" s="434" customFormat="1">
      <c r="A5235" s="191"/>
      <c r="B5235" s="191"/>
      <c r="C5235" s="63"/>
      <c r="D5235" s="191"/>
      <c r="E5235" s="63"/>
      <c r="F5235" s="63"/>
      <c r="G5235" s="191"/>
      <c r="H5235" s="191"/>
      <c r="I5235" s="191"/>
      <c r="J5235" s="191"/>
      <c r="K5235" s="191"/>
      <c r="L5235" s="191"/>
      <c r="M5235" s="191"/>
      <c r="N5235" s="191"/>
    </row>
    <row r="5236" spans="1:14" s="434" customFormat="1">
      <c r="A5236" s="191"/>
      <c r="B5236" s="191"/>
      <c r="C5236" s="63"/>
      <c r="D5236" s="191"/>
      <c r="E5236" s="63"/>
      <c r="F5236" s="63"/>
      <c r="G5236" s="191"/>
      <c r="H5236" s="191"/>
      <c r="I5236" s="191"/>
      <c r="J5236" s="191"/>
      <c r="K5236" s="191"/>
      <c r="L5236" s="191"/>
      <c r="M5236" s="191"/>
      <c r="N5236" s="191"/>
    </row>
    <row r="5237" spans="1:14" s="434" customFormat="1">
      <c r="A5237" s="191"/>
      <c r="B5237" s="191"/>
      <c r="C5237" s="63"/>
      <c r="D5237" s="191"/>
      <c r="E5237" s="63"/>
      <c r="F5237" s="63"/>
      <c r="G5237" s="191"/>
      <c r="H5237" s="191"/>
      <c r="I5237" s="191"/>
      <c r="J5237" s="191"/>
      <c r="K5237" s="191"/>
      <c r="L5237" s="191"/>
      <c r="M5237" s="191"/>
      <c r="N5237" s="191"/>
    </row>
    <row r="5238" spans="1:14" s="434" customFormat="1">
      <c r="A5238" s="191"/>
      <c r="B5238" s="191"/>
      <c r="C5238" s="63"/>
      <c r="D5238" s="191"/>
      <c r="E5238" s="63"/>
      <c r="F5238" s="63"/>
      <c r="G5238" s="191"/>
      <c r="H5238" s="191"/>
      <c r="I5238" s="191"/>
      <c r="J5238" s="191"/>
      <c r="K5238" s="191"/>
      <c r="L5238" s="191"/>
      <c r="M5238" s="191"/>
      <c r="N5238" s="191"/>
    </row>
    <row r="5239" spans="1:14" s="434" customFormat="1">
      <c r="A5239" s="191"/>
      <c r="B5239" s="191"/>
      <c r="C5239" s="63"/>
      <c r="D5239" s="191"/>
      <c r="E5239" s="63"/>
      <c r="F5239" s="63"/>
      <c r="G5239" s="191"/>
      <c r="H5239" s="191"/>
      <c r="I5239" s="191"/>
      <c r="J5239" s="191"/>
      <c r="K5239" s="191"/>
      <c r="L5239" s="191"/>
      <c r="M5239" s="191"/>
      <c r="N5239" s="191"/>
    </row>
    <row r="5240" spans="1:14" s="434" customFormat="1">
      <c r="A5240" s="191"/>
      <c r="B5240" s="191"/>
      <c r="C5240" s="63"/>
      <c r="D5240" s="191"/>
      <c r="E5240" s="63"/>
      <c r="F5240" s="63"/>
      <c r="G5240" s="191"/>
      <c r="H5240" s="191"/>
      <c r="I5240" s="191"/>
      <c r="J5240" s="191"/>
      <c r="K5240" s="191"/>
      <c r="L5240" s="191"/>
      <c r="M5240" s="191"/>
      <c r="N5240" s="191"/>
    </row>
    <row r="5241" spans="1:14" s="434" customFormat="1">
      <c r="A5241" s="191"/>
      <c r="B5241" s="191"/>
      <c r="C5241" s="63"/>
      <c r="D5241" s="191"/>
      <c r="E5241" s="63"/>
      <c r="F5241" s="63"/>
      <c r="G5241" s="191"/>
      <c r="H5241" s="191"/>
      <c r="I5241" s="191"/>
      <c r="J5241" s="191"/>
      <c r="K5241" s="191"/>
      <c r="L5241" s="191"/>
      <c r="M5241" s="191"/>
      <c r="N5241" s="191"/>
    </row>
    <row r="5242" spans="1:14" s="434" customFormat="1">
      <c r="A5242" s="191"/>
      <c r="B5242" s="191"/>
      <c r="C5242" s="63"/>
      <c r="D5242" s="191"/>
      <c r="E5242" s="63"/>
      <c r="F5242" s="63"/>
      <c r="G5242" s="191"/>
      <c r="H5242" s="191"/>
      <c r="I5242" s="191"/>
      <c r="J5242" s="191"/>
      <c r="K5242" s="191"/>
      <c r="L5242" s="191"/>
      <c r="M5242" s="191"/>
      <c r="N5242" s="191"/>
    </row>
    <row r="5243" spans="1:14" s="434" customFormat="1">
      <c r="A5243" s="191"/>
      <c r="B5243" s="191"/>
      <c r="C5243" s="63"/>
      <c r="D5243" s="191"/>
      <c r="E5243" s="63"/>
      <c r="F5243" s="63"/>
      <c r="G5243" s="191"/>
      <c r="H5243" s="191"/>
      <c r="I5243" s="191"/>
      <c r="J5243" s="191"/>
      <c r="K5243" s="191"/>
      <c r="L5243" s="191"/>
      <c r="M5243" s="191"/>
      <c r="N5243" s="191"/>
    </row>
    <row r="5244" spans="1:14" s="434" customFormat="1">
      <c r="A5244" s="191"/>
      <c r="B5244" s="191"/>
      <c r="C5244" s="63"/>
      <c r="D5244" s="191"/>
      <c r="E5244" s="63"/>
      <c r="F5244" s="63"/>
      <c r="G5244" s="191"/>
      <c r="H5244" s="191"/>
      <c r="I5244" s="191"/>
      <c r="J5244" s="191"/>
      <c r="K5244" s="191"/>
      <c r="L5244" s="191"/>
      <c r="M5244" s="191"/>
      <c r="N5244" s="191"/>
    </row>
    <row r="5245" spans="1:14" s="434" customFormat="1">
      <c r="A5245" s="191"/>
      <c r="B5245" s="191"/>
      <c r="C5245" s="63"/>
      <c r="D5245" s="191"/>
      <c r="E5245" s="63"/>
      <c r="F5245" s="63"/>
      <c r="G5245" s="191"/>
      <c r="H5245" s="191"/>
      <c r="I5245" s="191"/>
      <c r="J5245" s="191"/>
      <c r="K5245" s="191"/>
      <c r="L5245" s="191"/>
      <c r="M5245" s="191"/>
      <c r="N5245" s="191"/>
    </row>
    <row r="5246" spans="1:14" s="434" customFormat="1">
      <c r="A5246" s="191"/>
      <c r="B5246" s="191"/>
      <c r="C5246" s="63"/>
      <c r="D5246" s="191"/>
      <c r="E5246" s="63"/>
      <c r="F5246" s="63"/>
      <c r="G5246" s="191"/>
      <c r="H5246" s="191"/>
      <c r="I5246" s="191"/>
      <c r="J5246" s="191"/>
      <c r="K5246" s="191"/>
      <c r="L5246" s="191"/>
      <c r="M5246" s="191"/>
      <c r="N5246" s="191"/>
    </row>
    <row r="5247" spans="1:14" s="434" customFormat="1">
      <c r="A5247" s="191"/>
      <c r="B5247" s="191"/>
      <c r="C5247" s="63"/>
      <c r="D5247" s="191"/>
      <c r="E5247" s="63"/>
      <c r="F5247" s="63"/>
      <c r="G5247" s="191"/>
      <c r="H5247" s="191"/>
      <c r="I5247" s="191"/>
      <c r="J5247" s="191"/>
      <c r="K5247" s="191"/>
      <c r="L5247" s="191"/>
      <c r="M5247" s="191"/>
      <c r="N5247" s="191"/>
    </row>
    <row r="5248" spans="1:14" s="434" customFormat="1">
      <c r="A5248" s="191"/>
      <c r="B5248" s="191"/>
      <c r="C5248" s="63"/>
      <c r="D5248" s="191"/>
      <c r="E5248" s="63"/>
      <c r="F5248" s="63"/>
      <c r="G5248" s="191"/>
      <c r="H5248" s="191"/>
      <c r="I5248" s="191"/>
      <c r="J5248" s="191"/>
      <c r="K5248" s="191"/>
      <c r="L5248" s="191"/>
      <c r="M5248" s="191"/>
      <c r="N5248" s="191"/>
    </row>
    <row r="5249" spans="1:14" s="434" customFormat="1">
      <c r="A5249" s="191"/>
      <c r="B5249" s="191"/>
      <c r="C5249" s="63"/>
      <c r="D5249" s="191"/>
      <c r="E5249" s="63"/>
      <c r="F5249" s="63"/>
      <c r="G5249" s="191"/>
      <c r="H5249" s="191"/>
      <c r="I5249" s="191"/>
      <c r="J5249" s="191"/>
      <c r="K5249" s="191"/>
      <c r="L5249" s="191"/>
      <c r="M5249" s="191"/>
      <c r="N5249" s="191"/>
    </row>
    <row r="5250" spans="1:14" s="434" customFormat="1">
      <c r="A5250" s="191"/>
      <c r="B5250" s="191"/>
      <c r="C5250" s="63"/>
      <c r="D5250" s="191"/>
      <c r="E5250" s="63"/>
      <c r="F5250" s="63"/>
      <c r="G5250" s="191"/>
      <c r="H5250" s="191"/>
      <c r="I5250" s="191"/>
      <c r="J5250" s="191"/>
      <c r="K5250" s="191"/>
      <c r="L5250" s="191"/>
      <c r="M5250" s="191"/>
      <c r="N5250" s="191"/>
    </row>
    <row r="5251" spans="1:14" s="434" customFormat="1">
      <c r="A5251" s="191"/>
      <c r="B5251" s="191"/>
      <c r="C5251" s="63"/>
      <c r="D5251" s="191"/>
      <c r="E5251" s="63"/>
      <c r="F5251" s="63"/>
      <c r="G5251" s="191"/>
      <c r="H5251" s="191"/>
      <c r="I5251" s="191"/>
      <c r="J5251" s="191"/>
      <c r="K5251" s="191"/>
      <c r="L5251" s="191"/>
      <c r="M5251" s="191"/>
      <c r="N5251" s="191"/>
    </row>
    <row r="5252" spans="1:14" s="434" customFormat="1">
      <c r="A5252" s="191"/>
      <c r="B5252" s="191"/>
      <c r="C5252" s="63"/>
      <c r="D5252" s="191"/>
      <c r="E5252" s="63"/>
      <c r="F5252" s="63"/>
      <c r="G5252" s="191"/>
      <c r="H5252" s="191"/>
      <c r="I5252" s="191"/>
      <c r="J5252" s="191"/>
      <c r="K5252" s="191"/>
      <c r="L5252" s="191"/>
      <c r="M5252" s="191"/>
      <c r="N5252" s="191"/>
    </row>
    <row r="5253" spans="1:14" s="434" customFormat="1">
      <c r="A5253" s="191"/>
      <c r="B5253" s="191"/>
      <c r="C5253" s="63"/>
      <c r="D5253" s="191"/>
      <c r="E5253" s="63"/>
      <c r="F5253" s="63"/>
      <c r="G5253" s="191"/>
      <c r="H5253" s="191"/>
      <c r="I5253" s="191"/>
      <c r="J5253" s="191"/>
      <c r="K5253" s="191"/>
      <c r="L5253" s="191"/>
      <c r="M5253" s="191"/>
      <c r="N5253" s="191"/>
    </row>
    <row r="5254" spans="1:14" s="434" customFormat="1">
      <c r="A5254" s="191"/>
      <c r="B5254" s="191"/>
      <c r="C5254" s="63"/>
      <c r="D5254" s="191"/>
      <c r="E5254" s="63"/>
      <c r="F5254" s="63"/>
      <c r="G5254" s="191"/>
      <c r="H5254" s="191"/>
      <c r="I5254" s="191"/>
      <c r="J5254" s="191"/>
      <c r="K5254" s="191"/>
      <c r="L5254" s="191"/>
      <c r="M5254" s="191"/>
      <c r="N5254" s="191"/>
    </row>
    <row r="5255" spans="1:14" s="434" customFormat="1">
      <c r="A5255" s="191"/>
      <c r="B5255" s="191"/>
      <c r="C5255" s="63"/>
      <c r="D5255" s="191"/>
      <c r="E5255" s="63"/>
      <c r="F5255" s="63"/>
      <c r="G5255" s="191"/>
      <c r="H5255" s="191"/>
      <c r="I5255" s="191"/>
      <c r="J5255" s="191"/>
      <c r="K5255" s="191"/>
      <c r="L5255" s="191"/>
      <c r="M5255" s="191"/>
      <c r="N5255" s="191"/>
    </row>
    <row r="5256" spans="1:14" s="434" customFormat="1">
      <c r="A5256" s="191"/>
      <c r="B5256" s="191"/>
      <c r="C5256" s="63"/>
      <c r="D5256" s="191"/>
      <c r="E5256" s="63"/>
      <c r="F5256" s="63"/>
      <c r="G5256" s="191"/>
      <c r="H5256" s="191"/>
      <c r="I5256" s="191"/>
      <c r="J5256" s="191"/>
      <c r="K5256" s="191"/>
      <c r="L5256" s="191"/>
      <c r="M5256" s="191"/>
      <c r="N5256" s="191"/>
    </row>
    <row r="5257" spans="1:14" s="434" customFormat="1">
      <c r="A5257" s="191"/>
      <c r="B5257" s="191"/>
      <c r="C5257" s="63"/>
      <c r="D5257" s="191"/>
      <c r="E5257" s="63"/>
      <c r="F5257" s="63"/>
      <c r="G5257" s="191"/>
      <c r="H5257" s="191"/>
      <c r="I5257" s="191"/>
      <c r="J5257" s="191"/>
      <c r="K5257" s="191"/>
      <c r="L5257" s="191"/>
      <c r="M5257" s="191"/>
      <c r="N5257" s="191"/>
    </row>
    <row r="5258" spans="1:14" s="434" customFormat="1">
      <c r="A5258" s="191"/>
      <c r="B5258" s="191"/>
      <c r="C5258" s="63"/>
      <c r="D5258" s="191"/>
      <c r="E5258" s="63"/>
      <c r="F5258" s="63"/>
      <c r="G5258" s="191"/>
      <c r="H5258" s="191"/>
      <c r="I5258" s="191"/>
      <c r="J5258" s="191"/>
      <c r="K5258" s="191"/>
      <c r="L5258" s="191"/>
      <c r="M5258" s="191"/>
      <c r="N5258" s="191"/>
    </row>
    <row r="5259" spans="1:14" s="434" customFormat="1">
      <c r="A5259" s="191"/>
      <c r="B5259" s="191"/>
      <c r="C5259" s="63"/>
      <c r="D5259" s="191"/>
      <c r="E5259" s="63"/>
      <c r="F5259" s="63"/>
      <c r="G5259" s="191"/>
      <c r="H5259" s="191"/>
      <c r="I5259" s="191"/>
      <c r="J5259" s="191"/>
      <c r="K5259" s="191"/>
      <c r="L5259" s="191"/>
      <c r="M5259" s="191"/>
      <c r="N5259" s="191"/>
    </row>
    <row r="5260" spans="1:14" s="434" customFormat="1">
      <c r="A5260" s="191"/>
      <c r="B5260" s="191"/>
      <c r="C5260" s="63"/>
      <c r="D5260" s="191"/>
      <c r="E5260" s="63"/>
      <c r="F5260" s="63"/>
      <c r="G5260" s="191"/>
      <c r="H5260" s="191"/>
      <c r="I5260" s="191"/>
      <c r="J5260" s="191"/>
      <c r="K5260" s="191"/>
      <c r="L5260" s="191"/>
      <c r="M5260" s="191"/>
      <c r="N5260" s="191"/>
    </row>
    <row r="5261" spans="1:14" s="434" customFormat="1">
      <c r="A5261" s="191"/>
      <c r="B5261" s="191"/>
      <c r="C5261" s="63"/>
      <c r="D5261" s="191"/>
      <c r="E5261" s="63"/>
      <c r="F5261" s="63"/>
      <c r="G5261" s="191"/>
      <c r="H5261" s="191"/>
      <c r="I5261" s="191"/>
      <c r="J5261" s="191"/>
      <c r="K5261" s="191"/>
      <c r="L5261" s="191"/>
      <c r="M5261" s="191"/>
      <c r="N5261" s="191"/>
    </row>
    <row r="5262" spans="1:14" s="434" customFormat="1">
      <c r="A5262" s="191"/>
      <c r="B5262" s="191"/>
      <c r="C5262" s="63"/>
      <c r="D5262" s="191"/>
      <c r="E5262" s="63"/>
      <c r="F5262" s="63"/>
      <c r="G5262" s="191"/>
      <c r="H5262" s="191"/>
      <c r="I5262" s="191"/>
      <c r="J5262" s="191"/>
      <c r="K5262" s="191"/>
      <c r="L5262" s="191"/>
      <c r="M5262" s="191"/>
      <c r="N5262" s="191"/>
    </row>
    <row r="5263" spans="1:14" s="434" customFormat="1">
      <c r="A5263" s="191"/>
      <c r="B5263" s="191"/>
      <c r="C5263" s="63"/>
      <c r="D5263" s="191"/>
      <c r="E5263" s="63"/>
      <c r="F5263" s="63"/>
      <c r="G5263" s="191"/>
      <c r="H5263" s="191"/>
      <c r="I5263" s="191"/>
      <c r="J5263" s="191"/>
      <c r="K5263" s="191"/>
      <c r="L5263" s="191"/>
      <c r="M5263" s="191"/>
      <c r="N5263" s="191"/>
    </row>
    <row r="5264" spans="1:14" s="434" customFormat="1">
      <c r="A5264" s="191"/>
      <c r="B5264" s="191"/>
      <c r="C5264" s="63"/>
      <c r="D5264" s="191"/>
      <c r="E5264" s="63"/>
      <c r="F5264" s="63"/>
      <c r="G5264" s="191"/>
      <c r="H5264" s="191"/>
      <c r="I5264" s="191"/>
      <c r="J5264" s="191"/>
      <c r="K5264" s="191"/>
      <c r="L5264" s="191"/>
      <c r="M5264" s="191"/>
      <c r="N5264" s="191"/>
    </row>
    <row r="5265" spans="1:14" s="434" customFormat="1">
      <c r="A5265" s="191"/>
      <c r="B5265" s="191"/>
      <c r="C5265" s="63"/>
      <c r="D5265" s="191"/>
      <c r="E5265" s="63"/>
      <c r="F5265" s="63"/>
      <c r="G5265" s="191"/>
      <c r="H5265" s="191"/>
      <c r="I5265" s="191"/>
      <c r="J5265" s="191"/>
      <c r="K5265" s="191"/>
      <c r="L5265" s="191"/>
      <c r="M5265" s="191"/>
      <c r="N5265" s="191"/>
    </row>
    <row r="5266" spans="1:14" s="434" customFormat="1">
      <c r="A5266" s="191"/>
      <c r="B5266" s="191"/>
      <c r="C5266" s="63"/>
      <c r="D5266" s="191"/>
      <c r="E5266" s="63"/>
      <c r="F5266" s="63"/>
      <c r="G5266" s="191"/>
      <c r="H5266" s="191"/>
      <c r="I5266" s="191"/>
      <c r="J5266" s="191"/>
      <c r="K5266" s="191"/>
      <c r="L5266" s="191"/>
      <c r="M5266" s="191"/>
      <c r="N5266" s="191"/>
    </row>
    <row r="5267" spans="1:14" s="434" customFormat="1">
      <c r="A5267" s="191"/>
      <c r="B5267" s="191"/>
      <c r="C5267" s="63"/>
      <c r="D5267" s="191"/>
      <c r="E5267" s="63"/>
      <c r="F5267" s="63"/>
      <c r="G5267" s="191"/>
      <c r="H5267" s="191"/>
      <c r="I5267" s="191"/>
      <c r="J5267" s="191"/>
      <c r="K5267" s="191"/>
      <c r="L5267" s="191"/>
      <c r="M5267" s="191"/>
      <c r="N5267" s="191"/>
    </row>
    <row r="5268" spans="1:14" s="434" customFormat="1">
      <c r="A5268" s="191"/>
      <c r="B5268" s="191"/>
      <c r="C5268" s="63"/>
      <c r="D5268" s="191"/>
      <c r="E5268" s="63"/>
      <c r="F5268" s="63"/>
      <c r="G5268" s="191"/>
      <c r="H5268" s="191"/>
      <c r="I5268" s="191"/>
      <c r="J5268" s="191"/>
      <c r="K5268" s="191"/>
      <c r="L5268" s="191"/>
      <c r="M5268" s="191"/>
      <c r="N5268" s="191"/>
    </row>
    <row r="5269" spans="1:14" s="434" customFormat="1">
      <c r="A5269" s="191"/>
      <c r="B5269" s="191"/>
      <c r="C5269" s="63"/>
      <c r="D5269" s="191"/>
      <c r="E5269" s="63"/>
      <c r="F5269" s="63"/>
      <c r="G5269" s="191"/>
      <c r="H5269" s="191"/>
      <c r="I5269" s="191"/>
      <c r="J5269" s="191"/>
      <c r="K5269" s="191"/>
      <c r="L5269" s="191"/>
      <c r="M5269" s="191"/>
      <c r="N5269" s="191"/>
    </row>
    <row r="5270" spans="1:14" s="434" customFormat="1">
      <c r="A5270" s="191"/>
      <c r="B5270" s="191"/>
      <c r="C5270" s="63"/>
      <c r="D5270" s="191"/>
      <c r="E5270" s="63"/>
      <c r="F5270" s="63"/>
      <c r="G5270" s="191"/>
      <c r="H5270" s="191"/>
      <c r="I5270" s="191"/>
      <c r="J5270" s="191"/>
      <c r="K5270" s="191"/>
      <c r="L5270" s="191"/>
      <c r="M5270" s="191"/>
      <c r="N5270" s="191"/>
    </row>
    <row r="5271" spans="1:14" s="434" customFormat="1">
      <c r="A5271" s="191"/>
      <c r="B5271" s="191"/>
      <c r="C5271" s="63"/>
      <c r="D5271" s="191"/>
      <c r="E5271" s="63"/>
      <c r="F5271" s="63"/>
      <c r="G5271" s="191"/>
      <c r="H5271" s="191"/>
      <c r="I5271" s="191"/>
      <c r="J5271" s="191"/>
      <c r="K5271" s="191"/>
      <c r="L5271" s="191"/>
      <c r="M5271" s="191"/>
      <c r="N5271" s="191"/>
    </row>
    <row r="5272" spans="1:14" s="434" customFormat="1">
      <c r="A5272" s="191"/>
      <c r="B5272" s="191"/>
      <c r="C5272" s="63"/>
      <c r="D5272" s="191"/>
      <c r="E5272" s="63"/>
      <c r="F5272" s="63"/>
      <c r="G5272" s="191"/>
      <c r="H5272" s="191"/>
      <c r="I5272" s="191"/>
      <c r="J5272" s="191"/>
      <c r="K5272" s="191"/>
      <c r="L5272" s="191"/>
      <c r="M5272" s="191"/>
      <c r="N5272" s="191"/>
    </row>
    <row r="5273" spans="1:14" s="434" customFormat="1">
      <c r="A5273" s="191"/>
      <c r="B5273" s="191"/>
      <c r="C5273" s="63"/>
      <c r="D5273" s="191"/>
      <c r="E5273" s="63"/>
      <c r="F5273" s="63"/>
      <c r="G5273" s="191"/>
      <c r="H5273" s="191"/>
      <c r="I5273" s="191"/>
      <c r="J5273" s="191"/>
      <c r="K5273" s="191"/>
      <c r="L5273" s="191"/>
      <c r="M5273" s="191"/>
      <c r="N5273" s="191"/>
    </row>
    <row r="5274" spans="1:14" s="434" customFormat="1">
      <c r="A5274" s="191"/>
      <c r="B5274" s="191"/>
      <c r="C5274" s="63"/>
      <c r="D5274" s="191"/>
      <c r="E5274" s="63"/>
      <c r="F5274" s="63"/>
      <c r="G5274" s="191"/>
      <c r="H5274" s="191"/>
      <c r="I5274" s="191"/>
      <c r="J5274" s="191"/>
      <c r="K5274" s="191"/>
      <c r="L5274" s="191"/>
      <c r="M5274" s="191"/>
      <c r="N5274" s="191"/>
    </row>
    <row r="5275" spans="1:14" s="434" customFormat="1">
      <c r="A5275" s="191"/>
      <c r="B5275" s="191"/>
      <c r="C5275" s="63"/>
      <c r="D5275" s="191"/>
      <c r="E5275" s="63"/>
      <c r="F5275" s="63"/>
      <c r="G5275" s="191"/>
      <c r="H5275" s="191"/>
      <c r="I5275" s="191"/>
      <c r="J5275" s="191"/>
      <c r="K5275" s="191"/>
      <c r="L5275" s="191"/>
      <c r="M5275" s="191"/>
      <c r="N5275" s="191"/>
    </row>
    <row r="5276" spans="1:14" s="434" customFormat="1">
      <c r="A5276" s="191"/>
      <c r="B5276" s="191"/>
      <c r="C5276" s="63"/>
      <c r="D5276" s="191"/>
      <c r="E5276" s="63"/>
      <c r="F5276" s="63"/>
      <c r="G5276" s="191"/>
      <c r="H5276" s="191"/>
      <c r="I5276" s="191"/>
      <c r="J5276" s="191"/>
      <c r="K5276" s="191"/>
      <c r="L5276" s="191"/>
      <c r="M5276" s="191"/>
      <c r="N5276" s="191"/>
    </row>
    <row r="5277" spans="1:14" s="434" customFormat="1">
      <c r="A5277" s="191"/>
      <c r="B5277" s="191"/>
      <c r="C5277" s="63"/>
      <c r="D5277" s="191"/>
      <c r="E5277" s="63"/>
      <c r="F5277" s="63"/>
      <c r="G5277" s="191"/>
      <c r="H5277" s="191"/>
      <c r="I5277" s="191"/>
      <c r="J5277" s="191"/>
      <c r="K5277" s="191"/>
      <c r="L5277" s="191"/>
      <c r="M5277" s="191"/>
      <c r="N5277" s="191"/>
    </row>
    <row r="5278" spans="1:14" s="434" customFormat="1">
      <c r="A5278" s="191"/>
      <c r="B5278" s="191"/>
      <c r="C5278" s="63"/>
      <c r="D5278" s="191"/>
      <c r="E5278" s="63"/>
      <c r="F5278" s="63"/>
      <c r="G5278" s="191"/>
      <c r="H5278" s="191"/>
      <c r="I5278" s="191"/>
      <c r="J5278" s="191"/>
      <c r="K5278" s="191"/>
      <c r="L5278" s="191"/>
      <c r="M5278" s="191"/>
      <c r="N5278" s="191"/>
    </row>
    <row r="5279" spans="1:14" s="434" customFormat="1">
      <c r="A5279" s="191"/>
      <c r="B5279" s="191"/>
      <c r="C5279" s="63"/>
      <c r="D5279" s="191"/>
      <c r="E5279" s="63"/>
      <c r="F5279" s="63"/>
      <c r="G5279" s="191"/>
      <c r="H5279" s="191"/>
      <c r="I5279" s="191"/>
      <c r="J5279" s="191"/>
      <c r="K5279" s="191"/>
      <c r="L5279" s="191"/>
      <c r="M5279" s="191"/>
      <c r="N5279" s="191"/>
    </row>
    <row r="5280" spans="1:14" s="434" customFormat="1">
      <c r="A5280" s="191"/>
      <c r="B5280" s="191"/>
      <c r="C5280" s="63"/>
      <c r="D5280" s="191"/>
      <c r="E5280" s="63"/>
      <c r="F5280" s="63"/>
      <c r="G5280" s="191"/>
      <c r="H5280" s="191"/>
      <c r="I5280" s="191"/>
      <c r="J5280" s="191"/>
      <c r="K5280" s="191"/>
      <c r="L5280" s="191"/>
      <c r="M5280" s="191"/>
      <c r="N5280" s="191"/>
    </row>
    <row r="5281" spans="1:14" s="434" customFormat="1">
      <c r="A5281" s="191"/>
      <c r="B5281" s="191"/>
      <c r="C5281" s="63"/>
      <c r="D5281" s="191"/>
      <c r="E5281" s="63"/>
      <c r="F5281" s="63"/>
      <c r="G5281" s="191"/>
      <c r="H5281" s="191"/>
      <c r="I5281" s="191"/>
      <c r="J5281" s="191"/>
      <c r="K5281" s="191"/>
      <c r="L5281" s="191"/>
      <c r="M5281" s="191"/>
      <c r="N5281" s="191"/>
    </row>
    <row r="5282" spans="1:14" s="434" customFormat="1">
      <c r="A5282" s="191"/>
      <c r="B5282" s="191"/>
      <c r="C5282" s="63"/>
      <c r="D5282" s="191"/>
      <c r="E5282" s="63"/>
      <c r="F5282" s="63"/>
      <c r="G5282" s="191"/>
      <c r="H5282" s="191"/>
      <c r="I5282" s="191"/>
      <c r="J5282" s="191"/>
      <c r="K5282" s="191"/>
      <c r="L5282" s="191"/>
      <c r="M5282" s="191"/>
      <c r="N5282" s="191"/>
    </row>
    <row r="5283" spans="1:14" s="434" customFormat="1">
      <c r="A5283" s="191"/>
      <c r="B5283" s="191"/>
      <c r="C5283" s="63"/>
      <c r="D5283" s="191"/>
      <c r="E5283" s="63"/>
      <c r="F5283" s="63"/>
      <c r="G5283" s="191"/>
      <c r="H5283" s="191"/>
      <c r="I5283" s="191"/>
      <c r="J5283" s="191"/>
      <c r="K5283" s="191"/>
      <c r="L5283" s="191"/>
      <c r="M5283" s="191"/>
      <c r="N5283" s="191"/>
    </row>
    <row r="5284" spans="1:14" s="434" customFormat="1">
      <c r="A5284" s="191"/>
      <c r="B5284" s="191"/>
      <c r="C5284" s="63"/>
      <c r="D5284" s="191"/>
      <c r="E5284" s="63"/>
      <c r="F5284" s="63"/>
      <c r="G5284" s="191"/>
      <c r="H5284" s="191"/>
      <c r="I5284" s="191"/>
      <c r="J5284" s="191"/>
      <c r="K5284" s="191"/>
      <c r="L5284" s="191"/>
      <c r="M5284" s="191"/>
      <c r="N5284" s="191"/>
    </row>
    <row r="5285" spans="1:14" s="434" customFormat="1">
      <c r="A5285" s="191"/>
      <c r="B5285" s="191"/>
      <c r="C5285" s="63"/>
      <c r="D5285" s="191"/>
      <c r="E5285" s="63"/>
      <c r="F5285" s="63"/>
      <c r="G5285" s="191"/>
      <c r="H5285" s="191"/>
      <c r="I5285" s="191"/>
      <c r="J5285" s="191"/>
      <c r="K5285" s="191"/>
      <c r="L5285" s="191"/>
      <c r="M5285" s="191"/>
      <c r="N5285" s="191"/>
    </row>
    <row r="5286" spans="1:14" s="434" customFormat="1">
      <c r="A5286" s="191"/>
      <c r="B5286" s="191"/>
      <c r="C5286" s="63"/>
      <c r="D5286" s="191"/>
      <c r="E5286" s="63"/>
      <c r="F5286" s="63"/>
      <c r="G5286" s="191"/>
      <c r="H5286" s="191"/>
      <c r="I5286" s="191"/>
      <c r="J5286" s="191"/>
      <c r="K5286" s="191"/>
      <c r="L5286" s="191"/>
      <c r="M5286" s="191"/>
      <c r="N5286" s="191"/>
    </row>
    <row r="5287" spans="1:14" s="434" customFormat="1">
      <c r="A5287" s="191"/>
      <c r="B5287" s="191"/>
      <c r="C5287" s="63"/>
      <c r="D5287" s="191"/>
      <c r="E5287" s="63"/>
      <c r="F5287" s="63"/>
      <c r="G5287" s="191"/>
      <c r="H5287" s="191"/>
      <c r="I5287" s="191"/>
      <c r="J5287" s="191"/>
      <c r="K5287" s="191"/>
      <c r="L5287" s="191"/>
      <c r="M5287" s="191"/>
      <c r="N5287" s="191"/>
    </row>
    <row r="5288" spans="1:14" s="434" customFormat="1">
      <c r="A5288" s="191"/>
      <c r="B5288" s="191"/>
      <c r="C5288" s="63"/>
      <c r="D5288" s="191"/>
      <c r="E5288" s="63"/>
      <c r="F5288" s="63"/>
      <c r="G5288" s="191"/>
      <c r="H5288" s="191"/>
      <c r="I5288" s="191"/>
      <c r="J5288" s="191"/>
      <c r="K5288" s="191"/>
      <c r="L5288" s="191"/>
      <c r="M5288" s="191"/>
      <c r="N5288" s="191"/>
    </row>
    <row r="5289" spans="1:14" s="434" customFormat="1">
      <c r="A5289" s="191"/>
      <c r="B5289" s="191"/>
      <c r="C5289" s="63"/>
      <c r="D5289" s="191"/>
      <c r="E5289" s="63"/>
      <c r="F5289" s="63"/>
      <c r="G5289" s="191"/>
      <c r="H5289" s="191"/>
      <c r="I5289" s="191"/>
      <c r="J5289" s="191"/>
      <c r="K5289" s="191"/>
      <c r="L5289" s="191"/>
      <c r="M5289" s="191"/>
      <c r="N5289" s="191"/>
    </row>
    <row r="5290" spans="1:14" s="434" customFormat="1">
      <c r="A5290" s="191"/>
      <c r="B5290" s="191"/>
      <c r="C5290" s="63"/>
      <c r="D5290" s="191"/>
      <c r="E5290" s="63"/>
      <c r="F5290" s="63"/>
      <c r="G5290" s="191"/>
      <c r="H5290" s="191"/>
      <c r="I5290" s="191"/>
      <c r="J5290" s="191"/>
      <c r="K5290" s="191"/>
      <c r="L5290" s="191"/>
      <c r="M5290" s="191"/>
      <c r="N5290" s="191"/>
    </row>
    <row r="5291" spans="1:14" s="434" customFormat="1">
      <c r="A5291" s="191"/>
      <c r="B5291" s="191"/>
      <c r="C5291" s="63"/>
      <c r="D5291" s="191"/>
      <c r="E5291" s="63"/>
      <c r="F5291" s="63"/>
      <c r="G5291" s="191"/>
      <c r="H5291" s="191"/>
      <c r="I5291" s="191"/>
      <c r="J5291" s="191"/>
      <c r="K5291" s="191"/>
      <c r="L5291" s="191"/>
      <c r="M5291" s="191"/>
      <c r="N5291" s="191"/>
    </row>
    <row r="5292" spans="1:14" s="434" customFormat="1">
      <c r="A5292" s="191"/>
      <c r="B5292" s="191"/>
      <c r="C5292" s="63"/>
      <c r="D5292" s="191"/>
      <c r="E5292" s="63"/>
      <c r="F5292" s="63"/>
      <c r="G5292" s="191"/>
      <c r="H5292" s="191"/>
      <c r="I5292" s="191"/>
      <c r="J5292" s="191"/>
      <c r="K5292" s="191"/>
      <c r="L5292" s="191"/>
      <c r="M5292" s="191"/>
      <c r="N5292" s="191"/>
    </row>
    <row r="5293" spans="1:14" s="434" customFormat="1">
      <c r="A5293" s="191"/>
      <c r="B5293" s="191"/>
      <c r="C5293" s="63"/>
      <c r="D5293" s="191"/>
      <c r="E5293" s="63"/>
      <c r="F5293" s="63"/>
      <c r="G5293" s="191"/>
      <c r="H5293" s="191"/>
      <c r="I5293" s="191"/>
      <c r="J5293" s="191"/>
      <c r="K5293" s="191"/>
      <c r="L5293" s="191"/>
      <c r="M5293" s="191"/>
      <c r="N5293" s="191"/>
    </row>
    <row r="5294" spans="1:14" s="434" customFormat="1">
      <c r="A5294" s="191"/>
      <c r="B5294" s="191"/>
      <c r="C5294" s="63"/>
      <c r="D5294" s="191"/>
      <c r="E5294" s="63"/>
      <c r="F5294" s="63"/>
      <c r="G5294" s="191"/>
      <c r="H5294" s="191"/>
      <c r="I5294" s="191"/>
      <c r="J5294" s="191"/>
      <c r="K5294" s="191"/>
      <c r="L5294" s="191"/>
      <c r="M5294" s="191"/>
      <c r="N5294" s="191"/>
    </row>
    <row r="5295" spans="1:14" s="434" customFormat="1">
      <c r="A5295" s="191"/>
      <c r="B5295" s="191"/>
      <c r="C5295" s="63"/>
      <c r="D5295" s="191"/>
      <c r="E5295" s="63"/>
      <c r="F5295" s="63"/>
      <c r="G5295" s="191"/>
      <c r="H5295" s="191"/>
      <c r="I5295" s="191"/>
      <c r="J5295" s="191"/>
      <c r="K5295" s="191"/>
      <c r="L5295" s="191"/>
      <c r="M5295" s="191"/>
      <c r="N5295" s="191"/>
    </row>
    <row r="5296" spans="1:14" s="434" customFormat="1">
      <c r="A5296" s="191"/>
      <c r="B5296" s="191"/>
      <c r="C5296" s="63"/>
      <c r="D5296" s="191"/>
      <c r="E5296" s="63"/>
      <c r="F5296" s="63"/>
      <c r="G5296" s="191"/>
      <c r="H5296" s="191"/>
      <c r="I5296" s="191"/>
      <c r="J5296" s="191"/>
      <c r="K5296" s="191"/>
      <c r="L5296" s="191"/>
      <c r="M5296" s="191"/>
      <c r="N5296" s="191"/>
    </row>
    <row r="5297" spans="1:14" s="434" customFormat="1">
      <c r="A5297" s="191"/>
      <c r="B5297" s="191"/>
      <c r="C5297" s="63"/>
      <c r="D5297" s="191"/>
      <c r="E5297" s="63"/>
      <c r="F5297" s="63"/>
      <c r="G5297" s="191"/>
      <c r="H5297" s="191"/>
      <c r="I5297" s="191"/>
      <c r="J5297" s="191"/>
      <c r="K5297" s="191"/>
      <c r="L5297" s="191"/>
      <c r="M5297" s="191"/>
      <c r="N5297" s="191"/>
    </row>
    <row r="5298" spans="1:14" s="434" customFormat="1">
      <c r="A5298" s="191"/>
      <c r="B5298" s="191"/>
      <c r="C5298" s="63"/>
      <c r="D5298" s="191"/>
      <c r="E5298" s="63"/>
      <c r="F5298" s="63"/>
      <c r="G5298" s="191"/>
      <c r="H5298" s="191"/>
      <c r="I5298" s="191"/>
      <c r="J5298" s="191"/>
      <c r="K5298" s="191"/>
      <c r="L5298" s="191"/>
      <c r="M5298" s="191"/>
      <c r="N5298" s="191"/>
    </row>
    <row r="5299" spans="1:14" s="434" customFormat="1">
      <c r="A5299" s="191"/>
      <c r="B5299" s="191"/>
      <c r="C5299" s="63"/>
      <c r="D5299" s="191"/>
      <c r="E5299" s="63"/>
      <c r="F5299" s="63"/>
      <c r="G5299" s="191"/>
      <c r="H5299" s="191"/>
      <c r="I5299" s="191"/>
      <c r="J5299" s="191"/>
      <c r="K5299" s="191"/>
      <c r="L5299" s="191"/>
      <c r="M5299" s="191"/>
      <c r="N5299" s="191"/>
    </row>
    <row r="5300" spans="1:14" s="434" customFormat="1">
      <c r="A5300" s="191"/>
      <c r="B5300" s="191"/>
      <c r="C5300" s="63"/>
      <c r="D5300" s="191"/>
      <c r="E5300" s="63"/>
      <c r="F5300" s="63"/>
      <c r="G5300" s="191"/>
      <c r="H5300" s="191"/>
      <c r="I5300" s="191"/>
      <c r="J5300" s="191"/>
      <c r="K5300" s="191"/>
      <c r="L5300" s="191"/>
      <c r="M5300" s="191"/>
      <c r="N5300" s="191"/>
    </row>
    <row r="5301" spans="1:14" s="434" customFormat="1">
      <c r="A5301" s="191"/>
      <c r="B5301" s="191"/>
      <c r="C5301" s="63"/>
      <c r="D5301" s="191"/>
      <c r="E5301" s="63"/>
      <c r="F5301" s="63"/>
      <c r="G5301" s="191"/>
      <c r="H5301" s="191"/>
      <c r="I5301" s="191"/>
      <c r="J5301" s="191"/>
      <c r="K5301" s="191"/>
      <c r="L5301" s="191"/>
      <c r="M5301" s="191"/>
      <c r="N5301" s="191"/>
    </row>
    <row r="5302" spans="1:14" s="434" customFormat="1">
      <c r="A5302" s="191"/>
      <c r="B5302" s="191"/>
      <c r="C5302" s="63"/>
      <c r="D5302" s="191"/>
      <c r="E5302" s="63"/>
      <c r="F5302" s="63"/>
      <c r="G5302" s="191"/>
      <c r="H5302" s="191"/>
      <c r="I5302" s="191"/>
      <c r="J5302" s="191"/>
      <c r="K5302" s="191"/>
      <c r="L5302" s="191"/>
      <c r="M5302" s="191"/>
      <c r="N5302" s="191"/>
    </row>
    <row r="5303" spans="1:14" s="434" customFormat="1">
      <c r="A5303" s="191"/>
      <c r="B5303" s="191"/>
      <c r="C5303" s="63"/>
      <c r="D5303" s="191"/>
      <c r="E5303" s="63"/>
      <c r="F5303" s="63"/>
      <c r="G5303" s="191"/>
      <c r="H5303" s="191"/>
      <c r="I5303" s="191"/>
      <c r="J5303" s="191"/>
      <c r="K5303" s="191"/>
      <c r="L5303" s="191"/>
      <c r="M5303" s="191"/>
      <c r="N5303" s="191"/>
    </row>
    <row r="5304" spans="1:14" s="434" customFormat="1">
      <c r="A5304" s="191"/>
      <c r="B5304" s="191"/>
      <c r="C5304" s="63"/>
      <c r="D5304" s="191"/>
      <c r="E5304" s="63"/>
      <c r="F5304" s="63"/>
      <c r="G5304" s="191"/>
      <c r="H5304" s="191"/>
      <c r="I5304" s="191"/>
      <c r="J5304" s="191"/>
      <c r="K5304" s="191"/>
      <c r="L5304" s="191"/>
      <c r="M5304" s="191"/>
      <c r="N5304" s="191"/>
    </row>
    <row r="5305" spans="1:14" s="434" customFormat="1">
      <c r="A5305" s="191"/>
      <c r="B5305" s="191"/>
      <c r="C5305" s="63"/>
      <c r="D5305" s="191"/>
      <c r="E5305" s="63"/>
      <c r="F5305" s="63"/>
      <c r="G5305" s="191"/>
      <c r="H5305" s="191"/>
      <c r="I5305" s="191"/>
      <c r="J5305" s="191"/>
      <c r="K5305" s="191"/>
      <c r="L5305" s="191"/>
      <c r="M5305" s="191"/>
      <c r="N5305" s="191"/>
    </row>
    <row r="5306" spans="1:14" s="434" customFormat="1">
      <c r="A5306" s="191"/>
      <c r="B5306" s="191"/>
      <c r="C5306" s="63"/>
      <c r="D5306" s="191"/>
      <c r="E5306" s="63"/>
      <c r="F5306" s="63"/>
      <c r="G5306" s="191"/>
      <c r="H5306" s="191"/>
      <c r="I5306" s="191"/>
      <c r="J5306" s="191"/>
      <c r="K5306" s="191"/>
      <c r="L5306" s="191"/>
      <c r="M5306" s="191"/>
      <c r="N5306" s="191"/>
    </row>
    <row r="5307" spans="1:14" s="434" customFormat="1">
      <c r="A5307" s="191"/>
      <c r="B5307" s="191"/>
      <c r="C5307" s="63"/>
      <c r="D5307" s="191"/>
      <c r="E5307" s="63"/>
      <c r="F5307" s="63"/>
      <c r="G5307" s="191"/>
      <c r="H5307" s="191"/>
      <c r="I5307" s="191"/>
      <c r="J5307" s="191"/>
      <c r="K5307" s="191"/>
      <c r="L5307" s="191"/>
      <c r="M5307" s="191"/>
      <c r="N5307" s="191"/>
    </row>
    <row r="5308" spans="1:14" s="434" customFormat="1">
      <c r="A5308" s="191"/>
      <c r="B5308" s="191"/>
      <c r="C5308" s="63"/>
      <c r="D5308" s="191"/>
      <c r="E5308" s="63"/>
      <c r="F5308" s="63"/>
      <c r="G5308" s="191"/>
      <c r="H5308" s="191"/>
      <c r="I5308" s="191"/>
      <c r="J5308" s="191"/>
      <c r="K5308" s="191"/>
      <c r="L5308" s="191"/>
      <c r="M5308" s="191"/>
      <c r="N5308" s="191"/>
    </row>
    <row r="5309" spans="1:14" s="434" customFormat="1">
      <c r="A5309" s="191"/>
      <c r="B5309" s="191"/>
      <c r="C5309" s="63"/>
      <c r="D5309" s="191"/>
      <c r="E5309" s="63"/>
      <c r="F5309" s="63"/>
      <c r="G5309" s="191"/>
      <c r="H5309" s="191"/>
      <c r="I5309" s="191"/>
      <c r="J5309" s="191"/>
      <c r="K5309" s="191"/>
      <c r="L5309" s="191"/>
      <c r="M5309" s="191"/>
      <c r="N5309" s="191"/>
    </row>
    <row r="5310" spans="1:14" s="434" customFormat="1">
      <c r="A5310" s="191"/>
      <c r="B5310" s="191"/>
      <c r="C5310" s="63"/>
      <c r="D5310" s="191"/>
      <c r="E5310" s="63"/>
      <c r="F5310" s="63"/>
      <c r="G5310" s="191"/>
      <c r="H5310" s="191"/>
      <c r="I5310" s="191"/>
      <c r="J5310" s="191"/>
      <c r="K5310" s="191"/>
      <c r="L5310" s="191"/>
      <c r="M5310" s="191"/>
      <c r="N5310" s="191"/>
    </row>
    <row r="5311" spans="1:14" s="434" customFormat="1">
      <c r="A5311" s="191"/>
      <c r="B5311" s="191"/>
      <c r="C5311" s="63"/>
      <c r="D5311" s="191"/>
      <c r="E5311" s="63"/>
      <c r="F5311" s="63"/>
      <c r="G5311" s="191"/>
      <c r="H5311" s="191"/>
      <c r="I5311" s="191"/>
      <c r="J5311" s="191"/>
      <c r="K5311" s="191"/>
      <c r="L5311" s="191"/>
      <c r="M5311" s="191"/>
      <c r="N5311" s="191"/>
    </row>
    <row r="5312" spans="1:14" s="434" customFormat="1">
      <c r="A5312" s="191"/>
      <c r="B5312" s="191"/>
      <c r="C5312" s="63"/>
      <c r="D5312" s="191"/>
      <c r="E5312" s="63"/>
      <c r="F5312" s="63"/>
      <c r="G5312" s="191"/>
      <c r="H5312" s="191"/>
      <c r="I5312" s="191"/>
      <c r="J5312" s="191"/>
      <c r="K5312" s="191"/>
      <c r="L5312" s="191"/>
      <c r="M5312" s="191"/>
      <c r="N5312" s="191"/>
    </row>
    <row r="5313" spans="1:14" s="434" customFormat="1">
      <c r="A5313" s="191"/>
      <c r="B5313" s="191"/>
      <c r="C5313" s="63"/>
      <c r="D5313" s="191"/>
      <c r="E5313" s="63"/>
      <c r="F5313" s="63"/>
      <c r="G5313" s="191"/>
      <c r="H5313" s="191"/>
      <c r="I5313" s="191"/>
      <c r="J5313" s="191"/>
      <c r="K5313" s="191"/>
      <c r="L5313" s="191"/>
      <c r="M5313" s="191"/>
      <c r="N5313" s="191"/>
    </row>
    <row r="5314" spans="1:14" s="434" customFormat="1">
      <c r="A5314" s="191"/>
      <c r="B5314" s="191"/>
      <c r="C5314" s="63"/>
      <c r="D5314" s="191"/>
      <c r="E5314" s="63"/>
      <c r="F5314" s="63"/>
      <c r="G5314" s="191"/>
      <c r="H5314" s="191"/>
      <c r="I5314" s="191"/>
      <c r="J5314" s="191"/>
      <c r="K5314" s="191"/>
      <c r="L5314" s="191"/>
      <c r="M5314" s="191"/>
      <c r="N5314" s="191"/>
    </row>
    <row r="5315" spans="1:14" s="434" customFormat="1">
      <c r="A5315" s="191"/>
      <c r="B5315" s="191"/>
      <c r="C5315" s="63"/>
      <c r="D5315" s="191"/>
      <c r="E5315" s="63"/>
      <c r="F5315" s="63"/>
      <c r="G5315" s="191"/>
      <c r="H5315" s="191"/>
      <c r="I5315" s="191"/>
      <c r="J5315" s="191"/>
      <c r="K5315" s="191"/>
      <c r="L5315" s="191"/>
      <c r="M5315" s="191"/>
      <c r="N5315" s="191"/>
    </row>
    <row r="5316" spans="1:14" s="434" customFormat="1">
      <c r="A5316" s="191"/>
      <c r="B5316" s="191"/>
      <c r="C5316" s="63"/>
      <c r="D5316" s="191"/>
      <c r="E5316" s="63"/>
      <c r="F5316" s="63"/>
      <c r="G5316" s="191"/>
      <c r="H5316" s="191"/>
      <c r="I5316" s="191"/>
      <c r="J5316" s="191"/>
      <c r="K5316" s="191"/>
      <c r="L5316" s="191"/>
      <c r="M5316" s="191"/>
      <c r="N5316" s="191"/>
    </row>
    <row r="5317" spans="1:14" s="434" customFormat="1">
      <c r="A5317" s="191"/>
      <c r="B5317" s="191"/>
      <c r="C5317" s="63"/>
      <c r="D5317" s="191"/>
      <c r="E5317" s="63"/>
      <c r="F5317" s="63"/>
      <c r="G5317" s="191"/>
      <c r="H5317" s="191"/>
      <c r="I5317" s="191"/>
      <c r="J5317" s="191"/>
      <c r="K5317" s="191"/>
      <c r="L5317" s="191"/>
      <c r="M5317" s="191"/>
      <c r="N5317" s="191"/>
    </row>
    <row r="5318" spans="1:14" s="434" customFormat="1">
      <c r="A5318" s="191"/>
      <c r="B5318" s="191"/>
      <c r="C5318" s="63"/>
      <c r="D5318" s="191"/>
      <c r="E5318" s="63"/>
      <c r="F5318" s="63"/>
      <c r="G5318" s="191"/>
      <c r="H5318" s="191"/>
      <c r="I5318" s="191"/>
      <c r="J5318" s="191"/>
      <c r="K5318" s="191"/>
      <c r="L5318" s="191"/>
      <c r="M5318" s="191"/>
      <c r="N5318" s="191"/>
    </row>
    <row r="5319" spans="1:14" s="434" customFormat="1">
      <c r="A5319" s="191"/>
      <c r="B5319" s="191"/>
      <c r="C5319" s="63"/>
      <c r="D5319" s="191"/>
      <c r="E5319" s="63"/>
      <c r="F5319" s="63"/>
      <c r="G5319" s="191"/>
      <c r="H5319" s="191"/>
      <c r="I5319" s="191"/>
      <c r="J5319" s="191"/>
      <c r="K5319" s="191"/>
      <c r="L5319" s="191"/>
      <c r="M5319" s="191"/>
      <c r="N5319" s="191"/>
    </row>
    <row r="5320" spans="1:14" s="434" customFormat="1">
      <c r="A5320" s="191"/>
      <c r="B5320" s="191"/>
      <c r="C5320" s="63"/>
      <c r="D5320" s="191"/>
      <c r="E5320" s="63"/>
      <c r="F5320" s="63"/>
      <c r="G5320" s="191"/>
      <c r="H5320" s="191"/>
      <c r="I5320" s="191"/>
      <c r="J5320" s="191"/>
      <c r="K5320" s="191"/>
      <c r="L5320" s="191"/>
      <c r="M5320" s="191"/>
      <c r="N5320" s="191"/>
    </row>
    <row r="5321" spans="1:14" s="434" customFormat="1">
      <c r="A5321" s="191"/>
      <c r="B5321" s="191"/>
      <c r="C5321" s="63"/>
      <c r="D5321" s="191"/>
      <c r="E5321" s="63"/>
      <c r="F5321" s="63"/>
      <c r="G5321" s="191"/>
      <c r="H5321" s="191"/>
      <c r="I5321" s="191"/>
      <c r="J5321" s="191"/>
      <c r="K5321" s="191"/>
      <c r="L5321" s="191"/>
      <c r="M5321" s="191"/>
      <c r="N5321" s="191"/>
    </row>
    <row r="5322" spans="1:14" s="434" customFormat="1">
      <c r="A5322" s="191"/>
      <c r="B5322" s="191"/>
      <c r="C5322" s="63"/>
      <c r="D5322" s="191"/>
      <c r="E5322" s="63"/>
      <c r="F5322" s="63"/>
      <c r="G5322" s="191"/>
      <c r="H5322" s="191"/>
      <c r="I5322" s="191"/>
      <c r="J5322" s="191"/>
      <c r="K5322" s="191"/>
      <c r="L5322" s="191"/>
      <c r="M5322" s="191"/>
      <c r="N5322" s="191"/>
    </row>
    <row r="5323" spans="1:14" s="434" customFormat="1">
      <c r="A5323" s="191"/>
      <c r="B5323" s="191"/>
      <c r="C5323" s="63"/>
      <c r="D5323" s="191"/>
      <c r="E5323" s="63"/>
      <c r="F5323" s="63"/>
      <c r="G5323" s="191"/>
      <c r="H5323" s="191"/>
      <c r="I5323" s="191"/>
      <c r="J5323" s="191"/>
      <c r="K5323" s="191"/>
      <c r="L5323" s="191"/>
      <c r="M5323" s="191"/>
      <c r="N5323" s="191"/>
    </row>
    <row r="5324" spans="1:14" s="434" customFormat="1">
      <c r="A5324" s="191"/>
      <c r="B5324" s="191"/>
      <c r="C5324" s="63"/>
      <c r="D5324" s="191"/>
      <c r="E5324" s="63"/>
      <c r="F5324" s="63"/>
      <c r="G5324" s="191"/>
      <c r="H5324" s="191"/>
      <c r="I5324" s="191"/>
      <c r="J5324" s="191"/>
      <c r="K5324" s="191"/>
      <c r="L5324" s="191"/>
      <c r="M5324" s="191"/>
      <c r="N5324" s="191"/>
    </row>
    <row r="5325" spans="1:14" s="434" customFormat="1">
      <c r="A5325" s="191"/>
      <c r="B5325" s="191"/>
      <c r="C5325" s="63"/>
      <c r="D5325" s="191"/>
      <c r="E5325" s="63"/>
      <c r="F5325" s="63"/>
      <c r="G5325" s="191"/>
      <c r="H5325" s="191"/>
      <c r="I5325" s="191"/>
      <c r="J5325" s="191"/>
      <c r="K5325" s="191"/>
      <c r="L5325" s="191"/>
      <c r="M5325" s="191"/>
      <c r="N5325" s="191"/>
    </row>
    <row r="5326" spans="1:14" s="434" customFormat="1">
      <c r="A5326" s="191"/>
      <c r="B5326" s="191"/>
      <c r="C5326" s="63"/>
      <c r="D5326" s="191"/>
      <c r="E5326" s="63"/>
      <c r="F5326" s="63"/>
      <c r="G5326" s="191"/>
      <c r="H5326" s="191"/>
      <c r="I5326" s="191"/>
      <c r="J5326" s="191"/>
      <c r="K5326" s="191"/>
      <c r="L5326" s="191"/>
      <c r="M5326" s="191"/>
      <c r="N5326" s="191"/>
    </row>
    <row r="5327" spans="1:14" s="434" customFormat="1">
      <c r="A5327" s="191"/>
      <c r="B5327" s="191"/>
      <c r="C5327" s="63"/>
      <c r="D5327" s="191"/>
      <c r="E5327" s="63"/>
      <c r="F5327" s="63"/>
      <c r="G5327" s="191"/>
      <c r="H5327" s="191"/>
      <c r="I5327" s="191"/>
      <c r="J5327" s="191"/>
      <c r="K5327" s="191"/>
      <c r="L5327" s="191"/>
      <c r="M5327" s="191"/>
      <c r="N5327" s="191"/>
    </row>
    <row r="5328" spans="1:14" s="434" customFormat="1">
      <c r="A5328" s="191"/>
      <c r="B5328" s="191"/>
      <c r="C5328" s="63"/>
      <c r="D5328" s="191"/>
      <c r="E5328" s="63"/>
      <c r="F5328" s="63"/>
      <c r="G5328" s="191"/>
      <c r="H5328" s="191"/>
      <c r="I5328" s="191"/>
      <c r="J5328" s="191"/>
      <c r="K5328" s="191"/>
      <c r="L5328" s="191"/>
      <c r="M5328" s="191"/>
      <c r="N5328" s="191"/>
    </row>
    <row r="5329" spans="1:14" s="434" customFormat="1">
      <c r="A5329" s="191"/>
      <c r="B5329" s="191"/>
      <c r="C5329" s="63"/>
      <c r="D5329" s="191"/>
      <c r="E5329" s="63"/>
      <c r="F5329" s="63"/>
      <c r="G5329" s="191"/>
      <c r="H5329" s="191"/>
      <c r="I5329" s="191"/>
      <c r="J5329" s="191"/>
      <c r="K5329" s="191"/>
      <c r="L5329" s="191"/>
      <c r="M5329" s="191"/>
      <c r="N5329" s="191"/>
    </row>
    <row r="5330" spans="1:14" s="434" customFormat="1">
      <c r="A5330" s="191"/>
      <c r="B5330" s="191"/>
      <c r="C5330" s="63"/>
      <c r="D5330" s="191"/>
      <c r="E5330" s="63"/>
      <c r="F5330" s="63"/>
      <c r="G5330" s="191"/>
      <c r="H5330" s="191"/>
      <c r="I5330" s="191"/>
      <c r="J5330" s="191"/>
      <c r="K5330" s="191"/>
      <c r="L5330" s="191"/>
      <c r="M5330" s="191"/>
      <c r="N5330" s="191"/>
    </row>
    <row r="5331" spans="1:14" s="434" customFormat="1">
      <c r="A5331" s="191"/>
      <c r="B5331" s="191"/>
      <c r="C5331" s="63"/>
      <c r="D5331" s="191"/>
      <c r="E5331" s="63"/>
      <c r="F5331" s="63"/>
      <c r="G5331" s="191"/>
      <c r="H5331" s="191"/>
      <c r="I5331" s="191"/>
      <c r="J5331" s="191"/>
      <c r="K5331" s="191"/>
      <c r="L5331" s="191"/>
      <c r="M5331" s="191"/>
      <c r="N5331" s="191"/>
    </row>
    <row r="5332" spans="1:14" s="434" customFormat="1">
      <c r="A5332" s="191"/>
      <c r="B5332" s="191"/>
      <c r="C5332" s="63"/>
      <c r="D5332" s="191"/>
      <c r="E5332" s="63"/>
      <c r="F5332" s="63"/>
      <c r="G5332" s="191"/>
      <c r="H5332" s="191"/>
      <c r="I5332" s="191"/>
      <c r="J5332" s="191"/>
      <c r="K5332" s="191"/>
      <c r="L5332" s="191"/>
      <c r="M5332" s="191"/>
      <c r="N5332" s="191"/>
    </row>
    <row r="5333" spans="1:14" s="434" customFormat="1">
      <c r="A5333" s="191"/>
      <c r="B5333" s="191"/>
      <c r="C5333" s="63"/>
      <c r="D5333" s="191"/>
      <c r="E5333" s="63"/>
      <c r="F5333" s="63"/>
      <c r="G5333" s="191"/>
      <c r="H5333" s="191"/>
      <c r="I5333" s="191"/>
      <c r="J5333" s="191"/>
      <c r="K5333" s="191"/>
      <c r="L5333" s="191"/>
      <c r="M5333" s="191"/>
      <c r="N5333" s="191"/>
    </row>
    <row r="5334" spans="1:14" s="434" customFormat="1">
      <c r="A5334" s="191"/>
      <c r="B5334" s="191"/>
      <c r="C5334" s="63"/>
      <c r="D5334" s="191"/>
      <c r="E5334" s="63"/>
      <c r="F5334" s="63"/>
      <c r="G5334" s="191"/>
      <c r="H5334" s="191"/>
      <c r="I5334" s="191"/>
      <c r="J5334" s="191"/>
      <c r="K5334" s="191"/>
      <c r="L5334" s="191"/>
      <c r="M5334" s="191"/>
      <c r="N5334" s="191"/>
    </row>
    <row r="5335" spans="1:14" s="434" customFormat="1">
      <c r="A5335" s="191"/>
      <c r="B5335" s="191"/>
      <c r="C5335" s="63"/>
      <c r="D5335" s="191"/>
      <c r="E5335" s="63"/>
      <c r="F5335" s="63"/>
      <c r="G5335" s="191"/>
      <c r="H5335" s="191"/>
      <c r="I5335" s="191"/>
      <c r="J5335" s="191"/>
      <c r="K5335" s="191"/>
      <c r="L5335" s="191"/>
      <c r="M5335" s="191"/>
      <c r="N5335" s="191"/>
    </row>
    <row r="5336" spans="1:14" s="434" customFormat="1">
      <c r="A5336" s="191"/>
      <c r="B5336" s="191"/>
      <c r="C5336" s="63"/>
      <c r="D5336" s="191"/>
      <c r="E5336" s="63"/>
      <c r="F5336" s="63"/>
      <c r="G5336" s="191"/>
      <c r="H5336" s="191"/>
      <c r="I5336" s="191"/>
      <c r="J5336" s="191"/>
      <c r="K5336" s="191"/>
      <c r="L5336" s="191"/>
      <c r="M5336" s="191"/>
      <c r="N5336" s="191"/>
    </row>
    <row r="5337" spans="1:14" s="434" customFormat="1">
      <c r="A5337" s="191"/>
      <c r="B5337" s="191"/>
      <c r="C5337" s="63"/>
      <c r="D5337" s="191"/>
      <c r="E5337" s="63"/>
      <c r="F5337" s="63"/>
      <c r="G5337" s="191"/>
      <c r="H5337" s="191"/>
      <c r="I5337" s="191"/>
      <c r="J5337" s="191"/>
      <c r="K5337" s="191"/>
      <c r="L5337" s="191"/>
      <c r="M5337" s="191"/>
      <c r="N5337" s="191"/>
    </row>
    <row r="5338" spans="1:14" s="434" customFormat="1">
      <c r="A5338" s="191"/>
      <c r="B5338" s="191"/>
      <c r="C5338" s="63"/>
      <c r="D5338" s="191"/>
      <c r="E5338" s="63"/>
      <c r="F5338" s="63"/>
      <c r="G5338" s="191"/>
      <c r="H5338" s="191"/>
      <c r="I5338" s="191"/>
      <c r="J5338" s="191"/>
      <c r="K5338" s="191"/>
      <c r="L5338" s="191"/>
      <c r="M5338" s="191"/>
      <c r="N5338" s="191"/>
    </row>
    <row r="5339" spans="1:14" s="434" customFormat="1">
      <c r="A5339" s="191"/>
      <c r="B5339" s="191"/>
      <c r="C5339" s="63"/>
      <c r="D5339" s="191"/>
      <c r="E5339" s="63"/>
      <c r="F5339" s="63"/>
      <c r="G5339" s="191"/>
      <c r="H5339" s="191"/>
      <c r="I5339" s="191"/>
      <c r="J5339" s="191"/>
      <c r="K5339" s="191"/>
      <c r="L5339" s="191"/>
      <c r="M5339" s="191"/>
      <c r="N5339" s="191"/>
    </row>
    <row r="5340" spans="1:14" s="434" customFormat="1">
      <c r="A5340" s="191"/>
      <c r="B5340" s="191"/>
      <c r="C5340" s="63"/>
      <c r="D5340" s="191"/>
      <c r="E5340" s="63"/>
      <c r="F5340" s="63"/>
      <c r="G5340" s="191"/>
      <c r="H5340" s="191"/>
      <c r="I5340" s="191"/>
      <c r="J5340" s="191"/>
      <c r="K5340" s="191"/>
      <c r="L5340" s="191"/>
      <c r="M5340" s="191"/>
      <c r="N5340" s="191"/>
    </row>
    <row r="5341" spans="1:14" s="434" customFormat="1">
      <c r="A5341" s="191"/>
      <c r="B5341" s="191"/>
      <c r="C5341" s="63"/>
      <c r="D5341" s="191"/>
      <c r="E5341" s="63"/>
      <c r="F5341" s="63"/>
      <c r="G5341" s="191"/>
      <c r="H5341" s="191"/>
      <c r="I5341" s="191"/>
      <c r="J5341" s="191"/>
      <c r="K5341" s="191"/>
      <c r="L5341" s="191"/>
      <c r="M5341" s="191"/>
      <c r="N5341" s="191"/>
    </row>
    <row r="5342" spans="1:14" s="434" customFormat="1">
      <c r="A5342" s="191"/>
      <c r="B5342" s="191"/>
      <c r="C5342" s="63"/>
      <c r="D5342" s="191"/>
      <c r="E5342" s="63"/>
      <c r="F5342" s="63"/>
      <c r="G5342" s="191"/>
      <c r="H5342" s="191"/>
      <c r="I5342" s="191"/>
      <c r="J5342" s="191"/>
      <c r="K5342" s="191"/>
      <c r="L5342" s="191"/>
      <c r="M5342" s="191"/>
      <c r="N5342" s="191"/>
    </row>
    <row r="5343" spans="1:14" s="434" customFormat="1">
      <c r="A5343" s="191"/>
      <c r="B5343" s="191"/>
      <c r="C5343" s="63"/>
      <c r="D5343" s="191"/>
      <c r="E5343" s="63"/>
      <c r="F5343" s="63"/>
      <c r="G5343" s="191"/>
      <c r="H5343" s="191"/>
      <c r="I5343" s="191"/>
      <c r="J5343" s="191"/>
      <c r="K5343" s="191"/>
      <c r="L5343" s="191"/>
      <c r="M5343" s="191"/>
      <c r="N5343" s="191"/>
    </row>
    <row r="5344" spans="1:14" s="434" customFormat="1">
      <c r="A5344" s="191"/>
      <c r="B5344" s="191"/>
      <c r="C5344" s="63"/>
      <c r="D5344" s="191"/>
      <c r="E5344" s="63"/>
      <c r="F5344" s="63"/>
      <c r="G5344" s="191"/>
      <c r="H5344" s="191"/>
      <c r="I5344" s="191"/>
      <c r="J5344" s="191"/>
      <c r="K5344" s="191"/>
      <c r="L5344" s="191"/>
      <c r="M5344" s="191"/>
      <c r="N5344" s="191"/>
    </row>
    <row r="5345" spans="1:14" s="434" customFormat="1">
      <c r="A5345" s="191"/>
      <c r="B5345" s="191"/>
      <c r="C5345" s="63"/>
      <c r="D5345" s="191"/>
      <c r="E5345" s="63"/>
      <c r="F5345" s="63"/>
      <c r="G5345" s="191"/>
      <c r="H5345" s="191"/>
      <c r="I5345" s="191"/>
      <c r="J5345" s="191"/>
      <c r="K5345" s="191"/>
      <c r="L5345" s="191"/>
      <c r="M5345" s="191"/>
      <c r="N5345" s="191"/>
    </row>
    <row r="5346" spans="1:14" s="434" customFormat="1">
      <c r="A5346" s="191"/>
      <c r="B5346" s="191"/>
      <c r="C5346" s="63"/>
      <c r="D5346" s="191"/>
      <c r="E5346" s="63"/>
      <c r="F5346" s="63"/>
      <c r="G5346" s="191"/>
      <c r="H5346" s="191"/>
      <c r="I5346" s="191"/>
      <c r="J5346" s="191"/>
      <c r="K5346" s="191"/>
      <c r="L5346" s="191"/>
      <c r="M5346" s="191"/>
      <c r="N5346" s="191"/>
    </row>
    <row r="5347" spans="1:14" s="434" customFormat="1">
      <c r="A5347" s="191"/>
      <c r="B5347" s="191"/>
      <c r="C5347" s="63"/>
      <c r="D5347" s="191"/>
      <c r="E5347" s="63"/>
      <c r="F5347" s="63"/>
      <c r="G5347" s="191"/>
      <c r="H5347" s="191"/>
      <c r="I5347" s="191"/>
      <c r="J5347" s="191"/>
      <c r="K5347" s="191"/>
      <c r="L5347" s="191"/>
      <c r="M5347" s="191"/>
      <c r="N5347" s="191"/>
    </row>
    <row r="5348" spans="1:14" s="434" customFormat="1">
      <c r="A5348" s="191"/>
      <c r="B5348" s="191"/>
      <c r="C5348" s="63"/>
      <c r="D5348" s="191"/>
      <c r="E5348" s="63"/>
      <c r="F5348" s="63"/>
      <c r="G5348" s="191"/>
      <c r="H5348" s="191"/>
      <c r="I5348" s="191"/>
      <c r="J5348" s="191"/>
      <c r="K5348" s="191"/>
      <c r="L5348" s="191"/>
      <c r="M5348" s="191"/>
      <c r="N5348" s="191"/>
    </row>
    <row r="5349" spans="1:14" s="434" customFormat="1">
      <c r="A5349" s="191"/>
      <c r="B5349" s="191"/>
      <c r="C5349" s="63"/>
      <c r="D5349" s="191"/>
      <c r="E5349" s="63"/>
      <c r="F5349" s="63"/>
      <c r="G5349" s="191"/>
      <c r="H5349" s="191"/>
      <c r="I5349" s="191"/>
      <c r="J5349" s="191"/>
      <c r="K5349" s="191"/>
      <c r="L5349" s="191"/>
      <c r="M5349" s="191"/>
      <c r="N5349" s="191"/>
    </row>
    <row r="5350" spans="1:14" s="434" customFormat="1">
      <c r="A5350" s="191"/>
      <c r="B5350" s="191"/>
      <c r="C5350" s="63"/>
      <c r="D5350" s="191"/>
      <c r="E5350" s="63"/>
      <c r="F5350" s="63"/>
      <c r="G5350" s="191"/>
      <c r="H5350" s="191"/>
      <c r="I5350" s="191"/>
      <c r="J5350" s="191"/>
      <c r="K5350" s="191"/>
      <c r="L5350" s="191"/>
      <c r="M5350" s="191"/>
      <c r="N5350" s="191"/>
    </row>
    <row r="5351" spans="1:14" s="434" customFormat="1">
      <c r="A5351" s="191"/>
      <c r="B5351" s="191"/>
      <c r="C5351" s="63"/>
      <c r="D5351" s="191"/>
      <c r="E5351" s="63"/>
      <c r="F5351" s="63"/>
      <c r="G5351" s="191"/>
      <c r="H5351" s="191"/>
      <c r="I5351" s="191"/>
      <c r="J5351" s="191"/>
      <c r="K5351" s="191"/>
      <c r="L5351" s="191"/>
      <c r="M5351" s="191"/>
      <c r="N5351" s="191"/>
    </row>
    <row r="5352" spans="1:14" s="434" customFormat="1">
      <c r="A5352" s="191"/>
      <c r="B5352" s="191"/>
      <c r="C5352" s="63"/>
      <c r="D5352" s="191"/>
      <c r="E5352" s="63"/>
      <c r="F5352" s="63"/>
      <c r="G5352" s="191"/>
      <c r="H5352" s="191"/>
      <c r="I5352" s="191"/>
      <c r="J5352" s="191"/>
      <c r="K5352" s="191"/>
      <c r="L5352" s="191"/>
      <c r="M5352" s="191"/>
      <c r="N5352" s="191"/>
    </row>
    <row r="5353" spans="1:14" s="434" customFormat="1">
      <c r="A5353" s="191"/>
      <c r="B5353" s="191"/>
      <c r="C5353" s="63"/>
      <c r="D5353" s="191"/>
      <c r="E5353" s="63"/>
      <c r="F5353" s="63"/>
      <c r="G5353" s="191"/>
      <c r="H5353" s="191"/>
      <c r="I5353" s="191"/>
      <c r="J5353" s="191"/>
      <c r="K5353" s="191"/>
      <c r="L5353" s="191"/>
      <c r="M5353" s="191"/>
      <c r="N5353" s="191"/>
    </row>
    <row r="5354" spans="1:14" s="434" customFormat="1">
      <c r="A5354" s="191"/>
      <c r="B5354" s="191"/>
      <c r="C5354" s="63"/>
      <c r="D5354" s="191"/>
      <c r="E5354" s="63"/>
      <c r="F5354" s="63"/>
      <c r="G5354" s="191"/>
      <c r="H5354" s="191"/>
      <c r="I5354" s="191"/>
      <c r="J5354" s="191"/>
      <c r="K5354" s="191"/>
      <c r="L5354" s="191"/>
      <c r="M5354" s="191"/>
      <c r="N5354" s="191"/>
    </row>
    <row r="5355" spans="1:14" s="434" customFormat="1">
      <c r="A5355" s="191"/>
      <c r="B5355" s="191"/>
      <c r="C5355" s="63"/>
      <c r="D5355" s="191"/>
      <c r="E5355" s="63"/>
      <c r="F5355" s="63"/>
      <c r="G5355" s="191"/>
      <c r="H5355" s="191"/>
      <c r="I5355" s="191"/>
      <c r="J5355" s="191"/>
      <c r="K5355" s="191"/>
      <c r="L5355" s="191"/>
      <c r="M5355" s="191"/>
      <c r="N5355" s="191"/>
    </row>
    <row r="5356" spans="1:14" s="434" customFormat="1">
      <c r="A5356" s="191"/>
      <c r="B5356" s="191"/>
      <c r="C5356" s="63"/>
      <c r="D5356" s="191"/>
      <c r="E5356" s="63"/>
      <c r="F5356" s="63"/>
      <c r="G5356" s="191"/>
      <c r="H5356" s="191"/>
      <c r="I5356" s="191"/>
      <c r="J5356" s="191"/>
      <c r="K5356" s="191"/>
      <c r="L5356" s="191"/>
      <c r="M5356" s="191"/>
      <c r="N5356" s="191"/>
    </row>
    <row r="5357" spans="1:14" s="434" customFormat="1">
      <c r="A5357" s="191"/>
      <c r="B5357" s="191"/>
      <c r="C5357" s="63"/>
      <c r="D5357" s="191"/>
      <c r="E5357" s="63"/>
      <c r="F5357" s="63"/>
      <c r="G5357" s="191"/>
      <c r="H5357" s="191"/>
      <c r="I5357" s="191"/>
      <c r="J5357" s="191"/>
      <c r="K5357" s="191"/>
      <c r="L5357" s="191"/>
      <c r="M5357" s="191"/>
      <c r="N5357" s="191"/>
    </row>
    <row r="5358" spans="1:14" s="434" customFormat="1">
      <c r="A5358" s="191"/>
      <c r="B5358" s="191"/>
      <c r="C5358" s="63"/>
      <c r="D5358" s="191"/>
      <c r="E5358" s="63"/>
      <c r="F5358" s="63"/>
      <c r="G5358" s="191"/>
      <c r="H5358" s="191"/>
      <c r="I5358" s="191"/>
      <c r="J5358" s="191"/>
      <c r="K5358" s="191"/>
      <c r="L5358" s="191"/>
      <c r="M5358" s="191"/>
      <c r="N5358" s="191"/>
    </row>
    <row r="5359" spans="1:14" s="434" customFormat="1">
      <c r="A5359" s="191"/>
      <c r="B5359" s="191"/>
      <c r="C5359" s="63"/>
      <c r="D5359" s="191"/>
      <c r="E5359" s="63"/>
      <c r="F5359" s="63"/>
      <c r="G5359" s="191"/>
      <c r="H5359" s="191"/>
      <c r="I5359" s="191"/>
      <c r="J5359" s="191"/>
      <c r="K5359" s="191"/>
      <c r="L5359" s="191"/>
      <c r="M5359" s="191"/>
      <c r="N5359" s="191"/>
    </row>
    <row r="5360" spans="1:14" s="434" customFormat="1">
      <c r="A5360" s="191"/>
      <c r="B5360" s="191"/>
      <c r="C5360" s="63"/>
      <c r="D5360" s="191"/>
      <c r="E5360" s="63"/>
      <c r="F5360" s="63"/>
      <c r="G5360" s="191"/>
      <c r="H5360" s="191"/>
      <c r="I5360" s="191"/>
      <c r="J5360" s="191"/>
      <c r="K5360" s="191"/>
      <c r="L5360" s="191"/>
      <c r="M5360" s="191"/>
      <c r="N5360" s="191"/>
    </row>
    <row r="5361" spans="1:14" s="434" customFormat="1">
      <c r="A5361" s="191"/>
      <c r="B5361" s="191"/>
      <c r="C5361" s="63"/>
      <c r="D5361" s="191"/>
      <c r="E5361" s="63"/>
      <c r="F5361" s="63"/>
      <c r="G5361" s="191"/>
      <c r="H5361" s="191"/>
      <c r="I5361" s="191"/>
      <c r="J5361" s="191"/>
      <c r="K5361" s="191"/>
      <c r="L5361" s="191"/>
      <c r="M5361" s="191"/>
      <c r="N5361" s="191"/>
    </row>
    <row r="5362" spans="1:14" s="434" customFormat="1">
      <c r="A5362" s="191"/>
      <c r="B5362" s="191"/>
      <c r="C5362" s="63"/>
      <c r="D5362" s="191"/>
      <c r="E5362" s="63"/>
      <c r="F5362" s="63"/>
      <c r="G5362" s="191"/>
      <c r="H5362" s="191"/>
      <c r="I5362" s="191"/>
      <c r="J5362" s="191"/>
      <c r="K5362" s="191"/>
      <c r="L5362" s="191"/>
      <c r="M5362" s="191"/>
      <c r="N5362" s="191"/>
    </row>
    <row r="5363" spans="1:14" s="434" customFormat="1">
      <c r="A5363" s="191"/>
      <c r="B5363" s="191"/>
      <c r="C5363" s="63"/>
      <c r="D5363" s="191"/>
      <c r="E5363" s="63"/>
      <c r="F5363" s="63"/>
      <c r="G5363" s="191"/>
      <c r="H5363" s="191"/>
      <c r="I5363" s="191"/>
      <c r="J5363" s="191"/>
      <c r="K5363" s="191"/>
      <c r="L5363" s="191"/>
      <c r="M5363" s="191"/>
      <c r="N5363" s="191"/>
    </row>
    <row r="5364" spans="1:14" s="434" customFormat="1">
      <c r="A5364" s="191"/>
      <c r="B5364" s="191"/>
      <c r="C5364" s="63"/>
      <c r="D5364" s="191"/>
      <c r="E5364" s="63"/>
      <c r="F5364" s="63"/>
      <c r="G5364" s="191"/>
      <c r="H5364" s="191"/>
      <c r="I5364" s="191"/>
      <c r="J5364" s="191"/>
      <c r="K5364" s="191"/>
      <c r="L5364" s="191"/>
      <c r="M5364" s="191"/>
      <c r="N5364" s="191"/>
    </row>
    <row r="5365" spans="1:14" s="434" customFormat="1">
      <c r="A5365" s="191"/>
      <c r="B5365" s="191"/>
      <c r="C5365" s="63"/>
      <c r="D5365" s="191"/>
      <c r="E5365" s="63"/>
      <c r="F5365" s="63"/>
      <c r="G5365" s="191"/>
      <c r="H5365" s="191"/>
      <c r="I5365" s="191"/>
      <c r="J5365" s="191"/>
      <c r="K5365" s="191"/>
      <c r="L5365" s="191"/>
      <c r="M5365" s="191"/>
      <c r="N5365" s="191"/>
    </row>
    <row r="5366" spans="1:14" s="434" customFormat="1">
      <c r="A5366" s="191"/>
      <c r="B5366" s="191"/>
      <c r="C5366" s="63"/>
      <c r="D5366" s="191"/>
      <c r="E5366" s="63"/>
      <c r="F5366" s="63"/>
      <c r="G5366" s="191"/>
      <c r="H5366" s="191"/>
      <c r="I5366" s="191"/>
      <c r="J5366" s="191"/>
      <c r="K5366" s="191"/>
      <c r="L5366" s="191"/>
      <c r="M5366" s="191"/>
      <c r="N5366" s="191"/>
    </row>
    <row r="5367" spans="1:14" s="434" customFormat="1">
      <c r="A5367" s="191"/>
      <c r="B5367" s="191"/>
      <c r="C5367" s="63"/>
      <c r="D5367" s="191"/>
      <c r="E5367" s="63"/>
      <c r="F5367" s="63"/>
      <c r="G5367" s="191"/>
      <c r="H5367" s="191"/>
      <c r="I5367" s="191"/>
      <c r="J5367" s="191"/>
      <c r="K5367" s="191"/>
      <c r="L5367" s="191"/>
      <c r="M5367" s="191"/>
      <c r="N5367" s="191"/>
    </row>
    <row r="5368" spans="1:14" s="434" customFormat="1">
      <c r="A5368" s="191"/>
      <c r="B5368" s="191"/>
      <c r="C5368" s="63"/>
      <c r="D5368" s="191"/>
      <c r="E5368" s="63"/>
      <c r="F5368" s="63"/>
      <c r="G5368" s="191"/>
      <c r="H5368" s="191"/>
      <c r="I5368" s="191"/>
      <c r="J5368" s="191"/>
      <c r="K5368" s="191"/>
      <c r="L5368" s="191"/>
      <c r="M5368" s="191"/>
      <c r="N5368" s="191"/>
    </row>
    <row r="5369" spans="1:14" s="434" customFormat="1">
      <c r="A5369" s="191"/>
      <c r="B5369" s="191"/>
      <c r="C5369" s="63"/>
      <c r="D5369" s="191"/>
      <c r="E5369" s="63"/>
      <c r="F5369" s="63"/>
      <c r="G5369" s="191"/>
      <c r="H5369" s="191"/>
      <c r="I5369" s="191"/>
      <c r="J5369" s="191"/>
      <c r="K5369" s="191"/>
      <c r="L5369" s="191"/>
      <c r="M5369" s="191"/>
      <c r="N5369" s="191"/>
    </row>
    <row r="5370" spans="1:14" s="434" customFormat="1">
      <c r="A5370" s="191"/>
      <c r="B5370" s="191"/>
      <c r="C5370" s="63"/>
      <c r="D5370" s="191"/>
      <c r="E5370" s="63"/>
      <c r="F5370" s="63"/>
      <c r="G5370" s="191"/>
      <c r="H5370" s="191"/>
      <c r="I5370" s="191"/>
      <c r="J5370" s="191"/>
      <c r="K5370" s="191"/>
      <c r="L5370" s="191"/>
      <c r="M5370" s="191"/>
      <c r="N5370" s="191"/>
    </row>
    <row r="5371" spans="1:14" s="434" customFormat="1">
      <c r="A5371" s="191"/>
      <c r="B5371" s="191"/>
      <c r="C5371" s="63"/>
      <c r="D5371" s="191"/>
      <c r="E5371" s="63"/>
      <c r="F5371" s="63"/>
      <c r="G5371" s="191"/>
      <c r="H5371" s="191"/>
      <c r="I5371" s="191"/>
      <c r="J5371" s="191"/>
      <c r="K5371" s="191"/>
      <c r="L5371" s="191"/>
      <c r="M5371" s="191"/>
      <c r="N5371" s="191"/>
    </row>
    <row r="5372" spans="1:14" s="434" customFormat="1">
      <c r="A5372" s="191"/>
      <c r="B5372" s="191"/>
      <c r="C5372" s="63"/>
      <c r="D5372" s="191"/>
      <c r="E5372" s="63"/>
      <c r="F5372" s="63"/>
      <c r="G5372" s="191"/>
      <c r="H5372" s="191"/>
      <c r="I5372" s="191"/>
      <c r="J5372" s="191"/>
      <c r="K5372" s="191"/>
      <c r="L5372" s="191"/>
      <c r="M5372" s="191"/>
      <c r="N5372" s="191"/>
    </row>
    <row r="5373" spans="1:14" s="434" customFormat="1">
      <c r="A5373" s="191"/>
      <c r="B5373" s="191"/>
      <c r="C5373" s="63"/>
      <c r="D5373" s="191"/>
      <c r="E5373" s="63"/>
      <c r="F5373" s="63"/>
      <c r="G5373" s="191"/>
      <c r="H5373" s="191"/>
      <c r="I5373" s="191"/>
      <c r="J5373" s="191"/>
      <c r="K5373" s="191"/>
      <c r="L5373" s="191"/>
      <c r="M5373" s="191"/>
      <c r="N5373" s="191"/>
    </row>
    <row r="5374" spans="1:14" s="434" customFormat="1">
      <c r="A5374" s="191"/>
      <c r="B5374" s="191"/>
      <c r="C5374" s="63"/>
      <c r="D5374" s="191"/>
      <c r="E5374" s="63"/>
      <c r="F5374" s="63"/>
      <c r="G5374" s="191"/>
      <c r="H5374" s="191"/>
      <c r="I5374" s="191"/>
      <c r="J5374" s="191"/>
      <c r="K5374" s="191"/>
      <c r="L5374" s="191"/>
      <c r="M5374" s="191"/>
      <c r="N5374" s="191"/>
    </row>
    <row r="5375" spans="1:14" s="434" customFormat="1">
      <c r="A5375" s="191"/>
      <c r="B5375" s="191"/>
      <c r="C5375" s="63"/>
      <c r="D5375" s="191"/>
      <c r="E5375" s="63"/>
      <c r="F5375" s="63"/>
      <c r="G5375" s="191"/>
      <c r="H5375" s="191"/>
      <c r="I5375" s="191"/>
      <c r="J5375" s="191"/>
      <c r="K5375" s="191"/>
      <c r="L5375" s="191"/>
      <c r="M5375" s="191"/>
      <c r="N5375" s="191"/>
    </row>
    <row r="5376" spans="1:14" s="434" customFormat="1">
      <c r="A5376" s="191"/>
      <c r="B5376" s="191"/>
      <c r="C5376" s="63"/>
      <c r="D5376" s="191"/>
      <c r="E5376" s="63"/>
      <c r="F5376" s="63"/>
      <c r="G5376" s="191"/>
      <c r="H5376" s="191"/>
      <c r="I5376" s="191"/>
      <c r="J5376" s="191"/>
      <c r="K5376" s="191"/>
      <c r="L5376" s="191"/>
      <c r="M5376" s="191"/>
      <c r="N5376" s="191"/>
    </row>
    <row r="5377" spans="1:14" s="434" customFormat="1">
      <c r="A5377" s="191"/>
      <c r="B5377" s="191"/>
      <c r="C5377" s="63"/>
      <c r="D5377" s="191"/>
      <c r="E5377" s="63"/>
      <c r="F5377" s="63"/>
      <c r="G5377" s="191"/>
      <c r="H5377" s="191"/>
      <c r="I5377" s="191"/>
      <c r="J5377" s="191"/>
      <c r="K5377" s="191"/>
      <c r="L5377" s="191"/>
      <c r="M5377" s="191"/>
      <c r="N5377" s="191"/>
    </row>
    <row r="5378" spans="1:14" s="434" customFormat="1">
      <c r="A5378" s="191"/>
      <c r="B5378" s="191"/>
      <c r="C5378" s="63"/>
      <c r="D5378" s="191"/>
      <c r="E5378" s="63"/>
      <c r="F5378" s="63"/>
      <c r="G5378" s="191"/>
      <c r="H5378" s="191"/>
      <c r="I5378" s="191"/>
      <c r="J5378" s="191"/>
      <c r="K5378" s="191"/>
      <c r="L5378" s="191"/>
      <c r="M5378" s="191"/>
      <c r="N5378" s="191"/>
    </row>
    <row r="5379" spans="1:14" s="434" customFormat="1">
      <c r="A5379" s="191"/>
      <c r="B5379" s="191"/>
      <c r="C5379" s="63"/>
      <c r="D5379" s="191"/>
      <c r="E5379" s="63"/>
      <c r="F5379" s="63"/>
      <c r="G5379" s="191"/>
      <c r="H5379" s="191"/>
      <c r="I5379" s="191"/>
      <c r="J5379" s="191"/>
      <c r="K5379" s="191"/>
      <c r="L5379" s="191"/>
      <c r="M5379" s="191"/>
      <c r="N5379" s="191"/>
    </row>
    <row r="5380" spans="1:14" s="434" customFormat="1">
      <c r="A5380" s="191"/>
      <c r="B5380" s="191"/>
      <c r="C5380" s="63"/>
      <c r="D5380" s="191"/>
      <c r="E5380" s="63"/>
      <c r="F5380" s="63"/>
      <c r="G5380" s="191"/>
      <c r="H5380" s="191"/>
      <c r="I5380" s="191"/>
      <c r="J5380" s="191"/>
      <c r="K5380" s="191"/>
      <c r="L5380" s="191"/>
      <c r="M5380" s="191"/>
      <c r="N5380" s="191"/>
    </row>
    <row r="5381" spans="1:14" s="434" customFormat="1">
      <c r="A5381" s="191"/>
      <c r="B5381" s="191"/>
      <c r="C5381" s="63"/>
      <c r="D5381" s="191"/>
      <c r="E5381" s="63"/>
      <c r="F5381" s="63"/>
      <c r="G5381" s="191"/>
      <c r="H5381" s="191"/>
      <c r="I5381" s="191"/>
      <c r="J5381" s="191"/>
      <c r="K5381" s="191"/>
      <c r="L5381" s="191"/>
      <c r="M5381" s="191"/>
      <c r="N5381" s="191"/>
    </row>
    <row r="5382" spans="1:14" s="434" customFormat="1">
      <c r="A5382" s="191"/>
      <c r="B5382" s="191"/>
      <c r="C5382" s="63"/>
      <c r="D5382" s="191"/>
      <c r="E5382" s="63"/>
      <c r="F5382" s="63"/>
      <c r="G5382" s="191"/>
      <c r="H5382" s="191"/>
      <c r="I5382" s="191"/>
      <c r="J5382" s="191"/>
      <c r="K5382" s="191"/>
      <c r="L5382" s="191"/>
      <c r="M5382" s="191"/>
      <c r="N5382" s="191"/>
    </row>
    <row r="5383" spans="1:14" s="434" customFormat="1">
      <c r="A5383" s="191"/>
      <c r="B5383" s="191"/>
      <c r="C5383" s="63"/>
      <c r="D5383" s="191"/>
      <c r="E5383" s="63"/>
      <c r="F5383" s="63"/>
      <c r="G5383" s="191"/>
      <c r="H5383" s="191"/>
      <c r="I5383" s="191"/>
      <c r="J5383" s="191"/>
      <c r="K5383" s="191"/>
      <c r="L5383" s="191"/>
      <c r="M5383" s="191"/>
      <c r="N5383" s="191"/>
    </row>
    <row r="5384" spans="1:14" s="434" customFormat="1">
      <c r="A5384" s="191"/>
      <c r="B5384" s="191"/>
      <c r="C5384" s="63"/>
      <c r="D5384" s="191"/>
      <c r="E5384" s="63"/>
      <c r="F5384" s="63"/>
      <c r="G5384" s="191"/>
      <c r="H5384" s="191"/>
      <c r="I5384" s="191"/>
      <c r="J5384" s="191"/>
      <c r="K5384" s="191"/>
      <c r="L5384" s="191"/>
      <c r="M5384" s="191"/>
      <c r="N5384" s="191"/>
    </row>
    <row r="5385" spans="1:14" s="434" customFormat="1">
      <c r="A5385" s="191"/>
      <c r="B5385" s="191"/>
      <c r="C5385" s="63"/>
      <c r="D5385" s="191"/>
      <c r="E5385" s="63"/>
      <c r="F5385" s="63"/>
      <c r="G5385" s="191"/>
      <c r="H5385" s="191"/>
      <c r="I5385" s="191"/>
      <c r="J5385" s="191"/>
      <c r="K5385" s="191"/>
      <c r="L5385" s="191"/>
      <c r="M5385" s="191"/>
      <c r="N5385" s="191"/>
    </row>
    <row r="5386" spans="1:14" s="434" customFormat="1">
      <c r="A5386" s="191"/>
      <c r="B5386" s="191"/>
      <c r="C5386" s="63"/>
      <c r="D5386" s="191"/>
      <c r="E5386" s="63"/>
      <c r="F5386" s="63"/>
      <c r="G5386" s="191"/>
      <c r="H5386" s="191"/>
      <c r="I5386" s="191"/>
      <c r="J5386" s="191"/>
      <c r="K5386" s="191"/>
      <c r="L5386" s="191"/>
      <c r="M5386" s="191"/>
      <c r="N5386" s="191"/>
    </row>
    <row r="5387" spans="1:14" s="434" customFormat="1">
      <c r="A5387" s="191"/>
      <c r="B5387" s="191"/>
      <c r="C5387" s="63"/>
      <c r="D5387" s="191"/>
      <c r="E5387" s="63"/>
      <c r="F5387" s="63"/>
      <c r="G5387" s="191"/>
      <c r="H5387" s="191"/>
      <c r="I5387" s="191"/>
      <c r="J5387" s="191"/>
      <c r="K5387" s="191"/>
      <c r="L5387" s="191"/>
      <c r="M5387" s="191"/>
      <c r="N5387" s="191"/>
    </row>
    <row r="5388" spans="1:14" s="434" customFormat="1">
      <c r="A5388" s="191"/>
      <c r="B5388" s="191"/>
      <c r="C5388" s="63"/>
      <c r="D5388" s="191"/>
      <c r="E5388" s="63"/>
      <c r="F5388" s="63"/>
      <c r="G5388" s="191"/>
      <c r="H5388" s="191"/>
      <c r="I5388" s="191"/>
      <c r="J5388" s="191"/>
      <c r="K5388" s="191"/>
      <c r="L5388" s="191"/>
      <c r="M5388" s="191"/>
      <c r="N5388" s="191"/>
    </row>
    <row r="5389" spans="1:14" s="434" customFormat="1">
      <c r="A5389" s="191"/>
      <c r="B5389" s="191"/>
      <c r="C5389" s="63"/>
      <c r="D5389" s="191"/>
      <c r="E5389" s="63"/>
      <c r="F5389" s="63"/>
      <c r="G5389" s="191"/>
      <c r="H5389" s="191"/>
      <c r="I5389" s="191"/>
      <c r="J5389" s="191"/>
      <c r="K5389" s="191"/>
      <c r="L5389" s="191"/>
      <c r="M5389" s="191"/>
      <c r="N5389" s="191"/>
    </row>
    <row r="5390" spans="1:14" s="434" customFormat="1">
      <c r="A5390" s="191"/>
      <c r="B5390" s="191"/>
      <c r="C5390" s="63"/>
      <c r="D5390" s="191"/>
      <c r="E5390" s="63"/>
      <c r="F5390" s="63"/>
      <c r="G5390" s="191"/>
      <c r="H5390" s="191"/>
      <c r="I5390" s="191"/>
      <c r="J5390" s="191"/>
      <c r="K5390" s="191"/>
      <c r="L5390" s="191"/>
      <c r="M5390" s="191"/>
      <c r="N5390" s="191"/>
    </row>
    <row r="5391" spans="1:14" s="434" customFormat="1">
      <c r="A5391" s="191"/>
      <c r="B5391" s="191"/>
      <c r="C5391" s="63"/>
      <c r="D5391" s="191"/>
      <c r="E5391" s="63"/>
      <c r="F5391" s="63"/>
      <c r="G5391" s="191"/>
      <c r="H5391" s="191"/>
      <c r="I5391" s="191"/>
      <c r="J5391" s="191"/>
      <c r="K5391" s="191"/>
      <c r="L5391" s="191"/>
      <c r="M5391" s="191"/>
      <c r="N5391" s="191"/>
    </row>
    <row r="5392" spans="1:14" s="434" customFormat="1">
      <c r="A5392" s="191"/>
      <c r="B5392" s="191"/>
      <c r="C5392" s="63"/>
      <c r="D5392" s="191"/>
      <c r="E5392" s="63"/>
      <c r="F5392" s="63"/>
      <c r="G5392" s="191"/>
      <c r="H5392" s="191"/>
      <c r="I5392" s="191"/>
      <c r="J5392" s="191"/>
      <c r="K5392" s="191"/>
      <c r="L5392" s="191"/>
      <c r="M5392" s="191"/>
      <c r="N5392" s="191"/>
    </row>
    <row r="5393" spans="1:14" s="434" customFormat="1">
      <c r="A5393" s="191"/>
      <c r="B5393" s="191"/>
      <c r="C5393" s="63"/>
      <c r="D5393" s="191"/>
      <c r="E5393" s="63"/>
      <c r="F5393" s="63"/>
      <c r="G5393" s="191"/>
      <c r="H5393" s="191"/>
      <c r="I5393" s="191"/>
      <c r="J5393" s="191"/>
      <c r="K5393" s="191"/>
      <c r="L5393" s="191"/>
      <c r="M5393" s="191"/>
      <c r="N5393" s="191"/>
    </row>
    <row r="5394" spans="1:14" s="434" customFormat="1">
      <c r="A5394" s="191"/>
      <c r="B5394" s="191"/>
      <c r="C5394" s="63"/>
      <c r="D5394" s="191"/>
      <c r="E5394" s="63"/>
      <c r="F5394" s="63"/>
      <c r="G5394" s="191"/>
      <c r="H5394" s="191"/>
      <c r="I5394" s="191"/>
      <c r="J5394" s="191"/>
      <c r="K5394" s="191"/>
      <c r="L5394" s="191"/>
      <c r="M5394" s="191"/>
      <c r="N5394" s="191"/>
    </row>
    <row r="5395" spans="1:14" s="434" customFormat="1">
      <c r="A5395" s="191"/>
      <c r="B5395" s="191"/>
      <c r="C5395" s="63"/>
      <c r="D5395" s="191"/>
      <c r="E5395" s="63"/>
      <c r="F5395" s="63"/>
      <c r="G5395" s="191"/>
      <c r="H5395" s="191"/>
      <c r="I5395" s="191"/>
      <c r="J5395" s="191"/>
      <c r="K5395" s="191"/>
      <c r="L5395" s="191"/>
      <c r="M5395" s="191"/>
      <c r="N5395" s="191"/>
    </row>
    <row r="5396" spans="1:14" s="434" customFormat="1">
      <c r="A5396" s="191"/>
      <c r="B5396" s="191"/>
      <c r="C5396" s="63"/>
      <c r="D5396" s="191"/>
      <c r="E5396" s="63"/>
      <c r="F5396" s="63"/>
      <c r="G5396" s="191"/>
      <c r="H5396" s="191"/>
      <c r="I5396" s="191"/>
      <c r="J5396" s="191"/>
      <c r="K5396" s="191"/>
      <c r="L5396" s="191"/>
      <c r="M5396" s="191"/>
      <c r="N5396" s="191"/>
    </row>
    <row r="5397" spans="1:14" s="434" customFormat="1">
      <c r="A5397" s="191"/>
      <c r="B5397" s="191"/>
      <c r="C5397" s="63"/>
      <c r="D5397" s="191"/>
      <c r="E5397" s="63"/>
      <c r="F5397" s="63"/>
      <c r="G5397" s="191"/>
      <c r="H5397" s="191"/>
      <c r="I5397" s="191"/>
      <c r="J5397" s="191"/>
      <c r="K5397" s="191"/>
      <c r="L5397" s="191"/>
      <c r="M5397" s="191"/>
      <c r="N5397" s="191"/>
    </row>
    <row r="5398" spans="1:14" s="434" customFormat="1">
      <c r="A5398" s="191"/>
      <c r="B5398" s="191"/>
      <c r="C5398" s="63"/>
      <c r="D5398" s="191"/>
      <c r="E5398" s="63"/>
      <c r="F5398" s="63"/>
      <c r="G5398" s="191"/>
      <c r="H5398" s="191"/>
      <c r="I5398" s="191"/>
      <c r="J5398" s="191"/>
      <c r="K5398" s="191"/>
      <c r="L5398" s="191"/>
      <c r="M5398" s="191"/>
      <c r="N5398" s="191"/>
    </row>
    <row r="5399" spans="1:14" s="434" customFormat="1">
      <c r="A5399" s="191"/>
      <c r="B5399" s="191"/>
      <c r="C5399" s="63"/>
      <c r="D5399" s="191"/>
      <c r="E5399" s="63"/>
      <c r="F5399" s="63"/>
      <c r="G5399" s="191"/>
      <c r="H5399" s="191"/>
      <c r="I5399" s="191"/>
      <c r="J5399" s="191"/>
      <c r="K5399" s="191"/>
      <c r="L5399" s="191"/>
      <c r="M5399" s="191"/>
      <c r="N5399" s="191"/>
    </row>
    <row r="5400" spans="1:14" s="434" customFormat="1">
      <c r="A5400" s="191"/>
      <c r="B5400" s="191"/>
      <c r="C5400" s="63"/>
      <c r="D5400" s="191"/>
      <c r="E5400" s="63"/>
      <c r="F5400" s="63"/>
      <c r="G5400" s="191"/>
      <c r="H5400" s="191"/>
      <c r="I5400" s="191"/>
      <c r="J5400" s="191"/>
      <c r="K5400" s="191"/>
      <c r="L5400" s="191"/>
      <c r="M5400" s="191"/>
      <c r="N5400" s="191"/>
    </row>
    <row r="5401" spans="1:14" s="434" customFormat="1">
      <c r="A5401" s="191"/>
      <c r="B5401" s="191"/>
      <c r="C5401" s="63"/>
      <c r="D5401" s="191"/>
      <c r="E5401" s="63"/>
      <c r="F5401" s="63"/>
      <c r="G5401" s="191"/>
      <c r="H5401" s="191"/>
      <c r="I5401" s="191"/>
      <c r="J5401" s="191"/>
      <c r="K5401" s="191"/>
      <c r="L5401" s="191"/>
      <c r="M5401" s="191"/>
      <c r="N5401" s="191"/>
    </row>
    <row r="5402" spans="1:14" s="434" customFormat="1">
      <c r="A5402" s="191"/>
      <c r="B5402" s="191"/>
      <c r="C5402" s="63"/>
      <c r="D5402" s="191"/>
      <c r="E5402" s="63"/>
      <c r="F5402" s="63"/>
      <c r="G5402" s="191"/>
      <c r="H5402" s="191"/>
      <c r="I5402" s="191"/>
      <c r="J5402" s="191"/>
      <c r="K5402" s="191"/>
      <c r="L5402" s="191"/>
      <c r="M5402" s="191"/>
      <c r="N5402" s="191"/>
    </row>
    <row r="5403" spans="1:14" s="434" customFormat="1">
      <c r="A5403" s="191"/>
      <c r="B5403" s="191"/>
      <c r="C5403" s="63"/>
      <c r="D5403" s="191"/>
      <c r="E5403" s="63"/>
      <c r="F5403" s="63"/>
      <c r="G5403" s="191"/>
      <c r="H5403" s="191"/>
      <c r="I5403" s="191"/>
      <c r="J5403" s="191"/>
      <c r="K5403" s="191"/>
      <c r="L5403" s="191"/>
      <c r="M5403" s="191"/>
      <c r="N5403" s="191"/>
    </row>
    <row r="5404" spans="1:14" s="434" customFormat="1">
      <c r="A5404" s="191"/>
      <c r="B5404" s="191"/>
      <c r="C5404" s="63"/>
      <c r="D5404" s="191"/>
      <c r="E5404" s="63"/>
      <c r="F5404" s="63"/>
      <c r="G5404" s="191"/>
      <c r="H5404" s="191"/>
      <c r="I5404" s="191"/>
      <c r="J5404" s="191"/>
      <c r="K5404" s="191"/>
      <c r="L5404" s="191"/>
      <c r="M5404" s="191"/>
      <c r="N5404" s="191"/>
    </row>
    <row r="5405" spans="1:14" s="434" customFormat="1">
      <c r="A5405" s="191"/>
      <c r="B5405" s="191"/>
      <c r="C5405" s="63"/>
      <c r="D5405" s="191"/>
      <c r="E5405" s="63"/>
      <c r="F5405" s="63"/>
      <c r="G5405" s="191"/>
      <c r="H5405" s="191"/>
      <c r="I5405" s="191"/>
      <c r="J5405" s="191"/>
      <c r="K5405" s="191"/>
      <c r="L5405" s="191"/>
      <c r="M5405" s="191"/>
      <c r="N5405" s="191"/>
    </row>
    <row r="5406" spans="1:14" s="434" customFormat="1">
      <c r="A5406" s="191"/>
      <c r="B5406" s="191"/>
      <c r="C5406" s="63"/>
      <c r="D5406" s="191"/>
      <c r="E5406" s="63"/>
      <c r="F5406" s="63"/>
      <c r="G5406" s="191"/>
      <c r="H5406" s="191"/>
      <c r="I5406" s="191"/>
      <c r="J5406" s="191"/>
      <c r="K5406" s="191"/>
      <c r="L5406" s="191"/>
      <c r="M5406" s="191"/>
      <c r="N5406" s="191"/>
    </row>
    <row r="5407" spans="1:14" s="434" customFormat="1">
      <c r="A5407" s="191"/>
      <c r="B5407" s="191"/>
      <c r="C5407" s="63"/>
      <c r="D5407" s="191"/>
      <c r="E5407" s="63"/>
      <c r="F5407" s="63"/>
      <c r="G5407" s="191"/>
      <c r="H5407" s="191"/>
      <c r="I5407" s="191"/>
      <c r="J5407" s="191"/>
      <c r="K5407" s="191"/>
      <c r="L5407" s="191"/>
      <c r="M5407" s="191"/>
      <c r="N5407" s="191"/>
    </row>
    <row r="5408" spans="1:14" s="434" customFormat="1">
      <c r="A5408" s="191"/>
      <c r="B5408" s="191"/>
      <c r="C5408" s="63"/>
      <c r="D5408" s="191"/>
      <c r="E5408" s="63"/>
      <c r="F5408" s="63"/>
      <c r="G5408" s="191"/>
      <c r="H5408" s="191"/>
      <c r="I5408" s="191"/>
      <c r="J5408" s="191"/>
      <c r="K5408" s="191"/>
      <c r="L5408" s="191"/>
      <c r="M5408" s="191"/>
      <c r="N5408" s="191"/>
    </row>
    <row r="5409" spans="1:14" s="434" customFormat="1">
      <c r="A5409" s="191"/>
      <c r="B5409" s="191"/>
      <c r="C5409" s="63"/>
      <c r="D5409" s="191"/>
      <c r="E5409" s="63"/>
      <c r="F5409" s="63"/>
      <c r="G5409" s="191"/>
      <c r="H5409" s="191"/>
      <c r="I5409" s="191"/>
      <c r="J5409" s="191"/>
      <c r="K5409" s="191"/>
      <c r="L5409" s="191"/>
      <c r="M5409" s="191"/>
      <c r="N5409" s="191"/>
    </row>
    <row r="5410" spans="1:14" s="434" customFormat="1">
      <c r="A5410" s="191"/>
      <c r="B5410" s="191"/>
      <c r="C5410" s="63"/>
      <c r="D5410" s="191"/>
      <c r="E5410" s="63"/>
      <c r="F5410" s="63"/>
      <c r="G5410" s="191"/>
      <c r="H5410" s="191"/>
      <c r="I5410" s="191"/>
      <c r="J5410" s="191"/>
      <c r="K5410" s="191"/>
      <c r="L5410" s="191"/>
      <c r="M5410" s="191"/>
      <c r="N5410" s="191"/>
    </row>
    <row r="5411" spans="1:14" s="434" customFormat="1">
      <c r="A5411" s="191"/>
      <c r="B5411" s="191"/>
      <c r="C5411" s="63"/>
      <c r="D5411" s="191"/>
      <c r="E5411" s="63"/>
      <c r="F5411" s="63"/>
      <c r="G5411" s="191"/>
      <c r="H5411" s="191"/>
      <c r="I5411" s="191"/>
      <c r="J5411" s="191"/>
      <c r="K5411" s="191"/>
      <c r="L5411" s="191"/>
      <c r="M5411" s="191"/>
      <c r="N5411" s="191"/>
    </row>
    <row r="5412" spans="1:14" s="434" customFormat="1">
      <c r="A5412" s="191"/>
      <c r="B5412" s="191"/>
      <c r="C5412" s="63"/>
      <c r="D5412" s="191"/>
      <c r="E5412" s="63"/>
      <c r="F5412" s="63"/>
      <c r="G5412" s="191"/>
      <c r="H5412" s="191"/>
      <c r="I5412" s="191"/>
      <c r="J5412" s="191"/>
      <c r="K5412" s="191"/>
      <c r="L5412" s="191"/>
      <c r="M5412" s="191"/>
      <c r="N5412" s="191"/>
    </row>
    <row r="5413" spans="1:14" s="434" customFormat="1">
      <c r="A5413" s="191"/>
      <c r="B5413" s="191"/>
      <c r="C5413" s="63"/>
      <c r="D5413" s="191"/>
      <c r="E5413" s="63"/>
      <c r="F5413" s="63"/>
      <c r="G5413" s="191"/>
      <c r="H5413" s="191"/>
      <c r="I5413" s="191"/>
      <c r="J5413" s="191"/>
      <c r="K5413" s="191"/>
      <c r="L5413" s="191"/>
      <c r="M5413" s="191"/>
      <c r="N5413" s="191"/>
    </row>
    <row r="5414" spans="1:14" s="434" customFormat="1">
      <c r="A5414" s="191"/>
      <c r="B5414" s="191"/>
      <c r="C5414" s="63"/>
      <c r="D5414" s="191"/>
      <c r="E5414" s="63"/>
      <c r="F5414" s="63"/>
      <c r="G5414" s="191"/>
      <c r="H5414" s="191"/>
      <c r="I5414" s="191"/>
      <c r="J5414" s="191"/>
      <c r="K5414" s="191"/>
      <c r="L5414" s="191"/>
      <c r="M5414" s="191"/>
      <c r="N5414" s="191"/>
    </row>
    <row r="5415" spans="1:14" s="434" customFormat="1">
      <c r="A5415" s="191"/>
      <c r="B5415" s="191"/>
      <c r="C5415" s="63"/>
      <c r="D5415" s="191"/>
      <c r="E5415" s="63"/>
      <c r="F5415" s="63"/>
      <c r="G5415" s="191"/>
      <c r="H5415" s="191"/>
      <c r="I5415" s="191"/>
      <c r="J5415" s="191"/>
      <c r="K5415" s="191"/>
      <c r="L5415" s="191"/>
      <c r="M5415" s="191"/>
      <c r="N5415" s="191"/>
    </row>
    <row r="5416" spans="1:14" s="434" customFormat="1">
      <c r="A5416" s="191"/>
      <c r="B5416" s="191"/>
      <c r="C5416" s="63"/>
      <c r="D5416" s="191"/>
      <c r="E5416" s="63"/>
      <c r="F5416" s="63"/>
      <c r="G5416" s="191"/>
      <c r="H5416" s="191"/>
      <c r="I5416" s="191"/>
      <c r="J5416" s="191"/>
      <c r="K5416" s="191"/>
      <c r="L5416" s="191"/>
      <c r="M5416" s="191"/>
      <c r="N5416" s="191"/>
    </row>
    <row r="5417" spans="1:14" s="434" customFormat="1">
      <c r="A5417" s="191"/>
      <c r="B5417" s="191"/>
      <c r="C5417" s="63"/>
      <c r="D5417" s="191"/>
      <c r="E5417" s="63"/>
      <c r="F5417" s="63"/>
      <c r="G5417" s="191"/>
      <c r="H5417" s="191"/>
      <c r="I5417" s="191"/>
      <c r="J5417" s="191"/>
      <c r="K5417" s="191"/>
      <c r="L5417" s="191"/>
      <c r="M5417" s="191"/>
      <c r="N5417" s="191"/>
    </row>
    <row r="5418" spans="1:14" s="434" customFormat="1">
      <c r="A5418" s="191"/>
      <c r="B5418" s="191"/>
      <c r="C5418" s="63"/>
      <c r="D5418" s="191"/>
      <c r="E5418" s="63"/>
      <c r="F5418" s="63"/>
      <c r="G5418" s="191"/>
      <c r="H5418" s="191"/>
      <c r="I5418" s="191"/>
      <c r="J5418" s="191"/>
      <c r="K5418" s="191"/>
      <c r="L5418" s="191"/>
      <c r="M5418" s="191"/>
      <c r="N5418" s="191"/>
    </row>
    <row r="5419" spans="1:14" s="434" customFormat="1">
      <c r="A5419" s="191"/>
      <c r="B5419" s="191"/>
      <c r="C5419" s="63"/>
      <c r="D5419" s="191"/>
      <c r="E5419" s="63"/>
      <c r="F5419" s="63"/>
      <c r="G5419" s="191"/>
      <c r="H5419" s="191"/>
      <c r="I5419" s="191"/>
      <c r="J5419" s="191"/>
      <c r="K5419" s="191"/>
      <c r="L5419" s="191"/>
      <c r="M5419" s="191"/>
      <c r="N5419" s="191"/>
    </row>
    <row r="5420" spans="1:14" s="434" customFormat="1">
      <c r="A5420" s="191"/>
      <c r="B5420" s="191"/>
      <c r="C5420" s="63"/>
      <c r="D5420" s="191"/>
      <c r="E5420" s="63"/>
      <c r="F5420" s="63"/>
      <c r="G5420" s="191"/>
      <c r="H5420" s="191"/>
      <c r="I5420" s="191"/>
      <c r="J5420" s="191"/>
      <c r="K5420" s="191"/>
      <c r="L5420" s="191"/>
      <c r="M5420" s="191"/>
      <c r="N5420" s="191"/>
    </row>
    <row r="5421" spans="1:14" s="434" customFormat="1">
      <c r="A5421" s="191"/>
      <c r="B5421" s="191"/>
      <c r="C5421" s="63"/>
      <c r="D5421" s="191"/>
      <c r="E5421" s="63"/>
      <c r="F5421" s="63"/>
      <c r="G5421" s="191"/>
      <c r="H5421" s="191"/>
      <c r="I5421" s="191"/>
      <c r="J5421" s="191"/>
      <c r="K5421" s="191"/>
      <c r="L5421" s="191"/>
      <c r="M5421" s="191"/>
      <c r="N5421" s="191"/>
    </row>
    <row r="5422" spans="1:14" s="434" customFormat="1">
      <c r="A5422" s="191"/>
      <c r="B5422" s="191"/>
      <c r="C5422" s="63"/>
      <c r="D5422" s="191"/>
      <c r="E5422" s="63"/>
      <c r="F5422" s="63"/>
      <c r="G5422" s="191"/>
      <c r="H5422" s="191"/>
      <c r="I5422" s="191"/>
      <c r="J5422" s="191"/>
      <c r="K5422" s="191"/>
      <c r="L5422" s="191"/>
      <c r="M5422" s="191"/>
      <c r="N5422" s="191"/>
    </row>
    <row r="5423" spans="1:14" s="434" customFormat="1">
      <c r="A5423" s="191"/>
      <c r="B5423" s="191"/>
      <c r="C5423" s="63"/>
      <c r="D5423" s="191"/>
      <c r="E5423" s="63"/>
      <c r="F5423" s="63"/>
      <c r="G5423" s="191"/>
      <c r="H5423" s="191"/>
      <c r="I5423" s="191"/>
      <c r="J5423" s="191"/>
      <c r="K5423" s="191"/>
      <c r="L5423" s="191"/>
      <c r="M5423" s="191"/>
      <c r="N5423" s="191"/>
    </row>
    <row r="5424" spans="1:14" s="434" customFormat="1">
      <c r="A5424" s="191"/>
      <c r="B5424" s="191"/>
      <c r="C5424" s="63"/>
      <c r="D5424" s="191"/>
      <c r="E5424" s="63"/>
      <c r="F5424" s="63"/>
      <c r="G5424" s="191"/>
      <c r="H5424" s="191"/>
      <c r="I5424" s="191"/>
      <c r="J5424" s="191"/>
      <c r="K5424" s="191"/>
      <c r="L5424" s="191"/>
      <c r="M5424" s="191"/>
      <c r="N5424" s="191"/>
    </row>
    <row r="5425" spans="1:14" s="434" customFormat="1">
      <c r="A5425" s="191"/>
      <c r="B5425" s="191"/>
      <c r="C5425" s="63"/>
      <c r="D5425" s="191"/>
      <c r="E5425" s="63"/>
      <c r="F5425" s="63"/>
      <c r="G5425" s="191"/>
      <c r="H5425" s="191"/>
      <c r="I5425" s="191"/>
      <c r="J5425" s="191"/>
      <c r="K5425" s="191"/>
      <c r="L5425" s="191"/>
      <c r="M5425" s="191"/>
      <c r="N5425" s="191"/>
    </row>
    <row r="5426" spans="1:14" s="434" customFormat="1">
      <c r="A5426" s="191"/>
      <c r="B5426" s="191"/>
      <c r="C5426" s="63"/>
      <c r="D5426" s="191"/>
      <c r="E5426" s="63"/>
      <c r="F5426" s="63"/>
      <c r="G5426" s="191"/>
      <c r="H5426" s="191"/>
      <c r="I5426" s="191"/>
      <c r="J5426" s="191"/>
      <c r="K5426" s="191"/>
      <c r="L5426" s="191"/>
      <c r="M5426" s="191"/>
      <c r="N5426" s="191"/>
    </row>
    <row r="5427" spans="1:14" s="434" customFormat="1">
      <c r="A5427" s="191"/>
      <c r="B5427" s="191"/>
      <c r="C5427" s="63"/>
      <c r="D5427" s="191"/>
      <c r="E5427" s="63"/>
      <c r="F5427" s="63"/>
      <c r="G5427" s="191"/>
      <c r="H5427" s="191"/>
      <c r="I5427" s="191"/>
      <c r="J5427" s="191"/>
      <c r="K5427" s="191"/>
      <c r="L5427" s="191"/>
      <c r="M5427" s="191"/>
      <c r="N5427" s="191"/>
    </row>
    <row r="5428" spans="1:14" s="434" customFormat="1">
      <c r="A5428" s="191"/>
      <c r="B5428" s="191"/>
      <c r="C5428" s="63"/>
      <c r="D5428" s="191"/>
      <c r="E5428" s="63"/>
      <c r="F5428" s="63"/>
      <c r="G5428" s="191"/>
      <c r="H5428" s="191"/>
      <c r="I5428" s="191"/>
      <c r="J5428" s="191"/>
      <c r="K5428" s="191"/>
      <c r="L5428" s="191"/>
      <c r="M5428" s="191"/>
      <c r="N5428" s="191"/>
    </row>
    <row r="5429" spans="1:14" s="434" customFormat="1">
      <c r="A5429" s="191"/>
      <c r="B5429" s="191"/>
      <c r="C5429" s="63"/>
      <c r="D5429" s="191"/>
      <c r="E5429" s="63"/>
      <c r="F5429" s="63"/>
      <c r="G5429" s="191"/>
      <c r="H5429" s="191"/>
      <c r="I5429" s="191"/>
      <c r="J5429" s="191"/>
      <c r="K5429" s="191"/>
      <c r="L5429" s="191"/>
      <c r="M5429" s="191"/>
      <c r="N5429" s="191"/>
    </row>
    <row r="5430" spans="1:14" s="434" customFormat="1">
      <c r="A5430" s="191"/>
      <c r="B5430" s="191"/>
      <c r="C5430" s="63"/>
      <c r="D5430" s="191"/>
      <c r="E5430" s="63"/>
      <c r="F5430" s="63"/>
      <c r="G5430" s="191"/>
      <c r="H5430" s="191"/>
      <c r="I5430" s="191"/>
      <c r="J5430" s="191"/>
      <c r="K5430" s="191"/>
      <c r="L5430" s="191"/>
      <c r="M5430" s="191"/>
      <c r="N5430" s="191"/>
    </row>
    <row r="5431" spans="1:14" s="434" customFormat="1">
      <c r="A5431" s="191"/>
      <c r="B5431" s="191"/>
      <c r="C5431" s="63"/>
      <c r="D5431" s="191"/>
      <c r="E5431" s="63"/>
      <c r="F5431" s="63"/>
      <c r="G5431" s="191"/>
      <c r="H5431" s="191"/>
      <c r="I5431" s="191"/>
      <c r="J5431" s="191"/>
      <c r="K5431" s="191"/>
      <c r="L5431" s="191"/>
      <c r="M5431" s="191"/>
      <c r="N5431" s="191"/>
    </row>
    <row r="5432" spans="1:14" s="434" customFormat="1">
      <c r="A5432" s="191"/>
      <c r="B5432" s="191"/>
      <c r="C5432" s="63"/>
      <c r="D5432" s="191"/>
      <c r="E5432" s="63"/>
      <c r="F5432" s="63"/>
      <c r="G5432" s="191"/>
      <c r="H5432" s="191"/>
      <c r="I5432" s="191"/>
      <c r="J5432" s="191"/>
      <c r="K5432" s="191"/>
      <c r="L5432" s="191"/>
      <c r="M5432" s="191"/>
      <c r="N5432" s="191"/>
    </row>
    <row r="5433" spans="1:14" s="434" customFormat="1">
      <c r="A5433" s="191"/>
      <c r="B5433" s="191"/>
      <c r="C5433" s="63"/>
      <c r="D5433" s="191"/>
      <c r="E5433" s="63"/>
      <c r="F5433" s="63"/>
      <c r="G5433" s="191"/>
      <c r="H5433" s="191"/>
      <c r="I5433" s="191"/>
      <c r="J5433" s="191"/>
      <c r="K5433" s="191"/>
      <c r="L5433" s="191"/>
      <c r="M5433" s="191"/>
      <c r="N5433" s="191"/>
    </row>
    <row r="5434" spans="1:14" s="434" customFormat="1">
      <c r="A5434" s="191"/>
      <c r="B5434" s="191"/>
      <c r="C5434" s="63"/>
      <c r="D5434" s="191"/>
      <c r="E5434" s="63"/>
      <c r="F5434" s="63"/>
      <c r="G5434" s="191"/>
      <c r="H5434" s="191"/>
      <c r="I5434" s="191"/>
      <c r="J5434" s="191"/>
      <c r="K5434" s="191"/>
      <c r="L5434" s="191"/>
      <c r="M5434" s="191"/>
      <c r="N5434" s="191"/>
    </row>
    <row r="5435" spans="1:14" s="434" customFormat="1">
      <c r="A5435" s="191"/>
      <c r="B5435" s="191"/>
      <c r="C5435" s="63"/>
      <c r="D5435" s="191"/>
      <c r="E5435" s="63"/>
      <c r="F5435" s="63"/>
      <c r="G5435" s="191"/>
      <c r="H5435" s="191"/>
      <c r="I5435" s="191"/>
      <c r="J5435" s="191"/>
      <c r="K5435" s="191"/>
      <c r="L5435" s="191"/>
      <c r="M5435" s="191"/>
      <c r="N5435" s="191"/>
    </row>
    <row r="5436" spans="1:14" s="434" customFormat="1">
      <c r="A5436" s="191"/>
      <c r="B5436" s="191"/>
      <c r="C5436" s="63"/>
      <c r="D5436" s="191"/>
      <c r="E5436" s="63"/>
      <c r="F5436" s="63"/>
      <c r="G5436" s="191"/>
      <c r="H5436" s="191"/>
      <c r="I5436" s="191"/>
      <c r="J5436" s="191"/>
      <c r="K5436" s="191"/>
      <c r="L5436" s="191"/>
      <c r="M5436" s="191"/>
      <c r="N5436" s="191"/>
    </row>
    <row r="5437" spans="1:14" s="434" customFormat="1">
      <c r="A5437" s="191"/>
      <c r="B5437" s="191"/>
      <c r="C5437" s="63"/>
      <c r="D5437" s="191"/>
      <c r="E5437" s="63"/>
      <c r="F5437" s="63"/>
      <c r="G5437" s="191"/>
      <c r="H5437" s="191"/>
      <c r="I5437" s="191"/>
      <c r="J5437" s="191"/>
      <c r="K5437" s="191"/>
      <c r="L5437" s="191"/>
      <c r="M5437" s="191"/>
      <c r="N5437" s="191"/>
    </row>
    <row r="5438" spans="1:14" s="434" customFormat="1">
      <c r="A5438" s="191"/>
      <c r="B5438" s="191"/>
      <c r="C5438" s="63"/>
      <c r="D5438" s="191"/>
      <c r="E5438" s="63"/>
      <c r="F5438" s="63"/>
      <c r="G5438" s="191"/>
      <c r="H5438" s="191"/>
      <c r="I5438" s="191"/>
      <c r="J5438" s="191"/>
      <c r="K5438" s="191"/>
      <c r="L5438" s="191"/>
      <c r="M5438" s="191"/>
      <c r="N5438" s="191"/>
    </row>
    <row r="5439" spans="1:14" s="434" customFormat="1">
      <c r="A5439" s="191"/>
      <c r="B5439" s="191"/>
      <c r="C5439" s="63"/>
      <c r="D5439" s="191"/>
      <c r="E5439" s="63"/>
      <c r="F5439" s="63"/>
      <c r="G5439" s="191"/>
      <c r="H5439" s="191"/>
      <c r="I5439" s="191"/>
      <c r="J5439" s="191"/>
      <c r="K5439" s="191"/>
      <c r="L5439" s="191"/>
      <c r="M5439" s="191"/>
      <c r="N5439" s="191"/>
    </row>
    <row r="5440" spans="1:14" s="434" customFormat="1">
      <c r="A5440" s="191"/>
      <c r="B5440" s="191"/>
      <c r="C5440" s="63"/>
      <c r="D5440" s="191"/>
      <c r="E5440" s="63"/>
      <c r="F5440" s="63"/>
      <c r="G5440" s="191"/>
      <c r="H5440" s="191"/>
      <c r="I5440" s="191"/>
      <c r="J5440" s="191"/>
      <c r="K5440" s="191"/>
      <c r="L5440" s="191"/>
      <c r="M5440" s="191"/>
      <c r="N5440" s="191"/>
    </row>
    <row r="5441" spans="1:14" s="434" customFormat="1">
      <c r="A5441" s="191"/>
      <c r="B5441" s="191"/>
      <c r="C5441" s="63"/>
      <c r="D5441" s="191"/>
      <c r="E5441" s="63"/>
      <c r="F5441" s="63"/>
      <c r="G5441" s="191"/>
      <c r="H5441" s="191"/>
      <c r="I5441" s="191"/>
      <c r="J5441" s="191"/>
      <c r="K5441" s="191"/>
      <c r="L5441" s="191"/>
      <c r="M5441" s="191"/>
      <c r="N5441" s="191"/>
    </row>
    <row r="5442" spans="1:14" s="434" customFormat="1">
      <c r="A5442" s="191"/>
      <c r="B5442" s="191"/>
      <c r="C5442" s="63"/>
      <c r="D5442" s="191"/>
      <c r="E5442" s="63"/>
      <c r="F5442" s="63"/>
      <c r="G5442" s="191"/>
      <c r="H5442" s="191"/>
      <c r="I5442" s="191"/>
      <c r="J5442" s="191"/>
      <c r="K5442" s="191"/>
      <c r="L5442" s="191"/>
      <c r="M5442" s="191"/>
      <c r="N5442" s="191"/>
    </row>
    <row r="5443" spans="1:14" s="434" customFormat="1">
      <c r="A5443" s="191"/>
      <c r="B5443" s="191"/>
      <c r="C5443" s="63"/>
      <c r="D5443" s="191"/>
      <c r="E5443" s="63"/>
      <c r="F5443" s="63"/>
      <c r="G5443" s="191"/>
      <c r="H5443" s="191"/>
      <c r="I5443" s="191"/>
      <c r="J5443" s="191"/>
      <c r="K5443" s="191"/>
      <c r="L5443" s="191"/>
      <c r="M5443" s="191"/>
      <c r="N5443" s="191"/>
    </row>
    <row r="5444" spans="1:14" s="434" customFormat="1">
      <c r="A5444" s="191"/>
      <c r="B5444" s="191"/>
      <c r="C5444" s="63"/>
      <c r="D5444" s="191"/>
      <c r="E5444" s="63"/>
      <c r="F5444" s="63"/>
      <c r="G5444" s="191"/>
      <c r="H5444" s="191"/>
      <c r="I5444" s="191"/>
      <c r="J5444" s="191"/>
      <c r="K5444" s="191"/>
      <c r="L5444" s="191"/>
      <c r="M5444" s="191"/>
      <c r="N5444" s="191"/>
    </row>
    <row r="5445" spans="1:14" s="434" customFormat="1">
      <c r="A5445" s="191"/>
      <c r="B5445" s="191"/>
      <c r="C5445" s="63"/>
      <c r="D5445" s="191"/>
      <c r="E5445" s="63"/>
      <c r="F5445" s="63"/>
      <c r="G5445" s="191"/>
      <c r="H5445" s="191"/>
      <c r="I5445" s="191"/>
      <c r="J5445" s="191"/>
      <c r="K5445" s="191"/>
      <c r="L5445" s="191"/>
      <c r="M5445" s="191"/>
      <c r="N5445" s="191"/>
    </row>
    <row r="5446" spans="1:14" s="434" customFormat="1">
      <c r="A5446" s="191"/>
      <c r="B5446" s="191"/>
      <c r="C5446" s="63"/>
      <c r="D5446" s="191"/>
      <c r="E5446" s="63"/>
      <c r="F5446" s="63"/>
      <c r="G5446" s="191"/>
      <c r="H5446" s="191"/>
      <c r="I5446" s="191"/>
      <c r="J5446" s="191"/>
      <c r="K5446" s="191"/>
      <c r="L5446" s="191"/>
      <c r="M5446" s="191"/>
      <c r="N5446" s="191"/>
    </row>
    <row r="5447" spans="1:14" s="434" customFormat="1">
      <c r="A5447" s="191"/>
      <c r="B5447" s="191"/>
      <c r="C5447" s="63"/>
      <c r="D5447" s="191"/>
      <c r="E5447" s="63"/>
      <c r="F5447" s="63"/>
      <c r="G5447" s="191"/>
      <c r="H5447" s="191"/>
      <c r="I5447" s="191"/>
      <c r="J5447" s="191"/>
      <c r="K5447" s="191"/>
      <c r="L5447" s="191"/>
      <c r="M5447" s="191"/>
      <c r="N5447" s="191"/>
    </row>
    <row r="5448" spans="1:14" s="434" customFormat="1">
      <c r="A5448" s="191"/>
      <c r="B5448" s="191"/>
      <c r="C5448" s="63"/>
      <c r="D5448" s="191"/>
      <c r="E5448" s="63"/>
      <c r="F5448" s="63"/>
      <c r="G5448" s="191"/>
      <c r="H5448" s="191"/>
      <c r="I5448" s="191"/>
      <c r="J5448" s="191"/>
      <c r="K5448" s="191"/>
      <c r="L5448" s="191"/>
      <c r="M5448" s="191"/>
      <c r="N5448" s="191"/>
    </row>
    <row r="5449" spans="1:14" s="434" customFormat="1">
      <c r="A5449" s="191"/>
      <c r="B5449" s="191"/>
      <c r="C5449" s="63"/>
      <c r="D5449" s="191"/>
      <c r="E5449" s="63"/>
      <c r="F5449" s="63"/>
      <c r="G5449" s="191"/>
      <c r="H5449" s="191"/>
      <c r="I5449" s="191"/>
      <c r="J5449" s="191"/>
      <c r="K5449" s="191"/>
      <c r="L5449" s="191"/>
      <c r="M5449" s="191"/>
      <c r="N5449" s="191"/>
    </row>
    <row r="5450" spans="1:14" s="434" customFormat="1">
      <c r="A5450" s="191"/>
      <c r="B5450" s="191"/>
      <c r="C5450" s="63"/>
      <c r="D5450" s="191"/>
      <c r="E5450" s="63"/>
      <c r="F5450" s="63"/>
      <c r="G5450" s="191"/>
      <c r="H5450" s="191"/>
      <c r="I5450" s="191"/>
      <c r="J5450" s="191"/>
      <c r="K5450" s="191"/>
      <c r="L5450" s="191"/>
      <c r="M5450" s="191"/>
      <c r="N5450" s="191"/>
    </row>
    <row r="5451" spans="1:14" s="434" customFormat="1">
      <c r="A5451" s="191"/>
      <c r="B5451" s="191"/>
      <c r="C5451" s="63"/>
      <c r="D5451" s="191"/>
      <c r="E5451" s="63"/>
      <c r="F5451" s="63"/>
      <c r="G5451" s="191"/>
      <c r="H5451" s="191"/>
      <c r="I5451" s="191"/>
      <c r="J5451" s="191"/>
      <c r="K5451" s="191"/>
      <c r="L5451" s="191"/>
      <c r="M5451" s="191"/>
      <c r="N5451" s="191"/>
    </row>
    <row r="5452" spans="1:14" s="434" customFormat="1">
      <c r="A5452" s="191"/>
      <c r="B5452" s="191"/>
      <c r="C5452" s="63"/>
      <c r="D5452" s="191"/>
      <c r="E5452" s="63"/>
      <c r="F5452" s="63"/>
      <c r="G5452" s="191"/>
      <c r="H5452" s="191"/>
      <c r="I5452" s="191"/>
      <c r="J5452" s="191"/>
      <c r="K5452" s="191"/>
      <c r="L5452" s="191"/>
      <c r="M5452" s="191"/>
      <c r="N5452" s="191"/>
    </row>
    <row r="5453" spans="1:14" s="434" customFormat="1">
      <c r="A5453" s="191"/>
      <c r="B5453" s="191"/>
      <c r="C5453" s="63"/>
      <c r="D5453" s="191"/>
      <c r="E5453" s="63"/>
      <c r="F5453" s="63"/>
      <c r="G5453" s="191"/>
      <c r="H5453" s="191"/>
      <c r="I5453" s="191"/>
      <c r="J5453" s="191"/>
      <c r="K5453" s="191"/>
      <c r="L5453" s="191"/>
      <c r="M5453" s="191"/>
      <c r="N5453" s="191"/>
    </row>
    <row r="5454" spans="1:14" s="434" customFormat="1">
      <c r="A5454" s="191"/>
      <c r="B5454" s="191"/>
      <c r="C5454" s="63"/>
      <c r="D5454" s="191"/>
      <c r="E5454" s="63"/>
      <c r="F5454" s="63"/>
      <c r="G5454" s="191"/>
      <c r="H5454" s="191"/>
      <c r="I5454" s="191"/>
      <c r="J5454" s="191"/>
      <c r="K5454" s="191"/>
      <c r="L5454" s="191"/>
      <c r="M5454" s="191"/>
      <c r="N5454" s="191"/>
    </row>
    <row r="5455" spans="1:14" s="434" customFormat="1">
      <c r="A5455" s="191"/>
      <c r="B5455" s="191"/>
      <c r="C5455" s="63"/>
      <c r="D5455" s="191"/>
      <c r="E5455" s="63"/>
      <c r="F5455" s="63"/>
      <c r="G5455" s="191"/>
      <c r="H5455" s="191"/>
      <c r="I5455" s="191"/>
      <c r="J5455" s="191"/>
      <c r="K5455" s="191"/>
      <c r="L5455" s="191"/>
      <c r="M5455" s="191"/>
      <c r="N5455" s="191"/>
    </row>
    <row r="5456" spans="1:14" s="434" customFormat="1">
      <c r="A5456" s="191"/>
      <c r="B5456" s="191"/>
      <c r="C5456" s="63"/>
      <c r="D5456" s="191"/>
      <c r="E5456" s="63"/>
      <c r="F5456" s="63"/>
      <c r="G5456" s="191"/>
      <c r="H5456" s="191"/>
      <c r="I5456" s="191"/>
      <c r="J5456" s="191"/>
      <c r="K5456" s="191"/>
      <c r="L5456" s="191"/>
      <c r="M5456" s="191"/>
      <c r="N5456" s="191"/>
    </row>
    <row r="5457" spans="1:14" s="434" customFormat="1">
      <c r="A5457" s="191"/>
      <c r="B5457" s="191"/>
      <c r="C5457" s="63"/>
      <c r="D5457" s="191"/>
      <c r="E5457" s="63"/>
      <c r="F5457" s="63"/>
      <c r="G5457" s="191"/>
      <c r="H5457" s="191"/>
      <c r="I5457" s="191"/>
      <c r="J5457" s="191"/>
      <c r="K5457" s="191"/>
      <c r="L5457" s="191"/>
      <c r="M5457" s="191"/>
      <c r="N5457" s="191"/>
    </row>
    <row r="5458" spans="1:14" s="434" customFormat="1">
      <c r="A5458" s="191"/>
      <c r="B5458" s="191"/>
      <c r="C5458" s="63"/>
      <c r="D5458" s="191"/>
      <c r="E5458" s="63"/>
      <c r="F5458" s="63"/>
      <c r="G5458" s="191"/>
      <c r="H5458" s="191"/>
      <c r="I5458" s="191"/>
      <c r="J5458" s="191"/>
      <c r="K5458" s="191"/>
      <c r="L5458" s="191"/>
      <c r="M5458" s="191"/>
      <c r="N5458" s="191"/>
    </row>
    <row r="5459" spans="1:14" s="434" customFormat="1">
      <c r="A5459" s="191"/>
      <c r="B5459" s="191"/>
      <c r="C5459" s="63"/>
      <c r="D5459" s="191"/>
      <c r="E5459" s="63"/>
      <c r="F5459" s="63"/>
      <c r="G5459" s="191"/>
      <c r="H5459" s="191"/>
      <c r="I5459" s="191"/>
      <c r="J5459" s="191"/>
      <c r="K5459" s="191"/>
      <c r="L5459" s="191"/>
      <c r="M5459" s="191"/>
      <c r="N5459" s="191"/>
    </row>
    <row r="5460" spans="1:14" s="434" customFormat="1">
      <c r="A5460" s="191"/>
      <c r="B5460" s="191"/>
      <c r="C5460" s="63"/>
      <c r="D5460" s="191"/>
      <c r="E5460" s="63"/>
      <c r="F5460" s="63"/>
      <c r="G5460" s="191"/>
      <c r="H5460" s="191"/>
      <c r="I5460" s="191"/>
      <c r="J5460" s="191"/>
      <c r="K5460" s="191"/>
      <c r="L5460" s="191"/>
      <c r="M5460" s="191"/>
      <c r="N5460" s="191"/>
    </row>
    <row r="5461" spans="1:14" s="434" customFormat="1">
      <c r="A5461" s="191"/>
      <c r="B5461" s="191"/>
      <c r="C5461" s="63"/>
      <c r="D5461" s="191"/>
      <c r="E5461" s="63"/>
      <c r="F5461" s="63"/>
      <c r="G5461" s="191"/>
      <c r="H5461" s="191"/>
      <c r="I5461" s="191"/>
      <c r="J5461" s="191"/>
      <c r="K5461" s="191"/>
      <c r="L5461" s="191"/>
      <c r="M5461" s="191"/>
      <c r="N5461" s="191"/>
    </row>
    <row r="5462" spans="1:14" s="434" customFormat="1">
      <c r="A5462" s="191"/>
      <c r="B5462" s="191"/>
      <c r="C5462" s="63"/>
      <c r="D5462" s="191"/>
      <c r="E5462" s="63"/>
      <c r="F5462" s="63"/>
      <c r="G5462" s="191"/>
      <c r="H5462" s="191"/>
      <c r="I5462" s="191"/>
      <c r="J5462" s="191"/>
      <c r="K5462" s="191"/>
      <c r="L5462" s="191"/>
      <c r="M5462" s="191"/>
      <c r="N5462" s="191"/>
    </row>
    <row r="5463" spans="1:14" s="434" customFormat="1">
      <c r="A5463" s="191"/>
      <c r="B5463" s="191"/>
      <c r="C5463" s="63"/>
      <c r="D5463" s="191"/>
      <c r="E5463" s="63"/>
      <c r="F5463" s="63"/>
      <c r="G5463" s="191"/>
      <c r="H5463" s="191"/>
      <c r="I5463" s="191"/>
      <c r="J5463" s="191"/>
      <c r="K5463" s="191"/>
      <c r="L5463" s="191"/>
      <c r="M5463" s="191"/>
      <c r="N5463" s="191"/>
    </row>
    <row r="5464" spans="1:14" s="434" customFormat="1">
      <c r="A5464" s="191"/>
      <c r="B5464" s="191"/>
      <c r="C5464" s="63"/>
      <c r="D5464" s="191"/>
      <c r="E5464" s="63"/>
      <c r="F5464" s="63"/>
      <c r="G5464" s="191"/>
      <c r="H5464" s="191"/>
      <c r="I5464" s="191"/>
      <c r="J5464" s="191"/>
      <c r="K5464" s="191"/>
      <c r="L5464" s="191"/>
      <c r="M5464" s="191"/>
      <c r="N5464" s="191"/>
    </row>
    <row r="5465" spans="1:14" s="434" customFormat="1">
      <c r="A5465" s="191"/>
      <c r="B5465" s="191"/>
      <c r="C5465" s="63"/>
      <c r="D5465" s="191"/>
      <c r="E5465" s="63"/>
      <c r="F5465" s="63"/>
      <c r="G5465" s="191"/>
      <c r="H5465" s="191"/>
      <c r="I5465" s="191"/>
      <c r="J5465" s="191"/>
      <c r="K5465" s="191"/>
      <c r="L5465" s="191"/>
      <c r="M5465" s="191"/>
      <c r="N5465" s="191"/>
    </row>
    <row r="5466" spans="1:14" s="434" customFormat="1">
      <c r="A5466" s="191"/>
      <c r="B5466" s="191"/>
      <c r="C5466" s="63"/>
      <c r="D5466" s="191"/>
      <c r="E5466" s="63"/>
      <c r="F5466" s="63"/>
      <c r="G5466" s="191"/>
      <c r="H5466" s="191"/>
      <c r="I5466" s="191"/>
      <c r="J5466" s="191"/>
      <c r="K5466" s="191"/>
      <c r="L5466" s="191"/>
      <c r="M5466" s="191"/>
      <c r="N5466" s="191"/>
    </row>
    <row r="5467" spans="1:14" s="434" customFormat="1">
      <c r="A5467" s="191"/>
      <c r="B5467" s="191"/>
      <c r="C5467" s="63"/>
      <c r="D5467" s="191"/>
      <c r="E5467" s="63"/>
      <c r="F5467" s="63"/>
      <c r="G5467" s="191"/>
      <c r="H5467" s="191"/>
      <c r="I5467" s="191"/>
      <c r="J5467" s="191"/>
      <c r="K5467" s="191"/>
      <c r="L5467" s="191"/>
      <c r="M5467" s="191"/>
      <c r="N5467" s="191"/>
    </row>
    <row r="5468" spans="1:14" s="434" customFormat="1">
      <c r="A5468" s="191"/>
      <c r="B5468" s="191"/>
      <c r="C5468" s="63"/>
      <c r="D5468" s="191"/>
      <c r="E5468" s="63"/>
      <c r="F5468" s="63"/>
      <c r="G5468" s="191"/>
      <c r="H5468" s="191"/>
      <c r="I5468" s="191"/>
      <c r="J5468" s="191"/>
      <c r="K5468" s="191"/>
      <c r="L5468" s="191"/>
      <c r="M5468" s="191"/>
      <c r="N5468" s="191"/>
    </row>
    <row r="5469" spans="1:14" s="434" customFormat="1">
      <c r="A5469" s="191"/>
      <c r="B5469" s="191"/>
      <c r="C5469" s="63"/>
      <c r="D5469" s="191"/>
      <c r="E5469" s="63"/>
      <c r="F5469" s="63"/>
      <c r="G5469" s="191"/>
      <c r="H5469" s="191"/>
      <c r="I5469" s="191"/>
      <c r="J5469" s="191"/>
      <c r="K5469" s="191"/>
      <c r="L5469" s="191"/>
      <c r="M5469" s="191"/>
      <c r="N5469" s="191"/>
    </row>
    <row r="5470" spans="1:14" s="434" customFormat="1">
      <c r="A5470" s="191"/>
      <c r="B5470" s="191"/>
      <c r="C5470" s="63"/>
      <c r="D5470" s="191"/>
      <c r="E5470" s="63"/>
      <c r="F5470" s="63"/>
      <c r="G5470" s="191"/>
      <c r="H5470" s="191"/>
      <c r="I5470" s="191"/>
      <c r="J5470" s="191"/>
      <c r="K5470" s="191"/>
      <c r="L5470" s="191"/>
      <c r="M5470" s="191"/>
      <c r="N5470" s="191"/>
    </row>
    <row r="5471" spans="1:14" s="434" customFormat="1">
      <c r="A5471" s="191"/>
      <c r="B5471" s="191"/>
      <c r="C5471" s="63"/>
      <c r="D5471" s="191"/>
      <c r="E5471" s="63"/>
      <c r="F5471" s="63"/>
      <c r="G5471" s="191"/>
      <c r="H5471" s="191"/>
      <c r="I5471" s="191"/>
      <c r="J5471" s="191"/>
      <c r="K5471" s="191"/>
      <c r="L5471" s="191"/>
      <c r="M5471" s="191"/>
      <c r="N5471" s="191"/>
    </row>
    <row r="5472" spans="1:14" s="434" customFormat="1">
      <c r="A5472" s="191"/>
      <c r="B5472" s="191"/>
      <c r="C5472" s="63"/>
      <c r="D5472" s="191"/>
      <c r="E5472" s="63"/>
      <c r="F5472" s="63"/>
      <c r="G5472" s="191"/>
      <c r="H5472" s="191"/>
      <c r="I5472" s="191"/>
      <c r="J5472" s="191"/>
      <c r="K5472" s="191"/>
      <c r="L5472" s="191"/>
      <c r="M5472" s="191"/>
      <c r="N5472" s="191"/>
    </row>
    <row r="5473" spans="1:14" s="434" customFormat="1">
      <c r="A5473" s="191"/>
      <c r="B5473" s="191"/>
      <c r="C5473" s="63"/>
      <c r="D5473" s="191"/>
      <c r="E5473" s="63"/>
      <c r="F5473" s="63"/>
      <c r="G5473" s="191"/>
      <c r="H5473" s="191"/>
      <c r="I5473" s="191"/>
      <c r="J5473" s="191"/>
      <c r="K5473" s="191"/>
      <c r="L5473" s="191"/>
      <c r="M5473" s="191"/>
      <c r="N5473" s="191"/>
    </row>
    <row r="5474" spans="1:14" s="434" customFormat="1">
      <c r="A5474" s="191"/>
      <c r="B5474" s="191"/>
      <c r="C5474" s="63"/>
      <c r="D5474" s="191"/>
      <c r="E5474" s="63"/>
      <c r="F5474" s="63"/>
      <c r="G5474" s="191"/>
      <c r="H5474" s="191"/>
      <c r="I5474" s="191"/>
      <c r="J5474" s="191"/>
      <c r="K5474" s="191"/>
      <c r="L5474" s="191"/>
      <c r="M5474" s="191"/>
      <c r="N5474" s="191"/>
    </row>
    <row r="5475" spans="1:14" s="434" customFormat="1">
      <c r="A5475" s="191"/>
      <c r="B5475" s="191"/>
      <c r="C5475" s="63"/>
      <c r="D5475" s="191"/>
      <c r="E5475" s="63"/>
      <c r="F5475" s="63"/>
      <c r="G5475" s="191"/>
      <c r="H5475" s="191"/>
      <c r="I5475" s="191"/>
      <c r="J5475" s="191"/>
      <c r="K5475" s="191"/>
      <c r="L5475" s="191"/>
      <c r="M5475" s="191"/>
      <c r="N5475" s="191"/>
    </row>
    <row r="5476" spans="1:14" s="434" customFormat="1">
      <c r="A5476" s="191"/>
      <c r="B5476" s="191"/>
      <c r="C5476" s="63"/>
      <c r="D5476" s="191"/>
      <c r="E5476" s="63"/>
      <c r="F5476" s="63"/>
      <c r="G5476" s="191"/>
      <c r="H5476" s="191"/>
      <c r="I5476" s="191"/>
      <c r="J5476" s="191"/>
      <c r="K5476" s="191"/>
      <c r="L5476" s="191"/>
      <c r="M5476" s="191"/>
      <c r="N5476" s="191"/>
    </row>
    <row r="5477" spans="1:14" s="434" customFormat="1">
      <c r="A5477" s="191"/>
      <c r="B5477" s="191"/>
      <c r="C5477" s="63"/>
      <c r="D5477" s="191"/>
      <c r="E5477" s="63"/>
      <c r="F5477" s="63"/>
      <c r="G5477" s="191"/>
      <c r="H5477" s="191"/>
      <c r="I5477" s="191"/>
      <c r="J5477" s="191"/>
      <c r="K5477" s="191"/>
      <c r="L5477" s="191"/>
      <c r="M5477" s="191"/>
      <c r="N5477" s="191"/>
    </row>
    <row r="5478" spans="1:14" s="434" customFormat="1">
      <c r="A5478" s="191"/>
      <c r="B5478" s="191"/>
      <c r="C5478" s="63"/>
      <c r="D5478" s="191"/>
      <c r="E5478" s="63"/>
      <c r="F5478" s="63"/>
      <c r="G5478" s="191"/>
      <c r="H5478" s="191"/>
      <c r="I5478" s="191"/>
      <c r="J5478" s="191"/>
      <c r="K5478" s="191"/>
      <c r="L5478" s="191"/>
      <c r="M5478" s="191"/>
      <c r="N5478" s="191"/>
    </row>
    <row r="5479" spans="1:14" s="434" customFormat="1">
      <c r="A5479" s="191"/>
      <c r="B5479" s="191"/>
      <c r="C5479" s="63"/>
      <c r="D5479" s="191"/>
      <c r="E5479" s="63"/>
      <c r="F5479" s="63"/>
      <c r="G5479" s="191"/>
      <c r="H5479" s="191"/>
      <c r="I5479" s="191"/>
      <c r="J5479" s="191"/>
      <c r="K5479" s="191"/>
      <c r="L5479" s="191"/>
      <c r="M5479" s="191"/>
      <c r="N5479" s="191"/>
    </row>
    <row r="5480" spans="1:14" s="434" customFormat="1">
      <c r="A5480" s="191"/>
      <c r="B5480" s="191"/>
      <c r="C5480" s="63"/>
      <c r="D5480" s="191"/>
      <c r="E5480" s="63"/>
      <c r="F5480" s="63"/>
      <c r="G5480" s="191"/>
      <c r="H5480" s="191"/>
      <c r="I5480" s="191"/>
      <c r="J5480" s="191"/>
      <c r="K5480" s="191"/>
      <c r="L5480" s="191"/>
      <c r="M5480" s="191"/>
      <c r="N5480" s="191"/>
    </row>
    <row r="5481" spans="1:14" s="434" customFormat="1">
      <c r="A5481" s="191"/>
      <c r="B5481" s="191"/>
      <c r="C5481" s="63"/>
      <c r="D5481" s="191"/>
      <c r="E5481" s="63"/>
      <c r="F5481" s="63"/>
      <c r="G5481" s="191"/>
      <c r="H5481" s="191"/>
      <c r="I5481" s="191"/>
      <c r="J5481" s="191"/>
      <c r="K5481" s="191"/>
      <c r="L5481" s="191"/>
      <c r="M5481" s="191"/>
      <c r="N5481" s="191"/>
    </row>
    <row r="5482" spans="1:14" s="434" customFormat="1">
      <c r="A5482" s="191"/>
      <c r="B5482" s="191"/>
      <c r="C5482" s="63"/>
      <c r="D5482" s="191"/>
      <c r="E5482" s="63"/>
      <c r="F5482" s="63"/>
      <c r="G5482" s="191"/>
      <c r="H5482" s="191"/>
      <c r="I5482" s="191"/>
      <c r="J5482" s="191"/>
      <c r="K5482" s="191"/>
      <c r="L5482" s="191"/>
      <c r="M5482" s="191"/>
      <c r="N5482" s="191"/>
    </row>
    <row r="5483" spans="1:14" s="434" customFormat="1">
      <c r="A5483" s="191"/>
      <c r="B5483" s="191"/>
      <c r="C5483" s="63"/>
      <c r="D5483" s="191"/>
      <c r="E5483" s="63"/>
      <c r="F5483" s="63"/>
      <c r="G5483" s="191"/>
      <c r="H5483" s="191"/>
      <c r="I5483" s="191"/>
      <c r="J5483" s="191"/>
      <c r="K5483" s="191"/>
      <c r="L5483" s="191"/>
      <c r="M5483" s="191"/>
      <c r="N5483" s="191"/>
    </row>
    <row r="5484" spans="1:14" s="434" customFormat="1">
      <c r="A5484" s="191"/>
      <c r="B5484" s="191"/>
      <c r="C5484" s="63"/>
      <c r="D5484" s="191"/>
      <c r="E5484" s="63"/>
      <c r="F5484" s="63"/>
      <c r="G5484" s="191"/>
      <c r="H5484" s="191"/>
      <c r="I5484" s="191"/>
      <c r="J5484" s="191"/>
      <c r="K5484" s="191"/>
      <c r="L5484" s="191"/>
      <c r="M5484" s="191"/>
      <c r="N5484" s="191"/>
    </row>
    <row r="5485" spans="1:14" s="434" customFormat="1">
      <c r="A5485" s="191"/>
      <c r="B5485" s="191"/>
      <c r="C5485" s="63"/>
      <c r="D5485" s="191"/>
      <c r="E5485" s="63"/>
      <c r="F5485" s="63"/>
      <c r="G5485" s="191"/>
      <c r="H5485" s="191"/>
      <c r="I5485" s="191"/>
      <c r="J5485" s="191"/>
      <c r="K5485" s="191"/>
      <c r="L5485" s="191"/>
      <c r="M5485" s="191"/>
      <c r="N5485" s="191"/>
    </row>
    <row r="5486" spans="1:14" s="434" customFormat="1">
      <c r="A5486" s="191"/>
      <c r="B5486" s="191"/>
      <c r="C5486" s="63"/>
      <c r="D5486" s="191"/>
      <c r="E5486" s="63"/>
      <c r="F5486" s="63"/>
      <c r="G5486" s="191"/>
      <c r="H5486" s="191"/>
      <c r="I5486" s="191"/>
      <c r="J5486" s="191"/>
      <c r="K5486" s="191"/>
      <c r="L5486" s="191"/>
      <c r="M5486" s="191"/>
      <c r="N5486" s="191"/>
    </row>
    <row r="5487" spans="1:14" s="434" customFormat="1">
      <c r="A5487" s="191"/>
      <c r="B5487" s="191"/>
      <c r="C5487" s="63"/>
      <c r="D5487" s="191"/>
      <c r="E5487" s="63"/>
      <c r="F5487" s="63"/>
      <c r="G5487" s="191"/>
      <c r="H5487" s="191"/>
      <c r="I5487" s="191"/>
      <c r="J5487" s="191"/>
      <c r="K5487" s="191"/>
      <c r="L5487" s="191"/>
      <c r="M5487" s="191"/>
      <c r="N5487" s="191"/>
    </row>
    <row r="5488" spans="1:14" s="434" customFormat="1">
      <c r="A5488" s="191"/>
      <c r="B5488" s="191"/>
      <c r="C5488" s="63"/>
      <c r="D5488" s="191"/>
      <c r="E5488" s="63"/>
      <c r="F5488" s="63"/>
      <c r="G5488" s="191"/>
      <c r="H5488" s="191"/>
      <c r="I5488" s="191"/>
      <c r="J5488" s="191"/>
      <c r="K5488" s="191"/>
      <c r="L5488" s="191"/>
      <c r="M5488" s="191"/>
      <c r="N5488" s="191"/>
    </row>
    <row r="5489" spans="1:14" s="434" customFormat="1">
      <c r="A5489" s="191"/>
      <c r="B5489" s="191"/>
      <c r="C5489" s="63"/>
      <c r="D5489" s="191"/>
      <c r="E5489" s="63"/>
      <c r="F5489" s="63"/>
      <c r="G5489" s="191"/>
      <c r="H5489" s="191"/>
      <c r="I5489" s="191"/>
      <c r="J5489" s="191"/>
      <c r="K5489" s="191"/>
      <c r="L5489" s="191"/>
      <c r="M5489" s="191"/>
      <c r="N5489" s="191"/>
    </row>
    <row r="5490" spans="1:14" s="434" customFormat="1">
      <c r="A5490" s="191"/>
      <c r="B5490" s="191"/>
      <c r="C5490" s="63"/>
      <c r="D5490" s="191"/>
      <c r="E5490" s="63"/>
      <c r="F5490" s="63"/>
      <c r="G5490" s="191"/>
      <c r="H5490" s="191"/>
      <c r="I5490" s="191"/>
      <c r="J5490" s="191"/>
      <c r="K5490" s="191"/>
      <c r="L5490" s="191"/>
      <c r="M5490" s="191"/>
      <c r="N5490" s="191"/>
    </row>
    <row r="5491" spans="1:14" s="434" customFormat="1">
      <c r="A5491" s="191"/>
      <c r="B5491" s="191"/>
      <c r="C5491" s="63"/>
      <c r="D5491" s="191"/>
      <c r="E5491" s="63"/>
      <c r="F5491" s="63"/>
      <c r="G5491" s="191"/>
      <c r="H5491" s="191"/>
      <c r="I5491" s="191"/>
      <c r="J5491" s="191"/>
      <c r="K5491" s="191"/>
      <c r="L5491" s="191"/>
      <c r="M5491" s="191"/>
      <c r="N5491" s="191"/>
    </row>
    <row r="5492" spans="1:14" s="434" customFormat="1">
      <c r="A5492" s="191"/>
      <c r="B5492" s="191"/>
      <c r="C5492" s="63"/>
      <c r="D5492" s="191"/>
      <c r="E5492" s="63"/>
      <c r="F5492" s="63"/>
      <c r="G5492" s="191"/>
      <c r="H5492" s="191"/>
      <c r="I5492" s="191"/>
      <c r="J5492" s="191"/>
      <c r="K5492" s="191"/>
      <c r="L5492" s="191"/>
      <c r="M5492" s="191"/>
      <c r="N5492" s="191"/>
    </row>
    <row r="5493" spans="1:14" s="434" customFormat="1">
      <c r="A5493" s="191"/>
      <c r="B5493" s="191"/>
      <c r="C5493" s="63"/>
      <c r="D5493" s="191"/>
      <c r="E5493" s="63"/>
      <c r="F5493" s="63"/>
      <c r="G5493" s="191"/>
      <c r="H5493" s="191"/>
      <c r="I5493" s="191"/>
      <c r="J5493" s="191"/>
      <c r="K5493" s="191"/>
      <c r="L5493" s="191"/>
      <c r="M5493" s="191"/>
      <c r="N5493" s="191"/>
    </row>
    <row r="5494" spans="1:14" s="434" customFormat="1">
      <c r="A5494" s="191"/>
      <c r="B5494" s="191"/>
      <c r="C5494" s="63"/>
      <c r="D5494" s="191"/>
      <c r="E5494" s="63"/>
      <c r="F5494" s="63"/>
      <c r="G5494" s="191"/>
      <c r="H5494" s="191"/>
      <c r="I5494" s="191"/>
      <c r="J5494" s="191"/>
      <c r="K5494" s="191"/>
      <c r="L5494" s="191"/>
      <c r="M5494" s="191"/>
      <c r="N5494" s="191"/>
    </row>
    <row r="5495" spans="1:14" s="434" customFormat="1">
      <c r="A5495" s="191"/>
      <c r="B5495" s="191"/>
      <c r="C5495" s="63"/>
      <c r="D5495" s="191"/>
      <c r="E5495" s="63"/>
      <c r="F5495" s="63"/>
      <c r="G5495" s="191"/>
      <c r="H5495" s="191"/>
      <c r="I5495" s="191"/>
      <c r="J5495" s="191"/>
      <c r="K5495" s="191"/>
      <c r="L5495" s="191"/>
      <c r="M5495" s="191"/>
      <c r="N5495" s="191"/>
    </row>
    <row r="5496" spans="1:14" s="434" customFormat="1">
      <c r="A5496" s="191"/>
      <c r="B5496" s="191"/>
      <c r="C5496" s="63"/>
      <c r="D5496" s="191"/>
      <c r="E5496" s="63"/>
      <c r="F5496" s="63"/>
      <c r="G5496" s="191"/>
      <c r="H5496" s="191"/>
      <c r="I5496" s="191"/>
      <c r="J5496" s="191"/>
      <c r="K5496" s="191"/>
      <c r="L5496" s="191"/>
      <c r="M5496" s="191"/>
      <c r="N5496" s="191"/>
    </row>
    <row r="5497" spans="1:14" s="434" customFormat="1">
      <c r="A5497" s="191"/>
      <c r="B5497" s="191"/>
      <c r="C5497" s="63"/>
      <c r="D5497" s="191"/>
      <c r="E5497" s="63"/>
      <c r="F5497" s="63"/>
      <c r="G5497" s="191"/>
      <c r="H5497" s="191"/>
      <c r="I5497" s="191"/>
      <c r="J5497" s="191"/>
      <c r="K5497" s="191"/>
      <c r="L5497" s="191"/>
      <c r="M5497" s="191"/>
      <c r="N5497" s="191"/>
    </row>
    <row r="5498" spans="1:14" s="434" customFormat="1">
      <c r="A5498" s="191"/>
      <c r="B5498" s="191"/>
      <c r="C5498" s="63"/>
      <c r="D5498" s="191"/>
      <c r="E5498" s="63"/>
      <c r="F5498" s="63"/>
      <c r="G5498" s="191"/>
      <c r="H5498" s="191"/>
      <c r="I5498" s="191"/>
      <c r="J5498" s="191"/>
      <c r="K5498" s="191"/>
      <c r="L5498" s="191"/>
      <c r="M5498" s="191"/>
      <c r="N5498" s="191"/>
    </row>
    <row r="5499" spans="1:14" s="434" customFormat="1">
      <c r="A5499" s="191"/>
      <c r="B5499" s="191"/>
      <c r="C5499" s="63"/>
      <c r="D5499" s="191"/>
      <c r="E5499" s="63"/>
      <c r="F5499" s="63"/>
      <c r="G5499" s="191"/>
      <c r="H5499" s="191"/>
      <c r="I5499" s="191"/>
      <c r="J5499" s="191"/>
      <c r="K5499" s="191"/>
      <c r="L5499" s="191"/>
      <c r="M5499" s="191"/>
      <c r="N5499" s="191"/>
    </row>
    <row r="5500" spans="1:14" s="434" customFormat="1">
      <c r="A5500" s="191"/>
      <c r="B5500" s="191"/>
      <c r="C5500" s="63"/>
      <c r="D5500" s="191"/>
      <c r="E5500" s="63"/>
      <c r="F5500" s="63"/>
      <c r="G5500" s="191"/>
      <c r="H5500" s="191"/>
      <c r="I5500" s="191"/>
      <c r="J5500" s="191"/>
      <c r="K5500" s="191"/>
      <c r="L5500" s="191"/>
      <c r="M5500" s="191"/>
      <c r="N5500" s="191"/>
    </row>
    <row r="5501" spans="1:14" s="434" customFormat="1">
      <c r="A5501" s="191"/>
      <c r="B5501" s="191"/>
      <c r="C5501" s="63"/>
      <c r="D5501" s="191"/>
      <c r="E5501" s="63"/>
      <c r="F5501" s="63"/>
      <c r="G5501" s="191"/>
      <c r="H5501" s="191"/>
      <c r="I5501" s="191"/>
      <c r="J5501" s="191"/>
      <c r="K5501" s="191"/>
      <c r="L5501" s="191"/>
      <c r="M5501" s="191"/>
      <c r="N5501" s="191"/>
    </row>
    <row r="5502" spans="1:14" s="434" customFormat="1">
      <c r="A5502" s="191"/>
      <c r="B5502" s="191"/>
      <c r="C5502" s="63"/>
      <c r="D5502" s="191"/>
      <c r="E5502" s="63"/>
      <c r="F5502" s="63"/>
      <c r="G5502" s="191"/>
      <c r="H5502" s="191"/>
      <c r="I5502" s="191"/>
      <c r="J5502" s="191"/>
      <c r="K5502" s="191"/>
      <c r="L5502" s="191"/>
      <c r="M5502" s="191"/>
      <c r="N5502" s="191"/>
    </row>
    <row r="5503" spans="1:14" s="434" customFormat="1">
      <c r="A5503" s="191"/>
      <c r="B5503" s="191"/>
      <c r="C5503" s="63"/>
      <c r="D5503" s="191"/>
      <c r="E5503" s="63"/>
      <c r="F5503" s="63"/>
      <c r="G5503" s="191"/>
      <c r="H5503" s="191"/>
      <c r="I5503" s="191"/>
      <c r="J5503" s="191"/>
      <c r="K5503" s="191"/>
      <c r="L5503" s="191"/>
      <c r="M5503" s="191"/>
      <c r="N5503" s="191"/>
    </row>
    <row r="5504" spans="1:14" s="434" customFormat="1">
      <c r="A5504" s="191"/>
      <c r="B5504" s="191"/>
      <c r="C5504" s="63"/>
      <c r="D5504" s="191"/>
      <c r="E5504" s="63"/>
      <c r="F5504" s="63"/>
      <c r="G5504" s="191"/>
      <c r="H5504" s="191"/>
      <c r="I5504" s="191"/>
      <c r="J5504" s="191"/>
      <c r="K5504" s="191"/>
      <c r="L5504" s="191"/>
      <c r="M5504" s="191"/>
      <c r="N5504" s="191"/>
    </row>
    <row r="5505" spans="1:14" s="434" customFormat="1">
      <c r="A5505" s="191"/>
      <c r="B5505" s="191"/>
      <c r="C5505" s="63"/>
      <c r="D5505" s="191"/>
      <c r="E5505" s="63"/>
      <c r="F5505" s="63"/>
      <c r="G5505" s="191"/>
      <c r="H5505" s="191"/>
      <c r="I5505" s="191"/>
      <c r="J5505" s="191"/>
      <c r="K5505" s="191"/>
      <c r="L5505" s="191"/>
      <c r="M5505" s="191"/>
      <c r="N5505" s="191"/>
    </row>
    <row r="5506" spans="1:14" s="434" customFormat="1">
      <c r="A5506" s="191"/>
      <c r="B5506" s="191"/>
      <c r="C5506" s="63"/>
      <c r="D5506" s="191"/>
      <c r="E5506" s="63"/>
      <c r="F5506" s="63"/>
      <c r="G5506" s="191"/>
      <c r="H5506" s="191"/>
      <c r="I5506" s="191"/>
      <c r="J5506" s="191"/>
      <c r="K5506" s="191"/>
      <c r="L5506" s="191"/>
      <c r="M5506" s="191"/>
      <c r="N5506" s="191"/>
    </row>
    <row r="5507" spans="1:14" s="434" customFormat="1">
      <c r="A5507" s="191"/>
      <c r="B5507" s="191"/>
      <c r="C5507" s="63"/>
      <c r="D5507" s="191"/>
      <c r="E5507" s="63"/>
      <c r="F5507" s="63"/>
      <c r="G5507" s="191"/>
      <c r="H5507" s="191"/>
      <c r="I5507" s="191"/>
      <c r="J5507" s="191"/>
      <c r="K5507" s="191"/>
      <c r="L5507" s="191"/>
      <c r="M5507" s="191"/>
      <c r="N5507" s="191"/>
    </row>
    <row r="5508" spans="1:14" s="434" customFormat="1">
      <c r="A5508" s="191"/>
      <c r="B5508" s="191"/>
      <c r="C5508" s="63"/>
      <c r="D5508" s="191"/>
      <c r="E5508" s="63"/>
      <c r="F5508" s="63"/>
      <c r="G5508" s="191"/>
      <c r="H5508" s="191"/>
      <c r="I5508" s="191"/>
      <c r="J5508" s="191"/>
      <c r="K5508" s="191"/>
      <c r="L5508" s="191"/>
      <c r="M5508" s="191"/>
      <c r="N5508" s="191"/>
    </row>
    <row r="5509" spans="1:14" s="434" customFormat="1">
      <c r="A5509" s="191"/>
      <c r="B5509" s="191"/>
      <c r="C5509" s="63"/>
      <c r="D5509" s="191"/>
      <c r="E5509" s="63"/>
      <c r="F5509" s="63"/>
      <c r="G5509" s="191"/>
      <c r="H5509" s="191"/>
      <c r="I5509" s="191"/>
      <c r="J5509" s="191"/>
      <c r="K5509" s="191"/>
      <c r="L5509" s="191"/>
      <c r="M5509" s="191"/>
      <c r="N5509" s="191"/>
    </row>
    <row r="5510" spans="1:14" s="434" customFormat="1">
      <c r="A5510" s="191"/>
      <c r="B5510" s="191"/>
      <c r="C5510" s="63"/>
      <c r="D5510" s="191"/>
      <c r="E5510" s="63"/>
      <c r="F5510" s="63"/>
      <c r="G5510" s="191"/>
      <c r="H5510" s="191"/>
      <c r="I5510" s="191"/>
      <c r="J5510" s="191"/>
      <c r="K5510" s="191"/>
      <c r="L5510" s="191"/>
      <c r="M5510" s="191"/>
      <c r="N5510" s="191"/>
    </row>
    <row r="5511" spans="1:14" s="434" customFormat="1">
      <c r="A5511" s="191"/>
      <c r="B5511" s="191"/>
      <c r="C5511" s="63"/>
      <c r="D5511" s="191"/>
      <c r="E5511" s="63"/>
      <c r="F5511" s="63"/>
      <c r="G5511" s="191"/>
      <c r="H5511" s="191"/>
      <c r="I5511" s="191"/>
      <c r="J5511" s="191"/>
      <c r="K5511" s="191"/>
      <c r="L5511" s="191"/>
      <c r="M5511" s="191"/>
      <c r="N5511" s="191"/>
    </row>
    <row r="5512" spans="1:14" s="434" customFormat="1">
      <c r="A5512" s="191"/>
      <c r="B5512" s="191"/>
      <c r="C5512" s="63"/>
      <c r="D5512" s="191"/>
      <c r="E5512" s="63"/>
      <c r="F5512" s="63"/>
      <c r="G5512" s="191"/>
      <c r="H5512" s="191"/>
      <c r="I5512" s="191"/>
      <c r="J5512" s="191"/>
      <c r="K5512" s="191"/>
      <c r="L5512" s="191"/>
      <c r="M5512" s="191"/>
      <c r="N5512" s="191"/>
    </row>
    <row r="5513" spans="1:14" s="434" customFormat="1">
      <c r="A5513" s="191"/>
      <c r="B5513" s="191"/>
      <c r="C5513" s="63"/>
      <c r="D5513" s="191"/>
      <c r="E5513" s="63"/>
      <c r="F5513" s="63"/>
      <c r="G5513" s="191"/>
      <c r="H5513" s="191"/>
      <c r="I5513" s="191"/>
      <c r="J5513" s="191"/>
      <c r="K5513" s="191"/>
      <c r="L5513" s="191"/>
      <c r="M5513" s="191"/>
      <c r="N5513" s="191"/>
    </row>
    <row r="5514" spans="1:14" s="434" customFormat="1">
      <c r="A5514" s="191"/>
      <c r="B5514" s="191"/>
      <c r="C5514" s="63"/>
      <c r="D5514" s="191"/>
      <c r="E5514" s="63"/>
      <c r="F5514" s="63"/>
      <c r="G5514" s="191"/>
      <c r="H5514" s="191"/>
      <c r="I5514" s="191"/>
      <c r="J5514" s="191"/>
      <c r="K5514" s="191"/>
      <c r="L5514" s="191"/>
      <c r="M5514" s="191"/>
      <c r="N5514" s="191"/>
    </row>
    <row r="5515" spans="1:14" s="434" customFormat="1">
      <c r="A5515" s="191"/>
      <c r="B5515" s="191"/>
      <c r="C5515" s="63"/>
      <c r="D5515" s="191"/>
      <c r="E5515" s="63"/>
      <c r="F5515" s="63"/>
      <c r="G5515" s="191"/>
      <c r="H5515" s="191"/>
      <c r="I5515" s="191"/>
      <c r="J5515" s="191"/>
      <c r="K5515" s="191"/>
      <c r="L5515" s="191"/>
      <c r="M5515" s="191"/>
      <c r="N5515" s="191"/>
    </row>
    <row r="5516" spans="1:14" s="434" customFormat="1">
      <c r="A5516" s="191"/>
      <c r="B5516" s="191"/>
      <c r="C5516" s="63"/>
      <c r="D5516" s="191"/>
      <c r="E5516" s="63"/>
      <c r="F5516" s="63"/>
      <c r="G5516" s="191"/>
      <c r="H5516" s="191"/>
      <c r="I5516" s="191"/>
      <c r="J5516" s="191"/>
      <c r="K5516" s="191"/>
      <c r="L5516" s="191"/>
      <c r="M5516" s="191"/>
      <c r="N5516" s="191"/>
    </row>
    <row r="5517" spans="1:14" s="434" customFormat="1">
      <c r="A5517" s="191"/>
      <c r="B5517" s="191"/>
      <c r="C5517" s="63"/>
      <c r="D5517" s="191"/>
      <c r="E5517" s="63"/>
      <c r="F5517" s="63"/>
      <c r="G5517" s="191"/>
      <c r="H5517" s="191"/>
      <c r="I5517" s="191"/>
      <c r="J5517" s="191"/>
      <c r="K5517" s="191"/>
      <c r="L5517" s="191"/>
      <c r="M5517" s="191"/>
      <c r="N5517" s="191"/>
    </row>
    <row r="5518" spans="1:14" s="434" customFormat="1">
      <c r="A5518" s="191"/>
      <c r="B5518" s="191"/>
      <c r="C5518" s="63"/>
      <c r="D5518" s="191"/>
      <c r="E5518" s="63"/>
      <c r="F5518" s="63"/>
      <c r="G5518" s="191"/>
      <c r="H5518" s="191"/>
      <c r="I5518" s="191"/>
      <c r="J5518" s="191"/>
      <c r="K5518" s="191"/>
      <c r="L5518" s="191"/>
      <c r="M5518" s="191"/>
      <c r="N5518" s="191"/>
    </row>
    <row r="5519" spans="1:14" s="434" customFormat="1">
      <c r="A5519" s="191"/>
      <c r="B5519" s="191"/>
      <c r="C5519" s="63"/>
      <c r="D5519" s="191"/>
      <c r="E5519" s="63"/>
      <c r="F5519" s="63"/>
      <c r="G5519" s="191"/>
      <c r="H5519" s="191"/>
      <c r="I5519" s="191"/>
      <c r="J5519" s="191"/>
      <c r="K5519" s="191"/>
      <c r="L5519" s="191"/>
      <c r="M5519" s="191"/>
      <c r="N5519" s="191"/>
    </row>
    <row r="5520" spans="1:14" s="434" customFormat="1">
      <c r="A5520" s="191"/>
      <c r="B5520" s="191"/>
      <c r="C5520" s="63"/>
      <c r="D5520" s="191"/>
      <c r="E5520" s="63"/>
      <c r="F5520" s="63"/>
      <c r="G5520" s="191"/>
      <c r="H5520" s="191"/>
      <c r="I5520" s="191"/>
      <c r="J5520" s="191"/>
      <c r="K5520" s="191"/>
      <c r="L5520" s="191"/>
      <c r="M5520" s="191"/>
      <c r="N5520" s="191"/>
    </row>
    <row r="5521" spans="1:14" s="434" customFormat="1">
      <c r="A5521" s="191"/>
      <c r="B5521" s="191"/>
      <c r="C5521" s="63"/>
      <c r="D5521" s="191"/>
      <c r="E5521" s="63"/>
      <c r="F5521" s="63"/>
      <c r="G5521" s="191"/>
      <c r="H5521" s="191"/>
      <c r="I5521" s="191"/>
      <c r="J5521" s="191"/>
      <c r="K5521" s="191"/>
      <c r="L5521" s="191"/>
      <c r="M5521" s="191"/>
      <c r="N5521" s="191"/>
    </row>
    <row r="5522" spans="1:14" s="434" customFormat="1">
      <c r="A5522" s="191"/>
      <c r="B5522" s="191"/>
      <c r="C5522" s="63"/>
      <c r="D5522" s="191"/>
      <c r="E5522" s="63"/>
      <c r="F5522" s="63"/>
      <c r="G5522" s="191"/>
      <c r="H5522" s="191"/>
      <c r="I5522" s="191"/>
      <c r="J5522" s="191"/>
      <c r="K5522" s="191"/>
      <c r="L5522" s="191"/>
      <c r="M5522" s="191"/>
      <c r="N5522" s="191"/>
    </row>
    <row r="5523" spans="1:14" s="434" customFormat="1">
      <c r="A5523" s="191"/>
      <c r="B5523" s="191"/>
      <c r="C5523" s="63"/>
      <c r="D5523" s="191"/>
      <c r="E5523" s="63"/>
      <c r="F5523" s="63"/>
      <c r="G5523" s="191"/>
      <c r="H5523" s="191"/>
      <c r="I5523" s="191"/>
      <c r="J5523" s="191"/>
      <c r="K5523" s="191"/>
      <c r="L5523" s="191"/>
      <c r="M5523" s="191"/>
      <c r="N5523" s="191"/>
    </row>
    <row r="5524" spans="1:14" s="434" customFormat="1">
      <c r="A5524" s="191"/>
      <c r="B5524" s="191"/>
      <c r="C5524" s="63"/>
      <c r="D5524" s="191"/>
      <c r="E5524" s="63"/>
      <c r="F5524" s="63"/>
      <c r="G5524" s="191"/>
      <c r="H5524" s="191"/>
      <c r="I5524" s="191"/>
      <c r="J5524" s="191"/>
      <c r="K5524" s="191"/>
      <c r="L5524" s="191"/>
      <c r="M5524" s="191"/>
      <c r="N5524" s="191"/>
    </row>
    <row r="5525" spans="1:14" s="434" customFormat="1">
      <c r="A5525" s="191"/>
      <c r="B5525" s="191"/>
      <c r="C5525" s="63"/>
      <c r="D5525" s="191"/>
      <c r="E5525" s="63"/>
      <c r="F5525" s="63"/>
      <c r="G5525" s="191"/>
      <c r="H5525" s="191"/>
      <c r="I5525" s="191"/>
      <c r="J5525" s="191"/>
      <c r="K5525" s="191"/>
      <c r="L5525" s="191"/>
      <c r="M5525" s="191"/>
      <c r="N5525" s="191"/>
    </row>
    <row r="5526" spans="1:14" s="434" customFormat="1">
      <c r="A5526" s="191"/>
      <c r="B5526" s="191"/>
      <c r="C5526" s="63"/>
      <c r="D5526" s="191"/>
      <c r="E5526" s="63"/>
      <c r="F5526" s="63"/>
      <c r="G5526" s="191"/>
      <c r="H5526" s="191"/>
      <c r="I5526" s="191"/>
      <c r="J5526" s="191"/>
      <c r="K5526" s="191"/>
      <c r="L5526" s="191"/>
      <c r="M5526" s="191"/>
      <c r="N5526" s="191"/>
    </row>
    <row r="5527" spans="1:14" s="434" customFormat="1">
      <c r="A5527" s="191"/>
      <c r="B5527" s="191"/>
      <c r="C5527" s="63"/>
      <c r="D5527" s="191"/>
      <c r="E5527" s="63"/>
      <c r="F5527" s="63"/>
      <c r="G5527" s="191"/>
      <c r="H5527" s="191"/>
      <c r="I5527" s="191"/>
      <c r="J5527" s="191"/>
      <c r="K5527" s="191"/>
      <c r="L5527" s="191"/>
      <c r="M5527" s="191"/>
      <c r="N5527" s="191"/>
    </row>
    <row r="5528" spans="1:14" s="434" customFormat="1">
      <c r="A5528" s="191"/>
      <c r="B5528" s="191"/>
      <c r="C5528" s="63"/>
      <c r="D5528" s="191"/>
      <c r="E5528" s="63"/>
      <c r="F5528" s="63"/>
      <c r="G5528" s="191"/>
      <c r="H5528" s="191"/>
      <c r="I5528" s="191"/>
      <c r="J5528" s="191"/>
      <c r="K5528" s="191"/>
      <c r="L5528" s="191"/>
      <c r="M5528" s="191"/>
      <c r="N5528" s="191"/>
    </row>
    <row r="5529" spans="1:14" s="434" customFormat="1">
      <c r="A5529" s="191"/>
      <c r="B5529" s="191"/>
      <c r="C5529" s="63"/>
      <c r="D5529" s="191"/>
      <c r="E5529" s="63"/>
      <c r="F5529" s="63"/>
      <c r="G5529" s="191"/>
      <c r="H5529" s="191"/>
      <c r="I5529" s="191"/>
      <c r="J5529" s="191"/>
      <c r="K5529" s="191"/>
      <c r="L5529" s="191"/>
      <c r="M5529" s="191"/>
      <c r="N5529" s="191"/>
    </row>
    <row r="5530" spans="1:14" s="434" customFormat="1">
      <c r="A5530" s="191"/>
      <c r="B5530" s="191"/>
      <c r="C5530" s="63"/>
      <c r="D5530" s="191"/>
      <c r="E5530" s="63"/>
      <c r="F5530" s="63"/>
      <c r="G5530" s="191"/>
      <c r="H5530" s="191"/>
      <c r="I5530" s="191"/>
      <c r="J5530" s="191"/>
      <c r="K5530" s="191"/>
      <c r="L5530" s="191"/>
      <c r="M5530" s="191"/>
      <c r="N5530" s="191"/>
    </row>
    <row r="5531" spans="1:14" s="434" customFormat="1">
      <c r="A5531" s="191"/>
      <c r="B5531" s="191"/>
      <c r="C5531" s="63"/>
      <c r="D5531" s="191"/>
      <c r="E5531" s="63"/>
      <c r="F5531" s="63"/>
      <c r="G5531" s="191"/>
      <c r="H5531" s="191"/>
      <c r="I5531" s="191"/>
      <c r="J5531" s="191"/>
      <c r="K5531" s="191"/>
      <c r="L5531" s="191"/>
      <c r="M5531" s="191"/>
      <c r="N5531" s="191"/>
    </row>
    <row r="5532" spans="1:14" s="434" customFormat="1">
      <c r="A5532" s="191"/>
      <c r="B5532" s="191"/>
      <c r="C5532" s="63"/>
      <c r="D5532" s="191"/>
      <c r="E5532" s="63"/>
      <c r="F5532" s="63"/>
      <c r="G5532" s="191"/>
      <c r="H5532" s="191"/>
      <c r="I5532" s="191"/>
      <c r="J5532" s="191"/>
      <c r="K5532" s="191"/>
      <c r="L5532" s="191"/>
      <c r="M5532" s="191"/>
      <c r="N5532" s="191"/>
    </row>
    <row r="5533" spans="1:14" s="434" customFormat="1">
      <c r="A5533" s="191"/>
      <c r="B5533" s="191"/>
      <c r="C5533" s="63"/>
      <c r="D5533" s="191"/>
      <c r="E5533" s="63"/>
      <c r="F5533" s="63"/>
      <c r="G5533" s="191"/>
      <c r="H5533" s="191"/>
      <c r="I5533" s="191"/>
      <c r="J5533" s="191"/>
      <c r="K5533" s="191"/>
      <c r="L5533" s="191"/>
      <c r="M5533" s="191"/>
      <c r="N5533" s="191"/>
    </row>
    <row r="5534" spans="1:14" s="434" customFormat="1">
      <c r="A5534" s="191"/>
      <c r="B5534" s="191"/>
      <c r="C5534" s="63"/>
      <c r="D5534" s="191"/>
      <c r="E5534" s="63"/>
      <c r="F5534" s="63"/>
      <c r="G5534" s="191"/>
      <c r="H5534" s="191"/>
      <c r="I5534" s="191"/>
      <c r="J5534" s="191"/>
      <c r="K5534" s="191"/>
      <c r="L5534" s="191"/>
      <c r="M5534" s="191"/>
      <c r="N5534" s="191"/>
    </row>
    <row r="5535" spans="1:14" s="434" customFormat="1">
      <c r="A5535" s="191"/>
      <c r="B5535" s="191"/>
      <c r="C5535" s="63"/>
      <c r="D5535" s="191"/>
      <c r="E5535" s="63"/>
      <c r="F5535" s="63"/>
      <c r="G5535" s="191"/>
      <c r="H5535" s="191"/>
      <c r="I5535" s="191"/>
      <c r="J5535" s="191"/>
      <c r="K5535" s="191"/>
      <c r="L5535" s="191"/>
      <c r="M5535" s="191"/>
      <c r="N5535" s="191"/>
    </row>
    <row r="5536" spans="1:14" s="434" customFormat="1">
      <c r="A5536" s="191"/>
      <c r="B5536" s="191"/>
      <c r="C5536" s="63"/>
      <c r="D5536" s="191"/>
      <c r="E5536" s="63"/>
      <c r="F5536" s="63"/>
      <c r="G5536" s="191"/>
      <c r="H5536" s="191"/>
      <c r="I5536" s="191"/>
      <c r="J5536" s="191"/>
      <c r="K5536" s="191"/>
      <c r="L5536" s="191"/>
      <c r="M5536" s="191"/>
      <c r="N5536" s="191"/>
    </row>
    <row r="5537" spans="1:14" s="434" customFormat="1">
      <c r="A5537" s="191"/>
      <c r="B5537" s="191"/>
      <c r="C5537" s="63"/>
      <c r="D5537" s="191"/>
      <c r="E5537" s="63"/>
      <c r="F5537" s="63"/>
      <c r="G5537" s="191"/>
      <c r="H5537" s="191"/>
      <c r="I5537" s="191"/>
      <c r="J5537" s="191"/>
      <c r="K5537" s="191"/>
      <c r="L5537" s="191"/>
      <c r="M5537" s="191"/>
      <c r="N5537" s="191"/>
    </row>
    <row r="5538" spans="1:14" s="434" customFormat="1">
      <c r="A5538" s="191"/>
      <c r="B5538" s="191"/>
      <c r="C5538" s="63"/>
      <c r="D5538" s="191"/>
      <c r="E5538" s="63"/>
      <c r="F5538" s="63"/>
      <c r="G5538" s="191"/>
      <c r="H5538" s="191"/>
      <c r="I5538" s="191"/>
      <c r="J5538" s="191"/>
      <c r="K5538" s="191"/>
      <c r="L5538" s="191"/>
      <c r="M5538" s="191"/>
      <c r="N5538" s="191"/>
    </row>
    <row r="5539" spans="1:14" s="434" customFormat="1">
      <c r="A5539" s="191"/>
      <c r="B5539" s="191"/>
      <c r="C5539" s="63"/>
      <c r="D5539" s="191"/>
      <c r="E5539" s="63"/>
      <c r="F5539" s="63"/>
      <c r="G5539" s="191"/>
      <c r="H5539" s="191"/>
      <c r="I5539" s="191"/>
      <c r="J5539" s="191"/>
      <c r="K5539" s="191"/>
      <c r="L5539" s="191"/>
      <c r="M5539" s="191"/>
      <c r="N5539" s="191"/>
    </row>
    <row r="5540" spans="1:14" s="434" customFormat="1">
      <c r="A5540" s="191"/>
      <c r="B5540" s="191"/>
      <c r="C5540" s="63"/>
      <c r="D5540" s="191"/>
      <c r="E5540" s="63"/>
      <c r="F5540" s="63"/>
      <c r="G5540" s="191"/>
      <c r="H5540" s="191"/>
      <c r="I5540" s="191"/>
      <c r="J5540" s="191"/>
      <c r="K5540" s="191"/>
      <c r="L5540" s="191"/>
      <c r="M5540" s="191"/>
      <c r="N5540" s="191"/>
    </row>
    <row r="5541" spans="1:14" s="434" customFormat="1">
      <c r="A5541" s="191"/>
      <c r="B5541" s="191"/>
      <c r="C5541" s="63"/>
      <c r="D5541" s="191"/>
      <c r="E5541" s="63"/>
      <c r="F5541" s="63"/>
      <c r="G5541" s="191"/>
      <c r="H5541" s="191"/>
      <c r="I5541" s="191"/>
      <c r="J5541" s="191"/>
      <c r="K5541" s="191"/>
      <c r="L5541" s="191"/>
      <c r="M5541" s="191"/>
      <c r="N5541" s="191"/>
    </row>
    <row r="5542" spans="1:14" s="434" customFormat="1">
      <c r="A5542" s="191"/>
      <c r="B5542" s="191"/>
      <c r="C5542" s="63"/>
      <c r="D5542" s="191"/>
      <c r="E5542" s="63"/>
      <c r="F5542" s="63"/>
      <c r="G5542" s="191"/>
      <c r="H5542" s="191"/>
      <c r="I5542" s="191"/>
      <c r="J5542" s="191"/>
      <c r="K5542" s="191"/>
      <c r="L5542" s="191"/>
      <c r="M5542" s="191"/>
      <c r="N5542" s="191"/>
    </row>
    <row r="5543" spans="1:14" s="434" customFormat="1">
      <c r="A5543" s="191"/>
      <c r="B5543" s="191"/>
      <c r="C5543" s="63"/>
      <c r="D5543" s="191"/>
      <c r="E5543" s="63"/>
      <c r="F5543" s="63"/>
      <c r="G5543" s="191"/>
      <c r="H5543" s="191"/>
      <c r="I5543" s="191"/>
      <c r="J5543" s="191"/>
      <c r="K5543" s="191"/>
      <c r="L5543" s="191"/>
      <c r="M5543" s="191"/>
      <c r="N5543" s="191"/>
    </row>
    <row r="5544" spans="1:14" s="434" customFormat="1">
      <c r="A5544" s="191"/>
      <c r="B5544" s="191"/>
      <c r="C5544" s="63"/>
      <c r="D5544" s="191"/>
      <c r="E5544" s="63"/>
      <c r="F5544" s="63"/>
      <c r="G5544" s="191"/>
      <c r="H5544" s="191"/>
      <c r="I5544" s="191"/>
      <c r="J5544" s="191"/>
      <c r="K5544" s="191"/>
      <c r="L5544" s="191"/>
      <c r="M5544" s="191"/>
      <c r="N5544" s="191"/>
    </row>
    <row r="5545" spans="1:14" s="434" customFormat="1">
      <c r="A5545" s="191"/>
      <c r="B5545" s="191"/>
      <c r="C5545" s="63"/>
      <c r="D5545" s="191"/>
      <c r="E5545" s="63"/>
      <c r="F5545" s="63"/>
      <c r="G5545" s="191"/>
      <c r="H5545" s="191"/>
      <c r="I5545" s="191"/>
      <c r="J5545" s="191"/>
      <c r="K5545" s="191"/>
      <c r="L5545" s="191"/>
      <c r="M5545" s="191"/>
      <c r="N5545" s="191"/>
    </row>
    <row r="5546" spans="1:14" s="434" customFormat="1">
      <c r="A5546" s="191"/>
      <c r="B5546" s="191"/>
      <c r="C5546" s="63"/>
      <c r="D5546" s="191"/>
      <c r="E5546" s="63"/>
      <c r="F5546" s="63"/>
      <c r="G5546" s="191"/>
      <c r="H5546" s="191"/>
      <c r="I5546" s="191"/>
      <c r="J5546" s="191"/>
      <c r="K5546" s="191"/>
      <c r="L5546" s="191"/>
      <c r="M5546" s="191"/>
      <c r="N5546" s="191"/>
    </row>
    <row r="5547" spans="1:14" s="434" customFormat="1">
      <c r="A5547" s="191"/>
      <c r="B5547" s="191"/>
      <c r="C5547" s="63"/>
      <c r="D5547" s="191"/>
      <c r="E5547" s="63"/>
      <c r="F5547" s="63"/>
      <c r="G5547" s="191"/>
      <c r="H5547" s="191"/>
      <c r="I5547" s="191"/>
      <c r="J5547" s="191"/>
      <c r="K5547" s="191"/>
      <c r="L5547" s="191"/>
      <c r="M5547" s="191"/>
      <c r="N5547" s="191"/>
    </row>
    <row r="5548" spans="1:14" s="434" customFormat="1">
      <c r="A5548" s="191"/>
      <c r="B5548" s="191"/>
      <c r="C5548" s="63"/>
      <c r="D5548" s="191"/>
      <c r="E5548" s="63"/>
      <c r="F5548" s="63"/>
      <c r="G5548" s="191"/>
      <c r="H5548" s="191"/>
      <c r="I5548" s="191"/>
      <c r="J5548" s="191"/>
      <c r="K5548" s="191"/>
      <c r="L5548" s="191"/>
      <c r="M5548" s="191"/>
      <c r="N5548" s="191"/>
    </row>
    <row r="5549" spans="1:14" s="434" customFormat="1">
      <c r="A5549" s="191"/>
      <c r="B5549" s="191"/>
      <c r="C5549" s="63"/>
      <c r="D5549" s="191"/>
      <c r="E5549" s="63"/>
      <c r="F5549" s="63"/>
      <c r="G5549" s="191"/>
      <c r="H5549" s="191"/>
      <c r="I5549" s="191"/>
      <c r="J5549" s="191"/>
      <c r="K5549" s="191"/>
      <c r="L5549" s="191"/>
      <c r="M5549" s="191"/>
      <c r="N5549" s="191"/>
    </row>
    <row r="5550" spans="1:14" s="434" customFormat="1">
      <c r="A5550" s="191"/>
      <c r="B5550" s="191"/>
      <c r="C5550" s="63"/>
      <c r="D5550" s="191"/>
      <c r="E5550" s="63"/>
      <c r="F5550" s="63"/>
      <c r="G5550" s="191"/>
      <c r="H5550" s="191"/>
      <c r="I5550" s="191"/>
      <c r="J5550" s="191"/>
      <c r="K5550" s="191"/>
      <c r="L5550" s="191"/>
      <c r="M5550" s="191"/>
      <c r="N5550" s="191"/>
    </row>
    <row r="5551" spans="1:14" s="434" customFormat="1">
      <c r="A5551" s="191"/>
      <c r="B5551" s="191"/>
      <c r="C5551" s="63"/>
      <c r="D5551" s="191"/>
      <c r="E5551" s="63"/>
      <c r="F5551" s="63"/>
      <c r="G5551" s="191"/>
      <c r="H5551" s="191"/>
      <c r="I5551" s="191"/>
      <c r="J5551" s="191"/>
      <c r="K5551" s="191"/>
      <c r="L5551" s="191"/>
      <c r="M5551" s="191"/>
      <c r="N5551" s="191"/>
    </row>
    <row r="5552" spans="1:14" s="434" customFormat="1">
      <c r="A5552" s="191"/>
      <c r="B5552" s="191"/>
      <c r="C5552" s="63"/>
      <c r="D5552" s="191"/>
      <c r="E5552" s="63"/>
      <c r="F5552" s="63"/>
      <c r="G5552" s="191"/>
      <c r="H5552" s="191"/>
      <c r="I5552" s="191"/>
      <c r="J5552" s="191"/>
      <c r="K5552" s="191"/>
      <c r="L5552" s="191"/>
      <c r="M5552" s="191"/>
      <c r="N5552" s="191"/>
    </row>
    <row r="5553" spans="1:14" s="434" customFormat="1">
      <c r="A5553" s="191"/>
      <c r="B5553" s="191"/>
      <c r="C5553" s="63"/>
      <c r="D5553" s="191"/>
      <c r="E5553" s="63"/>
      <c r="F5553" s="63"/>
      <c r="G5553" s="191"/>
      <c r="H5553" s="191"/>
      <c r="I5553" s="191"/>
      <c r="J5553" s="191"/>
      <c r="K5553" s="191"/>
      <c r="L5553" s="191"/>
      <c r="M5553" s="191"/>
      <c r="N5553" s="191"/>
    </row>
    <row r="5554" spans="1:14" s="434" customFormat="1">
      <c r="A5554" s="191"/>
      <c r="B5554" s="191"/>
      <c r="C5554" s="63"/>
      <c r="D5554" s="191"/>
      <c r="E5554" s="63"/>
      <c r="F5554" s="63"/>
      <c r="G5554" s="191"/>
      <c r="H5554" s="191"/>
      <c r="I5554" s="191"/>
      <c r="J5554" s="191"/>
      <c r="K5554" s="191"/>
      <c r="L5554" s="191"/>
      <c r="M5554" s="191"/>
      <c r="N5554" s="191"/>
    </row>
    <row r="5555" spans="1:14" s="434" customFormat="1">
      <c r="A5555" s="191"/>
      <c r="B5555" s="191"/>
      <c r="C5555" s="63"/>
      <c r="D5555" s="191"/>
      <c r="E5555" s="63"/>
      <c r="F5555" s="63"/>
      <c r="G5555" s="191"/>
      <c r="H5555" s="191"/>
      <c r="I5555" s="191"/>
      <c r="J5555" s="191"/>
      <c r="K5555" s="191"/>
      <c r="L5555" s="191"/>
      <c r="M5555" s="191"/>
      <c r="N5555" s="191"/>
    </row>
    <row r="5556" spans="1:14" s="434" customFormat="1">
      <c r="A5556" s="191"/>
      <c r="B5556" s="191"/>
      <c r="C5556" s="63"/>
      <c r="D5556" s="191"/>
      <c r="E5556" s="63"/>
      <c r="F5556" s="63"/>
      <c r="G5556" s="191"/>
      <c r="H5556" s="191"/>
      <c r="I5556" s="191"/>
      <c r="J5556" s="191"/>
      <c r="K5556" s="191"/>
      <c r="L5556" s="191"/>
      <c r="M5556" s="191"/>
      <c r="N5556" s="191"/>
    </row>
    <row r="5557" spans="1:14" s="434" customFormat="1">
      <c r="A5557" s="191"/>
      <c r="B5557" s="191"/>
      <c r="C5557" s="63"/>
      <c r="D5557" s="191"/>
      <c r="E5557" s="63"/>
      <c r="F5557" s="63"/>
      <c r="G5557" s="191"/>
      <c r="H5557" s="191"/>
      <c r="I5557" s="191"/>
      <c r="J5557" s="191"/>
      <c r="K5557" s="191"/>
      <c r="L5557" s="191"/>
      <c r="M5557" s="191"/>
      <c r="N5557" s="191"/>
    </row>
    <row r="5558" spans="1:14" s="434" customFormat="1">
      <c r="A5558" s="191"/>
      <c r="B5558" s="191"/>
      <c r="C5558" s="63"/>
      <c r="D5558" s="191"/>
      <c r="E5558" s="63"/>
      <c r="F5558" s="63"/>
      <c r="G5558" s="191"/>
      <c r="H5558" s="191"/>
      <c r="I5558" s="191"/>
      <c r="J5558" s="191"/>
      <c r="K5558" s="191"/>
      <c r="L5558" s="191"/>
      <c r="M5558" s="191"/>
      <c r="N5558" s="191"/>
    </row>
    <row r="5559" spans="1:14" s="434" customFormat="1">
      <c r="A5559" s="191"/>
      <c r="B5559" s="191"/>
      <c r="C5559" s="63"/>
      <c r="D5559" s="191"/>
      <c r="E5559" s="63"/>
      <c r="F5559" s="63"/>
      <c r="G5559" s="191"/>
      <c r="H5559" s="191"/>
      <c r="I5559" s="191"/>
      <c r="J5559" s="191"/>
      <c r="K5559" s="191"/>
      <c r="L5559" s="191"/>
      <c r="M5559" s="191"/>
      <c r="N5559" s="191"/>
    </row>
    <row r="5560" spans="1:14" s="434" customFormat="1">
      <c r="A5560" s="191"/>
      <c r="B5560" s="191"/>
      <c r="C5560" s="63"/>
      <c r="D5560" s="191"/>
      <c r="E5560" s="63"/>
      <c r="F5560" s="63"/>
      <c r="G5560" s="191"/>
      <c r="H5560" s="191"/>
      <c r="I5560" s="191"/>
      <c r="J5560" s="191"/>
      <c r="K5560" s="191"/>
      <c r="L5560" s="191"/>
      <c r="M5560" s="191"/>
      <c r="N5560" s="191"/>
    </row>
    <row r="5561" spans="1:14" s="434" customFormat="1">
      <c r="A5561" s="191"/>
      <c r="B5561" s="191"/>
      <c r="C5561" s="63"/>
      <c r="D5561" s="191"/>
      <c r="E5561" s="63"/>
      <c r="F5561" s="63"/>
      <c r="G5561" s="191"/>
      <c r="H5561" s="191"/>
      <c r="I5561" s="191"/>
      <c r="J5561" s="191"/>
      <c r="K5561" s="191"/>
      <c r="L5561" s="191"/>
      <c r="M5561" s="191"/>
      <c r="N5561" s="191"/>
    </row>
    <row r="5562" spans="1:14" s="434" customFormat="1">
      <c r="A5562" s="191"/>
      <c r="B5562" s="191"/>
      <c r="C5562" s="63"/>
      <c r="D5562" s="191"/>
      <c r="E5562" s="63"/>
      <c r="F5562" s="63"/>
      <c r="G5562" s="191"/>
      <c r="H5562" s="191"/>
      <c r="I5562" s="191"/>
      <c r="J5562" s="191"/>
      <c r="K5562" s="191"/>
      <c r="L5562" s="191"/>
      <c r="M5562" s="191"/>
      <c r="N5562" s="191"/>
    </row>
    <row r="5563" spans="1:14" s="434" customFormat="1">
      <c r="A5563" s="191"/>
      <c r="B5563" s="191"/>
      <c r="C5563" s="63"/>
      <c r="D5563" s="191"/>
      <c r="E5563" s="63"/>
      <c r="F5563" s="63"/>
      <c r="G5563" s="191"/>
      <c r="H5563" s="191"/>
      <c r="I5563" s="191"/>
      <c r="J5563" s="191"/>
      <c r="K5563" s="191"/>
      <c r="L5563" s="191"/>
      <c r="M5563" s="191"/>
      <c r="N5563" s="191"/>
    </row>
    <row r="5564" spans="1:14" s="434" customFormat="1">
      <c r="A5564" s="191"/>
      <c r="B5564" s="191"/>
      <c r="C5564" s="63"/>
      <c r="D5564" s="191"/>
      <c r="E5564" s="63"/>
      <c r="F5564" s="63"/>
      <c r="G5564" s="191"/>
      <c r="H5564" s="191"/>
      <c r="I5564" s="191"/>
      <c r="J5564" s="191"/>
      <c r="K5564" s="191"/>
      <c r="L5564" s="191"/>
      <c r="M5564" s="191"/>
      <c r="N5564" s="191"/>
    </row>
    <row r="5565" spans="1:14" s="434" customFormat="1">
      <c r="A5565" s="191"/>
      <c r="B5565" s="191"/>
      <c r="C5565" s="63"/>
      <c r="D5565" s="191"/>
      <c r="E5565" s="63"/>
      <c r="F5565" s="63"/>
      <c r="G5565" s="191"/>
      <c r="H5565" s="191"/>
      <c r="I5565" s="191"/>
      <c r="J5565" s="191"/>
      <c r="K5565" s="191"/>
      <c r="L5565" s="191"/>
      <c r="M5565" s="191"/>
      <c r="N5565" s="191"/>
    </row>
    <row r="5566" spans="1:14" s="434" customFormat="1">
      <c r="A5566" s="191"/>
      <c r="B5566" s="191"/>
      <c r="C5566" s="63"/>
      <c r="D5566" s="191"/>
      <c r="E5566" s="63"/>
      <c r="F5566" s="63"/>
      <c r="G5566" s="191"/>
      <c r="H5566" s="191"/>
      <c r="I5566" s="191"/>
      <c r="J5566" s="191"/>
      <c r="K5566" s="191"/>
      <c r="L5566" s="191"/>
      <c r="M5566" s="191"/>
      <c r="N5566" s="191"/>
    </row>
    <row r="5567" spans="1:14" s="434" customFormat="1">
      <c r="A5567" s="191"/>
      <c r="B5567" s="191"/>
      <c r="C5567" s="63"/>
      <c r="D5567" s="191"/>
      <c r="E5567" s="63"/>
      <c r="F5567" s="63"/>
      <c r="G5567" s="191"/>
      <c r="H5567" s="191"/>
      <c r="I5567" s="191"/>
      <c r="J5567" s="191"/>
      <c r="K5567" s="191"/>
      <c r="L5567" s="191"/>
      <c r="M5567" s="191"/>
      <c r="N5567" s="191"/>
    </row>
    <row r="5568" spans="1:14" s="434" customFormat="1">
      <c r="A5568" s="191"/>
      <c r="B5568" s="191"/>
      <c r="C5568" s="63"/>
      <c r="D5568" s="191"/>
      <c r="E5568" s="63"/>
      <c r="F5568" s="63"/>
      <c r="G5568" s="191"/>
      <c r="H5568" s="191"/>
      <c r="I5568" s="191"/>
      <c r="J5568" s="191"/>
      <c r="K5568" s="191"/>
      <c r="L5568" s="191"/>
      <c r="M5568" s="191"/>
      <c r="N5568" s="191"/>
    </row>
    <row r="5569" spans="1:14" s="434" customFormat="1">
      <c r="A5569" s="191"/>
      <c r="B5569" s="191"/>
      <c r="C5569" s="63"/>
      <c r="D5569" s="191"/>
      <c r="E5569" s="63"/>
      <c r="F5569" s="63"/>
      <c r="G5569" s="191"/>
      <c r="H5569" s="191"/>
      <c r="I5569" s="191"/>
      <c r="J5569" s="191"/>
      <c r="K5569" s="191"/>
      <c r="L5569" s="191"/>
      <c r="M5569" s="191"/>
      <c r="N5569" s="191"/>
    </row>
    <row r="5570" spans="1:14" s="434" customFormat="1">
      <c r="A5570" s="191"/>
      <c r="B5570" s="191"/>
      <c r="C5570" s="63"/>
      <c r="D5570" s="191"/>
      <c r="E5570" s="63"/>
      <c r="F5570" s="63"/>
      <c r="G5570" s="191"/>
      <c r="H5570" s="191"/>
      <c r="I5570" s="191"/>
      <c r="J5570" s="191"/>
      <c r="K5570" s="191"/>
      <c r="L5570" s="191"/>
      <c r="M5570" s="191"/>
      <c r="N5570" s="191"/>
    </row>
    <row r="5571" spans="1:14" s="434" customFormat="1">
      <c r="A5571" s="191"/>
      <c r="B5571" s="191"/>
      <c r="C5571" s="63"/>
      <c r="D5571" s="191"/>
      <c r="E5571" s="63"/>
      <c r="F5571" s="63"/>
      <c r="G5571" s="191"/>
      <c r="H5571" s="191"/>
      <c r="I5571" s="191"/>
      <c r="J5571" s="191"/>
      <c r="K5571" s="191"/>
      <c r="L5571" s="191"/>
      <c r="M5571" s="191"/>
      <c r="N5571" s="191"/>
    </row>
    <row r="5572" spans="1:14" s="434" customFormat="1">
      <c r="A5572" s="191"/>
      <c r="B5572" s="191"/>
      <c r="C5572" s="63"/>
      <c r="D5572" s="191"/>
      <c r="E5572" s="63"/>
      <c r="F5572" s="63"/>
      <c r="G5572" s="191"/>
      <c r="H5572" s="191"/>
      <c r="I5572" s="191"/>
      <c r="J5572" s="191"/>
      <c r="K5572" s="191"/>
      <c r="L5572" s="191"/>
      <c r="M5572" s="191"/>
      <c r="N5572" s="191"/>
    </row>
    <row r="5573" spans="1:14" s="434" customFormat="1">
      <c r="A5573" s="191"/>
      <c r="B5573" s="191"/>
      <c r="C5573" s="63"/>
      <c r="D5573" s="191"/>
      <c r="E5573" s="63"/>
      <c r="F5573" s="63"/>
      <c r="G5573" s="191"/>
      <c r="H5573" s="191"/>
      <c r="I5573" s="191"/>
      <c r="J5573" s="191"/>
      <c r="K5573" s="191"/>
      <c r="L5573" s="191"/>
      <c r="M5573" s="191"/>
      <c r="N5573" s="191"/>
    </row>
    <row r="5574" spans="1:14" s="434" customFormat="1">
      <c r="A5574" s="191"/>
      <c r="B5574" s="191"/>
      <c r="C5574" s="63"/>
      <c r="D5574" s="191"/>
      <c r="E5574" s="63"/>
      <c r="F5574" s="63"/>
      <c r="G5574" s="191"/>
      <c r="H5574" s="191"/>
      <c r="I5574" s="191"/>
      <c r="J5574" s="191"/>
      <c r="K5574" s="191"/>
      <c r="L5574" s="191"/>
      <c r="M5574" s="191"/>
      <c r="N5574" s="191"/>
    </row>
    <row r="5575" spans="1:14" s="434" customFormat="1">
      <c r="A5575" s="191"/>
      <c r="B5575" s="191"/>
      <c r="C5575" s="63"/>
      <c r="D5575" s="191"/>
      <c r="E5575" s="63"/>
      <c r="F5575" s="63"/>
      <c r="G5575" s="191"/>
      <c r="H5575" s="191"/>
      <c r="I5575" s="191"/>
      <c r="J5575" s="191"/>
      <c r="K5575" s="191"/>
      <c r="L5575" s="191"/>
      <c r="M5575" s="191"/>
      <c r="N5575" s="191"/>
    </row>
    <row r="5576" spans="1:14" s="434" customFormat="1">
      <c r="A5576" s="191"/>
      <c r="B5576" s="191"/>
      <c r="C5576" s="63"/>
      <c r="D5576" s="191"/>
      <c r="E5576" s="63"/>
      <c r="F5576" s="63"/>
      <c r="G5576" s="191"/>
      <c r="H5576" s="191"/>
      <c r="I5576" s="191"/>
      <c r="J5576" s="191"/>
      <c r="K5576" s="191"/>
      <c r="L5576" s="191"/>
      <c r="M5576" s="191"/>
      <c r="N5576" s="191"/>
    </row>
    <row r="5577" spans="1:14" s="434" customFormat="1">
      <c r="A5577" s="191"/>
      <c r="B5577" s="191"/>
      <c r="C5577" s="63"/>
      <c r="D5577" s="191"/>
      <c r="E5577" s="63"/>
      <c r="F5577" s="63"/>
      <c r="G5577" s="191"/>
      <c r="H5577" s="191"/>
      <c r="I5577" s="191"/>
      <c r="J5577" s="191"/>
      <c r="K5577" s="191"/>
      <c r="L5577" s="191"/>
      <c r="M5577" s="191"/>
      <c r="N5577" s="191"/>
    </row>
    <row r="5578" spans="1:14" s="434" customFormat="1">
      <c r="A5578" s="191"/>
      <c r="B5578" s="191"/>
      <c r="C5578" s="63"/>
      <c r="D5578" s="191"/>
      <c r="E5578" s="63"/>
      <c r="F5578" s="63"/>
      <c r="G5578" s="191"/>
      <c r="H5578" s="191"/>
      <c r="I5578" s="191"/>
      <c r="J5578" s="191"/>
      <c r="K5578" s="191"/>
      <c r="L5578" s="191"/>
      <c r="M5578" s="191"/>
      <c r="N5578" s="191"/>
    </row>
    <row r="5579" spans="1:14" s="434" customFormat="1">
      <c r="A5579" s="191"/>
      <c r="B5579" s="191"/>
      <c r="C5579" s="63"/>
      <c r="D5579" s="191"/>
      <c r="E5579" s="63"/>
      <c r="F5579" s="63"/>
      <c r="G5579" s="191"/>
      <c r="H5579" s="191"/>
      <c r="I5579" s="191"/>
      <c r="J5579" s="191"/>
      <c r="K5579" s="191"/>
      <c r="L5579" s="191"/>
      <c r="M5579" s="191"/>
      <c r="N5579" s="191"/>
    </row>
    <row r="5580" spans="1:14" s="434" customFormat="1">
      <c r="A5580" s="191"/>
      <c r="B5580" s="191"/>
      <c r="C5580" s="63"/>
      <c r="D5580" s="191"/>
      <c r="E5580" s="63"/>
      <c r="F5580" s="63"/>
      <c r="G5580" s="191"/>
      <c r="H5580" s="191"/>
      <c r="I5580" s="191"/>
      <c r="J5580" s="191"/>
      <c r="K5580" s="191"/>
      <c r="L5580" s="191"/>
      <c r="M5580" s="191"/>
      <c r="N5580" s="191"/>
    </row>
    <row r="5581" spans="1:14" s="434" customFormat="1">
      <c r="A5581" s="191"/>
      <c r="B5581" s="191"/>
      <c r="C5581" s="63"/>
      <c r="D5581" s="191"/>
      <c r="E5581" s="63"/>
      <c r="F5581" s="63"/>
      <c r="G5581" s="191"/>
      <c r="H5581" s="191"/>
      <c r="I5581" s="191"/>
      <c r="J5581" s="191"/>
      <c r="K5581" s="191"/>
      <c r="L5581" s="191"/>
      <c r="M5581" s="191"/>
      <c r="N5581" s="191"/>
    </row>
    <row r="5582" spans="1:14" s="434" customFormat="1">
      <c r="A5582" s="191"/>
      <c r="B5582" s="191"/>
      <c r="C5582" s="63"/>
      <c r="D5582" s="191"/>
      <c r="E5582" s="63"/>
      <c r="F5582" s="63"/>
      <c r="G5582" s="191"/>
      <c r="H5582" s="191"/>
      <c r="I5582" s="191"/>
      <c r="J5582" s="191"/>
      <c r="K5582" s="191"/>
      <c r="L5582" s="191"/>
      <c r="M5582" s="191"/>
      <c r="N5582" s="191"/>
    </row>
    <row r="5583" spans="1:14" s="434" customFormat="1">
      <c r="A5583" s="191"/>
      <c r="B5583" s="191"/>
      <c r="C5583" s="63"/>
      <c r="D5583" s="191"/>
      <c r="E5583" s="63"/>
      <c r="F5583" s="63"/>
      <c r="G5583" s="191"/>
      <c r="H5583" s="191"/>
      <c r="I5583" s="191"/>
      <c r="J5583" s="191"/>
      <c r="K5583" s="191"/>
      <c r="L5583" s="191"/>
      <c r="M5583" s="191"/>
      <c r="N5583" s="191"/>
    </row>
    <row r="5584" spans="1:14" s="434" customFormat="1">
      <c r="A5584" s="191"/>
      <c r="B5584" s="191"/>
      <c r="C5584" s="63"/>
      <c r="D5584" s="191"/>
      <c r="E5584" s="63"/>
      <c r="F5584" s="63"/>
      <c r="G5584" s="191"/>
      <c r="H5584" s="191"/>
      <c r="I5584" s="191"/>
      <c r="J5584" s="191"/>
      <c r="K5584" s="191"/>
      <c r="L5584" s="191"/>
      <c r="M5584" s="191"/>
      <c r="N5584" s="191"/>
    </row>
    <row r="5585" spans="1:14" s="434" customFormat="1">
      <c r="A5585" s="191"/>
      <c r="B5585" s="191"/>
      <c r="C5585" s="63"/>
      <c r="D5585" s="191"/>
      <c r="E5585" s="63"/>
      <c r="F5585" s="63"/>
      <c r="G5585" s="191"/>
      <c r="H5585" s="191"/>
      <c r="I5585" s="191"/>
      <c r="J5585" s="191"/>
      <c r="K5585" s="191"/>
      <c r="L5585" s="191"/>
      <c r="M5585" s="191"/>
      <c r="N5585" s="191"/>
    </row>
    <row r="5586" spans="1:14" s="434" customFormat="1">
      <c r="A5586" s="191"/>
      <c r="B5586" s="191"/>
      <c r="C5586" s="63"/>
      <c r="D5586" s="191"/>
      <c r="E5586" s="63"/>
      <c r="F5586" s="63"/>
      <c r="G5586" s="191"/>
      <c r="H5586" s="191"/>
      <c r="I5586" s="191"/>
      <c r="J5586" s="191"/>
      <c r="K5586" s="191"/>
      <c r="L5586" s="191"/>
      <c r="M5586" s="191"/>
      <c r="N5586" s="191"/>
    </row>
    <row r="5587" spans="1:14" s="434" customFormat="1">
      <c r="A5587" s="191"/>
      <c r="B5587" s="191"/>
      <c r="C5587" s="63"/>
      <c r="D5587" s="191"/>
      <c r="E5587" s="63"/>
      <c r="F5587" s="63"/>
      <c r="G5587" s="191"/>
      <c r="H5587" s="191"/>
      <c r="I5587" s="191"/>
      <c r="J5587" s="191"/>
      <c r="K5587" s="191"/>
      <c r="L5587" s="191"/>
      <c r="M5587" s="191"/>
      <c r="N5587" s="191"/>
    </row>
    <row r="5588" spans="1:14" s="434" customFormat="1">
      <c r="A5588" s="191"/>
      <c r="B5588" s="191"/>
      <c r="C5588" s="63"/>
      <c r="D5588" s="191"/>
      <c r="E5588" s="63"/>
      <c r="F5588" s="63"/>
      <c r="G5588" s="191"/>
      <c r="H5588" s="191"/>
      <c r="I5588" s="191"/>
      <c r="J5588" s="191"/>
      <c r="K5588" s="191"/>
      <c r="L5588" s="191"/>
      <c r="M5588" s="191"/>
      <c r="N5588" s="191"/>
    </row>
    <row r="5589" spans="1:14" s="434" customFormat="1">
      <c r="A5589" s="191"/>
      <c r="B5589" s="191"/>
      <c r="C5589" s="63"/>
      <c r="D5589" s="191"/>
      <c r="E5589" s="63"/>
      <c r="F5589" s="63"/>
      <c r="G5589" s="191"/>
      <c r="H5589" s="191"/>
      <c r="I5589" s="191"/>
      <c r="J5589" s="191"/>
      <c r="K5589" s="191"/>
      <c r="L5589" s="191"/>
      <c r="M5589" s="191"/>
      <c r="N5589" s="191"/>
    </row>
    <row r="5590" spans="1:14" s="434" customFormat="1">
      <c r="A5590" s="191"/>
      <c r="B5590" s="191"/>
      <c r="C5590" s="63"/>
      <c r="D5590" s="191"/>
      <c r="E5590" s="63"/>
      <c r="F5590" s="63"/>
      <c r="G5590" s="191"/>
      <c r="H5590" s="191"/>
      <c r="I5590" s="191"/>
      <c r="J5590" s="191"/>
      <c r="K5590" s="191"/>
      <c r="L5590" s="191"/>
      <c r="M5590" s="191"/>
      <c r="N5590" s="191"/>
    </row>
    <row r="5591" spans="1:14" s="434" customFormat="1">
      <c r="A5591" s="191"/>
      <c r="B5591" s="191"/>
      <c r="C5591" s="63"/>
      <c r="D5591" s="191"/>
      <c r="E5591" s="63"/>
      <c r="F5591" s="63"/>
      <c r="G5591" s="191"/>
      <c r="H5591" s="191"/>
      <c r="I5591" s="191"/>
      <c r="J5591" s="191"/>
      <c r="K5591" s="191"/>
      <c r="L5591" s="191"/>
      <c r="M5591" s="191"/>
      <c r="N5591" s="191"/>
    </row>
    <row r="5592" spans="1:14" s="434" customFormat="1">
      <c r="A5592" s="191"/>
      <c r="B5592" s="191"/>
      <c r="C5592" s="63"/>
      <c r="D5592" s="191"/>
      <c r="E5592" s="63"/>
      <c r="F5592" s="63"/>
      <c r="G5592" s="191"/>
      <c r="H5592" s="191"/>
      <c r="I5592" s="191"/>
      <c r="J5592" s="191"/>
      <c r="K5592" s="191"/>
      <c r="L5592" s="191"/>
      <c r="M5592" s="191"/>
      <c r="N5592" s="191"/>
    </row>
    <row r="5593" spans="1:14" s="434" customFormat="1">
      <c r="A5593" s="191"/>
      <c r="B5593" s="191"/>
      <c r="C5593" s="63"/>
      <c r="D5593" s="191"/>
      <c r="E5593" s="63"/>
      <c r="F5593" s="63"/>
      <c r="G5593" s="191"/>
      <c r="H5593" s="191"/>
      <c r="I5593" s="191"/>
      <c r="J5593" s="191"/>
      <c r="K5593" s="191"/>
      <c r="L5593" s="191"/>
      <c r="M5593" s="191"/>
      <c r="N5593" s="191"/>
    </row>
    <row r="5594" spans="1:14" s="434" customFormat="1">
      <c r="A5594" s="191"/>
      <c r="B5594" s="191"/>
      <c r="C5594" s="63"/>
      <c r="D5594" s="191"/>
      <c r="E5594" s="63"/>
      <c r="F5594" s="63"/>
      <c r="G5594" s="191"/>
      <c r="H5594" s="191"/>
      <c r="I5594" s="191"/>
      <c r="J5594" s="191"/>
      <c r="K5594" s="191"/>
      <c r="L5594" s="191"/>
      <c r="M5594" s="191"/>
      <c r="N5594" s="191"/>
    </row>
    <row r="5595" spans="1:14" s="434" customFormat="1">
      <c r="A5595" s="191"/>
      <c r="B5595" s="191"/>
      <c r="C5595" s="63"/>
      <c r="D5595" s="191"/>
      <c r="E5595" s="63"/>
      <c r="F5595" s="63"/>
      <c r="G5595" s="191"/>
      <c r="H5595" s="191"/>
      <c r="I5595" s="191"/>
      <c r="J5595" s="191"/>
      <c r="K5595" s="191"/>
      <c r="L5595" s="191"/>
      <c r="M5595" s="191"/>
      <c r="N5595" s="191"/>
    </row>
    <row r="5596" spans="1:14" s="434" customFormat="1">
      <c r="A5596" s="191"/>
      <c r="B5596" s="191"/>
      <c r="C5596" s="63"/>
      <c r="D5596" s="191"/>
      <c r="E5596" s="63"/>
      <c r="F5596" s="63"/>
      <c r="G5596" s="191"/>
      <c r="H5596" s="191"/>
      <c r="I5596" s="191"/>
      <c r="J5596" s="191"/>
      <c r="K5596" s="191"/>
      <c r="L5596" s="191"/>
      <c r="M5596" s="191"/>
      <c r="N5596" s="191"/>
    </row>
    <row r="5597" spans="1:14" s="434" customFormat="1">
      <c r="A5597" s="191"/>
      <c r="B5597" s="191"/>
      <c r="C5597" s="63"/>
      <c r="D5597" s="191"/>
      <c r="E5597" s="63"/>
      <c r="F5597" s="63"/>
      <c r="G5597" s="191"/>
      <c r="H5597" s="191"/>
      <c r="I5597" s="191"/>
      <c r="J5597" s="191"/>
      <c r="K5597" s="191"/>
      <c r="L5597" s="191"/>
      <c r="M5597" s="191"/>
      <c r="N5597" s="191"/>
    </row>
    <row r="5598" spans="1:14" s="434" customFormat="1">
      <c r="A5598" s="191"/>
      <c r="B5598" s="191"/>
      <c r="C5598" s="63"/>
      <c r="D5598" s="191"/>
      <c r="E5598" s="63"/>
      <c r="F5598" s="63"/>
      <c r="G5598" s="191"/>
      <c r="H5598" s="191"/>
      <c r="I5598" s="191"/>
      <c r="J5598" s="191"/>
      <c r="K5598" s="191"/>
      <c r="L5598" s="191"/>
      <c r="M5598" s="191"/>
      <c r="N5598" s="191"/>
    </row>
    <row r="5599" spans="1:14" s="434" customFormat="1">
      <c r="A5599" s="191"/>
      <c r="B5599" s="191"/>
      <c r="C5599" s="63"/>
      <c r="D5599" s="191"/>
      <c r="E5599" s="63"/>
      <c r="F5599" s="63"/>
      <c r="G5599" s="191"/>
      <c r="H5599" s="191"/>
      <c r="I5599" s="191"/>
      <c r="J5599" s="191"/>
      <c r="K5599" s="191"/>
      <c r="L5599" s="191"/>
      <c r="M5599" s="191"/>
      <c r="N5599" s="191"/>
    </row>
    <row r="5600" spans="1:14" s="434" customFormat="1">
      <c r="A5600" s="191"/>
      <c r="B5600" s="191"/>
      <c r="C5600" s="63"/>
      <c r="D5600" s="191"/>
      <c r="E5600" s="63"/>
      <c r="F5600" s="63"/>
      <c r="G5600" s="191"/>
      <c r="H5600" s="191"/>
      <c r="I5600" s="191"/>
      <c r="J5600" s="191"/>
      <c r="K5600" s="191"/>
      <c r="L5600" s="191"/>
      <c r="M5600" s="191"/>
      <c r="N5600" s="191"/>
    </row>
    <row r="5601" spans="1:14" s="434" customFormat="1">
      <c r="A5601" s="191"/>
      <c r="B5601" s="191"/>
      <c r="C5601" s="63"/>
      <c r="D5601" s="191"/>
      <c r="E5601" s="63"/>
      <c r="F5601" s="63"/>
      <c r="G5601" s="191"/>
      <c r="H5601" s="191"/>
      <c r="I5601" s="191"/>
      <c r="J5601" s="191"/>
      <c r="K5601" s="191"/>
      <c r="L5601" s="191"/>
      <c r="M5601" s="191"/>
      <c r="N5601" s="191"/>
    </row>
    <row r="5602" spans="1:14" s="434" customFormat="1">
      <c r="A5602" s="191"/>
      <c r="B5602" s="191"/>
      <c r="C5602" s="63"/>
      <c r="D5602" s="191"/>
      <c r="E5602" s="63"/>
      <c r="F5602" s="63"/>
      <c r="G5602" s="191"/>
      <c r="H5602" s="191"/>
      <c r="I5602" s="191"/>
      <c r="J5602" s="191"/>
      <c r="K5602" s="191"/>
      <c r="L5602" s="191"/>
      <c r="M5602" s="191"/>
      <c r="N5602" s="191"/>
    </row>
    <row r="5603" spans="1:14" s="434" customFormat="1">
      <c r="A5603" s="191"/>
      <c r="B5603" s="191"/>
      <c r="C5603" s="63"/>
      <c r="D5603" s="191"/>
      <c r="E5603" s="63"/>
      <c r="F5603" s="63"/>
      <c r="G5603" s="191"/>
      <c r="H5603" s="191"/>
      <c r="I5603" s="191"/>
      <c r="J5603" s="191"/>
      <c r="K5603" s="191"/>
      <c r="L5603" s="191"/>
      <c r="M5603" s="191"/>
      <c r="N5603" s="191"/>
    </row>
    <row r="5604" spans="1:14" s="434" customFormat="1">
      <c r="A5604" s="191"/>
      <c r="B5604" s="191"/>
      <c r="C5604" s="63"/>
      <c r="D5604" s="191"/>
      <c r="E5604" s="63"/>
      <c r="F5604" s="63"/>
      <c r="G5604" s="191"/>
      <c r="H5604" s="191"/>
      <c r="I5604" s="191"/>
      <c r="J5604" s="191"/>
      <c r="K5604" s="191"/>
      <c r="L5604" s="191"/>
      <c r="M5604" s="191"/>
      <c r="N5604" s="191"/>
    </row>
    <row r="5605" spans="1:14" s="434" customFormat="1">
      <c r="A5605" s="191"/>
      <c r="B5605" s="191"/>
      <c r="C5605" s="63"/>
      <c r="D5605" s="191"/>
      <c r="E5605" s="63"/>
      <c r="F5605" s="63"/>
      <c r="G5605" s="191"/>
      <c r="H5605" s="191"/>
      <c r="I5605" s="191"/>
      <c r="J5605" s="191"/>
      <c r="K5605" s="191"/>
      <c r="L5605" s="191"/>
      <c r="M5605" s="191"/>
      <c r="N5605" s="191"/>
    </row>
    <row r="5606" spans="1:14" s="434" customFormat="1">
      <c r="A5606" s="191"/>
      <c r="B5606" s="191"/>
      <c r="C5606" s="63"/>
      <c r="D5606" s="191"/>
      <c r="E5606" s="63"/>
      <c r="F5606" s="63"/>
      <c r="G5606" s="191"/>
      <c r="H5606" s="191"/>
      <c r="I5606" s="191"/>
      <c r="J5606" s="191"/>
      <c r="K5606" s="191"/>
      <c r="L5606" s="191"/>
      <c r="M5606" s="191"/>
      <c r="N5606" s="191"/>
    </row>
    <row r="5607" spans="1:14" s="434" customFormat="1">
      <c r="A5607" s="191"/>
      <c r="B5607" s="191"/>
      <c r="C5607" s="63"/>
      <c r="D5607" s="191"/>
      <c r="E5607" s="63"/>
      <c r="F5607" s="63"/>
      <c r="G5607" s="191"/>
      <c r="H5607" s="191"/>
      <c r="I5607" s="191"/>
      <c r="J5607" s="191"/>
      <c r="K5607" s="191"/>
      <c r="L5607" s="191"/>
      <c r="M5607" s="191"/>
      <c r="N5607" s="191"/>
    </row>
    <row r="5608" spans="1:14" s="434" customFormat="1">
      <c r="A5608" s="191"/>
      <c r="B5608" s="191"/>
      <c r="C5608" s="63"/>
      <c r="D5608" s="191"/>
      <c r="E5608" s="63"/>
      <c r="F5608" s="63"/>
      <c r="G5608" s="191"/>
      <c r="H5608" s="191"/>
      <c r="I5608" s="191"/>
      <c r="J5608" s="191"/>
      <c r="K5608" s="191"/>
      <c r="L5608" s="191"/>
      <c r="M5608" s="191"/>
      <c r="N5608" s="191"/>
    </row>
    <row r="5609" spans="1:14" s="434" customFormat="1">
      <c r="A5609" s="191"/>
      <c r="B5609" s="191"/>
      <c r="C5609" s="63"/>
      <c r="D5609" s="191"/>
      <c r="E5609" s="63"/>
      <c r="F5609" s="63"/>
      <c r="G5609" s="191"/>
      <c r="H5609" s="191"/>
      <c r="I5609" s="191"/>
      <c r="J5609" s="191"/>
      <c r="K5609" s="191"/>
      <c r="L5609" s="191"/>
      <c r="M5609" s="191"/>
      <c r="N5609" s="191"/>
    </row>
    <row r="5610" spans="1:14" s="434" customFormat="1">
      <c r="A5610" s="191"/>
      <c r="B5610" s="191"/>
      <c r="C5610" s="63"/>
      <c r="D5610" s="191"/>
      <c r="E5610" s="63"/>
      <c r="F5610" s="63"/>
      <c r="G5610" s="191"/>
      <c r="H5610" s="191"/>
      <c r="I5610" s="191"/>
      <c r="J5610" s="191"/>
      <c r="K5610" s="191"/>
      <c r="L5610" s="191"/>
      <c r="M5610" s="191"/>
      <c r="N5610" s="191"/>
    </row>
    <row r="5611" spans="1:14" s="434" customFormat="1">
      <c r="A5611" s="191"/>
      <c r="B5611" s="191"/>
      <c r="C5611" s="63"/>
      <c r="D5611" s="191"/>
      <c r="E5611" s="63"/>
      <c r="F5611" s="63"/>
      <c r="G5611" s="191"/>
      <c r="H5611" s="191"/>
      <c r="I5611" s="191"/>
      <c r="J5611" s="191"/>
      <c r="K5611" s="191"/>
      <c r="L5611" s="191"/>
      <c r="M5611" s="191"/>
      <c r="N5611" s="191"/>
    </row>
    <row r="5612" spans="1:14" s="434" customFormat="1">
      <c r="A5612" s="191"/>
      <c r="B5612" s="191"/>
      <c r="C5612" s="63"/>
      <c r="D5612" s="191"/>
      <c r="E5612" s="63"/>
      <c r="F5612" s="63"/>
      <c r="G5612" s="191"/>
      <c r="H5612" s="191"/>
      <c r="I5612" s="191"/>
      <c r="J5612" s="191"/>
      <c r="K5612" s="191"/>
      <c r="L5612" s="191"/>
      <c r="M5612" s="191"/>
      <c r="N5612" s="191"/>
    </row>
    <row r="5613" spans="1:14" s="434" customFormat="1">
      <c r="A5613" s="191"/>
      <c r="B5613" s="191"/>
      <c r="C5613" s="63"/>
      <c r="D5613" s="191"/>
      <c r="E5613" s="63"/>
      <c r="F5613" s="63"/>
      <c r="G5613" s="191"/>
      <c r="H5613" s="191"/>
      <c r="I5613" s="191"/>
      <c r="J5613" s="191"/>
      <c r="K5613" s="191"/>
      <c r="L5613" s="191"/>
      <c r="M5613" s="191"/>
      <c r="N5613" s="191"/>
    </row>
    <row r="5614" spans="1:14" s="434" customFormat="1">
      <c r="A5614" s="191"/>
      <c r="B5614" s="191"/>
      <c r="C5614" s="63"/>
      <c r="D5614" s="191"/>
      <c r="E5614" s="63"/>
      <c r="F5614" s="63"/>
      <c r="G5614" s="191"/>
      <c r="H5614" s="191"/>
      <c r="I5614" s="191"/>
      <c r="J5614" s="191"/>
      <c r="K5614" s="191"/>
      <c r="L5614" s="191"/>
      <c r="M5614" s="191"/>
      <c r="N5614" s="191"/>
    </row>
    <row r="5615" spans="1:14" s="434" customFormat="1">
      <c r="A5615" s="191"/>
      <c r="B5615" s="191"/>
      <c r="C5615" s="63"/>
      <c r="D5615" s="191"/>
      <c r="E5615" s="63"/>
      <c r="F5615" s="63"/>
      <c r="G5615" s="191"/>
      <c r="H5615" s="191"/>
      <c r="I5615" s="191"/>
      <c r="J5615" s="191"/>
      <c r="K5615" s="191"/>
      <c r="L5615" s="191"/>
      <c r="M5615" s="191"/>
      <c r="N5615" s="191"/>
    </row>
    <row r="5616" spans="1:14" s="434" customFormat="1">
      <c r="A5616" s="191"/>
      <c r="B5616" s="191"/>
      <c r="C5616" s="63"/>
      <c r="D5616" s="191"/>
      <c r="E5616" s="63"/>
      <c r="F5616" s="63"/>
      <c r="G5616" s="191"/>
      <c r="H5616" s="191"/>
      <c r="I5616" s="191"/>
      <c r="J5616" s="191"/>
      <c r="K5616" s="191"/>
      <c r="L5616" s="191"/>
      <c r="M5616" s="191"/>
      <c r="N5616" s="191"/>
    </row>
    <row r="5617" spans="1:14" s="434" customFormat="1">
      <c r="A5617" s="191"/>
      <c r="B5617" s="191"/>
      <c r="C5617" s="63"/>
      <c r="D5617" s="191"/>
      <c r="E5617" s="63"/>
      <c r="F5617" s="63"/>
      <c r="G5617" s="191"/>
      <c r="H5617" s="191"/>
      <c r="I5617" s="191"/>
      <c r="J5617" s="191"/>
      <c r="K5617" s="191"/>
      <c r="L5617" s="191"/>
      <c r="M5617" s="191"/>
      <c r="N5617" s="191"/>
    </row>
    <row r="5618" spans="1:14" s="434" customFormat="1">
      <c r="A5618" s="191"/>
      <c r="B5618" s="191"/>
      <c r="C5618" s="63"/>
      <c r="D5618" s="191"/>
      <c r="E5618" s="63"/>
      <c r="F5618" s="63"/>
      <c r="G5618" s="191"/>
      <c r="H5618" s="191"/>
      <c r="I5618" s="191"/>
      <c r="J5618" s="191"/>
      <c r="K5618" s="191"/>
      <c r="L5618" s="191"/>
      <c r="M5618" s="191"/>
      <c r="N5618" s="191"/>
    </row>
    <row r="5619" spans="1:14" s="434" customFormat="1">
      <c r="A5619" s="191"/>
      <c r="B5619" s="191"/>
      <c r="C5619" s="63"/>
      <c r="D5619" s="191"/>
      <c r="E5619" s="63"/>
      <c r="F5619" s="63"/>
      <c r="G5619" s="191"/>
      <c r="H5619" s="191"/>
      <c r="I5619" s="191"/>
      <c r="J5619" s="191"/>
      <c r="K5619" s="191"/>
      <c r="L5619" s="191"/>
      <c r="M5619" s="191"/>
      <c r="N5619" s="191"/>
    </row>
    <row r="5620" spans="1:14" s="434" customFormat="1">
      <c r="A5620" s="191"/>
      <c r="B5620" s="191"/>
      <c r="C5620" s="63"/>
      <c r="D5620" s="191"/>
      <c r="E5620" s="63"/>
      <c r="F5620" s="63"/>
      <c r="G5620" s="191"/>
      <c r="H5620" s="191"/>
      <c r="I5620" s="191"/>
      <c r="J5620" s="191"/>
      <c r="K5620" s="191"/>
      <c r="L5620" s="191"/>
      <c r="M5620" s="191"/>
      <c r="N5620" s="191"/>
    </row>
    <row r="5621" spans="1:14" s="434" customFormat="1">
      <c r="A5621" s="191"/>
      <c r="B5621" s="191"/>
      <c r="C5621" s="63"/>
      <c r="D5621" s="191"/>
      <c r="E5621" s="63"/>
      <c r="F5621" s="63"/>
      <c r="G5621" s="191"/>
      <c r="H5621" s="191"/>
      <c r="I5621" s="191"/>
      <c r="J5621" s="191"/>
      <c r="K5621" s="191"/>
      <c r="L5621" s="191"/>
      <c r="M5621" s="191"/>
      <c r="N5621" s="191"/>
    </row>
    <row r="5622" spans="1:14" s="434" customFormat="1">
      <c r="A5622" s="191"/>
      <c r="B5622" s="191"/>
      <c r="C5622" s="63"/>
      <c r="D5622" s="191"/>
      <c r="E5622" s="63"/>
      <c r="F5622" s="63"/>
      <c r="G5622" s="191"/>
      <c r="H5622" s="191"/>
      <c r="I5622" s="191"/>
      <c r="J5622" s="191"/>
      <c r="K5622" s="191"/>
      <c r="L5622" s="191"/>
      <c r="M5622" s="191"/>
      <c r="N5622" s="191"/>
    </row>
    <row r="5623" spans="1:14" s="434" customFormat="1">
      <c r="A5623" s="191"/>
      <c r="B5623" s="191"/>
      <c r="C5623" s="63"/>
      <c r="D5623" s="191"/>
      <c r="E5623" s="63"/>
      <c r="F5623" s="63"/>
      <c r="G5623" s="191"/>
      <c r="H5623" s="191"/>
      <c r="I5623" s="191"/>
      <c r="J5623" s="191"/>
      <c r="K5623" s="191"/>
      <c r="L5623" s="191"/>
      <c r="M5623" s="191"/>
      <c r="N5623" s="191"/>
    </row>
    <row r="5624" spans="1:14" s="434" customFormat="1">
      <c r="A5624" s="191"/>
      <c r="B5624" s="191"/>
      <c r="C5624" s="63"/>
      <c r="D5624" s="191"/>
      <c r="E5624" s="63"/>
      <c r="F5624" s="63"/>
      <c r="G5624" s="191"/>
      <c r="H5624" s="191"/>
      <c r="I5624" s="191"/>
      <c r="J5624" s="191"/>
      <c r="K5624" s="191"/>
      <c r="L5624" s="191"/>
      <c r="M5624" s="191"/>
      <c r="N5624" s="191"/>
    </row>
    <row r="5625" spans="1:14" s="434" customFormat="1">
      <c r="A5625" s="191"/>
      <c r="B5625" s="191"/>
      <c r="C5625" s="63"/>
      <c r="D5625" s="191"/>
      <c r="E5625" s="63"/>
      <c r="F5625" s="63"/>
      <c r="G5625" s="191"/>
      <c r="H5625" s="191"/>
      <c r="I5625" s="191"/>
      <c r="J5625" s="191"/>
      <c r="K5625" s="191"/>
      <c r="L5625" s="191"/>
      <c r="M5625" s="191"/>
      <c r="N5625" s="191"/>
    </row>
    <row r="5626" spans="1:14" s="434" customFormat="1">
      <c r="A5626" s="191"/>
      <c r="B5626" s="191"/>
      <c r="C5626" s="63"/>
      <c r="D5626" s="191"/>
      <c r="E5626" s="63"/>
      <c r="F5626" s="63"/>
      <c r="G5626" s="191"/>
      <c r="H5626" s="191"/>
      <c r="I5626" s="191"/>
      <c r="J5626" s="191"/>
      <c r="K5626" s="191"/>
      <c r="L5626" s="191"/>
      <c r="M5626" s="191"/>
      <c r="N5626" s="191"/>
    </row>
    <row r="5627" spans="1:14" s="434" customFormat="1">
      <c r="A5627" s="191"/>
      <c r="B5627" s="191"/>
      <c r="C5627" s="63"/>
      <c r="D5627" s="191"/>
      <c r="E5627" s="63"/>
      <c r="F5627" s="63"/>
      <c r="G5627" s="191"/>
      <c r="H5627" s="191"/>
      <c r="I5627" s="191"/>
      <c r="J5627" s="191"/>
      <c r="K5627" s="191"/>
      <c r="L5627" s="191"/>
      <c r="M5627" s="191"/>
      <c r="N5627" s="191"/>
    </row>
    <row r="5628" spans="1:14" s="434" customFormat="1">
      <c r="A5628" s="191"/>
      <c r="B5628" s="191"/>
      <c r="C5628" s="63"/>
      <c r="D5628" s="191"/>
      <c r="E5628" s="63"/>
      <c r="F5628" s="63"/>
      <c r="G5628" s="191"/>
      <c r="H5628" s="191"/>
      <c r="I5628" s="191"/>
      <c r="J5628" s="191"/>
      <c r="K5628" s="191"/>
      <c r="L5628" s="191"/>
      <c r="M5628" s="191"/>
      <c r="N5628" s="191"/>
    </row>
    <row r="5629" spans="1:14" s="434" customFormat="1">
      <c r="A5629" s="191"/>
      <c r="B5629" s="191"/>
      <c r="C5629" s="63"/>
      <c r="D5629" s="191"/>
      <c r="E5629" s="63"/>
      <c r="F5629" s="63"/>
      <c r="G5629" s="191"/>
      <c r="H5629" s="191"/>
      <c r="I5629" s="191"/>
      <c r="J5629" s="191"/>
      <c r="K5629" s="191"/>
      <c r="L5629" s="191"/>
      <c r="M5629" s="191"/>
      <c r="N5629" s="191"/>
    </row>
    <row r="5630" spans="1:14" s="434" customFormat="1">
      <c r="A5630" s="191"/>
      <c r="B5630" s="191"/>
      <c r="C5630" s="63"/>
      <c r="D5630" s="191"/>
      <c r="E5630" s="63"/>
      <c r="F5630" s="63"/>
      <c r="G5630" s="191"/>
      <c r="H5630" s="191"/>
      <c r="I5630" s="191"/>
      <c r="J5630" s="191"/>
      <c r="K5630" s="191"/>
      <c r="L5630" s="191"/>
      <c r="M5630" s="191"/>
      <c r="N5630" s="191"/>
    </row>
    <row r="5631" spans="1:14" s="434" customFormat="1">
      <c r="A5631" s="191"/>
      <c r="B5631" s="191"/>
      <c r="C5631" s="63"/>
      <c r="D5631" s="191"/>
      <c r="E5631" s="63"/>
      <c r="F5631" s="63"/>
      <c r="G5631" s="191"/>
      <c r="H5631" s="191"/>
      <c r="I5631" s="191"/>
      <c r="J5631" s="191"/>
      <c r="K5631" s="191"/>
      <c r="L5631" s="191"/>
      <c r="M5631" s="191"/>
      <c r="N5631" s="191"/>
    </row>
    <row r="5632" spans="1:14" s="434" customFormat="1">
      <c r="A5632" s="191"/>
      <c r="B5632" s="191"/>
      <c r="C5632" s="63"/>
      <c r="D5632" s="191"/>
      <c r="E5632" s="63"/>
      <c r="F5632" s="63"/>
      <c r="G5632" s="191"/>
      <c r="H5632" s="191"/>
      <c r="I5632" s="191"/>
      <c r="J5632" s="191"/>
      <c r="K5632" s="191"/>
      <c r="L5632" s="191"/>
      <c r="M5632" s="191"/>
      <c r="N5632" s="191"/>
    </row>
    <row r="5633" spans="1:14" s="434" customFormat="1">
      <c r="A5633" s="191"/>
      <c r="B5633" s="191"/>
      <c r="C5633" s="63"/>
      <c r="D5633" s="191"/>
      <c r="E5633" s="63"/>
      <c r="F5633" s="63"/>
      <c r="G5633" s="191"/>
      <c r="H5633" s="191"/>
      <c r="I5633" s="191"/>
      <c r="J5633" s="191"/>
      <c r="K5633" s="191"/>
      <c r="L5633" s="191"/>
      <c r="M5633" s="191"/>
      <c r="N5633" s="191"/>
    </row>
    <row r="5634" spans="1:14" s="434" customFormat="1">
      <c r="A5634" s="191"/>
      <c r="B5634" s="191"/>
      <c r="C5634" s="63"/>
      <c r="D5634" s="191"/>
      <c r="E5634" s="63"/>
      <c r="F5634" s="63"/>
      <c r="G5634" s="191"/>
      <c r="H5634" s="191"/>
      <c r="I5634" s="191"/>
      <c r="J5634" s="191"/>
      <c r="K5634" s="191"/>
      <c r="L5634" s="191"/>
      <c r="M5634" s="191"/>
      <c r="N5634" s="191"/>
    </row>
    <row r="5635" spans="1:14" s="434" customFormat="1">
      <c r="A5635" s="191"/>
      <c r="B5635" s="191"/>
      <c r="C5635" s="63"/>
      <c r="D5635" s="191"/>
      <c r="E5635" s="63"/>
      <c r="F5635" s="63"/>
      <c r="G5635" s="191"/>
      <c r="H5635" s="191"/>
      <c r="I5635" s="191"/>
      <c r="J5635" s="191"/>
      <c r="K5635" s="191"/>
      <c r="L5635" s="191"/>
      <c r="M5635" s="191"/>
      <c r="N5635" s="191"/>
    </row>
    <row r="5636" spans="1:14" s="434" customFormat="1">
      <c r="A5636" s="191"/>
      <c r="B5636" s="191"/>
      <c r="C5636" s="63"/>
      <c r="D5636" s="191"/>
      <c r="E5636" s="63"/>
      <c r="F5636" s="63"/>
      <c r="G5636" s="191"/>
      <c r="H5636" s="191"/>
      <c r="I5636" s="191"/>
      <c r="J5636" s="191"/>
      <c r="K5636" s="191"/>
      <c r="L5636" s="191"/>
      <c r="M5636" s="191"/>
      <c r="N5636" s="191"/>
    </row>
    <row r="5637" spans="1:14" s="434" customFormat="1">
      <c r="A5637" s="191"/>
      <c r="B5637" s="191"/>
      <c r="C5637" s="63"/>
      <c r="D5637" s="191"/>
      <c r="E5637" s="63"/>
      <c r="F5637" s="63"/>
      <c r="G5637" s="191"/>
      <c r="H5637" s="191"/>
      <c r="I5637" s="191"/>
      <c r="J5637" s="191"/>
      <c r="K5637" s="191"/>
      <c r="L5637" s="191"/>
      <c r="M5637" s="191"/>
      <c r="N5637" s="191"/>
    </row>
    <row r="5638" spans="1:14" s="434" customFormat="1">
      <c r="A5638" s="191"/>
      <c r="B5638" s="191"/>
      <c r="C5638" s="63"/>
      <c r="D5638" s="191"/>
      <c r="E5638" s="63"/>
      <c r="F5638" s="63"/>
      <c r="G5638" s="191"/>
      <c r="H5638" s="191"/>
      <c r="I5638" s="191"/>
      <c r="J5638" s="191"/>
      <c r="K5638" s="191"/>
      <c r="L5638" s="191"/>
      <c r="M5638" s="191"/>
      <c r="N5638" s="191"/>
    </row>
    <row r="5639" spans="1:14" s="434" customFormat="1">
      <c r="A5639" s="191"/>
      <c r="B5639" s="191"/>
      <c r="C5639" s="63"/>
      <c r="D5639" s="191"/>
      <c r="E5639" s="63"/>
      <c r="F5639" s="63"/>
      <c r="G5639" s="191"/>
      <c r="H5639" s="191"/>
      <c r="I5639" s="191"/>
      <c r="J5639" s="191"/>
      <c r="K5639" s="191"/>
      <c r="L5639" s="191"/>
      <c r="M5639" s="191"/>
      <c r="N5639" s="191"/>
    </row>
    <row r="5640" spans="1:14" s="434" customFormat="1">
      <c r="A5640" s="191"/>
      <c r="B5640" s="191"/>
      <c r="C5640" s="63"/>
      <c r="D5640" s="191"/>
      <c r="E5640" s="63"/>
      <c r="F5640" s="63"/>
      <c r="G5640" s="191"/>
      <c r="H5640" s="191"/>
      <c r="I5640" s="191"/>
      <c r="J5640" s="191"/>
      <c r="K5640" s="191"/>
      <c r="L5640" s="191"/>
      <c r="M5640" s="191"/>
      <c r="N5640" s="191"/>
    </row>
    <row r="5641" spans="1:14" s="434" customFormat="1">
      <c r="A5641" s="191"/>
      <c r="B5641" s="191"/>
      <c r="C5641" s="63"/>
      <c r="D5641" s="191"/>
      <c r="E5641" s="63"/>
      <c r="F5641" s="63"/>
      <c r="G5641" s="191"/>
      <c r="H5641" s="191"/>
      <c r="I5641" s="191"/>
      <c r="J5641" s="191"/>
      <c r="K5641" s="191"/>
      <c r="L5641" s="191"/>
      <c r="M5641" s="191"/>
      <c r="N5641" s="191"/>
    </row>
    <row r="5642" spans="1:14" s="434" customFormat="1">
      <c r="A5642" s="191"/>
      <c r="B5642" s="191"/>
      <c r="C5642" s="63"/>
      <c r="D5642" s="191"/>
      <c r="E5642" s="63"/>
      <c r="F5642" s="63"/>
      <c r="G5642" s="191"/>
      <c r="H5642" s="191"/>
      <c r="I5642" s="191"/>
      <c r="J5642" s="191"/>
      <c r="K5642" s="191"/>
      <c r="L5642" s="191"/>
      <c r="M5642" s="191"/>
      <c r="N5642" s="191"/>
    </row>
    <row r="5643" spans="1:14" s="434" customFormat="1">
      <c r="A5643" s="191"/>
      <c r="B5643" s="191"/>
      <c r="C5643" s="63"/>
      <c r="D5643" s="191"/>
      <c r="E5643" s="63"/>
      <c r="F5643" s="63"/>
      <c r="G5643" s="191"/>
      <c r="H5643" s="191"/>
      <c r="I5643" s="191"/>
      <c r="J5643" s="191"/>
      <c r="K5643" s="191"/>
      <c r="L5643" s="191"/>
      <c r="M5643" s="191"/>
      <c r="N5643" s="191"/>
    </row>
    <row r="5644" spans="1:14" s="434" customFormat="1">
      <c r="A5644" s="191"/>
      <c r="B5644" s="191"/>
      <c r="C5644" s="63"/>
      <c r="D5644" s="191"/>
      <c r="E5644" s="63"/>
      <c r="F5644" s="63"/>
      <c r="G5644" s="191"/>
      <c r="H5644" s="191"/>
      <c r="I5644" s="191"/>
      <c r="J5644" s="191"/>
      <c r="K5644" s="191"/>
      <c r="L5644" s="191"/>
      <c r="M5644" s="191"/>
      <c r="N5644" s="191"/>
    </row>
    <row r="5645" spans="1:14" s="434" customFormat="1">
      <c r="A5645" s="191"/>
      <c r="B5645" s="191"/>
      <c r="C5645" s="63"/>
      <c r="D5645" s="191"/>
      <c r="E5645" s="63"/>
      <c r="F5645" s="63"/>
      <c r="G5645" s="191"/>
      <c r="H5645" s="191"/>
      <c r="I5645" s="191"/>
      <c r="J5645" s="191"/>
      <c r="K5645" s="191"/>
      <c r="L5645" s="191"/>
      <c r="M5645" s="191"/>
      <c r="N5645" s="191"/>
    </row>
    <row r="5646" spans="1:14" s="434" customFormat="1">
      <c r="A5646" s="191"/>
      <c r="B5646" s="191"/>
      <c r="C5646" s="63"/>
      <c r="D5646" s="191"/>
      <c r="E5646" s="63"/>
      <c r="F5646" s="63"/>
      <c r="G5646" s="191"/>
      <c r="H5646" s="191"/>
      <c r="I5646" s="191"/>
      <c r="J5646" s="191"/>
      <c r="K5646" s="191"/>
      <c r="L5646" s="191"/>
      <c r="M5646" s="191"/>
      <c r="N5646" s="191"/>
    </row>
    <row r="5647" spans="1:14" s="434" customFormat="1">
      <c r="A5647" s="191"/>
      <c r="B5647" s="191"/>
      <c r="C5647" s="63"/>
      <c r="D5647" s="191"/>
      <c r="E5647" s="63"/>
      <c r="F5647" s="63"/>
      <c r="G5647" s="191"/>
      <c r="H5647" s="191"/>
      <c r="I5647" s="191"/>
      <c r="J5647" s="191"/>
      <c r="K5647" s="191"/>
      <c r="L5647" s="191"/>
      <c r="M5647" s="191"/>
      <c r="N5647" s="191"/>
    </row>
    <row r="5648" spans="1:14" s="434" customFormat="1">
      <c r="A5648" s="191"/>
      <c r="B5648" s="191"/>
      <c r="C5648" s="63"/>
      <c r="D5648" s="191"/>
      <c r="E5648" s="63"/>
      <c r="F5648" s="63"/>
      <c r="G5648" s="191"/>
      <c r="H5648" s="191"/>
      <c r="I5648" s="191"/>
      <c r="J5648" s="191"/>
      <c r="K5648" s="191"/>
      <c r="L5648" s="191"/>
      <c r="M5648" s="191"/>
      <c r="N5648" s="191"/>
    </row>
    <row r="5649" spans="1:14" s="434" customFormat="1">
      <c r="A5649" s="191"/>
      <c r="B5649" s="191"/>
      <c r="C5649" s="63"/>
      <c r="D5649" s="191"/>
      <c r="E5649" s="63"/>
      <c r="F5649" s="63"/>
      <c r="G5649" s="191"/>
      <c r="H5649" s="191"/>
      <c r="I5649" s="191"/>
      <c r="J5649" s="191"/>
      <c r="K5649" s="191"/>
      <c r="L5649" s="191"/>
      <c r="M5649" s="191"/>
      <c r="N5649" s="191"/>
    </row>
    <row r="5650" spans="1:14" s="434" customFormat="1">
      <c r="A5650" s="191"/>
      <c r="B5650" s="191"/>
      <c r="C5650" s="63"/>
      <c r="D5650" s="191"/>
      <c r="E5650" s="63"/>
      <c r="F5650" s="63"/>
      <c r="G5650" s="191"/>
      <c r="H5650" s="191"/>
      <c r="I5650" s="191"/>
      <c r="J5650" s="191"/>
      <c r="K5650" s="191"/>
      <c r="L5650" s="191"/>
      <c r="M5650" s="191"/>
      <c r="N5650" s="191"/>
    </row>
    <row r="5651" spans="1:14" s="434" customFormat="1">
      <c r="A5651" s="191"/>
      <c r="B5651" s="191"/>
      <c r="C5651" s="63"/>
      <c r="D5651" s="191"/>
      <c r="E5651" s="63"/>
      <c r="F5651" s="63"/>
      <c r="G5651" s="191"/>
      <c r="H5651" s="191"/>
      <c r="I5651" s="191"/>
      <c r="J5651" s="191"/>
      <c r="K5651" s="191"/>
      <c r="L5651" s="191"/>
      <c r="M5651" s="191"/>
      <c r="N5651" s="191"/>
    </row>
    <row r="5652" spans="1:14" s="434" customFormat="1">
      <c r="A5652" s="191"/>
      <c r="B5652" s="191"/>
      <c r="C5652" s="63"/>
      <c r="D5652" s="191"/>
      <c r="E5652" s="63"/>
      <c r="F5652" s="63"/>
      <c r="G5652" s="191"/>
      <c r="H5652" s="191"/>
      <c r="I5652" s="191"/>
      <c r="J5652" s="191"/>
      <c r="K5652" s="191"/>
      <c r="L5652" s="191"/>
      <c r="M5652" s="191"/>
      <c r="N5652" s="191"/>
    </row>
    <row r="5653" spans="1:14" s="434" customFormat="1">
      <c r="A5653" s="191"/>
      <c r="B5653" s="191"/>
      <c r="C5653" s="63"/>
      <c r="D5653" s="191"/>
      <c r="E5653" s="63"/>
      <c r="F5653" s="63"/>
      <c r="G5653" s="191"/>
      <c r="H5653" s="191"/>
      <c r="I5653" s="191"/>
      <c r="J5653" s="191"/>
      <c r="K5653" s="191"/>
      <c r="L5653" s="191"/>
      <c r="M5653" s="191"/>
      <c r="N5653" s="191"/>
    </row>
    <row r="5654" spans="1:14" s="434" customFormat="1">
      <c r="A5654" s="191"/>
      <c r="B5654" s="191"/>
      <c r="C5654" s="63"/>
      <c r="D5654" s="191"/>
      <c r="E5654" s="63"/>
      <c r="F5654" s="63"/>
      <c r="G5654" s="191"/>
      <c r="H5654" s="191"/>
      <c r="I5654" s="191"/>
      <c r="J5654" s="191"/>
      <c r="K5654" s="191"/>
      <c r="L5654" s="191"/>
      <c r="M5654" s="191"/>
      <c r="N5654" s="191"/>
    </row>
    <row r="5655" spans="1:14" s="434" customFormat="1">
      <c r="A5655" s="191"/>
      <c r="B5655" s="191"/>
      <c r="C5655" s="63"/>
      <c r="D5655" s="191"/>
      <c r="E5655" s="63"/>
      <c r="F5655" s="63"/>
      <c r="G5655" s="191"/>
      <c r="H5655" s="191"/>
      <c r="I5655" s="191"/>
      <c r="J5655" s="191"/>
      <c r="K5655" s="191"/>
      <c r="L5655" s="191"/>
      <c r="M5655" s="191"/>
      <c r="N5655" s="191"/>
    </row>
    <row r="5656" spans="1:14" s="434" customFormat="1">
      <c r="A5656" s="191"/>
      <c r="B5656" s="191"/>
      <c r="C5656" s="63"/>
      <c r="D5656" s="191"/>
      <c r="E5656" s="63"/>
      <c r="F5656" s="63"/>
      <c r="G5656" s="191"/>
      <c r="H5656" s="191"/>
      <c r="I5656" s="191"/>
      <c r="J5656" s="191"/>
      <c r="K5656" s="191"/>
      <c r="L5656" s="191"/>
      <c r="M5656" s="191"/>
      <c r="N5656" s="191"/>
    </row>
    <row r="5657" spans="1:14" s="434" customFormat="1">
      <c r="A5657" s="191"/>
      <c r="B5657" s="191"/>
      <c r="C5657" s="63"/>
      <c r="D5657" s="191"/>
      <c r="E5657" s="63"/>
      <c r="F5657" s="63"/>
      <c r="G5657" s="191"/>
      <c r="H5657" s="191"/>
      <c r="I5657" s="191"/>
      <c r="J5657" s="191"/>
      <c r="K5657" s="191"/>
      <c r="L5657" s="191"/>
      <c r="M5657" s="191"/>
      <c r="N5657" s="191"/>
    </row>
    <row r="5658" spans="1:14" s="434" customFormat="1">
      <c r="A5658" s="191"/>
      <c r="B5658" s="191"/>
      <c r="C5658" s="63"/>
      <c r="D5658" s="191"/>
      <c r="E5658" s="63"/>
      <c r="F5658" s="63"/>
      <c r="G5658" s="191"/>
      <c r="H5658" s="191"/>
      <c r="I5658" s="191"/>
      <c r="J5658" s="191"/>
      <c r="K5658" s="191"/>
      <c r="L5658" s="191"/>
      <c r="M5658" s="191"/>
      <c r="N5658" s="191"/>
    </row>
    <row r="5659" spans="1:14" s="434" customFormat="1">
      <c r="A5659" s="191"/>
      <c r="B5659" s="191"/>
      <c r="C5659" s="63"/>
      <c r="D5659" s="191"/>
      <c r="E5659" s="63"/>
      <c r="F5659" s="63"/>
      <c r="G5659" s="191"/>
      <c r="H5659" s="191"/>
      <c r="I5659" s="191"/>
      <c r="J5659" s="191"/>
      <c r="K5659" s="191"/>
      <c r="L5659" s="191"/>
      <c r="M5659" s="191"/>
      <c r="N5659" s="191"/>
    </row>
    <row r="5660" spans="1:14" s="434" customFormat="1">
      <c r="A5660" s="191"/>
      <c r="B5660" s="191"/>
      <c r="C5660" s="63"/>
      <c r="D5660" s="191"/>
      <c r="E5660" s="63"/>
      <c r="F5660" s="63"/>
      <c r="G5660" s="191"/>
      <c r="H5660" s="191"/>
      <c r="I5660" s="191"/>
      <c r="J5660" s="191"/>
      <c r="K5660" s="191"/>
      <c r="L5660" s="191"/>
      <c r="M5660" s="191"/>
      <c r="N5660" s="191"/>
    </row>
    <row r="5661" spans="1:14" s="434" customFormat="1">
      <c r="A5661" s="191"/>
      <c r="B5661" s="191"/>
      <c r="C5661" s="63"/>
      <c r="D5661" s="191"/>
      <c r="E5661" s="63"/>
      <c r="F5661" s="63"/>
      <c r="G5661" s="191"/>
      <c r="H5661" s="191"/>
      <c r="I5661" s="191"/>
      <c r="J5661" s="191"/>
      <c r="K5661" s="191"/>
      <c r="L5661" s="191"/>
      <c r="M5661" s="191"/>
      <c r="N5661" s="191"/>
    </row>
    <row r="5662" spans="1:14" s="434" customFormat="1">
      <c r="A5662" s="191"/>
      <c r="B5662" s="191"/>
      <c r="C5662" s="63"/>
      <c r="D5662" s="191"/>
      <c r="E5662" s="63"/>
      <c r="F5662" s="63"/>
      <c r="G5662" s="191"/>
      <c r="H5662" s="191"/>
      <c r="I5662" s="191"/>
      <c r="J5662" s="191"/>
      <c r="K5662" s="191"/>
      <c r="L5662" s="191"/>
      <c r="M5662" s="191"/>
      <c r="N5662" s="191"/>
    </row>
    <row r="5663" spans="1:14" s="434" customFormat="1">
      <c r="A5663" s="191"/>
      <c r="B5663" s="191"/>
      <c r="C5663" s="63"/>
      <c r="D5663" s="191"/>
      <c r="E5663" s="63"/>
      <c r="F5663" s="63"/>
      <c r="G5663" s="191"/>
      <c r="H5663" s="191"/>
      <c r="I5663" s="191"/>
      <c r="J5663" s="191"/>
      <c r="K5663" s="191"/>
      <c r="L5663" s="191"/>
      <c r="M5663" s="191"/>
      <c r="N5663" s="191"/>
    </row>
    <row r="5664" spans="1:14" s="434" customFormat="1">
      <c r="A5664" s="191"/>
      <c r="B5664" s="191"/>
      <c r="C5664" s="63"/>
      <c r="D5664" s="191"/>
      <c r="E5664" s="63"/>
      <c r="F5664" s="63"/>
      <c r="G5664" s="191"/>
      <c r="H5664" s="191"/>
      <c r="I5664" s="191"/>
      <c r="J5664" s="191"/>
      <c r="K5664" s="191"/>
      <c r="L5664" s="191"/>
      <c r="M5664" s="191"/>
      <c r="N5664" s="191"/>
    </row>
    <row r="5665" spans="1:14" s="434" customFormat="1">
      <c r="A5665" s="191"/>
      <c r="B5665" s="191"/>
      <c r="C5665" s="63"/>
      <c r="D5665" s="191"/>
      <c r="E5665" s="63"/>
      <c r="F5665" s="63"/>
      <c r="G5665" s="191"/>
      <c r="H5665" s="191"/>
      <c r="I5665" s="191"/>
      <c r="J5665" s="191"/>
      <c r="K5665" s="191"/>
      <c r="L5665" s="191"/>
      <c r="M5665" s="191"/>
      <c r="N5665" s="191"/>
    </row>
    <row r="5666" spans="1:14" s="434" customFormat="1">
      <c r="A5666" s="191"/>
      <c r="B5666" s="191"/>
      <c r="C5666" s="63"/>
      <c r="D5666" s="191"/>
      <c r="E5666" s="63"/>
      <c r="F5666" s="63"/>
      <c r="G5666" s="191"/>
      <c r="H5666" s="191"/>
      <c r="I5666" s="191"/>
      <c r="J5666" s="191"/>
      <c r="K5666" s="191"/>
      <c r="L5666" s="191"/>
      <c r="M5666" s="191"/>
      <c r="N5666" s="191"/>
    </row>
    <row r="5667" spans="1:14" s="434" customFormat="1">
      <c r="A5667" s="191"/>
      <c r="B5667" s="191"/>
      <c r="C5667" s="63"/>
      <c r="D5667" s="191"/>
      <c r="E5667" s="63"/>
      <c r="F5667" s="63"/>
      <c r="G5667" s="191"/>
      <c r="H5667" s="191"/>
      <c r="I5667" s="191"/>
      <c r="J5667" s="191"/>
      <c r="K5667" s="191"/>
      <c r="L5667" s="191"/>
      <c r="M5667" s="191"/>
      <c r="N5667" s="191"/>
    </row>
    <row r="5668" spans="1:14" s="434" customFormat="1">
      <c r="A5668" s="191"/>
      <c r="B5668" s="191"/>
      <c r="C5668" s="63"/>
      <c r="D5668" s="191"/>
      <c r="E5668" s="63"/>
      <c r="F5668" s="63"/>
      <c r="G5668" s="191"/>
      <c r="H5668" s="191"/>
      <c r="I5668" s="191"/>
      <c r="J5668" s="191"/>
      <c r="K5668" s="191"/>
      <c r="L5668" s="191"/>
      <c r="M5668" s="191"/>
      <c r="N5668" s="191"/>
    </row>
    <row r="5669" spans="1:14" s="434" customFormat="1">
      <c r="A5669" s="191"/>
      <c r="B5669" s="191"/>
      <c r="C5669" s="63"/>
      <c r="D5669" s="191"/>
      <c r="E5669" s="63"/>
      <c r="F5669" s="63"/>
      <c r="G5669" s="191"/>
      <c r="H5669" s="191"/>
      <c r="I5669" s="191"/>
      <c r="J5669" s="191"/>
      <c r="K5669" s="191"/>
      <c r="L5669" s="191"/>
      <c r="M5669" s="191"/>
      <c r="N5669" s="191"/>
    </row>
    <row r="5670" spans="1:14" s="434" customFormat="1">
      <c r="A5670" s="191"/>
      <c r="B5670" s="191"/>
      <c r="C5670" s="63"/>
      <c r="D5670" s="191"/>
      <c r="E5670" s="63"/>
      <c r="F5670" s="63"/>
      <c r="G5670" s="191"/>
      <c r="H5670" s="191"/>
      <c r="I5670" s="191"/>
      <c r="J5670" s="191"/>
      <c r="K5670" s="191"/>
      <c r="L5670" s="191"/>
      <c r="M5670" s="191"/>
      <c r="N5670" s="191"/>
    </row>
    <row r="5671" spans="1:14" s="434" customFormat="1">
      <c r="A5671" s="191"/>
      <c r="B5671" s="191"/>
      <c r="C5671" s="63"/>
      <c r="D5671" s="191"/>
      <c r="E5671" s="63"/>
      <c r="F5671" s="63"/>
      <c r="G5671" s="191"/>
      <c r="H5671" s="191"/>
      <c r="I5671" s="191"/>
      <c r="J5671" s="191"/>
      <c r="K5671" s="191"/>
      <c r="L5671" s="191"/>
      <c r="M5671" s="191"/>
      <c r="N5671" s="191"/>
    </row>
    <row r="5672" spans="1:14" s="434" customFormat="1">
      <c r="A5672" s="191"/>
      <c r="B5672" s="191"/>
      <c r="C5672" s="63"/>
      <c r="D5672" s="191"/>
      <c r="E5672" s="63"/>
      <c r="F5672" s="63"/>
      <c r="G5672" s="191"/>
      <c r="H5672" s="191"/>
      <c r="I5672" s="191"/>
      <c r="J5672" s="191"/>
      <c r="K5672" s="191"/>
      <c r="L5672" s="191"/>
      <c r="M5672" s="191"/>
      <c r="N5672" s="191"/>
    </row>
    <row r="5673" spans="1:14" s="434" customFormat="1">
      <c r="A5673" s="191"/>
      <c r="B5673" s="191"/>
      <c r="C5673" s="63"/>
      <c r="D5673" s="191"/>
      <c r="E5673" s="63"/>
      <c r="F5673" s="63"/>
      <c r="G5673" s="191"/>
      <c r="H5673" s="191"/>
      <c r="I5673" s="191"/>
      <c r="J5673" s="191"/>
      <c r="K5673" s="191"/>
      <c r="L5673" s="191"/>
      <c r="M5673" s="191"/>
      <c r="N5673" s="191"/>
    </row>
    <row r="5674" spans="1:14" s="434" customFormat="1">
      <c r="A5674" s="191"/>
      <c r="B5674" s="191"/>
      <c r="C5674" s="63"/>
      <c r="D5674" s="191"/>
      <c r="E5674" s="63"/>
      <c r="F5674" s="63"/>
      <c r="G5674" s="191"/>
      <c r="H5674" s="191"/>
      <c r="I5674" s="191"/>
      <c r="J5674" s="191"/>
      <c r="K5674" s="191"/>
      <c r="L5674" s="191"/>
      <c r="M5674" s="191"/>
      <c r="N5674" s="191"/>
    </row>
    <row r="5675" spans="1:14" s="434" customFormat="1">
      <c r="A5675" s="191"/>
      <c r="B5675" s="191"/>
      <c r="C5675" s="63"/>
      <c r="D5675" s="191"/>
      <c r="E5675" s="63"/>
      <c r="F5675" s="63"/>
      <c r="G5675" s="191"/>
      <c r="H5675" s="191"/>
      <c r="I5675" s="191"/>
      <c r="J5675" s="191"/>
      <c r="K5675" s="191"/>
      <c r="L5675" s="191"/>
      <c r="M5675" s="191"/>
      <c r="N5675" s="191"/>
    </row>
    <row r="5676" spans="1:14" s="434" customFormat="1">
      <c r="A5676" s="191"/>
      <c r="B5676" s="191"/>
      <c r="C5676" s="63"/>
      <c r="D5676" s="191"/>
      <c r="E5676" s="63"/>
      <c r="F5676" s="63"/>
      <c r="G5676" s="191"/>
      <c r="H5676" s="191"/>
      <c r="I5676" s="191"/>
      <c r="J5676" s="191"/>
      <c r="K5676" s="191"/>
      <c r="L5676" s="191"/>
      <c r="M5676" s="191"/>
      <c r="N5676" s="191"/>
    </row>
    <row r="5677" spans="1:14" s="434" customFormat="1">
      <c r="A5677" s="191"/>
      <c r="B5677" s="191"/>
      <c r="C5677" s="63"/>
      <c r="D5677" s="191"/>
      <c r="E5677" s="63"/>
      <c r="F5677" s="63"/>
      <c r="G5677" s="191"/>
      <c r="H5677" s="191"/>
      <c r="I5677" s="191"/>
      <c r="J5677" s="191"/>
      <c r="K5677" s="191"/>
      <c r="L5677" s="191"/>
      <c r="M5677" s="191"/>
      <c r="N5677" s="191"/>
    </row>
    <row r="5678" spans="1:14" s="434" customFormat="1">
      <c r="A5678" s="191"/>
      <c r="B5678" s="191"/>
      <c r="C5678" s="63"/>
      <c r="D5678" s="191"/>
      <c r="E5678" s="63"/>
      <c r="F5678" s="63"/>
      <c r="G5678" s="191"/>
      <c r="H5678" s="191"/>
      <c r="I5678" s="191"/>
      <c r="J5678" s="191"/>
      <c r="K5678" s="191"/>
      <c r="L5678" s="191"/>
      <c r="M5678" s="191"/>
      <c r="N5678" s="191"/>
    </row>
    <row r="5679" spans="1:14" s="434" customFormat="1">
      <c r="A5679" s="191"/>
      <c r="B5679" s="191"/>
      <c r="C5679" s="63"/>
      <c r="D5679" s="191"/>
      <c r="E5679" s="63"/>
      <c r="F5679" s="63"/>
      <c r="G5679" s="191"/>
      <c r="H5679" s="191"/>
      <c r="I5679" s="191"/>
      <c r="J5679" s="191"/>
      <c r="K5679" s="191"/>
      <c r="L5679" s="191"/>
      <c r="M5679" s="191"/>
      <c r="N5679" s="191"/>
    </row>
    <row r="5680" spans="1:14" s="434" customFormat="1">
      <c r="A5680" s="191"/>
      <c r="B5680" s="191"/>
      <c r="C5680" s="63"/>
      <c r="D5680" s="191"/>
      <c r="E5680" s="63"/>
      <c r="F5680" s="63"/>
      <c r="G5680" s="191"/>
      <c r="H5680" s="191"/>
      <c r="I5680" s="191"/>
      <c r="J5680" s="191"/>
      <c r="K5680" s="191"/>
      <c r="L5680" s="191"/>
      <c r="M5680" s="191"/>
      <c r="N5680" s="191"/>
    </row>
    <row r="5681" spans="1:14" s="434" customFormat="1">
      <c r="A5681" s="191"/>
      <c r="B5681" s="191"/>
      <c r="C5681" s="63"/>
      <c r="D5681" s="191"/>
      <c r="E5681" s="63"/>
      <c r="F5681" s="63"/>
      <c r="G5681" s="191"/>
      <c r="H5681" s="191"/>
      <c r="I5681" s="191"/>
      <c r="J5681" s="191"/>
      <c r="K5681" s="191"/>
      <c r="L5681" s="191"/>
      <c r="M5681" s="191"/>
      <c r="N5681" s="191"/>
    </row>
    <row r="5682" spans="1:14" s="434" customFormat="1">
      <c r="A5682" s="191"/>
      <c r="B5682" s="191"/>
      <c r="C5682" s="63"/>
      <c r="D5682" s="191"/>
      <c r="E5682" s="63"/>
      <c r="F5682" s="63"/>
      <c r="G5682" s="191"/>
      <c r="H5682" s="191"/>
      <c r="I5682" s="191"/>
      <c r="J5682" s="191"/>
      <c r="K5682" s="191"/>
      <c r="L5682" s="191"/>
      <c r="M5682" s="191"/>
      <c r="N5682" s="191"/>
    </row>
    <row r="5683" spans="1:14" s="434" customFormat="1">
      <c r="A5683" s="191"/>
      <c r="B5683" s="191"/>
      <c r="C5683" s="63"/>
      <c r="D5683" s="191"/>
      <c r="E5683" s="63"/>
      <c r="F5683" s="63"/>
      <c r="G5683" s="191"/>
      <c r="H5683" s="191"/>
      <c r="I5683" s="191"/>
      <c r="J5683" s="191"/>
      <c r="K5683" s="191"/>
      <c r="L5683" s="191"/>
      <c r="M5683" s="191"/>
      <c r="N5683" s="191"/>
    </row>
    <row r="5684" spans="1:14" s="434" customFormat="1">
      <c r="A5684" s="191"/>
      <c r="B5684" s="191"/>
      <c r="C5684" s="63"/>
      <c r="D5684" s="191"/>
      <c r="E5684" s="63"/>
      <c r="F5684" s="63"/>
      <c r="G5684" s="191"/>
      <c r="H5684" s="191"/>
      <c r="I5684" s="191"/>
      <c r="J5684" s="191"/>
      <c r="K5684" s="191"/>
      <c r="L5684" s="191"/>
      <c r="M5684" s="191"/>
      <c r="N5684" s="191"/>
    </row>
    <row r="5685" spans="1:14" s="434" customFormat="1">
      <c r="A5685" s="191"/>
      <c r="B5685" s="191"/>
      <c r="C5685" s="63"/>
      <c r="D5685" s="191"/>
      <c r="E5685" s="63"/>
      <c r="F5685" s="63"/>
      <c r="G5685" s="191"/>
      <c r="H5685" s="191"/>
      <c r="I5685" s="191"/>
      <c r="J5685" s="191"/>
      <c r="K5685" s="191"/>
      <c r="L5685" s="191"/>
      <c r="M5685" s="191"/>
      <c r="N5685" s="191"/>
    </row>
    <row r="5686" spans="1:14" s="434" customFormat="1">
      <c r="A5686" s="191"/>
      <c r="B5686" s="191"/>
      <c r="C5686" s="63"/>
      <c r="D5686" s="191"/>
      <c r="E5686" s="63"/>
      <c r="F5686" s="63"/>
      <c r="G5686" s="191"/>
      <c r="H5686" s="191"/>
      <c r="I5686" s="191"/>
      <c r="J5686" s="191"/>
      <c r="K5686" s="191"/>
      <c r="L5686" s="191"/>
      <c r="M5686" s="191"/>
      <c r="N5686" s="191"/>
    </row>
    <row r="5687" spans="1:14" s="434" customFormat="1">
      <c r="A5687" s="191"/>
      <c r="B5687" s="191"/>
      <c r="C5687" s="63"/>
      <c r="D5687" s="191"/>
      <c r="E5687" s="63"/>
      <c r="F5687" s="63"/>
      <c r="G5687" s="191"/>
      <c r="H5687" s="191"/>
      <c r="I5687" s="191"/>
      <c r="J5687" s="191"/>
      <c r="K5687" s="191"/>
      <c r="L5687" s="191"/>
      <c r="M5687" s="191"/>
      <c r="N5687" s="191"/>
    </row>
    <row r="5688" spans="1:14" s="434" customFormat="1">
      <c r="A5688" s="191"/>
      <c r="B5688" s="191"/>
      <c r="C5688" s="63"/>
      <c r="D5688" s="191"/>
      <c r="E5688" s="63"/>
      <c r="F5688" s="63"/>
      <c r="G5688" s="191"/>
      <c r="H5688" s="191"/>
      <c r="I5688" s="191"/>
      <c r="J5688" s="191"/>
      <c r="K5688" s="191"/>
      <c r="L5688" s="191"/>
      <c r="M5688" s="191"/>
      <c r="N5688" s="191"/>
    </row>
    <row r="5689" spans="1:14" s="434" customFormat="1">
      <c r="A5689" s="191"/>
      <c r="B5689" s="191"/>
      <c r="C5689" s="63"/>
      <c r="D5689" s="191"/>
      <c r="E5689" s="63"/>
      <c r="F5689" s="63"/>
      <c r="G5689" s="191"/>
      <c r="H5689" s="191"/>
      <c r="I5689" s="191"/>
      <c r="J5689" s="191"/>
      <c r="K5689" s="191"/>
      <c r="L5689" s="191"/>
      <c r="M5689" s="191"/>
      <c r="N5689" s="191"/>
    </row>
    <row r="5690" spans="1:14" s="434" customFormat="1">
      <c r="A5690" s="191"/>
      <c r="B5690" s="191"/>
      <c r="C5690" s="63"/>
      <c r="D5690" s="191"/>
      <c r="E5690" s="63"/>
      <c r="F5690" s="63"/>
      <c r="G5690" s="191"/>
      <c r="H5690" s="191"/>
      <c r="I5690" s="191"/>
      <c r="J5690" s="191"/>
      <c r="K5690" s="191"/>
      <c r="L5690" s="191"/>
      <c r="M5690" s="191"/>
      <c r="N5690" s="191"/>
    </row>
    <row r="5691" spans="1:14" s="434" customFormat="1">
      <c r="A5691" s="191"/>
      <c r="B5691" s="191"/>
      <c r="C5691" s="63"/>
      <c r="D5691" s="191"/>
      <c r="E5691" s="63"/>
      <c r="F5691" s="63"/>
      <c r="G5691" s="191"/>
      <c r="H5691" s="191"/>
      <c r="I5691" s="191"/>
      <c r="J5691" s="191"/>
      <c r="K5691" s="191"/>
      <c r="L5691" s="191"/>
      <c r="M5691" s="191"/>
      <c r="N5691" s="191"/>
    </row>
    <row r="5692" spans="1:14" s="434" customFormat="1">
      <c r="A5692" s="191"/>
      <c r="B5692" s="191"/>
      <c r="C5692" s="63"/>
      <c r="D5692" s="191"/>
      <c r="E5692" s="63"/>
      <c r="F5692" s="63"/>
      <c r="G5692" s="191"/>
      <c r="H5692" s="191"/>
      <c r="I5692" s="191"/>
      <c r="J5692" s="191"/>
      <c r="K5692" s="191"/>
      <c r="L5692" s="191"/>
      <c r="M5692" s="191"/>
      <c r="N5692" s="191"/>
    </row>
    <row r="5693" spans="1:14" s="434" customFormat="1">
      <c r="A5693" s="191"/>
      <c r="B5693" s="191"/>
      <c r="C5693" s="63"/>
      <c r="D5693" s="191"/>
      <c r="E5693" s="63"/>
      <c r="F5693" s="63"/>
      <c r="G5693" s="191"/>
      <c r="H5693" s="191"/>
      <c r="I5693" s="191"/>
      <c r="J5693" s="191"/>
      <c r="K5693" s="191"/>
      <c r="L5693" s="191"/>
      <c r="M5693" s="191"/>
      <c r="N5693" s="191"/>
    </row>
    <row r="5694" spans="1:14" s="434" customFormat="1">
      <c r="A5694" s="191"/>
      <c r="B5694" s="191"/>
      <c r="C5694" s="63"/>
      <c r="D5694" s="191"/>
      <c r="E5694" s="63"/>
      <c r="F5694" s="63"/>
      <c r="G5694" s="191"/>
      <c r="H5694" s="191"/>
      <c r="I5694" s="191"/>
      <c r="J5694" s="191"/>
      <c r="K5694" s="191"/>
      <c r="L5694" s="191"/>
      <c r="M5694" s="191"/>
      <c r="N5694" s="191"/>
    </row>
    <row r="5695" spans="1:14" s="434" customFormat="1">
      <c r="A5695" s="191"/>
      <c r="B5695" s="191"/>
      <c r="C5695" s="63"/>
      <c r="D5695" s="191"/>
      <c r="E5695" s="63"/>
      <c r="F5695" s="63"/>
      <c r="G5695" s="191"/>
      <c r="H5695" s="191"/>
      <c r="I5695" s="191"/>
      <c r="J5695" s="191"/>
      <c r="K5695" s="191"/>
      <c r="L5695" s="191"/>
      <c r="M5695" s="191"/>
      <c r="N5695" s="191"/>
    </row>
    <row r="5696" spans="1:14" s="434" customFormat="1">
      <c r="A5696" s="191"/>
      <c r="B5696" s="191"/>
      <c r="C5696" s="63"/>
      <c r="D5696" s="191"/>
      <c r="E5696" s="63"/>
      <c r="F5696" s="63"/>
      <c r="G5696" s="191"/>
      <c r="H5696" s="191"/>
      <c r="I5696" s="191"/>
      <c r="J5696" s="191"/>
      <c r="K5696" s="191"/>
      <c r="L5696" s="191"/>
      <c r="M5696" s="191"/>
      <c r="N5696" s="191"/>
    </row>
    <row r="5697" spans="1:14" s="434" customFormat="1">
      <c r="A5697" s="191"/>
      <c r="B5697" s="191"/>
      <c r="C5697" s="63"/>
      <c r="D5697" s="191"/>
      <c r="E5697" s="63"/>
      <c r="F5697" s="63"/>
      <c r="G5697" s="191"/>
      <c r="H5697" s="191"/>
      <c r="I5697" s="191"/>
      <c r="J5697" s="191"/>
      <c r="K5697" s="191"/>
      <c r="L5697" s="191"/>
      <c r="M5697" s="191"/>
      <c r="N5697" s="191"/>
    </row>
    <row r="5698" spans="1:14" s="434" customFormat="1">
      <c r="A5698" s="191"/>
      <c r="B5698" s="191"/>
      <c r="C5698" s="63"/>
      <c r="D5698" s="191"/>
      <c r="E5698" s="63"/>
      <c r="F5698" s="63"/>
      <c r="G5698" s="191"/>
      <c r="H5698" s="191"/>
      <c r="I5698" s="191"/>
      <c r="J5698" s="191"/>
      <c r="K5698" s="191"/>
      <c r="L5698" s="191"/>
      <c r="M5698" s="191"/>
      <c r="N5698" s="191"/>
    </row>
    <row r="5699" spans="1:14" s="434" customFormat="1">
      <c r="A5699" s="191"/>
      <c r="B5699" s="191"/>
      <c r="C5699" s="63"/>
      <c r="D5699" s="191"/>
      <c r="E5699" s="63"/>
      <c r="F5699" s="63"/>
      <c r="G5699" s="191"/>
      <c r="H5699" s="191"/>
      <c r="I5699" s="191"/>
      <c r="J5699" s="191"/>
      <c r="K5699" s="191"/>
      <c r="L5699" s="191"/>
      <c r="M5699" s="191"/>
      <c r="N5699" s="191"/>
    </row>
    <row r="5700" spans="1:14" s="434" customFormat="1">
      <c r="A5700" s="191"/>
      <c r="B5700" s="191"/>
      <c r="C5700" s="63"/>
      <c r="D5700" s="191"/>
      <c r="E5700" s="63"/>
      <c r="F5700" s="63"/>
      <c r="G5700" s="191"/>
      <c r="H5700" s="191"/>
      <c r="I5700" s="191"/>
      <c r="J5700" s="191"/>
      <c r="K5700" s="191"/>
      <c r="L5700" s="191"/>
      <c r="M5700" s="191"/>
      <c r="N5700" s="191"/>
    </row>
    <row r="5701" spans="1:14" s="434" customFormat="1">
      <c r="A5701" s="191"/>
      <c r="B5701" s="191"/>
      <c r="C5701" s="63"/>
      <c r="D5701" s="191"/>
      <c r="E5701" s="63"/>
      <c r="F5701" s="63"/>
      <c r="G5701" s="191"/>
      <c r="H5701" s="191"/>
      <c r="I5701" s="191"/>
      <c r="J5701" s="191"/>
      <c r="K5701" s="191"/>
      <c r="L5701" s="191"/>
      <c r="M5701" s="191"/>
      <c r="N5701" s="191"/>
    </row>
    <row r="5702" spans="1:14" s="434" customFormat="1">
      <c r="A5702" s="191"/>
      <c r="B5702" s="191"/>
      <c r="C5702" s="63"/>
      <c r="D5702" s="191"/>
      <c r="E5702" s="63"/>
      <c r="F5702" s="63"/>
      <c r="G5702" s="191"/>
      <c r="H5702" s="191"/>
      <c r="I5702" s="191"/>
      <c r="J5702" s="191"/>
      <c r="K5702" s="191"/>
      <c r="L5702" s="191"/>
      <c r="M5702" s="191"/>
      <c r="N5702" s="191"/>
    </row>
    <row r="5703" spans="1:14" s="434" customFormat="1">
      <c r="A5703" s="191"/>
      <c r="B5703" s="191"/>
      <c r="C5703" s="63"/>
      <c r="D5703" s="191"/>
      <c r="E5703" s="63"/>
      <c r="F5703" s="63"/>
      <c r="G5703" s="191"/>
      <c r="H5703" s="191"/>
      <c r="I5703" s="191"/>
      <c r="J5703" s="191"/>
      <c r="K5703" s="191"/>
      <c r="L5703" s="191"/>
      <c r="M5703" s="191"/>
      <c r="N5703" s="191"/>
    </row>
    <row r="5704" spans="1:14" s="434" customFormat="1">
      <c r="A5704" s="191"/>
      <c r="B5704" s="191"/>
      <c r="C5704" s="63"/>
      <c r="D5704" s="191"/>
      <c r="E5704" s="63"/>
      <c r="F5704" s="63"/>
      <c r="G5704" s="191"/>
      <c r="H5704" s="191"/>
      <c r="I5704" s="191"/>
      <c r="J5704" s="191"/>
      <c r="K5704" s="191"/>
      <c r="L5704" s="191"/>
      <c r="M5704" s="191"/>
      <c r="N5704" s="191"/>
    </row>
    <row r="5705" spans="1:14" s="434" customFormat="1">
      <c r="A5705" s="191"/>
      <c r="B5705" s="191"/>
      <c r="C5705" s="63"/>
      <c r="D5705" s="191"/>
      <c r="E5705" s="63"/>
      <c r="F5705" s="63"/>
      <c r="G5705" s="191"/>
      <c r="H5705" s="191"/>
      <c r="I5705" s="191"/>
      <c r="J5705" s="191"/>
      <c r="K5705" s="191"/>
      <c r="L5705" s="191"/>
      <c r="M5705" s="191"/>
      <c r="N5705" s="191"/>
    </row>
    <row r="5706" spans="1:14" s="434" customFormat="1">
      <c r="A5706" s="191"/>
      <c r="B5706" s="191"/>
      <c r="C5706" s="63"/>
      <c r="D5706" s="191"/>
      <c r="E5706" s="63"/>
      <c r="F5706" s="63"/>
      <c r="G5706" s="191"/>
      <c r="H5706" s="191"/>
      <c r="I5706" s="191"/>
      <c r="J5706" s="191"/>
      <c r="K5706" s="191"/>
      <c r="L5706" s="191"/>
      <c r="M5706" s="191"/>
      <c r="N5706" s="191"/>
    </row>
    <row r="5707" spans="1:14" s="434" customFormat="1">
      <c r="A5707" s="191"/>
      <c r="B5707" s="191"/>
      <c r="C5707" s="63"/>
      <c r="D5707" s="191"/>
      <c r="E5707" s="63"/>
      <c r="F5707" s="63"/>
      <c r="G5707" s="191"/>
      <c r="H5707" s="191"/>
      <c r="I5707" s="191"/>
      <c r="J5707" s="191"/>
      <c r="K5707" s="191"/>
      <c r="L5707" s="191"/>
      <c r="M5707" s="191"/>
      <c r="N5707" s="191"/>
    </row>
    <row r="5708" spans="1:14" s="434" customFormat="1">
      <c r="A5708" s="191"/>
      <c r="B5708" s="191"/>
      <c r="C5708" s="63"/>
      <c r="D5708" s="191"/>
      <c r="E5708" s="63"/>
      <c r="F5708" s="63"/>
      <c r="G5708" s="191"/>
      <c r="H5708" s="191"/>
      <c r="I5708" s="191"/>
      <c r="J5708" s="191"/>
      <c r="K5708" s="191"/>
      <c r="L5708" s="191"/>
      <c r="M5708" s="191"/>
      <c r="N5708" s="191"/>
    </row>
    <row r="5709" spans="1:14" s="434" customFormat="1">
      <c r="A5709" s="191"/>
      <c r="B5709" s="191"/>
      <c r="C5709" s="63"/>
      <c r="D5709" s="191"/>
      <c r="E5709" s="63"/>
      <c r="F5709" s="63"/>
      <c r="G5709" s="191"/>
      <c r="H5709" s="191"/>
      <c r="I5709" s="191"/>
      <c r="J5709" s="191"/>
      <c r="K5709" s="191"/>
      <c r="L5709" s="191"/>
      <c r="M5709" s="191"/>
      <c r="N5709" s="191"/>
    </row>
    <row r="5710" spans="1:14" s="434" customFormat="1">
      <c r="A5710" s="191"/>
      <c r="B5710" s="191"/>
      <c r="C5710" s="63"/>
      <c r="D5710" s="191"/>
      <c r="E5710" s="63"/>
      <c r="F5710" s="63"/>
      <c r="G5710" s="191"/>
      <c r="H5710" s="191"/>
      <c r="I5710" s="191"/>
      <c r="J5710" s="191"/>
      <c r="K5710" s="191"/>
      <c r="L5710" s="191"/>
      <c r="M5710" s="191"/>
      <c r="N5710" s="191"/>
    </row>
    <row r="5711" spans="1:14" s="434" customFormat="1">
      <c r="A5711" s="191"/>
      <c r="B5711" s="191"/>
      <c r="C5711" s="63"/>
      <c r="D5711" s="191"/>
      <c r="E5711" s="63"/>
      <c r="F5711" s="63"/>
      <c r="G5711" s="191"/>
      <c r="H5711" s="191"/>
      <c r="I5711" s="191"/>
      <c r="J5711" s="191"/>
      <c r="K5711" s="191"/>
      <c r="L5711" s="191"/>
      <c r="M5711" s="191"/>
      <c r="N5711" s="191"/>
    </row>
    <row r="5712" spans="1:14" s="434" customFormat="1">
      <c r="A5712" s="191"/>
      <c r="B5712" s="191"/>
      <c r="C5712" s="63"/>
      <c r="D5712" s="191"/>
      <c r="E5712" s="63"/>
      <c r="F5712" s="63"/>
      <c r="G5712" s="191"/>
      <c r="H5712" s="191"/>
      <c r="I5712" s="191"/>
      <c r="J5712" s="191"/>
      <c r="K5712" s="191"/>
      <c r="L5712" s="191"/>
      <c r="M5712" s="191"/>
      <c r="N5712" s="191"/>
    </row>
    <row r="5713" spans="1:14" s="434" customFormat="1">
      <c r="A5713" s="191"/>
      <c r="B5713" s="191"/>
      <c r="C5713" s="63"/>
      <c r="D5713" s="191"/>
      <c r="E5713" s="63"/>
      <c r="F5713" s="63"/>
      <c r="G5713" s="191"/>
      <c r="H5713" s="191"/>
      <c r="I5713" s="191"/>
      <c r="J5713" s="191"/>
      <c r="K5713" s="191"/>
      <c r="L5713" s="191"/>
      <c r="M5713" s="191"/>
      <c r="N5713" s="191"/>
    </row>
    <row r="5714" spans="1:14" s="434" customFormat="1">
      <c r="A5714" s="191"/>
      <c r="B5714" s="191"/>
      <c r="C5714" s="63"/>
      <c r="D5714" s="191"/>
      <c r="E5714" s="63"/>
      <c r="F5714" s="63"/>
      <c r="G5714" s="191"/>
      <c r="H5714" s="191"/>
      <c r="I5714" s="191"/>
      <c r="J5714" s="191"/>
      <c r="K5714" s="191"/>
      <c r="L5714" s="191"/>
      <c r="M5714" s="191"/>
      <c r="N5714" s="191"/>
    </row>
    <row r="5715" spans="1:14" s="434" customFormat="1">
      <c r="A5715" s="191"/>
      <c r="B5715" s="191"/>
      <c r="C5715" s="63"/>
      <c r="D5715" s="191"/>
      <c r="E5715" s="63"/>
      <c r="F5715" s="63"/>
      <c r="G5715" s="191"/>
      <c r="H5715" s="191"/>
      <c r="I5715" s="191"/>
      <c r="J5715" s="191"/>
      <c r="K5715" s="191"/>
      <c r="L5715" s="191"/>
      <c r="M5715" s="191"/>
      <c r="N5715" s="191"/>
    </row>
    <row r="5716" spans="1:14" s="434" customFormat="1">
      <c r="A5716" s="191"/>
      <c r="B5716" s="191"/>
      <c r="C5716" s="63"/>
      <c r="D5716" s="191"/>
      <c r="E5716" s="63"/>
      <c r="F5716" s="63"/>
      <c r="G5716" s="191"/>
      <c r="H5716" s="191"/>
      <c r="I5716" s="191"/>
      <c r="J5716" s="191"/>
      <c r="K5716" s="191"/>
      <c r="L5716" s="191"/>
      <c r="M5716" s="191"/>
      <c r="N5716" s="191"/>
    </row>
    <row r="5717" spans="1:14" s="434" customFormat="1">
      <c r="A5717" s="191"/>
      <c r="B5717" s="191"/>
      <c r="C5717" s="63"/>
      <c r="D5717" s="191"/>
      <c r="E5717" s="63"/>
      <c r="F5717" s="63"/>
      <c r="G5717" s="191"/>
      <c r="H5717" s="191"/>
      <c r="I5717" s="191"/>
      <c r="J5717" s="191"/>
      <c r="K5717" s="191"/>
      <c r="L5717" s="191"/>
      <c r="M5717" s="191"/>
      <c r="N5717" s="191"/>
    </row>
    <row r="5718" spans="1:14" s="434" customFormat="1">
      <c r="A5718" s="191"/>
      <c r="B5718" s="191"/>
      <c r="C5718" s="63"/>
      <c r="D5718" s="191"/>
      <c r="E5718" s="63"/>
      <c r="F5718" s="63"/>
      <c r="G5718" s="191"/>
      <c r="H5718" s="191"/>
      <c r="I5718" s="191"/>
      <c r="J5718" s="191"/>
      <c r="K5718" s="191"/>
      <c r="L5718" s="191"/>
      <c r="M5718" s="191"/>
      <c r="N5718" s="191"/>
    </row>
    <row r="5719" spans="1:14" s="434" customFormat="1">
      <c r="A5719" s="191"/>
      <c r="B5719" s="191"/>
      <c r="C5719" s="63"/>
      <c r="D5719" s="191"/>
      <c r="E5719" s="63"/>
      <c r="F5719" s="63"/>
      <c r="G5719" s="191"/>
      <c r="H5719" s="191"/>
      <c r="I5719" s="191"/>
      <c r="J5719" s="191"/>
      <c r="K5719" s="191"/>
      <c r="L5719" s="191"/>
      <c r="M5719" s="191"/>
      <c r="N5719" s="191"/>
    </row>
    <row r="5720" spans="1:14" s="434" customFormat="1">
      <c r="A5720" s="191"/>
      <c r="B5720" s="191"/>
      <c r="C5720" s="63"/>
      <c r="D5720" s="191"/>
      <c r="E5720" s="63"/>
      <c r="F5720" s="63"/>
      <c r="G5720" s="191"/>
      <c r="H5720" s="191"/>
      <c r="I5720" s="191"/>
      <c r="J5720" s="191"/>
      <c r="K5720" s="191"/>
      <c r="L5720" s="191"/>
      <c r="M5720" s="191"/>
      <c r="N5720" s="191"/>
    </row>
    <row r="5721" spans="1:14" s="434" customFormat="1">
      <c r="A5721" s="191"/>
      <c r="B5721" s="191"/>
      <c r="C5721" s="63"/>
      <c r="D5721" s="191"/>
      <c r="E5721" s="63"/>
      <c r="F5721" s="63"/>
      <c r="G5721" s="191"/>
      <c r="H5721" s="191"/>
      <c r="I5721" s="191"/>
      <c r="J5721" s="191"/>
      <c r="K5721" s="191"/>
      <c r="L5721" s="191"/>
      <c r="M5721" s="191"/>
      <c r="N5721" s="191"/>
    </row>
    <row r="5722" spans="1:14" s="434" customFormat="1">
      <c r="A5722" s="191"/>
      <c r="B5722" s="191"/>
      <c r="C5722" s="63"/>
      <c r="D5722" s="191"/>
      <c r="E5722" s="63"/>
      <c r="F5722" s="63"/>
      <c r="G5722" s="191"/>
      <c r="H5722" s="191"/>
      <c r="I5722" s="191"/>
      <c r="J5722" s="191"/>
      <c r="K5722" s="191"/>
      <c r="L5722" s="191"/>
      <c r="M5722" s="191"/>
      <c r="N5722" s="191"/>
    </row>
    <row r="5723" spans="1:14" s="434" customFormat="1">
      <c r="A5723" s="191"/>
      <c r="B5723" s="191"/>
      <c r="C5723" s="63"/>
      <c r="D5723" s="191"/>
      <c r="E5723" s="63"/>
      <c r="F5723" s="63"/>
      <c r="G5723" s="191"/>
      <c r="H5723" s="191"/>
      <c r="I5723" s="191"/>
      <c r="J5723" s="191"/>
      <c r="K5723" s="191"/>
      <c r="L5723" s="191"/>
      <c r="M5723" s="191"/>
      <c r="N5723" s="191"/>
    </row>
    <row r="5724" spans="1:14" s="434" customFormat="1">
      <c r="A5724" s="191"/>
      <c r="B5724" s="191"/>
      <c r="C5724" s="63"/>
      <c r="D5724" s="191"/>
      <c r="E5724" s="63"/>
      <c r="F5724" s="63"/>
      <c r="G5724" s="191"/>
      <c r="H5724" s="191"/>
      <c r="I5724" s="191"/>
      <c r="J5724" s="191"/>
      <c r="K5724" s="191"/>
      <c r="L5724" s="191"/>
      <c r="M5724" s="191"/>
      <c r="N5724" s="191"/>
    </row>
    <row r="5725" spans="1:14" s="434" customFormat="1">
      <c r="A5725" s="191"/>
      <c r="B5725" s="191"/>
      <c r="C5725" s="63"/>
      <c r="D5725" s="191"/>
      <c r="E5725" s="63"/>
      <c r="F5725" s="63"/>
      <c r="G5725" s="191"/>
      <c r="H5725" s="191"/>
      <c r="I5725" s="191"/>
      <c r="J5725" s="191"/>
      <c r="K5725" s="191"/>
      <c r="L5725" s="191"/>
      <c r="M5725" s="191"/>
      <c r="N5725" s="191"/>
    </row>
    <row r="5726" spans="1:14" s="434" customFormat="1">
      <c r="A5726" s="191"/>
      <c r="B5726" s="191"/>
      <c r="C5726" s="63"/>
      <c r="D5726" s="191"/>
      <c r="E5726" s="63"/>
      <c r="F5726" s="63"/>
      <c r="G5726" s="191"/>
      <c r="H5726" s="191"/>
      <c r="I5726" s="191"/>
      <c r="J5726" s="191"/>
      <c r="K5726" s="191"/>
      <c r="L5726" s="191"/>
      <c r="M5726" s="191"/>
      <c r="N5726" s="191"/>
    </row>
    <row r="5727" spans="1:14" s="434" customFormat="1">
      <c r="A5727" s="191"/>
      <c r="B5727" s="191"/>
      <c r="C5727" s="63"/>
      <c r="D5727" s="191"/>
      <c r="E5727" s="63"/>
      <c r="F5727" s="63"/>
      <c r="G5727" s="191"/>
      <c r="H5727" s="191"/>
      <c r="I5727" s="191"/>
      <c r="J5727" s="191"/>
      <c r="K5727" s="191"/>
      <c r="L5727" s="191"/>
      <c r="M5727" s="191"/>
      <c r="N5727" s="191"/>
    </row>
    <row r="5728" spans="1:14" s="434" customFormat="1">
      <c r="A5728" s="191"/>
      <c r="B5728" s="191"/>
      <c r="C5728" s="63"/>
      <c r="D5728" s="191"/>
      <c r="E5728" s="63"/>
      <c r="F5728" s="63"/>
      <c r="G5728" s="191"/>
      <c r="H5728" s="191"/>
      <c r="I5728" s="191"/>
      <c r="J5728" s="191"/>
      <c r="K5728" s="191"/>
      <c r="L5728" s="191"/>
      <c r="M5728" s="191"/>
      <c r="N5728" s="191"/>
    </row>
    <row r="5729" spans="1:14" s="434" customFormat="1">
      <c r="A5729" s="191"/>
      <c r="B5729" s="191"/>
      <c r="C5729" s="63"/>
      <c r="D5729" s="191"/>
      <c r="E5729" s="63"/>
      <c r="F5729" s="63"/>
      <c r="G5729" s="191"/>
      <c r="H5729" s="191"/>
      <c r="I5729" s="191"/>
      <c r="J5729" s="191"/>
      <c r="K5729" s="191"/>
      <c r="L5729" s="191"/>
      <c r="M5729" s="191"/>
      <c r="N5729" s="191"/>
    </row>
    <row r="5730" spans="1:14" s="434" customFormat="1">
      <c r="A5730" s="191"/>
      <c r="B5730" s="191"/>
      <c r="C5730" s="63"/>
      <c r="D5730" s="191"/>
      <c r="E5730" s="63"/>
      <c r="F5730" s="63"/>
      <c r="G5730" s="191"/>
      <c r="H5730" s="191"/>
      <c r="I5730" s="191"/>
      <c r="J5730" s="191"/>
      <c r="K5730" s="191"/>
      <c r="L5730" s="191"/>
      <c r="M5730" s="191"/>
      <c r="N5730" s="191"/>
    </row>
    <row r="5731" spans="1:14" s="434" customFormat="1">
      <c r="A5731" s="191"/>
      <c r="B5731" s="191"/>
      <c r="C5731" s="63"/>
      <c r="D5731" s="191"/>
      <c r="E5731" s="63"/>
      <c r="F5731" s="63"/>
      <c r="G5731" s="191"/>
      <c r="H5731" s="191"/>
      <c r="I5731" s="191"/>
      <c r="J5731" s="191"/>
      <c r="K5731" s="191"/>
      <c r="L5731" s="191"/>
      <c r="M5731" s="191"/>
      <c r="N5731" s="191"/>
    </row>
    <row r="5732" spans="1:14" s="434" customFormat="1">
      <c r="A5732" s="191"/>
      <c r="B5732" s="191"/>
      <c r="C5732" s="63"/>
      <c r="D5732" s="191"/>
      <c r="E5732" s="63"/>
      <c r="F5732" s="63"/>
      <c r="G5732" s="191"/>
      <c r="H5732" s="191"/>
      <c r="I5732" s="191"/>
      <c r="J5732" s="191"/>
      <c r="K5732" s="191"/>
      <c r="L5732" s="191"/>
      <c r="M5732" s="191"/>
      <c r="N5732" s="191"/>
    </row>
    <row r="5733" spans="1:14" s="434" customFormat="1">
      <c r="A5733" s="191"/>
      <c r="B5733" s="191"/>
      <c r="C5733" s="63"/>
      <c r="D5733" s="191"/>
      <c r="E5733" s="63"/>
      <c r="F5733" s="63"/>
      <c r="G5733" s="191"/>
      <c r="H5733" s="191"/>
      <c r="I5733" s="191"/>
      <c r="J5733" s="191"/>
      <c r="K5733" s="191"/>
      <c r="L5733" s="191"/>
      <c r="M5733" s="191"/>
      <c r="N5733" s="191"/>
    </row>
    <row r="5734" spans="1:14" s="434" customFormat="1">
      <c r="A5734" s="191"/>
      <c r="B5734" s="191"/>
      <c r="C5734" s="63"/>
      <c r="D5734" s="191"/>
      <c r="E5734" s="63"/>
      <c r="F5734" s="63"/>
      <c r="G5734" s="191"/>
      <c r="H5734" s="191"/>
      <c r="I5734" s="191"/>
      <c r="J5734" s="191"/>
      <c r="K5734" s="191"/>
      <c r="L5734" s="191"/>
      <c r="M5734" s="191"/>
      <c r="N5734" s="191"/>
    </row>
    <row r="5735" spans="1:14" s="434" customFormat="1">
      <c r="A5735" s="191"/>
      <c r="B5735" s="191"/>
      <c r="C5735" s="63"/>
      <c r="D5735" s="191"/>
      <c r="E5735" s="63"/>
      <c r="F5735" s="63"/>
      <c r="G5735" s="191"/>
      <c r="H5735" s="191"/>
      <c r="I5735" s="191"/>
      <c r="J5735" s="191"/>
      <c r="K5735" s="191"/>
      <c r="L5735" s="191"/>
      <c r="M5735" s="191"/>
      <c r="N5735" s="191"/>
    </row>
    <row r="5736" spans="1:14" s="434" customFormat="1">
      <c r="A5736" s="191"/>
      <c r="B5736" s="191"/>
      <c r="C5736" s="63"/>
      <c r="D5736" s="191"/>
      <c r="E5736" s="63"/>
      <c r="F5736" s="63"/>
      <c r="G5736" s="191"/>
      <c r="H5736" s="191"/>
      <c r="I5736" s="191"/>
      <c r="J5736" s="191"/>
      <c r="K5736" s="191"/>
      <c r="L5736" s="191"/>
      <c r="M5736" s="191"/>
      <c r="N5736" s="191"/>
    </row>
    <row r="5737" spans="1:14" s="434" customFormat="1">
      <c r="A5737" s="191"/>
      <c r="B5737" s="191"/>
      <c r="C5737" s="63"/>
      <c r="D5737" s="191"/>
      <c r="E5737" s="63"/>
      <c r="F5737" s="63"/>
      <c r="G5737" s="191"/>
      <c r="H5737" s="191"/>
      <c r="I5737" s="191"/>
      <c r="J5737" s="191"/>
      <c r="K5737" s="191"/>
      <c r="L5737" s="191"/>
      <c r="M5737" s="191"/>
      <c r="N5737" s="191"/>
    </row>
    <row r="5738" spans="1:14" s="434" customFormat="1">
      <c r="A5738" s="191"/>
      <c r="B5738" s="191"/>
      <c r="C5738" s="63"/>
      <c r="D5738" s="191"/>
      <c r="E5738" s="63"/>
      <c r="F5738" s="63"/>
      <c r="G5738" s="191"/>
      <c r="H5738" s="191"/>
      <c r="I5738" s="191"/>
      <c r="J5738" s="191"/>
      <c r="K5738" s="191"/>
      <c r="L5738" s="191"/>
      <c r="M5738" s="191"/>
      <c r="N5738" s="191"/>
    </row>
    <row r="5739" spans="1:14" s="434" customFormat="1">
      <c r="A5739" s="191"/>
      <c r="B5739" s="191"/>
      <c r="C5739" s="63"/>
      <c r="D5739" s="191"/>
      <c r="E5739" s="63"/>
      <c r="F5739" s="63"/>
      <c r="G5739" s="191"/>
      <c r="H5739" s="191"/>
      <c r="I5739" s="191"/>
      <c r="J5739" s="191"/>
      <c r="K5739" s="191"/>
      <c r="L5739" s="191"/>
      <c r="M5739" s="191"/>
      <c r="N5739" s="191"/>
    </row>
    <row r="5740" spans="1:14" s="434" customFormat="1">
      <c r="A5740" s="191"/>
      <c r="B5740" s="191"/>
      <c r="C5740" s="63"/>
      <c r="D5740" s="191"/>
      <c r="E5740" s="63"/>
      <c r="F5740" s="63"/>
      <c r="G5740" s="191"/>
      <c r="H5740" s="191"/>
      <c r="I5740" s="191"/>
      <c r="J5740" s="191"/>
      <c r="K5740" s="191"/>
      <c r="L5740" s="191"/>
      <c r="M5740" s="191"/>
      <c r="N5740" s="191"/>
    </row>
    <row r="5741" spans="1:14" s="434" customFormat="1">
      <c r="A5741" s="191"/>
      <c r="B5741" s="191"/>
      <c r="C5741" s="63"/>
      <c r="D5741" s="191"/>
      <c r="E5741" s="63"/>
      <c r="F5741" s="63"/>
      <c r="G5741" s="191"/>
      <c r="H5741" s="191"/>
      <c r="I5741" s="191"/>
      <c r="J5741" s="191"/>
      <c r="K5741" s="191"/>
      <c r="L5741" s="191"/>
      <c r="M5741" s="191"/>
      <c r="N5741" s="191"/>
    </row>
    <row r="5742" spans="1:14" s="434" customFormat="1">
      <c r="A5742" s="191"/>
      <c r="B5742" s="191"/>
      <c r="C5742" s="63"/>
      <c r="D5742" s="191"/>
      <c r="E5742" s="63"/>
      <c r="F5742" s="63"/>
      <c r="G5742" s="191"/>
      <c r="H5742" s="191"/>
      <c r="I5742" s="191"/>
      <c r="J5742" s="191"/>
      <c r="K5742" s="191"/>
      <c r="L5742" s="191"/>
      <c r="M5742" s="191"/>
      <c r="N5742" s="191"/>
    </row>
    <row r="5743" spans="1:14" s="434" customFormat="1">
      <c r="A5743" s="191"/>
      <c r="B5743" s="191"/>
      <c r="C5743" s="63"/>
      <c r="D5743" s="191"/>
      <c r="E5743" s="63"/>
      <c r="F5743" s="63"/>
      <c r="G5743" s="191"/>
      <c r="H5743" s="191"/>
      <c r="I5743" s="191"/>
      <c r="J5743" s="191"/>
      <c r="K5743" s="191"/>
      <c r="L5743" s="191"/>
      <c r="M5743" s="191"/>
      <c r="N5743" s="191"/>
    </row>
    <row r="5744" spans="1:14" s="434" customFormat="1">
      <c r="A5744" s="191"/>
      <c r="B5744" s="191"/>
      <c r="C5744" s="63"/>
      <c r="D5744" s="191"/>
      <c r="E5744" s="63"/>
      <c r="F5744" s="63"/>
      <c r="G5744" s="191"/>
      <c r="H5744" s="191"/>
      <c r="I5744" s="191"/>
      <c r="J5744" s="191"/>
      <c r="K5744" s="191"/>
      <c r="L5744" s="191"/>
      <c r="M5744" s="191"/>
      <c r="N5744" s="191"/>
    </row>
    <row r="5745" spans="1:14" s="434" customFormat="1">
      <c r="A5745" s="191"/>
      <c r="B5745" s="191"/>
      <c r="C5745" s="63"/>
      <c r="D5745" s="191"/>
      <c r="E5745" s="63"/>
      <c r="F5745" s="63"/>
      <c r="G5745" s="191"/>
      <c r="H5745" s="191"/>
      <c r="I5745" s="191"/>
      <c r="J5745" s="191"/>
      <c r="K5745" s="191"/>
      <c r="L5745" s="191"/>
      <c r="M5745" s="191"/>
      <c r="N5745" s="191"/>
    </row>
    <row r="5746" spans="1:14" s="434" customFormat="1">
      <c r="A5746" s="191"/>
      <c r="B5746" s="191"/>
      <c r="C5746" s="63"/>
      <c r="D5746" s="191"/>
      <c r="E5746" s="63"/>
      <c r="F5746" s="63"/>
      <c r="G5746" s="191"/>
      <c r="H5746" s="191"/>
      <c r="I5746" s="191"/>
      <c r="J5746" s="191"/>
      <c r="K5746" s="191"/>
      <c r="L5746" s="191"/>
      <c r="M5746" s="191"/>
      <c r="N5746" s="191"/>
    </row>
    <row r="5747" spans="1:14" s="434" customFormat="1">
      <c r="A5747" s="191"/>
      <c r="B5747" s="191"/>
      <c r="C5747" s="63"/>
      <c r="D5747" s="191"/>
      <c r="E5747" s="63"/>
      <c r="F5747" s="63"/>
      <c r="G5747" s="191"/>
      <c r="H5747" s="191"/>
      <c r="I5747" s="191"/>
      <c r="J5747" s="191"/>
      <c r="K5747" s="191"/>
      <c r="L5747" s="191"/>
      <c r="M5747" s="191"/>
      <c r="N5747" s="191"/>
    </row>
    <row r="5748" spans="1:14" s="434" customFormat="1">
      <c r="A5748" s="191"/>
      <c r="B5748" s="191"/>
      <c r="C5748" s="63"/>
      <c r="D5748" s="191"/>
      <c r="E5748" s="63"/>
      <c r="F5748" s="63"/>
      <c r="G5748" s="191"/>
      <c r="H5748" s="191"/>
      <c r="I5748" s="191"/>
      <c r="J5748" s="191"/>
      <c r="K5748" s="191"/>
      <c r="L5748" s="191"/>
      <c r="M5748" s="191"/>
      <c r="N5748" s="191"/>
    </row>
    <row r="5749" spans="1:14" s="434" customFormat="1">
      <c r="A5749" s="191"/>
      <c r="B5749" s="191"/>
      <c r="C5749" s="63"/>
      <c r="D5749" s="191"/>
      <c r="E5749" s="63"/>
      <c r="F5749" s="63"/>
      <c r="G5749" s="191"/>
      <c r="H5749" s="191"/>
      <c r="I5749" s="191"/>
      <c r="J5749" s="191"/>
      <c r="K5749" s="191"/>
      <c r="L5749" s="191"/>
      <c r="M5749" s="191"/>
      <c r="N5749" s="191"/>
    </row>
    <row r="5750" spans="1:14" s="434" customFormat="1">
      <c r="A5750" s="191"/>
      <c r="B5750" s="191"/>
      <c r="C5750" s="63"/>
      <c r="D5750" s="191"/>
      <c r="E5750" s="63"/>
      <c r="F5750" s="63"/>
      <c r="G5750" s="191"/>
      <c r="H5750" s="191"/>
      <c r="I5750" s="191"/>
      <c r="J5750" s="191"/>
      <c r="K5750" s="191"/>
      <c r="L5750" s="191"/>
      <c r="M5750" s="191"/>
      <c r="N5750" s="191"/>
    </row>
    <row r="5751" spans="1:14" s="434" customFormat="1">
      <c r="A5751" s="191"/>
      <c r="B5751" s="191"/>
      <c r="C5751" s="63"/>
      <c r="D5751" s="191"/>
      <c r="E5751" s="63"/>
      <c r="F5751" s="63"/>
      <c r="G5751" s="191"/>
      <c r="H5751" s="191"/>
      <c r="I5751" s="191"/>
      <c r="J5751" s="191"/>
      <c r="K5751" s="191"/>
      <c r="L5751" s="191"/>
      <c r="M5751" s="191"/>
      <c r="N5751" s="191"/>
    </row>
    <row r="5752" spans="1:14" s="434" customFormat="1">
      <c r="A5752" s="191"/>
      <c r="B5752" s="191"/>
      <c r="C5752" s="63"/>
      <c r="D5752" s="191"/>
      <c r="E5752" s="63"/>
      <c r="F5752" s="63"/>
      <c r="G5752" s="191"/>
      <c r="H5752" s="191"/>
      <c r="I5752" s="191"/>
      <c r="J5752" s="191"/>
      <c r="K5752" s="191"/>
      <c r="L5752" s="191"/>
      <c r="M5752" s="191"/>
      <c r="N5752" s="191"/>
    </row>
    <row r="5753" spans="1:14" s="434" customFormat="1">
      <c r="A5753" s="191"/>
      <c r="B5753" s="191"/>
      <c r="C5753" s="63"/>
      <c r="D5753" s="191"/>
      <c r="E5753" s="63"/>
      <c r="F5753" s="63"/>
      <c r="G5753" s="191"/>
      <c r="H5753" s="191"/>
      <c r="I5753" s="191"/>
      <c r="J5753" s="191"/>
      <c r="K5753" s="191"/>
      <c r="L5753" s="191"/>
      <c r="M5753" s="191"/>
      <c r="N5753" s="191"/>
    </row>
    <row r="5754" spans="1:14" s="434" customFormat="1">
      <c r="A5754" s="191"/>
      <c r="B5754" s="191"/>
      <c r="C5754" s="63"/>
      <c r="D5754" s="191"/>
      <c r="E5754" s="63"/>
      <c r="F5754" s="63"/>
      <c r="G5754" s="191"/>
      <c r="H5754" s="191"/>
      <c r="I5754" s="191"/>
      <c r="J5754" s="191"/>
      <c r="K5754" s="191"/>
      <c r="L5754" s="191"/>
      <c r="M5754" s="191"/>
      <c r="N5754" s="191"/>
    </row>
    <row r="5755" spans="1:14" s="434" customFormat="1">
      <c r="A5755" s="191"/>
      <c r="B5755" s="191"/>
      <c r="C5755" s="63"/>
      <c r="D5755" s="191"/>
      <c r="E5755" s="63"/>
      <c r="F5755" s="63"/>
      <c r="G5755" s="191"/>
      <c r="H5755" s="191"/>
      <c r="I5755" s="191"/>
      <c r="J5755" s="191"/>
      <c r="K5755" s="191"/>
      <c r="L5755" s="191"/>
      <c r="M5755" s="191"/>
      <c r="N5755" s="191"/>
    </row>
    <row r="5756" spans="1:14" s="434" customFormat="1">
      <c r="A5756" s="191"/>
      <c r="B5756" s="191"/>
      <c r="C5756" s="63"/>
      <c r="D5756" s="191"/>
      <c r="E5756" s="63"/>
      <c r="F5756" s="63"/>
      <c r="G5756" s="191"/>
      <c r="H5756" s="191"/>
      <c r="I5756" s="191"/>
      <c r="J5756" s="191"/>
      <c r="K5756" s="191"/>
      <c r="L5756" s="191"/>
      <c r="M5756" s="191"/>
      <c r="N5756" s="191"/>
    </row>
    <row r="5757" spans="1:14" s="434" customFormat="1">
      <c r="A5757" s="191"/>
      <c r="B5757" s="191"/>
      <c r="C5757" s="63"/>
      <c r="D5757" s="191"/>
      <c r="E5757" s="63"/>
      <c r="F5757" s="63"/>
      <c r="G5757" s="191"/>
      <c r="H5757" s="191"/>
      <c r="I5757" s="191"/>
      <c r="J5757" s="191"/>
      <c r="K5757" s="191"/>
      <c r="L5757" s="191"/>
      <c r="M5757" s="191"/>
      <c r="N5757" s="191"/>
    </row>
    <row r="5758" spans="1:14" s="434" customFormat="1">
      <c r="A5758" s="191"/>
      <c r="B5758" s="191"/>
      <c r="C5758" s="63"/>
      <c r="D5758" s="191"/>
      <c r="E5758" s="63"/>
      <c r="F5758" s="63"/>
      <c r="G5758" s="191"/>
      <c r="H5758" s="191"/>
      <c r="I5758" s="191"/>
      <c r="J5758" s="191"/>
      <c r="K5758" s="191"/>
      <c r="L5758" s="191"/>
      <c r="M5758" s="191"/>
      <c r="N5758" s="191"/>
    </row>
    <row r="5759" spans="1:14" s="434" customFormat="1">
      <c r="A5759" s="191"/>
      <c r="B5759" s="191"/>
      <c r="C5759" s="63"/>
      <c r="D5759" s="191"/>
      <c r="E5759" s="63"/>
      <c r="F5759" s="63"/>
      <c r="G5759" s="191"/>
      <c r="H5759" s="191"/>
      <c r="I5759" s="191"/>
      <c r="J5759" s="191"/>
      <c r="K5759" s="191"/>
      <c r="L5759" s="191"/>
      <c r="M5759" s="191"/>
      <c r="N5759" s="191"/>
    </row>
    <row r="5760" spans="1:14" s="434" customFormat="1">
      <c r="A5760" s="191"/>
      <c r="B5760" s="191"/>
      <c r="C5760" s="63"/>
      <c r="D5760" s="191"/>
      <c r="E5760" s="63"/>
      <c r="F5760" s="63"/>
      <c r="G5760" s="191"/>
      <c r="H5760" s="191"/>
      <c r="I5760" s="191"/>
      <c r="J5760" s="191"/>
      <c r="K5760" s="191"/>
      <c r="L5760" s="191"/>
      <c r="M5760" s="191"/>
      <c r="N5760" s="191"/>
    </row>
    <row r="5761" spans="1:14" s="434" customFormat="1">
      <c r="A5761" s="191"/>
      <c r="B5761" s="191"/>
      <c r="C5761" s="63"/>
      <c r="D5761" s="191"/>
      <c r="E5761" s="63"/>
      <c r="F5761" s="63"/>
      <c r="G5761" s="191"/>
      <c r="H5761" s="191"/>
      <c r="I5761" s="191"/>
      <c r="J5761" s="191"/>
      <c r="K5761" s="191"/>
      <c r="L5761" s="191"/>
      <c r="M5761" s="191"/>
      <c r="N5761" s="191"/>
    </row>
    <row r="5762" spans="1:14" s="434" customFormat="1">
      <c r="A5762" s="191"/>
      <c r="B5762" s="191"/>
      <c r="C5762" s="63"/>
      <c r="D5762" s="191"/>
      <c r="E5762" s="63"/>
      <c r="F5762" s="63"/>
      <c r="G5762" s="191"/>
      <c r="H5762" s="191"/>
      <c r="I5762" s="191"/>
      <c r="J5762" s="191"/>
      <c r="K5762" s="191"/>
      <c r="L5762" s="191"/>
      <c r="M5762" s="191"/>
      <c r="N5762" s="191"/>
    </row>
    <row r="5763" spans="1:14" s="434" customFormat="1">
      <c r="A5763" s="191"/>
      <c r="B5763" s="191"/>
      <c r="C5763" s="63"/>
      <c r="D5763" s="191"/>
      <c r="E5763" s="63"/>
      <c r="F5763" s="63"/>
      <c r="G5763" s="191"/>
      <c r="H5763" s="191"/>
      <c r="I5763" s="191"/>
      <c r="J5763" s="191"/>
      <c r="K5763" s="191"/>
      <c r="L5763" s="191"/>
      <c r="M5763" s="191"/>
      <c r="N5763" s="191"/>
    </row>
    <row r="5764" spans="1:14" s="434" customFormat="1">
      <c r="A5764" s="191"/>
      <c r="B5764" s="191"/>
      <c r="C5764" s="63"/>
      <c r="D5764" s="191"/>
      <c r="E5764" s="63"/>
      <c r="F5764" s="63"/>
      <c r="G5764" s="191"/>
      <c r="H5764" s="191"/>
      <c r="I5764" s="191"/>
      <c r="J5764" s="191"/>
      <c r="K5764" s="191"/>
      <c r="L5764" s="191"/>
      <c r="M5764" s="191"/>
      <c r="N5764" s="191"/>
    </row>
    <row r="5765" spans="1:14" s="434" customFormat="1">
      <c r="A5765" s="191"/>
      <c r="B5765" s="191"/>
      <c r="C5765" s="63"/>
      <c r="D5765" s="191"/>
      <c r="E5765" s="63"/>
      <c r="F5765" s="63"/>
      <c r="G5765" s="191"/>
      <c r="H5765" s="191"/>
      <c r="I5765" s="191"/>
      <c r="J5765" s="191"/>
      <c r="K5765" s="191"/>
      <c r="L5765" s="191"/>
      <c r="M5765" s="191"/>
      <c r="N5765" s="191"/>
    </row>
    <row r="5766" spans="1:14" s="434" customFormat="1">
      <c r="A5766" s="191"/>
      <c r="B5766" s="191"/>
      <c r="C5766" s="63"/>
      <c r="D5766" s="191"/>
      <c r="E5766" s="63"/>
      <c r="F5766" s="63"/>
      <c r="G5766" s="191"/>
      <c r="H5766" s="191"/>
      <c r="I5766" s="191"/>
      <c r="J5766" s="191"/>
      <c r="K5766" s="191"/>
      <c r="L5766" s="191"/>
      <c r="M5766" s="191"/>
      <c r="N5766" s="191"/>
    </row>
    <row r="5767" spans="1:14" s="434" customFormat="1">
      <c r="A5767" s="191"/>
      <c r="B5767" s="191"/>
      <c r="C5767" s="63"/>
      <c r="D5767" s="191"/>
      <c r="E5767" s="63"/>
      <c r="F5767" s="63"/>
      <c r="G5767" s="191"/>
      <c r="H5767" s="191"/>
      <c r="I5767" s="191"/>
      <c r="J5767" s="191"/>
      <c r="K5767" s="191"/>
      <c r="L5767" s="191"/>
      <c r="M5767" s="191"/>
      <c r="N5767" s="191"/>
    </row>
    <row r="5768" spans="1:14" s="434" customFormat="1">
      <c r="A5768" s="191"/>
      <c r="B5768" s="191"/>
      <c r="C5768" s="63"/>
      <c r="D5768" s="191"/>
      <c r="E5768" s="63"/>
      <c r="F5768" s="63"/>
      <c r="G5768" s="191"/>
      <c r="H5768" s="191"/>
      <c r="I5768" s="191"/>
      <c r="J5768" s="191"/>
      <c r="K5768" s="191"/>
      <c r="L5768" s="191"/>
      <c r="M5768" s="191"/>
      <c r="N5768" s="191"/>
    </row>
    <row r="5769" spans="1:14" s="434" customFormat="1">
      <c r="A5769" s="191"/>
      <c r="B5769" s="191"/>
      <c r="C5769" s="63"/>
      <c r="D5769" s="191"/>
      <c r="E5769" s="63"/>
      <c r="F5769" s="63"/>
      <c r="G5769" s="191"/>
      <c r="H5769" s="191"/>
      <c r="I5769" s="191"/>
      <c r="J5769" s="191"/>
      <c r="K5769" s="191"/>
      <c r="L5769" s="191"/>
      <c r="M5769" s="191"/>
      <c r="N5769" s="191"/>
    </row>
    <row r="5770" spans="1:14" s="434" customFormat="1">
      <c r="A5770" s="191"/>
      <c r="B5770" s="191"/>
      <c r="C5770" s="63"/>
      <c r="D5770" s="191"/>
      <c r="E5770" s="63"/>
      <c r="F5770" s="63"/>
      <c r="G5770" s="191"/>
      <c r="H5770" s="191"/>
      <c r="I5770" s="191"/>
      <c r="J5770" s="191"/>
      <c r="K5770" s="191"/>
      <c r="L5770" s="191"/>
      <c r="M5770" s="191"/>
      <c r="N5770" s="191"/>
    </row>
    <row r="5771" spans="1:14" s="434" customFormat="1">
      <c r="A5771" s="191"/>
      <c r="B5771" s="191"/>
      <c r="C5771" s="63"/>
      <c r="D5771" s="191"/>
      <c r="E5771" s="63"/>
      <c r="F5771" s="63"/>
      <c r="G5771" s="191"/>
      <c r="H5771" s="191"/>
      <c r="I5771" s="191"/>
      <c r="J5771" s="191"/>
      <c r="K5771" s="191"/>
      <c r="L5771" s="191"/>
      <c r="M5771" s="191"/>
      <c r="N5771" s="191"/>
    </row>
    <row r="5772" spans="1:14" s="434" customFormat="1">
      <c r="A5772" s="191"/>
      <c r="B5772" s="191"/>
      <c r="C5772" s="63"/>
      <c r="D5772" s="191"/>
      <c r="E5772" s="63"/>
      <c r="F5772" s="63"/>
      <c r="G5772" s="191"/>
      <c r="H5772" s="191"/>
      <c r="I5772" s="191"/>
      <c r="J5772" s="191"/>
      <c r="K5772" s="191"/>
      <c r="L5772" s="191"/>
      <c r="M5772" s="191"/>
      <c r="N5772" s="191"/>
    </row>
    <row r="5773" spans="1:14" s="434" customFormat="1">
      <c r="A5773" s="191"/>
      <c r="B5773" s="191"/>
      <c r="C5773" s="63"/>
      <c r="D5773" s="191"/>
      <c r="E5773" s="63"/>
      <c r="F5773" s="63"/>
      <c r="G5773" s="191"/>
      <c r="H5773" s="191"/>
      <c r="I5773" s="191"/>
      <c r="J5773" s="191"/>
      <c r="K5773" s="191"/>
      <c r="L5773" s="191"/>
      <c r="M5773" s="191"/>
      <c r="N5773" s="191"/>
    </row>
    <row r="5774" spans="1:14" s="434" customFormat="1">
      <c r="A5774" s="191"/>
      <c r="B5774" s="191"/>
      <c r="C5774" s="63"/>
      <c r="D5774" s="191"/>
      <c r="E5774" s="63"/>
      <c r="F5774" s="63"/>
      <c r="G5774" s="191"/>
      <c r="H5774" s="191"/>
      <c r="I5774" s="191"/>
      <c r="J5774" s="191"/>
      <c r="K5774" s="191"/>
      <c r="L5774" s="191"/>
      <c r="M5774" s="191"/>
      <c r="N5774" s="191"/>
    </row>
    <row r="5775" spans="1:14" s="434" customFormat="1">
      <c r="A5775" s="191"/>
      <c r="B5775" s="191"/>
      <c r="C5775" s="63"/>
      <c r="D5775" s="191"/>
      <c r="E5775" s="63"/>
      <c r="F5775" s="63"/>
      <c r="G5775" s="191"/>
      <c r="H5775" s="191"/>
      <c r="I5775" s="191"/>
      <c r="J5775" s="191"/>
      <c r="K5775" s="191"/>
      <c r="L5775" s="191"/>
      <c r="M5775" s="191"/>
      <c r="N5775" s="191"/>
    </row>
    <row r="5776" spans="1:14" s="434" customFormat="1">
      <c r="A5776" s="191"/>
      <c r="B5776" s="191"/>
      <c r="C5776" s="63"/>
      <c r="D5776" s="191"/>
      <c r="E5776" s="63"/>
      <c r="F5776" s="63"/>
      <c r="G5776" s="191"/>
      <c r="H5776" s="191"/>
      <c r="I5776" s="191"/>
      <c r="J5776" s="191"/>
      <c r="K5776" s="191"/>
      <c r="L5776" s="191"/>
      <c r="M5776" s="191"/>
      <c r="N5776" s="191"/>
    </row>
    <row r="5777" spans="1:14" s="434" customFormat="1">
      <c r="A5777" s="191"/>
      <c r="B5777" s="191"/>
      <c r="C5777" s="63"/>
      <c r="D5777" s="191"/>
      <c r="E5777" s="63"/>
      <c r="F5777" s="63"/>
      <c r="G5777" s="191"/>
      <c r="H5777" s="191"/>
      <c r="I5777" s="191"/>
      <c r="J5777" s="191"/>
      <c r="K5777" s="191"/>
      <c r="L5777" s="191"/>
      <c r="M5777" s="191"/>
      <c r="N5777" s="191"/>
    </row>
    <row r="5778" spans="1:14" s="434" customFormat="1">
      <c r="A5778" s="191"/>
      <c r="B5778" s="191"/>
      <c r="C5778" s="63"/>
      <c r="D5778" s="191"/>
      <c r="E5778" s="63"/>
      <c r="F5778" s="63"/>
      <c r="G5778" s="191"/>
      <c r="H5778" s="191"/>
      <c r="I5778" s="191"/>
      <c r="J5778" s="191"/>
      <c r="K5778" s="191"/>
      <c r="L5778" s="191"/>
      <c r="M5778" s="191"/>
      <c r="N5778" s="191"/>
    </row>
    <row r="5779" spans="1:14" s="434" customFormat="1">
      <c r="A5779" s="191"/>
      <c r="B5779" s="191"/>
      <c r="C5779" s="63"/>
      <c r="D5779" s="191"/>
      <c r="E5779" s="63"/>
      <c r="F5779" s="63"/>
      <c r="G5779" s="191"/>
      <c r="H5779" s="191"/>
      <c r="I5779" s="191"/>
      <c r="J5779" s="191"/>
      <c r="K5779" s="191"/>
      <c r="L5779" s="191"/>
      <c r="M5779" s="191"/>
      <c r="N5779" s="191"/>
    </row>
    <row r="5780" spans="1:14" s="434" customFormat="1">
      <c r="A5780" s="191"/>
      <c r="B5780" s="191"/>
      <c r="C5780" s="63"/>
      <c r="D5780" s="191"/>
      <c r="E5780" s="63"/>
      <c r="F5780" s="63"/>
      <c r="G5780" s="191"/>
      <c r="H5780" s="191"/>
      <c r="I5780" s="191"/>
      <c r="J5780" s="191"/>
      <c r="K5780" s="191"/>
      <c r="L5780" s="191"/>
      <c r="M5780" s="191"/>
      <c r="N5780" s="191"/>
    </row>
    <row r="5781" spans="1:14" s="434" customFormat="1">
      <c r="A5781" s="191"/>
      <c r="B5781" s="191"/>
      <c r="C5781" s="63"/>
      <c r="D5781" s="191"/>
      <c r="E5781" s="63"/>
      <c r="F5781" s="63"/>
      <c r="G5781" s="191"/>
      <c r="H5781" s="191"/>
      <c r="I5781" s="191"/>
      <c r="J5781" s="191"/>
      <c r="K5781" s="191"/>
      <c r="L5781" s="191"/>
      <c r="M5781" s="191"/>
      <c r="N5781" s="191"/>
    </row>
    <row r="5782" spans="1:14" s="434" customFormat="1">
      <c r="A5782" s="191"/>
      <c r="B5782" s="191"/>
      <c r="C5782" s="63"/>
      <c r="D5782" s="191"/>
      <c r="E5782" s="63"/>
      <c r="F5782" s="63"/>
      <c r="G5782" s="191"/>
      <c r="H5782" s="191"/>
      <c r="I5782" s="191"/>
      <c r="J5782" s="191"/>
      <c r="K5782" s="191"/>
      <c r="L5782" s="191"/>
      <c r="M5782" s="191"/>
      <c r="N5782" s="191"/>
    </row>
    <row r="5783" spans="1:14" s="434" customFormat="1">
      <c r="A5783" s="191"/>
      <c r="B5783" s="191"/>
      <c r="C5783" s="63"/>
      <c r="D5783" s="191"/>
      <c r="E5783" s="63"/>
      <c r="F5783" s="63"/>
      <c r="G5783" s="191"/>
      <c r="H5783" s="191"/>
      <c r="I5783" s="191"/>
      <c r="J5783" s="191"/>
      <c r="K5783" s="191"/>
      <c r="L5783" s="191"/>
      <c r="M5783" s="191"/>
      <c r="N5783" s="191"/>
    </row>
    <row r="5784" spans="1:14" s="434" customFormat="1">
      <c r="A5784" s="191"/>
      <c r="B5784" s="191"/>
      <c r="C5784" s="63"/>
      <c r="D5784" s="191"/>
      <c r="E5784" s="63"/>
      <c r="F5784" s="63"/>
      <c r="G5784" s="191"/>
      <c r="H5784" s="191"/>
      <c r="I5784" s="191"/>
      <c r="J5784" s="191"/>
      <c r="K5784" s="191"/>
      <c r="L5784" s="191"/>
      <c r="M5784" s="191"/>
      <c r="N5784" s="191"/>
    </row>
    <row r="5785" spans="1:14" s="434" customFormat="1">
      <c r="A5785" s="191"/>
      <c r="B5785" s="191"/>
      <c r="C5785" s="63"/>
      <c r="D5785" s="191"/>
      <c r="E5785" s="63"/>
      <c r="F5785" s="63"/>
      <c r="G5785" s="191"/>
      <c r="H5785" s="191"/>
      <c r="I5785" s="191"/>
      <c r="J5785" s="191"/>
      <c r="K5785" s="191"/>
      <c r="L5785" s="191"/>
      <c r="M5785" s="191"/>
      <c r="N5785" s="191"/>
    </row>
    <row r="5786" spans="1:14" s="434" customFormat="1">
      <c r="A5786" s="191"/>
      <c r="B5786" s="191"/>
      <c r="C5786" s="63"/>
      <c r="D5786" s="191"/>
      <c r="E5786" s="63"/>
      <c r="F5786" s="63"/>
      <c r="G5786" s="191"/>
      <c r="H5786" s="191"/>
      <c r="I5786" s="191"/>
      <c r="J5786" s="191"/>
      <c r="K5786" s="191"/>
      <c r="L5786" s="191"/>
      <c r="M5786" s="191"/>
      <c r="N5786" s="191"/>
    </row>
    <row r="5787" spans="1:14" s="434" customFormat="1">
      <c r="A5787" s="191"/>
      <c r="B5787" s="191"/>
      <c r="C5787" s="63"/>
      <c r="D5787" s="191"/>
      <c r="E5787" s="63"/>
      <c r="F5787" s="63"/>
      <c r="G5787" s="191"/>
      <c r="H5787" s="191"/>
      <c r="I5787" s="191"/>
      <c r="J5787" s="191"/>
      <c r="K5787" s="191"/>
      <c r="L5787" s="191"/>
      <c r="M5787" s="191"/>
      <c r="N5787" s="191"/>
    </row>
    <row r="5788" spans="1:14" s="434" customFormat="1">
      <c r="A5788" s="191"/>
      <c r="B5788" s="191"/>
      <c r="C5788" s="63"/>
      <c r="D5788" s="191"/>
      <c r="E5788" s="63"/>
      <c r="F5788" s="63"/>
      <c r="G5788" s="191"/>
      <c r="H5788" s="191"/>
      <c r="I5788" s="191"/>
      <c r="J5788" s="191"/>
      <c r="K5788" s="191"/>
      <c r="L5788" s="191"/>
      <c r="M5788" s="191"/>
      <c r="N5788" s="191"/>
    </row>
    <row r="5789" spans="1:14" s="434" customFormat="1">
      <c r="A5789" s="191"/>
      <c r="B5789" s="191"/>
      <c r="C5789" s="63"/>
      <c r="D5789" s="191"/>
      <c r="E5789" s="63"/>
      <c r="F5789" s="63"/>
      <c r="G5789" s="191"/>
      <c r="H5789" s="191"/>
      <c r="I5789" s="191"/>
      <c r="J5789" s="191"/>
      <c r="K5789" s="191"/>
      <c r="L5789" s="191"/>
      <c r="M5789" s="191"/>
      <c r="N5789" s="191"/>
    </row>
    <row r="5790" spans="1:14" s="434" customFormat="1">
      <c r="A5790" s="191"/>
      <c r="B5790" s="191"/>
      <c r="C5790" s="63"/>
      <c r="D5790" s="191"/>
      <c r="E5790" s="63"/>
      <c r="F5790" s="63"/>
      <c r="G5790" s="191"/>
      <c r="H5790" s="191"/>
      <c r="I5790" s="191"/>
      <c r="J5790" s="191"/>
      <c r="K5790" s="191"/>
      <c r="L5790" s="191"/>
      <c r="M5790" s="191"/>
      <c r="N5790" s="191"/>
    </row>
    <row r="5791" spans="1:14" s="434" customFormat="1">
      <c r="A5791" s="191"/>
      <c r="B5791" s="191"/>
      <c r="C5791" s="63"/>
      <c r="D5791" s="191"/>
      <c r="E5791" s="63"/>
      <c r="F5791" s="63"/>
      <c r="G5791" s="191"/>
      <c r="H5791" s="191"/>
      <c r="I5791" s="191"/>
      <c r="J5791" s="191"/>
      <c r="K5791" s="191"/>
      <c r="L5791" s="191"/>
      <c r="M5791" s="191"/>
      <c r="N5791" s="191"/>
    </row>
    <row r="5792" spans="1:14" s="434" customFormat="1">
      <c r="A5792" s="191"/>
      <c r="B5792" s="191"/>
      <c r="C5792" s="63"/>
      <c r="D5792" s="191"/>
      <c r="E5792" s="63"/>
      <c r="F5792" s="63"/>
      <c r="G5792" s="191"/>
      <c r="H5792" s="191"/>
      <c r="I5792" s="191"/>
      <c r="J5792" s="191"/>
      <c r="K5792" s="191"/>
      <c r="L5792" s="191"/>
      <c r="M5792" s="191"/>
      <c r="N5792" s="191"/>
    </row>
    <row r="5793" spans="1:14" s="434" customFormat="1">
      <c r="A5793" s="191"/>
      <c r="B5793" s="191"/>
      <c r="C5793" s="63"/>
      <c r="D5793" s="191"/>
      <c r="E5793" s="63"/>
      <c r="F5793" s="63"/>
      <c r="G5793" s="191"/>
      <c r="H5793" s="191"/>
      <c r="I5793" s="191"/>
      <c r="J5793" s="191"/>
      <c r="K5793" s="191"/>
      <c r="L5793" s="191"/>
      <c r="M5793" s="191"/>
      <c r="N5793" s="191"/>
    </row>
    <row r="5794" spans="1:14" s="434" customFormat="1">
      <c r="A5794" s="191"/>
      <c r="B5794" s="191"/>
      <c r="C5794" s="63"/>
      <c r="D5794" s="191"/>
      <c r="E5794" s="63"/>
      <c r="F5794" s="63"/>
      <c r="G5794" s="191"/>
      <c r="H5794" s="191"/>
      <c r="I5794" s="191"/>
      <c r="J5794" s="191"/>
      <c r="K5794" s="191"/>
      <c r="L5794" s="191"/>
      <c r="M5794" s="191"/>
      <c r="N5794" s="191"/>
    </row>
    <row r="5795" spans="1:14" s="434" customFormat="1">
      <c r="A5795" s="191"/>
      <c r="B5795" s="191"/>
      <c r="C5795" s="63"/>
      <c r="D5795" s="191"/>
      <c r="E5795" s="63"/>
      <c r="F5795" s="63"/>
      <c r="G5795" s="191"/>
      <c r="H5795" s="191"/>
      <c r="I5795" s="191"/>
      <c r="J5795" s="191"/>
      <c r="K5795" s="191"/>
      <c r="L5795" s="191"/>
      <c r="M5795" s="191"/>
      <c r="N5795" s="191"/>
    </row>
    <row r="5796" spans="1:14" s="434" customFormat="1">
      <c r="A5796" s="191"/>
      <c r="B5796" s="191"/>
      <c r="C5796" s="63"/>
      <c r="D5796" s="191"/>
      <c r="E5796" s="63"/>
      <c r="F5796" s="63"/>
      <c r="G5796" s="191"/>
      <c r="H5796" s="191"/>
      <c r="I5796" s="191"/>
      <c r="J5796" s="191"/>
      <c r="K5796" s="191"/>
      <c r="L5796" s="191"/>
      <c r="M5796" s="191"/>
      <c r="N5796" s="191"/>
    </row>
    <row r="5797" spans="1:14" s="434" customFormat="1">
      <c r="A5797" s="191"/>
      <c r="B5797" s="191"/>
      <c r="C5797" s="63"/>
      <c r="D5797" s="191"/>
      <c r="E5797" s="63"/>
      <c r="F5797" s="63"/>
      <c r="G5797" s="191"/>
      <c r="H5797" s="191"/>
      <c r="I5797" s="191"/>
      <c r="J5797" s="191"/>
      <c r="K5797" s="191"/>
      <c r="L5797" s="191"/>
      <c r="M5797" s="191"/>
      <c r="N5797" s="191"/>
    </row>
    <row r="5798" spans="1:14" s="434" customFormat="1">
      <c r="A5798" s="191"/>
      <c r="B5798" s="191"/>
      <c r="C5798" s="63"/>
      <c r="D5798" s="191"/>
      <c r="E5798" s="63"/>
      <c r="F5798" s="63"/>
      <c r="G5798" s="191"/>
      <c r="H5798" s="191"/>
      <c r="I5798" s="191"/>
      <c r="J5798" s="191"/>
      <c r="K5798" s="191"/>
      <c r="L5798" s="191"/>
      <c r="M5798" s="191"/>
      <c r="N5798" s="191"/>
    </row>
    <row r="5799" spans="1:14" s="434" customFormat="1">
      <c r="A5799" s="191"/>
      <c r="B5799" s="191"/>
      <c r="C5799" s="63"/>
      <c r="D5799" s="191"/>
      <c r="E5799" s="63"/>
      <c r="F5799" s="63"/>
      <c r="G5799" s="191"/>
      <c r="H5799" s="191"/>
      <c r="I5799" s="191"/>
      <c r="J5799" s="191"/>
      <c r="K5799" s="191"/>
      <c r="L5799" s="191"/>
      <c r="M5799" s="191"/>
      <c r="N5799" s="191"/>
    </row>
    <row r="5800" spans="1:14" s="434" customFormat="1">
      <c r="A5800" s="191"/>
      <c r="B5800" s="191"/>
      <c r="C5800" s="63"/>
      <c r="D5800" s="191"/>
      <c r="E5800" s="63"/>
      <c r="F5800" s="63"/>
      <c r="G5800" s="191"/>
      <c r="H5800" s="191"/>
      <c r="I5800" s="191"/>
      <c r="J5800" s="191"/>
      <c r="K5800" s="191"/>
      <c r="L5800" s="191"/>
      <c r="M5800" s="191"/>
      <c r="N5800" s="191"/>
    </row>
    <row r="5801" spans="1:14" s="434" customFormat="1">
      <c r="A5801" s="191"/>
      <c r="B5801" s="191"/>
      <c r="C5801" s="63"/>
      <c r="D5801" s="191"/>
      <c r="E5801" s="63"/>
      <c r="F5801" s="63"/>
      <c r="G5801" s="191"/>
      <c r="H5801" s="191"/>
      <c r="I5801" s="191"/>
      <c r="J5801" s="191"/>
      <c r="K5801" s="191"/>
      <c r="L5801" s="191"/>
      <c r="M5801" s="191"/>
      <c r="N5801" s="191"/>
    </row>
    <row r="5802" spans="1:14" s="434" customFormat="1">
      <c r="A5802" s="191"/>
      <c r="B5802" s="191"/>
      <c r="C5802" s="63"/>
      <c r="D5802" s="191"/>
      <c r="E5802" s="63"/>
      <c r="F5802" s="63"/>
      <c r="G5802" s="191"/>
      <c r="H5802" s="191"/>
      <c r="I5802" s="191"/>
      <c r="J5802" s="191"/>
      <c r="K5802" s="191"/>
      <c r="L5802" s="191"/>
      <c r="M5802" s="191"/>
      <c r="N5802" s="191"/>
    </row>
    <row r="5803" spans="1:14" s="434" customFormat="1">
      <c r="A5803" s="191"/>
      <c r="B5803" s="191"/>
      <c r="C5803" s="63"/>
      <c r="D5803" s="191"/>
      <c r="E5803" s="63"/>
      <c r="F5803" s="63"/>
      <c r="G5803" s="191"/>
      <c r="H5803" s="191"/>
      <c r="I5803" s="191"/>
      <c r="J5803" s="191"/>
      <c r="K5803" s="191"/>
      <c r="L5803" s="191"/>
      <c r="M5803" s="191"/>
      <c r="N5803" s="191"/>
    </row>
    <row r="5804" spans="1:14" s="434" customFormat="1">
      <c r="A5804" s="191"/>
      <c r="B5804" s="191"/>
      <c r="C5804" s="63"/>
      <c r="D5804" s="191"/>
      <c r="E5804" s="63"/>
      <c r="F5804" s="63"/>
      <c r="G5804" s="191"/>
      <c r="H5804" s="191"/>
      <c r="I5804" s="191"/>
      <c r="J5804" s="191"/>
      <c r="K5804" s="191"/>
      <c r="L5804" s="191"/>
      <c r="M5804" s="191"/>
      <c r="N5804" s="191"/>
    </row>
    <row r="5805" spans="1:14" s="434" customFormat="1">
      <c r="A5805" s="191"/>
      <c r="B5805" s="191"/>
      <c r="C5805" s="63"/>
      <c r="D5805" s="191"/>
      <c r="E5805" s="63"/>
      <c r="F5805" s="63"/>
      <c r="G5805" s="191"/>
      <c r="H5805" s="191"/>
      <c r="I5805" s="191"/>
      <c r="J5805" s="191"/>
      <c r="K5805" s="191"/>
      <c r="L5805" s="191"/>
      <c r="M5805" s="191"/>
      <c r="N5805" s="191"/>
    </row>
    <row r="5806" spans="1:14" s="434" customFormat="1">
      <c r="A5806" s="191"/>
      <c r="B5806" s="191"/>
      <c r="C5806" s="63"/>
      <c r="D5806" s="191"/>
      <c r="E5806" s="63"/>
      <c r="F5806" s="63"/>
      <c r="G5806" s="191"/>
      <c r="H5806" s="191"/>
      <c r="I5806" s="191"/>
      <c r="J5806" s="191"/>
      <c r="K5806" s="191"/>
      <c r="L5806" s="191"/>
      <c r="M5806" s="191"/>
      <c r="N5806" s="191"/>
    </row>
    <row r="5807" spans="1:14" s="434" customFormat="1">
      <c r="A5807" s="191"/>
      <c r="B5807" s="191"/>
      <c r="C5807" s="63"/>
      <c r="D5807" s="191"/>
      <c r="E5807" s="63"/>
      <c r="F5807" s="63"/>
      <c r="G5807" s="191"/>
      <c r="H5807" s="191"/>
      <c r="I5807" s="191"/>
      <c r="J5807" s="191"/>
      <c r="K5807" s="191"/>
      <c r="L5807" s="191"/>
      <c r="M5807" s="191"/>
      <c r="N5807" s="191"/>
    </row>
    <row r="5808" spans="1:14" s="434" customFormat="1">
      <c r="A5808" s="191"/>
      <c r="B5808" s="191"/>
      <c r="C5808" s="63"/>
      <c r="D5808" s="191"/>
      <c r="E5808" s="63"/>
      <c r="F5808" s="63"/>
      <c r="G5808" s="191"/>
      <c r="H5808" s="191"/>
      <c r="I5808" s="191"/>
      <c r="J5808" s="191"/>
      <c r="K5808" s="191"/>
      <c r="L5808" s="191"/>
      <c r="M5808" s="191"/>
      <c r="N5808" s="191"/>
    </row>
    <row r="5809" spans="1:14" s="434" customFormat="1">
      <c r="A5809" s="191"/>
      <c r="B5809" s="191"/>
      <c r="C5809" s="63"/>
      <c r="D5809" s="191"/>
      <c r="E5809" s="63"/>
      <c r="F5809" s="63"/>
      <c r="G5809" s="191"/>
      <c r="H5809" s="191"/>
      <c r="I5809" s="191"/>
      <c r="J5809" s="191"/>
      <c r="K5809" s="191"/>
      <c r="L5809" s="191"/>
      <c r="M5809" s="191"/>
      <c r="N5809" s="191"/>
    </row>
    <row r="5810" spans="1:14" s="434" customFormat="1">
      <c r="A5810" s="191"/>
      <c r="B5810" s="191"/>
      <c r="C5810" s="63"/>
      <c r="D5810" s="191"/>
      <c r="E5810" s="63"/>
      <c r="F5810" s="63"/>
      <c r="G5810" s="191"/>
      <c r="H5810" s="191"/>
      <c r="I5810" s="191"/>
      <c r="J5810" s="191"/>
      <c r="K5810" s="191"/>
      <c r="L5810" s="191"/>
      <c r="M5810" s="191"/>
      <c r="N5810" s="191"/>
    </row>
    <row r="5811" spans="1:14" s="434" customFormat="1">
      <c r="A5811" s="191"/>
      <c r="B5811" s="191"/>
      <c r="C5811" s="63"/>
      <c r="D5811" s="191"/>
      <c r="E5811" s="63"/>
      <c r="F5811" s="63"/>
      <c r="G5811" s="191"/>
      <c r="H5811" s="191"/>
      <c r="I5811" s="191"/>
      <c r="J5811" s="191"/>
      <c r="K5811" s="191"/>
      <c r="L5811" s="191"/>
      <c r="M5811" s="191"/>
      <c r="N5811" s="191"/>
    </row>
    <row r="5812" spans="1:14" s="434" customFormat="1">
      <c r="A5812" s="191"/>
      <c r="B5812" s="191"/>
      <c r="C5812" s="63"/>
      <c r="D5812" s="191"/>
      <c r="E5812" s="63"/>
      <c r="F5812" s="63"/>
      <c r="G5812" s="191"/>
      <c r="H5812" s="191"/>
      <c r="I5812" s="191"/>
      <c r="J5812" s="191"/>
      <c r="K5812" s="191"/>
      <c r="L5812" s="191"/>
      <c r="M5812" s="191"/>
      <c r="N5812" s="191"/>
    </row>
    <row r="5813" spans="1:14" s="434" customFormat="1">
      <c r="A5813" s="191"/>
      <c r="B5813" s="191"/>
      <c r="C5813" s="63"/>
      <c r="D5813" s="191"/>
      <c r="E5813" s="63"/>
      <c r="F5813" s="63"/>
      <c r="G5813" s="191"/>
      <c r="H5813" s="191"/>
      <c r="I5813" s="191"/>
      <c r="J5813" s="191"/>
      <c r="K5813" s="191"/>
      <c r="L5813" s="191"/>
      <c r="M5813" s="191"/>
      <c r="N5813" s="191"/>
    </row>
    <row r="5814" spans="1:14" s="434" customFormat="1">
      <c r="A5814" s="191"/>
      <c r="B5814" s="191"/>
      <c r="C5814" s="63"/>
      <c r="D5814" s="191"/>
      <c r="E5814" s="63"/>
      <c r="F5814" s="63"/>
      <c r="G5814" s="191"/>
      <c r="H5814" s="191"/>
      <c r="I5814" s="191"/>
      <c r="J5814" s="191"/>
      <c r="K5814" s="191"/>
      <c r="L5814" s="191"/>
      <c r="M5814" s="191"/>
      <c r="N5814" s="191"/>
    </row>
    <row r="5815" spans="1:14" s="434" customFormat="1">
      <c r="A5815" s="191"/>
      <c r="B5815" s="191"/>
      <c r="C5815" s="63"/>
      <c r="D5815" s="191"/>
      <c r="E5815" s="63"/>
      <c r="F5815" s="63"/>
      <c r="G5815" s="191"/>
      <c r="H5815" s="191"/>
      <c r="I5815" s="191"/>
      <c r="J5815" s="191"/>
      <c r="K5815" s="191"/>
      <c r="L5815" s="191"/>
      <c r="M5815" s="191"/>
      <c r="N5815" s="191"/>
    </row>
    <row r="5816" spans="1:14" s="434" customFormat="1">
      <c r="A5816" s="191"/>
      <c r="B5816" s="191"/>
      <c r="C5816" s="63"/>
      <c r="D5816" s="191"/>
      <c r="E5816" s="63"/>
      <c r="F5816" s="63"/>
      <c r="G5816" s="191"/>
      <c r="H5816" s="191"/>
      <c r="I5816" s="191"/>
      <c r="J5816" s="191"/>
      <c r="K5816" s="191"/>
      <c r="L5816" s="191"/>
      <c r="M5816" s="191"/>
      <c r="N5816" s="191"/>
    </row>
    <row r="5817" spans="1:14" s="434" customFormat="1">
      <c r="A5817" s="191"/>
      <c r="B5817" s="191"/>
      <c r="C5817" s="63"/>
      <c r="D5817" s="191"/>
      <c r="E5817" s="63"/>
      <c r="F5817" s="63"/>
      <c r="G5817" s="191"/>
      <c r="H5817" s="191"/>
      <c r="I5817" s="191"/>
      <c r="J5817" s="191"/>
      <c r="K5817" s="191"/>
      <c r="L5817" s="191"/>
      <c r="M5817" s="191"/>
      <c r="N5817" s="191"/>
    </row>
    <row r="5818" spans="1:14" s="434" customFormat="1">
      <c r="A5818" s="191"/>
      <c r="B5818" s="191"/>
      <c r="C5818" s="63"/>
      <c r="D5818" s="191"/>
      <c r="E5818" s="63"/>
      <c r="F5818" s="63"/>
      <c r="G5818" s="191"/>
      <c r="H5818" s="191"/>
      <c r="I5818" s="191"/>
      <c r="J5818" s="191"/>
      <c r="K5818" s="191"/>
      <c r="L5818" s="191"/>
      <c r="M5818" s="191"/>
      <c r="N5818" s="191"/>
    </row>
    <row r="5819" spans="1:14" s="434" customFormat="1">
      <c r="A5819" s="191"/>
      <c r="B5819" s="191"/>
      <c r="C5819" s="63"/>
      <c r="D5819" s="191"/>
      <c r="E5819" s="63"/>
      <c r="F5819" s="63"/>
      <c r="G5819" s="191"/>
      <c r="H5819" s="191"/>
      <c r="I5819" s="191"/>
      <c r="J5819" s="191"/>
      <c r="K5819" s="191"/>
      <c r="L5819" s="191"/>
      <c r="M5819" s="191"/>
      <c r="N5819" s="191"/>
    </row>
    <row r="5820" spans="1:14" s="434" customFormat="1">
      <c r="A5820" s="191"/>
      <c r="B5820" s="191"/>
      <c r="C5820" s="63"/>
      <c r="D5820" s="191"/>
      <c r="E5820" s="63"/>
      <c r="F5820" s="63"/>
      <c r="G5820" s="191"/>
      <c r="H5820" s="191"/>
      <c r="I5820" s="191"/>
      <c r="J5820" s="191"/>
      <c r="K5820" s="191"/>
      <c r="L5820" s="191"/>
      <c r="M5820" s="191"/>
      <c r="N5820" s="191"/>
    </row>
    <row r="5821" spans="1:14" s="434" customFormat="1">
      <c r="A5821" s="191"/>
      <c r="B5821" s="191"/>
      <c r="C5821" s="63"/>
      <c r="D5821" s="191"/>
      <c r="E5821" s="63"/>
      <c r="F5821" s="63"/>
      <c r="G5821" s="191"/>
      <c r="H5821" s="191"/>
      <c r="I5821" s="191"/>
      <c r="J5821" s="191"/>
      <c r="K5821" s="191"/>
      <c r="L5821" s="191"/>
      <c r="M5821" s="191"/>
      <c r="N5821" s="191"/>
    </row>
    <row r="5822" spans="1:14" s="434" customFormat="1">
      <c r="A5822" s="191"/>
      <c r="B5822" s="191"/>
      <c r="C5822" s="63"/>
      <c r="D5822" s="191"/>
      <c r="E5822" s="63"/>
      <c r="F5822" s="63"/>
      <c r="G5822" s="191"/>
      <c r="H5822" s="191"/>
      <c r="I5822" s="191"/>
      <c r="J5822" s="191"/>
      <c r="K5822" s="191"/>
      <c r="L5822" s="191"/>
      <c r="M5822" s="191"/>
      <c r="N5822" s="191"/>
    </row>
    <row r="5823" spans="1:14" s="434" customFormat="1">
      <c r="A5823" s="191"/>
      <c r="B5823" s="191"/>
      <c r="C5823" s="63"/>
      <c r="D5823" s="191"/>
      <c r="E5823" s="63"/>
      <c r="F5823" s="63"/>
      <c r="G5823" s="191"/>
      <c r="H5823" s="191"/>
      <c r="I5823" s="191"/>
      <c r="J5823" s="191"/>
      <c r="K5823" s="191"/>
      <c r="L5823" s="191"/>
      <c r="M5823" s="191"/>
      <c r="N5823" s="191"/>
    </row>
    <row r="5824" spans="1:14" s="434" customFormat="1">
      <c r="A5824" s="191"/>
      <c r="B5824" s="191"/>
      <c r="C5824" s="63"/>
      <c r="D5824" s="191"/>
      <c r="E5824" s="63"/>
      <c r="F5824" s="63"/>
      <c r="G5824" s="191"/>
      <c r="H5824" s="191"/>
      <c r="I5824" s="191"/>
      <c r="J5824" s="191"/>
      <c r="K5824" s="191"/>
      <c r="L5824" s="191"/>
      <c r="M5824" s="191"/>
      <c r="N5824" s="191"/>
    </row>
    <row r="5825" spans="1:14" s="434" customFormat="1">
      <c r="A5825" s="191"/>
      <c r="B5825" s="191"/>
      <c r="C5825" s="63"/>
      <c r="D5825" s="191"/>
      <c r="E5825" s="63"/>
      <c r="F5825" s="63"/>
      <c r="G5825" s="191"/>
      <c r="H5825" s="191"/>
      <c r="I5825" s="191"/>
      <c r="J5825" s="191"/>
      <c r="K5825" s="191"/>
      <c r="L5825" s="191"/>
      <c r="M5825" s="191"/>
      <c r="N5825" s="191"/>
    </row>
    <row r="5826" spans="1:14" s="434" customFormat="1">
      <c r="A5826" s="191"/>
      <c r="B5826" s="191"/>
      <c r="C5826" s="63"/>
      <c r="D5826" s="191"/>
      <c r="E5826" s="63"/>
      <c r="F5826" s="63"/>
      <c r="G5826" s="191"/>
      <c r="H5826" s="191"/>
      <c r="I5826" s="191"/>
      <c r="J5826" s="191"/>
      <c r="K5826" s="191"/>
      <c r="L5826" s="191"/>
      <c r="M5826" s="191"/>
      <c r="N5826" s="191"/>
    </row>
    <row r="5827" spans="1:14" s="434" customFormat="1">
      <c r="A5827" s="191"/>
      <c r="B5827" s="191"/>
      <c r="C5827" s="63"/>
      <c r="D5827" s="191"/>
      <c r="E5827" s="63"/>
      <c r="F5827" s="63"/>
      <c r="G5827" s="191"/>
      <c r="H5827" s="191"/>
      <c r="I5827" s="191"/>
      <c r="J5827" s="191"/>
      <c r="K5827" s="191"/>
      <c r="L5827" s="191"/>
      <c r="M5827" s="191"/>
      <c r="N5827" s="191"/>
    </row>
    <row r="5828" spans="1:14" s="434" customFormat="1">
      <c r="A5828" s="191"/>
      <c r="B5828" s="191"/>
      <c r="C5828" s="63"/>
      <c r="D5828" s="191"/>
      <c r="E5828" s="63"/>
      <c r="F5828" s="63"/>
      <c r="G5828" s="191"/>
      <c r="H5828" s="191"/>
      <c r="I5828" s="191"/>
      <c r="J5828" s="191"/>
      <c r="K5828" s="191"/>
      <c r="L5828" s="191"/>
      <c r="M5828" s="191"/>
      <c r="N5828" s="191"/>
    </row>
    <row r="5829" spans="1:14" s="434" customFormat="1">
      <c r="A5829" s="191"/>
      <c r="B5829" s="191"/>
      <c r="C5829" s="63"/>
      <c r="D5829" s="191"/>
      <c r="E5829" s="63"/>
      <c r="F5829" s="63"/>
      <c r="G5829" s="191"/>
      <c r="H5829" s="191"/>
      <c r="I5829" s="191"/>
      <c r="J5829" s="191"/>
      <c r="K5829" s="191"/>
      <c r="L5829" s="191"/>
      <c r="M5829" s="191"/>
      <c r="N5829" s="191"/>
    </row>
    <row r="5830" spans="1:14" s="434" customFormat="1">
      <c r="A5830" s="191"/>
      <c r="B5830" s="191"/>
      <c r="C5830" s="63"/>
      <c r="D5830" s="191"/>
      <c r="E5830" s="63"/>
      <c r="F5830" s="63"/>
      <c r="G5830" s="191"/>
      <c r="H5830" s="191"/>
      <c r="I5830" s="191"/>
      <c r="J5830" s="191"/>
      <c r="K5830" s="191"/>
      <c r="L5830" s="191"/>
      <c r="M5830" s="191"/>
      <c r="N5830" s="191"/>
    </row>
    <row r="5831" spans="1:14" s="434" customFormat="1">
      <c r="A5831" s="191"/>
      <c r="B5831" s="191"/>
      <c r="C5831" s="63"/>
      <c r="D5831" s="191"/>
      <c r="E5831" s="63"/>
      <c r="F5831" s="63"/>
      <c r="G5831" s="191"/>
      <c r="H5831" s="191"/>
      <c r="I5831" s="191"/>
      <c r="J5831" s="191"/>
      <c r="K5831" s="191"/>
      <c r="L5831" s="191"/>
      <c r="M5831" s="191"/>
      <c r="N5831" s="191"/>
    </row>
    <row r="5832" spans="1:14" s="434" customFormat="1">
      <c r="A5832" s="191"/>
      <c r="B5832" s="191"/>
      <c r="C5832" s="63"/>
      <c r="D5832" s="191"/>
      <c r="E5832" s="63"/>
      <c r="F5832" s="63"/>
      <c r="G5832" s="191"/>
      <c r="H5832" s="191"/>
      <c r="I5832" s="191"/>
      <c r="J5832" s="191"/>
      <c r="K5832" s="191"/>
      <c r="L5832" s="191"/>
      <c r="M5832" s="191"/>
      <c r="N5832" s="191"/>
    </row>
    <row r="5833" spans="1:14" s="434" customFormat="1">
      <c r="A5833" s="191"/>
      <c r="B5833" s="191"/>
      <c r="C5833" s="63"/>
      <c r="D5833" s="191"/>
      <c r="E5833" s="63"/>
      <c r="F5833" s="63"/>
      <c r="G5833" s="191"/>
      <c r="H5833" s="191"/>
      <c r="I5833" s="191"/>
      <c r="J5833" s="191"/>
      <c r="K5833" s="191"/>
      <c r="L5833" s="191"/>
      <c r="M5833" s="191"/>
      <c r="N5833" s="191"/>
    </row>
    <row r="5834" spans="1:14" s="434" customFormat="1">
      <c r="A5834" s="191"/>
      <c r="B5834" s="191"/>
      <c r="C5834" s="63"/>
      <c r="D5834" s="191"/>
      <c r="E5834" s="63"/>
      <c r="F5834" s="63"/>
      <c r="G5834" s="191"/>
      <c r="H5834" s="191"/>
      <c r="I5834" s="191"/>
      <c r="J5834" s="191"/>
      <c r="K5834" s="191"/>
      <c r="L5834" s="191"/>
      <c r="M5834" s="191"/>
      <c r="N5834" s="191"/>
    </row>
    <row r="5835" spans="1:14" s="434" customFormat="1">
      <c r="A5835" s="191"/>
      <c r="B5835" s="191"/>
      <c r="C5835" s="63"/>
      <c r="D5835" s="191"/>
      <c r="E5835" s="63"/>
      <c r="F5835" s="63"/>
      <c r="G5835" s="191"/>
      <c r="H5835" s="191"/>
      <c r="I5835" s="191"/>
      <c r="J5835" s="191"/>
      <c r="K5835" s="191"/>
      <c r="L5835" s="191"/>
      <c r="M5835" s="191"/>
      <c r="N5835" s="191"/>
    </row>
    <row r="5836" spans="1:14" s="434" customFormat="1">
      <c r="A5836" s="191"/>
      <c r="B5836" s="191"/>
      <c r="C5836" s="63"/>
      <c r="D5836" s="191"/>
      <c r="E5836" s="63"/>
      <c r="F5836" s="63"/>
      <c r="G5836" s="191"/>
      <c r="H5836" s="191"/>
      <c r="I5836" s="191"/>
      <c r="J5836" s="191"/>
      <c r="K5836" s="191"/>
      <c r="L5836" s="191"/>
      <c r="M5836" s="191"/>
      <c r="N5836" s="191"/>
    </row>
    <row r="5837" spans="1:14" s="434" customFormat="1">
      <c r="A5837" s="191"/>
      <c r="B5837" s="191"/>
      <c r="C5837" s="63"/>
      <c r="D5837" s="191"/>
      <c r="E5837" s="63"/>
      <c r="F5837" s="63"/>
      <c r="G5837" s="191"/>
      <c r="H5837" s="191"/>
      <c r="I5837" s="191"/>
      <c r="J5837" s="191"/>
      <c r="K5837" s="191"/>
      <c r="L5837" s="191"/>
      <c r="M5837" s="191"/>
      <c r="N5837" s="191"/>
    </row>
    <row r="5838" spans="1:14" s="434" customFormat="1">
      <c r="A5838" s="191"/>
      <c r="B5838" s="191"/>
      <c r="C5838" s="63"/>
      <c r="D5838" s="191"/>
      <c r="E5838" s="63"/>
      <c r="F5838" s="63"/>
      <c r="G5838" s="191"/>
      <c r="H5838" s="191"/>
      <c r="I5838" s="191"/>
      <c r="J5838" s="191"/>
      <c r="K5838" s="191"/>
      <c r="L5838" s="191"/>
      <c r="M5838" s="191"/>
      <c r="N5838" s="191"/>
    </row>
    <row r="5839" spans="1:14" s="434" customFormat="1">
      <c r="A5839" s="191"/>
      <c r="B5839" s="191"/>
      <c r="C5839" s="63"/>
      <c r="D5839" s="191"/>
      <c r="E5839" s="63"/>
      <c r="F5839" s="63"/>
      <c r="G5839" s="191"/>
      <c r="H5839" s="191"/>
      <c r="I5839" s="191"/>
      <c r="J5839" s="191"/>
      <c r="K5839" s="191"/>
      <c r="L5839" s="191"/>
      <c r="M5839" s="191"/>
      <c r="N5839" s="191"/>
    </row>
    <row r="5840" spans="1:14" s="434" customFormat="1">
      <c r="A5840" s="191"/>
      <c r="B5840" s="191"/>
      <c r="C5840" s="63"/>
      <c r="D5840" s="191"/>
      <c r="E5840" s="63"/>
      <c r="F5840" s="63"/>
      <c r="G5840" s="191"/>
      <c r="H5840" s="191"/>
      <c r="I5840" s="191"/>
      <c r="J5840" s="191"/>
      <c r="K5840" s="191"/>
      <c r="L5840" s="191"/>
      <c r="M5840" s="191"/>
      <c r="N5840" s="191"/>
    </row>
    <row r="5841" spans="1:14" s="434" customFormat="1">
      <c r="A5841" s="191"/>
      <c r="B5841" s="191"/>
      <c r="C5841" s="63"/>
      <c r="D5841" s="191"/>
      <c r="E5841" s="63"/>
      <c r="F5841" s="63"/>
      <c r="G5841" s="191"/>
      <c r="H5841" s="191"/>
      <c r="I5841" s="191"/>
      <c r="J5841" s="191"/>
      <c r="K5841" s="191"/>
      <c r="L5841" s="191"/>
      <c r="M5841" s="191"/>
      <c r="N5841" s="191"/>
    </row>
    <row r="5842" spans="1:14" s="434" customFormat="1">
      <c r="A5842" s="191"/>
      <c r="B5842" s="191"/>
      <c r="C5842" s="63"/>
      <c r="D5842" s="191"/>
      <c r="E5842" s="63"/>
      <c r="F5842" s="63"/>
      <c r="G5842" s="191"/>
      <c r="H5842" s="191"/>
      <c r="I5842" s="191"/>
      <c r="J5842" s="191"/>
      <c r="K5842" s="191"/>
      <c r="L5842" s="191"/>
      <c r="M5842" s="191"/>
      <c r="N5842" s="191"/>
    </row>
    <row r="5843" spans="1:14" s="434" customFormat="1">
      <c r="A5843" s="191"/>
      <c r="B5843" s="191"/>
      <c r="C5843" s="63"/>
      <c r="D5843" s="191"/>
      <c r="E5843" s="63"/>
      <c r="F5843" s="63"/>
      <c r="G5843" s="191"/>
      <c r="H5843" s="191"/>
      <c r="I5843" s="191"/>
      <c r="J5843" s="191"/>
      <c r="K5843" s="191"/>
      <c r="L5843" s="191"/>
      <c r="M5843" s="191"/>
      <c r="N5843" s="191"/>
    </row>
    <row r="5844" spans="1:14" s="434" customFormat="1">
      <c r="A5844" s="191"/>
      <c r="B5844" s="191"/>
      <c r="C5844" s="63"/>
      <c r="D5844" s="191"/>
      <c r="E5844" s="63"/>
      <c r="F5844" s="63"/>
      <c r="G5844" s="191"/>
      <c r="H5844" s="191"/>
      <c r="I5844" s="191"/>
      <c r="J5844" s="191"/>
      <c r="K5844" s="191"/>
      <c r="L5844" s="191"/>
      <c r="M5844" s="191"/>
      <c r="N5844" s="191"/>
    </row>
    <row r="5845" spans="1:14" s="434" customFormat="1">
      <c r="A5845" s="191"/>
      <c r="B5845" s="191"/>
      <c r="C5845" s="63"/>
      <c r="D5845" s="191"/>
      <c r="E5845" s="63"/>
      <c r="F5845" s="63"/>
      <c r="G5845" s="191"/>
      <c r="H5845" s="191"/>
      <c r="I5845" s="191"/>
      <c r="J5845" s="191"/>
      <c r="K5845" s="191"/>
      <c r="L5845" s="191"/>
      <c r="M5845" s="191"/>
      <c r="N5845" s="191"/>
    </row>
    <row r="5846" spans="1:14" s="434" customFormat="1">
      <c r="A5846" s="191"/>
      <c r="B5846" s="191"/>
      <c r="C5846" s="63"/>
      <c r="D5846" s="191"/>
      <c r="E5846" s="63"/>
      <c r="F5846" s="63"/>
      <c r="G5846" s="191"/>
      <c r="H5846" s="191"/>
      <c r="I5846" s="191"/>
      <c r="J5846" s="191"/>
      <c r="K5846" s="191"/>
      <c r="L5846" s="191"/>
      <c r="M5846" s="191"/>
      <c r="N5846" s="191"/>
    </row>
    <row r="5847" spans="1:14" s="434" customFormat="1">
      <c r="A5847" s="191"/>
      <c r="B5847" s="191"/>
      <c r="C5847" s="63"/>
      <c r="D5847" s="191"/>
      <c r="E5847" s="63"/>
      <c r="F5847" s="63"/>
      <c r="G5847" s="191"/>
      <c r="H5847" s="191"/>
      <c r="I5847" s="191"/>
      <c r="J5847" s="191"/>
      <c r="K5847" s="191"/>
      <c r="L5847" s="191"/>
      <c r="M5847" s="191"/>
      <c r="N5847" s="191"/>
    </row>
    <row r="5848" spans="1:14" s="434" customFormat="1">
      <c r="A5848" s="191"/>
      <c r="B5848" s="191"/>
      <c r="C5848" s="63"/>
      <c r="D5848" s="191"/>
      <c r="E5848" s="63"/>
      <c r="F5848" s="63"/>
      <c r="G5848" s="191"/>
      <c r="H5848" s="191"/>
      <c r="I5848" s="191"/>
      <c r="J5848" s="191"/>
      <c r="K5848" s="191"/>
      <c r="L5848" s="191"/>
      <c r="M5848" s="191"/>
      <c r="N5848" s="191"/>
    </row>
    <row r="5849" spans="1:14" s="434" customFormat="1">
      <c r="A5849" s="191"/>
      <c r="B5849" s="191"/>
      <c r="C5849" s="63"/>
      <c r="D5849" s="191"/>
      <c r="E5849" s="63"/>
      <c r="F5849" s="63"/>
      <c r="G5849" s="191"/>
      <c r="H5849" s="191"/>
      <c r="I5849" s="191"/>
      <c r="J5849" s="191"/>
      <c r="K5849" s="191"/>
      <c r="L5849" s="191"/>
      <c r="M5849" s="191"/>
      <c r="N5849" s="191"/>
    </row>
    <row r="5850" spans="1:14" s="434" customFormat="1">
      <c r="A5850" s="191"/>
      <c r="B5850" s="191"/>
      <c r="C5850" s="63"/>
      <c r="D5850" s="191"/>
      <c r="E5850" s="63"/>
      <c r="F5850" s="63"/>
      <c r="G5850" s="191"/>
      <c r="H5850" s="191"/>
      <c r="I5850" s="191"/>
      <c r="J5850" s="191"/>
      <c r="K5850" s="191"/>
      <c r="L5850" s="191"/>
      <c r="M5850" s="191"/>
      <c r="N5850" s="191"/>
    </row>
    <row r="5851" spans="1:14" s="434" customFormat="1">
      <c r="A5851" s="191"/>
      <c r="B5851" s="191"/>
      <c r="C5851" s="63"/>
      <c r="D5851" s="191"/>
      <c r="E5851" s="63"/>
      <c r="F5851" s="63"/>
      <c r="G5851" s="191"/>
      <c r="H5851" s="191"/>
      <c r="I5851" s="191"/>
      <c r="J5851" s="191"/>
      <c r="K5851" s="191"/>
      <c r="L5851" s="191"/>
      <c r="M5851" s="191"/>
      <c r="N5851" s="191"/>
    </row>
    <row r="5852" spans="1:14" s="434" customFormat="1">
      <c r="A5852" s="191"/>
      <c r="B5852" s="191"/>
      <c r="C5852" s="63"/>
      <c r="D5852" s="191"/>
      <c r="E5852" s="63"/>
      <c r="F5852" s="63"/>
      <c r="G5852" s="191"/>
      <c r="H5852" s="191"/>
      <c r="I5852" s="191"/>
      <c r="J5852" s="191"/>
      <c r="K5852" s="191"/>
      <c r="L5852" s="191"/>
      <c r="M5852" s="191"/>
      <c r="N5852" s="191"/>
    </row>
    <row r="5853" spans="1:14" s="434" customFormat="1">
      <c r="A5853" s="191"/>
      <c r="B5853" s="191"/>
      <c r="C5853" s="63"/>
      <c r="D5853" s="191"/>
      <c r="E5853" s="63"/>
      <c r="F5853" s="63"/>
      <c r="G5853" s="191"/>
      <c r="H5853" s="191"/>
      <c r="I5853" s="191"/>
      <c r="J5853" s="191"/>
      <c r="K5853" s="191"/>
      <c r="L5853" s="191"/>
      <c r="M5853" s="191"/>
      <c r="N5853" s="191"/>
    </row>
    <row r="5854" spans="1:14" s="434" customFormat="1">
      <c r="A5854" s="191"/>
      <c r="B5854" s="191"/>
      <c r="C5854" s="63"/>
      <c r="D5854" s="191"/>
      <c r="E5854" s="63"/>
      <c r="F5854" s="63"/>
      <c r="G5854" s="191"/>
      <c r="H5854" s="191"/>
      <c r="I5854" s="191"/>
      <c r="J5854" s="191"/>
      <c r="K5854" s="191"/>
      <c r="L5854" s="191"/>
      <c r="M5854" s="191"/>
      <c r="N5854" s="191"/>
    </row>
    <row r="5855" spans="1:14" s="434" customFormat="1">
      <c r="A5855" s="191"/>
      <c r="B5855" s="191"/>
      <c r="C5855" s="63"/>
      <c r="D5855" s="191"/>
      <c r="E5855" s="63"/>
      <c r="F5855" s="63"/>
      <c r="G5855" s="191"/>
      <c r="H5855" s="191"/>
      <c r="I5855" s="191"/>
      <c r="J5855" s="191"/>
      <c r="K5855" s="191"/>
      <c r="L5855" s="191"/>
      <c r="M5855" s="191"/>
      <c r="N5855" s="191"/>
    </row>
    <row r="5856" spans="1:14" s="434" customFormat="1">
      <c r="A5856" s="191"/>
      <c r="B5856" s="191"/>
      <c r="C5856" s="63"/>
      <c r="D5856" s="191"/>
      <c r="E5856" s="63"/>
      <c r="F5856" s="63"/>
      <c r="G5856" s="191"/>
      <c r="H5856" s="191"/>
      <c r="I5856" s="191"/>
      <c r="J5856" s="191"/>
      <c r="K5856" s="191"/>
      <c r="L5856" s="191"/>
      <c r="M5856" s="191"/>
      <c r="N5856" s="191"/>
    </row>
    <row r="5857" spans="1:14" s="434" customFormat="1">
      <c r="A5857" s="191"/>
      <c r="B5857" s="191"/>
      <c r="C5857" s="63"/>
      <c r="D5857" s="191"/>
      <c r="E5857" s="63"/>
      <c r="F5857" s="63"/>
      <c r="G5857" s="191"/>
      <c r="H5857" s="191"/>
      <c r="I5857" s="191"/>
      <c r="J5857" s="191"/>
      <c r="K5857" s="191"/>
      <c r="L5857" s="191"/>
      <c r="M5857" s="191"/>
      <c r="N5857" s="191"/>
    </row>
    <row r="5858" spans="1:14" s="434" customFormat="1">
      <c r="A5858" s="191"/>
      <c r="B5858" s="191"/>
      <c r="C5858" s="63"/>
      <c r="D5858" s="191"/>
      <c r="E5858" s="63"/>
      <c r="F5858" s="63"/>
      <c r="G5858" s="191"/>
      <c r="H5858" s="191"/>
      <c r="I5858" s="191"/>
      <c r="J5858" s="191"/>
      <c r="K5858" s="191"/>
      <c r="L5858" s="191"/>
      <c r="M5858" s="191"/>
      <c r="N5858" s="191"/>
    </row>
    <row r="5859" spans="1:14" s="434" customFormat="1">
      <c r="A5859" s="191"/>
      <c r="B5859" s="191"/>
      <c r="C5859" s="63"/>
      <c r="D5859" s="191"/>
      <c r="E5859" s="63"/>
      <c r="F5859" s="63"/>
      <c r="G5859" s="191"/>
      <c r="H5859" s="191"/>
      <c r="I5859" s="191"/>
      <c r="J5859" s="191"/>
      <c r="K5859" s="191"/>
      <c r="L5859" s="191"/>
      <c r="M5859" s="191"/>
      <c r="N5859" s="191"/>
    </row>
    <row r="5860" spans="1:14" s="434" customFormat="1">
      <c r="A5860" s="191"/>
      <c r="B5860" s="191"/>
      <c r="C5860" s="63"/>
      <c r="D5860" s="191"/>
      <c r="E5860" s="63"/>
      <c r="F5860" s="63"/>
      <c r="G5860" s="191"/>
      <c r="H5860" s="191"/>
      <c r="I5860" s="191"/>
      <c r="J5860" s="191"/>
      <c r="K5860" s="191"/>
      <c r="L5860" s="191"/>
      <c r="M5860" s="191"/>
      <c r="N5860" s="191"/>
    </row>
    <row r="5861" spans="1:14" s="434" customFormat="1">
      <c r="A5861" s="191"/>
      <c r="B5861" s="191"/>
      <c r="C5861" s="63"/>
      <c r="D5861" s="191"/>
      <c r="E5861" s="63"/>
      <c r="F5861" s="63"/>
      <c r="G5861" s="191"/>
      <c r="H5861" s="191"/>
      <c r="I5861" s="191"/>
      <c r="J5861" s="191"/>
      <c r="K5861" s="191"/>
      <c r="L5861" s="191"/>
      <c r="M5861" s="191"/>
      <c r="N5861" s="191"/>
    </row>
    <row r="5862" spans="1:14" s="434" customFormat="1">
      <c r="A5862" s="191"/>
      <c r="B5862" s="191"/>
      <c r="C5862" s="63"/>
      <c r="D5862" s="191"/>
      <c r="E5862" s="63"/>
      <c r="F5862" s="63"/>
      <c r="G5862" s="191"/>
      <c r="H5862" s="191"/>
      <c r="I5862" s="191"/>
      <c r="J5862" s="191"/>
      <c r="K5862" s="191"/>
      <c r="L5862" s="191"/>
      <c r="M5862" s="191"/>
      <c r="N5862" s="191"/>
    </row>
    <row r="5863" spans="1:14" s="434" customFormat="1">
      <c r="A5863" s="191"/>
      <c r="B5863" s="191"/>
      <c r="C5863" s="63"/>
      <c r="D5863" s="191"/>
      <c r="E5863" s="63"/>
      <c r="F5863" s="63"/>
      <c r="G5863" s="191"/>
      <c r="H5863" s="191"/>
      <c r="I5863" s="191"/>
      <c r="J5863" s="191"/>
      <c r="K5863" s="191"/>
      <c r="L5863" s="191"/>
      <c r="M5863" s="191"/>
      <c r="N5863" s="191"/>
    </row>
    <row r="5864" spans="1:14" s="434" customFormat="1">
      <c r="A5864" s="191"/>
      <c r="B5864" s="191"/>
      <c r="C5864" s="63"/>
      <c r="D5864" s="191"/>
      <c r="E5864" s="63"/>
      <c r="F5864" s="63"/>
      <c r="G5864" s="191"/>
      <c r="H5864" s="191"/>
      <c r="I5864" s="191"/>
      <c r="J5864" s="191"/>
      <c r="K5864" s="191"/>
      <c r="L5864" s="191"/>
      <c r="M5864" s="191"/>
      <c r="N5864" s="191"/>
    </row>
    <row r="5865" spans="1:14" s="434" customFormat="1">
      <c r="A5865" s="191"/>
      <c r="B5865" s="191"/>
      <c r="C5865" s="63"/>
      <c r="D5865" s="191"/>
      <c r="E5865" s="63"/>
      <c r="F5865" s="63"/>
      <c r="G5865" s="191"/>
      <c r="H5865" s="191"/>
      <c r="I5865" s="191"/>
      <c r="J5865" s="191"/>
      <c r="K5865" s="191"/>
      <c r="L5865" s="191"/>
      <c r="M5865" s="191"/>
      <c r="N5865" s="191"/>
    </row>
    <row r="5866" spans="1:14" s="434" customFormat="1">
      <c r="A5866" s="191"/>
      <c r="B5866" s="191"/>
      <c r="C5866" s="63"/>
      <c r="D5866" s="191"/>
      <c r="E5866" s="63"/>
      <c r="F5866" s="63"/>
      <c r="G5866" s="191"/>
      <c r="H5866" s="191"/>
      <c r="I5866" s="191"/>
      <c r="J5866" s="191"/>
      <c r="K5866" s="191"/>
      <c r="L5866" s="191"/>
      <c r="M5866" s="191"/>
      <c r="N5866" s="191"/>
    </row>
    <row r="5867" spans="1:14" s="434" customFormat="1">
      <c r="A5867" s="191"/>
      <c r="B5867" s="191"/>
      <c r="C5867" s="63"/>
      <c r="D5867" s="191"/>
      <c r="E5867" s="63"/>
      <c r="F5867" s="63"/>
      <c r="G5867" s="191"/>
      <c r="H5867" s="191"/>
      <c r="I5867" s="191"/>
      <c r="J5867" s="191"/>
      <c r="K5867" s="191"/>
      <c r="L5867" s="191"/>
      <c r="M5867" s="191"/>
      <c r="N5867" s="191"/>
    </row>
    <row r="5868" spans="1:14" s="434" customFormat="1">
      <c r="A5868" s="191"/>
      <c r="B5868" s="191"/>
      <c r="C5868" s="63"/>
      <c r="D5868" s="191"/>
      <c r="E5868" s="63"/>
      <c r="F5868" s="63"/>
      <c r="G5868" s="191"/>
      <c r="H5868" s="191"/>
      <c r="I5868" s="191"/>
      <c r="J5868" s="191"/>
      <c r="K5868" s="191"/>
      <c r="L5868" s="191"/>
      <c r="M5868" s="191"/>
      <c r="N5868" s="191"/>
    </row>
    <row r="5869" spans="1:14" s="434" customFormat="1">
      <c r="A5869" s="191"/>
      <c r="B5869" s="191"/>
      <c r="C5869" s="63"/>
      <c r="D5869" s="191"/>
      <c r="E5869" s="63"/>
      <c r="F5869" s="63"/>
      <c r="G5869" s="191"/>
      <c r="H5869" s="191"/>
      <c r="I5869" s="191"/>
      <c r="J5869" s="191"/>
      <c r="K5869" s="191"/>
      <c r="L5869" s="191"/>
      <c r="M5869" s="191"/>
      <c r="N5869" s="191"/>
    </row>
    <row r="5870" spans="1:14" s="434" customFormat="1">
      <c r="A5870" s="191"/>
      <c r="B5870" s="191"/>
      <c r="C5870" s="63"/>
      <c r="D5870" s="191"/>
      <c r="E5870" s="63"/>
      <c r="F5870" s="63"/>
      <c r="G5870" s="191"/>
      <c r="H5870" s="191"/>
      <c r="I5870" s="191"/>
      <c r="J5870" s="191"/>
      <c r="K5870" s="191"/>
      <c r="L5870" s="191"/>
      <c r="M5870" s="191"/>
      <c r="N5870" s="191"/>
    </row>
    <row r="5871" spans="1:14" s="434" customFormat="1">
      <c r="A5871" s="191"/>
      <c r="B5871" s="191"/>
      <c r="C5871" s="63"/>
      <c r="D5871" s="191"/>
      <c r="E5871" s="63"/>
      <c r="F5871" s="63"/>
      <c r="G5871" s="191"/>
      <c r="H5871" s="191"/>
      <c r="I5871" s="191"/>
      <c r="J5871" s="191"/>
      <c r="K5871" s="191"/>
      <c r="L5871" s="191"/>
      <c r="M5871" s="191"/>
      <c r="N5871" s="191"/>
    </row>
    <row r="5872" spans="1:14" s="434" customFormat="1">
      <c r="A5872" s="191"/>
      <c r="B5872" s="191"/>
      <c r="C5872" s="63"/>
      <c r="D5872" s="191"/>
      <c r="E5872" s="63"/>
      <c r="F5872" s="63"/>
      <c r="G5872" s="191"/>
      <c r="H5872" s="191"/>
      <c r="I5872" s="191"/>
      <c r="J5872" s="191"/>
      <c r="K5872" s="191"/>
      <c r="L5872" s="191"/>
      <c r="M5872" s="191"/>
      <c r="N5872" s="191"/>
    </row>
    <row r="5873" spans="1:14" s="434" customFormat="1">
      <c r="A5873" s="191"/>
      <c r="B5873" s="191"/>
      <c r="C5873" s="63"/>
      <c r="D5873" s="191"/>
      <c r="E5873" s="63"/>
      <c r="F5873" s="63"/>
      <c r="G5873" s="191"/>
      <c r="H5873" s="191"/>
      <c r="I5873" s="191"/>
      <c r="J5873" s="191"/>
      <c r="K5873" s="191"/>
      <c r="L5873" s="191"/>
      <c r="M5873" s="191"/>
      <c r="N5873" s="191"/>
    </row>
    <row r="5874" spans="1:14" s="434" customFormat="1">
      <c r="A5874" s="191"/>
      <c r="B5874" s="191"/>
      <c r="C5874" s="63"/>
      <c r="D5874" s="191"/>
      <c r="E5874" s="63"/>
      <c r="F5874" s="63"/>
      <c r="G5874" s="191"/>
      <c r="H5874" s="191"/>
      <c r="I5874" s="191"/>
      <c r="J5874" s="191"/>
      <c r="K5874" s="191"/>
      <c r="L5874" s="191"/>
      <c r="M5874" s="191"/>
      <c r="N5874" s="191"/>
    </row>
    <row r="5875" spans="1:14" s="434" customFormat="1">
      <c r="A5875" s="191"/>
      <c r="B5875" s="191"/>
      <c r="C5875" s="63"/>
      <c r="D5875" s="191"/>
      <c r="E5875" s="63"/>
      <c r="F5875" s="63"/>
      <c r="G5875" s="191"/>
      <c r="H5875" s="191"/>
      <c r="I5875" s="191"/>
      <c r="J5875" s="191"/>
      <c r="K5875" s="191"/>
      <c r="L5875" s="191"/>
      <c r="M5875" s="191"/>
      <c r="N5875" s="191"/>
    </row>
    <row r="5876" spans="1:14" s="434" customFormat="1">
      <c r="A5876" s="191"/>
      <c r="B5876" s="191"/>
      <c r="C5876" s="63"/>
      <c r="D5876" s="191"/>
      <c r="E5876" s="63"/>
      <c r="F5876" s="63"/>
      <c r="G5876" s="191"/>
      <c r="H5876" s="191"/>
      <c r="I5876" s="191"/>
      <c r="J5876" s="191"/>
      <c r="K5876" s="191"/>
      <c r="L5876" s="191"/>
      <c r="M5876" s="191"/>
      <c r="N5876" s="191"/>
    </row>
    <row r="5877" spans="1:14" s="434" customFormat="1">
      <c r="A5877" s="191"/>
      <c r="B5877" s="191"/>
      <c r="C5877" s="63"/>
      <c r="D5877" s="191"/>
      <c r="E5877" s="63"/>
      <c r="F5877" s="63"/>
      <c r="G5877" s="191"/>
      <c r="H5877" s="191"/>
      <c r="I5877" s="191"/>
      <c r="J5877" s="191"/>
      <c r="K5877" s="191"/>
      <c r="L5877" s="191"/>
      <c r="M5877" s="191"/>
      <c r="N5877" s="191"/>
    </row>
    <row r="5878" spans="1:14" s="434" customFormat="1">
      <c r="A5878" s="191"/>
      <c r="B5878" s="191"/>
      <c r="C5878" s="63"/>
      <c r="D5878" s="191"/>
      <c r="E5878" s="63"/>
      <c r="F5878" s="63"/>
      <c r="G5878" s="191"/>
      <c r="H5878" s="191"/>
      <c r="I5878" s="191"/>
      <c r="J5878" s="191"/>
      <c r="K5878" s="191"/>
      <c r="L5878" s="191"/>
      <c r="M5878" s="191"/>
      <c r="N5878" s="191"/>
    </row>
    <row r="5879" spans="1:14" s="434" customFormat="1">
      <c r="A5879" s="191"/>
      <c r="B5879" s="191"/>
      <c r="C5879" s="63"/>
      <c r="D5879" s="191"/>
      <c r="E5879" s="63"/>
      <c r="F5879" s="63"/>
      <c r="G5879" s="191"/>
      <c r="H5879" s="191"/>
      <c r="I5879" s="191"/>
      <c r="J5879" s="191"/>
      <c r="K5879" s="191"/>
      <c r="L5879" s="191"/>
      <c r="M5879" s="191"/>
      <c r="N5879" s="191"/>
    </row>
    <row r="5880" spans="1:14" s="434" customFormat="1">
      <c r="A5880" s="191"/>
      <c r="B5880" s="191"/>
      <c r="C5880" s="63"/>
      <c r="D5880" s="191"/>
      <c r="E5880" s="63"/>
      <c r="F5880" s="63"/>
      <c r="G5880" s="191"/>
      <c r="H5880" s="191"/>
      <c r="I5880" s="191"/>
      <c r="J5880" s="191"/>
      <c r="K5880" s="191"/>
      <c r="L5880" s="191"/>
      <c r="M5880" s="191"/>
      <c r="N5880" s="191"/>
    </row>
    <row r="5881" spans="1:14" s="434" customFormat="1">
      <c r="A5881" s="191"/>
      <c r="B5881" s="191"/>
      <c r="C5881" s="63"/>
      <c r="D5881" s="191"/>
      <c r="E5881" s="63"/>
      <c r="F5881" s="63"/>
      <c r="G5881" s="191"/>
      <c r="H5881" s="191"/>
      <c r="I5881" s="191"/>
      <c r="J5881" s="191"/>
      <c r="K5881" s="191"/>
      <c r="L5881" s="191"/>
      <c r="M5881" s="191"/>
      <c r="N5881" s="191"/>
    </row>
    <row r="5882" spans="1:14" s="434" customFormat="1">
      <c r="A5882" s="191"/>
      <c r="B5882" s="191"/>
      <c r="C5882" s="63"/>
      <c r="D5882" s="191"/>
      <c r="E5882" s="63"/>
      <c r="F5882" s="63"/>
      <c r="G5882" s="191"/>
      <c r="H5882" s="191"/>
      <c r="I5882" s="191"/>
      <c r="J5882" s="191"/>
      <c r="K5882" s="191"/>
      <c r="L5882" s="191"/>
      <c r="M5882" s="191"/>
      <c r="N5882" s="191"/>
    </row>
    <row r="5883" spans="1:14" s="434" customFormat="1">
      <c r="A5883" s="191"/>
      <c r="B5883" s="191"/>
      <c r="C5883" s="63"/>
      <c r="D5883" s="191"/>
      <c r="E5883" s="63"/>
      <c r="F5883" s="63"/>
      <c r="G5883" s="191"/>
      <c r="H5883" s="191"/>
      <c r="I5883" s="191"/>
      <c r="J5883" s="191"/>
      <c r="K5883" s="191"/>
      <c r="L5883" s="191"/>
      <c r="M5883" s="191"/>
      <c r="N5883" s="191"/>
    </row>
    <row r="5884" spans="1:14" s="434" customFormat="1">
      <c r="A5884" s="191"/>
      <c r="B5884" s="191"/>
      <c r="C5884" s="63"/>
      <c r="D5884" s="191"/>
      <c r="E5884" s="63"/>
      <c r="F5884" s="63"/>
      <c r="G5884" s="191"/>
      <c r="H5884" s="191"/>
      <c r="I5884" s="191"/>
      <c r="J5884" s="191"/>
      <c r="K5884" s="191"/>
      <c r="L5884" s="191"/>
      <c r="M5884" s="191"/>
      <c r="N5884" s="191"/>
    </row>
    <row r="5885" spans="1:14" s="434" customFormat="1">
      <c r="A5885" s="191"/>
      <c r="B5885" s="191"/>
      <c r="C5885" s="63"/>
      <c r="D5885" s="191"/>
      <c r="E5885" s="63"/>
      <c r="F5885" s="63"/>
      <c r="G5885" s="191"/>
      <c r="H5885" s="191"/>
      <c r="I5885" s="191"/>
      <c r="J5885" s="191"/>
      <c r="K5885" s="191"/>
      <c r="L5885" s="191"/>
      <c r="M5885" s="191"/>
      <c r="N5885" s="191"/>
    </row>
    <row r="5886" spans="1:14" s="434" customFormat="1">
      <c r="A5886" s="191"/>
      <c r="B5886" s="191"/>
      <c r="C5886" s="63"/>
      <c r="D5886" s="191"/>
      <c r="E5886" s="63"/>
      <c r="F5886" s="63"/>
      <c r="G5886" s="191"/>
      <c r="H5886" s="191"/>
      <c r="I5886" s="191"/>
      <c r="J5886" s="191"/>
      <c r="K5886" s="191"/>
      <c r="L5886" s="191"/>
      <c r="M5886" s="191"/>
      <c r="N5886" s="191"/>
    </row>
    <row r="5887" spans="1:14" s="434" customFormat="1">
      <c r="A5887" s="191"/>
      <c r="B5887" s="191"/>
      <c r="C5887" s="63"/>
      <c r="D5887" s="191"/>
      <c r="E5887" s="63"/>
      <c r="F5887" s="63"/>
      <c r="G5887" s="191"/>
      <c r="H5887" s="191"/>
      <c r="I5887" s="191"/>
      <c r="J5887" s="191"/>
      <c r="K5887" s="191"/>
      <c r="L5887" s="191"/>
      <c r="M5887" s="191"/>
      <c r="N5887" s="191"/>
    </row>
    <row r="5888" spans="1:14" s="434" customFormat="1">
      <c r="A5888" s="191"/>
      <c r="B5888" s="191"/>
      <c r="C5888" s="63"/>
      <c r="D5888" s="191"/>
      <c r="E5888" s="63"/>
      <c r="F5888" s="63"/>
      <c r="G5888" s="191"/>
      <c r="H5888" s="191"/>
      <c r="I5888" s="191"/>
      <c r="J5888" s="191"/>
      <c r="K5888" s="191"/>
      <c r="L5888" s="191"/>
      <c r="M5888" s="191"/>
      <c r="N5888" s="191"/>
    </row>
    <row r="5889" spans="1:14" s="434" customFormat="1">
      <c r="A5889" s="191"/>
      <c r="B5889" s="191"/>
      <c r="C5889" s="63"/>
      <c r="D5889" s="191"/>
      <c r="E5889" s="63"/>
      <c r="F5889" s="63"/>
      <c r="G5889" s="191"/>
      <c r="H5889" s="191"/>
      <c r="I5889" s="191"/>
      <c r="J5889" s="191"/>
      <c r="K5889" s="191"/>
      <c r="L5889" s="191"/>
      <c r="M5889" s="191"/>
      <c r="N5889" s="191"/>
    </row>
    <row r="5890" spans="1:14" s="434" customFormat="1">
      <c r="A5890" s="191"/>
      <c r="B5890" s="191"/>
      <c r="C5890" s="63"/>
      <c r="D5890" s="191"/>
      <c r="E5890" s="63"/>
      <c r="F5890" s="63"/>
      <c r="G5890" s="191"/>
      <c r="H5890" s="191"/>
      <c r="I5890" s="191"/>
      <c r="J5890" s="191"/>
      <c r="K5890" s="191"/>
      <c r="L5890" s="191"/>
      <c r="M5890" s="191"/>
      <c r="N5890" s="191"/>
    </row>
    <row r="5891" spans="1:14" s="434" customFormat="1">
      <c r="A5891" s="191"/>
      <c r="B5891" s="191"/>
      <c r="C5891" s="63"/>
      <c r="D5891" s="191"/>
      <c r="E5891" s="63"/>
      <c r="F5891" s="63"/>
      <c r="G5891" s="191"/>
      <c r="H5891" s="191"/>
      <c r="I5891" s="191"/>
      <c r="J5891" s="191"/>
      <c r="K5891" s="191"/>
      <c r="L5891" s="191"/>
      <c r="M5891" s="191"/>
      <c r="N5891" s="191"/>
    </row>
    <row r="5892" spans="1:14" s="434" customFormat="1">
      <c r="A5892" s="191"/>
      <c r="B5892" s="191"/>
      <c r="C5892" s="63"/>
      <c r="D5892" s="191"/>
      <c r="E5892" s="63"/>
      <c r="F5892" s="63"/>
      <c r="G5892" s="191"/>
      <c r="H5892" s="191"/>
      <c r="I5892" s="191"/>
      <c r="J5892" s="191"/>
      <c r="K5892" s="191"/>
      <c r="L5892" s="191"/>
      <c r="M5892" s="191"/>
      <c r="N5892" s="191"/>
    </row>
    <row r="5893" spans="1:14" s="434" customFormat="1">
      <c r="A5893" s="191"/>
      <c r="B5893" s="191"/>
      <c r="C5893" s="63"/>
      <c r="D5893" s="191"/>
      <c r="E5893" s="63"/>
      <c r="F5893" s="63"/>
      <c r="G5893" s="191"/>
      <c r="H5893" s="191"/>
      <c r="I5893" s="191"/>
      <c r="J5893" s="191"/>
      <c r="K5893" s="191"/>
      <c r="L5893" s="191"/>
      <c r="M5893" s="191"/>
      <c r="N5893" s="191"/>
    </row>
    <row r="5894" spans="1:14" s="434" customFormat="1">
      <c r="A5894" s="191"/>
      <c r="B5894" s="191"/>
      <c r="C5894" s="63"/>
      <c r="D5894" s="191"/>
      <c r="E5894" s="63"/>
      <c r="F5894" s="63"/>
      <c r="G5894" s="191"/>
      <c r="H5894" s="191"/>
      <c r="I5894" s="191"/>
      <c r="J5894" s="191"/>
      <c r="K5894" s="191"/>
      <c r="L5894" s="191"/>
      <c r="M5894" s="191"/>
      <c r="N5894" s="191"/>
    </row>
    <row r="5895" spans="1:14" s="434" customFormat="1">
      <c r="A5895" s="191"/>
      <c r="B5895" s="191"/>
      <c r="C5895" s="63"/>
      <c r="D5895" s="191"/>
      <c r="E5895" s="63"/>
      <c r="F5895" s="63"/>
      <c r="G5895" s="191"/>
      <c r="H5895" s="191"/>
      <c r="I5895" s="191"/>
      <c r="J5895" s="191"/>
      <c r="K5895" s="191"/>
      <c r="L5895" s="191"/>
      <c r="M5895" s="191"/>
      <c r="N5895" s="191"/>
    </row>
    <row r="5896" spans="1:14" s="434" customFormat="1">
      <c r="A5896" s="191"/>
      <c r="B5896" s="191"/>
      <c r="C5896" s="63"/>
      <c r="D5896" s="191"/>
      <c r="E5896" s="63"/>
      <c r="F5896" s="63"/>
      <c r="G5896" s="191"/>
      <c r="H5896" s="191"/>
      <c r="I5896" s="191"/>
      <c r="J5896" s="191"/>
      <c r="K5896" s="191"/>
      <c r="L5896" s="191"/>
      <c r="M5896" s="191"/>
      <c r="N5896" s="191"/>
    </row>
    <row r="5897" spans="1:14" s="434" customFormat="1">
      <c r="A5897" s="191"/>
      <c r="B5897" s="191"/>
      <c r="C5897" s="63"/>
      <c r="D5897" s="191"/>
      <c r="E5897" s="63"/>
      <c r="F5897" s="63"/>
      <c r="G5897" s="191"/>
      <c r="H5897" s="191"/>
      <c r="I5897" s="191"/>
      <c r="J5897" s="191"/>
      <c r="K5897" s="191"/>
      <c r="L5897" s="191"/>
      <c r="M5897" s="191"/>
      <c r="N5897" s="191"/>
    </row>
    <row r="5898" spans="1:14" s="434" customFormat="1">
      <c r="A5898" s="191"/>
      <c r="B5898" s="191"/>
      <c r="C5898" s="63"/>
      <c r="D5898" s="191"/>
      <c r="E5898" s="63"/>
      <c r="F5898" s="63"/>
      <c r="G5898" s="191"/>
      <c r="H5898" s="191"/>
      <c r="I5898" s="191"/>
      <c r="J5898" s="191"/>
      <c r="K5898" s="191"/>
      <c r="L5898" s="191"/>
      <c r="M5898" s="191"/>
      <c r="N5898" s="191"/>
    </row>
    <row r="5899" spans="1:14" s="434" customFormat="1">
      <c r="A5899" s="191"/>
      <c r="B5899" s="191"/>
      <c r="C5899" s="63"/>
      <c r="D5899" s="191"/>
      <c r="E5899" s="63"/>
      <c r="F5899" s="63"/>
      <c r="G5899" s="191"/>
      <c r="H5899" s="191"/>
      <c r="I5899" s="191"/>
      <c r="J5899" s="191"/>
      <c r="K5899" s="191"/>
      <c r="L5899" s="191"/>
      <c r="M5899" s="191"/>
      <c r="N5899" s="191"/>
    </row>
    <row r="5900" spans="1:14" s="434" customFormat="1">
      <c r="A5900" s="191"/>
      <c r="B5900" s="191"/>
      <c r="C5900" s="63"/>
      <c r="D5900" s="191"/>
      <c r="E5900" s="63"/>
      <c r="F5900" s="63"/>
      <c r="G5900" s="191"/>
      <c r="H5900" s="191"/>
      <c r="I5900" s="191"/>
      <c r="J5900" s="191"/>
      <c r="K5900" s="191"/>
      <c r="L5900" s="191"/>
      <c r="M5900" s="191"/>
      <c r="N5900" s="191"/>
    </row>
    <row r="5901" spans="1:14" s="434" customFormat="1">
      <c r="A5901" s="191"/>
      <c r="B5901" s="191"/>
      <c r="C5901" s="63"/>
      <c r="D5901" s="191"/>
      <c r="E5901" s="63"/>
      <c r="F5901" s="63"/>
      <c r="G5901" s="191"/>
      <c r="H5901" s="191"/>
      <c r="I5901" s="191"/>
      <c r="J5901" s="191"/>
      <c r="K5901" s="191"/>
      <c r="L5901" s="191"/>
      <c r="M5901" s="191"/>
      <c r="N5901" s="191"/>
    </row>
    <row r="5902" spans="1:14" s="434" customFormat="1">
      <c r="A5902" s="191"/>
      <c r="B5902" s="191"/>
      <c r="C5902" s="63"/>
      <c r="D5902" s="191"/>
      <c r="E5902" s="63"/>
      <c r="F5902" s="63"/>
      <c r="G5902" s="191"/>
      <c r="H5902" s="191"/>
      <c r="I5902" s="191"/>
      <c r="J5902" s="191"/>
      <c r="K5902" s="191"/>
      <c r="L5902" s="191"/>
      <c r="M5902" s="191"/>
      <c r="N5902" s="191"/>
    </row>
    <row r="5903" spans="1:14" s="434" customFormat="1">
      <c r="A5903" s="191"/>
      <c r="B5903" s="191"/>
      <c r="C5903" s="63"/>
      <c r="D5903" s="191"/>
      <c r="E5903" s="63"/>
      <c r="F5903" s="63"/>
      <c r="G5903" s="191"/>
      <c r="H5903" s="191"/>
      <c r="I5903" s="191"/>
      <c r="J5903" s="191"/>
      <c r="K5903" s="191"/>
      <c r="L5903" s="191"/>
      <c r="M5903" s="191"/>
      <c r="N5903" s="191"/>
    </row>
    <row r="5904" spans="1:14" s="434" customFormat="1">
      <c r="A5904" s="191"/>
      <c r="B5904" s="191"/>
      <c r="C5904" s="63"/>
      <c r="D5904" s="191"/>
      <c r="E5904" s="63"/>
      <c r="F5904" s="63"/>
      <c r="G5904" s="191"/>
      <c r="H5904" s="191"/>
      <c r="I5904" s="191"/>
      <c r="J5904" s="191"/>
      <c r="K5904" s="191"/>
      <c r="L5904" s="191"/>
      <c r="M5904" s="191"/>
      <c r="N5904" s="191"/>
    </row>
    <row r="5905" spans="1:14" s="434" customFormat="1">
      <c r="A5905" s="191"/>
      <c r="B5905" s="191"/>
      <c r="C5905" s="63"/>
      <c r="D5905" s="191"/>
      <c r="E5905" s="63"/>
      <c r="F5905" s="63"/>
      <c r="G5905" s="191"/>
      <c r="H5905" s="191"/>
      <c r="I5905" s="191"/>
      <c r="J5905" s="191"/>
      <c r="K5905" s="191"/>
      <c r="L5905" s="191"/>
      <c r="M5905" s="191"/>
      <c r="N5905" s="191"/>
    </row>
    <row r="5906" spans="1:14" s="434" customFormat="1">
      <c r="A5906" s="191"/>
      <c r="B5906" s="191"/>
      <c r="C5906" s="63"/>
      <c r="D5906" s="191"/>
      <c r="E5906" s="63"/>
      <c r="F5906" s="63"/>
      <c r="G5906" s="191"/>
      <c r="H5906" s="191"/>
      <c r="I5906" s="191"/>
      <c r="J5906" s="191"/>
      <c r="K5906" s="191"/>
      <c r="L5906" s="191"/>
      <c r="M5906" s="191"/>
      <c r="N5906" s="191"/>
    </row>
    <row r="5907" spans="1:14" s="434" customFormat="1">
      <c r="A5907" s="191"/>
      <c r="B5907" s="191"/>
      <c r="C5907" s="63"/>
      <c r="D5907" s="191"/>
      <c r="E5907" s="63"/>
      <c r="F5907" s="63"/>
      <c r="G5907" s="191"/>
      <c r="H5907" s="191"/>
      <c r="I5907" s="191"/>
      <c r="J5907" s="191"/>
      <c r="K5907" s="191"/>
      <c r="L5907" s="191"/>
      <c r="M5907" s="191"/>
      <c r="N5907" s="191"/>
    </row>
    <row r="5908" spans="1:14" s="434" customFormat="1">
      <c r="A5908" s="191"/>
      <c r="B5908" s="191"/>
      <c r="C5908" s="63"/>
      <c r="D5908" s="191"/>
      <c r="E5908" s="63"/>
      <c r="F5908" s="63"/>
      <c r="G5908" s="191"/>
      <c r="H5908" s="191"/>
      <c r="I5908" s="191"/>
      <c r="J5908" s="191"/>
      <c r="K5908" s="191"/>
      <c r="L5908" s="191"/>
      <c r="M5908" s="191"/>
      <c r="N5908" s="191"/>
    </row>
    <row r="5909" spans="1:14" s="434" customFormat="1">
      <c r="A5909" s="191"/>
      <c r="B5909" s="191"/>
      <c r="C5909" s="63"/>
      <c r="D5909" s="191"/>
      <c r="E5909" s="63"/>
      <c r="F5909" s="63"/>
      <c r="G5909" s="191"/>
      <c r="H5909" s="191"/>
      <c r="I5909" s="191"/>
      <c r="J5909" s="191"/>
      <c r="K5909" s="191"/>
      <c r="L5909" s="191"/>
      <c r="M5909" s="191"/>
      <c r="N5909" s="191"/>
    </row>
    <row r="5910" spans="1:14" s="434" customFormat="1">
      <c r="A5910" s="191"/>
      <c r="B5910" s="191"/>
      <c r="C5910" s="63"/>
      <c r="D5910" s="191"/>
      <c r="E5910" s="63"/>
      <c r="F5910" s="63"/>
      <c r="G5910" s="191"/>
      <c r="H5910" s="191"/>
      <c r="I5910" s="191"/>
      <c r="J5910" s="191"/>
      <c r="K5910" s="191"/>
      <c r="L5910" s="191"/>
      <c r="M5910" s="191"/>
      <c r="N5910" s="191"/>
    </row>
    <row r="5911" spans="1:14" s="434" customFormat="1">
      <c r="A5911" s="191"/>
      <c r="B5911" s="191"/>
      <c r="C5911" s="63"/>
      <c r="D5911" s="191"/>
      <c r="E5911" s="63"/>
      <c r="F5911" s="63"/>
      <c r="G5911" s="191"/>
      <c r="H5911" s="191"/>
      <c r="I5911" s="191"/>
      <c r="J5911" s="191"/>
      <c r="K5911" s="191"/>
      <c r="L5911" s="191"/>
      <c r="M5911" s="191"/>
      <c r="N5911" s="191"/>
    </row>
    <row r="5912" spans="1:14" s="434" customFormat="1">
      <c r="A5912" s="191"/>
      <c r="B5912" s="191"/>
      <c r="C5912" s="63"/>
      <c r="D5912" s="191"/>
      <c r="E5912" s="63"/>
      <c r="F5912" s="63"/>
      <c r="G5912" s="191"/>
      <c r="H5912" s="191"/>
      <c r="I5912" s="191"/>
      <c r="J5912" s="191"/>
      <c r="K5912" s="191"/>
      <c r="L5912" s="191"/>
      <c r="M5912" s="191"/>
      <c r="N5912" s="191"/>
    </row>
    <row r="5913" spans="1:14" s="434" customFormat="1">
      <c r="A5913" s="191"/>
      <c r="B5913" s="191"/>
      <c r="C5913" s="63"/>
      <c r="D5913" s="191"/>
      <c r="E5913" s="63"/>
      <c r="F5913" s="63"/>
      <c r="G5913" s="191"/>
      <c r="H5913" s="191"/>
      <c r="I5913" s="191"/>
      <c r="J5913" s="191"/>
      <c r="K5913" s="191"/>
      <c r="L5913" s="191"/>
      <c r="M5913" s="191"/>
      <c r="N5913" s="191"/>
    </row>
    <row r="5914" spans="1:14" s="434" customFormat="1">
      <c r="A5914" s="191"/>
      <c r="B5914" s="191"/>
      <c r="C5914" s="63"/>
      <c r="D5914" s="191"/>
      <c r="E5914" s="63"/>
      <c r="F5914" s="63"/>
      <c r="G5914" s="191"/>
      <c r="H5914" s="191"/>
      <c r="I5914" s="191"/>
      <c r="J5914" s="191"/>
      <c r="K5914" s="191"/>
      <c r="L5914" s="191"/>
      <c r="M5914" s="191"/>
      <c r="N5914" s="191"/>
    </row>
    <row r="5915" spans="1:14" s="434" customFormat="1">
      <c r="A5915" s="191"/>
      <c r="B5915" s="191"/>
      <c r="C5915" s="63"/>
      <c r="D5915" s="191"/>
      <c r="E5915" s="63"/>
      <c r="F5915" s="63"/>
      <c r="G5915" s="191"/>
      <c r="H5915" s="191"/>
      <c r="I5915" s="191"/>
      <c r="J5915" s="191"/>
      <c r="K5915" s="191"/>
      <c r="L5915" s="191"/>
      <c r="M5915" s="191"/>
      <c r="N5915" s="191"/>
    </row>
    <row r="5916" spans="1:14" s="434" customFormat="1">
      <c r="A5916" s="191"/>
      <c r="B5916" s="191"/>
      <c r="C5916" s="63"/>
      <c r="D5916" s="191"/>
      <c r="E5916" s="63"/>
      <c r="F5916" s="63"/>
      <c r="G5916" s="191"/>
      <c r="H5916" s="191"/>
      <c r="I5916" s="191"/>
      <c r="J5916" s="191"/>
      <c r="K5916" s="191"/>
      <c r="L5916" s="191"/>
      <c r="M5916" s="191"/>
      <c r="N5916" s="191"/>
    </row>
    <row r="5917" spans="1:14" s="434" customFormat="1">
      <c r="A5917" s="191"/>
      <c r="B5917" s="191"/>
      <c r="C5917" s="63"/>
      <c r="D5917" s="191"/>
      <c r="E5917" s="63"/>
      <c r="F5917" s="63"/>
      <c r="G5917" s="191"/>
      <c r="H5917" s="191"/>
      <c r="I5917" s="191"/>
      <c r="J5917" s="191"/>
      <c r="K5917" s="191"/>
      <c r="L5917" s="191"/>
      <c r="M5917" s="191"/>
      <c r="N5917" s="191"/>
    </row>
    <row r="5918" spans="1:14" s="434" customFormat="1">
      <c r="A5918" s="191"/>
      <c r="B5918" s="191"/>
      <c r="C5918" s="63"/>
      <c r="D5918" s="191"/>
      <c r="E5918" s="63"/>
      <c r="F5918" s="63"/>
      <c r="G5918" s="191"/>
      <c r="H5918" s="191"/>
      <c r="I5918" s="191"/>
      <c r="J5918" s="191"/>
      <c r="K5918" s="191"/>
      <c r="L5918" s="191"/>
      <c r="M5918" s="191"/>
      <c r="N5918" s="191"/>
    </row>
    <row r="5919" spans="1:14" s="434" customFormat="1">
      <c r="A5919" s="191"/>
      <c r="B5919" s="191"/>
      <c r="C5919" s="63"/>
      <c r="D5919" s="191"/>
      <c r="E5919" s="63"/>
      <c r="F5919" s="63"/>
      <c r="G5919" s="191"/>
      <c r="H5919" s="191"/>
      <c r="I5919" s="191"/>
      <c r="J5919" s="191"/>
      <c r="K5919" s="191"/>
      <c r="L5919" s="191"/>
      <c r="M5919" s="191"/>
      <c r="N5919" s="191"/>
    </row>
    <row r="5920" spans="1:14" s="434" customFormat="1">
      <c r="A5920" s="191"/>
      <c r="B5920" s="191"/>
      <c r="C5920" s="63"/>
      <c r="D5920" s="191"/>
      <c r="E5920" s="63"/>
      <c r="F5920" s="63"/>
      <c r="G5920" s="191"/>
      <c r="H5920" s="191"/>
      <c r="I5920" s="191"/>
      <c r="J5920" s="191"/>
      <c r="K5920" s="191"/>
      <c r="L5920" s="191"/>
      <c r="M5920" s="191"/>
      <c r="N5920" s="191"/>
    </row>
    <row r="5921" spans="1:14" s="434" customFormat="1">
      <c r="A5921" s="191"/>
      <c r="B5921" s="191"/>
      <c r="C5921" s="63"/>
      <c r="D5921" s="191"/>
      <c r="E5921" s="63"/>
      <c r="F5921" s="63"/>
      <c r="G5921" s="191"/>
      <c r="H5921" s="191"/>
      <c r="I5921" s="191"/>
      <c r="J5921" s="191"/>
      <c r="K5921" s="191"/>
      <c r="L5921" s="191"/>
      <c r="M5921" s="191"/>
      <c r="N5921" s="191"/>
    </row>
    <row r="5922" spans="1:14" s="434" customFormat="1">
      <c r="A5922" s="191"/>
      <c r="B5922" s="191"/>
      <c r="C5922" s="63"/>
      <c r="D5922" s="191"/>
      <c r="E5922" s="63"/>
      <c r="F5922" s="63"/>
      <c r="G5922" s="191"/>
      <c r="H5922" s="191"/>
      <c r="I5922" s="191"/>
      <c r="J5922" s="191"/>
      <c r="K5922" s="191"/>
      <c r="L5922" s="191"/>
      <c r="M5922" s="191"/>
      <c r="N5922" s="191"/>
    </row>
    <row r="5923" spans="1:14" s="434" customFormat="1">
      <c r="A5923" s="191"/>
      <c r="B5923" s="191"/>
      <c r="C5923" s="63"/>
      <c r="D5923" s="191"/>
      <c r="E5923" s="63"/>
      <c r="F5923" s="63"/>
      <c r="G5923" s="191"/>
      <c r="H5923" s="191"/>
      <c r="I5923" s="191"/>
      <c r="J5923" s="191"/>
      <c r="K5923" s="191"/>
      <c r="L5923" s="191"/>
      <c r="M5923" s="191"/>
      <c r="N5923" s="191"/>
    </row>
    <row r="5924" spans="1:14" s="434" customFormat="1">
      <c r="A5924" s="191"/>
      <c r="B5924" s="191"/>
      <c r="C5924" s="63"/>
      <c r="D5924" s="191"/>
      <c r="E5924" s="63"/>
      <c r="F5924" s="63"/>
      <c r="G5924" s="191"/>
      <c r="H5924" s="191"/>
      <c r="I5924" s="191"/>
      <c r="J5924" s="191"/>
      <c r="K5924" s="191"/>
      <c r="L5924" s="191"/>
      <c r="M5924" s="191"/>
      <c r="N5924" s="191"/>
    </row>
    <row r="5925" spans="1:14" s="434" customFormat="1">
      <c r="A5925" s="191"/>
      <c r="B5925" s="191"/>
      <c r="C5925" s="63"/>
      <c r="D5925" s="191"/>
      <c r="E5925" s="63"/>
      <c r="F5925" s="63"/>
      <c r="G5925" s="191"/>
      <c r="H5925" s="191"/>
      <c r="I5925" s="191"/>
      <c r="J5925" s="191"/>
      <c r="K5925" s="191"/>
      <c r="L5925" s="191"/>
      <c r="M5925" s="191"/>
      <c r="N5925" s="191"/>
    </row>
    <row r="5926" spans="1:14" s="434" customFormat="1">
      <c r="A5926" s="191"/>
      <c r="B5926" s="191"/>
      <c r="C5926" s="63"/>
      <c r="D5926" s="191"/>
      <c r="E5926" s="63"/>
      <c r="F5926" s="63"/>
      <c r="G5926" s="191"/>
      <c r="H5926" s="191"/>
      <c r="I5926" s="191"/>
      <c r="J5926" s="191"/>
      <c r="K5926" s="191"/>
      <c r="L5926" s="191"/>
      <c r="M5926" s="191"/>
      <c r="N5926" s="191"/>
    </row>
    <row r="5927" spans="1:14" s="434" customFormat="1">
      <c r="A5927" s="191"/>
      <c r="B5927" s="191"/>
      <c r="C5927" s="63"/>
      <c r="D5927" s="191"/>
      <c r="E5927" s="63"/>
      <c r="F5927" s="63"/>
      <c r="G5927" s="191"/>
      <c r="H5927" s="191"/>
      <c r="I5927" s="191"/>
      <c r="J5927" s="191"/>
      <c r="K5927" s="191"/>
      <c r="L5927" s="191"/>
      <c r="M5927" s="191"/>
      <c r="N5927" s="191"/>
    </row>
    <row r="5928" spans="1:14" s="434" customFormat="1">
      <c r="A5928" s="191"/>
      <c r="B5928" s="191"/>
      <c r="C5928" s="63"/>
      <c r="D5928" s="191"/>
      <c r="E5928" s="63"/>
      <c r="F5928" s="63"/>
      <c r="G5928" s="191"/>
      <c r="H5928" s="191"/>
      <c r="I5928" s="191"/>
      <c r="J5928" s="191"/>
      <c r="K5928" s="191"/>
      <c r="L5928" s="191"/>
      <c r="M5928" s="191"/>
      <c r="N5928" s="191"/>
    </row>
    <row r="5929" spans="1:14" s="434" customFormat="1">
      <c r="A5929" s="191"/>
      <c r="B5929" s="191"/>
      <c r="C5929" s="63"/>
      <c r="D5929" s="191"/>
      <c r="E5929" s="63"/>
      <c r="F5929" s="63"/>
      <c r="G5929" s="191"/>
      <c r="H5929" s="191"/>
      <c r="I5929" s="191"/>
      <c r="J5929" s="191"/>
      <c r="K5929" s="191"/>
      <c r="L5929" s="191"/>
      <c r="M5929" s="191"/>
      <c r="N5929" s="191"/>
    </row>
    <row r="5930" spans="1:14" s="434" customFormat="1">
      <c r="A5930" s="191"/>
      <c r="B5930" s="191"/>
      <c r="C5930" s="63"/>
      <c r="D5930" s="191"/>
      <c r="E5930" s="63"/>
      <c r="F5930" s="63"/>
      <c r="G5930" s="191"/>
      <c r="H5930" s="191"/>
      <c r="I5930" s="191"/>
      <c r="J5930" s="191"/>
      <c r="K5930" s="191"/>
      <c r="L5930" s="191"/>
      <c r="M5930" s="191"/>
      <c r="N5930" s="191"/>
    </row>
    <row r="5931" spans="1:14" s="434" customFormat="1">
      <c r="A5931" s="191"/>
      <c r="B5931" s="191"/>
      <c r="C5931" s="63"/>
      <c r="D5931" s="191"/>
      <c r="E5931" s="63"/>
      <c r="F5931" s="63"/>
      <c r="G5931" s="191"/>
      <c r="H5931" s="191"/>
      <c r="I5931" s="191"/>
      <c r="J5931" s="191"/>
      <c r="K5931" s="191"/>
      <c r="L5931" s="191"/>
      <c r="M5931" s="191"/>
      <c r="N5931" s="191"/>
    </row>
    <row r="5932" spans="1:14" s="434" customFormat="1">
      <c r="A5932" s="191"/>
      <c r="B5932" s="191"/>
      <c r="C5932" s="63"/>
      <c r="D5932" s="191"/>
      <c r="E5932" s="63"/>
      <c r="F5932" s="63"/>
      <c r="G5932" s="191"/>
      <c r="H5932" s="191"/>
      <c r="I5932" s="191"/>
      <c r="J5932" s="191"/>
      <c r="K5932" s="191"/>
      <c r="L5932" s="191"/>
      <c r="M5932" s="191"/>
      <c r="N5932" s="191"/>
    </row>
    <row r="5933" spans="1:14" s="434" customFormat="1">
      <c r="A5933" s="191"/>
      <c r="B5933" s="191"/>
      <c r="C5933" s="63"/>
      <c r="D5933" s="191"/>
      <c r="E5933" s="63"/>
      <c r="F5933" s="63"/>
      <c r="G5933" s="191"/>
      <c r="H5933" s="191"/>
      <c r="I5933" s="191"/>
      <c r="J5933" s="191"/>
      <c r="K5933" s="191"/>
      <c r="L5933" s="191"/>
      <c r="M5933" s="191"/>
      <c r="N5933" s="191"/>
    </row>
    <row r="5934" spans="1:14" s="434" customFormat="1">
      <c r="A5934" s="191"/>
      <c r="B5934" s="191"/>
      <c r="C5934" s="63"/>
      <c r="D5934" s="191"/>
      <c r="E5934" s="63"/>
      <c r="F5934" s="63"/>
      <c r="G5934" s="191"/>
      <c r="H5934" s="191"/>
      <c r="I5934" s="191"/>
      <c r="J5934" s="191"/>
      <c r="K5934" s="191"/>
      <c r="L5934" s="191"/>
      <c r="M5934" s="191"/>
      <c r="N5934" s="191"/>
    </row>
    <row r="5935" spans="1:14" s="434" customFormat="1">
      <c r="A5935" s="191"/>
      <c r="B5935" s="191"/>
      <c r="C5935" s="63"/>
      <c r="D5935" s="191"/>
      <c r="E5935" s="63"/>
      <c r="F5935" s="63"/>
      <c r="G5935" s="191"/>
      <c r="H5935" s="191"/>
      <c r="I5935" s="191"/>
      <c r="J5935" s="191"/>
      <c r="K5935" s="191"/>
      <c r="L5935" s="191"/>
      <c r="M5935" s="191"/>
      <c r="N5935" s="191"/>
    </row>
    <row r="5936" spans="1:14" s="434" customFormat="1">
      <c r="A5936" s="191"/>
      <c r="B5936" s="191"/>
      <c r="C5936" s="63"/>
      <c r="D5936" s="191"/>
      <c r="E5936" s="63"/>
      <c r="F5936" s="63"/>
      <c r="G5936" s="191"/>
      <c r="H5936" s="191"/>
      <c r="I5936" s="191"/>
      <c r="J5936" s="191"/>
      <c r="K5936" s="191"/>
      <c r="L5936" s="191"/>
      <c r="M5936" s="191"/>
      <c r="N5936" s="191"/>
    </row>
    <row r="5937" spans="1:14" s="434" customFormat="1">
      <c r="A5937" s="191"/>
      <c r="B5937" s="191"/>
      <c r="C5937" s="63"/>
      <c r="D5937" s="191"/>
      <c r="E5937" s="63"/>
      <c r="F5937" s="63"/>
      <c r="G5937" s="191"/>
      <c r="H5937" s="191"/>
      <c r="I5937" s="191"/>
      <c r="J5937" s="191"/>
      <c r="K5937" s="191"/>
      <c r="L5937" s="191"/>
      <c r="M5937" s="191"/>
      <c r="N5937" s="191"/>
    </row>
    <row r="5938" spans="1:14" s="434" customFormat="1">
      <c r="A5938" s="191"/>
      <c r="B5938" s="191"/>
      <c r="C5938" s="63"/>
      <c r="D5938" s="191"/>
      <c r="E5938" s="63"/>
      <c r="F5938" s="63"/>
      <c r="G5938" s="191"/>
      <c r="H5938" s="191"/>
      <c r="I5938" s="191"/>
      <c r="J5938" s="191"/>
      <c r="K5938" s="191"/>
      <c r="L5938" s="191"/>
      <c r="M5938" s="191"/>
      <c r="N5938" s="191"/>
    </row>
    <row r="5939" spans="1:14" s="434" customFormat="1">
      <c r="A5939" s="191"/>
      <c r="B5939" s="191"/>
      <c r="C5939" s="63"/>
      <c r="D5939" s="191"/>
      <c r="E5939" s="63"/>
      <c r="F5939" s="63"/>
      <c r="G5939" s="191"/>
      <c r="H5939" s="191"/>
      <c r="I5939" s="191"/>
      <c r="J5939" s="191"/>
      <c r="K5939" s="191"/>
      <c r="L5939" s="191"/>
      <c r="M5939" s="191"/>
      <c r="N5939" s="191"/>
    </row>
    <row r="5940" spans="1:14" s="434" customFormat="1">
      <c r="A5940" s="191"/>
      <c r="B5940" s="191"/>
      <c r="C5940" s="63"/>
      <c r="D5940" s="191"/>
      <c r="E5940" s="63"/>
      <c r="F5940" s="63"/>
      <c r="G5940" s="191"/>
      <c r="H5940" s="191"/>
      <c r="I5940" s="191"/>
      <c r="J5940" s="191"/>
      <c r="K5940" s="191"/>
      <c r="L5940" s="191"/>
      <c r="M5940" s="191"/>
      <c r="N5940" s="191"/>
    </row>
    <row r="5941" spans="1:14" s="434" customFormat="1">
      <c r="A5941" s="191"/>
      <c r="B5941" s="191"/>
      <c r="C5941" s="63"/>
      <c r="D5941" s="191"/>
      <c r="E5941" s="63"/>
      <c r="F5941" s="63"/>
      <c r="G5941" s="191"/>
      <c r="H5941" s="191"/>
      <c r="I5941" s="191"/>
      <c r="J5941" s="191"/>
      <c r="K5941" s="191"/>
      <c r="L5941" s="191"/>
      <c r="M5941" s="191"/>
      <c r="N5941" s="191"/>
    </row>
    <row r="5942" spans="1:14" s="434" customFormat="1">
      <c r="A5942" s="191"/>
      <c r="B5942" s="191"/>
      <c r="C5942" s="63"/>
      <c r="D5942" s="191"/>
      <c r="E5942" s="63"/>
      <c r="F5942" s="63"/>
      <c r="G5942" s="191"/>
      <c r="H5942" s="191"/>
      <c r="I5942" s="191"/>
      <c r="J5942" s="191"/>
      <c r="K5942" s="191"/>
      <c r="L5942" s="191"/>
      <c r="M5942" s="191"/>
      <c r="N5942" s="191"/>
    </row>
    <row r="5943" spans="1:14" s="434" customFormat="1">
      <c r="A5943" s="191"/>
      <c r="B5943" s="191"/>
      <c r="C5943" s="63"/>
      <c r="D5943" s="191"/>
      <c r="E5943" s="63"/>
      <c r="F5943" s="63"/>
      <c r="G5943" s="191"/>
      <c r="H5943" s="191"/>
      <c r="I5943" s="191"/>
      <c r="J5943" s="191"/>
      <c r="K5943" s="191"/>
      <c r="L5943" s="191"/>
      <c r="M5943" s="191"/>
      <c r="N5943" s="191"/>
    </row>
    <row r="5944" spans="1:14" s="434" customFormat="1">
      <c r="A5944" s="191"/>
      <c r="B5944" s="191"/>
      <c r="C5944" s="63"/>
      <c r="D5944" s="191"/>
      <c r="E5944" s="63"/>
      <c r="F5944" s="63"/>
      <c r="G5944" s="191"/>
      <c r="H5944" s="191"/>
      <c r="I5944" s="191"/>
      <c r="J5944" s="191"/>
      <c r="K5944" s="191"/>
      <c r="L5944" s="191"/>
      <c r="M5944" s="191"/>
      <c r="N5944" s="191"/>
    </row>
    <row r="5945" spans="1:14" s="434" customFormat="1">
      <c r="A5945" s="191"/>
      <c r="B5945" s="191"/>
      <c r="C5945" s="63"/>
      <c r="D5945" s="191"/>
      <c r="E5945" s="63"/>
      <c r="F5945" s="63"/>
      <c r="G5945" s="191"/>
      <c r="H5945" s="191"/>
      <c r="I5945" s="191"/>
      <c r="J5945" s="191"/>
      <c r="K5945" s="191"/>
      <c r="L5945" s="191"/>
      <c r="M5945" s="191"/>
      <c r="N5945" s="191"/>
    </row>
    <row r="5946" spans="1:14" s="434" customFormat="1">
      <c r="A5946" s="191"/>
      <c r="B5946" s="191"/>
      <c r="C5946" s="63"/>
      <c r="D5946" s="191"/>
      <c r="E5946" s="63"/>
      <c r="F5946" s="63"/>
      <c r="G5946" s="191"/>
      <c r="H5946" s="191"/>
      <c r="I5946" s="191"/>
      <c r="J5946" s="191"/>
      <c r="K5946" s="191"/>
      <c r="L5946" s="191"/>
      <c r="M5946" s="191"/>
      <c r="N5946" s="191"/>
    </row>
    <row r="5947" spans="1:14" s="434" customFormat="1">
      <c r="A5947" s="191"/>
      <c r="B5947" s="191"/>
      <c r="C5947" s="63"/>
      <c r="D5947" s="191"/>
      <c r="E5947" s="63"/>
      <c r="F5947" s="63"/>
      <c r="G5947" s="191"/>
      <c r="H5947" s="191"/>
      <c r="I5947" s="191"/>
      <c r="J5947" s="191"/>
      <c r="K5947" s="191"/>
      <c r="L5947" s="191"/>
      <c r="M5947" s="191"/>
      <c r="N5947" s="191"/>
    </row>
    <row r="5948" spans="1:14" s="434" customFormat="1">
      <c r="A5948" s="191"/>
      <c r="B5948" s="191"/>
      <c r="C5948" s="63"/>
      <c r="D5948" s="191"/>
      <c r="E5948" s="63"/>
      <c r="F5948" s="63"/>
      <c r="G5948" s="191"/>
      <c r="H5948" s="191"/>
      <c r="I5948" s="191"/>
      <c r="J5948" s="191"/>
      <c r="K5948" s="191"/>
      <c r="L5948" s="191"/>
      <c r="M5948" s="191"/>
      <c r="N5948" s="191"/>
    </row>
    <row r="5949" spans="1:14" s="434" customFormat="1">
      <c r="A5949" s="191"/>
      <c r="B5949" s="191"/>
      <c r="C5949" s="63"/>
      <c r="D5949" s="191"/>
      <c r="E5949" s="63"/>
      <c r="F5949" s="63"/>
      <c r="G5949" s="191"/>
      <c r="H5949" s="191"/>
      <c r="I5949" s="191"/>
      <c r="J5949" s="191"/>
      <c r="K5949" s="191"/>
      <c r="L5949" s="191"/>
      <c r="M5949" s="191"/>
      <c r="N5949" s="191"/>
    </row>
    <row r="5950" spans="1:14" s="434" customFormat="1">
      <c r="A5950" s="191"/>
      <c r="B5950" s="191"/>
      <c r="C5950" s="63"/>
      <c r="D5950" s="191"/>
      <c r="E5950" s="63"/>
      <c r="F5950" s="63"/>
      <c r="G5950" s="191"/>
      <c r="H5950" s="191"/>
      <c r="I5950" s="191"/>
      <c r="J5950" s="191"/>
      <c r="K5950" s="191"/>
      <c r="L5950" s="191"/>
      <c r="M5950" s="191"/>
      <c r="N5950" s="191"/>
    </row>
    <row r="5951" spans="1:14" s="434" customFormat="1">
      <c r="A5951" s="191"/>
      <c r="B5951" s="191"/>
      <c r="C5951" s="63"/>
      <c r="D5951" s="191"/>
      <c r="E5951" s="63"/>
      <c r="F5951" s="63"/>
      <c r="G5951" s="191"/>
      <c r="H5951" s="191"/>
      <c r="I5951" s="191"/>
      <c r="J5951" s="191"/>
      <c r="K5951" s="191"/>
      <c r="L5951" s="191"/>
      <c r="M5951" s="191"/>
      <c r="N5951" s="191"/>
    </row>
    <row r="5952" spans="1:14" s="434" customFormat="1">
      <c r="A5952" s="191"/>
      <c r="B5952" s="191"/>
      <c r="C5952" s="63"/>
      <c r="D5952" s="191"/>
      <c r="E5952" s="63"/>
      <c r="F5952" s="63"/>
      <c r="G5952" s="191"/>
      <c r="H5952" s="191"/>
      <c r="I5952" s="191"/>
      <c r="J5952" s="191"/>
      <c r="K5952" s="191"/>
      <c r="L5952" s="191"/>
      <c r="M5952" s="191"/>
      <c r="N5952" s="191"/>
    </row>
    <row r="5953" spans="1:14" s="434" customFormat="1">
      <c r="A5953" s="191"/>
      <c r="B5953" s="191"/>
      <c r="C5953" s="63"/>
      <c r="D5953" s="191"/>
      <c r="E5953" s="63"/>
      <c r="F5953" s="63"/>
      <c r="G5953" s="191"/>
      <c r="H5953" s="191"/>
      <c r="I5953" s="191"/>
      <c r="J5953" s="191"/>
      <c r="K5953" s="191"/>
      <c r="L5953" s="191"/>
      <c r="M5953" s="191"/>
      <c r="N5953" s="191"/>
    </row>
    <row r="5954" spans="1:14" s="434" customFormat="1">
      <c r="A5954" s="191"/>
      <c r="B5954" s="191"/>
      <c r="C5954" s="63"/>
      <c r="D5954" s="191"/>
      <c r="E5954" s="63"/>
      <c r="F5954" s="63"/>
      <c r="G5954" s="191"/>
      <c r="H5954" s="191"/>
      <c r="I5954" s="191"/>
      <c r="J5954" s="191"/>
      <c r="K5954" s="191"/>
      <c r="L5954" s="191"/>
      <c r="M5954" s="191"/>
      <c r="N5954" s="191"/>
    </row>
    <row r="5955" spans="1:14" s="434" customFormat="1">
      <c r="A5955" s="191"/>
      <c r="B5955" s="191"/>
      <c r="C5955" s="63"/>
      <c r="D5955" s="191"/>
      <c r="E5955" s="63"/>
      <c r="F5955" s="63"/>
      <c r="G5955" s="191"/>
      <c r="H5955" s="191"/>
      <c r="I5955" s="191"/>
      <c r="J5955" s="191"/>
      <c r="K5955" s="191"/>
      <c r="L5955" s="191"/>
      <c r="M5955" s="191"/>
      <c r="N5955" s="191"/>
    </row>
    <row r="5956" spans="1:14" s="434" customFormat="1">
      <c r="A5956" s="191"/>
      <c r="B5956" s="191"/>
      <c r="C5956" s="63"/>
      <c r="D5956" s="191"/>
      <c r="E5956" s="63"/>
      <c r="F5956" s="63"/>
      <c r="G5956" s="191"/>
      <c r="H5956" s="191"/>
      <c r="I5956" s="191"/>
      <c r="J5956" s="191"/>
      <c r="K5956" s="191"/>
      <c r="L5956" s="191"/>
      <c r="M5956" s="191"/>
      <c r="N5956" s="191"/>
    </row>
    <row r="5957" spans="1:14" s="434" customFormat="1">
      <c r="A5957" s="191"/>
      <c r="B5957" s="191"/>
      <c r="C5957" s="63"/>
      <c r="D5957" s="191"/>
      <c r="E5957" s="63"/>
      <c r="F5957" s="63"/>
      <c r="G5957" s="191"/>
      <c r="H5957" s="191"/>
      <c r="I5957" s="191"/>
      <c r="J5957" s="191"/>
      <c r="K5957" s="191"/>
      <c r="L5957" s="191"/>
      <c r="M5957" s="191"/>
      <c r="N5957" s="191"/>
    </row>
    <row r="5958" spans="1:14" s="434" customFormat="1">
      <c r="A5958" s="191"/>
      <c r="B5958" s="191"/>
      <c r="C5958" s="63"/>
      <c r="D5958" s="191"/>
      <c r="E5958" s="63"/>
      <c r="F5958" s="63"/>
      <c r="G5958" s="191"/>
      <c r="H5958" s="191"/>
      <c r="I5958" s="191"/>
      <c r="J5958" s="191"/>
      <c r="K5958" s="191"/>
      <c r="L5958" s="191"/>
      <c r="M5958" s="191"/>
      <c r="N5958" s="191"/>
    </row>
    <row r="5959" spans="1:14" s="434" customFormat="1">
      <c r="A5959" s="191"/>
      <c r="B5959" s="191"/>
      <c r="C5959" s="63"/>
      <c r="D5959" s="191"/>
      <c r="E5959" s="63"/>
      <c r="F5959" s="63"/>
      <c r="G5959" s="191"/>
      <c r="H5959" s="191"/>
      <c r="I5959" s="191"/>
      <c r="J5959" s="191"/>
      <c r="K5959" s="191"/>
      <c r="L5959" s="191"/>
      <c r="M5959" s="191"/>
      <c r="N5959" s="191"/>
    </row>
    <row r="5960" spans="1:14" s="434" customFormat="1">
      <c r="A5960" s="191"/>
      <c r="B5960" s="191"/>
      <c r="C5960" s="63"/>
      <c r="D5960" s="191"/>
      <c r="E5960" s="63"/>
      <c r="F5960" s="63"/>
      <c r="G5960" s="191"/>
      <c r="H5960" s="191"/>
      <c r="I5960" s="191"/>
      <c r="J5960" s="191"/>
      <c r="K5960" s="191"/>
      <c r="L5960" s="191"/>
      <c r="M5960" s="191"/>
      <c r="N5960" s="191"/>
    </row>
    <row r="5961" spans="1:14" s="434" customFormat="1">
      <c r="A5961" s="191"/>
      <c r="B5961" s="191"/>
      <c r="C5961" s="63"/>
      <c r="D5961" s="191"/>
      <c r="E5961" s="63"/>
      <c r="F5961" s="63"/>
      <c r="G5961" s="191"/>
      <c r="H5961" s="191"/>
      <c r="I5961" s="191"/>
      <c r="J5961" s="191"/>
      <c r="K5961" s="191"/>
      <c r="L5961" s="191"/>
      <c r="M5961" s="191"/>
      <c r="N5961" s="191"/>
    </row>
    <row r="5962" spans="1:14" s="434" customFormat="1">
      <c r="A5962" s="191"/>
      <c r="B5962" s="191"/>
      <c r="C5962" s="63"/>
      <c r="D5962" s="191"/>
      <c r="E5962" s="63"/>
      <c r="F5962" s="63"/>
      <c r="G5962" s="191"/>
      <c r="H5962" s="191"/>
      <c r="I5962" s="191"/>
      <c r="J5962" s="191"/>
      <c r="K5962" s="191"/>
      <c r="L5962" s="191"/>
      <c r="M5962" s="191"/>
      <c r="N5962" s="191"/>
    </row>
    <row r="5963" spans="1:14" s="434" customFormat="1">
      <c r="A5963" s="191"/>
      <c r="B5963" s="191"/>
      <c r="C5963" s="63"/>
      <c r="D5963" s="191"/>
      <c r="E5963" s="63"/>
      <c r="F5963" s="63"/>
      <c r="G5963" s="191"/>
      <c r="H5963" s="191"/>
      <c r="I5963" s="191"/>
      <c r="J5963" s="191"/>
      <c r="K5963" s="191"/>
      <c r="L5963" s="191"/>
      <c r="M5963" s="191"/>
      <c r="N5963" s="191"/>
    </row>
    <row r="5964" spans="1:14" s="434" customFormat="1">
      <c r="A5964" s="191"/>
      <c r="B5964" s="191"/>
      <c r="C5964" s="63"/>
      <c r="D5964" s="191"/>
      <c r="E5964" s="63"/>
      <c r="F5964" s="63"/>
      <c r="G5964" s="191"/>
      <c r="H5964" s="191"/>
      <c r="I5964" s="191"/>
      <c r="J5964" s="191"/>
      <c r="K5964" s="191"/>
      <c r="L5964" s="191"/>
      <c r="M5964" s="191"/>
      <c r="N5964" s="191"/>
    </row>
    <row r="5965" spans="1:14" s="434" customFormat="1">
      <c r="A5965" s="191"/>
      <c r="B5965" s="191"/>
      <c r="C5965" s="63"/>
      <c r="D5965" s="191"/>
      <c r="E5965" s="63"/>
      <c r="F5965" s="63"/>
      <c r="G5965" s="191"/>
      <c r="H5965" s="191"/>
      <c r="I5965" s="191"/>
      <c r="J5965" s="191"/>
      <c r="K5965" s="191"/>
      <c r="L5965" s="191"/>
      <c r="M5965" s="191"/>
      <c r="N5965" s="191"/>
    </row>
    <row r="5966" spans="1:14" s="434" customFormat="1">
      <c r="A5966" s="191"/>
      <c r="B5966" s="191"/>
      <c r="C5966" s="63"/>
      <c r="D5966" s="191"/>
      <c r="E5966" s="63"/>
      <c r="F5966" s="63"/>
      <c r="G5966" s="191"/>
      <c r="H5966" s="191"/>
      <c r="I5966" s="191"/>
      <c r="J5966" s="191"/>
      <c r="K5966" s="191"/>
      <c r="L5966" s="191"/>
      <c r="M5966" s="191"/>
      <c r="N5966" s="191"/>
    </row>
    <row r="5967" spans="1:14" s="434" customFormat="1">
      <c r="A5967" s="191"/>
      <c r="B5967" s="191"/>
      <c r="C5967" s="63"/>
      <c r="D5967" s="191"/>
      <c r="E5967" s="63"/>
      <c r="F5967" s="63"/>
      <c r="G5967" s="191"/>
      <c r="H5967" s="191"/>
      <c r="I5967" s="191"/>
      <c r="J5967" s="191"/>
      <c r="K5967" s="191"/>
      <c r="L5967" s="191"/>
      <c r="M5967" s="191"/>
      <c r="N5967" s="191"/>
    </row>
    <row r="5968" spans="1:14" s="434" customFormat="1">
      <c r="A5968" s="191"/>
      <c r="B5968" s="191"/>
      <c r="C5968" s="63"/>
      <c r="D5968" s="191"/>
      <c r="E5968" s="63"/>
      <c r="F5968" s="63"/>
      <c r="G5968" s="191"/>
      <c r="H5968" s="191"/>
      <c r="I5968" s="191"/>
      <c r="J5968" s="191"/>
      <c r="K5968" s="191"/>
      <c r="L5968" s="191"/>
      <c r="M5968" s="191"/>
      <c r="N5968" s="191"/>
    </row>
    <row r="5969" spans="1:14" s="434" customFormat="1">
      <c r="A5969" s="191"/>
      <c r="B5969" s="191"/>
      <c r="C5969" s="63"/>
      <c r="D5969" s="191"/>
      <c r="E5969" s="63"/>
      <c r="F5969" s="63"/>
      <c r="G5969" s="191"/>
      <c r="H5969" s="191"/>
      <c r="I5969" s="191"/>
      <c r="J5969" s="191"/>
      <c r="K5969" s="191"/>
      <c r="L5969" s="191"/>
      <c r="M5969" s="191"/>
      <c r="N5969" s="191"/>
    </row>
    <row r="5970" spans="1:14" s="434" customFormat="1">
      <c r="A5970" s="191"/>
      <c r="B5970" s="191"/>
      <c r="C5970" s="63"/>
      <c r="D5970" s="191"/>
      <c r="E5970" s="63"/>
      <c r="F5970" s="63"/>
      <c r="G5970" s="191"/>
      <c r="H5970" s="191"/>
      <c r="I5970" s="191"/>
      <c r="J5970" s="191"/>
      <c r="K5970" s="191"/>
      <c r="L5970" s="191"/>
      <c r="M5970" s="191"/>
      <c r="N5970" s="191"/>
    </row>
    <row r="5971" spans="1:14" s="434" customFormat="1">
      <c r="A5971" s="191"/>
      <c r="B5971" s="191"/>
      <c r="C5971" s="63"/>
      <c r="D5971" s="191"/>
      <c r="E5971" s="63"/>
      <c r="F5971" s="63"/>
      <c r="G5971" s="191"/>
      <c r="H5971" s="191"/>
      <c r="I5971" s="191"/>
      <c r="J5971" s="191"/>
      <c r="K5971" s="191"/>
      <c r="L5971" s="191"/>
      <c r="M5971" s="191"/>
      <c r="N5971" s="191"/>
    </row>
    <row r="5972" spans="1:14" s="434" customFormat="1">
      <c r="A5972" s="191"/>
      <c r="B5972" s="191"/>
      <c r="C5972" s="63"/>
      <c r="D5972" s="191"/>
      <c r="E5972" s="63"/>
      <c r="F5972" s="63"/>
      <c r="G5972" s="191"/>
      <c r="H5972" s="191"/>
      <c r="I5972" s="191"/>
      <c r="J5972" s="191"/>
      <c r="K5972" s="191"/>
      <c r="L5972" s="191"/>
      <c r="M5972" s="191"/>
      <c r="N5972" s="191"/>
    </row>
    <row r="5973" spans="1:14" s="434" customFormat="1">
      <c r="A5973" s="191"/>
      <c r="B5973" s="191"/>
      <c r="C5973" s="63"/>
      <c r="D5973" s="191"/>
      <c r="E5973" s="63"/>
      <c r="F5973" s="63"/>
      <c r="G5973" s="191"/>
      <c r="H5973" s="191"/>
      <c r="I5973" s="191"/>
      <c r="J5973" s="191"/>
      <c r="K5973" s="191"/>
      <c r="L5973" s="191"/>
      <c r="M5973" s="191"/>
      <c r="N5973" s="191"/>
    </row>
    <row r="5974" spans="1:14" s="434" customFormat="1">
      <c r="A5974" s="191"/>
      <c r="B5974" s="191"/>
      <c r="C5974" s="63"/>
      <c r="D5974" s="191"/>
      <c r="E5974" s="63"/>
      <c r="F5974" s="63"/>
      <c r="G5974" s="191"/>
      <c r="H5974" s="191"/>
      <c r="I5974" s="191"/>
      <c r="J5974" s="191"/>
      <c r="K5974" s="191"/>
      <c r="L5974" s="191"/>
      <c r="M5974" s="191"/>
      <c r="N5974" s="191"/>
    </row>
    <row r="5975" spans="1:14" s="434" customFormat="1">
      <c r="A5975" s="191"/>
      <c r="B5975" s="191"/>
      <c r="C5975" s="63"/>
      <c r="D5975" s="191"/>
      <c r="E5975" s="63"/>
      <c r="F5975" s="63"/>
      <c r="G5975" s="191"/>
      <c r="H5975" s="191"/>
      <c r="I5975" s="191"/>
      <c r="J5975" s="191"/>
      <c r="K5975" s="191"/>
      <c r="L5975" s="191"/>
      <c r="M5975" s="191"/>
      <c r="N5975" s="191"/>
    </row>
    <row r="5976" spans="1:14" s="434" customFormat="1">
      <c r="A5976" s="191"/>
      <c r="B5976" s="191"/>
      <c r="C5976" s="63"/>
      <c r="D5976" s="191"/>
      <c r="E5976" s="63"/>
      <c r="F5976" s="63"/>
      <c r="G5976" s="191"/>
      <c r="H5976" s="191"/>
      <c r="I5976" s="191"/>
      <c r="J5976" s="191"/>
      <c r="K5976" s="191"/>
      <c r="L5976" s="191"/>
      <c r="M5976" s="191"/>
      <c r="N5976" s="191"/>
    </row>
    <row r="5977" spans="1:14" s="434" customFormat="1">
      <c r="A5977" s="191"/>
      <c r="B5977" s="191"/>
      <c r="C5977" s="63"/>
      <c r="D5977" s="191"/>
      <c r="E5977" s="63"/>
      <c r="F5977" s="63"/>
      <c r="G5977" s="191"/>
      <c r="H5977" s="191"/>
      <c r="I5977" s="191"/>
      <c r="J5977" s="191"/>
      <c r="K5977" s="191"/>
      <c r="L5977" s="191"/>
      <c r="M5977" s="191"/>
      <c r="N5977" s="191"/>
    </row>
    <row r="5978" spans="1:14" s="434" customFormat="1">
      <c r="A5978" s="191"/>
      <c r="B5978" s="191"/>
      <c r="C5978" s="63"/>
      <c r="D5978" s="191"/>
      <c r="E5978" s="63"/>
      <c r="F5978" s="63"/>
      <c r="G5978" s="191"/>
      <c r="H5978" s="191"/>
      <c r="I5978" s="191"/>
      <c r="J5978" s="191"/>
      <c r="K5978" s="191"/>
      <c r="L5978" s="191"/>
      <c r="M5978" s="191"/>
      <c r="N5978" s="191"/>
    </row>
    <row r="5979" spans="1:14" s="434" customFormat="1">
      <c r="A5979" s="191"/>
      <c r="B5979" s="191"/>
      <c r="C5979" s="63"/>
      <c r="D5979" s="191"/>
      <c r="E5979" s="63"/>
      <c r="F5979" s="63"/>
      <c r="G5979" s="191"/>
      <c r="H5979" s="191"/>
      <c r="I5979" s="191"/>
      <c r="J5979" s="191"/>
      <c r="K5979" s="191"/>
      <c r="L5979" s="191"/>
      <c r="M5979" s="191"/>
      <c r="N5979" s="191"/>
    </row>
    <row r="5980" spans="1:14" s="434" customFormat="1">
      <c r="A5980" s="191"/>
      <c r="B5980" s="191"/>
      <c r="C5980" s="63"/>
      <c r="D5980" s="191"/>
      <c r="E5980" s="63"/>
      <c r="F5980" s="63"/>
      <c r="G5980" s="191"/>
      <c r="H5980" s="191"/>
      <c r="I5980" s="191"/>
      <c r="J5980" s="191"/>
      <c r="K5980" s="191"/>
      <c r="L5980" s="191"/>
      <c r="M5980" s="191"/>
      <c r="N5980" s="191"/>
    </row>
    <row r="5981" spans="1:14" s="434" customFormat="1">
      <c r="A5981" s="191"/>
      <c r="B5981" s="191"/>
      <c r="C5981" s="63"/>
      <c r="D5981" s="191"/>
      <c r="E5981" s="63"/>
      <c r="F5981" s="63"/>
      <c r="G5981" s="191"/>
      <c r="H5981" s="191"/>
      <c r="I5981" s="191"/>
      <c r="J5981" s="191"/>
      <c r="K5981" s="191"/>
      <c r="L5981" s="191"/>
      <c r="M5981" s="191"/>
      <c r="N5981" s="191"/>
    </row>
    <row r="5982" spans="1:14" s="434" customFormat="1">
      <c r="A5982" s="191"/>
      <c r="B5982" s="191"/>
      <c r="C5982" s="63"/>
      <c r="D5982" s="191"/>
      <c r="E5982" s="63"/>
      <c r="F5982" s="63"/>
      <c r="G5982" s="191"/>
      <c r="H5982" s="191"/>
      <c r="I5982" s="191"/>
      <c r="J5982" s="191"/>
      <c r="K5982" s="191"/>
      <c r="L5982" s="191"/>
      <c r="M5982" s="191"/>
      <c r="N5982" s="191"/>
    </row>
    <row r="5983" spans="1:14" s="434" customFormat="1">
      <c r="A5983" s="191"/>
      <c r="B5983" s="191"/>
      <c r="C5983" s="63"/>
      <c r="D5983" s="191"/>
      <c r="E5983" s="63"/>
      <c r="F5983" s="63"/>
      <c r="G5983" s="191"/>
      <c r="H5983" s="191"/>
      <c r="I5983" s="191"/>
      <c r="J5983" s="191"/>
      <c r="K5983" s="191"/>
      <c r="L5983" s="191"/>
      <c r="M5983" s="191"/>
      <c r="N5983" s="191"/>
    </row>
    <row r="5984" spans="1:14" s="434" customFormat="1">
      <c r="A5984" s="191"/>
      <c r="B5984" s="191"/>
      <c r="C5984" s="63"/>
      <c r="D5984" s="191"/>
      <c r="E5984" s="63"/>
      <c r="F5984" s="63"/>
      <c r="G5984" s="191"/>
      <c r="H5984" s="191"/>
      <c r="I5984" s="191"/>
      <c r="J5984" s="191"/>
      <c r="K5984" s="191"/>
      <c r="L5984" s="191"/>
      <c r="M5984" s="191"/>
      <c r="N5984" s="191"/>
    </row>
    <row r="5985" spans="1:14" s="434" customFormat="1">
      <c r="A5985" s="191"/>
      <c r="B5985" s="191"/>
      <c r="C5985" s="63"/>
      <c r="D5985" s="191"/>
      <c r="E5985" s="63"/>
      <c r="F5985" s="63"/>
      <c r="G5985" s="191"/>
      <c r="H5985" s="191"/>
      <c r="I5985" s="191"/>
      <c r="J5985" s="191"/>
      <c r="K5985" s="191"/>
      <c r="L5985" s="191"/>
      <c r="M5985" s="191"/>
      <c r="N5985" s="191"/>
    </row>
    <row r="5986" spans="1:14" s="434" customFormat="1">
      <c r="A5986" s="191"/>
      <c r="B5986" s="191"/>
      <c r="C5986" s="63"/>
      <c r="D5986" s="191"/>
      <c r="E5986" s="63"/>
      <c r="F5986" s="63"/>
      <c r="G5986" s="191"/>
      <c r="H5986" s="191"/>
      <c r="I5986" s="191"/>
      <c r="J5986" s="191"/>
      <c r="K5986" s="191"/>
      <c r="L5986" s="191"/>
      <c r="M5986" s="191"/>
      <c r="N5986" s="191"/>
    </row>
    <row r="5987" spans="1:14" s="434" customFormat="1">
      <c r="A5987" s="191"/>
      <c r="B5987" s="191"/>
      <c r="C5987" s="63"/>
      <c r="D5987" s="191"/>
      <c r="E5987" s="63"/>
      <c r="F5987" s="63"/>
      <c r="G5987" s="191"/>
      <c r="H5987" s="191"/>
      <c r="I5987" s="191"/>
      <c r="J5987" s="191"/>
      <c r="K5987" s="191"/>
      <c r="L5987" s="191"/>
      <c r="M5987" s="191"/>
      <c r="N5987" s="191"/>
    </row>
    <row r="5988" spans="1:14" s="434" customFormat="1">
      <c r="A5988" s="191"/>
      <c r="B5988" s="191"/>
      <c r="C5988" s="63"/>
      <c r="D5988" s="191"/>
      <c r="E5988" s="63"/>
      <c r="F5988" s="63"/>
      <c r="G5988" s="191"/>
      <c r="H5988" s="191"/>
      <c r="I5988" s="191"/>
      <c r="J5988" s="191"/>
      <c r="K5988" s="191"/>
      <c r="L5988" s="191"/>
      <c r="M5988" s="191"/>
      <c r="N5988" s="191"/>
    </row>
    <row r="5989" spans="1:14" s="434" customFormat="1">
      <c r="A5989" s="191"/>
      <c r="B5989" s="191"/>
      <c r="C5989" s="63"/>
      <c r="D5989" s="191"/>
      <c r="E5989" s="63"/>
      <c r="F5989" s="63"/>
      <c r="G5989" s="191"/>
      <c r="H5989" s="191"/>
      <c r="I5989" s="191"/>
      <c r="J5989" s="191"/>
      <c r="K5989" s="191"/>
      <c r="L5989" s="191"/>
      <c r="M5989" s="191"/>
      <c r="N5989" s="191"/>
    </row>
    <row r="5990" spans="1:14" s="434" customFormat="1">
      <c r="A5990" s="191"/>
      <c r="B5990" s="191"/>
      <c r="C5990" s="63"/>
      <c r="D5990" s="191"/>
      <c r="E5990" s="63"/>
      <c r="F5990" s="63"/>
      <c r="G5990" s="191"/>
      <c r="H5990" s="191"/>
      <c r="I5990" s="191"/>
      <c r="J5990" s="191"/>
      <c r="K5990" s="191"/>
      <c r="L5990" s="191"/>
      <c r="M5990" s="191"/>
      <c r="N5990" s="191"/>
    </row>
    <row r="5991" spans="1:14" s="434" customFormat="1">
      <c r="A5991" s="191"/>
      <c r="B5991" s="191"/>
      <c r="C5991" s="63"/>
      <c r="D5991" s="191"/>
      <c r="E5991" s="63"/>
      <c r="F5991" s="63"/>
      <c r="G5991" s="191"/>
      <c r="H5991" s="191"/>
      <c r="I5991" s="191"/>
      <c r="J5991" s="191"/>
      <c r="K5991" s="191"/>
      <c r="L5991" s="191"/>
      <c r="M5991" s="191"/>
      <c r="N5991" s="191"/>
    </row>
    <row r="5992" spans="1:14" s="434" customFormat="1">
      <c r="A5992" s="191"/>
      <c r="B5992" s="191"/>
      <c r="C5992" s="63"/>
      <c r="D5992" s="191"/>
      <c r="E5992" s="63"/>
      <c r="F5992" s="63"/>
      <c r="G5992" s="191"/>
      <c r="H5992" s="191"/>
      <c r="I5992" s="191"/>
      <c r="J5992" s="191"/>
      <c r="K5992" s="191"/>
      <c r="L5992" s="191"/>
      <c r="M5992" s="191"/>
      <c r="N5992" s="191"/>
    </row>
    <row r="5993" spans="1:14" s="434" customFormat="1">
      <c r="A5993" s="191"/>
      <c r="B5993" s="191"/>
      <c r="C5993" s="63"/>
      <c r="D5993" s="191"/>
      <c r="E5993" s="63"/>
      <c r="F5993" s="63"/>
      <c r="G5993" s="191"/>
      <c r="H5993" s="191"/>
      <c r="I5993" s="191"/>
      <c r="J5993" s="191"/>
      <c r="K5993" s="191"/>
      <c r="L5993" s="191"/>
      <c r="M5993" s="191"/>
      <c r="N5993" s="191"/>
    </row>
    <row r="5994" spans="1:14" s="434" customFormat="1">
      <c r="A5994" s="191"/>
      <c r="B5994" s="191"/>
      <c r="C5994" s="63"/>
      <c r="D5994" s="191"/>
      <c r="E5994" s="63"/>
      <c r="F5994" s="63"/>
      <c r="G5994" s="191"/>
      <c r="H5994" s="191"/>
      <c r="I5994" s="191"/>
      <c r="J5994" s="191"/>
      <c r="K5994" s="191"/>
      <c r="L5994" s="191"/>
      <c r="M5994" s="191"/>
      <c r="N5994" s="191"/>
    </row>
    <row r="5995" spans="1:14" s="434" customFormat="1">
      <c r="A5995" s="191"/>
      <c r="B5995" s="191"/>
      <c r="C5995" s="63"/>
      <c r="D5995" s="191"/>
      <c r="E5995" s="63"/>
      <c r="F5995" s="63"/>
      <c r="G5995" s="191"/>
      <c r="H5995" s="191"/>
      <c r="I5995" s="191"/>
      <c r="J5995" s="191"/>
      <c r="K5995" s="191"/>
      <c r="L5995" s="191"/>
      <c r="M5995" s="191"/>
      <c r="N5995" s="191"/>
    </row>
    <row r="5996" spans="1:14" s="434" customFormat="1">
      <c r="A5996" s="191"/>
      <c r="B5996" s="191"/>
      <c r="C5996" s="63"/>
      <c r="D5996" s="191"/>
      <c r="E5996" s="63"/>
      <c r="F5996" s="63"/>
      <c r="G5996" s="191"/>
      <c r="H5996" s="191"/>
      <c r="I5996" s="191"/>
      <c r="J5996" s="191"/>
      <c r="K5996" s="191"/>
      <c r="L5996" s="191"/>
      <c r="M5996" s="191"/>
      <c r="N5996" s="191"/>
    </row>
    <row r="5997" spans="1:14" s="434" customFormat="1">
      <c r="A5997" s="191"/>
      <c r="B5997" s="191"/>
      <c r="C5997" s="63"/>
      <c r="D5997" s="191"/>
      <c r="E5997" s="63"/>
      <c r="F5997" s="63"/>
      <c r="G5997" s="191"/>
      <c r="H5997" s="191"/>
      <c r="I5997" s="191"/>
      <c r="J5997" s="191"/>
      <c r="K5997" s="191"/>
      <c r="L5997" s="191"/>
      <c r="M5997" s="191"/>
      <c r="N5997" s="191"/>
    </row>
    <row r="5998" spans="1:14" s="434" customFormat="1">
      <c r="A5998" s="191"/>
      <c r="B5998" s="191"/>
      <c r="C5998" s="63"/>
      <c r="D5998" s="191"/>
      <c r="E5998" s="63"/>
      <c r="F5998" s="63"/>
      <c r="G5998" s="191"/>
      <c r="H5998" s="191"/>
      <c r="I5998" s="191"/>
      <c r="J5998" s="191"/>
      <c r="K5998" s="191"/>
      <c r="L5998" s="191"/>
      <c r="M5998" s="191"/>
      <c r="N5998" s="191"/>
    </row>
    <row r="5999" spans="1:14" s="434" customFormat="1">
      <c r="A5999" s="191"/>
      <c r="B5999" s="191"/>
      <c r="C5999" s="63"/>
      <c r="D5999" s="191"/>
      <c r="E5999" s="63"/>
      <c r="F5999" s="63"/>
      <c r="G5999" s="191"/>
      <c r="H5999" s="191"/>
      <c r="I5999" s="191"/>
      <c r="J5999" s="191"/>
      <c r="K5999" s="191"/>
      <c r="L5999" s="191"/>
      <c r="M5999" s="191"/>
      <c r="N5999" s="191"/>
    </row>
    <row r="6000" spans="1:14" s="434" customFormat="1">
      <c r="A6000" s="191"/>
      <c r="B6000" s="191"/>
      <c r="C6000" s="63"/>
      <c r="D6000" s="191"/>
      <c r="E6000" s="63"/>
      <c r="F6000" s="63"/>
      <c r="G6000" s="191"/>
      <c r="H6000" s="191"/>
      <c r="I6000" s="191"/>
      <c r="J6000" s="191"/>
      <c r="K6000" s="191"/>
      <c r="L6000" s="191"/>
      <c r="M6000" s="191"/>
      <c r="N6000" s="191"/>
    </row>
    <row r="6001" spans="1:14" s="434" customFormat="1">
      <c r="A6001" s="191"/>
      <c r="B6001" s="191"/>
      <c r="C6001" s="63"/>
      <c r="D6001" s="191"/>
      <c r="E6001" s="63"/>
      <c r="F6001" s="63"/>
      <c r="G6001" s="191"/>
      <c r="H6001" s="191"/>
      <c r="I6001" s="191"/>
      <c r="J6001" s="191"/>
      <c r="K6001" s="191"/>
      <c r="L6001" s="191"/>
      <c r="M6001" s="191"/>
      <c r="N6001" s="191"/>
    </row>
    <row r="6002" spans="1:14" s="434" customFormat="1">
      <c r="A6002" s="191"/>
      <c r="B6002" s="191"/>
      <c r="C6002" s="63"/>
      <c r="D6002" s="191"/>
      <c r="E6002" s="63"/>
      <c r="F6002" s="63"/>
      <c r="G6002" s="191"/>
      <c r="H6002" s="191"/>
      <c r="I6002" s="191"/>
      <c r="J6002" s="191"/>
      <c r="K6002" s="191"/>
      <c r="L6002" s="191"/>
      <c r="M6002" s="191"/>
      <c r="N6002" s="191"/>
    </row>
    <row r="6003" spans="1:14" s="434" customFormat="1">
      <c r="A6003" s="191"/>
      <c r="B6003" s="191"/>
      <c r="C6003" s="63"/>
      <c r="D6003" s="191"/>
      <c r="E6003" s="63"/>
      <c r="F6003" s="63"/>
      <c r="G6003" s="191"/>
      <c r="H6003" s="191"/>
      <c r="I6003" s="191"/>
      <c r="J6003" s="191"/>
      <c r="K6003" s="191"/>
      <c r="L6003" s="191"/>
      <c r="M6003" s="191"/>
      <c r="N6003" s="191"/>
    </row>
    <row r="6004" spans="1:14" s="434" customFormat="1">
      <c r="A6004" s="191"/>
      <c r="B6004" s="191"/>
      <c r="C6004" s="63"/>
      <c r="D6004" s="191"/>
      <c r="E6004" s="63"/>
      <c r="F6004" s="63"/>
      <c r="G6004" s="191"/>
      <c r="H6004" s="191"/>
      <c r="I6004" s="191"/>
      <c r="J6004" s="191"/>
      <c r="K6004" s="191"/>
      <c r="L6004" s="191"/>
      <c r="M6004" s="191"/>
      <c r="N6004" s="191"/>
    </row>
    <row r="6005" spans="1:14" s="434" customFormat="1">
      <c r="A6005" s="191"/>
      <c r="B6005" s="191"/>
      <c r="C6005" s="63"/>
      <c r="D6005" s="191"/>
      <c r="E6005" s="63"/>
      <c r="F6005" s="63"/>
      <c r="G6005" s="191"/>
      <c r="H6005" s="191"/>
      <c r="I6005" s="191"/>
      <c r="J6005" s="191"/>
      <c r="K6005" s="191"/>
      <c r="L6005" s="191"/>
      <c r="M6005" s="191"/>
      <c r="N6005" s="191"/>
    </row>
    <row r="6006" spans="1:14" s="434" customFormat="1">
      <c r="A6006" s="191"/>
      <c r="B6006" s="191"/>
      <c r="C6006" s="63"/>
      <c r="D6006" s="191"/>
      <c r="E6006" s="63"/>
      <c r="F6006" s="63"/>
      <c r="G6006" s="191"/>
      <c r="H6006" s="191"/>
      <c r="I6006" s="191"/>
      <c r="J6006" s="191"/>
      <c r="K6006" s="191"/>
      <c r="L6006" s="191"/>
      <c r="M6006" s="191"/>
      <c r="N6006" s="191"/>
    </row>
    <row r="6007" spans="1:14" s="434" customFormat="1">
      <c r="A6007" s="191"/>
      <c r="B6007" s="191"/>
      <c r="C6007" s="63"/>
      <c r="D6007" s="191"/>
      <c r="E6007" s="63"/>
      <c r="F6007" s="63"/>
      <c r="G6007" s="191"/>
      <c r="H6007" s="191"/>
      <c r="I6007" s="191"/>
      <c r="J6007" s="191"/>
      <c r="K6007" s="191"/>
      <c r="L6007" s="191"/>
      <c r="M6007" s="191"/>
      <c r="N6007" s="191"/>
    </row>
    <row r="6008" spans="1:14" s="434" customFormat="1">
      <c r="A6008" s="191"/>
      <c r="B6008" s="191"/>
      <c r="C6008" s="63"/>
      <c r="D6008" s="191"/>
      <c r="E6008" s="63"/>
      <c r="F6008" s="63"/>
      <c r="G6008" s="191"/>
      <c r="H6008" s="191"/>
      <c r="I6008" s="191"/>
      <c r="J6008" s="191"/>
      <c r="K6008" s="191"/>
      <c r="L6008" s="191"/>
      <c r="M6008" s="191"/>
      <c r="N6008" s="191"/>
    </row>
    <row r="6009" spans="1:14" s="434" customFormat="1">
      <c r="A6009" s="191"/>
      <c r="B6009" s="191"/>
      <c r="C6009" s="63"/>
      <c r="D6009" s="191"/>
      <c r="E6009" s="63"/>
      <c r="F6009" s="63"/>
      <c r="G6009" s="191"/>
      <c r="H6009" s="191"/>
      <c r="I6009" s="191"/>
      <c r="J6009" s="191"/>
      <c r="K6009" s="191"/>
      <c r="L6009" s="191"/>
      <c r="M6009" s="191"/>
      <c r="N6009" s="191"/>
    </row>
    <row r="6010" spans="1:14" s="434" customFormat="1">
      <c r="A6010" s="191"/>
      <c r="B6010" s="191"/>
      <c r="C6010" s="63"/>
      <c r="D6010" s="191"/>
      <c r="E6010" s="63"/>
      <c r="F6010" s="63"/>
      <c r="G6010" s="191"/>
      <c r="H6010" s="191"/>
      <c r="I6010" s="191"/>
      <c r="J6010" s="191"/>
      <c r="K6010" s="191"/>
      <c r="L6010" s="191"/>
      <c r="M6010" s="191"/>
      <c r="N6010" s="191"/>
    </row>
    <row r="6011" spans="1:14" s="434" customFormat="1">
      <c r="A6011" s="191"/>
      <c r="B6011" s="191"/>
      <c r="C6011" s="63"/>
      <c r="D6011" s="191"/>
      <c r="E6011" s="63"/>
      <c r="F6011" s="63"/>
      <c r="G6011" s="191"/>
      <c r="H6011" s="191"/>
      <c r="I6011" s="191"/>
      <c r="J6011" s="191"/>
      <c r="K6011" s="191"/>
      <c r="L6011" s="191"/>
      <c r="M6011" s="191"/>
      <c r="N6011" s="191"/>
    </row>
    <row r="6012" spans="1:14" s="434" customFormat="1">
      <c r="A6012" s="191"/>
      <c r="B6012" s="191"/>
      <c r="C6012" s="63"/>
      <c r="D6012" s="191"/>
      <c r="E6012" s="63"/>
      <c r="F6012" s="63"/>
      <c r="G6012" s="191"/>
      <c r="H6012" s="191"/>
      <c r="I6012" s="191"/>
      <c r="J6012" s="191"/>
      <c r="K6012" s="191"/>
      <c r="L6012" s="191"/>
      <c r="M6012" s="191"/>
      <c r="N6012" s="191"/>
    </row>
    <row r="6013" spans="1:14" s="434" customFormat="1">
      <c r="A6013" s="191"/>
      <c r="B6013" s="191"/>
      <c r="C6013" s="63"/>
      <c r="D6013" s="191"/>
      <c r="E6013" s="63"/>
      <c r="F6013" s="63"/>
      <c r="G6013" s="191"/>
      <c r="H6013" s="191"/>
      <c r="I6013" s="191"/>
      <c r="J6013" s="191"/>
      <c r="K6013" s="191"/>
      <c r="L6013" s="191"/>
      <c r="M6013" s="191"/>
      <c r="N6013" s="191"/>
    </row>
    <row r="6014" spans="1:14" s="434" customFormat="1">
      <c r="A6014" s="191"/>
      <c r="B6014" s="191"/>
      <c r="C6014" s="63"/>
      <c r="D6014" s="191"/>
      <c r="E6014" s="63"/>
      <c r="F6014" s="63"/>
      <c r="G6014" s="191"/>
      <c r="H6014" s="191"/>
      <c r="I6014" s="191"/>
      <c r="J6014" s="191"/>
      <c r="K6014" s="191"/>
      <c r="L6014" s="191"/>
      <c r="M6014" s="191"/>
      <c r="N6014" s="191"/>
    </row>
    <row r="6015" spans="1:14" s="434" customFormat="1">
      <c r="A6015" s="191"/>
      <c r="B6015" s="191"/>
      <c r="C6015" s="63"/>
      <c r="D6015" s="191"/>
      <c r="E6015" s="63"/>
      <c r="F6015" s="63"/>
      <c r="G6015" s="191"/>
      <c r="H6015" s="191"/>
      <c r="I6015" s="191"/>
      <c r="J6015" s="191"/>
      <c r="K6015" s="191"/>
      <c r="L6015" s="191"/>
      <c r="M6015" s="191"/>
      <c r="N6015" s="191"/>
    </row>
    <row r="6016" spans="1:14" s="434" customFormat="1">
      <c r="A6016" s="191"/>
      <c r="B6016" s="191"/>
      <c r="C6016" s="63"/>
      <c r="D6016" s="191"/>
      <c r="E6016" s="63"/>
      <c r="F6016" s="63"/>
      <c r="G6016" s="191"/>
      <c r="H6016" s="191"/>
      <c r="I6016" s="191"/>
      <c r="J6016" s="191"/>
      <c r="K6016" s="191"/>
      <c r="L6016" s="191"/>
      <c r="M6016" s="191"/>
      <c r="N6016" s="191"/>
    </row>
    <row r="6017" spans="1:14" s="434" customFormat="1">
      <c r="A6017" s="191"/>
      <c r="B6017" s="191"/>
      <c r="C6017" s="63"/>
      <c r="D6017" s="191"/>
      <c r="E6017" s="63"/>
      <c r="F6017" s="63"/>
      <c r="G6017" s="191"/>
      <c r="H6017" s="191"/>
      <c r="I6017" s="191"/>
      <c r="J6017" s="191"/>
      <c r="K6017" s="191"/>
      <c r="L6017" s="191"/>
      <c r="M6017" s="191"/>
      <c r="N6017" s="191"/>
    </row>
    <row r="6018" spans="1:14" s="434" customFormat="1">
      <c r="A6018" s="191"/>
      <c r="B6018" s="191"/>
      <c r="C6018" s="63"/>
      <c r="D6018" s="191"/>
      <c r="E6018" s="63"/>
      <c r="F6018" s="63"/>
      <c r="G6018" s="191"/>
      <c r="H6018" s="191"/>
      <c r="I6018" s="191"/>
      <c r="J6018" s="191"/>
      <c r="K6018" s="191"/>
      <c r="L6018" s="191"/>
      <c r="M6018" s="191"/>
      <c r="N6018" s="191"/>
    </row>
    <row r="6019" spans="1:14" s="434" customFormat="1">
      <c r="A6019" s="191"/>
      <c r="B6019" s="191"/>
      <c r="C6019" s="63"/>
      <c r="D6019" s="191"/>
      <c r="E6019" s="63"/>
      <c r="F6019" s="63"/>
      <c r="G6019" s="191"/>
      <c r="H6019" s="191"/>
      <c r="I6019" s="191"/>
      <c r="J6019" s="191"/>
      <c r="K6019" s="191"/>
      <c r="L6019" s="191"/>
      <c r="M6019" s="191"/>
      <c r="N6019" s="191"/>
    </row>
    <row r="6020" spans="1:14" s="434" customFormat="1">
      <c r="A6020" s="191"/>
      <c r="B6020" s="191"/>
      <c r="C6020" s="63"/>
      <c r="D6020" s="191"/>
      <c r="E6020" s="63"/>
      <c r="F6020" s="63"/>
      <c r="G6020" s="191"/>
      <c r="H6020" s="191"/>
      <c r="I6020" s="191"/>
      <c r="J6020" s="191"/>
      <c r="K6020" s="191"/>
      <c r="L6020" s="191"/>
      <c r="M6020" s="191"/>
      <c r="N6020" s="191"/>
    </row>
    <row r="6021" spans="1:14" s="434" customFormat="1">
      <c r="A6021" s="191"/>
      <c r="B6021" s="191"/>
      <c r="C6021" s="63"/>
      <c r="D6021" s="191"/>
      <c r="E6021" s="63"/>
      <c r="F6021" s="63"/>
      <c r="G6021" s="191"/>
      <c r="H6021" s="191"/>
      <c r="I6021" s="191"/>
      <c r="J6021" s="191"/>
      <c r="K6021" s="191"/>
      <c r="L6021" s="191"/>
      <c r="M6021" s="191"/>
      <c r="N6021" s="191"/>
    </row>
    <row r="6022" spans="1:14" s="434" customFormat="1">
      <c r="A6022" s="191"/>
      <c r="B6022" s="191"/>
      <c r="C6022" s="63"/>
      <c r="D6022" s="191"/>
      <c r="E6022" s="63"/>
      <c r="F6022" s="63"/>
      <c r="G6022" s="191"/>
      <c r="H6022" s="191"/>
      <c r="I6022" s="191"/>
      <c r="J6022" s="191"/>
      <c r="K6022" s="191"/>
      <c r="L6022" s="191"/>
      <c r="M6022" s="191"/>
      <c r="N6022" s="191"/>
    </row>
    <row r="6023" spans="1:14" s="434" customFormat="1">
      <c r="A6023" s="191"/>
      <c r="B6023" s="191"/>
      <c r="C6023" s="63"/>
      <c r="D6023" s="191"/>
      <c r="E6023" s="63"/>
      <c r="F6023" s="63"/>
      <c r="G6023" s="191"/>
      <c r="H6023" s="191"/>
      <c r="I6023" s="191"/>
      <c r="J6023" s="191"/>
      <c r="K6023" s="191"/>
      <c r="L6023" s="191"/>
      <c r="M6023" s="191"/>
      <c r="N6023" s="191"/>
    </row>
    <row r="6024" spans="1:14" s="434" customFormat="1">
      <c r="A6024" s="191"/>
      <c r="B6024" s="191"/>
      <c r="C6024" s="63"/>
      <c r="D6024" s="191"/>
      <c r="E6024" s="63"/>
      <c r="F6024" s="63"/>
      <c r="G6024" s="191"/>
      <c r="H6024" s="191"/>
      <c r="I6024" s="191"/>
      <c r="J6024" s="191"/>
      <c r="K6024" s="191"/>
      <c r="L6024" s="191"/>
      <c r="M6024" s="191"/>
      <c r="N6024" s="191"/>
    </row>
    <row r="6025" spans="1:14" s="434" customFormat="1">
      <c r="A6025" s="191"/>
      <c r="B6025" s="191"/>
      <c r="C6025" s="63"/>
      <c r="D6025" s="191"/>
      <c r="E6025" s="63"/>
      <c r="F6025" s="63"/>
      <c r="G6025" s="191"/>
      <c r="H6025" s="191"/>
      <c r="I6025" s="191"/>
      <c r="J6025" s="191"/>
      <c r="K6025" s="191"/>
      <c r="L6025" s="191"/>
      <c r="M6025" s="191"/>
      <c r="N6025" s="191"/>
    </row>
    <row r="6026" spans="1:14" s="434" customFormat="1">
      <c r="A6026" s="191"/>
      <c r="B6026" s="191"/>
      <c r="C6026" s="63"/>
      <c r="D6026" s="191"/>
      <c r="E6026" s="63"/>
      <c r="F6026" s="63"/>
      <c r="G6026" s="191"/>
      <c r="H6026" s="191"/>
      <c r="I6026" s="191"/>
      <c r="J6026" s="191"/>
      <c r="K6026" s="191"/>
      <c r="L6026" s="191"/>
      <c r="M6026" s="191"/>
      <c r="N6026" s="191"/>
    </row>
    <row r="6027" spans="1:14" s="434" customFormat="1">
      <c r="A6027" s="191"/>
      <c r="B6027" s="191"/>
      <c r="C6027" s="63"/>
      <c r="D6027" s="191"/>
      <c r="E6027" s="63"/>
      <c r="F6027" s="63"/>
      <c r="G6027" s="191"/>
      <c r="H6027" s="191"/>
      <c r="I6027" s="191"/>
      <c r="J6027" s="191"/>
      <c r="K6027" s="191"/>
      <c r="L6027" s="191"/>
      <c r="M6027" s="191"/>
      <c r="N6027" s="191"/>
    </row>
    <row r="6028" spans="1:14" s="434" customFormat="1">
      <c r="A6028" s="191"/>
      <c r="B6028" s="191"/>
      <c r="C6028" s="63"/>
      <c r="D6028" s="191"/>
      <c r="E6028" s="63"/>
      <c r="F6028" s="63"/>
      <c r="G6028" s="191"/>
      <c r="H6028" s="191"/>
      <c r="I6028" s="191"/>
      <c r="J6028" s="191"/>
      <c r="K6028" s="191"/>
      <c r="L6028" s="191"/>
      <c r="M6028" s="191"/>
      <c r="N6028" s="191"/>
    </row>
    <row r="6029" spans="1:14" s="434" customFormat="1">
      <c r="A6029" s="191"/>
      <c r="B6029" s="191"/>
      <c r="C6029" s="63"/>
      <c r="D6029" s="191"/>
      <c r="E6029" s="63"/>
      <c r="F6029" s="63"/>
      <c r="G6029" s="191"/>
      <c r="H6029" s="191"/>
      <c r="I6029" s="191"/>
      <c r="J6029" s="191"/>
      <c r="K6029" s="191"/>
      <c r="L6029" s="191"/>
      <c r="M6029" s="191"/>
      <c r="N6029" s="191"/>
    </row>
    <row r="6030" spans="1:14" s="434" customFormat="1">
      <c r="A6030" s="191"/>
      <c r="B6030" s="191"/>
      <c r="C6030" s="63"/>
      <c r="D6030" s="191"/>
      <c r="E6030" s="63"/>
      <c r="F6030" s="63"/>
      <c r="G6030" s="191"/>
      <c r="H6030" s="191"/>
      <c r="I6030" s="191"/>
      <c r="J6030" s="191"/>
      <c r="K6030" s="191"/>
      <c r="L6030" s="191"/>
      <c r="M6030" s="191"/>
      <c r="N6030" s="191"/>
    </row>
    <row r="6031" spans="1:14" s="434" customFormat="1">
      <c r="A6031" s="191"/>
      <c r="B6031" s="191"/>
      <c r="C6031" s="63"/>
      <c r="D6031" s="191"/>
      <c r="E6031" s="63"/>
      <c r="F6031" s="63"/>
      <c r="G6031" s="191"/>
      <c r="H6031" s="191"/>
      <c r="I6031" s="191"/>
      <c r="J6031" s="191"/>
      <c r="K6031" s="191"/>
      <c r="L6031" s="191"/>
      <c r="M6031" s="191"/>
      <c r="N6031" s="191"/>
    </row>
    <row r="6032" spans="1:14" s="434" customFormat="1">
      <c r="A6032" s="191"/>
      <c r="B6032" s="191"/>
      <c r="C6032" s="63"/>
      <c r="D6032" s="191"/>
      <c r="E6032" s="63"/>
      <c r="F6032" s="63"/>
      <c r="G6032" s="191"/>
      <c r="H6032" s="191"/>
      <c r="I6032" s="191"/>
      <c r="J6032" s="191"/>
      <c r="K6032" s="191"/>
      <c r="L6032" s="191"/>
      <c r="M6032" s="191"/>
      <c r="N6032" s="191"/>
    </row>
    <row r="6033" spans="1:14" s="434" customFormat="1">
      <c r="A6033" s="191"/>
      <c r="B6033" s="191"/>
      <c r="C6033" s="63"/>
      <c r="D6033" s="191"/>
      <c r="E6033" s="63"/>
      <c r="F6033" s="63"/>
      <c r="G6033" s="191"/>
      <c r="H6033" s="191"/>
      <c r="I6033" s="191"/>
      <c r="J6033" s="191"/>
      <c r="K6033" s="191"/>
      <c r="L6033" s="191"/>
      <c r="M6033" s="191"/>
      <c r="N6033" s="191"/>
    </row>
    <row r="6034" spans="1:14" s="434" customFormat="1">
      <c r="A6034" s="191"/>
      <c r="B6034" s="191"/>
      <c r="C6034" s="63"/>
      <c r="D6034" s="191"/>
      <c r="E6034" s="63"/>
      <c r="F6034" s="63"/>
      <c r="G6034" s="191"/>
      <c r="H6034" s="191"/>
      <c r="I6034" s="191"/>
      <c r="J6034" s="191"/>
      <c r="K6034" s="191"/>
      <c r="L6034" s="191"/>
      <c r="M6034" s="191"/>
      <c r="N6034" s="191"/>
    </row>
    <row r="6035" spans="1:14" s="434" customFormat="1">
      <c r="A6035" s="191"/>
      <c r="B6035" s="191"/>
      <c r="C6035" s="63"/>
      <c r="D6035" s="191"/>
      <c r="E6035" s="63"/>
      <c r="F6035" s="63"/>
      <c r="G6035" s="191"/>
      <c r="H6035" s="191"/>
      <c r="I6035" s="191"/>
      <c r="J6035" s="191"/>
      <c r="K6035" s="191"/>
      <c r="L6035" s="191"/>
      <c r="M6035" s="191"/>
      <c r="N6035" s="191"/>
    </row>
    <row r="6036" spans="1:14" s="434" customFormat="1">
      <c r="A6036" s="191"/>
      <c r="B6036" s="191"/>
      <c r="C6036" s="63"/>
      <c r="D6036" s="191"/>
      <c r="E6036" s="63"/>
      <c r="F6036" s="63"/>
      <c r="G6036" s="191"/>
      <c r="H6036" s="191"/>
      <c r="I6036" s="191"/>
      <c r="J6036" s="191"/>
      <c r="K6036" s="191"/>
      <c r="L6036" s="191"/>
      <c r="M6036" s="191"/>
      <c r="N6036" s="191"/>
    </row>
    <row r="6037" spans="1:14" s="434" customFormat="1">
      <c r="A6037" s="191"/>
      <c r="B6037" s="191"/>
      <c r="C6037" s="63"/>
      <c r="D6037" s="191"/>
      <c r="E6037" s="63"/>
      <c r="F6037" s="63"/>
      <c r="G6037" s="191"/>
      <c r="H6037" s="191"/>
      <c r="I6037" s="191"/>
      <c r="J6037" s="191"/>
      <c r="K6037" s="191"/>
      <c r="L6037" s="191"/>
      <c r="M6037" s="191"/>
      <c r="N6037" s="191"/>
    </row>
    <row r="6038" spans="1:14" s="434" customFormat="1">
      <c r="A6038" s="191"/>
      <c r="B6038" s="191"/>
      <c r="C6038" s="63"/>
      <c r="D6038" s="191"/>
      <c r="E6038" s="63"/>
      <c r="F6038" s="63"/>
      <c r="G6038" s="191"/>
      <c r="H6038" s="191"/>
      <c r="I6038" s="191"/>
      <c r="J6038" s="191"/>
      <c r="K6038" s="191"/>
      <c r="L6038" s="191"/>
      <c r="M6038" s="191"/>
      <c r="N6038" s="191"/>
    </row>
    <row r="6039" spans="1:14" s="434" customFormat="1">
      <c r="A6039" s="191"/>
      <c r="B6039" s="191"/>
      <c r="C6039" s="63"/>
      <c r="D6039" s="191"/>
      <c r="E6039" s="63"/>
      <c r="F6039" s="63"/>
      <c r="G6039" s="191"/>
      <c r="H6039" s="191"/>
      <c r="I6039" s="191"/>
      <c r="J6039" s="191"/>
      <c r="K6039" s="191"/>
      <c r="L6039" s="191"/>
      <c r="M6039" s="191"/>
      <c r="N6039" s="191"/>
    </row>
    <row r="6040" spans="1:14" s="434" customFormat="1">
      <c r="A6040" s="191"/>
      <c r="B6040" s="191"/>
      <c r="C6040" s="63"/>
      <c r="D6040" s="191"/>
      <c r="E6040" s="63"/>
      <c r="F6040" s="63"/>
      <c r="G6040" s="191"/>
      <c r="H6040" s="191"/>
      <c r="I6040" s="191"/>
      <c r="J6040" s="191"/>
      <c r="K6040" s="191"/>
      <c r="L6040" s="191"/>
      <c r="M6040" s="191"/>
      <c r="N6040" s="191"/>
    </row>
    <row r="6041" spans="1:14" s="434" customFormat="1">
      <c r="A6041" s="191"/>
      <c r="B6041" s="191"/>
      <c r="C6041" s="63"/>
      <c r="D6041" s="191"/>
      <c r="E6041" s="63"/>
      <c r="F6041" s="63"/>
      <c r="G6041" s="191"/>
      <c r="H6041" s="191"/>
      <c r="I6041" s="191"/>
      <c r="J6041" s="191"/>
      <c r="K6041" s="191"/>
      <c r="L6041" s="191"/>
      <c r="M6041" s="191"/>
      <c r="N6041" s="191"/>
    </row>
    <row r="6042" spans="1:14" s="434" customFormat="1">
      <c r="A6042" s="191"/>
      <c r="B6042" s="191"/>
      <c r="C6042" s="63"/>
      <c r="D6042" s="191"/>
      <c r="E6042" s="63"/>
      <c r="F6042" s="63"/>
      <c r="G6042" s="191"/>
      <c r="H6042" s="191"/>
      <c r="I6042" s="191"/>
      <c r="J6042" s="191"/>
      <c r="K6042" s="191"/>
      <c r="L6042" s="191"/>
      <c r="M6042" s="191"/>
      <c r="N6042" s="191"/>
    </row>
    <row r="6043" spans="1:14" s="434" customFormat="1">
      <c r="A6043" s="191"/>
      <c r="B6043" s="191"/>
      <c r="C6043" s="63"/>
      <c r="D6043" s="191"/>
      <c r="E6043" s="63"/>
      <c r="F6043" s="63"/>
      <c r="G6043" s="191"/>
      <c r="H6043" s="191"/>
      <c r="I6043" s="191"/>
      <c r="J6043" s="191"/>
      <c r="K6043" s="191"/>
      <c r="L6043" s="191"/>
      <c r="M6043" s="191"/>
      <c r="N6043" s="191"/>
    </row>
    <row r="6044" spans="1:14" s="434" customFormat="1">
      <c r="A6044" s="191"/>
      <c r="B6044" s="191"/>
      <c r="C6044" s="63"/>
      <c r="D6044" s="191"/>
      <c r="E6044" s="63"/>
      <c r="F6044" s="63"/>
      <c r="G6044" s="191"/>
      <c r="H6044" s="191"/>
      <c r="I6044" s="191"/>
      <c r="J6044" s="191"/>
      <c r="K6044" s="191"/>
      <c r="L6044" s="191"/>
      <c r="M6044" s="191"/>
      <c r="N6044" s="191"/>
    </row>
    <row r="6045" spans="1:14" s="434" customFormat="1">
      <c r="A6045" s="191"/>
      <c r="B6045" s="191"/>
      <c r="C6045" s="63"/>
      <c r="D6045" s="191"/>
      <c r="E6045" s="63"/>
      <c r="F6045" s="63"/>
      <c r="G6045" s="191"/>
      <c r="H6045" s="191"/>
      <c r="I6045" s="191"/>
      <c r="J6045" s="191"/>
      <c r="K6045" s="191"/>
      <c r="L6045" s="191"/>
      <c r="M6045" s="191"/>
      <c r="N6045" s="191"/>
    </row>
    <row r="6046" spans="1:14" s="434" customFormat="1">
      <c r="A6046" s="191"/>
      <c r="B6046" s="191"/>
      <c r="C6046" s="63"/>
      <c r="D6046" s="191"/>
      <c r="E6046" s="63"/>
      <c r="F6046" s="63"/>
      <c r="G6046" s="191"/>
      <c r="H6046" s="191"/>
      <c r="I6046" s="191"/>
      <c r="J6046" s="191"/>
      <c r="K6046" s="191"/>
      <c r="L6046" s="191"/>
      <c r="M6046" s="191"/>
      <c r="N6046" s="191"/>
    </row>
    <row r="6047" spans="1:14" s="434" customFormat="1">
      <c r="A6047" s="191"/>
      <c r="B6047" s="191"/>
      <c r="C6047" s="63"/>
      <c r="D6047" s="191"/>
      <c r="E6047" s="63"/>
      <c r="F6047" s="63"/>
      <c r="G6047" s="191"/>
      <c r="H6047" s="191"/>
      <c r="I6047" s="191"/>
      <c r="J6047" s="191"/>
      <c r="K6047" s="191"/>
      <c r="L6047" s="191"/>
      <c r="M6047" s="191"/>
      <c r="N6047" s="191"/>
    </row>
    <row r="6048" spans="1:14" s="434" customFormat="1">
      <c r="A6048" s="191"/>
      <c r="B6048" s="191"/>
      <c r="C6048" s="63"/>
      <c r="D6048" s="191"/>
      <c r="E6048" s="63"/>
      <c r="F6048" s="63"/>
      <c r="G6048" s="191"/>
      <c r="H6048" s="191"/>
      <c r="I6048" s="191"/>
      <c r="J6048" s="191"/>
      <c r="K6048" s="191"/>
      <c r="L6048" s="191"/>
      <c r="M6048" s="191"/>
      <c r="N6048" s="191"/>
    </row>
    <row r="6049" spans="1:14" s="434" customFormat="1">
      <c r="A6049" s="191"/>
      <c r="B6049" s="191"/>
      <c r="C6049" s="63"/>
      <c r="D6049" s="191"/>
      <c r="E6049" s="63"/>
      <c r="F6049" s="63"/>
      <c r="G6049" s="191"/>
      <c r="H6049" s="191"/>
      <c r="I6049" s="191"/>
      <c r="J6049" s="191"/>
      <c r="K6049" s="191"/>
      <c r="L6049" s="191"/>
      <c r="M6049" s="191"/>
      <c r="N6049" s="191"/>
    </row>
    <row r="6050" spans="1:14" s="434" customFormat="1">
      <c r="A6050" s="191"/>
      <c r="B6050" s="191"/>
      <c r="C6050" s="63"/>
      <c r="D6050" s="191"/>
      <c r="E6050" s="63"/>
      <c r="F6050" s="63"/>
      <c r="G6050" s="191"/>
      <c r="H6050" s="191"/>
      <c r="I6050" s="191"/>
      <c r="J6050" s="191"/>
      <c r="K6050" s="191"/>
      <c r="L6050" s="191"/>
      <c r="M6050" s="191"/>
      <c r="N6050" s="191"/>
    </row>
    <row r="6051" spans="1:14" s="434" customFormat="1">
      <c r="A6051" s="191"/>
      <c r="B6051" s="191"/>
      <c r="C6051" s="63"/>
      <c r="D6051" s="191"/>
      <c r="E6051" s="63"/>
      <c r="F6051" s="63"/>
      <c r="G6051" s="191"/>
      <c r="H6051" s="191"/>
      <c r="I6051" s="191"/>
      <c r="J6051" s="191"/>
      <c r="K6051" s="191"/>
      <c r="L6051" s="191"/>
      <c r="M6051" s="191"/>
      <c r="N6051" s="191"/>
    </row>
    <row r="6052" spans="1:14" s="434" customFormat="1">
      <c r="A6052" s="191"/>
      <c r="B6052" s="191"/>
      <c r="C6052" s="63"/>
      <c r="D6052" s="191"/>
      <c r="E6052" s="63"/>
      <c r="F6052" s="63"/>
      <c r="G6052" s="191"/>
      <c r="H6052" s="191"/>
      <c r="I6052" s="191"/>
      <c r="J6052" s="191"/>
      <c r="K6052" s="191"/>
      <c r="L6052" s="191"/>
      <c r="M6052" s="191"/>
      <c r="N6052" s="191"/>
    </row>
    <row r="6053" spans="1:14" s="434" customFormat="1">
      <c r="A6053" s="191"/>
      <c r="B6053" s="191"/>
      <c r="C6053" s="63"/>
      <c r="D6053" s="191"/>
      <c r="E6053" s="63"/>
      <c r="F6053" s="63"/>
      <c r="G6053" s="191"/>
      <c r="H6053" s="191"/>
      <c r="I6053" s="191"/>
      <c r="J6053" s="191"/>
      <c r="K6053" s="191"/>
      <c r="L6053" s="191"/>
      <c r="M6053" s="191"/>
      <c r="N6053" s="191"/>
    </row>
    <row r="6054" spans="1:14" s="434" customFormat="1">
      <c r="A6054" s="191"/>
      <c r="B6054" s="191"/>
      <c r="C6054" s="63"/>
      <c r="D6054" s="191"/>
      <c r="E6054" s="63"/>
      <c r="F6054" s="63"/>
      <c r="G6054" s="191"/>
      <c r="H6054" s="191"/>
      <c r="I6054" s="191"/>
      <c r="J6054" s="191"/>
      <c r="K6054" s="191"/>
      <c r="L6054" s="191"/>
      <c r="M6054" s="191"/>
      <c r="N6054" s="191"/>
    </row>
    <row r="6055" spans="1:14" s="434" customFormat="1">
      <c r="A6055" s="191"/>
      <c r="B6055" s="191"/>
      <c r="C6055" s="63"/>
      <c r="D6055" s="191"/>
      <c r="E6055" s="63"/>
      <c r="F6055" s="63"/>
      <c r="G6055" s="191"/>
      <c r="H6055" s="191"/>
      <c r="I6055" s="191"/>
      <c r="J6055" s="191"/>
      <c r="K6055" s="191"/>
      <c r="L6055" s="191"/>
      <c r="M6055" s="191"/>
      <c r="N6055" s="191"/>
    </row>
    <row r="6056" spans="1:14" s="434" customFormat="1">
      <c r="A6056" s="191"/>
      <c r="B6056" s="191"/>
      <c r="C6056" s="63"/>
      <c r="D6056" s="191"/>
      <c r="E6056" s="63"/>
      <c r="F6056" s="63"/>
      <c r="G6056" s="191"/>
      <c r="H6056" s="191"/>
      <c r="I6056" s="191"/>
      <c r="J6056" s="191"/>
      <c r="K6056" s="191"/>
      <c r="L6056" s="191"/>
      <c r="M6056" s="191"/>
      <c r="N6056" s="191"/>
    </row>
    <row r="6057" spans="1:14" s="434" customFormat="1">
      <c r="A6057" s="191"/>
      <c r="B6057" s="191"/>
      <c r="C6057" s="63"/>
      <c r="D6057" s="191"/>
      <c r="E6057" s="63"/>
      <c r="F6057" s="63"/>
      <c r="G6057" s="191"/>
      <c r="H6057" s="191"/>
      <c r="I6057" s="191"/>
      <c r="J6057" s="191"/>
      <c r="K6057" s="191"/>
      <c r="L6057" s="191"/>
      <c r="M6057" s="191"/>
      <c r="N6057" s="191"/>
    </row>
    <row r="6058" spans="1:14" s="434" customFormat="1">
      <c r="A6058" s="191"/>
      <c r="B6058" s="191"/>
      <c r="C6058" s="63"/>
      <c r="D6058" s="191"/>
      <c r="E6058" s="63"/>
      <c r="F6058" s="63"/>
      <c r="G6058" s="191"/>
      <c r="H6058" s="191"/>
      <c r="I6058" s="191"/>
      <c r="J6058" s="191"/>
      <c r="K6058" s="191"/>
      <c r="L6058" s="191"/>
      <c r="M6058" s="191"/>
      <c r="N6058" s="191"/>
    </row>
    <row r="6059" spans="1:14" s="434" customFormat="1">
      <c r="A6059" s="191"/>
      <c r="B6059" s="191"/>
      <c r="C6059" s="63"/>
      <c r="D6059" s="191"/>
      <c r="E6059" s="63"/>
      <c r="F6059" s="63"/>
      <c r="G6059" s="191"/>
      <c r="H6059" s="191"/>
      <c r="I6059" s="191"/>
      <c r="J6059" s="191"/>
      <c r="K6059" s="191"/>
      <c r="L6059" s="191"/>
      <c r="M6059" s="191"/>
      <c r="N6059" s="191"/>
    </row>
    <row r="6060" spans="1:14" s="434" customFormat="1">
      <c r="A6060" s="191"/>
      <c r="B6060" s="191"/>
      <c r="C6060" s="63"/>
      <c r="D6060" s="191"/>
      <c r="E6060" s="63"/>
      <c r="F6060" s="63"/>
      <c r="G6060" s="191"/>
      <c r="H6060" s="191"/>
      <c r="I6060" s="191"/>
      <c r="J6060" s="191"/>
      <c r="K6060" s="191"/>
      <c r="L6060" s="191"/>
      <c r="M6060" s="191"/>
      <c r="N6060" s="191"/>
    </row>
    <row r="6061" spans="1:14" s="434" customFormat="1">
      <c r="A6061" s="191"/>
      <c r="B6061" s="191"/>
      <c r="C6061" s="63"/>
      <c r="D6061" s="191"/>
      <c r="E6061" s="63"/>
      <c r="F6061" s="63"/>
      <c r="G6061" s="191"/>
      <c r="H6061" s="191"/>
      <c r="I6061" s="191"/>
      <c r="J6061" s="191"/>
      <c r="K6061" s="191"/>
      <c r="L6061" s="191"/>
      <c r="M6061" s="191"/>
      <c r="N6061" s="191"/>
    </row>
    <row r="6062" spans="1:14" s="434" customFormat="1">
      <c r="A6062" s="191"/>
      <c r="B6062" s="191"/>
      <c r="C6062" s="63"/>
      <c r="D6062" s="191"/>
      <c r="E6062" s="63"/>
      <c r="F6062" s="63"/>
      <c r="G6062" s="191"/>
      <c r="H6062" s="191"/>
      <c r="I6062" s="191"/>
      <c r="J6062" s="191"/>
      <c r="K6062" s="191"/>
      <c r="L6062" s="191"/>
      <c r="M6062" s="191"/>
      <c r="N6062" s="191"/>
    </row>
    <row r="6063" spans="1:14" s="434" customFormat="1">
      <c r="A6063" s="191"/>
      <c r="B6063" s="191"/>
      <c r="C6063" s="63"/>
      <c r="D6063" s="191"/>
      <c r="E6063" s="63"/>
      <c r="F6063" s="63"/>
      <c r="G6063" s="191"/>
      <c r="H6063" s="191"/>
      <c r="I6063" s="191"/>
      <c r="J6063" s="191"/>
      <c r="K6063" s="191"/>
      <c r="L6063" s="191"/>
      <c r="M6063" s="191"/>
      <c r="N6063" s="191"/>
    </row>
    <row r="6064" spans="1:14" s="434" customFormat="1">
      <c r="A6064" s="191"/>
      <c r="B6064" s="191"/>
      <c r="C6064" s="63"/>
      <c r="D6064" s="191"/>
      <c r="E6064" s="63"/>
      <c r="F6064" s="63"/>
      <c r="G6064" s="191"/>
      <c r="H6064" s="191"/>
      <c r="I6064" s="191"/>
      <c r="J6064" s="191"/>
      <c r="K6064" s="191"/>
      <c r="L6064" s="191"/>
      <c r="M6064" s="191"/>
      <c r="N6064" s="191"/>
    </row>
    <row r="6065" spans="1:14" s="434" customFormat="1">
      <c r="A6065" s="191"/>
      <c r="B6065" s="191"/>
      <c r="C6065" s="63"/>
      <c r="D6065" s="191"/>
      <c r="E6065" s="63"/>
      <c r="F6065" s="63"/>
      <c r="G6065" s="191"/>
      <c r="H6065" s="191"/>
      <c r="I6065" s="191"/>
      <c r="J6065" s="191"/>
      <c r="K6065" s="191"/>
      <c r="L6065" s="191"/>
      <c r="M6065" s="191"/>
      <c r="N6065" s="191"/>
    </row>
    <row r="6066" spans="1:14" s="434" customFormat="1">
      <c r="A6066" s="191"/>
      <c r="B6066" s="191"/>
      <c r="C6066" s="63"/>
      <c r="D6066" s="191"/>
      <c r="E6066" s="63"/>
      <c r="F6066" s="63"/>
      <c r="G6066" s="191"/>
      <c r="H6066" s="191"/>
      <c r="I6066" s="191"/>
      <c r="J6066" s="191"/>
      <c r="K6066" s="191"/>
      <c r="L6066" s="191"/>
      <c r="M6066" s="191"/>
      <c r="N6066" s="191"/>
    </row>
    <row r="6067" spans="1:14" s="434" customFormat="1">
      <c r="A6067" s="191"/>
      <c r="B6067" s="191"/>
      <c r="C6067" s="63"/>
      <c r="D6067" s="191"/>
      <c r="E6067" s="63"/>
      <c r="F6067" s="63"/>
      <c r="G6067" s="191"/>
      <c r="H6067" s="191"/>
      <c r="I6067" s="191"/>
      <c r="J6067" s="191"/>
      <c r="K6067" s="191"/>
      <c r="L6067" s="191"/>
      <c r="M6067" s="191"/>
      <c r="N6067" s="191"/>
    </row>
    <row r="6068" spans="1:14" s="434" customFormat="1">
      <c r="A6068" s="191"/>
      <c r="B6068" s="191"/>
      <c r="C6068" s="63"/>
      <c r="D6068" s="191"/>
      <c r="E6068" s="63"/>
      <c r="F6068" s="63"/>
      <c r="G6068" s="191"/>
      <c r="H6068" s="191"/>
      <c r="I6068" s="191"/>
      <c r="J6068" s="191"/>
      <c r="K6068" s="191"/>
      <c r="L6068" s="191"/>
      <c r="M6068" s="191"/>
      <c r="N6068" s="191"/>
    </row>
    <row r="6069" spans="1:14" s="434" customFormat="1">
      <c r="A6069" s="191"/>
      <c r="B6069" s="191"/>
      <c r="C6069" s="63"/>
      <c r="D6069" s="191"/>
      <c r="E6069" s="63"/>
      <c r="F6069" s="63"/>
      <c r="G6069" s="191"/>
      <c r="H6069" s="191"/>
      <c r="I6069" s="191"/>
      <c r="J6069" s="191"/>
      <c r="K6069" s="191"/>
      <c r="L6069" s="191"/>
      <c r="M6069" s="191"/>
      <c r="N6069" s="191"/>
    </row>
    <row r="6070" spans="1:14" s="434" customFormat="1">
      <c r="A6070" s="191"/>
      <c r="B6070" s="191"/>
      <c r="C6070" s="63"/>
      <c r="D6070" s="191"/>
      <c r="E6070" s="63"/>
      <c r="F6070" s="63"/>
      <c r="G6070" s="191"/>
      <c r="H6070" s="191"/>
      <c r="I6070" s="191"/>
      <c r="J6070" s="191"/>
      <c r="K6070" s="191"/>
      <c r="L6070" s="191"/>
      <c r="M6070" s="191"/>
      <c r="N6070" s="191"/>
    </row>
    <row r="6071" spans="1:14" s="434" customFormat="1">
      <c r="A6071" s="191"/>
      <c r="B6071" s="191"/>
      <c r="C6071" s="63"/>
      <c r="D6071" s="191"/>
      <c r="E6071" s="63"/>
      <c r="F6071" s="63"/>
      <c r="G6071" s="191"/>
      <c r="H6071" s="191"/>
      <c r="I6071" s="191"/>
      <c r="J6071" s="191"/>
      <c r="K6071" s="191"/>
      <c r="L6071" s="191"/>
      <c r="M6071" s="191"/>
      <c r="N6071" s="191"/>
    </row>
    <row r="6072" spans="1:14" s="434" customFormat="1">
      <c r="A6072" s="191"/>
      <c r="B6072" s="191"/>
      <c r="C6072" s="63"/>
      <c r="D6072" s="191"/>
      <c r="E6072" s="63"/>
      <c r="F6072" s="63"/>
      <c r="G6072" s="191"/>
      <c r="H6072" s="191"/>
      <c r="I6072" s="191"/>
      <c r="J6072" s="191"/>
      <c r="K6072" s="191"/>
      <c r="L6072" s="191"/>
      <c r="M6072" s="191"/>
      <c r="N6072" s="191"/>
    </row>
    <row r="6073" spans="1:14" s="434" customFormat="1">
      <c r="A6073" s="191"/>
      <c r="B6073" s="191"/>
      <c r="C6073" s="63"/>
      <c r="D6073" s="191"/>
      <c r="E6073" s="63"/>
      <c r="F6073" s="63"/>
      <c r="G6073" s="191"/>
      <c r="H6073" s="191"/>
      <c r="I6073" s="191"/>
      <c r="J6073" s="191"/>
      <c r="K6073" s="191"/>
      <c r="L6073" s="191"/>
      <c r="M6073" s="191"/>
      <c r="N6073" s="191"/>
    </row>
    <row r="6074" spans="1:14" s="434" customFormat="1">
      <c r="A6074" s="191"/>
      <c r="B6074" s="191"/>
      <c r="C6074" s="63"/>
      <c r="D6074" s="191"/>
      <c r="E6074" s="63"/>
      <c r="F6074" s="63"/>
      <c r="G6074" s="191"/>
      <c r="H6074" s="191"/>
      <c r="I6074" s="191"/>
      <c r="J6074" s="191"/>
      <c r="K6074" s="191"/>
      <c r="L6074" s="191"/>
      <c r="M6074" s="191"/>
      <c r="N6074" s="191"/>
    </row>
    <row r="6075" spans="1:14" s="434" customFormat="1">
      <c r="A6075" s="191"/>
      <c r="B6075" s="191"/>
      <c r="C6075" s="63"/>
      <c r="D6075" s="191"/>
      <c r="E6075" s="63"/>
      <c r="F6075" s="63"/>
      <c r="G6075" s="191"/>
      <c r="H6075" s="191"/>
      <c r="I6075" s="191"/>
      <c r="J6075" s="191"/>
      <c r="K6075" s="191"/>
      <c r="L6075" s="191"/>
      <c r="M6075" s="191"/>
      <c r="N6075" s="191"/>
    </row>
    <row r="6076" spans="1:14" s="434" customFormat="1">
      <c r="A6076" s="191"/>
      <c r="B6076" s="191"/>
      <c r="C6076" s="63"/>
      <c r="D6076" s="191"/>
      <c r="E6076" s="63"/>
      <c r="F6076" s="63"/>
      <c r="G6076" s="191"/>
      <c r="H6076" s="191"/>
      <c r="I6076" s="191"/>
      <c r="J6076" s="191"/>
      <c r="K6076" s="191"/>
      <c r="L6076" s="191"/>
      <c r="M6076" s="191"/>
      <c r="N6076" s="191"/>
    </row>
    <row r="6077" spans="1:14" s="434" customFormat="1">
      <c r="A6077" s="191"/>
      <c r="B6077" s="191"/>
      <c r="C6077" s="63"/>
      <c r="D6077" s="191"/>
      <c r="E6077" s="63"/>
      <c r="F6077" s="63"/>
      <c r="G6077" s="191"/>
      <c r="H6077" s="191"/>
      <c r="I6077" s="191"/>
      <c r="J6077" s="191"/>
      <c r="K6077" s="191"/>
      <c r="L6077" s="191"/>
      <c r="M6077" s="191"/>
      <c r="N6077" s="191"/>
    </row>
    <row r="6078" spans="1:14" s="434" customFormat="1">
      <c r="A6078" s="191"/>
      <c r="B6078" s="191"/>
      <c r="C6078" s="63"/>
      <c r="D6078" s="191"/>
      <c r="E6078" s="63"/>
      <c r="F6078" s="63"/>
      <c r="G6078" s="191"/>
      <c r="H6078" s="191"/>
      <c r="I6078" s="191"/>
      <c r="J6078" s="191"/>
      <c r="K6078" s="191"/>
      <c r="L6078" s="191"/>
      <c r="M6078" s="191"/>
      <c r="N6078" s="191"/>
    </row>
    <row r="6079" spans="1:14" s="434" customFormat="1">
      <c r="A6079" s="191"/>
      <c r="B6079" s="191"/>
      <c r="C6079" s="63"/>
      <c r="D6079" s="191"/>
      <c r="E6079" s="63"/>
      <c r="F6079" s="63"/>
      <c r="G6079" s="191"/>
      <c r="H6079" s="191"/>
      <c r="I6079" s="191"/>
      <c r="J6079" s="191"/>
      <c r="K6079" s="191"/>
      <c r="L6079" s="191"/>
      <c r="M6079" s="191"/>
      <c r="N6079" s="191"/>
    </row>
    <row r="6080" spans="1:14" s="434" customFormat="1">
      <c r="A6080" s="191"/>
      <c r="B6080" s="191"/>
      <c r="C6080" s="63"/>
      <c r="D6080" s="191"/>
      <c r="E6080" s="63"/>
      <c r="F6080" s="63"/>
      <c r="G6080" s="191"/>
      <c r="H6080" s="191"/>
      <c r="I6080" s="191"/>
      <c r="J6080" s="191"/>
      <c r="K6080" s="191"/>
      <c r="L6080" s="191"/>
      <c r="M6080" s="191"/>
      <c r="N6080" s="191"/>
    </row>
    <row r="6081" spans="1:14" s="434" customFormat="1">
      <c r="A6081" s="191"/>
      <c r="B6081" s="191"/>
      <c r="C6081" s="63"/>
      <c r="D6081" s="191"/>
      <c r="E6081" s="63"/>
      <c r="F6081" s="63"/>
      <c r="G6081" s="191"/>
      <c r="H6081" s="191"/>
      <c r="I6081" s="191"/>
      <c r="J6081" s="191"/>
      <c r="K6081" s="191"/>
      <c r="L6081" s="191"/>
      <c r="M6081" s="191"/>
      <c r="N6081" s="191"/>
    </row>
    <row r="6082" spans="1:14" s="434" customFormat="1">
      <c r="A6082" s="191"/>
      <c r="B6082" s="191"/>
      <c r="C6082" s="63"/>
      <c r="D6082" s="191"/>
      <c r="E6082" s="63"/>
      <c r="F6082" s="63"/>
      <c r="G6082" s="191"/>
      <c r="H6082" s="191"/>
      <c r="I6082" s="191"/>
      <c r="J6082" s="191"/>
      <c r="K6082" s="191"/>
      <c r="L6082" s="191"/>
      <c r="M6082" s="191"/>
      <c r="N6082" s="191"/>
    </row>
    <row r="6083" spans="1:14" s="434" customFormat="1">
      <c r="A6083" s="191"/>
      <c r="B6083" s="191"/>
      <c r="C6083" s="63"/>
      <c r="D6083" s="191"/>
      <c r="E6083" s="63"/>
      <c r="F6083" s="63"/>
      <c r="G6083" s="191"/>
      <c r="H6083" s="191"/>
      <c r="I6083" s="191"/>
      <c r="J6083" s="191"/>
      <c r="K6083" s="191"/>
      <c r="L6083" s="191"/>
      <c r="M6083" s="191"/>
      <c r="N6083" s="191"/>
    </row>
    <row r="6084" spans="1:14" s="434" customFormat="1">
      <c r="A6084" s="191"/>
      <c r="B6084" s="191"/>
      <c r="C6084" s="63"/>
      <c r="D6084" s="191"/>
      <c r="E6084" s="63"/>
      <c r="F6084" s="63"/>
      <c r="G6084" s="191"/>
      <c r="H6084" s="191"/>
      <c r="I6084" s="191"/>
      <c r="J6084" s="191"/>
      <c r="K6084" s="191"/>
      <c r="L6084" s="191"/>
      <c r="M6084" s="191"/>
      <c r="N6084" s="191"/>
    </row>
    <row r="6085" spans="1:14" s="434" customFormat="1">
      <c r="A6085" s="191"/>
      <c r="B6085" s="191"/>
      <c r="C6085" s="63"/>
      <c r="D6085" s="191"/>
      <c r="E6085" s="63"/>
      <c r="F6085" s="63"/>
      <c r="G6085" s="191"/>
      <c r="H6085" s="191"/>
      <c r="I6085" s="191"/>
      <c r="J6085" s="191"/>
      <c r="K6085" s="191"/>
      <c r="L6085" s="191"/>
      <c r="M6085" s="191"/>
      <c r="N6085" s="191"/>
    </row>
    <row r="6086" spans="1:14" s="434" customFormat="1">
      <c r="A6086" s="191"/>
      <c r="B6086" s="191"/>
      <c r="C6086" s="63"/>
      <c r="D6086" s="191"/>
      <c r="E6086" s="63"/>
      <c r="F6086" s="63"/>
      <c r="G6086" s="191"/>
      <c r="H6086" s="191"/>
      <c r="I6086" s="191"/>
      <c r="J6086" s="191"/>
      <c r="K6086" s="191"/>
      <c r="L6086" s="191"/>
      <c r="M6086" s="191"/>
      <c r="N6086" s="191"/>
    </row>
    <row r="6087" spans="1:14" s="434" customFormat="1">
      <c r="A6087" s="191"/>
      <c r="B6087" s="191"/>
      <c r="C6087" s="63"/>
      <c r="D6087" s="191"/>
      <c r="E6087" s="63"/>
      <c r="F6087" s="63"/>
      <c r="G6087" s="191"/>
      <c r="H6087" s="191"/>
      <c r="I6087" s="191"/>
      <c r="J6087" s="191"/>
      <c r="K6087" s="191"/>
      <c r="L6087" s="191"/>
      <c r="M6087" s="191"/>
      <c r="N6087" s="191"/>
    </row>
    <row r="6088" spans="1:14" s="434" customFormat="1">
      <c r="A6088" s="191"/>
      <c r="B6088" s="191"/>
      <c r="C6088" s="63"/>
      <c r="D6088" s="191"/>
      <c r="E6088" s="63"/>
      <c r="F6088" s="63"/>
      <c r="G6088" s="191"/>
      <c r="H6088" s="191"/>
      <c r="I6088" s="191"/>
      <c r="J6088" s="191"/>
      <c r="K6088" s="191"/>
      <c r="L6088" s="191"/>
      <c r="M6088" s="191"/>
      <c r="N6088" s="191"/>
    </row>
    <row r="6089" spans="1:14" s="434" customFormat="1">
      <c r="A6089" s="191"/>
      <c r="B6089" s="191"/>
      <c r="C6089" s="63"/>
      <c r="D6089" s="191"/>
      <c r="E6089" s="63"/>
      <c r="F6089" s="63"/>
      <c r="G6089" s="191"/>
      <c r="H6089" s="191"/>
      <c r="I6089" s="191"/>
      <c r="J6089" s="191"/>
      <c r="K6089" s="191"/>
      <c r="L6089" s="191"/>
      <c r="M6089" s="191"/>
      <c r="N6089" s="191"/>
    </row>
    <row r="6090" spans="1:14" s="434" customFormat="1">
      <c r="A6090" s="191"/>
      <c r="B6090" s="191"/>
      <c r="C6090" s="63"/>
      <c r="D6090" s="191"/>
      <c r="E6090" s="63"/>
      <c r="F6090" s="63"/>
      <c r="G6090" s="191"/>
      <c r="H6090" s="191"/>
      <c r="I6090" s="191"/>
      <c r="J6090" s="191"/>
      <c r="K6090" s="191"/>
      <c r="L6090" s="191"/>
      <c r="M6090" s="191"/>
      <c r="N6090" s="191"/>
    </row>
    <row r="6091" spans="1:14" s="434" customFormat="1">
      <c r="A6091" s="191"/>
      <c r="B6091" s="191"/>
      <c r="C6091" s="63"/>
      <c r="D6091" s="191"/>
      <c r="E6091" s="63"/>
      <c r="F6091" s="63"/>
      <c r="G6091" s="191"/>
      <c r="H6091" s="191"/>
      <c r="I6091" s="191"/>
      <c r="J6091" s="191"/>
      <c r="K6091" s="191"/>
      <c r="L6091" s="191"/>
      <c r="M6091" s="191"/>
      <c r="N6091" s="191"/>
    </row>
    <row r="6092" spans="1:14" s="434" customFormat="1">
      <c r="A6092" s="191"/>
      <c r="B6092" s="191"/>
      <c r="C6092" s="63"/>
      <c r="D6092" s="191"/>
      <c r="E6092" s="63"/>
      <c r="F6092" s="63"/>
      <c r="G6092" s="191"/>
      <c r="H6092" s="191"/>
      <c r="I6092" s="191"/>
      <c r="J6092" s="191"/>
      <c r="K6092" s="191"/>
      <c r="L6092" s="191"/>
      <c r="M6092" s="191"/>
      <c r="N6092" s="191"/>
    </row>
    <row r="6093" spans="1:14" s="434" customFormat="1">
      <c r="A6093" s="191"/>
      <c r="B6093" s="191"/>
      <c r="C6093" s="63"/>
      <c r="D6093" s="191"/>
      <c r="E6093" s="63"/>
      <c r="F6093" s="63"/>
      <c r="G6093" s="191"/>
      <c r="H6093" s="191"/>
      <c r="I6093" s="191"/>
      <c r="J6093" s="191"/>
      <c r="K6093" s="191"/>
      <c r="L6093" s="191"/>
      <c r="M6093" s="191"/>
      <c r="N6093" s="191"/>
    </row>
    <row r="6094" spans="1:14" s="434" customFormat="1">
      <c r="A6094" s="191"/>
      <c r="B6094" s="191"/>
      <c r="C6094" s="63"/>
      <c r="D6094" s="191"/>
      <c r="E6094" s="63"/>
      <c r="F6094" s="63"/>
      <c r="G6094" s="191"/>
      <c r="H6094" s="191"/>
      <c r="I6094" s="191"/>
      <c r="J6094" s="191"/>
      <c r="K6094" s="191"/>
      <c r="L6094" s="191"/>
      <c r="M6094" s="191"/>
      <c r="N6094" s="191"/>
    </row>
    <row r="6095" spans="1:14" s="434" customFormat="1">
      <c r="A6095" s="191"/>
      <c r="B6095" s="191"/>
      <c r="C6095" s="63"/>
      <c r="D6095" s="191"/>
      <c r="E6095" s="63"/>
      <c r="F6095" s="63"/>
      <c r="G6095" s="191"/>
      <c r="H6095" s="191"/>
      <c r="I6095" s="191"/>
      <c r="J6095" s="191"/>
      <c r="K6095" s="191"/>
      <c r="L6095" s="191"/>
      <c r="M6095" s="191"/>
      <c r="N6095" s="191"/>
    </row>
    <row r="6096" spans="1:14" s="434" customFormat="1">
      <c r="A6096" s="191"/>
      <c r="B6096" s="191"/>
      <c r="C6096" s="63"/>
      <c r="D6096" s="191"/>
      <c r="E6096" s="63"/>
      <c r="F6096" s="63"/>
      <c r="G6096" s="191"/>
      <c r="H6096" s="191"/>
      <c r="I6096" s="191"/>
      <c r="J6096" s="191"/>
      <c r="K6096" s="191"/>
      <c r="L6096" s="191"/>
      <c r="M6096" s="191"/>
      <c r="N6096" s="191"/>
    </row>
    <row r="6097" spans="1:14" s="434" customFormat="1">
      <c r="A6097" s="191"/>
      <c r="B6097" s="191"/>
      <c r="C6097" s="63"/>
      <c r="D6097" s="191"/>
      <c r="E6097" s="63"/>
      <c r="F6097" s="63"/>
      <c r="G6097" s="191"/>
      <c r="H6097" s="191"/>
      <c r="I6097" s="191"/>
      <c r="J6097" s="191"/>
      <c r="K6097" s="191"/>
      <c r="L6097" s="191"/>
      <c r="M6097" s="191"/>
      <c r="N6097" s="191"/>
    </row>
    <row r="6098" spans="1:14" s="434" customFormat="1">
      <c r="A6098" s="191"/>
      <c r="B6098" s="191"/>
      <c r="C6098" s="63"/>
      <c r="D6098" s="191"/>
      <c r="E6098" s="63"/>
      <c r="F6098" s="63"/>
      <c r="G6098" s="191"/>
      <c r="H6098" s="191"/>
      <c r="I6098" s="191"/>
      <c r="J6098" s="191"/>
      <c r="K6098" s="191"/>
      <c r="L6098" s="191"/>
      <c r="M6098" s="191"/>
      <c r="N6098" s="191"/>
    </row>
    <row r="6099" spans="1:14" s="434" customFormat="1">
      <c r="A6099" s="191"/>
      <c r="B6099" s="191"/>
      <c r="C6099" s="63"/>
      <c r="D6099" s="191"/>
      <c r="E6099" s="63"/>
      <c r="F6099" s="63"/>
      <c r="G6099" s="191"/>
      <c r="H6099" s="191"/>
      <c r="I6099" s="191"/>
      <c r="J6099" s="191"/>
      <c r="K6099" s="191"/>
      <c r="L6099" s="191"/>
      <c r="M6099" s="191"/>
      <c r="N6099" s="191"/>
    </row>
    <row r="6100" spans="1:14" s="434" customFormat="1">
      <c r="A6100" s="191"/>
      <c r="B6100" s="191"/>
      <c r="C6100" s="63"/>
      <c r="D6100" s="191"/>
      <c r="E6100" s="63"/>
      <c r="F6100" s="63"/>
      <c r="G6100" s="191"/>
      <c r="H6100" s="191"/>
      <c r="I6100" s="191"/>
      <c r="J6100" s="191"/>
      <c r="K6100" s="191"/>
      <c r="L6100" s="191"/>
      <c r="M6100" s="191"/>
      <c r="N6100" s="191"/>
    </row>
    <row r="6101" spans="1:14" s="434" customFormat="1">
      <c r="A6101" s="191"/>
      <c r="B6101" s="191"/>
      <c r="C6101" s="63"/>
      <c r="D6101" s="191"/>
      <c r="E6101" s="63"/>
      <c r="F6101" s="63"/>
      <c r="G6101" s="191"/>
      <c r="H6101" s="191"/>
      <c r="I6101" s="191"/>
      <c r="J6101" s="191"/>
      <c r="K6101" s="191"/>
      <c r="L6101" s="191"/>
      <c r="M6101" s="191"/>
      <c r="N6101" s="191"/>
    </row>
    <row r="6102" spans="1:14" s="434" customFormat="1">
      <c r="A6102" s="191"/>
      <c r="B6102" s="191"/>
      <c r="C6102" s="63"/>
      <c r="D6102" s="191"/>
      <c r="E6102" s="63"/>
      <c r="F6102" s="63"/>
      <c r="G6102" s="191"/>
      <c r="H6102" s="191"/>
      <c r="I6102" s="191"/>
      <c r="J6102" s="191"/>
      <c r="K6102" s="191"/>
      <c r="L6102" s="191"/>
      <c r="M6102" s="191"/>
      <c r="N6102" s="191"/>
    </row>
    <row r="6103" spans="1:14" s="434" customFormat="1">
      <c r="A6103" s="191"/>
      <c r="B6103" s="191"/>
      <c r="C6103" s="63"/>
      <c r="D6103" s="191"/>
      <c r="E6103" s="63"/>
      <c r="F6103" s="63"/>
      <c r="G6103" s="191"/>
      <c r="H6103" s="191"/>
      <c r="I6103" s="191"/>
      <c r="J6103" s="191"/>
      <c r="K6103" s="191"/>
      <c r="L6103" s="191"/>
      <c r="M6103" s="191"/>
      <c r="N6103" s="191"/>
    </row>
    <row r="6104" spans="1:14" s="434" customFormat="1">
      <c r="A6104" s="191"/>
      <c r="B6104" s="191"/>
      <c r="C6104" s="63"/>
      <c r="D6104" s="191"/>
      <c r="E6104" s="63"/>
      <c r="F6104" s="63"/>
      <c r="G6104" s="191"/>
      <c r="H6104" s="191"/>
      <c r="I6104" s="191"/>
      <c r="J6104" s="191"/>
      <c r="K6104" s="191"/>
      <c r="L6104" s="191"/>
      <c r="M6104" s="191"/>
      <c r="N6104" s="191"/>
    </row>
    <row r="6105" spans="1:14" s="434" customFormat="1">
      <c r="A6105" s="191"/>
      <c r="B6105" s="191"/>
      <c r="C6105" s="63"/>
      <c r="D6105" s="191"/>
      <c r="E6105" s="63"/>
      <c r="F6105" s="63"/>
      <c r="G6105" s="191"/>
      <c r="H6105" s="191"/>
      <c r="I6105" s="191"/>
      <c r="J6105" s="191"/>
      <c r="K6105" s="191"/>
      <c r="L6105" s="191"/>
      <c r="M6105" s="191"/>
      <c r="N6105" s="191"/>
    </row>
    <row r="6106" spans="1:14" s="434" customFormat="1">
      <c r="A6106" s="191"/>
      <c r="B6106" s="191"/>
      <c r="C6106" s="63"/>
      <c r="D6106" s="191"/>
      <c r="E6106" s="63"/>
      <c r="F6106" s="63"/>
      <c r="G6106" s="191"/>
      <c r="H6106" s="191"/>
      <c r="I6106" s="191"/>
      <c r="J6106" s="191"/>
      <c r="K6106" s="191"/>
      <c r="L6106" s="191"/>
      <c r="M6106" s="191"/>
      <c r="N6106" s="191"/>
    </row>
    <row r="6107" spans="1:14" s="434" customFormat="1">
      <c r="A6107" s="191"/>
      <c r="B6107" s="191"/>
      <c r="C6107" s="63"/>
      <c r="D6107" s="191"/>
      <c r="E6107" s="63"/>
      <c r="F6107" s="63"/>
      <c r="G6107" s="191"/>
      <c r="H6107" s="191"/>
      <c r="I6107" s="191"/>
      <c r="J6107" s="191"/>
      <c r="K6107" s="191"/>
      <c r="L6107" s="191"/>
      <c r="M6107" s="191"/>
      <c r="N6107" s="191"/>
    </row>
    <row r="6108" spans="1:14" s="434" customFormat="1">
      <c r="A6108" s="191"/>
      <c r="B6108" s="191"/>
      <c r="C6108" s="63"/>
      <c r="D6108" s="191"/>
      <c r="E6108" s="63"/>
      <c r="F6108" s="63"/>
      <c r="G6108" s="191"/>
      <c r="H6108" s="191"/>
      <c r="I6108" s="191"/>
      <c r="J6108" s="191"/>
      <c r="K6108" s="191"/>
      <c r="L6108" s="191"/>
      <c r="M6108" s="191"/>
      <c r="N6108" s="191"/>
    </row>
    <row r="6109" spans="1:14" s="434" customFormat="1">
      <c r="A6109" s="191"/>
      <c r="B6109" s="191"/>
      <c r="C6109" s="63"/>
      <c r="D6109" s="191"/>
      <c r="E6109" s="63"/>
      <c r="F6109" s="63"/>
      <c r="G6109" s="191"/>
      <c r="H6109" s="191"/>
      <c r="I6109" s="191"/>
      <c r="J6109" s="191"/>
      <c r="K6109" s="191"/>
      <c r="L6109" s="191"/>
      <c r="M6109" s="191"/>
      <c r="N6109" s="191"/>
    </row>
    <row r="6110" spans="1:14" s="434" customFormat="1">
      <c r="A6110" s="191"/>
      <c r="B6110" s="191"/>
      <c r="C6110" s="63"/>
      <c r="D6110" s="191"/>
      <c r="E6110" s="63"/>
      <c r="F6110" s="63"/>
      <c r="G6110" s="191"/>
      <c r="H6110" s="191"/>
      <c r="I6110" s="191"/>
      <c r="J6110" s="191"/>
      <c r="K6110" s="191"/>
      <c r="L6110" s="191"/>
      <c r="M6110" s="191"/>
      <c r="N6110" s="191"/>
    </row>
    <row r="6111" spans="1:14" s="434" customFormat="1">
      <c r="A6111" s="191"/>
      <c r="B6111" s="191"/>
      <c r="C6111" s="63"/>
      <c r="D6111" s="191"/>
      <c r="E6111" s="63"/>
      <c r="F6111" s="63"/>
      <c r="G6111" s="191"/>
      <c r="H6111" s="191"/>
      <c r="I6111" s="191"/>
      <c r="J6111" s="191"/>
      <c r="K6111" s="191"/>
      <c r="L6111" s="191"/>
      <c r="M6111" s="191"/>
      <c r="N6111" s="191"/>
    </row>
    <row r="6112" spans="1:14" s="434" customFormat="1">
      <c r="A6112" s="191"/>
      <c r="B6112" s="191"/>
      <c r="C6112" s="63"/>
      <c r="D6112" s="191"/>
      <c r="E6112" s="63"/>
      <c r="F6112" s="63"/>
      <c r="G6112" s="191"/>
      <c r="H6112" s="191"/>
      <c r="I6112" s="191"/>
      <c r="J6112" s="191"/>
      <c r="K6112" s="191"/>
      <c r="L6112" s="191"/>
      <c r="M6112" s="191"/>
      <c r="N6112" s="191"/>
    </row>
    <row r="6113" spans="1:14" s="434" customFormat="1">
      <c r="A6113" s="191"/>
      <c r="B6113" s="191"/>
      <c r="C6113" s="63"/>
      <c r="D6113" s="191"/>
      <c r="E6113" s="63"/>
      <c r="F6113" s="63"/>
      <c r="G6113" s="191"/>
      <c r="H6113" s="191"/>
      <c r="I6113" s="191"/>
      <c r="J6113" s="191"/>
      <c r="K6113" s="191"/>
      <c r="L6113" s="191"/>
      <c r="M6113" s="191"/>
      <c r="N6113" s="191"/>
    </row>
    <row r="6114" spans="1:14" s="434" customFormat="1">
      <c r="A6114" s="191"/>
      <c r="B6114" s="191"/>
      <c r="C6114" s="63"/>
      <c r="D6114" s="191"/>
      <c r="E6114" s="63"/>
      <c r="F6114" s="63"/>
      <c r="G6114" s="191"/>
      <c r="H6114" s="191"/>
      <c r="I6114" s="191"/>
      <c r="J6114" s="191"/>
      <c r="K6114" s="191"/>
      <c r="L6114" s="191"/>
      <c r="M6114" s="191"/>
      <c r="N6114" s="191"/>
    </row>
    <row r="6115" spans="1:14" s="434" customFormat="1">
      <c r="A6115" s="191"/>
      <c r="B6115" s="191"/>
      <c r="C6115" s="63"/>
      <c r="D6115" s="191"/>
      <c r="E6115" s="63"/>
      <c r="F6115" s="63"/>
      <c r="G6115" s="191"/>
      <c r="H6115" s="191"/>
      <c r="I6115" s="191"/>
      <c r="J6115" s="191"/>
      <c r="K6115" s="191"/>
      <c r="L6115" s="191"/>
      <c r="M6115" s="191"/>
      <c r="N6115" s="191"/>
    </row>
    <row r="6116" spans="1:14" s="434" customFormat="1">
      <c r="A6116" s="191"/>
      <c r="B6116" s="191"/>
      <c r="C6116" s="63"/>
      <c r="D6116" s="191"/>
      <c r="E6116" s="63"/>
      <c r="F6116" s="63"/>
      <c r="G6116" s="191"/>
      <c r="H6116" s="191"/>
      <c r="I6116" s="191"/>
      <c r="J6116" s="191"/>
      <c r="K6116" s="191"/>
      <c r="L6116" s="191"/>
      <c r="M6116" s="191"/>
      <c r="N6116" s="191"/>
    </row>
    <row r="6117" spans="1:14" s="434" customFormat="1">
      <c r="A6117" s="191"/>
      <c r="B6117" s="191"/>
      <c r="C6117" s="63"/>
      <c r="D6117" s="191"/>
      <c r="E6117" s="63"/>
      <c r="F6117" s="63"/>
      <c r="G6117" s="191"/>
      <c r="H6117" s="191"/>
      <c r="I6117" s="191"/>
      <c r="J6117" s="191"/>
      <c r="K6117" s="191"/>
      <c r="L6117" s="191"/>
      <c r="M6117" s="191"/>
      <c r="N6117" s="191"/>
    </row>
    <row r="6118" spans="1:14" s="434" customFormat="1">
      <c r="A6118" s="191"/>
      <c r="B6118" s="191"/>
      <c r="C6118" s="63"/>
      <c r="D6118" s="191"/>
      <c r="E6118" s="63"/>
      <c r="F6118" s="63"/>
      <c r="G6118" s="191"/>
      <c r="H6118" s="191"/>
      <c r="I6118" s="191"/>
      <c r="J6118" s="191"/>
      <c r="K6118" s="191"/>
      <c r="L6118" s="191"/>
      <c r="M6118" s="191"/>
      <c r="N6118" s="191"/>
    </row>
    <row r="6119" spans="1:14" s="434" customFormat="1">
      <c r="A6119" s="191"/>
      <c r="B6119" s="191"/>
      <c r="C6119" s="63"/>
      <c r="D6119" s="191"/>
      <c r="E6119" s="63"/>
      <c r="F6119" s="63"/>
      <c r="G6119" s="191"/>
      <c r="H6119" s="191"/>
      <c r="I6119" s="191"/>
      <c r="J6119" s="191"/>
      <c r="K6119" s="191"/>
      <c r="L6119" s="191"/>
      <c r="M6119" s="191"/>
      <c r="N6119" s="191"/>
    </row>
    <row r="6120" spans="1:14" s="434" customFormat="1">
      <c r="A6120" s="191"/>
      <c r="B6120" s="191"/>
      <c r="C6120" s="63"/>
      <c r="D6120" s="191"/>
      <c r="E6120" s="63"/>
      <c r="F6120" s="63"/>
      <c r="G6120" s="191"/>
      <c r="H6120" s="191"/>
      <c r="I6120" s="191"/>
      <c r="J6120" s="191"/>
      <c r="K6120" s="191"/>
      <c r="L6120" s="191"/>
      <c r="M6120" s="191"/>
      <c r="N6120" s="191"/>
    </row>
    <row r="6121" spans="1:14" s="434" customFormat="1">
      <c r="A6121" s="191"/>
      <c r="B6121" s="191"/>
      <c r="C6121" s="63"/>
      <c r="D6121" s="191"/>
      <c r="E6121" s="63"/>
      <c r="F6121" s="63"/>
      <c r="G6121" s="191"/>
      <c r="H6121" s="191"/>
      <c r="I6121" s="191"/>
      <c r="J6121" s="191"/>
      <c r="K6121" s="191"/>
      <c r="L6121" s="191"/>
      <c r="M6121" s="191"/>
      <c r="N6121" s="191"/>
    </row>
    <row r="6122" spans="1:14" s="434" customFormat="1">
      <c r="A6122" s="191"/>
      <c r="B6122" s="191"/>
      <c r="C6122" s="63"/>
      <c r="D6122" s="191"/>
      <c r="E6122" s="63"/>
      <c r="F6122" s="63"/>
      <c r="G6122" s="191"/>
      <c r="H6122" s="191"/>
      <c r="I6122" s="191"/>
      <c r="J6122" s="191"/>
      <c r="K6122" s="191"/>
      <c r="L6122" s="191"/>
      <c r="M6122" s="191"/>
      <c r="N6122" s="191"/>
    </row>
    <row r="6123" spans="1:14" s="434" customFormat="1">
      <c r="A6123" s="191"/>
      <c r="B6123" s="191"/>
      <c r="C6123" s="63"/>
      <c r="D6123" s="191"/>
      <c r="E6123" s="63"/>
      <c r="F6123" s="63"/>
      <c r="G6123" s="191"/>
      <c r="H6123" s="191"/>
      <c r="I6123" s="191"/>
      <c r="J6123" s="191"/>
      <c r="K6123" s="191"/>
      <c r="L6123" s="191"/>
      <c r="M6123" s="191"/>
      <c r="N6123" s="191"/>
    </row>
    <row r="6124" spans="1:14" s="434" customFormat="1">
      <c r="A6124" s="191"/>
      <c r="B6124" s="191"/>
      <c r="C6124" s="63"/>
      <c r="D6124" s="191"/>
      <c r="E6124" s="63"/>
      <c r="F6124" s="63"/>
      <c r="G6124" s="191"/>
      <c r="H6124" s="191"/>
      <c r="I6124" s="191"/>
      <c r="J6124" s="191"/>
      <c r="K6124" s="191"/>
      <c r="L6124" s="191"/>
      <c r="M6124" s="191"/>
      <c r="N6124" s="191"/>
    </row>
    <row r="6125" spans="1:14" s="434" customFormat="1">
      <c r="A6125" s="191"/>
      <c r="B6125" s="191"/>
      <c r="C6125" s="63"/>
      <c r="D6125" s="191"/>
      <c r="E6125" s="63"/>
      <c r="F6125" s="63"/>
      <c r="G6125" s="191"/>
      <c r="H6125" s="191"/>
      <c r="I6125" s="191"/>
      <c r="J6125" s="191"/>
      <c r="K6125" s="191"/>
      <c r="L6125" s="191"/>
      <c r="M6125" s="191"/>
      <c r="N6125" s="191"/>
    </row>
    <row r="6126" spans="1:14" s="434" customFormat="1">
      <c r="A6126" s="191"/>
      <c r="B6126" s="191"/>
      <c r="C6126" s="63"/>
      <c r="D6126" s="191"/>
      <c r="E6126" s="63"/>
      <c r="F6126" s="63"/>
      <c r="G6126" s="191"/>
      <c r="H6126" s="191"/>
      <c r="I6126" s="191"/>
      <c r="J6126" s="191"/>
      <c r="K6126" s="191"/>
      <c r="L6126" s="191"/>
      <c r="M6126" s="191"/>
      <c r="N6126" s="191"/>
    </row>
    <row r="6127" spans="1:14" s="434" customFormat="1">
      <c r="A6127" s="191"/>
      <c r="B6127" s="191"/>
      <c r="C6127" s="63"/>
      <c r="D6127" s="191"/>
      <c r="E6127" s="63"/>
      <c r="F6127" s="63"/>
      <c r="G6127" s="191"/>
      <c r="H6127" s="191"/>
      <c r="I6127" s="191"/>
      <c r="J6127" s="191"/>
      <c r="K6127" s="191"/>
      <c r="L6127" s="191"/>
      <c r="M6127" s="191"/>
      <c r="N6127" s="191"/>
    </row>
    <row r="6128" spans="1:14" s="434" customFormat="1">
      <c r="A6128" s="191"/>
      <c r="B6128" s="191"/>
      <c r="C6128" s="63"/>
      <c r="D6128" s="191"/>
      <c r="E6128" s="63"/>
      <c r="F6128" s="63"/>
      <c r="G6128" s="191"/>
      <c r="H6128" s="191"/>
      <c r="I6128" s="191"/>
      <c r="J6128" s="191"/>
      <c r="K6128" s="191"/>
      <c r="L6128" s="191"/>
      <c r="M6128" s="191"/>
      <c r="N6128" s="191"/>
    </row>
    <row r="6129" spans="1:14" s="434" customFormat="1">
      <c r="A6129" s="191"/>
      <c r="B6129" s="191"/>
      <c r="C6129" s="63"/>
      <c r="D6129" s="191"/>
      <c r="E6129" s="63"/>
      <c r="F6129" s="63"/>
      <c r="G6129" s="191"/>
      <c r="H6129" s="191"/>
      <c r="I6129" s="191"/>
      <c r="J6129" s="191"/>
      <c r="K6129" s="191"/>
      <c r="L6129" s="191"/>
      <c r="M6129" s="191"/>
      <c r="N6129" s="191"/>
    </row>
    <row r="6130" spans="1:14" s="434" customFormat="1">
      <c r="A6130" s="191"/>
      <c r="B6130" s="191"/>
      <c r="C6130" s="63"/>
      <c r="D6130" s="191"/>
      <c r="E6130" s="63"/>
      <c r="F6130" s="63"/>
      <c r="G6130" s="191"/>
      <c r="H6130" s="191"/>
      <c r="I6130" s="191"/>
      <c r="J6130" s="191"/>
      <c r="K6130" s="191"/>
      <c r="L6130" s="191"/>
      <c r="M6130" s="191"/>
      <c r="N6130" s="191"/>
    </row>
    <row r="6131" spans="1:14" s="434" customFormat="1">
      <c r="A6131" s="191"/>
      <c r="B6131" s="191"/>
      <c r="C6131" s="63"/>
      <c r="D6131" s="191"/>
      <c r="E6131" s="63"/>
      <c r="F6131" s="63"/>
      <c r="G6131" s="191"/>
      <c r="H6131" s="191"/>
      <c r="I6131" s="191"/>
      <c r="J6131" s="191"/>
      <c r="K6131" s="191"/>
      <c r="L6131" s="191"/>
      <c r="M6131" s="191"/>
      <c r="N6131" s="191"/>
    </row>
    <row r="6132" spans="1:14" s="434" customFormat="1">
      <c r="A6132" s="191"/>
      <c r="B6132" s="191"/>
      <c r="C6132" s="63"/>
      <c r="D6132" s="191"/>
      <c r="E6132" s="63"/>
      <c r="F6132" s="63"/>
      <c r="G6132" s="191"/>
      <c r="H6132" s="191"/>
      <c r="I6132" s="191"/>
      <c r="J6132" s="191"/>
      <c r="K6132" s="191"/>
      <c r="L6132" s="191"/>
      <c r="M6132" s="191"/>
      <c r="N6132" s="191"/>
    </row>
    <row r="6133" spans="1:14" s="434" customFormat="1">
      <c r="A6133" s="191"/>
      <c r="B6133" s="191"/>
      <c r="C6133" s="63"/>
      <c r="D6133" s="191"/>
      <c r="E6133" s="63"/>
      <c r="F6133" s="63"/>
      <c r="G6133" s="191"/>
      <c r="H6133" s="191"/>
      <c r="I6133" s="191"/>
      <c r="J6133" s="191"/>
      <c r="K6133" s="191"/>
      <c r="L6133" s="191"/>
      <c r="M6133" s="191"/>
      <c r="N6133" s="191"/>
    </row>
    <row r="6134" spans="1:14" s="434" customFormat="1">
      <c r="A6134" s="191"/>
      <c r="B6134" s="191"/>
      <c r="C6134" s="63"/>
      <c r="D6134" s="191"/>
      <c r="E6134" s="63"/>
      <c r="F6134" s="63"/>
      <c r="G6134" s="191"/>
      <c r="H6134" s="191"/>
      <c r="I6134" s="191"/>
      <c r="J6134" s="191"/>
      <c r="K6134" s="191"/>
      <c r="L6134" s="191"/>
      <c r="M6134" s="191"/>
      <c r="N6134" s="191"/>
    </row>
    <row r="6135" spans="1:14" s="434" customFormat="1">
      <c r="A6135" s="191"/>
      <c r="B6135" s="191"/>
      <c r="C6135" s="63"/>
      <c r="D6135" s="191"/>
      <c r="E6135" s="63"/>
      <c r="F6135" s="63"/>
      <c r="G6135" s="191"/>
      <c r="H6135" s="191"/>
      <c r="I6135" s="191"/>
      <c r="J6135" s="191"/>
      <c r="K6135" s="191"/>
      <c r="L6135" s="191"/>
      <c r="M6135" s="191"/>
      <c r="N6135" s="191"/>
    </row>
    <row r="6136" spans="1:14" s="434" customFormat="1">
      <c r="A6136" s="191"/>
      <c r="B6136" s="191"/>
      <c r="C6136" s="63"/>
      <c r="D6136" s="191"/>
      <c r="E6136" s="63"/>
      <c r="F6136" s="63"/>
      <c r="G6136" s="191"/>
      <c r="H6136" s="191"/>
      <c r="I6136" s="191"/>
      <c r="J6136" s="191"/>
      <c r="K6136" s="191"/>
      <c r="L6136" s="191"/>
      <c r="M6136" s="191"/>
      <c r="N6136" s="191"/>
    </row>
    <row r="6137" spans="1:14" s="434" customFormat="1">
      <c r="A6137" s="191"/>
      <c r="B6137" s="191"/>
      <c r="C6137" s="63"/>
      <c r="D6137" s="191"/>
      <c r="E6137" s="63"/>
      <c r="F6137" s="63"/>
      <c r="G6137" s="191"/>
      <c r="H6137" s="191"/>
      <c r="I6137" s="191"/>
      <c r="J6137" s="191"/>
      <c r="K6137" s="191"/>
      <c r="L6137" s="191"/>
      <c r="M6137" s="191"/>
      <c r="N6137" s="191"/>
    </row>
    <row r="6138" spans="1:14" s="434" customFormat="1">
      <c r="A6138" s="191"/>
      <c r="B6138" s="191"/>
      <c r="C6138" s="63"/>
      <c r="D6138" s="191"/>
      <c r="E6138" s="63"/>
      <c r="F6138" s="63"/>
      <c r="G6138" s="191"/>
      <c r="H6138" s="191"/>
      <c r="I6138" s="191"/>
      <c r="J6138" s="191"/>
      <c r="K6138" s="191"/>
      <c r="L6138" s="191"/>
      <c r="M6138" s="191"/>
      <c r="N6138" s="191"/>
    </row>
    <row r="6139" spans="1:14" s="434" customFormat="1">
      <c r="A6139" s="191"/>
      <c r="B6139" s="191"/>
      <c r="C6139" s="63"/>
      <c r="D6139" s="191"/>
      <c r="E6139" s="63"/>
      <c r="F6139" s="63"/>
      <c r="G6139" s="191"/>
      <c r="H6139" s="191"/>
      <c r="I6139" s="191"/>
      <c r="J6139" s="191"/>
      <c r="K6139" s="191"/>
      <c r="L6139" s="191"/>
      <c r="M6139" s="191"/>
      <c r="N6139" s="191"/>
    </row>
    <row r="6140" spans="1:14" s="434" customFormat="1">
      <c r="A6140" s="191"/>
      <c r="B6140" s="191"/>
      <c r="C6140" s="63"/>
      <c r="D6140" s="191"/>
      <c r="E6140" s="63"/>
      <c r="F6140" s="63"/>
      <c r="G6140" s="191"/>
      <c r="H6140" s="191"/>
      <c r="I6140" s="191"/>
      <c r="J6140" s="191"/>
      <c r="K6140" s="191"/>
      <c r="L6140" s="191"/>
      <c r="M6140" s="191"/>
      <c r="N6140" s="191"/>
    </row>
    <row r="6141" spans="1:14" s="434" customFormat="1">
      <c r="A6141" s="191"/>
      <c r="B6141" s="191"/>
      <c r="C6141" s="63"/>
      <c r="D6141" s="191"/>
      <c r="E6141" s="63"/>
      <c r="F6141" s="63"/>
      <c r="G6141" s="191"/>
      <c r="H6141" s="191"/>
      <c r="I6141" s="191"/>
      <c r="J6141" s="191"/>
      <c r="K6141" s="191"/>
      <c r="L6141" s="191"/>
      <c r="M6141" s="191"/>
      <c r="N6141" s="191"/>
    </row>
    <row r="6142" spans="1:14" s="434" customFormat="1">
      <c r="A6142" s="191"/>
      <c r="B6142" s="191"/>
      <c r="C6142" s="63"/>
      <c r="D6142" s="191"/>
      <c r="E6142" s="63"/>
      <c r="F6142" s="63"/>
      <c r="G6142" s="191"/>
      <c r="H6142" s="191"/>
      <c r="I6142" s="191"/>
      <c r="J6142" s="191"/>
      <c r="K6142" s="191"/>
      <c r="L6142" s="191"/>
      <c r="M6142" s="191"/>
      <c r="N6142" s="191"/>
    </row>
    <row r="6143" spans="1:14" s="434" customFormat="1">
      <c r="A6143" s="191"/>
      <c r="B6143" s="191"/>
      <c r="C6143" s="63"/>
      <c r="D6143" s="191"/>
      <c r="E6143" s="63"/>
      <c r="F6143" s="63"/>
      <c r="G6143" s="191"/>
      <c r="H6143" s="191"/>
      <c r="I6143" s="191"/>
      <c r="J6143" s="191"/>
      <c r="K6143" s="191"/>
      <c r="L6143" s="191"/>
      <c r="M6143" s="191"/>
      <c r="N6143" s="191"/>
    </row>
    <row r="6144" spans="1:14" s="434" customFormat="1">
      <c r="A6144" s="191"/>
      <c r="B6144" s="191"/>
      <c r="C6144" s="63"/>
      <c r="D6144" s="191"/>
      <c r="E6144" s="63"/>
      <c r="F6144" s="63"/>
      <c r="G6144" s="191"/>
      <c r="H6144" s="191"/>
      <c r="I6144" s="191"/>
      <c r="J6144" s="191"/>
      <c r="K6144" s="191"/>
      <c r="L6144" s="191"/>
      <c r="M6144" s="191"/>
      <c r="N6144" s="191"/>
    </row>
    <row r="6145" spans="1:14" s="434" customFormat="1">
      <c r="A6145" s="191"/>
      <c r="B6145" s="191"/>
      <c r="C6145" s="63"/>
      <c r="D6145" s="191"/>
      <c r="E6145" s="63"/>
      <c r="F6145" s="63"/>
      <c r="G6145" s="191"/>
      <c r="H6145" s="191"/>
      <c r="I6145" s="191"/>
      <c r="J6145" s="191"/>
      <c r="K6145" s="191"/>
      <c r="L6145" s="191"/>
      <c r="M6145" s="191"/>
      <c r="N6145" s="191"/>
    </row>
    <row r="6146" spans="1:14" s="434" customFormat="1">
      <c r="A6146" s="191"/>
      <c r="B6146" s="191"/>
      <c r="C6146" s="63"/>
      <c r="D6146" s="191"/>
      <c r="E6146" s="63"/>
      <c r="F6146" s="63"/>
      <c r="G6146" s="191"/>
      <c r="H6146" s="191"/>
      <c r="I6146" s="191"/>
      <c r="J6146" s="191"/>
      <c r="K6146" s="191"/>
      <c r="L6146" s="191"/>
      <c r="M6146" s="191"/>
      <c r="N6146" s="191"/>
    </row>
    <row r="6147" spans="1:14" s="434" customFormat="1">
      <c r="A6147" s="191"/>
      <c r="B6147" s="191"/>
      <c r="C6147" s="63"/>
      <c r="D6147" s="191"/>
      <c r="E6147" s="63"/>
      <c r="F6147" s="63"/>
      <c r="G6147" s="191"/>
      <c r="H6147" s="191"/>
      <c r="I6147" s="191"/>
      <c r="J6147" s="191"/>
      <c r="K6147" s="191"/>
      <c r="L6147" s="191"/>
      <c r="M6147" s="191"/>
      <c r="N6147" s="191"/>
    </row>
    <row r="6148" spans="1:14" s="434" customFormat="1">
      <c r="A6148" s="191"/>
      <c r="B6148" s="191"/>
      <c r="C6148" s="63"/>
      <c r="D6148" s="191"/>
      <c r="E6148" s="63"/>
      <c r="F6148" s="63"/>
      <c r="G6148" s="191"/>
      <c r="H6148" s="191"/>
      <c r="I6148" s="191"/>
      <c r="J6148" s="191"/>
      <c r="K6148" s="191"/>
      <c r="L6148" s="191"/>
      <c r="M6148" s="191"/>
      <c r="N6148" s="191"/>
    </row>
    <row r="6149" spans="1:14" s="434" customFormat="1">
      <c r="A6149" s="191"/>
      <c r="B6149" s="191"/>
      <c r="C6149" s="63"/>
      <c r="D6149" s="191"/>
      <c r="E6149" s="63"/>
      <c r="F6149" s="63"/>
      <c r="G6149" s="191"/>
      <c r="H6149" s="191"/>
      <c r="I6149" s="191"/>
      <c r="J6149" s="191"/>
      <c r="K6149" s="191"/>
      <c r="L6149" s="191"/>
      <c r="M6149" s="191"/>
      <c r="N6149" s="191"/>
    </row>
    <row r="6150" spans="1:14" s="434" customFormat="1">
      <c r="A6150" s="191"/>
      <c r="B6150" s="191"/>
      <c r="C6150" s="63"/>
      <c r="D6150" s="191"/>
      <c r="E6150" s="63"/>
      <c r="F6150" s="63"/>
      <c r="G6150" s="191"/>
      <c r="H6150" s="191"/>
      <c r="I6150" s="191"/>
      <c r="J6150" s="191"/>
      <c r="K6150" s="191"/>
      <c r="L6150" s="191"/>
      <c r="M6150" s="191"/>
      <c r="N6150" s="191"/>
    </row>
    <row r="6151" spans="1:14" s="434" customFormat="1">
      <c r="A6151" s="191"/>
      <c r="B6151" s="191"/>
      <c r="C6151" s="63"/>
      <c r="D6151" s="191"/>
      <c r="E6151" s="63"/>
      <c r="F6151" s="63"/>
      <c r="G6151" s="191"/>
      <c r="H6151" s="191"/>
      <c r="I6151" s="191"/>
      <c r="J6151" s="191"/>
      <c r="K6151" s="191"/>
      <c r="L6151" s="191"/>
      <c r="M6151" s="191"/>
      <c r="N6151" s="191"/>
    </row>
    <row r="6152" spans="1:14" s="434" customFormat="1">
      <c r="A6152" s="191"/>
      <c r="B6152" s="191"/>
      <c r="C6152" s="63"/>
      <c r="D6152" s="191"/>
      <c r="E6152" s="63"/>
      <c r="F6152" s="63"/>
      <c r="G6152" s="191"/>
      <c r="H6152" s="191"/>
      <c r="I6152" s="191"/>
      <c r="J6152" s="191"/>
      <c r="K6152" s="191"/>
      <c r="L6152" s="191"/>
      <c r="M6152" s="191"/>
      <c r="N6152" s="191"/>
    </row>
    <row r="6153" spans="1:14" s="434" customFormat="1">
      <c r="A6153" s="191"/>
      <c r="B6153" s="191"/>
      <c r="C6153" s="63"/>
      <c r="D6153" s="191"/>
      <c r="E6153" s="63"/>
      <c r="F6153" s="63"/>
      <c r="G6153" s="191"/>
      <c r="H6153" s="191"/>
      <c r="I6153" s="191"/>
      <c r="J6153" s="191"/>
      <c r="K6153" s="191"/>
      <c r="L6153" s="191"/>
      <c r="M6153" s="191"/>
      <c r="N6153" s="191"/>
    </row>
    <row r="6154" spans="1:14" s="434" customFormat="1">
      <c r="A6154" s="191"/>
      <c r="B6154" s="191"/>
      <c r="C6154" s="63"/>
      <c r="D6154" s="191"/>
      <c r="E6154" s="63"/>
      <c r="F6154" s="63"/>
      <c r="G6154" s="191"/>
      <c r="H6154" s="191"/>
      <c r="I6154" s="191"/>
      <c r="J6154" s="191"/>
      <c r="K6154" s="191"/>
      <c r="L6154" s="191"/>
      <c r="M6154" s="191"/>
      <c r="N6154" s="191"/>
    </row>
    <row r="6155" spans="1:14" s="434" customFormat="1">
      <c r="A6155" s="191"/>
      <c r="B6155" s="191"/>
      <c r="C6155" s="63"/>
      <c r="D6155" s="191"/>
      <c r="E6155" s="63"/>
      <c r="F6155" s="63"/>
      <c r="G6155" s="191"/>
      <c r="H6155" s="191"/>
      <c r="I6155" s="191"/>
      <c r="J6155" s="191"/>
      <c r="K6155" s="191"/>
      <c r="L6155" s="191"/>
      <c r="M6155" s="191"/>
      <c r="N6155" s="191"/>
    </row>
    <row r="6156" spans="1:14" s="434" customFormat="1">
      <c r="A6156" s="191"/>
      <c r="B6156" s="191"/>
      <c r="C6156" s="63"/>
      <c r="D6156" s="191"/>
      <c r="E6156" s="63"/>
      <c r="F6156" s="63"/>
      <c r="G6156" s="191"/>
      <c r="H6156" s="191"/>
      <c r="I6156" s="191"/>
      <c r="J6156" s="191"/>
      <c r="K6156" s="191"/>
      <c r="L6156" s="191"/>
      <c r="M6156" s="191"/>
      <c r="N6156" s="191"/>
    </row>
    <row r="6157" spans="1:14" s="434" customFormat="1">
      <c r="A6157" s="191"/>
      <c r="B6157" s="191"/>
      <c r="C6157" s="63"/>
      <c r="D6157" s="191"/>
      <c r="E6157" s="63"/>
      <c r="F6157" s="63"/>
      <c r="G6157" s="191"/>
      <c r="H6157" s="191"/>
      <c r="I6157" s="191"/>
      <c r="J6157" s="191"/>
      <c r="K6157" s="191"/>
      <c r="L6157" s="191"/>
      <c r="M6157" s="191"/>
      <c r="N6157" s="191"/>
    </row>
    <row r="6158" spans="1:14" s="434" customFormat="1">
      <c r="A6158" s="191"/>
      <c r="B6158" s="191"/>
      <c r="C6158" s="63"/>
      <c r="D6158" s="191"/>
      <c r="E6158" s="63"/>
      <c r="F6158" s="63"/>
      <c r="G6158" s="191"/>
      <c r="H6158" s="191"/>
      <c r="I6158" s="191"/>
      <c r="J6158" s="191"/>
      <c r="K6158" s="191"/>
      <c r="L6158" s="191"/>
      <c r="M6158" s="191"/>
      <c r="N6158" s="191"/>
    </row>
    <row r="6159" spans="1:14" s="434" customFormat="1">
      <c r="A6159" s="191"/>
      <c r="B6159" s="191"/>
      <c r="C6159" s="63"/>
      <c r="D6159" s="191"/>
      <c r="E6159" s="63"/>
      <c r="F6159" s="63"/>
      <c r="G6159" s="191"/>
      <c r="H6159" s="191"/>
      <c r="I6159" s="191"/>
      <c r="J6159" s="191"/>
      <c r="K6159" s="191"/>
      <c r="L6159" s="191"/>
      <c r="M6159" s="191"/>
      <c r="N6159" s="191"/>
    </row>
    <row r="6160" spans="1:14" s="434" customFormat="1">
      <c r="A6160" s="191"/>
      <c r="B6160" s="191"/>
      <c r="C6160" s="63"/>
      <c r="D6160" s="191"/>
      <c r="E6160" s="63"/>
      <c r="F6160" s="63"/>
      <c r="G6160" s="191"/>
      <c r="H6160" s="191"/>
      <c r="I6160" s="191"/>
      <c r="J6160" s="191"/>
      <c r="K6160" s="191"/>
      <c r="L6160" s="191"/>
      <c r="M6160" s="191"/>
      <c r="N6160" s="191"/>
    </row>
    <row r="6161" spans="1:14" s="434" customFormat="1">
      <c r="A6161" s="191"/>
      <c r="B6161" s="191"/>
      <c r="C6161" s="63"/>
      <c r="D6161" s="191"/>
      <c r="E6161" s="63"/>
      <c r="F6161" s="63"/>
      <c r="G6161" s="191"/>
      <c r="H6161" s="191"/>
      <c r="I6161" s="191"/>
      <c r="J6161" s="191"/>
      <c r="K6161" s="191"/>
      <c r="L6161" s="191"/>
      <c r="M6161" s="191"/>
      <c r="N6161" s="191"/>
    </row>
    <row r="6162" spans="1:14" s="434" customFormat="1">
      <c r="A6162" s="191"/>
      <c r="B6162" s="191"/>
      <c r="C6162" s="63"/>
      <c r="D6162" s="191"/>
      <c r="E6162" s="63"/>
      <c r="F6162" s="63"/>
      <c r="G6162" s="191"/>
      <c r="H6162" s="191"/>
      <c r="I6162" s="191"/>
      <c r="J6162" s="191"/>
      <c r="K6162" s="191"/>
      <c r="L6162" s="191"/>
      <c r="M6162" s="191"/>
      <c r="N6162" s="191"/>
    </row>
    <row r="6163" spans="1:14" s="434" customFormat="1">
      <c r="A6163" s="191"/>
      <c r="B6163" s="191"/>
      <c r="C6163" s="63"/>
      <c r="D6163" s="191"/>
      <c r="E6163" s="63"/>
      <c r="F6163" s="63"/>
      <c r="G6163" s="191"/>
      <c r="H6163" s="191"/>
      <c r="I6163" s="191"/>
      <c r="J6163" s="191"/>
      <c r="K6163" s="191"/>
      <c r="L6163" s="191"/>
      <c r="M6163" s="191"/>
      <c r="N6163" s="191"/>
    </row>
    <row r="6164" spans="1:14" s="434" customFormat="1">
      <c r="A6164" s="191"/>
      <c r="B6164" s="191"/>
      <c r="C6164" s="63"/>
      <c r="D6164" s="191"/>
      <c r="E6164" s="63"/>
      <c r="F6164" s="63"/>
      <c r="G6164" s="191"/>
      <c r="H6164" s="191"/>
      <c r="I6164" s="191"/>
      <c r="J6164" s="191"/>
      <c r="K6164" s="191"/>
      <c r="L6164" s="191"/>
      <c r="M6164" s="191"/>
      <c r="N6164" s="191"/>
    </row>
    <row r="6165" spans="1:14" s="434" customFormat="1">
      <c r="A6165" s="191"/>
      <c r="B6165" s="191"/>
      <c r="C6165" s="63"/>
      <c r="D6165" s="191"/>
      <c r="E6165" s="63"/>
      <c r="F6165" s="63"/>
      <c r="G6165" s="191"/>
      <c r="H6165" s="191"/>
      <c r="I6165" s="191"/>
      <c r="J6165" s="191"/>
      <c r="K6165" s="191"/>
      <c r="L6165" s="191"/>
      <c r="M6165" s="191"/>
      <c r="N6165" s="191"/>
    </row>
    <row r="6166" spans="1:14" s="434" customFormat="1">
      <c r="A6166" s="191"/>
      <c r="B6166" s="191"/>
      <c r="C6166" s="63"/>
      <c r="D6166" s="191"/>
      <c r="E6166" s="63"/>
      <c r="F6166" s="63"/>
      <c r="G6166" s="191"/>
      <c r="H6166" s="191"/>
      <c r="I6166" s="191"/>
      <c r="J6166" s="191"/>
      <c r="K6166" s="191"/>
      <c r="L6166" s="191"/>
      <c r="M6166" s="191"/>
      <c r="N6166" s="191"/>
    </row>
    <row r="6167" spans="1:14" s="434" customFormat="1">
      <c r="A6167" s="191"/>
      <c r="B6167" s="191"/>
      <c r="C6167" s="63"/>
      <c r="D6167" s="191"/>
      <c r="E6167" s="63"/>
      <c r="F6167" s="63"/>
      <c r="G6167" s="191"/>
      <c r="H6167" s="191"/>
      <c r="I6167" s="191"/>
      <c r="J6167" s="191"/>
      <c r="K6167" s="191"/>
      <c r="L6167" s="191"/>
      <c r="M6167" s="191"/>
      <c r="N6167" s="191"/>
    </row>
    <row r="6168" spans="1:14" s="434" customFormat="1">
      <c r="A6168" s="191"/>
      <c r="B6168" s="191"/>
      <c r="C6168" s="63"/>
      <c r="D6168" s="191"/>
      <c r="E6168" s="63"/>
      <c r="F6168" s="63"/>
      <c r="G6168" s="191"/>
      <c r="H6168" s="191"/>
      <c r="I6168" s="191"/>
      <c r="J6168" s="191"/>
      <c r="K6168" s="191"/>
      <c r="L6168" s="191"/>
      <c r="M6168" s="191"/>
      <c r="N6168" s="191"/>
    </row>
    <row r="6169" spans="1:14" s="434" customFormat="1">
      <c r="A6169" s="191"/>
      <c r="B6169" s="191"/>
      <c r="C6169" s="63"/>
      <c r="D6169" s="191"/>
      <c r="E6169" s="63"/>
      <c r="F6169" s="63"/>
      <c r="G6169" s="191"/>
      <c r="H6169" s="191"/>
      <c r="I6169" s="191"/>
      <c r="J6169" s="191"/>
      <c r="K6169" s="191"/>
      <c r="L6169" s="191"/>
      <c r="M6169" s="191"/>
      <c r="N6169" s="191"/>
    </row>
    <row r="6170" spans="1:14" s="434" customFormat="1">
      <c r="A6170" s="191"/>
      <c r="B6170" s="191"/>
      <c r="C6170" s="63"/>
      <c r="D6170" s="191"/>
      <c r="E6170" s="63"/>
      <c r="F6170" s="63"/>
      <c r="G6170" s="191"/>
      <c r="H6170" s="191"/>
      <c r="I6170" s="191"/>
      <c r="J6170" s="191"/>
      <c r="K6170" s="191"/>
      <c r="L6170" s="191"/>
      <c r="M6170" s="191"/>
      <c r="N6170" s="191"/>
    </row>
    <row r="6171" spans="1:14" s="434" customFormat="1">
      <c r="A6171" s="191"/>
      <c r="B6171" s="191"/>
      <c r="C6171" s="63"/>
      <c r="D6171" s="191"/>
      <c r="E6171" s="63"/>
      <c r="F6171" s="63"/>
      <c r="G6171" s="191"/>
      <c r="H6171" s="191"/>
      <c r="I6171" s="191"/>
      <c r="J6171" s="191"/>
      <c r="K6171" s="191"/>
      <c r="L6171" s="191"/>
      <c r="M6171" s="191"/>
      <c r="N6171" s="191"/>
    </row>
    <row r="6172" spans="1:14" s="434" customFormat="1">
      <c r="A6172" s="191"/>
      <c r="B6172" s="191"/>
      <c r="C6172" s="63"/>
      <c r="D6172" s="191"/>
      <c r="E6172" s="63"/>
      <c r="F6172" s="63"/>
      <c r="G6172" s="191"/>
      <c r="H6172" s="191"/>
      <c r="I6172" s="191"/>
      <c r="J6172" s="191"/>
      <c r="K6172" s="191"/>
      <c r="L6172" s="191"/>
      <c r="M6172" s="191"/>
      <c r="N6172" s="191"/>
    </row>
    <row r="6173" spans="1:14" s="434" customFormat="1">
      <c r="A6173" s="191"/>
      <c r="B6173" s="191"/>
      <c r="C6173" s="63"/>
      <c r="D6173" s="191"/>
      <c r="E6173" s="63"/>
      <c r="F6173" s="63"/>
      <c r="G6173" s="191"/>
      <c r="H6173" s="191"/>
      <c r="I6173" s="191"/>
      <c r="J6173" s="191"/>
      <c r="K6173" s="191"/>
      <c r="L6173" s="191"/>
      <c r="M6173" s="191"/>
      <c r="N6173" s="191"/>
    </row>
    <row r="6174" spans="1:14" s="434" customFormat="1">
      <c r="A6174" s="191"/>
      <c r="B6174" s="191"/>
      <c r="C6174" s="63"/>
      <c r="D6174" s="191"/>
      <c r="E6174" s="63"/>
      <c r="F6174" s="63"/>
      <c r="G6174" s="191"/>
      <c r="H6174" s="191"/>
      <c r="I6174" s="191"/>
      <c r="J6174" s="191"/>
      <c r="K6174" s="191"/>
      <c r="L6174" s="191"/>
      <c r="M6174" s="191"/>
      <c r="N6174" s="191"/>
    </row>
    <row r="6175" spans="1:14" s="434" customFormat="1">
      <c r="A6175" s="191"/>
      <c r="B6175" s="191"/>
      <c r="C6175" s="63"/>
      <c r="D6175" s="191"/>
      <c r="E6175" s="63"/>
      <c r="F6175" s="63"/>
      <c r="G6175" s="191"/>
      <c r="H6175" s="191"/>
      <c r="I6175" s="191"/>
      <c r="J6175" s="191"/>
      <c r="K6175" s="191"/>
      <c r="L6175" s="191"/>
      <c r="M6175" s="191"/>
      <c r="N6175" s="191"/>
    </row>
    <row r="6176" spans="1:14" s="434" customFormat="1">
      <c r="A6176" s="191"/>
      <c r="B6176" s="191"/>
      <c r="C6176" s="63"/>
      <c r="D6176" s="191"/>
      <c r="E6176" s="63"/>
      <c r="F6176" s="63"/>
      <c r="G6176" s="191"/>
      <c r="H6176" s="191"/>
      <c r="I6176" s="191"/>
      <c r="J6176" s="191"/>
      <c r="K6176" s="191"/>
      <c r="L6176" s="191"/>
      <c r="M6176" s="191"/>
      <c r="N6176" s="191"/>
    </row>
    <row r="6177" spans="1:14" s="434" customFormat="1">
      <c r="A6177" s="191"/>
      <c r="B6177" s="191"/>
      <c r="C6177" s="63"/>
      <c r="D6177" s="191"/>
      <c r="E6177" s="63"/>
      <c r="F6177" s="63"/>
      <c r="G6177" s="191"/>
      <c r="H6177" s="191"/>
      <c r="I6177" s="191"/>
      <c r="J6177" s="191"/>
      <c r="K6177" s="191"/>
      <c r="L6177" s="191"/>
      <c r="M6177" s="191"/>
      <c r="N6177" s="191"/>
    </row>
    <row r="6178" spans="1:14" s="434" customFormat="1">
      <c r="A6178" s="191"/>
      <c r="B6178" s="191"/>
      <c r="C6178" s="63"/>
      <c r="D6178" s="191"/>
      <c r="E6178" s="63"/>
      <c r="F6178" s="63"/>
      <c r="G6178" s="191"/>
      <c r="H6178" s="191"/>
      <c r="I6178" s="191"/>
      <c r="J6178" s="191"/>
      <c r="K6178" s="191"/>
      <c r="L6178" s="191"/>
      <c r="M6178" s="191"/>
      <c r="N6178" s="191"/>
    </row>
    <row r="6179" spans="1:14" s="434" customFormat="1">
      <c r="A6179" s="191"/>
      <c r="B6179" s="191"/>
      <c r="C6179" s="63"/>
      <c r="D6179" s="191"/>
      <c r="E6179" s="63"/>
      <c r="F6179" s="63"/>
      <c r="G6179" s="191"/>
      <c r="H6179" s="191"/>
      <c r="I6179" s="191"/>
      <c r="J6179" s="191"/>
      <c r="K6179" s="191"/>
      <c r="L6179" s="191"/>
      <c r="M6179" s="191"/>
      <c r="N6179" s="191"/>
    </row>
    <row r="6180" spans="1:14" s="434" customFormat="1">
      <c r="A6180" s="191"/>
      <c r="B6180" s="191"/>
      <c r="C6180" s="63"/>
      <c r="D6180" s="191"/>
      <c r="E6180" s="63"/>
      <c r="F6180" s="63"/>
      <c r="G6180" s="191"/>
      <c r="H6180" s="191"/>
      <c r="I6180" s="191"/>
      <c r="J6180" s="191"/>
      <c r="K6180" s="191"/>
      <c r="L6180" s="191"/>
      <c r="M6180" s="191"/>
      <c r="N6180" s="191"/>
    </row>
    <row r="6181" spans="1:14" s="434" customFormat="1">
      <c r="A6181" s="191"/>
      <c r="B6181" s="191"/>
      <c r="C6181" s="63"/>
      <c r="D6181" s="191"/>
      <c r="E6181" s="63"/>
      <c r="F6181" s="63"/>
      <c r="G6181" s="191"/>
      <c r="H6181" s="191"/>
      <c r="I6181" s="191"/>
      <c r="J6181" s="191"/>
      <c r="K6181" s="191"/>
      <c r="L6181" s="191"/>
      <c r="M6181" s="191"/>
      <c r="N6181" s="191"/>
    </row>
    <row r="6182" spans="1:14" s="434" customFormat="1">
      <c r="A6182" s="191"/>
      <c r="B6182" s="191"/>
      <c r="C6182" s="63"/>
      <c r="D6182" s="191"/>
      <c r="E6182" s="63"/>
      <c r="F6182" s="63"/>
      <c r="G6182" s="191"/>
      <c r="H6182" s="191"/>
      <c r="I6182" s="191"/>
      <c r="J6182" s="191"/>
      <c r="K6182" s="191"/>
      <c r="L6182" s="191"/>
      <c r="M6182" s="191"/>
      <c r="N6182" s="191"/>
    </row>
    <row r="6183" spans="1:14" s="434" customFormat="1">
      <c r="A6183" s="191"/>
      <c r="B6183" s="191"/>
      <c r="C6183" s="63"/>
      <c r="D6183" s="191"/>
      <c r="E6183" s="63"/>
      <c r="F6183" s="63"/>
      <c r="G6183" s="191"/>
      <c r="H6183" s="191"/>
      <c r="I6183" s="191"/>
      <c r="J6183" s="191"/>
      <c r="K6183" s="191"/>
      <c r="L6183" s="191"/>
      <c r="M6183" s="191"/>
      <c r="N6183" s="191"/>
    </row>
    <row r="6184" spans="1:14" s="434" customFormat="1">
      <c r="A6184" s="191"/>
      <c r="B6184" s="191"/>
      <c r="C6184" s="63"/>
      <c r="D6184" s="191"/>
      <c r="E6184" s="63"/>
      <c r="F6184" s="63"/>
      <c r="G6184" s="191"/>
      <c r="H6184" s="191"/>
      <c r="I6184" s="191"/>
      <c r="J6184" s="191"/>
      <c r="K6184" s="191"/>
      <c r="L6184" s="191"/>
      <c r="M6184" s="191"/>
      <c r="N6184" s="191"/>
    </row>
    <row r="6185" spans="1:14" s="434" customFormat="1">
      <c r="A6185" s="191"/>
      <c r="B6185" s="191"/>
      <c r="C6185" s="63"/>
      <c r="D6185" s="191"/>
      <c r="E6185" s="63"/>
      <c r="F6185" s="63"/>
      <c r="G6185" s="191"/>
      <c r="H6185" s="191"/>
      <c r="I6185" s="191"/>
      <c r="J6185" s="191"/>
      <c r="K6185" s="191"/>
      <c r="L6185" s="191"/>
      <c r="M6185" s="191"/>
      <c r="N6185" s="191"/>
    </row>
    <row r="6186" spans="1:14" s="434" customFormat="1">
      <c r="A6186" s="191"/>
      <c r="B6186" s="191"/>
      <c r="C6186" s="63"/>
      <c r="D6186" s="191"/>
      <c r="E6186" s="63"/>
      <c r="F6186" s="63"/>
      <c r="G6186" s="191"/>
      <c r="H6186" s="191"/>
      <c r="I6186" s="191"/>
      <c r="J6186" s="191"/>
      <c r="K6186" s="191"/>
      <c r="L6186" s="191"/>
      <c r="M6186" s="191"/>
      <c r="N6186" s="191"/>
    </row>
    <row r="6187" spans="1:14" s="434" customFormat="1">
      <c r="A6187" s="191"/>
      <c r="B6187" s="191"/>
      <c r="C6187" s="63"/>
      <c r="D6187" s="191"/>
      <c r="E6187" s="63"/>
      <c r="F6187" s="63"/>
      <c r="G6187" s="191"/>
      <c r="H6187" s="191"/>
      <c r="I6187" s="191"/>
      <c r="J6187" s="191"/>
      <c r="K6187" s="191"/>
      <c r="L6187" s="191"/>
      <c r="M6187" s="191"/>
      <c r="N6187" s="191"/>
    </row>
    <row r="6188" spans="1:14" s="434" customFormat="1">
      <c r="A6188" s="191"/>
      <c r="B6188" s="191"/>
      <c r="C6188" s="63"/>
      <c r="D6188" s="191"/>
      <c r="E6188" s="63"/>
      <c r="F6188" s="63"/>
      <c r="G6188" s="191"/>
      <c r="H6188" s="191"/>
      <c r="I6188" s="191"/>
      <c r="J6188" s="191"/>
      <c r="K6188" s="191"/>
      <c r="L6188" s="191"/>
      <c r="M6188" s="191"/>
      <c r="N6188" s="191"/>
    </row>
    <row r="6189" spans="1:14" s="434" customFormat="1">
      <c r="A6189" s="191"/>
      <c r="B6189" s="191"/>
      <c r="C6189" s="63"/>
      <c r="D6189" s="191"/>
      <c r="E6189" s="63"/>
      <c r="F6189" s="63"/>
      <c r="G6189" s="191"/>
      <c r="H6189" s="191"/>
      <c r="I6189" s="191"/>
      <c r="J6189" s="191"/>
      <c r="K6189" s="191"/>
      <c r="L6189" s="191"/>
      <c r="M6189" s="191"/>
      <c r="N6189" s="191"/>
    </row>
    <row r="6190" spans="1:14" s="434" customFormat="1">
      <c r="A6190" s="191"/>
      <c r="B6190" s="191"/>
      <c r="C6190" s="63"/>
      <c r="D6190" s="191"/>
      <c r="E6190" s="63"/>
      <c r="F6190" s="63"/>
      <c r="G6190" s="191"/>
      <c r="H6190" s="191"/>
      <c r="I6190" s="191"/>
      <c r="J6190" s="191"/>
      <c r="K6190" s="191"/>
      <c r="L6190" s="191"/>
      <c r="M6190" s="191"/>
      <c r="N6190" s="191"/>
    </row>
    <row r="6191" spans="1:14" s="434" customFormat="1">
      <c r="A6191" s="191"/>
      <c r="B6191" s="191"/>
      <c r="C6191" s="63"/>
      <c r="D6191" s="191"/>
      <c r="E6191" s="63"/>
      <c r="F6191" s="63"/>
      <c r="G6191" s="191"/>
      <c r="H6191" s="191"/>
      <c r="I6191" s="191"/>
      <c r="J6191" s="191"/>
      <c r="K6191" s="191"/>
      <c r="L6191" s="191"/>
      <c r="M6191" s="191"/>
      <c r="N6191" s="191"/>
    </row>
    <row r="6192" spans="1:14" s="434" customFormat="1">
      <c r="A6192" s="191"/>
      <c r="B6192" s="191"/>
      <c r="C6192" s="63"/>
      <c r="D6192" s="191"/>
      <c r="E6192" s="63"/>
      <c r="F6192" s="63"/>
      <c r="G6192" s="191"/>
      <c r="H6192" s="191"/>
      <c r="I6192" s="191"/>
      <c r="J6192" s="191"/>
      <c r="K6192" s="191"/>
      <c r="L6192" s="191"/>
      <c r="M6192" s="191"/>
      <c r="N6192" s="191"/>
    </row>
    <row r="6193" spans="1:14" s="434" customFormat="1">
      <c r="A6193" s="191"/>
      <c r="B6193" s="191"/>
      <c r="C6193" s="63"/>
      <c r="D6193" s="191"/>
      <c r="E6193" s="63"/>
      <c r="F6193" s="63"/>
      <c r="G6193" s="191"/>
      <c r="H6193" s="191"/>
      <c r="I6193" s="191"/>
      <c r="J6193" s="191"/>
      <c r="K6193" s="191"/>
      <c r="L6193" s="191"/>
      <c r="M6193" s="191"/>
      <c r="N6193" s="191"/>
    </row>
    <row r="6194" spans="1:14" s="434" customFormat="1">
      <c r="A6194" s="191"/>
      <c r="B6194" s="191"/>
      <c r="C6194" s="63"/>
      <c r="D6194" s="191"/>
      <c r="E6194" s="63"/>
      <c r="F6194" s="63"/>
      <c r="G6194" s="191"/>
      <c r="H6194" s="191"/>
      <c r="I6194" s="191"/>
      <c r="J6194" s="191"/>
      <c r="K6194" s="191"/>
      <c r="L6194" s="191"/>
      <c r="M6194" s="191"/>
      <c r="N6194" s="191"/>
    </row>
    <row r="6195" spans="1:14" s="434" customFormat="1">
      <c r="A6195" s="191"/>
      <c r="B6195" s="191"/>
      <c r="C6195" s="63"/>
      <c r="D6195" s="191"/>
      <c r="E6195" s="63"/>
      <c r="F6195" s="63"/>
      <c r="G6195" s="191"/>
      <c r="H6195" s="191"/>
      <c r="I6195" s="191"/>
      <c r="J6195" s="191"/>
      <c r="K6195" s="191"/>
      <c r="L6195" s="191"/>
      <c r="M6195" s="191"/>
      <c r="N6195" s="191"/>
    </row>
    <row r="6196" spans="1:14" s="434" customFormat="1">
      <c r="A6196" s="191"/>
      <c r="B6196" s="191"/>
      <c r="C6196" s="63"/>
      <c r="D6196" s="191"/>
      <c r="E6196" s="63"/>
      <c r="F6196" s="63"/>
      <c r="G6196" s="191"/>
      <c r="H6196" s="191"/>
      <c r="I6196" s="191"/>
      <c r="J6196" s="191"/>
      <c r="K6196" s="191"/>
      <c r="L6196" s="191"/>
      <c r="M6196" s="191"/>
      <c r="N6196" s="191"/>
    </row>
    <row r="6197" spans="1:14" s="434" customFormat="1">
      <c r="A6197" s="191"/>
      <c r="B6197" s="191"/>
      <c r="C6197" s="63"/>
      <c r="D6197" s="191"/>
      <c r="E6197" s="63"/>
      <c r="F6197" s="63"/>
      <c r="G6197" s="191"/>
      <c r="H6197" s="191"/>
      <c r="I6197" s="191"/>
      <c r="J6197" s="191"/>
      <c r="K6197" s="191"/>
      <c r="L6197" s="191"/>
      <c r="M6197" s="191"/>
      <c r="N6197" s="191"/>
    </row>
    <row r="6198" spans="1:14" s="434" customFormat="1">
      <c r="A6198" s="191"/>
      <c r="B6198" s="191"/>
      <c r="C6198" s="63"/>
      <c r="D6198" s="191"/>
      <c r="E6198" s="63"/>
      <c r="F6198" s="63"/>
      <c r="G6198" s="191"/>
      <c r="H6198" s="191"/>
      <c r="I6198" s="191"/>
      <c r="J6198" s="191"/>
      <c r="K6198" s="191"/>
      <c r="L6198" s="191"/>
      <c r="M6198" s="191"/>
      <c r="N6198" s="191"/>
    </row>
    <row r="6199" spans="1:14" s="434" customFormat="1">
      <c r="A6199" s="191"/>
      <c r="B6199" s="191"/>
      <c r="C6199" s="63"/>
      <c r="D6199" s="191"/>
      <c r="E6199" s="63"/>
      <c r="F6199" s="63"/>
      <c r="G6199" s="191"/>
      <c r="H6199" s="191"/>
      <c r="I6199" s="191"/>
      <c r="J6199" s="191"/>
      <c r="K6199" s="191"/>
      <c r="L6199" s="191"/>
      <c r="M6199" s="191"/>
      <c r="N6199" s="191"/>
    </row>
    <row r="6200" spans="1:14" s="434" customFormat="1">
      <c r="A6200" s="191"/>
      <c r="B6200" s="191"/>
      <c r="C6200" s="63"/>
      <c r="D6200" s="191"/>
      <c r="E6200" s="63"/>
      <c r="F6200" s="63"/>
      <c r="G6200" s="191"/>
      <c r="H6200" s="191"/>
      <c r="I6200" s="191"/>
      <c r="J6200" s="191"/>
      <c r="K6200" s="191"/>
      <c r="L6200" s="191"/>
      <c r="M6200" s="191"/>
      <c r="N6200" s="191"/>
    </row>
    <row r="6201" spans="1:14" s="434" customFormat="1">
      <c r="A6201" s="191"/>
      <c r="B6201" s="191"/>
      <c r="C6201" s="63"/>
      <c r="D6201" s="191"/>
      <c r="E6201" s="63"/>
      <c r="F6201" s="63"/>
      <c r="G6201" s="191"/>
      <c r="H6201" s="191"/>
      <c r="I6201" s="191"/>
      <c r="J6201" s="191"/>
      <c r="K6201" s="191"/>
      <c r="L6201" s="191"/>
      <c r="M6201" s="191"/>
      <c r="N6201" s="191"/>
    </row>
    <row r="6202" spans="1:14" s="434" customFormat="1">
      <c r="A6202" s="191"/>
      <c r="B6202" s="191"/>
      <c r="C6202" s="63"/>
      <c r="D6202" s="191"/>
      <c r="E6202" s="63"/>
      <c r="F6202" s="63"/>
      <c r="G6202" s="191"/>
      <c r="H6202" s="191"/>
      <c r="I6202" s="191"/>
      <c r="J6202" s="191"/>
      <c r="K6202" s="191"/>
      <c r="L6202" s="191"/>
      <c r="M6202" s="191"/>
      <c r="N6202" s="191"/>
    </row>
    <row r="6203" spans="1:14" s="434" customFormat="1">
      <c r="A6203" s="191"/>
      <c r="B6203" s="191"/>
      <c r="C6203" s="63"/>
      <c r="D6203" s="191"/>
      <c r="E6203" s="63"/>
      <c r="F6203" s="63"/>
      <c r="G6203" s="191"/>
      <c r="H6203" s="191"/>
      <c r="I6203" s="191"/>
      <c r="J6203" s="191"/>
      <c r="K6203" s="191"/>
      <c r="L6203" s="191"/>
      <c r="M6203" s="191"/>
      <c r="N6203" s="191"/>
    </row>
    <row r="6204" spans="1:14" s="434" customFormat="1">
      <c r="A6204" s="191"/>
      <c r="B6204" s="191"/>
      <c r="C6204" s="63"/>
      <c r="D6204" s="191"/>
      <c r="E6204" s="63"/>
      <c r="F6204" s="63"/>
      <c r="G6204" s="191"/>
      <c r="H6204" s="191"/>
      <c r="I6204" s="191"/>
      <c r="J6204" s="191"/>
      <c r="K6204" s="191"/>
      <c r="L6204" s="191"/>
      <c r="M6204" s="191"/>
      <c r="N6204" s="191"/>
    </row>
    <row r="6205" spans="1:14" s="434" customFormat="1">
      <c r="A6205" s="191"/>
      <c r="B6205" s="191"/>
      <c r="C6205" s="63"/>
      <c r="D6205" s="191"/>
      <c r="E6205" s="63"/>
      <c r="F6205" s="63"/>
      <c r="G6205" s="191"/>
      <c r="H6205" s="191"/>
      <c r="I6205" s="191"/>
      <c r="J6205" s="191"/>
      <c r="K6205" s="191"/>
      <c r="L6205" s="191"/>
      <c r="M6205" s="191"/>
      <c r="N6205" s="191"/>
    </row>
    <row r="6206" spans="1:14" s="434" customFormat="1">
      <c r="A6206" s="191"/>
      <c r="B6206" s="191"/>
      <c r="C6206" s="63"/>
      <c r="D6206" s="191"/>
      <c r="E6206" s="63"/>
      <c r="F6206" s="63"/>
      <c r="G6206" s="191"/>
      <c r="H6206" s="191"/>
      <c r="I6206" s="191"/>
      <c r="J6206" s="191"/>
      <c r="K6206" s="191"/>
      <c r="L6206" s="191"/>
      <c r="M6206" s="191"/>
      <c r="N6206" s="191"/>
    </row>
    <row r="6207" spans="1:14" s="434" customFormat="1">
      <c r="A6207" s="191"/>
      <c r="B6207" s="191"/>
      <c r="C6207" s="63"/>
      <c r="D6207" s="191"/>
      <c r="E6207" s="63"/>
      <c r="F6207" s="63"/>
      <c r="G6207" s="191"/>
      <c r="H6207" s="191"/>
      <c r="I6207" s="191"/>
      <c r="J6207" s="191"/>
      <c r="K6207" s="191"/>
      <c r="L6207" s="191"/>
      <c r="M6207" s="191"/>
      <c r="N6207" s="191"/>
    </row>
    <row r="6208" spans="1:14" s="434" customFormat="1">
      <c r="A6208" s="191"/>
      <c r="B6208" s="191"/>
      <c r="C6208" s="63"/>
      <c r="D6208" s="191"/>
      <c r="E6208" s="63"/>
      <c r="F6208" s="63"/>
      <c r="G6208" s="191"/>
      <c r="H6208" s="191"/>
      <c r="I6208" s="191"/>
      <c r="J6208" s="191"/>
      <c r="K6208" s="191"/>
      <c r="L6208" s="191"/>
      <c r="M6208" s="191"/>
      <c r="N6208" s="191"/>
    </row>
    <row r="6209" spans="1:14" s="434" customFormat="1">
      <c r="A6209" s="191"/>
      <c r="B6209" s="191"/>
      <c r="C6209" s="63"/>
      <c r="D6209" s="191"/>
      <c r="E6209" s="63"/>
      <c r="F6209" s="63"/>
      <c r="G6209" s="191"/>
      <c r="H6209" s="191"/>
      <c r="I6209" s="191"/>
      <c r="J6209" s="191"/>
      <c r="K6209" s="191"/>
      <c r="L6209" s="191"/>
      <c r="M6209" s="191"/>
      <c r="N6209" s="191"/>
    </row>
    <row r="6210" spans="1:14" s="434" customFormat="1">
      <c r="A6210" s="191"/>
      <c r="B6210" s="191"/>
      <c r="C6210" s="63"/>
      <c r="D6210" s="191"/>
      <c r="E6210" s="63"/>
      <c r="F6210" s="63"/>
      <c r="G6210" s="191"/>
      <c r="H6210" s="191"/>
      <c r="I6210" s="191"/>
      <c r="J6210" s="191"/>
      <c r="K6210" s="191"/>
      <c r="L6210" s="191"/>
      <c r="M6210" s="191"/>
      <c r="N6210" s="191"/>
    </row>
    <row r="6211" spans="1:14" s="434" customFormat="1">
      <c r="A6211" s="191"/>
      <c r="B6211" s="191"/>
      <c r="C6211" s="63"/>
      <c r="D6211" s="191"/>
      <c r="E6211" s="63"/>
      <c r="F6211" s="63"/>
      <c r="G6211" s="191"/>
      <c r="H6211" s="191"/>
      <c r="I6211" s="191"/>
      <c r="J6211" s="191"/>
      <c r="K6211" s="191"/>
      <c r="L6211" s="191"/>
      <c r="M6211" s="191"/>
      <c r="N6211" s="191"/>
    </row>
    <row r="6212" spans="1:14" s="434" customFormat="1">
      <c r="A6212" s="191"/>
      <c r="B6212" s="191"/>
      <c r="C6212" s="63"/>
      <c r="D6212" s="191"/>
      <c r="E6212" s="63"/>
      <c r="F6212" s="63"/>
      <c r="G6212" s="191"/>
      <c r="H6212" s="191"/>
      <c r="I6212" s="191"/>
      <c r="J6212" s="191"/>
      <c r="K6212" s="191"/>
      <c r="L6212" s="191"/>
      <c r="M6212" s="191"/>
      <c r="N6212" s="191"/>
    </row>
    <row r="6213" spans="1:14" s="434" customFormat="1">
      <c r="A6213" s="191"/>
      <c r="B6213" s="191"/>
      <c r="C6213" s="63"/>
      <c r="D6213" s="191"/>
      <c r="E6213" s="63"/>
      <c r="F6213" s="63"/>
      <c r="G6213" s="191"/>
      <c r="H6213" s="191"/>
      <c r="I6213" s="191"/>
      <c r="J6213" s="191"/>
      <c r="K6213" s="191"/>
      <c r="L6213" s="191"/>
      <c r="M6213" s="191"/>
      <c r="N6213" s="191"/>
    </row>
    <row r="6214" spans="1:14" s="434" customFormat="1">
      <c r="A6214" s="191"/>
      <c r="B6214" s="191"/>
      <c r="C6214" s="63"/>
      <c r="D6214" s="191"/>
      <c r="E6214" s="63"/>
      <c r="F6214" s="63"/>
      <c r="G6214" s="191"/>
      <c r="H6214" s="191"/>
      <c r="I6214" s="191"/>
      <c r="J6214" s="191"/>
      <c r="K6214" s="191"/>
      <c r="L6214" s="191"/>
      <c r="M6214" s="191"/>
      <c r="N6214" s="191"/>
    </row>
    <row r="6215" spans="1:14" s="434" customFormat="1">
      <c r="A6215" s="191"/>
      <c r="B6215" s="191"/>
      <c r="C6215" s="63"/>
      <c r="D6215" s="191"/>
      <c r="E6215" s="63"/>
      <c r="F6215" s="63"/>
      <c r="G6215" s="191"/>
      <c r="H6215" s="191"/>
      <c r="I6215" s="191"/>
      <c r="J6215" s="191"/>
      <c r="K6215" s="191"/>
      <c r="L6215" s="191"/>
      <c r="M6215" s="191"/>
      <c r="N6215" s="191"/>
    </row>
    <row r="6216" spans="1:14" s="434" customFormat="1">
      <c r="A6216" s="191"/>
      <c r="B6216" s="191"/>
      <c r="C6216" s="63"/>
      <c r="D6216" s="191"/>
      <c r="E6216" s="63"/>
      <c r="F6216" s="63"/>
      <c r="G6216" s="191"/>
      <c r="H6216" s="191"/>
      <c r="I6216" s="191"/>
      <c r="J6216" s="191"/>
      <c r="K6216" s="191"/>
      <c r="L6216" s="191"/>
      <c r="M6216" s="191"/>
      <c r="N6216" s="191"/>
    </row>
    <row r="6217" spans="1:14" s="434" customFormat="1">
      <c r="A6217" s="191"/>
      <c r="B6217" s="191"/>
      <c r="C6217" s="63"/>
      <c r="D6217" s="191"/>
      <c r="E6217" s="63"/>
      <c r="F6217" s="63"/>
      <c r="G6217" s="191"/>
      <c r="H6217" s="191"/>
      <c r="I6217" s="191"/>
      <c r="J6217" s="191"/>
      <c r="K6217" s="191"/>
      <c r="L6217" s="191"/>
      <c r="M6217" s="191"/>
      <c r="N6217" s="191"/>
    </row>
    <row r="6218" spans="1:14" s="434" customFormat="1">
      <c r="A6218" s="191"/>
      <c r="B6218" s="191"/>
      <c r="C6218" s="63"/>
      <c r="D6218" s="191"/>
      <c r="E6218" s="63"/>
      <c r="F6218" s="63"/>
      <c r="G6218" s="191"/>
      <c r="H6218" s="191"/>
      <c r="I6218" s="191"/>
      <c r="J6218" s="191"/>
      <c r="K6218" s="191"/>
      <c r="L6218" s="191"/>
      <c r="M6218" s="191"/>
      <c r="N6218" s="191"/>
    </row>
    <row r="6219" spans="1:14" s="434" customFormat="1">
      <c r="A6219" s="191"/>
      <c r="B6219" s="191"/>
      <c r="C6219" s="63"/>
      <c r="D6219" s="191"/>
      <c r="E6219" s="63"/>
      <c r="F6219" s="63"/>
      <c r="G6219" s="191"/>
      <c r="H6219" s="191"/>
      <c r="I6219" s="191"/>
      <c r="J6219" s="191"/>
      <c r="K6219" s="191"/>
      <c r="L6219" s="191"/>
      <c r="M6219" s="191"/>
      <c r="N6219" s="191"/>
    </row>
    <row r="6220" spans="1:14" s="434" customFormat="1">
      <c r="A6220" s="191"/>
      <c r="B6220" s="191"/>
      <c r="C6220" s="63"/>
      <c r="D6220" s="191"/>
      <c r="E6220" s="63"/>
      <c r="F6220" s="63"/>
      <c r="G6220" s="191"/>
      <c r="H6220" s="191"/>
      <c r="I6220" s="191"/>
      <c r="J6220" s="191"/>
      <c r="K6220" s="191"/>
      <c r="L6220" s="191"/>
      <c r="M6220" s="191"/>
      <c r="N6220" s="191"/>
    </row>
    <row r="6221" spans="1:14" s="434" customFormat="1">
      <c r="A6221" s="191"/>
      <c r="B6221" s="191"/>
      <c r="C6221" s="63"/>
      <c r="D6221" s="191"/>
      <c r="E6221" s="63"/>
      <c r="F6221" s="63"/>
      <c r="G6221" s="191"/>
      <c r="H6221" s="191"/>
      <c r="I6221" s="191"/>
      <c r="J6221" s="191"/>
      <c r="K6221" s="191"/>
      <c r="L6221" s="191"/>
      <c r="M6221" s="191"/>
      <c r="N6221" s="191"/>
    </row>
    <row r="6222" spans="1:14" s="434" customFormat="1">
      <c r="A6222" s="191"/>
      <c r="B6222" s="191"/>
      <c r="C6222" s="63"/>
      <c r="D6222" s="191"/>
      <c r="E6222" s="63"/>
      <c r="F6222" s="63"/>
      <c r="G6222" s="191"/>
      <c r="H6222" s="191"/>
      <c r="I6222" s="191"/>
      <c r="J6222" s="191"/>
      <c r="K6222" s="191"/>
      <c r="L6222" s="191"/>
      <c r="M6222" s="191"/>
      <c r="N6222" s="191"/>
    </row>
    <row r="6223" spans="1:14" s="434" customFormat="1">
      <c r="A6223" s="191"/>
      <c r="B6223" s="191"/>
      <c r="C6223" s="63"/>
      <c r="D6223" s="191"/>
      <c r="E6223" s="63"/>
      <c r="F6223" s="63"/>
      <c r="G6223" s="191"/>
      <c r="H6223" s="191"/>
      <c r="I6223" s="191"/>
      <c r="J6223" s="191"/>
      <c r="K6223" s="191"/>
      <c r="L6223" s="191"/>
      <c r="M6223" s="191"/>
      <c r="N6223" s="191"/>
    </row>
    <row r="6224" spans="1:14" s="434" customFormat="1">
      <c r="A6224" s="191"/>
      <c r="B6224" s="191"/>
      <c r="C6224" s="63"/>
      <c r="D6224" s="191"/>
      <c r="E6224" s="63"/>
      <c r="F6224" s="63"/>
      <c r="G6224" s="191"/>
      <c r="H6224" s="191"/>
      <c r="I6224" s="191"/>
      <c r="J6224" s="191"/>
      <c r="K6224" s="191"/>
      <c r="L6224" s="191"/>
      <c r="M6224" s="191"/>
      <c r="N6224" s="191"/>
    </row>
    <row r="6225" spans="1:14" s="434" customFormat="1">
      <c r="A6225" s="191"/>
      <c r="B6225" s="191"/>
      <c r="C6225" s="63"/>
      <c r="D6225" s="191"/>
      <c r="E6225" s="63"/>
      <c r="F6225" s="63"/>
      <c r="G6225" s="191"/>
      <c r="H6225" s="191"/>
      <c r="I6225" s="191"/>
      <c r="J6225" s="191"/>
      <c r="K6225" s="191"/>
      <c r="L6225" s="191"/>
      <c r="M6225" s="191"/>
      <c r="N6225" s="191"/>
    </row>
    <row r="6226" spans="1:14" s="434" customFormat="1">
      <c r="A6226" s="191"/>
      <c r="B6226" s="191"/>
      <c r="C6226" s="63"/>
      <c r="D6226" s="191"/>
      <c r="E6226" s="63"/>
      <c r="F6226" s="63"/>
      <c r="G6226" s="191"/>
      <c r="H6226" s="191"/>
      <c r="I6226" s="191"/>
      <c r="J6226" s="191"/>
      <c r="K6226" s="191"/>
      <c r="L6226" s="191"/>
      <c r="M6226" s="191"/>
      <c r="N6226" s="191"/>
    </row>
    <row r="6227" spans="1:14" s="434" customFormat="1">
      <c r="A6227" s="191"/>
      <c r="B6227" s="191"/>
      <c r="C6227" s="63"/>
      <c r="D6227" s="191"/>
      <c r="E6227" s="63"/>
      <c r="F6227" s="63"/>
      <c r="G6227" s="191"/>
      <c r="H6227" s="191"/>
      <c r="I6227" s="191"/>
      <c r="J6227" s="191"/>
      <c r="K6227" s="191"/>
      <c r="L6227" s="191"/>
      <c r="M6227" s="191"/>
      <c r="N6227" s="191"/>
    </row>
    <row r="6228" spans="1:14" s="434" customFormat="1">
      <c r="A6228" s="191"/>
      <c r="B6228" s="191"/>
      <c r="C6228" s="63"/>
      <c r="D6228" s="191"/>
      <c r="E6228" s="63"/>
      <c r="F6228" s="63"/>
      <c r="G6228" s="191"/>
      <c r="H6228" s="191"/>
      <c r="I6228" s="191"/>
      <c r="J6228" s="191"/>
      <c r="K6228" s="191"/>
      <c r="L6228" s="191"/>
      <c r="M6228" s="191"/>
      <c r="N6228" s="191"/>
    </row>
    <row r="6229" spans="1:14" s="434" customFormat="1">
      <c r="A6229" s="191"/>
      <c r="B6229" s="191"/>
      <c r="C6229" s="63"/>
      <c r="D6229" s="191"/>
      <c r="E6229" s="63"/>
      <c r="F6229" s="63"/>
      <c r="G6229" s="191"/>
      <c r="H6229" s="191"/>
      <c r="I6229" s="191"/>
      <c r="J6229" s="191"/>
      <c r="K6229" s="191"/>
      <c r="L6229" s="191"/>
      <c r="M6229" s="191"/>
      <c r="N6229" s="191"/>
    </row>
    <row r="6230" spans="1:14" s="434" customFormat="1">
      <c r="A6230" s="191"/>
      <c r="B6230" s="191"/>
      <c r="C6230" s="63"/>
      <c r="D6230" s="191"/>
      <c r="E6230" s="63"/>
      <c r="F6230" s="63"/>
      <c r="G6230" s="191"/>
      <c r="H6230" s="191"/>
      <c r="I6230" s="191"/>
      <c r="J6230" s="191"/>
      <c r="K6230" s="191"/>
      <c r="L6230" s="191"/>
      <c r="M6230" s="191"/>
      <c r="N6230" s="191"/>
    </row>
    <row r="6231" spans="1:14" s="434" customFormat="1">
      <c r="A6231" s="191"/>
      <c r="B6231" s="191"/>
      <c r="C6231" s="63"/>
      <c r="D6231" s="191"/>
      <c r="E6231" s="63"/>
      <c r="F6231" s="63"/>
      <c r="G6231" s="191"/>
      <c r="H6231" s="191"/>
      <c r="I6231" s="191"/>
      <c r="J6231" s="191"/>
      <c r="K6231" s="191"/>
      <c r="L6231" s="191"/>
      <c r="M6231" s="191"/>
      <c r="N6231" s="191"/>
    </row>
    <row r="6232" spans="1:14" s="434" customFormat="1">
      <c r="A6232" s="191"/>
      <c r="B6232" s="191"/>
      <c r="C6232" s="63"/>
      <c r="D6232" s="191"/>
      <c r="E6232" s="63"/>
      <c r="F6232" s="63"/>
      <c r="G6232" s="191"/>
      <c r="H6232" s="191"/>
      <c r="I6232" s="191"/>
      <c r="J6232" s="191"/>
      <c r="K6232" s="191"/>
      <c r="L6232" s="191"/>
      <c r="M6232" s="191"/>
      <c r="N6232" s="191"/>
    </row>
    <row r="6233" spans="1:14" s="434" customFormat="1">
      <c r="A6233" s="191"/>
      <c r="B6233" s="191"/>
      <c r="C6233" s="63"/>
      <c r="D6233" s="191"/>
      <c r="E6233" s="63"/>
      <c r="F6233" s="63"/>
      <c r="G6233" s="191"/>
      <c r="H6233" s="191"/>
      <c r="I6233" s="191"/>
      <c r="J6233" s="191"/>
      <c r="K6233" s="191"/>
      <c r="L6233" s="191"/>
      <c r="M6233" s="191"/>
      <c r="N6233" s="191"/>
    </row>
    <row r="6234" spans="1:14" s="434" customFormat="1">
      <c r="A6234" s="191"/>
      <c r="B6234" s="191"/>
      <c r="C6234" s="63"/>
      <c r="D6234" s="191"/>
      <c r="E6234" s="63"/>
      <c r="F6234" s="63"/>
      <c r="G6234" s="191"/>
      <c r="H6234" s="191"/>
      <c r="I6234" s="191"/>
      <c r="J6234" s="191"/>
      <c r="K6234" s="191"/>
      <c r="L6234" s="191"/>
      <c r="M6234" s="191"/>
      <c r="N6234" s="191"/>
    </row>
    <row r="6235" spans="1:14" s="434" customFormat="1">
      <c r="A6235" s="191"/>
      <c r="B6235" s="191"/>
      <c r="C6235" s="63"/>
      <c r="D6235" s="191"/>
      <c r="E6235" s="63"/>
      <c r="F6235" s="63"/>
      <c r="G6235" s="191"/>
      <c r="H6235" s="191"/>
      <c r="I6235" s="191"/>
      <c r="J6235" s="191"/>
      <c r="K6235" s="191"/>
      <c r="L6235" s="191"/>
      <c r="M6235" s="191"/>
      <c r="N6235" s="191"/>
    </row>
    <row r="6236" spans="1:14" s="434" customFormat="1">
      <c r="A6236" s="191"/>
      <c r="B6236" s="191"/>
      <c r="C6236" s="63"/>
      <c r="D6236" s="191"/>
      <c r="E6236" s="63"/>
      <c r="F6236" s="63"/>
      <c r="G6236" s="191"/>
      <c r="H6236" s="191"/>
      <c r="I6236" s="191"/>
      <c r="J6236" s="191"/>
      <c r="K6236" s="191"/>
      <c r="L6236" s="191"/>
      <c r="M6236" s="191"/>
      <c r="N6236" s="191"/>
    </row>
    <row r="6237" spans="1:14" s="434" customFormat="1">
      <c r="A6237" s="191"/>
      <c r="B6237" s="191"/>
      <c r="C6237" s="63"/>
      <c r="D6237" s="191"/>
      <c r="E6237" s="63"/>
      <c r="F6237" s="63"/>
      <c r="G6237" s="191"/>
      <c r="H6237" s="191"/>
      <c r="I6237" s="191"/>
      <c r="J6237" s="191"/>
      <c r="K6237" s="191"/>
      <c r="L6237" s="191"/>
      <c r="M6237" s="191"/>
      <c r="N6237" s="191"/>
    </row>
    <row r="6238" spans="1:14" s="434" customFormat="1">
      <c r="A6238" s="191"/>
      <c r="B6238" s="191"/>
      <c r="C6238" s="63"/>
      <c r="D6238" s="191"/>
      <c r="E6238" s="63"/>
      <c r="F6238" s="63"/>
      <c r="G6238" s="191"/>
      <c r="H6238" s="191"/>
      <c r="I6238" s="191"/>
      <c r="J6238" s="191"/>
      <c r="K6238" s="191"/>
      <c r="L6238" s="191"/>
      <c r="M6238" s="191"/>
      <c r="N6238" s="191"/>
    </row>
    <row r="6239" spans="1:14" s="434" customFormat="1">
      <c r="A6239" s="191"/>
      <c r="B6239" s="191"/>
      <c r="C6239" s="63"/>
      <c r="D6239" s="191"/>
      <c r="E6239" s="63"/>
      <c r="F6239" s="63"/>
      <c r="G6239" s="191"/>
      <c r="H6239" s="191"/>
      <c r="I6239" s="191"/>
      <c r="J6239" s="191"/>
      <c r="K6239" s="191"/>
      <c r="L6239" s="191"/>
      <c r="M6239" s="191"/>
      <c r="N6239" s="191"/>
    </row>
    <row r="6240" spans="1:14" s="434" customFormat="1">
      <c r="A6240" s="191"/>
      <c r="B6240" s="191"/>
      <c r="C6240" s="63"/>
      <c r="D6240" s="191"/>
      <c r="E6240" s="63"/>
      <c r="F6240" s="63"/>
      <c r="G6240" s="191"/>
      <c r="H6240" s="191"/>
      <c r="I6240" s="191"/>
      <c r="J6240" s="191"/>
      <c r="K6240" s="191"/>
      <c r="L6240" s="191"/>
      <c r="M6240" s="191"/>
      <c r="N6240" s="191"/>
    </row>
    <row r="6241" spans="1:14" s="434" customFormat="1">
      <c r="A6241" s="191"/>
      <c r="B6241" s="191"/>
      <c r="C6241" s="63"/>
      <c r="D6241" s="191"/>
      <c r="E6241" s="63"/>
      <c r="F6241" s="63"/>
      <c r="G6241" s="191"/>
      <c r="H6241" s="191"/>
      <c r="I6241" s="191"/>
      <c r="J6241" s="191"/>
      <c r="K6241" s="191"/>
      <c r="L6241" s="191"/>
      <c r="M6241" s="191"/>
      <c r="N6241" s="191"/>
    </row>
    <row r="6242" spans="1:14" s="434" customFormat="1">
      <c r="A6242" s="191"/>
      <c r="B6242" s="191"/>
      <c r="C6242" s="63"/>
      <c r="D6242" s="191"/>
      <c r="E6242" s="63"/>
      <c r="F6242" s="63"/>
      <c r="G6242" s="191"/>
      <c r="H6242" s="191"/>
      <c r="I6242" s="191"/>
      <c r="J6242" s="191"/>
      <c r="K6242" s="191"/>
      <c r="L6242" s="191"/>
      <c r="M6242" s="191"/>
      <c r="N6242" s="191"/>
    </row>
    <row r="6243" spans="1:14" s="434" customFormat="1">
      <c r="A6243" s="191"/>
      <c r="B6243" s="191"/>
      <c r="C6243" s="63"/>
      <c r="D6243" s="191"/>
      <c r="E6243" s="63"/>
      <c r="F6243" s="63"/>
      <c r="G6243" s="191"/>
      <c r="H6243" s="191"/>
      <c r="I6243" s="191"/>
      <c r="J6243" s="191"/>
      <c r="K6243" s="191"/>
      <c r="L6243" s="191"/>
      <c r="M6243" s="191"/>
      <c r="N6243" s="191"/>
    </row>
    <row r="6244" spans="1:14" s="434" customFormat="1">
      <c r="A6244" s="191"/>
      <c r="B6244" s="191"/>
      <c r="C6244" s="63"/>
      <c r="D6244" s="191"/>
      <c r="E6244" s="63"/>
      <c r="F6244" s="63"/>
      <c r="G6244" s="191"/>
      <c r="H6244" s="191"/>
      <c r="I6244" s="191"/>
      <c r="J6244" s="191"/>
      <c r="K6244" s="191"/>
      <c r="L6244" s="191"/>
      <c r="M6244" s="191"/>
      <c r="N6244" s="191"/>
    </row>
    <row r="6245" spans="1:14" s="434" customFormat="1">
      <c r="A6245" s="191"/>
      <c r="B6245" s="191"/>
      <c r="C6245" s="63"/>
      <c r="D6245" s="191"/>
      <c r="E6245" s="63"/>
      <c r="F6245" s="63"/>
      <c r="G6245" s="191"/>
      <c r="H6245" s="191"/>
      <c r="I6245" s="191"/>
      <c r="J6245" s="191"/>
      <c r="K6245" s="191"/>
      <c r="L6245" s="191"/>
      <c r="M6245" s="191"/>
      <c r="N6245" s="191"/>
    </row>
    <row r="6246" spans="1:14" s="434" customFormat="1">
      <c r="A6246" s="191"/>
      <c r="B6246" s="191"/>
      <c r="C6246" s="63"/>
      <c r="D6246" s="191"/>
      <c r="E6246" s="63"/>
      <c r="F6246" s="63"/>
      <c r="G6246" s="191"/>
      <c r="H6246" s="191"/>
      <c r="I6246" s="191"/>
      <c r="J6246" s="191"/>
      <c r="K6246" s="191"/>
      <c r="L6246" s="191"/>
      <c r="M6246" s="191"/>
      <c r="N6246" s="191"/>
    </row>
    <row r="6247" spans="1:14" s="434" customFormat="1">
      <c r="A6247" s="191"/>
      <c r="B6247" s="191"/>
      <c r="C6247" s="63"/>
      <c r="D6247" s="191"/>
      <c r="E6247" s="63"/>
      <c r="F6247" s="63"/>
      <c r="G6247" s="191"/>
      <c r="H6247" s="191"/>
      <c r="I6247" s="191"/>
      <c r="J6247" s="191"/>
      <c r="K6247" s="191"/>
      <c r="L6247" s="191"/>
      <c r="M6247" s="191"/>
      <c r="N6247" s="191"/>
    </row>
    <row r="6248" spans="1:14" s="434" customFormat="1">
      <c r="A6248" s="191"/>
      <c r="B6248" s="191"/>
      <c r="C6248" s="63"/>
      <c r="D6248" s="191"/>
      <c r="E6248" s="63"/>
      <c r="F6248" s="63"/>
      <c r="G6248" s="191"/>
      <c r="H6248" s="191"/>
      <c r="I6248" s="191"/>
      <c r="J6248" s="191"/>
      <c r="K6248" s="191"/>
      <c r="L6248" s="191"/>
      <c r="M6248" s="191"/>
      <c r="N6248" s="191"/>
    </row>
    <row r="6249" spans="1:14" s="434" customFormat="1">
      <c r="A6249" s="191"/>
      <c r="B6249" s="191"/>
      <c r="C6249" s="63"/>
      <c r="D6249" s="191"/>
      <c r="E6249" s="63"/>
      <c r="F6249" s="63"/>
      <c r="G6249" s="191"/>
      <c r="H6249" s="191"/>
      <c r="I6249" s="191"/>
      <c r="J6249" s="191"/>
      <c r="K6249" s="191"/>
      <c r="L6249" s="191"/>
      <c r="M6249" s="191"/>
      <c r="N6249" s="191"/>
    </row>
    <row r="6250" spans="1:14" s="434" customFormat="1">
      <c r="A6250" s="191"/>
      <c r="B6250" s="191"/>
      <c r="C6250" s="63"/>
      <c r="D6250" s="191"/>
      <c r="E6250" s="63"/>
      <c r="F6250" s="63"/>
      <c r="G6250" s="191"/>
      <c r="H6250" s="191"/>
      <c r="I6250" s="191"/>
      <c r="J6250" s="191"/>
      <c r="K6250" s="191"/>
      <c r="L6250" s="191"/>
      <c r="M6250" s="191"/>
      <c r="N6250" s="191"/>
    </row>
    <row r="6251" spans="1:14" s="434" customFormat="1">
      <c r="A6251" s="191"/>
      <c r="B6251" s="191"/>
      <c r="C6251" s="63"/>
      <c r="D6251" s="191"/>
      <c r="E6251" s="63"/>
      <c r="F6251" s="63"/>
      <c r="G6251" s="191"/>
      <c r="H6251" s="191"/>
      <c r="I6251" s="191"/>
      <c r="J6251" s="191"/>
      <c r="K6251" s="191"/>
      <c r="L6251" s="191"/>
      <c r="M6251" s="191"/>
      <c r="N6251" s="191"/>
    </row>
    <row r="6252" spans="1:14" s="434" customFormat="1">
      <c r="A6252" s="191"/>
      <c r="B6252" s="191"/>
      <c r="C6252" s="63"/>
      <c r="D6252" s="191"/>
      <c r="E6252" s="63"/>
      <c r="F6252" s="63"/>
      <c r="G6252" s="191"/>
      <c r="H6252" s="191"/>
      <c r="I6252" s="191"/>
      <c r="J6252" s="191"/>
      <c r="K6252" s="191"/>
      <c r="L6252" s="191"/>
      <c r="M6252" s="191"/>
      <c r="N6252" s="191"/>
    </row>
    <row r="6253" spans="1:14" s="434" customFormat="1">
      <c r="A6253" s="191"/>
      <c r="B6253" s="191"/>
      <c r="C6253" s="63"/>
      <c r="D6253" s="191"/>
      <c r="E6253" s="63"/>
      <c r="F6253" s="63"/>
      <c r="G6253" s="191"/>
      <c r="H6253" s="191"/>
      <c r="I6253" s="191"/>
      <c r="J6253" s="191"/>
      <c r="K6253" s="191"/>
      <c r="L6253" s="191"/>
      <c r="M6253" s="191"/>
      <c r="N6253" s="191"/>
    </row>
    <row r="6254" spans="1:14" s="434" customFormat="1">
      <c r="A6254" s="191"/>
      <c r="B6254" s="191"/>
      <c r="C6254" s="63"/>
      <c r="D6254" s="191"/>
      <c r="E6254" s="63"/>
      <c r="F6254" s="63"/>
      <c r="G6254" s="191"/>
      <c r="H6254" s="191"/>
      <c r="I6254" s="191"/>
      <c r="J6254" s="191"/>
      <c r="K6254" s="191"/>
      <c r="L6254" s="191"/>
      <c r="M6254" s="191"/>
      <c r="N6254" s="191"/>
    </row>
    <row r="6255" spans="1:14" s="434" customFormat="1">
      <c r="A6255" s="191"/>
      <c r="B6255" s="191"/>
      <c r="C6255" s="63"/>
      <c r="D6255" s="191"/>
      <c r="E6255" s="63"/>
      <c r="F6255" s="63"/>
      <c r="G6255" s="191"/>
      <c r="H6255" s="191"/>
      <c r="I6255" s="191"/>
      <c r="J6255" s="191"/>
      <c r="K6255" s="191"/>
      <c r="L6255" s="191"/>
      <c r="M6255" s="191"/>
      <c r="N6255" s="191"/>
    </row>
    <row r="6256" spans="1:14" s="434" customFormat="1">
      <c r="A6256" s="191"/>
      <c r="B6256" s="191"/>
      <c r="C6256" s="63"/>
      <c r="D6256" s="191"/>
      <c r="E6256" s="63"/>
      <c r="F6256" s="63"/>
      <c r="G6256" s="191"/>
      <c r="H6256" s="191"/>
      <c r="I6256" s="191"/>
      <c r="J6256" s="191"/>
      <c r="K6256" s="191"/>
      <c r="L6256" s="191"/>
      <c r="M6256" s="191"/>
      <c r="N6256" s="191"/>
    </row>
    <row r="6257" spans="1:14" s="434" customFormat="1">
      <c r="A6257" s="191"/>
      <c r="B6257" s="191"/>
      <c r="C6257" s="63"/>
      <c r="D6257" s="191"/>
      <c r="E6257" s="63"/>
      <c r="F6257" s="63"/>
      <c r="G6257" s="191"/>
      <c r="H6257" s="191"/>
      <c r="I6257" s="191"/>
      <c r="J6257" s="191"/>
      <c r="K6257" s="191"/>
      <c r="L6257" s="191"/>
      <c r="M6257" s="191"/>
      <c r="N6257" s="191"/>
    </row>
    <row r="6258" spans="1:14" s="434" customFormat="1">
      <c r="A6258" s="191"/>
      <c r="B6258" s="191"/>
      <c r="C6258" s="63"/>
      <c r="D6258" s="191"/>
      <c r="E6258" s="63"/>
      <c r="F6258" s="63"/>
      <c r="G6258" s="191"/>
      <c r="H6258" s="191"/>
      <c r="I6258" s="191"/>
      <c r="J6258" s="191"/>
      <c r="K6258" s="191"/>
      <c r="L6258" s="191"/>
      <c r="M6258" s="191"/>
      <c r="N6258" s="191"/>
    </row>
    <row r="6259" spans="1:14" s="434" customFormat="1">
      <c r="A6259" s="191"/>
      <c r="B6259" s="191"/>
      <c r="C6259" s="63"/>
      <c r="D6259" s="191"/>
      <c r="E6259" s="63"/>
      <c r="F6259" s="63"/>
      <c r="G6259" s="191"/>
      <c r="H6259" s="191"/>
      <c r="I6259" s="191"/>
      <c r="J6259" s="191"/>
      <c r="K6259" s="191"/>
      <c r="L6259" s="191"/>
      <c r="M6259" s="191"/>
      <c r="N6259" s="191"/>
    </row>
    <row r="6260" spans="1:14" s="434" customFormat="1">
      <c r="A6260" s="191"/>
      <c r="B6260" s="191"/>
      <c r="C6260" s="63"/>
      <c r="D6260" s="191"/>
      <c r="E6260" s="63"/>
      <c r="F6260" s="63"/>
      <c r="G6260" s="191"/>
      <c r="H6260" s="191"/>
      <c r="I6260" s="191"/>
      <c r="J6260" s="191"/>
      <c r="K6260" s="191"/>
      <c r="L6260" s="191"/>
      <c r="M6260" s="191"/>
      <c r="N6260" s="191"/>
    </row>
    <row r="6261" spans="1:14" s="434" customFormat="1">
      <c r="A6261" s="191"/>
      <c r="B6261" s="191"/>
      <c r="C6261" s="63"/>
      <c r="D6261" s="191"/>
      <c r="E6261" s="63"/>
      <c r="F6261" s="63"/>
      <c r="G6261" s="191"/>
      <c r="H6261" s="191"/>
      <c r="I6261" s="191"/>
      <c r="J6261" s="191"/>
      <c r="K6261" s="191"/>
      <c r="L6261" s="191"/>
      <c r="M6261" s="191"/>
      <c r="N6261" s="191"/>
    </row>
    <row r="6262" spans="1:14" s="434" customFormat="1">
      <c r="A6262" s="191"/>
      <c r="B6262" s="191"/>
      <c r="C6262" s="63"/>
      <c r="D6262" s="191"/>
      <c r="E6262" s="63"/>
      <c r="F6262" s="63"/>
      <c r="G6262" s="191"/>
      <c r="H6262" s="191"/>
      <c r="I6262" s="191"/>
      <c r="J6262" s="191"/>
      <c r="K6262" s="191"/>
      <c r="L6262" s="191"/>
      <c r="M6262" s="191"/>
      <c r="N6262" s="191"/>
    </row>
    <row r="6263" spans="1:14" s="434" customFormat="1">
      <c r="A6263" s="191"/>
      <c r="B6263" s="191"/>
      <c r="C6263" s="63"/>
      <c r="D6263" s="191"/>
      <c r="E6263" s="63"/>
      <c r="F6263" s="63"/>
      <c r="G6263" s="191"/>
      <c r="H6263" s="191"/>
      <c r="I6263" s="191"/>
      <c r="J6263" s="191"/>
      <c r="K6263" s="191"/>
      <c r="L6263" s="191"/>
      <c r="M6263" s="191"/>
      <c r="N6263" s="191"/>
    </row>
    <row r="6264" spans="1:14" s="434" customFormat="1">
      <c r="A6264" s="191"/>
      <c r="B6264" s="191"/>
      <c r="C6264" s="63"/>
      <c r="D6264" s="191"/>
      <c r="E6264" s="63"/>
      <c r="F6264" s="63"/>
      <c r="G6264" s="191"/>
      <c r="H6264" s="191"/>
      <c r="I6264" s="191"/>
      <c r="J6264" s="191"/>
      <c r="K6264" s="191"/>
      <c r="L6264" s="191"/>
      <c r="M6264" s="191"/>
      <c r="N6264" s="191"/>
    </row>
    <row r="6265" spans="1:14" s="434" customFormat="1">
      <c r="A6265" s="191"/>
      <c r="B6265" s="191"/>
      <c r="C6265" s="63"/>
      <c r="D6265" s="191"/>
      <c r="E6265" s="63"/>
      <c r="F6265" s="63"/>
      <c r="G6265" s="191"/>
      <c r="H6265" s="191"/>
      <c r="I6265" s="191"/>
      <c r="J6265" s="191"/>
      <c r="K6265" s="191"/>
      <c r="L6265" s="191"/>
      <c r="M6265" s="191"/>
      <c r="N6265" s="191"/>
    </row>
    <row r="6266" spans="1:14" s="434" customFormat="1">
      <c r="A6266" s="191"/>
      <c r="B6266" s="191"/>
      <c r="C6266" s="63"/>
      <c r="D6266" s="191"/>
      <c r="E6266" s="63"/>
      <c r="F6266" s="63"/>
      <c r="G6266" s="191"/>
      <c r="H6266" s="191"/>
      <c r="I6266" s="191"/>
      <c r="J6266" s="191"/>
      <c r="K6266" s="191"/>
      <c r="L6266" s="191"/>
      <c r="M6266" s="191"/>
      <c r="N6266" s="191"/>
    </row>
    <row r="6267" spans="1:14" s="434" customFormat="1">
      <c r="A6267" s="191"/>
      <c r="B6267" s="191"/>
      <c r="C6267" s="63"/>
      <c r="D6267" s="191"/>
      <c r="E6267" s="63"/>
      <c r="F6267" s="63"/>
      <c r="G6267" s="191"/>
      <c r="H6267" s="191"/>
      <c r="I6267" s="191"/>
      <c r="J6267" s="191"/>
      <c r="K6267" s="191"/>
      <c r="L6267" s="191"/>
      <c r="M6267" s="191"/>
      <c r="N6267" s="191"/>
    </row>
    <row r="6268" spans="1:14" s="434" customFormat="1">
      <c r="A6268" s="191"/>
      <c r="B6268" s="191"/>
      <c r="C6268" s="63"/>
      <c r="D6268" s="191"/>
      <c r="E6268" s="63"/>
      <c r="F6268" s="63"/>
      <c r="G6268" s="191"/>
      <c r="H6268" s="191"/>
      <c r="I6268" s="191"/>
      <c r="J6268" s="191"/>
      <c r="K6268" s="191"/>
      <c r="L6268" s="191"/>
      <c r="M6268" s="191"/>
      <c r="N6268" s="191"/>
    </row>
    <row r="6269" spans="1:14" s="434" customFormat="1">
      <c r="A6269" s="191"/>
      <c r="B6269" s="191"/>
      <c r="C6269" s="63"/>
      <c r="D6269" s="191"/>
      <c r="E6269" s="63"/>
      <c r="F6269" s="63"/>
      <c r="G6269" s="191"/>
      <c r="H6269" s="191"/>
      <c r="I6269" s="191"/>
      <c r="J6269" s="191"/>
      <c r="K6269" s="191"/>
      <c r="L6269" s="191"/>
      <c r="M6269" s="191"/>
      <c r="N6269" s="191"/>
    </row>
    <row r="6270" spans="1:14" s="434" customFormat="1">
      <c r="A6270" s="191"/>
      <c r="B6270" s="191"/>
      <c r="C6270" s="63"/>
      <c r="D6270" s="191"/>
      <c r="E6270" s="63"/>
      <c r="F6270" s="63"/>
      <c r="G6270" s="191"/>
      <c r="H6270" s="191"/>
      <c r="I6270" s="191"/>
      <c r="J6270" s="191"/>
      <c r="K6270" s="191"/>
      <c r="L6270" s="191"/>
      <c r="M6270" s="191"/>
      <c r="N6270" s="191"/>
    </row>
    <row r="6271" spans="1:14" s="434" customFormat="1">
      <c r="A6271" s="191"/>
      <c r="B6271" s="191"/>
      <c r="C6271" s="63"/>
      <c r="D6271" s="191"/>
      <c r="E6271" s="63"/>
      <c r="F6271" s="63"/>
      <c r="G6271" s="191"/>
      <c r="H6271" s="191"/>
      <c r="I6271" s="191"/>
      <c r="J6271" s="191"/>
      <c r="K6271" s="191"/>
      <c r="L6271" s="191"/>
      <c r="M6271" s="191"/>
      <c r="N6271" s="191"/>
    </row>
    <row r="6272" spans="1:14" s="434" customFormat="1">
      <c r="A6272" s="191"/>
      <c r="B6272" s="191"/>
      <c r="C6272" s="63"/>
      <c r="D6272" s="191"/>
      <c r="E6272" s="63"/>
      <c r="F6272" s="63"/>
      <c r="G6272" s="191"/>
      <c r="H6272" s="191"/>
      <c r="I6272" s="191"/>
      <c r="J6272" s="191"/>
      <c r="K6272" s="191"/>
      <c r="L6272" s="191"/>
      <c r="M6272" s="191"/>
      <c r="N6272" s="191"/>
    </row>
    <row r="6273" spans="1:14" s="434" customFormat="1">
      <c r="A6273" s="191"/>
      <c r="B6273" s="191"/>
      <c r="C6273" s="63"/>
      <c r="D6273" s="191"/>
      <c r="E6273" s="63"/>
      <c r="F6273" s="63"/>
      <c r="G6273" s="191"/>
      <c r="H6273" s="191"/>
      <c r="I6273" s="191"/>
      <c r="J6273" s="191"/>
      <c r="K6273" s="191"/>
      <c r="L6273" s="191"/>
      <c r="M6273" s="191"/>
      <c r="N6273" s="191"/>
    </row>
    <row r="6274" spans="1:14" s="434" customFormat="1">
      <c r="A6274" s="191"/>
      <c r="B6274" s="191"/>
      <c r="C6274" s="63"/>
      <c r="D6274" s="191"/>
      <c r="E6274" s="63"/>
      <c r="F6274" s="63"/>
      <c r="G6274" s="191"/>
      <c r="H6274" s="191"/>
      <c r="I6274" s="191"/>
      <c r="J6274" s="191"/>
      <c r="K6274" s="191"/>
      <c r="L6274" s="191"/>
      <c r="M6274" s="191"/>
      <c r="N6274" s="191"/>
    </row>
    <row r="6275" spans="1:14" s="434" customFormat="1">
      <c r="A6275" s="191"/>
      <c r="B6275" s="191"/>
      <c r="C6275" s="63"/>
      <c r="D6275" s="191"/>
      <c r="E6275" s="63"/>
      <c r="F6275" s="63"/>
      <c r="G6275" s="191"/>
      <c r="H6275" s="191"/>
      <c r="I6275" s="191"/>
      <c r="J6275" s="191"/>
      <c r="K6275" s="191"/>
      <c r="L6275" s="191"/>
      <c r="M6275" s="191"/>
      <c r="N6275" s="191"/>
    </row>
    <row r="6276" spans="1:14" s="434" customFormat="1">
      <c r="A6276" s="191"/>
      <c r="B6276" s="191"/>
      <c r="C6276" s="63"/>
      <c r="D6276" s="191"/>
      <c r="E6276" s="63"/>
      <c r="F6276" s="63"/>
      <c r="G6276" s="191"/>
      <c r="H6276" s="191"/>
      <c r="I6276" s="191"/>
      <c r="J6276" s="191"/>
      <c r="K6276" s="191"/>
      <c r="L6276" s="191"/>
      <c r="M6276" s="191"/>
      <c r="N6276" s="191"/>
    </row>
    <row r="6277" spans="1:14" s="434" customFormat="1">
      <c r="A6277" s="191"/>
      <c r="B6277" s="191"/>
      <c r="C6277" s="63"/>
      <c r="D6277" s="191"/>
      <c r="E6277" s="63"/>
      <c r="F6277" s="63"/>
      <c r="G6277" s="191"/>
      <c r="H6277" s="191"/>
      <c r="I6277" s="191"/>
      <c r="J6277" s="191"/>
      <c r="K6277" s="191"/>
      <c r="L6277" s="191"/>
      <c r="M6277" s="191"/>
      <c r="N6277" s="191"/>
    </row>
    <row r="6278" spans="1:14" s="434" customFormat="1">
      <c r="A6278" s="191"/>
      <c r="B6278" s="191"/>
      <c r="C6278" s="63"/>
      <c r="D6278" s="191"/>
      <c r="E6278" s="63"/>
      <c r="F6278" s="63"/>
      <c r="G6278" s="191"/>
      <c r="H6278" s="191"/>
      <c r="I6278" s="191"/>
      <c r="J6278" s="191"/>
      <c r="K6278" s="191"/>
      <c r="L6278" s="191"/>
      <c r="M6278" s="191"/>
      <c r="N6278" s="191"/>
    </row>
    <row r="6279" spans="1:14" s="434" customFormat="1">
      <c r="A6279" s="191"/>
      <c r="B6279" s="191"/>
      <c r="C6279" s="63"/>
      <c r="D6279" s="191"/>
      <c r="E6279" s="63"/>
      <c r="F6279" s="63"/>
      <c r="G6279" s="191"/>
      <c r="H6279" s="191"/>
      <c r="I6279" s="191"/>
      <c r="J6279" s="191"/>
      <c r="K6279" s="191"/>
      <c r="L6279" s="191"/>
      <c r="M6279" s="191"/>
      <c r="N6279" s="191"/>
    </row>
    <row r="6280" spans="1:14" s="434" customFormat="1">
      <c r="A6280" s="191"/>
      <c r="B6280" s="191"/>
      <c r="C6280" s="63"/>
      <c r="D6280" s="191"/>
      <c r="E6280" s="63"/>
      <c r="F6280" s="63"/>
      <c r="G6280" s="191"/>
      <c r="H6280" s="191"/>
      <c r="I6280" s="191"/>
      <c r="J6280" s="191"/>
      <c r="K6280" s="191"/>
      <c r="L6280" s="191"/>
      <c r="M6280" s="191"/>
      <c r="N6280" s="191"/>
    </row>
    <row r="6281" spans="1:14" s="434" customFormat="1">
      <c r="A6281" s="191"/>
      <c r="B6281" s="191"/>
      <c r="C6281" s="63"/>
      <c r="D6281" s="191"/>
      <c r="E6281" s="63"/>
      <c r="F6281" s="63"/>
      <c r="G6281" s="191"/>
      <c r="H6281" s="191"/>
      <c r="I6281" s="191"/>
      <c r="J6281" s="191"/>
      <c r="K6281" s="191"/>
      <c r="L6281" s="191"/>
      <c r="M6281" s="191"/>
      <c r="N6281" s="191"/>
    </row>
    <row r="6282" spans="1:14" s="434" customFormat="1">
      <c r="A6282" s="191"/>
      <c r="B6282" s="191"/>
      <c r="C6282" s="63"/>
      <c r="D6282" s="191"/>
      <c r="E6282" s="63"/>
      <c r="F6282" s="63"/>
      <c r="G6282" s="191"/>
      <c r="H6282" s="191"/>
      <c r="I6282" s="191"/>
      <c r="J6282" s="191"/>
      <c r="K6282" s="191"/>
      <c r="L6282" s="191"/>
      <c r="M6282" s="191"/>
      <c r="N6282" s="191"/>
    </row>
    <row r="6283" spans="1:14" s="434" customFormat="1">
      <c r="A6283" s="191"/>
      <c r="B6283" s="191"/>
      <c r="C6283" s="63"/>
      <c r="D6283" s="191"/>
      <c r="E6283" s="63"/>
      <c r="F6283" s="63"/>
      <c r="G6283" s="191"/>
      <c r="H6283" s="191"/>
      <c r="I6283" s="191"/>
      <c r="J6283" s="191"/>
      <c r="K6283" s="191"/>
      <c r="L6283" s="191"/>
      <c r="M6283" s="191"/>
      <c r="N6283" s="191"/>
    </row>
    <row r="6284" spans="1:14" s="434" customFormat="1">
      <c r="A6284" s="191"/>
      <c r="B6284" s="191"/>
      <c r="C6284" s="63"/>
      <c r="D6284" s="191"/>
      <c r="E6284" s="63"/>
      <c r="F6284" s="63"/>
      <c r="G6284" s="191"/>
      <c r="H6284" s="191"/>
      <c r="I6284" s="191"/>
      <c r="J6284" s="191"/>
      <c r="K6284" s="191"/>
      <c r="L6284" s="191"/>
      <c r="M6284" s="191"/>
      <c r="N6284" s="191"/>
    </row>
    <row r="6285" spans="1:14" s="434" customFormat="1">
      <c r="A6285" s="191"/>
      <c r="B6285" s="191"/>
      <c r="C6285" s="63"/>
      <c r="D6285" s="191"/>
      <c r="E6285" s="63"/>
      <c r="F6285" s="63"/>
      <c r="G6285" s="191"/>
      <c r="H6285" s="191"/>
      <c r="I6285" s="191"/>
      <c r="J6285" s="191"/>
      <c r="K6285" s="191"/>
      <c r="L6285" s="191"/>
      <c r="M6285" s="191"/>
      <c r="N6285" s="191"/>
    </row>
    <row r="6286" spans="1:14" s="434" customFormat="1">
      <c r="A6286" s="191"/>
      <c r="B6286" s="191"/>
      <c r="C6286" s="63"/>
      <c r="D6286" s="191"/>
      <c r="E6286" s="63"/>
      <c r="F6286" s="63"/>
      <c r="G6286" s="191"/>
      <c r="H6286" s="191"/>
      <c r="I6286" s="191"/>
      <c r="J6286" s="191"/>
      <c r="K6286" s="191"/>
      <c r="L6286" s="191"/>
      <c r="M6286" s="191"/>
      <c r="N6286" s="191"/>
    </row>
    <row r="6287" spans="1:14" s="434" customFormat="1">
      <c r="A6287" s="191"/>
      <c r="B6287" s="191"/>
      <c r="C6287" s="63"/>
      <c r="D6287" s="191"/>
      <c r="E6287" s="63"/>
      <c r="F6287" s="63"/>
      <c r="G6287" s="191"/>
      <c r="H6287" s="191"/>
      <c r="I6287" s="191"/>
      <c r="J6287" s="191"/>
      <c r="K6287" s="191"/>
      <c r="L6287" s="191"/>
      <c r="M6287" s="191"/>
      <c r="N6287" s="191"/>
    </row>
    <row r="6288" spans="1:14" s="434" customFormat="1">
      <c r="A6288" s="191"/>
      <c r="B6288" s="191"/>
      <c r="C6288" s="63"/>
      <c r="D6288" s="191"/>
      <c r="E6288" s="63"/>
      <c r="F6288" s="63"/>
      <c r="G6288" s="191"/>
      <c r="H6288" s="191"/>
      <c r="I6288" s="191"/>
      <c r="J6288" s="191"/>
      <c r="K6288" s="191"/>
      <c r="L6288" s="191"/>
      <c r="M6288" s="191"/>
      <c r="N6288" s="191"/>
    </row>
    <row r="6289" spans="1:14" s="434" customFormat="1">
      <c r="A6289" s="191"/>
      <c r="B6289" s="191"/>
      <c r="C6289" s="63"/>
      <c r="D6289" s="191"/>
      <c r="E6289" s="63"/>
      <c r="F6289" s="63"/>
      <c r="G6289" s="191"/>
      <c r="H6289" s="191"/>
      <c r="I6289" s="191"/>
      <c r="J6289" s="191"/>
      <c r="K6289" s="191"/>
      <c r="L6289" s="191"/>
      <c r="M6289" s="191"/>
      <c r="N6289" s="191"/>
    </row>
    <row r="6290" spans="1:14" s="434" customFormat="1">
      <c r="A6290" s="191"/>
      <c r="B6290" s="191"/>
      <c r="C6290" s="63"/>
      <c r="D6290" s="191"/>
      <c r="E6290" s="63"/>
      <c r="F6290" s="63"/>
      <c r="G6290" s="191"/>
      <c r="H6290" s="191"/>
      <c r="I6290" s="191"/>
      <c r="J6290" s="191"/>
      <c r="K6290" s="191"/>
      <c r="L6290" s="191"/>
      <c r="M6290" s="191"/>
      <c r="N6290" s="191"/>
    </row>
    <row r="6291" spans="1:14" s="434" customFormat="1">
      <c r="A6291" s="191"/>
      <c r="B6291" s="191"/>
      <c r="C6291" s="63"/>
      <c r="D6291" s="191"/>
      <c r="E6291" s="63"/>
      <c r="F6291" s="63"/>
      <c r="G6291" s="191"/>
      <c r="H6291" s="191"/>
      <c r="I6291" s="191"/>
      <c r="J6291" s="191"/>
      <c r="K6291" s="191"/>
      <c r="L6291" s="191"/>
      <c r="M6291" s="191"/>
      <c r="N6291" s="191"/>
    </row>
    <row r="6292" spans="1:14" s="434" customFormat="1">
      <c r="A6292" s="191"/>
      <c r="B6292" s="191"/>
      <c r="C6292" s="63"/>
      <c r="D6292" s="191"/>
      <c r="E6292" s="63"/>
      <c r="F6292" s="63"/>
      <c r="G6292" s="191"/>
      <c r="H6292" s="191"/>
      <c r="I6292" s="191"/>
      <c r="J6292" s="191"/>
      <c r="K6292" s="191"/>
      <c r="L6292" s="191"/>
      <c r="M6292" s="191"/>
      <c r="N6292" s="191"/>
    </row>
    <row r="6293" spans="1:14" s="434" customFormat="1">
      <c r="A6293" s="191"/>
      <c r="B6293" s="191"/>
      <c r="C6293" s="63"/>
      <c r="D6293" s="191"/>
      <c r="E6293" s="63"/>
      <c r="F6293" s="63"/>
      <c r="G6293" s="191"/>
      <c r="H6293" s="191"/>
      <c r="I6293" s="191"/>
      <c r="J6293" s="191"/>
      <c r="K6293" s="191"/>
      <c r="L6293" s="191"/>
      <c r="M6293" s="191"/>
      <c r="N6293" s="191"/>
    </row>
    <row r="6294" spans="1:14" s="434" customFormat="1">
      <c r="A6294" s="191"/>
      <c r="B6294" s="191"/>
      <c r="C6294" s="63"/>
      <c r="D6294" s="191"/>
      <c r="E6294" s="63"/>
      <c r="F6294" s="63"/>
      <c r="G6294" s="191"/>
      <c r="H6294" s="191"/>
      <c r="I6294" s="191"/>
      <c r="J6294" s="191"/>
      <c r="K6294" s="191"/>
      <c r="L6294" s="191"/>
      <c r="M6294" s="191"/>
      <c r="N6294" s="191"/>
    </row>
    <row r="6295" spans="1:14" s="434" customFormat="1">
      <c r="A6295" s="191"/>
      <c r="B6295" s="191"/>
      <c r="C6295" s="63"/>
      <c r="D6295" s="191"/>
      <c r="E6295" s="63"/>
      <c r="F6295" s="63"/>
      <c r="G6295" s="191"/>
      <c r="H6295" s="191"/>
      <c r="I6295" s="191"/>
      <c r="J6295" s="191"/>
      <c r="K6295" s="191"/>
      <c r="L6295" s="191"/>
      <c r="M6295" s="191"/>
      <c r="N6295" s="191"/>
    </row>
    <row r="6296" spans="1:14" s="434" customFormat="1">
      <c r="A6296" s="191"/>
      <c r="B6296" s="191"/>
      <c r="C6296" s="63"/>
      <c r="D6296" s="191"/>
      <c r="E6296" s="63"/>
      <c r="F6296" s="63"/>
      <c r="G6296" s="191"/>
      <c r="H6296" s="191"/>
      <c r="I6296" s="191"/>
      <c r="J6296" s="191"/>
      <c r="K6296" s="191"/>
      <c r="L6296" s="191"/>
      <c r="M6296" s="191"/>
      <c r="N6296" s="191"/>
    </row>
    <row r="6297" spans="1:14" s="434" customFormat="1">
      <c r="A6297" s="191"/>
      <c r="B6297" s="191"/>
      <c r="C6297" s="63"/>
      <c r="D6297" s="191"/>
      <c r="E6297" s="63"/>
      <c r="F6297" s="63"/>
      <c r="G6297" s="191"/>
      <c r="H6297" s="191"/>
      <c r="I6297" s="191"/>
      <c r="J6297" s="191"/>
      <c r="K6297" s="191"/>
      <c r="L6297" s="191"/>
      <c r="M6297" s="191"/>
      <c r="N6297" s="191"/>
    </row>
    <row r="6298" spans="1:14" s="434" customFormat="1">
      <c r="A6298" s="191"/>
      <c r="B6298" s="191"/>
      <c r="C6298" s="63"/>
      <c r="D6298" s="191"/>
      <c r="E6298" s="63"/>
      <c r="F6298" s="63"/>
      <c r="G6298" s="191"/>
      <c r="H6298" s="191"/>
      <c r="I6298" s="191"/>
      <c r="J6298" s="191"/>
      <c r="K6298" s="191"/>
      <c r="L6298" s="191"/>
      <c r="M6298" s="191"/>
      <c r="N6298" s="191"/>
    </row>
    <row r="6299" spans="1:14" s="434" customFormat="1">
      <c r="A6299" s="191"/>
      <c r="B6299" s="191"/>
      <c r="C6299" s="63"/>
      <c r="D6299" s="191"/>
      <c r="E6299" s="63"/>
      <c r="F6299" s="63"/>
      <c r="G6299" s="191"/>
      <c r="H6299" s="191"/>
      <c r="I6299" s="191"/>
      <c r="J6299" s="191"/>
      <c r="K6299" s="191"/>
      <c r="L6299" s="191"/>
      <c r="M6299" s="191"/>
      <c r="N6299" s="191"/>
    </row>
    <row r="6300" spans="1:14" s="434" customFormat="1">
      <c r="A6300" s="191"/>
      <c r="B6300" s="191"/>
      <c r="C6300" s="63"/>
      <c r="D6300" s="191"/>
      <c r="E6300" s="63"/>
      <c r="F6300" s="63"/>
      <c r="G6300" s="191"/>
      <c r="H6300" s="191"/>
      <c r="I6300" s="191"/>
      <c r="J6300" s="191"/>
      <c r="K6300" s="191"/>
      <c r="L6300" s="191"/>
      <c r="M6300" s="191"/>
      <c r="N6300" s="191"/>
    </row>
    <row r="6301" spans="1:14" s="434" customFormat="1">
      <c r="A6301" s="191"/>
      <c r="B6301" s="191"/>
      <c r="C6301" s="63"/>
      <c r="D6301" s="191"/>
      <c r="E6301" s="63"/>
      <c r="F6301" s="63"/>
      <c r="G6301" s="191"/>
      <c r="H6301" s="191"/>
      <c r="I6301" s="191"/>
      <c r="J6301" s="191"/>
      <c r="K6301" s="191"/>
      <c r="L6301" s="191"/>
      <c r="M6301" s="191"/>
      <c r="N6301" s="191"/>
    </row>
    <row r="6302" spans="1:14" s="434" customFormat="1">
      <c r="A6302" s="191"/>
      <c r="B6302" s="191"/>
      <c r="C6302" s="63"/>
      <c r="D6302" s="191"/>
      <c r="E6302" s="63"/>
      <c r="F6302" s="63"/>
      <c r="G6302" s="191"/>
      <c r="H6302" s="191"/>
      <c r="I6302" s="191"/>
      <c r="J6302" s="191"/>
      <c r="K6302" s="191"/>
      <c r="L6302" s="191"/>
      <c r="M6302" s="191"/>
      <c r="N6302" s="191"/>
    </row>
    <row r="6303" spans="1:14" s="434" customFormat="1">
      <c r="A6303" s="191"/>
      <c r="B6303" s="191"/>
      <c r="C6303" s="63"/>
      <c r="D6303" s="191"/>
      <c r="E6303" s="63"/>
      <c r="F6303" s="63"/>
      <c r="G6303" s="191"/>
      <c r="H6303" s="191"/>
      <c r="I6303" s="191"/>
      <c r="J6303" s="191"/>
      <c r="K6303" s="191"/>
      <c r="L6303" s="191"/>
      <c r="M6303" s="191"/>
      <c r="N6303" s="191"/>
    </row>
    <row r="6304" spans="1:14" s="434" customFormat="1">
      <c r="A6304" s="191"/>
      <c r="B6304" s="191"/>
      <c r="C6304" s="63"/>
      <c r="D6304" s="191"/>
      <c r="E6304" s="63"/>
      <c r="F6304" s="63"/>
      <c r="G6304" s="191"/>
      <c r="H6304" s="191"/>
      <c r="I6304" s="191"/>
      <c r="J6304" s="191"/>
      <c r="K6304" s="191"/>
      <c r="L6304" s="191"/>
      <c r="M6304" s="191"/>
      <c r="N6304" s="191"/>
    </row>
    <row r="6305" spans="1:14" s="434" customFormat="1">
      <c r="A6305" s="191"/>
      <c r="B6305" s="191"/>
      <c r="C6305" s="63"/>
      <c r="D6305" s="191"/>
      <c r="E6305" s="63"/>
      <c r="F6305" s="63"/>
      <c r="G6305" s="191"/>
      <c r="H6305" s="191"/>
      <c r="I6305" s="191"/>
      <c r="J6305" s="191"/>
      <c r="K6305" s="191"/>
      <c r="L6305" s="191"/>
      <c r="M6305" s="191"/>
      <c r="N6305" s="191"/>
    </row>
    <row r="6306" spans="1:14" s="434" customFormat="1">
      <c r="A6306" s="191"/>
      <c r="B6306" s="191"/>
      <c r="C6306" s="63"/>
      <c r="D6306" s="191"/>
      <c r="E6306" s="63"/>
      <c r="F6306" s="63"/>
      <c r="G6306" s="191"/>
      <c r="H6306" s="191"/>
      <c r="I6306" s="191"/>
      <c r="J6306" s="191"/>
      <c r="K6306" s="191"/>
      <c r="L6306" s="191"/>
      <c r="M6306" s="191"/>
      <c r="N6306" s="191"/>
    </row>
    <row r="6307" spans="1:14" s="434" customFormat="1">
      <c r="A6307" s="191"/>
      <c r="B6307" s="191"/>
      <c r="C6307" s="63"/>
      <c r="D6307" s="191"/>
      <c r="E6307" s="63"/>
      <c r="F6307" s="63"/>
      <c r="G6307" s="191"/>
      <c r="H6307" s="191"/>
      <c r="I6307" s="191"/>
      <c r="J6307" s="191"/>
      <c r="K6307" s="191"/>
      <c r="L6307" s="191"/>
      <c r="M6307" s="191"/>
      <c r="N6307" s="191"/>
    </row>
    <row r="6308" spans="1:14" s="434" customFormat="1">
      <c r="A6308" s="191"/>
      <c r="B6308" s="191"/>
      <c r="C6308" s="63"/>
      <c r="D6308" s="191"/>
      <c r="E6308" s="63"/>
      <c r="F6308" s="63"/>
      <c r="G6308" s="191"/>
      <c r="H6308" s="191"/>
      <c r="I6308" s="191"/>
      <c r="J6308" s="191"/>
      <c r="K6308" s="191"/>
      <c r="L6308" s="191"/>
      <c r="M6308" s="191"/>
      <c r="N6308" s="191"/>
    </row>
    <row r="6309" spans="1:14" s="434" customFormat="1">
      <c r="A6309" s="191"/>
      <c r="B6309" s="191"/>
      <c r="C6309" s="63"/>
      <c r="D6309" s="191"/>
      <c r="E6309" s="63"/>
      <c r="F6309" s="63"/>
      <c r="G6309" s="191"/>
      <c r="H6309" s="191"/>
      <c r="I6309" s="191"/>
      <c r="J6309" s="191"/>
      <c r="K6309" s="191"/>
      <c r="L6309" s="191"/>
      <c r="M6309" s="191"/>
      <c r="N6309" s="191"/>
    </row>
    <row r="6310" spans="1:14" s="434" customFormat="1">
      <c r="A6310" s="191"/>
      <c r="B6310" s="191"/>
      <c r="C6310" s="63"/>
      <c r="D6310" s="191"/>
      <c r="E6310" s="63"/>
      <c r="F6310" s="63"/>
      <c r="G6310" s="191"/>
      <c r="H6310" s="191"/>
      <c r="I6310" s="191"/>
      <c r="J6310" s="191"/>
      <c r="K6310" s="191"/>
      <c r="L6310" s="191"/>
      <c r="M6310" s="191"/>
      <c r="N6310" s="191"/>
    </row>
    <row r="6311" spans="1:14" s="434" customFormat="1">
      <c r="A6311" s="191"/>
      <c r="B6311" s="191"/>
      <c r="C6311" s="63"/>
      <c r="D6311" s="191"/>
      <c r="E6311" s="63"/>
      <c r="F6311" s="63"/>
      <c r="G6311" s="191"/>
      <c r="H6311" s="191"/>
      <c r="I6311" s="191"/>
      <c r="J6311" s="191"/>
      <c r="K6311" s="191"/>
      <c r="L6311" s="191"/>
      <c r="M6311" s="191"/>
      <c r="N6311" s="191"/>
    </row>
    <row r="6312" spans="1:14" s="434" customFormat="1">
      <c r="A6312" s="191"/>
      <c r="B6312" s="191"/>
      <c r="C6312" s="63"/>
      <c r="D6312" s="191"/>
      <c r="E6312" s="63"/>
      <c r="F6312" s="63"/>
      <c r="G6312" s="191"/>
      <c r="H6312" s="191"/>
      <c r="I6312" s="191"/>
      <c r="J6312" s="191"/>
      <c r="K6312" s="191"/>
      <c r="L6312" s="191"/>
      <c r="M6312" s="191"/>
      <c r="N6312" s="191"/>
    </row>
    <row r="6313" spans="1:14" s="434" customFormat="1">
      <c r="A6313" s="191"/>
      <c r="B6313" s="191"/>
      <c r="C6313" s="63"/>
      <c r="D6313" s="191"/>
      <c r="E6313" s="63"/>
      <c r="F6313" s="63"/>
      <c r="G6313" s="191"/>
      <c r="H6313" s="191"/>
      <c r="I6313" s="191"/>
      <c r="J6313" s="191"/>
      <c r="K6313" s="191"/>
      <c r="L6313" s="191"/>
      <c r="M6313" s="191"/>
      <c r="N6313" s="191"/>
    </row>
    <row r="6314" spans="1:14" s="434" customFormat="1">
      <c r="A6314" s="191"/>
      <c r="B6314" s="191"/>
      <c r="C6314" s="63"/>
      <c r="D6314" s="191"/>
      <c r="E6314" s="63"/>
      <c r="F6314" s="63"/>
      <c r="G6314" s="191"/>
      <c r="H6314" s="191"/>
      <c r="I6314" s="191"/>
      <c r="J6314" s="191"/>
      <c r="K6314" s="191"/>
      <c r="L6314" s="191"/>
      <c r="M6314" s="191"/>
      <c r="N6314" s="191"/>
    </row>
    <row r="6315" spans="1:14" s="434" customFormat="1">
      <c r="A6315" s="191"/>
      <c r="B6315" s="191"/>
      <c r="C6315" s="63"/>
      <c r="D6315" s="191"/>
      <c r="E6315" s="63"/>
      <c r="F6315" s="63"/>
      <c r="G6315" s="191"/>
      <c r="H6315" s="191"/>
      <c r="I6315" s="191"/>
      <c r="J6315" s="191"/>
      <c r="K6315" s="191"/>
      <c r="L6315" s="191"/>
      <c r="M6315" s="191"/>
      <c r="N6315" s="191"/>
    </row>
    <row r="6316" spans="1:14" s="434" customFormat="1">
      <c r="A6316" s="191"/>
      <c r="B6316" s="191"/>
      <c r="C6316" s="63"/>
      <c r="D6316" s="191"/>
      <c r="E6316" s="63"/>
      <c r="F6316" s="63"/>
      <c r="G6316" s="191"/>
      <c r="H6316" s="191"/>
      <c r="I6316" s="191"/>
      <c r="J6316" s="191"/>
      <c r="K6316" s="191"/>
      <c r="L6316" s="191"/>
      <c r="M6316" s="191"/>
      <c r="N6316" s="191"/>
    </row>
    <row r="6317" spans="1:14" s="434" customFormat="1">
      <c r="A6317" s="191"/>
      <c r="B6317" s="191"/>
      <c r="C6317" s="63"/>
      <c r="D6317" s="191"/>
      <c r="E6317" s="63"/>
      <c r="F6317" s="63"/>
      <c r="G6317" s="191"/>
      <c r="H6317" s="191"/>
      <c r="I6317" s="191"/>
      <c r="J6317" s="191"/>
      <c r="K6317" s="191"/>
      <c r="L6317" s="191"/>
      <c r="M6317" s="191"/>
      <c r="N6317" s="191"/>
    </row>
    <row r="6318" spans="1:14" s="434" customFormat="1">
      <c r="A6318" s="191"/>
      <c r="B6318" s="191"/>
      <c r="C6318" s="63"/>
      <c r="D6318" s="191"/>
      <c r="E6318" s="63"/>
      <c r="F6318" s="63"/>
      <c r="G6318" s="191"/>
      <c r="H6318" s="191"/>
      <c r="I6318" s="191"/>
      <c r="J6318" s="191"/>
      <c r="K6318" s="191"/>
      <c r="L6318" s="191"/>
      <c r="M6318" s="191"/>
      <c r="N6318" s="191"/>
    </row>
    <row r="6319" spans="1:14" s="434" customFormat="1">
      <c r="A6319" s="191"/>
      <c r="B6319" s="191"/>
      <c r="C6319" s="63"/>
      <c r="D6319" s="191"/>
      <c r="E6319" s="63"/>
      <c r="F6319" s="63"/>
      <c r="G6319" s="191"/>
      <c r="H6319" s="191"/>
      <c r="I6319" s="191"/>
      <c r="J6319" s="191"/>
      <c r="K6319" s="191"/>
      <c r="L6319" s="191"/>
      <c r="M6319" s="191"/>
      <c r="N6319" s="191"/>
    </row>
    <row r="6320" spans="1:14" s="434" customFormat="1">
      <c r="A6320" s="191"/>
      <c r="B6320" s="191"/>
      <c r="C6320" s="63"/>
      <c r="D6320" s="191"/>
      <c r="E6320" s="63"/>
      <c r="F6320" s="63"/>
      <c r="G6320" s="191"/>
      <c r="H6320" s="191"/>
      <c r="I6320" s="191"/>
      <c r="J6320" s="191"/>
      <c r="K6320" s="191"/>
      <c r="L6320" s="191"/>
      <c r="M6320" s="191"/>
      <c r="N6320" s="191"/>
    </row>
    <row r="6321" spans="1:14" s="434" customFormat="1">
      <c r="A6321" s="191"/>
      <c r="B6321" s="191"/>
      <c r="C6321" s="63"/>
      <c r="D6321" s="191"/>
      <c r="E6321" s="63"/>
      <c r="F6321" s="63"/>
      <c r="G6321" s="191"/>
      <c r="H6321" s="191"/>
      <c r="I6321" s="191"/>
      <c r="J6321" s="191"/>
      <c r="K6321" s="191"/>
      <c r="L6321" s="191"/>
      <c r="M6321" s="191"/>
      <c r="N6321" s="191"/>
    </row>
    <row r="6322" spans="1:14" s="434" customFormat="1">
      <c r="A6322" s="191"/>
      <c r="B6322" s="191"/>
      <c r="C6322" s="63"/>
      <c r="D6322" s="191"/>
      <c r="E6322" s="63"/>
      <c r="F6322" s="63"/>
      <c r="G6322" s="191"/>
      <c r="H6322" s="191"/>
      <c r="I6322" s="191"/>
      <c r="J6322" s="191"/>
      <c r="K6322" s="191"/>
      <c r="L6322" s="191"/>
      <c r="M6322" s="191"/>
      <c r="N6322" s="191"/>
    </row>
    <row r="6323" spans="1:14" s="434" customFormat="1">
      <c r="A6323" s="191"/>
      <c r="B6323" s="191"/>
      <c r="C6323" s="63"/>
      <c r="D6323" s="191"/>
      <c r="E6323" s="63"/>
      <c r="F6323" s="63"/>
      <c r="G6323" s="191"/>
      <c r="H6323" s="191"/>
      <c r="I6323" s="191"/>
      <c r="J6323" s="191"/>
      <c r="K6323" s="191"/>
      <c r="L6323" s="191"/>
      <c r="M6323" s="191"/>
      <c r="N6323" s="191"/>
    </row>
    <row r="6324" spans="1:14" s="434" customFormat="1">
      <c r="A6324" s="191"/>
      <c r="B6324" s="191"/>
      <c r="C6324" s="63"/>
      <c r="D6324" s="191"/>
      <c r="E6324" s="63"/>
      <c r="F6324" s="63"/>
      <c r="G6324" s="191"/>
      <c r="H6324" s="191"/>
      <c r="I6324" s="191"/>
      <c r="J6324" s="191"/>
      <c r="K6324" s="191"/>
      <c r="L6324" s="191"/>
      <c r="M6324" s="191"/>
      <c r="N6324" s="191"/>
    </row>
    <row r="6325" spans="1:14" s="434" customFormat="1">
      <c r="A6325" s="191"/>
      <c r="B6325" s="191"/>
      <c r="C6325" s="63"/>
      <c r="D6325" s="191"/>
      <c r="E6325" s="63"/>
      <c r="F6325" s="63"/>
      <c r="G6325" s="191"/>
      <c r="H6325" s="191"/>
      <c r="I6325" s="191"/>
      <c r="J6325" s="191"/>
      <c r="K6325" s="191"/>
      <c r="L6325" s="191"/>
      <c r="M6325" s="191"/>
      <c r="N6325" s="191"/>
    </row>
    <row r="6326" spans="1:14" s="434" customFormat="1">
      <c r="A6326" s="191"/>
      <c r="B6326" s="191"/>
      <c r="C6326" s="63"/>
      <c r="D6326" s="191"/>
      <c r="E6326" s="63"/>
      <c r="F6326" s="63"/>
      <c r="G6326" s="191"/>
      <c r="H6326" s="191"/>
      <c r="I6326" s="191"/>
      <c r="J6326" s="191"/>
      <c r="K6326" s="191"/>
      <c r="L6326" s="191"/>
      <c r="M6326" s="191"/>
      <c r="N6326" s="191"/>
    </row>
    <row r="6327" spans="1:14" s="434" customFormat="1">
      <c r="A6327" s="191"/>
      <c r="B6327" s="191"/>
      <c r="C6327" s="63"/>
      <c r="D6327" s="191"/>
      <c r="E6327" s="63"/>
      <c r="F6327" s="63"/>
      <c r="G6327" s="191"/>
      <c r="H6327" s="191"/>
      <c r="I6327" s="191"/>
      <c r="J6327" s="191"/>
      <c r="K6327" s="191"/>
      <c r="L6327" s="191"/>
      <c r="M6327" s="191"/>
      <c r="N6327" s="191"/>
    </row>
    <row r="6328" spans="1:14" s="434" customFormat="1">
      <c r="A6328" s="191"/>
      <c r="B6328" s="191"/>
      <c r="C6328" s="63"/>
      <c r="D6328" s="191"/>
      <c r="E6328" s="63"/>
      <c r="F6328" s="63"/>
      <c r="G6328" s="191"/>
      <c r="H6328" s="191"/>
      <c r="I6328" s="191"/>
      <c r="J6328" s="191"/>
      <c r="K6328" s="191"/>
      <c r="L6328" s="191"/>
      <c r="M6328" s="191"/>
      <c r="N6328" s="191"/>
    </row>
    <row r="6329" spans="1:14" s="434" customFormat="1">
      <c r="A6329" s="191"/>
      <c r="B6329" s="191"/>
      <c r="C6329" s="63"/>
      <c r="D6329" s="191"/>
      <c r="E6329" s="63"/>
      <c r="F6329" s="63"/>
      <c r="G6329" s="191"/>
      <c r="H6329" s="191"/>
      <c r="I6329" s="191"/>
      <c r="J6329" s="191"/>
      <c r="K6329" s="191"/>
      <c r="L6329" s="191"/>
      <c r="M6329" s="191"/>
      <c r="N6329" s="191"/>
    </row>
    <row r="6330" spans="1:14" s="434" customFormat="1">
      <c r="A6330" s="191"/>
      <c r="B6330" s="191"/>
      <c r="C6330" s="63"/>
      <c r="D6330" s="191"/>
      <c r="E6330" s="63"/>
      <c r="F6330" s="63"/>
      <c r="G6330" s="191"/>
      <c r="H6330" s="191"/>
      <c r="I6330" s="191"/>
      <c r="J6330" s="191"/>
      <c r="K6330" s="191"/>
      <c r="L6330" s="191"/>
      <c r="M6330" s="191"/>
      <c r="N6330" s="191"/>
    </row>
    <row r="6331" spans="1:14" s="434" customFormat="1">
      <c r="A6331" s="191"/>
      <c r="B6331" s="191"/>
      <c r="C6331" s="63"/>
      <c r="D6331" s="191"/>
      <c r="E6331" s="63"/>
      <c r="F6331" s="63"/>
      <c r="G6331" s="191"/>
      <c r="H6331" s="191"/>
      <c r="I6331" s="191"/>
      <c r="J6331" s="191"/>
      <c r="K6331" s="191"/>
      <c r="L6331" s="191"/>
      <c r="M6331" s="191"/>
      <c r="N6331" s="191"/>
    </row>
    <row r="6332" spans="1:14" s="434" customFormat="1">
      <c r="A6332" s="191"/>
      <c r="B6332" s="191"/>
      <c r="C6332" s="63"/>
      <c r="D6332" s="191"/>
      <c r="E6332" s="63"/>
      <c r="F6332" s="63"/>
      <c r="G6332" s="191"/>
      <c r="H6332" s="191"/>
      <c r="I6332" s="191"/>
      <c r="J6332" s="191"/>
      <c r="K6332" s="191"/>
      <c r="L6332" s="191"/>
      <c r="M6332" s="191"/>
      <c r="N6332" s="191"/>
    </row>
    <row r="6333" spans="1:14" s="434" customFormat="1">
      <c r="A6333" s="191"/>
      <c r="B6333" s="191"/>
      <c r="C6333" s="63"/>
      <c r="D6333" s="191"/>
      <c r="E6333" s="63"/>
      <c r="F6333" s="63"/>
      <c r="G6333" s="191"/>
      <c r="H6333" s="191"/>
      <c r="I6333" s="191"/>
      <c r="J6333" s="191"/>
      <c r="K6333" s="191"/>
      <c r="L6333" s="191"/>
      <c r="M6333" s="191"/>
      <c r="N6333" s="191"/>
    </row>
    <row r="6334" spans="1:14" s="434" customFormat="1">
      <c r="A6334" s="191"/>
      <c r="B6334" s="191"/>
      <c r="C6334" s="63"/>
      <c r="D6334" s="191"/>
      <c r="E6334" s="63"/>
      <c r="F6334" s="63"/>
      <c r="G6334" s="191"/>
      <c r="H6334" s="191"/>
      <c r="I6334" s="191"/>
      <c r="J6334" s="191"/>
      <c r="K6334" s="191"/>
      <c r="L6334" s="191"/>
      <c r="M6334" s="191"/>
      <c r="N6334" s="191"/>
    </row>
    <row r="6335" spans="1:14" s="434" customFormat="1">
      <c r="A6335" s="191"/>
      <c r="B6335" s="191"/>
      <c r="C6335" s="63"/>
      <c r="D6335" s="191"/>
      <c r="E6335" s="63"/>
      <c r="F6335" s="63"/>
      <c r="G6335" s="191"/>
      <c r="H6335" s="191"/>
      <c r="I6335" s="191"/>
      <c r="J6335" s="191"/>
      <c r="K6335" s="191"/>
      <c r="L6335" s="191"/>
      <c r="M6335" s="191"/>
      <c r="N6335" s="191"/>
    </row>
    <row r="6336" spans="1:14" s="434" customFormat="1">
      <c r="A6336" s="191"/>
      <c r="B6336" s="191"/>
      <c r="C6336" s="63"/>
      <c r="D6336" s="191"/>
      <c r="E6336" s="63"/>
      <c r="F6336" s="63"/>
      <c r="G6336" s="191"/>
      <c r="H6336" s="191"/>
      <c r="I6336" s="191"/>
      <c r="J6336" s="191"/>
      <c r="K6336" s="191"/>
      <c r="L6336" s="191"/>
      <c r="M6336" s="191"/>
      <c r="N6336" s="191"/>
    </row>
    <row r="6337" spans="1:14" s="434" customFormat="1">
      <c r="A6337" s="191"/>
      <c r="B6337" s="191"/>
      <c r="C6337" s="63"/>
      <c r="D6337" s="191"/>
      <c r="E6337" s="63"/>
      <c r="F6337" s="63"/>
      <c r="G6337" s="191"/>
      <c r="H6337" s="191"/>
      <c r="I6337" s="191"/>
      <c r="J6337" s="191"/>
      <c r="K6337" s="191"/>
      <c r="L6337" s="191"/>
      <c r="M6337" s="191"/>
      <c r="N6337" s="191"/>
    </row>
    <row r="6338" spans="1:14" s="434" customFormat="1">
      <c r="A6338" s="191"/>
      <c r="B6338" s="191"/>
      <c r="C6338" s="63"/>
      <c r="D6338" s="191"/>
      <c r="E6338" s="63"/>
      <c r="F6338" s="63"/>
      <c r="G6338" s="191"/>
      <c r="H6338" s="191"/>
      <c r="I6338" s="191"/>
      <c r="J6338" s="191"/>
      <c r="K6338" s="191"/>
      <c r="L6338" s="191"/>
      <c r="M6338" s="191"/>
      <c r="N6338" s="191"/>
    </row>
    <row r="6339" spans="1:14" s="434" customFormat="1">
      <c r="A6339" s="191"/>
      <c r="B6339" s="191"/>
      <c r="C6339" s="63"/>
      <c r="D6339" s="191"/>
      <c r="E6339" s="63"/>
      <c r="F6339" s="63"/>
      <c r="G6339" s="191"/>
      <c r="H6339" s="191"/>
      <c r="I6339" s="191"/>
      <c r="J6339" s="191"/>
      <c r="K6339" s="191"/>
      <c r="L6339" s="191"/>
      <c r="M6339" s="191"/>
      <c r="N6339" s="191"/>
    </row>
    <row r="6340" spans="1:14" s="434" customFormat="1">
      <c r="A6340" s="191"/>
      <c r="B6340" s="191"/>
      <c r="C6340" s="63"/>
      <c r="D6340" s="191"/>
      <c r="E6340" s="63"/>
      <c r="F6340" s="63"/>
      <c r="G6340" s="191"/>
      <c r="H6340" s="191"/>
      <c r="I6340" s="191"/>
      <c r="J6340" s="191"/>
      <c r="K6340" s="191"/>
      <c r="L6340" s="191"/>
      <c r="M6340" s="191"/>
      <c r="N6340" s="191"/>
    </row>
    <row r="6341" spans="1:14" s="434" customFormat="1">
      <c r="A6341" s="191"/>
      <c r="B6341" s="191"/>
      <c r="C6341" s="63"/>
      <c r="D6341" s="191"/>
      <c r="E6341" s="63"/>
      <c r="F6341" s="63"/>
      <c r="G6341" s="191"/>
      <c r="H6341" s="191"/>
      <c r="I6341" s="191"/>
      <c r="J6341" s="191"/>
      <c r="K6341" s="191"/>
      <c r="L6341" s="191"/>
      <c r="M6341" s="191"/>
      <c r="N6341" s="191"/>
    </row>
    <row r="6342" spans="1:14" s="434" customFormat="1">
      <c r="A6342" s="191"/>
      <c r="B6342" s="191"/>
      <c r="C6342" s="63"/>
      <c r="D6342" s="191"/>
      <c r="E6342" s="63"/>
      <c r="F6342" s="63"/>
      <c r="G6342" s="191"/>
      <c r="H6342" s="191"/>
      <c r="I6342" s="191"/>
      <c r="J6342" s="191"/>
      <c r="K6342" s="191"/>
      <c r="L6342" s="191"/>
      <c r="M6342" s="191"/>
      <c r="N6342" s="191"/>
    </row>
    <row r="6343" spans="1:14" s="434" customFormat="1">
      <c r="A6343" s="191"/>
      <c r="B6343" s="191"/>
      <c r="C6343" s="63"/>
      <c r="D6343" s="191"/>
      <c r="E6343" s="63"/>
      <c r="F6343" s="63"/>
      <c r="G6343" s="191"/>
      <c r="H6343" s="191"/>
      <c r="I6343" s="191"/>
      <c r="J6343" s="191"/>
      <c r="K6343" s="191"/>
      <c r="L6343" s="191"/>
      <c r="M6343" s="191"/>
      <c r="N6343" s="191"/>
    </row>
    <row r="6344" spans="1:14" s="434" customFormat="1">
      <c r="A6344" s="191"/>
      <c r="B6344" s="191"/>
      <c r="C6344" s="63"/>
      <c r="D6344" s="191"/>
      <c r="E6344" s="63"/>
      <c r="F6344" s="63"/>
      <c r="G6344" s="191"/>
      <c r="H6344" s="191"/>
      <c r="I6344" s="191"/>
      <c r="J6344" s="191"/>
      <c r="K6344" s="191"/>
      <c r="L6344" s="191"/>
      <c r="M6344" s="191"/>
      <c r="N6344" s="191"/>
    </row>
    <row r="6345" spans="1:14" s="434" customFormat="1">
      <c r="A6345" s="191"/>
      <c r="B6345" s="191"/>
      <c r="C6345" s="63"/>
      <c r="D6345" s="191"/>
      <c r="E6345" s="63"/>
      <c r="F6345" s="63"/>
      <c r="G6345" s="191"/>
      <c r="H6345" s="191"/>
      <c r="I6345" s="191"/>
      <c r="J6345" s="191"/>
      <c r="K6345" s="191"/>
      <c r="L6345" s="191"/>
      <c r="M6345" s="191"/>
      <c r="N6345" s="191"/>
    </row>
    <row r="6346" spans="1:14" s="434" customFormat="1">
      <c r="A6346" s="191"/>
      <c r="B6346" s="191"/>
      <c r="C6346" s="63"/>
      <c r="D6346" s="191"/>
      <c r="E6346" s="63"/>
      <c r="F6346" s="63"/>
      <c r="G6346" s="191"/>
      <c r="H6346" s="191"/>
      <c r="I6346" s="191"/>
      <c r="J6346" s="191"/>
      <c r="K6346" s="191"/>
      <c r="L6346" s="191"/>
      <c r="M6346" s="191"/>
      <c r="N6346" s="191"/>
    </row>
    <row r="6347" spans="1:14" s="434" customFormat="1">
      <c r="A6347" s="191"/>
      <c r="B6347" s="191"/>
      <c r="C6347" s="63"/>
      <c r="D6347" s="191"/>
      <c r="E6347" s="63"/>
      <c r="F6347" s="63"/>
      <c r="G6347" s="191"/>
      <c r="H6347" s="191"/>
      <c r="I6347" s="191"/>
      <c r="J6347" s="191"/>
      <c r="K6347" s="191"/>
      <c r="L6347" s="191"/>
      <c r="M6347" s="191"/>
      <c r="N6347" s="191"/>
    </row>
    <row r="6348" spans="1:14" s="434" customFormat="1">
      <c r="A6348" s="191"/>
      <c r="B6348" s="191"/>
      <c r="C6348" s="63"/>
      <c r="D6348" s="191"/>
      <c r="E6348" s="63"/>
      <c r="F6348" s="63"/>
      <c r="G6348" s="191"/>
      <c r="H6348" s="191"/>
      <c r="I6348" s="191"/>
      <c r="J6348" s="191"/>
      <c r="K6348" s="191"/>
      <c r="L6348" s="191"/>
      <c r="M6348" s="191"/>
      <c r="N6348" s="191"/>
    </row>
    <row r="6349" spans="1:14" s="434" customFormat="1">
      <c r="A6349" s="191"/>
      <c r="B6349" s="191"/>
      <c r="C6349" s="63"/>
      <c r="D6349" s="191"/>
      <c r="E6349" s="63"/>
      <c r="F6349" s="63"/>
      <c r="G6349" s="191"/>
      <c r="H6349" s="191"/>
      <c r="I6349" s="191"/>
      <c r="J6349" s="191"/>
      <c r="K6349" s="191"/>
      <c r="L6349" s="191"/>
      <c r="M6349" s="191"/>
      <c r="N6349" s="191"/>
    </row>
    <row r="6350" spans="1:14" s="434" customFormat="1">
      <c r="A6350" s="191"/>
      <c r="B6350" s="191"/>
      <c r="C6350" s="63"/>
      <c r="D6350" s="191"/>
      <c r="E6350" s="63"/>
      <c r="F6350" s="63"/>
      <c r="G6350" s="191"/>
      <c r="H6350" s="191"/>
      <c r="I6350" s="191"/>
      <c r="J6350" s="191"/>
      <c r="K6350" s="191"/>
      <c r="L6350" s="191"/>
      <c r="M6350" s="191"/>
      <c r="N6350" s="191"/>
    </row>
    <row r="6351" spans="1:14" s="434" customFormat="1">
      <c r="A6351" s="191"/>
      <c r="B6351" s="191"/>
      <c r="C6351" s="63"/>
      <c r="D6351" s="191"/>
      <c r="E6351" s="63"/>
      <c r="F6351" s="63"/>
      <c r="G6351" s="191"/>
      <c r="H6351" s="191"/>
      <c r="I6351" s="191"/>
      <c r="J6351" s="191"/>
      <c r="K6351" s="191"/>
      <c r="L6351" s="191"/>
      <c r="M6351" s="191"/>
      <c r="N6351" s="191"/>
    </row>
    <row r="6352" spans="1:14" s="434" customFormat="1">
      <c r="A6352" s="191"/>
      <c r="B6352" s="191"/>
      <c r="C6352" s="63"/>
      <c r="D6352" s="191"/>
      <c r="E6352" s="63"/>
      <c r="F6352" s="63"/>
      <c r="G6352" s="191"/>
      <c r="H6352" s="191"/>
      <c r="I6352" s="191"/>
      <c r="J6352" s="191"/>
      <c r="K6352" s="191"/>
      <c r="L6352" s="191"/>
      <c r="M6352" s="191"/>
      <c r="N6352" s="191"/>
    </row>
    <row r="6353" spans="1:14" s="434" customFormat="1">
      <c r="A6353" s="191"/>
      <c r="B6353" s="191"/>
      <c r="C6353" s="63"/>
      <c r="D6353" s="191"/>
      <c r="E6353" s="63"/>
      <c r="F6353" s="63"/>
      <c r="G6353" s="191"/>
      <c r="H6353" s="191"/>
      <c r="I6353" s="191"/>
      <c r="J6353" s="191"/>
      <c r="K6353" s="191"/>
      <c r="L6353" s="191"/>
      <c r="M6353" s="191"/>
      <c r="N6353" s="191"/>
    </row>
    <row r="6354" spans="1:14" s="434" customFormat="1">
      <c r="A6354" s="191"/>
      <c r="B6354" s="191"/>
      <c r="C6354" s="63"/>
      <c r="D6354" s="191"/>
      <c r="E6354" s="63"/>
      <c r="F6354" s="63"/>
      <c r="G6354" s="191"/>
      <c r="H6354" s="191"/>
      <c r="I6354" s="191"/>
      <c r="J6354" s="191"/>
      <c r="K6354" s="191"/>
      <c r="L6354" s="191"/>
      <c r="M6354" s="191"/>
      <c r="N6354" s="191"/>
    </row>
    <row r="6355" spans="1:14" s="434" customFormat="1">
      <c r="A6355" s="191"/>
      <c r="B6355" s="191"/>
      <c r="C6355" s="63"/>
      <c r="D6355" s="191"/>
      <c r="E6355" s="63"/>
      <c r="F6355" s="63"/>
      <c r="G6355" s="191"/>
      <c r="H6355" s="191"/>
      <c r="I6355" s="191"/>
      <c r="J6355" s="191"/>
      <c r="K6355" s="191"/>
      <c r="L6355" s="191"/>
      <c r="M6355" s="191"/>
      <c r="N6355" s="191"/>
    </row>
    <row r="6356" spans="1:14" s="434" customFormat="1">
      <c r="A6356" s="191"/>
      <c r="B6356" s="191"/>
      <c r="C6356" s="63"/>
      <c r="D6356" s="191"/>
      <c r="E6356" s="63"/>
      <c r="F6356" s="63"/>
      <c r="G6356" s="191"/>
      <c r="H6356" s="191"/>
      <c r="I6356" s="191"/>
      <c r="J6356" s="191"/>
      <c r="K6356" s="191"/>
      <c r="L6356" s="191"/>
      <c r="M6356" s="191"/>
      <c r="N6356" s="191"/>
    </row>
    <row r="6357" spans="1:14" s="434" customFormat="1">
      <c r="A6357" s="191"/>
      <c r="B6357" s="191"/>
      <c r="C6357" s="63"/>
      <c r="D6357" s="191"/>
      <c r="E6357" s="63"/>
      <c r="F6357" s="63"/>
      <c r="G6357" s="191"/>
      <c r="H6357" s="191"/>
      <c r="I6357" s="191"/>
      <c r="J6357" s="191"/>
      <c r="K6357" s="191"/>
      <c r="L6357" s="191"/>
      <c r="M6357" s="191"/>
      <c r="N6357" s="191"/>
    </row>
    <row r="6358" spans="1:14" s="434" customFormat="1">
      <c r="A6358" s="191"/>
      <c r="B6358" s="191"/>
      <c r="C6358" s="63"/>
      <c r="D6358" s="191"/>
      <c r="E6358" s="63"/>
      <c r="F6358" s="63"/>
      <c r="G6358" s="191"/>
      <c r="H6358" s="191"/>
      <c r="I6358" s="191"/>
      <c r="J6358" s="191"/>
      <c r="K6358" s="191"/>
      <c r="L6358" s="191"/>
      <c r="M6358" s="191"/>
      <c r="N6358" s="191"/>
    </row>
    <row r="6359" spans="1:14" s="434" customFormat="1">
      <c r="A6359" s="191"/>
      <c r="B6359" s="191"/>
      <c r="C6359" s="63"/>
      <c r="D6359" s="191"/>
      <c r="E6359" s="63"/>
      <c r="F6359" s="63"/>
      <c r="G6359" s="191"/>
      <c r="H6359" s="191"/>
      <c r="I6359" s="191"/>
      <c r="J6359" s="191"/>
      <c r="K6359" s="191"/>
      <c r="L6359" s="191"/>
      <c r="M6359" s="191"/>
      <c r="N6359" s="191"/>
    </row>
    <row r="6360" spans="1:14" s="434" customFormat="1">
      <c r="A6360" s="191"/>
      <c r="B6360" s="191"/>
      <c r="C6360" s="63"/>
      <c r="D6360" s="191"/>
      <c r="E6360" s="63"/>
      <c r="F6360" s="63"/>
      <c r="G6360" s="191"/>
      <c r="H6360" s="191"/>
      <c r="I6360" s="191"/>
      <c r="J6360" s="191"/>
      <c r="K6360" s="191"/>
      <c r="L6360" s="191"/>
      <c r="M6360" s="191"/>
      <c r="N6360" s="191"/>
    </row>
    <row r="6361" spans="1:14" s="434" customFormat="1">
      <c r="A6361" s="191"/>
      <c r="B6361" s="191"/>
      <c r="C6361" s="63"/>
      <c r="D6361" s="191"/>
      <c r="E6361" s="63"/>
      <c r="F6361" s="63"/>
      <c r="G6361" s="191"/>
      <c r="H6361" s="191"/>
      <c r="I6361" s="191"/>
      <c r="J6361" s="191"/>
      <c r="K6361" s="191"/>
      <c r="L6361" s="191"/>
      <c r="M6361" s="191"/>
      <c r="N6361" s="191"/>
    </row>
    <row r="6362" spans="1:14" s="434" customFormat="1">
      <c r="A6362" s="191"/>
      <c r="B6362" s="191"/>
      <c r="C6362" s="63"/>
      <c r="D6362" s="191"/>
      <c r="E6362" s="63"/>
      <c r="F6362" s="63"/>
      <c r="G6362" s="191"/>
      <c r="H6362" s="191"/>
      <c r="I6362" s="191"/>
      <c r="J6362" s="191"/>
      <c r="K6362" s="191"/>
      <c r="L6362" s="191"/>
      <c r="M6362" s="191"/>
      <c r="N6362" s="191"/>
    </row>
    <row r="6363" spans="1:14" s="434" customFormat="1">
      <c r="A6363" s="191"/>
      <c r="B6363" s="191"/>
      <c r="C6363" s="63"/>
      <c r="D6363" s="191"/>
      <c r="E6363" s="63"/>
      <c r="F6363" s="63"/>
      <c r="G6363" s="191"/>
      <c r="H6363" s="191"/>
      <c r="I6363" s="191"/>
      <c r="J6363" s="191"/>
      <c r="K6363" s="191"/>
      <c r="L6363" s="191"/>
      <c r="M6363" s="191"/>
      <c r="N6363" s="191"/>
    </row>
    <row r="6364" spans="1:14" s="434" customFormat="1">
      <c r="A6364" s="191"/>
      <c r="B6364" s="191"/>
      <c r="C6364" s="63"/>
      <c r="D6364" s="191"/>
      <c r="E6364" s="63"/>
      <c r="F6364" s="63"/>
      <c r="G6364" s="191"/>
      <c r="H6364" s="191"/>
      <c r="I6364" s="191"/>
      <c r="J6364" s="191"/>
      <c r="K6364" s="191"/>
      <c r="L6364" s="191"/>
      <c r="M6364" s="191"/>
      <c r="N6364" s="191"/>
    </row>
    <row r="6365" spans="1:14" s="434" customFormat="1">
      <c r="A6365" s="191"/>
      <c r="B6365" s="191"/>
      <c r="C6365" s="63"/>
      <c r="D6365" s="191"/>
      <c r="E6365" s="63"/>
      <c r="F6365" s="63"/>
      <c r="G6365" s="191"/>
      <c r="H6365" s="191"/>
      <c r="I6365" s="191"/>
      <c r="J6365" s="191"/>
      <c r="K6365" s="191"/>
      <c r="L6365" s="191"/>
      <c r="M6365" s="191"/>
      <c r="N6365" s="191"/>
    </row>
    <row r="6366" spans="1:14" s="434" customFormat="1">
      <c r="A6366" s="191"/>
      <c r="B6366" s="191"/>
      <c r="C6366" s="63"/>
      <c r="D6366" s="191"/>
      <c r="E6366" s="63"/>
      <c r="F6366" s="63"/>
      <c r="G6366" s="191"/>
      <c r="H6366" s="191"/>
      <c r="I6366" s="191"/>
      <c r="J6366" s="191"/>
      <c r="K6366" s="191"/>
      <c r="L6366" s="191"/>
      <c r="M6366" s="191"/>
      <c r="N6366" s="191"/>
    </row>
    <row r="6367" spans="1:14" s="434" customFormat="1">
      <c r="A6367" s="191"/>
      <c r="B6367" s="191"/>
      <c r="C6367" s="63"/>
      <c r="D6367" s="191"/>
      <c r="E6367" s="63"/>
      <c r="F6367" s="63"/>
      <c r="G6367" s="191"/>
      <c r="H6367" s="191"/>
      <c r="I6367" s="191"/>
      <c r="J6367" s="191"/>
      <c r="K6367" s="191"/>
      <c r="L6367" s="191"/>
      <c r="M6367" s="191"/>
      <c r="N6367" s="191"/>
    </row>
    <row r="6368" spans="1:14" s="434" customFormat="1">
      <c r="A6368" s="191"/>
      <c r="B6368" s="191"/>
      <c r="C6368" s="63"/>
      <c r="D6368" s="191"/>
      <c r="E6368" s="63"/>
      <c r="F6368" s="63"/>
      <c r="G6368" s="191"/>
      <c r="H6368" s="191"/>
      <c r="I6368" s="191"/>
      <c r="J6368" s="191"/>
      <c r="K6368" s="191"/>
      <c r="L6368" s="191"/>
      <c r="M6368" s="191"/>
      <c r="N6368" s="191"/>
    </row>
    <row r="6369" spans="1:14" s="434" customFormat="1">
      <c r="A6369" s="191"/>
      <c r="B6369" s="191"/>
      <c r="C6369" s="63"/>
      <c r="D6369" s="191"/>
      <c r="E6369" s="63"/>
      <c r="F6369" s="63"/>
      <c r="G6369" s="191"/>
      <c r="H6369" s="191"/>
      <c r="I6369" s="191"/>
      <c r="J6369" s="191"/>
      <c r="K6369" s="191"/>
      <c r="L6369" s="191"/>
      <c r="M6369" s="191"/>
      <c r="N6369" s="191"/>
    </row>
    <row r="6370" spans="1:14" s="434" customFormat="1">
      <c r="A6370" s="191"/>
      <c r="B6370" s="191"/>
      <c r="C6370" s="63"/>
      <c r="D6370" s="191"/>
      <c r="E6370" s="63"/>
      <c r="F6370" s="63"/>
      <c r="G6370" s="191"/>
      <c r="H6370" s="191"/>
      <c r="I6370" s="191"/>
      <c r="J6370" s="191"/>
      <c r="K6370" s="191"/>
      <c r="L6370" s="191"/>
      <c r="M6370" s="191"/>
      <c r="N6370" s="191"/>
    </row>
    <row r="6371" spans="1:14" s="434" customFormat="1">
      <c r="A6371" s="191"/>
      <c r="B6371" s="191"/>
      <c r="C6371" s="63"/>
      <c r="D6371" s="191"/>
      <c r="E6371" s="63"/>
      <c r="F6371" s="63"/>
      <c r="G6371" s="191"/>
      <c r="H6371" s="191"/>
      <c r="I6371" s="191"/>
      <c r="J6371" s="191"/>
      <c r="K6371" s="191"/>
      <c r="L6371" s="191"/>
      <c r="M6371" s="191"/>
      <c r="N6371" s="191"/>
    </row>
    <row r="6372" spans="1:14" s="434" customFormat="1">
      <c r="A6372" s="191"/>
      <c r="B6372" s="191"/>
      <c r="C6372" s="63"/>
      <c r="D6372" s="191"/>
      <c r="E6372" s="63"/>
      <c r="F6372" s="63"/>
      <c r="G6372" s="191"/>
      <c r="H6372" s="191"/>
      <c r="I6372" s="191"/>
      <c r="J6372" s="191"/>
      <c r="K6372" s="191"/>
      <c r="L6372" s="191"/>
      <c r="M6372" s="191"/>
      <c r="N6372" s="191"/>
    </row>
    <row r="6373" spans="1:14" s="434" customFormat="1">
      <c r="A6373" s="191"/>
      <c r="B6373" s="191"/>
      <c r="C6373" s="63"/>
      <c r="D6373" s="191"/>
      <c r="E6373" s="63"/>
      <c r="F6373" s="63"/>
      <c r="G6373" s="191"/>
      <c r="H6373" s="191"/>
      <c r="I6373" s="191"/>
      <c r="J6373" s="191"/>
      <c r="K6373" s="191"/>
      <c r="L6373" s="191"/>
      <c r="M6373" s="191"/>
      <c r="N6373" s="191"/>
    </row>
    <row r="6374" spans="1:14" s="434" customFormat="1">
      <c r="A6374" s="191"/>
      <c r="B6374" s="191"/>
      <c r="C6374" s="63"/>
      <c r="D6374" s="191"/>
      <c r="E6374" s="63"/>
      <c r="F6374" s="63"/>
      <c r="G6374" s="191"/>
      <c r="H6374" s="191"/>
      <c r="I6374" s="191"/>
      <c r="J6374" s="191"/>
      <c r="K6374" s="191"/>
      <c r="L6374" s="191"/>
      <c r="M6374" s="191"/>
      <c r="N6374" s="191"/>
    </row>
    <row r="6375" spans="1:14" s="434" customFormat="1">
      <c r="A6375" s="191"/>
      <c r="B6375" s="191"/>
      <c r="C6375" s="63"/>
      <c r="D6375" s="191"/>
      <c r="E6375" s="63"/>
      <c r="F6375" s="63"/>
      <c r="G6375" s="191"/>
      <c r="H6375" s="191"/>
      <c r="I6375" s="191"/>
      <c r="J6375" s="191"/>
      <c r="K6375" s="191"/>
      <c r="L6375" s="191"/>
      <c r="M6375" s="191"/>
      <c r="N6375" s="191"/>
    </row>
    <row r="6376" spans="1:14" s="434" customFormat="1">
      <c r="A6376" s="191"/>
      <c r="B6376" s="191"/>
      <c r="C6376" s="63"/>
      <c r="D6376" s="191"/>
      <c r="E6376" s="63"/>
      <c r="F6376" s="63"/>
      <c r="G6376" s="191"/>
      <c r="H6376" s="191"/>
      <c r="I6376" s="191"/>
      <c r="J6376" s="191"/>
      <c r="K6376" s="191"/>
      <c r="L6376" s="191"/>
      <c r="M6376" s="191"/>
      <c r="N6376" s="191"/>
    </row>
    <row r="6377" spans="1:14" s="434" customFormat="1">
      <c r="A6377" s="191"/>
      <c r="B6377" s="191"/>
      <c r="C6377" s="63"/>
      <c r="D6377" s="191"/>
      <c r="E6377" s="63"/>
      <c r="F6377" s="63"/>
      <c r="G6377" s="191"/>
      <c r="H6377" s="191"/>
      <c r="I6377" s="191"/>
      <c r="J6377" s="191"/>
      <c r="K6377" s="191"/>
      <c r="L6377" s="191"/>
      <c r="M6377" s="191"/>
      <c r="N6377" s="191"/>
    </row>
    <row r="6378" spans="1:14" s="434" customFormat="1">
      <c r="A6378" s="191"/>
      <c r="B6378" s="191"/>
      <c r="C6378" s="63"/>
      <c r="D6378" s="191"/>
      <c r="E6378" s="63"/>
      <c r="F6378" s="63"/>
      <c r="G6378" s="191"/>
      <c r="H6378" s="191"/>
      <c r="I6378" s="191"/>
      <c r="J6378" s="191"/>
      <c r="K6378" s="191"/>
      <c r="L6378" s="191"/>
      <c r="M6378" s="191"/>
      <c r="N6378" s="191"/>
    </row>
    <row r="6379" spans="1:14" s="434" customFormat="1">
      <c r="A6379" s="191"/>
      <c r="B6379" s="191"/>
      <c r="C6379" s="63"/>
      <c r="D6379" s="191"/>
      <c r="E6379" s="63"/>
      <c r="F6379" s="63"/>
      <c r="G6379" s="191"/>
      <c r="H6379" s="191"/>
      <c r="I6379" s="191"/>
      <c r="J6379" s="191"/>
      <c r="K6379" s="191"/>
      <c r="L6379" s="191"/>
      <c r="M6379" s="191"/>
      <c r="N6379" s="191"/>
    </row>
    <row r="6380" spans="1:14" s="434" customFormat="1">
      <c r="A6380" s="191"/>
      <c r="B6380" s="191"/>
      <c r="C6380" s="63"/>
      <c r="D6380" s="191"/>
      <c r="E6380" s="63"/>
      <c r="F6380" s="63"/>
      <c r="G6380" s="191"/>
      <c r="H6380" s="191"/>
      <c r="I6380" s="191"/>
      <c r="J6380" s="191"/>
      <c r="K6380" s="191"/>
      <c r="L6380" s="191"/>
      <c r="M6380" s="191"/>
      <c r="N6380" s="191"/>
    </row>
    <row r="6381" spans="1:14" s="434" customFormat="1">
      <c r="A6381" s="191"/>
      <c r="B6381" s="191"/>
      <c r="C6381" s="63"/>
      <c r="D6381" s="191"/>
      <c r="E6381" s="63"/>
      <c r="F6381" s="63"/>
      <c r="G6381" s="191"/>
      <c r="H6381" s="191"/>
      <c r="I6381" s="191"/>
      <c r="J6381" s="191"/>
      <c r="K6381" s="191"/>
      <c r="L6381" s="191"/>
      <c r="M6381" s="191"/>
      <c r="N6381" s="191"/>
    </row>
    <row r="6382" spans="1:14" s="434" customFormat="1">
      <c r="A6382" s="191"/>
      <c r="B6382" s="191"/>
      <c r="C6382" s="63"/>
      <c r="D6382" s="191"/>
      <c r="E6382" s="63"/>
      <c r="F6382" s="63"/>
      <c r="G6382" s="191"/>
      <c r="H6382" s="191"/>
      <c r="I6382" s="191"/>
      <c r="J6382" s="191"/>
      <c r="K6382" s="191"/>
      <c r="L6382" s="191"/>
      <c r="M6382" s="191"/>
      <c r="N6382" s="191"/>
    </row>
    <row r="6383" spans="1:14" s="434" customFormat="1">
      <c r="A6383" s="191"/>
      <c r="B6383" s="191"/>
      <c r="C6383" s="63"/>
      <c r="D6383" s="191"/>
      <c r="E6383" s="63"/>
      <c r="F6383" s="63"/>
      <c r="G6383" s="191"/>
      <c r="H6383" s="191"/>
      <c r="I6383" s="191"/>
      <c r="J6383" s="191"/>
      <c r="K6383" s="191"/>
      <c r="L6383" s="191"/>
      <c r="M6383" s="191"/>
      <c r="N6383" s="191"/>
    </row>
    <row r="6384" spans="1:14" s="434" customFormat="1">
      <c r="A6384" s="191"/>
      <c r="B6384" s="191"/>
      <c r="C6384" s="63"/>
      <c r="D6384" s="191"/>
      <c r="E6384" s="63"/>
      <c r="F6384" s="63"/>
      <c r="G6384" s="191"/>
      <c r="H6384" s="191"/>
      <c r="I6384" s="191"/>
      <c r="J6384" s="191"/>
      <c r="K6384" s="191"/>
      <c r="L6384" s="191"/>
      <c r="M6384" s="191"/>
      <c r="N6384" s="191"/>
    </row>
    <row r="6385" spans="1:14" s="434" customFormat="1">
      <c r="A6385" s="191"/>
      <c r="B6385" s="191"/>
      <c r="C6385" s="63"/>
      <c r="D6385" s="191"/>
      <c r="E6385" s="63"/>
      <c r="F6385" s="63"/>
      <c r="G6385" s="191"/>
      <c r="H6385" s="191"/>
      <c r="I6385" s="191"/>
      <c r="J6385" s="191"/>
      <c r="K6385" s="191"/>
      <c r="L6385" s="191"/>
      <c r="M6385" s="191"/>
      <c r="N6385" s="191"/>
    </row>
    <row r="6386" spans="1:14" s="434" customFormat="1">
      <c r="A6386" s="191"/>
      <c r="B6386" s="191"/>
      <c r="C6386" s="63"/>
      <c r="D6386" s="191"/>
      <c r="E6386" s="63"/>
      <c r="F6386" s="63"/>
      <c r="G6386" s="191"/>
      <c r="H6386" s="191"/>
      <c r="I6386" s="191"/>
      <c r="J6386" s="191"/>
      <c r="K6386" s="191"/>
      <c r="L6386" s="191"/>
      <c r="M6386" s="191"/>
      <c r="N6386" s="191"/>
    </row>
    <row r="6387" spans="1:14" s="434" customFormat="1">
      <c r="A6387" s="191"/>
      <c r="B6387" s="191"/>
      <c r="C6387" s="63"/>
      <c r="D6387" s="191"/>
      <c r="E6387" s="63"/>
      <c r="F6387" s="63"/>
      <c r="G6387" s="191"/>
      <c r="H6387" s="191"/>
      <c r="I6387" s="191"/>
      <c r="J6387" s="191"/>
      <c r="K6387" s="191"/>
      <c r="L6387" s="191"/>
      <c r="M6387" s="191"/>
      <c r="N6387" s="191"/>
    </row>
    <row r="6388" spans="1:14" s="434" customFormat="1">
      <c r="A6388" s="191"/>
      <c r="B6388" s="191"/>
      <c r="C6388" s="63"/>
      <c r="D6388" s="191"/>
      <c r="E6388" s="63"/>
      <c r="F6388" s="63"/>
      <c r="G6388" s="191"/>
      <c r="H6388" s="191"/>
      <c r="I6388" s="191"/>
      <c r="J6388" s="191"/>
      <c r="K6388" s="191"/>
      <c r="L6388" s="191"/>
      <c r="M6388" s="191"/>
      <c r="N6388" s="191"/>
    </row>
    <row r="6389" spans="1:14" s="434" customFormat="1">
      <c r="A6389" s="191"/>
      <c r="B6389" s="191"/>
      <c r="C6389" s="63"/>
      <c r="D6389" s="191"/>
      <c r="E6389" s="63"/>
      <c r="F6389" s="63"/>
      <c r="G6389" s="191"/>
      <c r="H6389" s="191"/>
      <c r="I6389" s="191"/>
      <c r="J6389" s="191"/>
      <c r="K6389" s="191"/>
      <c r="L6389" s="191"/>
      <c r="M6389" s="191"/>
      <c r="N6389" s="191"/>
    </row>
    <row r="6390" spans="1:14" s="434" customFormat="1">
      <c r="A6390" s="191"/>
      <c r="B6390" s="191"/>
      <c r="C6390" s="63"/>
      <c r="D6390" s="191"/>
      <c r="E6390" s="63"/>
      <c r="F6390" s="63"/>
      <c r="G6390" s="191"/>
      <c r="H6390" s="191"/>
      <c r="I6390" s="191"/>
      <c r="J6390" s="191"/>
      <c r="K6390" s="191"/>
      <c r="L6390" s="191"/>
      <c r="M6390" s="191"/>
      <c r="N6390" s="191"/>
    </row>
    <row r="6391" spans="1:14" s="434" customFormat="1">
      <c r="A6391" s="191"/>
      <c r="B6391" s="191"/>
      <c r="C6391" s="63"/>
      <c r="D6391" s="191"/>
      <c r="E6391" s="63"/>
      <c r="F6391" s="63"/>
      <c r="G6391" s="191"/>
      <c r="H6391" s="191"/>
      <c r="I6391" s="191"/>
      <c r="J6391" s="191"/>
      <c r="K6391" s="191"/>
      <c r="L6391" s="191"/>
      <c r="M6391" s="191"/>
      <c r="N6391" s="191"/>
    </row>
    <row r="6392" spans="1:14" s="434" customFormat="1">
      <c r="A6392" s="191"/>
      <c r="B6392" s="191"/>
      <c r="C6392" s="63"/>
      <c r="D6392" s="191"/>
      <c r="E6392" s="63"/>
      <c r="F6392" s="63"/>
      <c r="G6392" s="191"/>
      <c r="H6392" s="191"/>
      <c r="I6392" s="191"/>
      <c r="J6392" s="191"/>
      <c r="K6392" s="191"/>
      <c r="L6392" s="191"/>
      <c r="M6392" s="191"/>
      <c r="N6392" s="191"/>
    </row>
    <row r="6393" spans="1:14" s="434" customFormat="1">
      <c r="A6393" s="191"/>
      <c r="B6393" s="191"/>
      <c r="C6393" s="63"/>
      <c r="D6393" s="191"/>
      <c r="E6393" s="63"/>
      <c r="F6393" s="63"/>
      <c r="G6393" s="191"/>
      <c r="H6393" s="191"/>
      <c r="I6393" s="191"/>
      <c r="J6393" s="191"/>
      <c r="K6393" s="191"/>
      <c r="L6393" s="191"/>
      <c r="M6393" s="191"/>
      <c r="N6393" s="191"/>
    </row>
    <row r="6394" spans="1:14" s="434" customFormat="1">
      <c r="A6394" s="191"/>
      <c r="B6394" s="191"/>
      <c r="C6394" s="63"/>
      <c r="D6394" s="191"/>
      <c r="E6394" s="63"/>
      <c r="F6394" s="63"/>
      <c r="G6394" s="191"/>
      <c r="H6394" s="191"/>
      <c r="I6394" s="191"/>
      <c r="J6394" s="191"/>
      <c r="K6394" s="191"/>
      <c r="L6394" s="191"/>
      <c r="M6394" s="191"/>
      <c r="N6394" s="191"/>
    </row>
    <row r="6395" spans="1:14" s="434" customFormat="1">
      <c r="A6395" s="191"/>
      <c r="B6395" s="191"/>
      <c r="C6395" s="63"/>
      <c r="D6395" s="191"/>
      <c r="E6395" s="63"/>
      <c r="F6395" s="63"/>
      <c r="G6395" s="191"/>
      <c r="H6395" s="191"/>
      <c r="I6395" s="191"/>
      <c r="J6395" s="191"/>
      <c r="K6395" s="191"/>
      <c r="L6395" s="191"/>
      <c r="M6395" s="191"/>
      <c r="N6395" s="191"/>
    </row>
    <row r="6396" spans="1:14" s="434" customFormat="1">
      <c r="A6396" s="191"/>
      <c r="B6396" s="191"/>
      <c r="C6396" s="63"/>
      <c r="D6396" s="191"/>
      <c r="E6396" s="63"/>
      <c r="F6396" s="63"/>
      <c r="G6396" s="191"/>
      <c r="H6396" s="191"/>
      <c r="I6396" s="191"/>
      <c r="J6396" s="191"/>
      <c r="K6396" s="191"/>
      <c r="L6396" s="191"/>
      <c r="M6396" s="191"/>
      <c r="N6396" s="191"/>
    </row>
    <row r="6397" spans="1:14" s="434" customFormat="1">
      <c r="A6397" s="191"/>
      <c r="B6397" s="191"/>
      <c r="C6397" s="63"/>
      <c r="D6397" s="191"/>
      <c r="E6397" s="63"/>
      <c r="F6397" s="63"/>
      <c r="G6397" s="191"/>
      <c r="H6397" s="191"/>
      <c r="I6397" s="191"/>
      <c r="J6397" s="191"/>
      <c r="K6397" s="191"/>
      <c r="L6397" s="191"/>
      <c r="M6397" s="191"/>
      <c r="N6397" s="191"/>
    </row>
    <row r="6398" spans="1:14" s="434" customFormat="1">
      <c r="A6398" s="191"/>
      <c r="B6398" s="191"/>
      <c r="C6398" s="63"/>
      <c r="D6398" s="191"/>
      <c r="E6398" s="63"/>
      <c r="F6398" s="63"/>
      <c r="G6398" s="191"/>
      <c r="H6398" s="191"/>
      <c r="I6398" s="191"/>
      <c r="J6398" s="191"/>
      <c r="K6398" s="191"/>
      <c r="L6398" s="191"/>
      <c r="M6398" s="191"/>
      <c r="N6398" s="191"/>
    </row>
    <row r="6399" spans="1:14" s="434" customFormat="1">
      <c r="A6399" s="191"/>
      <c r="B6399" s="191"/>
      <c r="C6399" s="63"/>
      <c r="D6399" s="191"/>
      <c r="E6399" s="63"/>
      <c r="F6399" s="63"/>
      <c r="G6399" s="191"/>
      <c r="H6399" s="191"/>
      <c r="I6399" s="191"/>
      <c r="J6399" s="191"/>
      <c r="K6399" s="191"/>
      <c r="L6399" s="191"/>
      <c r="M6399" s="191"/>
      <c r="N6399" s="191"/>
    </row>
    <row r="6400" spans="1:14" s="434" customFormat="1">
      <c r="A6400" s="191"/>
      <c r="B6400" s="191"/>
      <c r="C6400" s="63"/>
      <c r="D6400" s="191"/>
      <c r="E6400" s="63"/>
      <c r="F6400" s="63"/>
      <c r="G6400" s="191"/>
      <c r="H6400" s="191"/>
      <c r="I6400" s="191"/>
      <c r="J6400" s="191"/>
      <c r="K6400" s="191"/>
      <c r="L6400" s="191"/>
      <c r="M6400" s="191"/>
      <c r="N6400" s="191"/>
    </row>
    <row r="6401" spans="1:14" s="434" customFormat="1">
      <c r="A6401" s="191"/>
      <c r="B6401" s="191"/>
      <c r="C6401" s="63"/>
      <c r="D6401" s="191"/>
      <c r="E6401" s="63"/>
      <c r="F6401" s="63"/>
      <c r="G6401" s="191"/>
      <c r="H6401" s="191"/>
      <c r="I6401" s="191"/>
      <c r="J6401" s="191"/>
      <c r="K6401" s="191"/>
      <c r="L6401" s="191"/>
      <c r="M6401" s="191"/>
      <c r="N6401" s="191"/>
    </row>
    <row r="6402" spans="1:14" s="434" customFormat="1">
      <c r="A6402" s="191"/>
      <c r="B6402" s="191"/>
      <c r="C6402" s="63"/>
      <c r="D6402" s="191"/>
      <c r="E6402" s="63"/>
      <c r="F6402" s="63"/>
      <c r="G6402" s="191"/>
      <c r="H6402" s="191"/>
      <c r="I6402" s="191"/>
      <c r="J6402" s="191"/>
      <c r="K6402" s="191"/>
      <c r="L6402" s="191"/>
      <c r="M6402" s="191"/>
      <c r="N6402" s="191"/>
    </row>
    <row r="6403" spans="1:14" s="434" customFormat="1">
      <c r="A6403" s="191"/>
      <c r="B6403" s="191"/>
      <c r="C6403" s="63"/>
      <c r="D6403" s="191"/>
      <c r="E6403" s="63"/>
      <c r="F6403" s="63"/>
      <c r="G6403" s="191"/>
      <c r="H6403" s="191"/>
      <c r="I6403" s="191"/>
      <c r="J6403" s="191"/>
      <c r="K6403" s="191"/>
      <c r="L6403" s="191"/>
      <c r="M6403" s="191"/>
      <c r="N6403" s="191"/>
    </row>
    <row r="6404" spans="1:14" s="434" customFormat="1">
      <c r="A6404" s="191"/>
      <c r="B6404" s="191"/>
      <c r="C6404" s="63"/>
      <c r="D6404" s="191"/>
      <c r="E6404" s="63"/>
      <c r="F6404" s="63"/>
      <c r="G6404" s="191"/>
      <c r="H6404" s="191"/>
      <c r="I6404" s="191"/>
      <c r="J6404" s="191"/>
      <c r="K6404" s="191"/>
      <c r="L6404" s="191"/>
      <c r="M6404" s="191"/>
      <c r="N6404" s="191"/>
    </row>
    <row r="6405" spans="1:14" s="434" customFormat="1">
      <c r="A6405" s="191"/>
      <c r="B6405" s="191"/>
      <c r="C6405" s="63"/>
      <c r="D6405" s="191"/>
      <c r="E6405" s="63"/>
      <c r="F6405" s="63"/>
      <c r="G6405" s="191"/>
      <c r="H6405" s="191"/>
      <c r="I6405" s="191"/>
      <c r="J6405" s="191"/>
      <c r="K6405" s="191"/>
      <c r="L6405" s="191"/>
      <c r="M6405" s="191"/>
      <c r="N6405" s="191"/>
    </row>
    <row r="6406" spans="1:14" s="434" customFormat="1">
      <c r="A6406" s="191"/>
      <c r="B6406" s="191"/>
      <c r="C6406" s="63"/>
      <c r="D6406" s="191"/>
      <c r="E6406" s="63"/>
      <c r="F6406" s="63"/>
      <c r="G6406" s="191"/>
      <c r="H6406" s="191"/>
      <c r="I6406" s="191"/>
      <c r="J6406" s="191"/>
      <c r="K6406" s="191"/>
      <c r="L6406" s="191"/>
      <c r="M6406" s="191"/>
      <c r="N6406" s="191"/>
    </row>
    <row r="6407" spans="1:14" s="434" customFormat="1">
      <c r="A6407" s="191"/>
      <c r="B6407" s="191"/>
      <c r="C6407" s="63"/>
      <c r="D6407" s="191"/>
      <c r="E6407" s="63"/>
      <c r="F6407" s="63"/>
      <c r="G6407" s="191"/>
      <c r="H6407" s="191"/>
      <c r="I6407" s="191"/>
      <c r="J6407" s="191"/>
      <c r="K6407" s="191"/>
      <c r="L6407" s="191"/>
      <c r="M6407" s="191"/>
      <c r="N6407" s="191"/>
    </row>
    <row r="6408" spans="1:14" s="434" customFormat="1">
      <c r="A6408" s="191"/>
      <c r="B6408" s="191"/>
      <c r="C6408" s="63"/>
      <c r="D6408" s="191"/>
      <c r="E6408" s="63"/>
      <c r="F6408" s="63"/>
      <c r="G6408" s="191"/>
      <c r="H6408" s="191"/>
      <c r="I6408" s="191"/>
      <c r="J6408" s="191"/>
      <c r="K6408" s="191"/>
      <c r="L6408" s="191"/>
      <c r="M6408" s="191"/>
      <c r="N6408" s="191"/>
    </row>
    <row r="6409" spans="1:14" s="434" customFormat="1">
      <c r="A6409" s="191"/>
      <c r="B6409" s="191"/>
      <c r="C6409" s="63"/>
      <c r="D6409" s="191"/>
      <c r="E6409" s="63"/>
      <c r="F6409" s="63"/>
      <c r="G6409" s="191"/>
      <c r="H6409" s="191"/>
      <c r="I6409" s="191"/>
      <c r="J6409" s="191"/>
      <c r="K6409" s="191"/>
      <c r="L6409" s="191"/>
      <c r="M6409" s="191"/>
      <c r="N6409" s="191"/>
    </row>
    <row r="6410" spans="1:14" s="434" customFormat="1">
      <c r="A6410" s="191"/>
      <c r="B6410" s="191"/>
      <c r="C6410" s="63"/>
      <c r="D6410" s="191"/>
      <c r="E6410" s="63"/>
      <c r="F6410" s="63"/>
      <c r="G6410" s="191"/>
      <c r="H6410" s="191"/>
      <c r="I6410" s="191"/>
      <c r="J6410" s="191"/>
      <c r="K6410" s="191"/>
      <c r="L6410" s="191"/>
      <c r="M6410" s="191"/>
      <c r="N6410" s="191"/>
    </row>
    <row r="6411" spans="1:14" s="434" customFormat="1">
      <c r="A6411" s="191"/>
      <c r="B6411" s="191"/>
      <c r="C6411" s="63"/>
      <c r="D6411" s="191"/>
      <c r="E6411" s="63"/>
      <c r="F6411" s="63"/>
      <c r="G6411" s="191"/>
      <c r="H6411" s="191"/>
      <c r="I6411" s="191"/>
      <c r="J6411" s="191"/>
      <c r="K6411" s="191"/>
      <c r="L6411" s="191"/>
      <c r="M6411" s="191"/>
      <c r="N6411" s="191"/>
    </row>
    <row r="6412" spans="1:14" s="434" customFormat="1">
      <c r="A6412" s="191"/>
      <c r="B6412" s="191"/>
      <c r="C6412" s="63"/>
      <c r="D6412" s="191"/>
      <c r="E6412" s="63"/>
      <c r="F6412" s="63"/>
      <c r="G6412" s="191"/>
      <c r="H6412" s="191"/>
      <c r="I6412" s="191"/>
      <c r="J6412" s="191"/>
      <c r="K6412" s="191"/>
      <c r="L6412" s="191"/>
      <c r="M6412" s="191"/>
      <c r="N6412" s="191"/>
    </row>
    <row r="6413" spans="1:14" s="434" customFormat="1">
      <c r="A6413" s="191"/>
      <c r="B6413" s="191"/>
      <c r="C6413" s="63"/>
      <c r="D6413" s="191"/>
      <c r="E6413" s="63"/>
      <c r="F6413" s="63"/>
      <c r="G6413" s="191"/>
      <c r="H6413" s="191"/>
      <c r="I6413" s="191"/>
      <c r="J6413" s="191"/>
      <c r="K6413" s="191"/>
      <c r="L6413" s="191"/>
      <c r="M6413" s="191"/>
      <c r="N6413" s="191"/>
    </row>
    <row r="6414" spans="1:14" s="434" customFormat="1">
      <c r="A6414" s="191"/>
      <c r="B6414" s="191"/>
      <c r="C6414" s="63"/>
      <c r="D6414" s="191"/>
      <c r="E6414" s="63"/>
      <c r="F6414" s="63"/>
      <c r="G6414" s="191"/>
      <c r="H6414" s="191"/>
      <c r="I6414" s="191"/>
      <c r="J6414" s="191"/>
      <c r="K6414" s="191"/>
      <c r="L6414" s="191"/>
      <c r="M6414" s="191"/>
      <c r="N6414" s="191"/>
    </row>
    <row r="6415" spans="1:14" s="434" customFormat="1">
      <c r="A6415" s="191"/>
      <c r="B6415" s="191"/>
      <c r="C6415" s="63"/>
      <c r="D6415" s="191"/>
      <c r="E6415" s="63"/>
      <c r="F6415" s="63"/>
      <c r="G6415" s="191"/>
      <c r="H6415" s="191"/>
      <c r="I6415" s="191"/>
      <c r="J6415" s="191"/>
      <c r="K6415" s="191"/>
      <c r="L6415" s="191"/>
      <c r="M6415" s="191"/>
      <c r="N6415" s="191"/>
    </row>
    <row r="6416" spans="1:14" s="434" customFormat="1">
      <c r="A6416" s="191"/>
      <c r="B6416" s="191"/>
      <c r="C6416" s="63"/>
      <c r="D6416" s="191"/>
      <c r="E6416" s="63"/>
      <c r="F6416" s="63"/>
      <c r="G6416" s="191"/>
      <c r="H6416" s="191"/>
      <c r="I6416" s="191"/>
      <c r="J6416" s="191"/>
      <c r="K6416" s="191"/>
      <c r="L6416" s="191"/>
      <c r="M6416" s="191"/>
      <c r="N6416" s="191"/>
    </row>
    <row r="6417" spans="1:14" s="434" customFormat="1">
      <c r="A6417" s="191"/>
      <c r="B6417" s="191"/>
      <c r="C6417" s="63"/>
      <c r="D6417" s="191"/>
      <c r="E6417" s="63"/>
      <c r="F6417" s="63"/>
      <c r="G6417" s="191"/>
      <c r="H6417" s="191"/>
      <c r="I6417" s="191"/>
      <c r="J6417" s="191"/>
      <c r="K6417" s="191"/>
      <c r="L6417" s="191"/>
      <c r="M6417" s="191"/>
      <c r="N6417" s="191"/>
    </row>
    <row r="6418" spans="1:14" s="434" customFormat="1">
      <c r="A6418" s="191"/>
      <c r="B6418" s="191"/>
      <c r="C6418" s="63"/>
      <c r="D6418" s="191"/>
      <c r="E6418" s="63"/>
      <c r="F6418" s="63"/>
      <c r="G6418" s="191"/>
      <c r="H6418" s="191"/>
      <c r="I6418" s="191"/>
      <c r="J6418" s="191"/>
      <c r="K6418" s="191"/>
      <c r="L6418" s="191"/>
      <c r="M6418" s="191"/>
      <c r="N6418" s="191"/>
    </row>
    <row r="6419" spans="1:14" s="434" customFormat="1">
      <c r="A6419" s="191"/>
      <c r="B6419" s="191"/>
      <c r="C6419" s="63"/>
      <c r="D6419" s="191"/>
      <c r="E6419" s="63"/>
      <c r="F6419" s="63"/>
      <c r="G6419" s="191"/>
      <c r="H6419" s="191"/>
      <c r="I6419" s="191"/>
      <c r="J6419" s="191"/>
      <c r="K6419" s="191"/>
      <c r="L6419" s="191"/>
      <c r="M6419" s="191"/>
      <c r="N6419" s="191"/>
    </row>
    <row r="6420" spans="1:14" s="434" customFormat="1">
      <c r="A6420" s="191"/>
      <c r="B6420" s="191"/>
      <c r="C6420" s="63"/>
      <c r="D6420" s="191"/>
      <c r="E6420" s="63"/>
      <c r="F6420" s="63"/>
      <c r="G6420" s="191"/>
      <c r="H6420" s="191"/>
      <c r="I6420" s="191"/>
      <c r="J6420" s="191"/>
      <c r="K6420" s="191"/>
      <c r="L6420" s="191"/>
      <c r="M6420" s="191"/>
      <c r="N6420" s="191"/>
    </row>
    <row r="6421" spans="1:14" s="434" customFormat="1">
      <c r="A6421" s="191"/>
      <c r="B6421" s="191"/>
      <c r="C6421" s="63"/>
      <c r="D6421" s="191"/>
      <c r="E6421" s="63"/>
      <c r="F6421" s="63"/>
      <c r="G6421" s="191"/>
      <c r="H6421" s="191"/>
      <c r="I6421" s="191"/>
      <c r="J6421" s="191"/>
      <c r="K6421" s="191"/>
      <c r="L6421" s="191"/>
      <c r="M6421" s="191"/>
      <c r="N6421" s="191"/>
    </row>
    <row r="6422" spans="1:14" s="434" customFormat="1">
      <c r="A6422" s="191"/>
      <c r="B6422" s="191"/>
      <c r="C6422" s="63"/>
      <c r="D6422" s="191"/>
      <c r="E6422" s="63"/>
      <c r="F6422" s="63"/>
      <c r="G6422" s="191"/>
      <c r="H6422" s="191"/>
      <c r="I6422" s="191"/>
      <c r="J6422" s="191"/>
      <c r="K6422" s="191"/>
      <c r="L6422" s="191"/>
      <c r="M6422" s="191"/>
      <c r="N6422" s="191"/>
    </row>
    <row r="6423" spans="1:14" s="434" customFormat="1">
      <c r="A6423" s="191"/>
      <c r="B6423" s="191"/>
      <c r="C6423" s="63"/>
      <c r="D6423" s="191"/>
      <c r="E6423" s="63"/>
      <c r="F6423" s="63"/>
      <c r="G6423" s="191"/>
      <c r="H6423" s="191"/>
      <c r="I6423" s="191"/>
      <c r="J6423" s="191"/>
      <c r="K6423" s="191"/>
      <c r="L6423" s="191"/>
      <c r="M6423" s="191"/>
      <c r="N6423" s="191"/>
    </row>
    <row r="6424" spans="1:14" s="434" customFormat="1">
      <c r="A6424" s="191"/>
      <c r="B6424" s="191"/>
      <c r="C6424" s="63"/>
      <c r="D6424" s="191"/>
      <c r="E6424" s="63"/>
      <c r="F6424" s="63"/>
      <c r="G6424" s="191"/>
      <c r="H6424" s="191"/>
      <c r="I6424" s="191"/>
      <c r="J6424" s="191"/>
      <c r="K6424" s="191"/>
      <c r="L6424" s="191"/>
      <c r="M6424" s="191"/>
      <c r="N6424" s="191"/>
    </row>
    <row r="6425" spans="1:14" s="434" customFormat="1">
      <c r="A6425" s="191"/>
      <c r="B6425" s="191"/>
      <c r="C6425" s="63"/>
      <c r="D6425" s="191"/>
      <c r="E6425" s="63"/>
      <c r="F6425" s="63"/>
      <c r="G6425" s="191"/>
      <c r="H6425" s="191"/>
      <c r="I6425" s="191"/>
      <c r="J6425" s="191"/>
      <c r="K6425" s="191"/>
      <c r="L6425" s="191"/>
      <c r="M6425" s="191"/>
      <c r="N6425" s="191"/>
    </row>
    <row r="6426" spans="1:14" s="434" customFormat="1">
      <c r="A6426" s="191"/>
      <c r="B6426" s="191"/>
      <c r="C6426" s="63"/>
      <c r="D6426" s="191"/>
      <c r="E6426" s="63"/>
      <c r="F6426" s="63"/>
      <c r="G6426" s="191"/>
      <c r="H6426" s="191"/>
      <c r="I6426" s="191"/>
      <c r="J6426" s="191"/>
      <c r="K6426" s="191"/>
      <c r="L6426" s="191"/>
      <c r="M6426" s="191"/>
      <c r="N6426" s="191"/>
    </row>
    <row r="6427" spans="1:14" s="434" customFormat="1">
      <c r="A6427" s="191"/>
      <c r="B6427" s="191"/>
      <c r="C6427" s="63"/>
      <c r="D6427" s="191"/>
      <c r="E6427" s="63"/>
      <c r="F6427" s="63"/>
      <c r="G6427" s="191"/>
      <c r="H6427" s="191"/>
      <c r="I6427" s="191"/>
      <c r="J6427" s="191"/>
      <c r="K6427" s="191"/>
      <c r="L6427" s="191"/>
      <c r="M6427" s="191"/>
      <c r="N6427" s="191"/>
    </row>
    <row r="6428" spans="1:14" s="434" customFormat="1">
      <c r="A6428" s="191"/>
      <c r="B6428" s="191"/>
      <c r="C6428" s="63"/>
      <c r="D6428" s="191"/>
      <c r="E6428" s="63"/>
      <c r="F6428" s="63"/>
      <c r="G6428" s="191"/>
      <c r="H6428" s="191"/>
      <c r="I6428" s="191"/>
      <c r="J6428" s="191"/>
      <c r="K6428" s="191"/>
      <c r="L6428" s="191"/>
      <c r="M6428" s="191"/>
      <c r="N6428" s="191"/>
    </row>
    <row r="6429" spans="1:14" s="434" customFormat="1">
      <c r="A6429" s="191"/>
      <c r="B6429" s="191"/>
      <c r="C6429" s="63"/>
      <c r="D6429" s="191"/>
      <c r="E6429" s="63"/>
      <c r="F6429" s="63"/>
      <c r="G6429" s="191"/>
      <c r="H6429" s="191"/>
      <c r="I6429" s="191"/>
      <c r="J6429" s="191"/>
      <c r="K6429" s="191"/>
      <c r="L6429" s="191"/>
      <c r="M6429" s="191"/>
      <c r="N6429" s="191"/>
    </row>
    <row r="6430" spans="1:14" s="434" customFormat="1">
      <c r="A6430" s="191"/>
      <c r="B6430" s="191"/>
      <c r="C6430" s="63"/>
      <c r="D6430" s="191"/>
      <c r="E6430" s="63"/>
      <c r="F6430" s="63"/>
      <c r="G6430" s="191"/>
      <c r="H6430" s="191"/>
      <c r="I6430" s="191"/>
      <c r="J6430" s="191"/>
      <c r="K6430" s="191"/>
      <c r="L6430" s="191"/>
      <c r="M6430" s="191"/>
      <c r="N6430" s="191"/>
    </row>
    <row r="6431" spans="1:14" s="434" customFormat="1">
      <c r="A6431" s="191"/>
      <c r="B6431" s="191"/>
      <c r="C6431" s="63"/>
      <c r="D6431" s="191"/>
      <c r="E6431" s="63"/>
      <c r="F6431" s="63"/>
      <c r="G6431" s="191"/>
      <c r="H6431" s="191"/>
      <c r="I6431" s="191"/>
      <c r="J6431" s="191"/>
      <c r="K6431" s="191"/>
      <c r="L6431" s="191"/>
      <c r="M6431" s="191"/>
      <c r="N6431" s="191"/>
    </row>
    <row r="6432" spans="1:14" s="434" customFormat="1">
      <c r="A6432" s="191"/>
      <c r="B6432" s="191"/>
      <c r="C6432" s="63"/>
      <c r="D6432" s="191"/>
      <c r="E6432" s="63"/>
      <c r="F6432" s="63"/>
      <c r="G6432" s="191"/>
      <c r="H6432" s="191"/>
      <c r="I6432" s="191"/>
      <c r="J6432" s="191"/>
      <c r="K6432" s="191"/>
      <c r="L6432" s="191"/>
      <c r="M6432" s="191"/>
      <c r="N6432" s="191"/>
    </row>
    <row r="6433" spans="1:14" s="434" customFormat="1">
      <c r="A6433" s="191"/>
      <c r="B6433" s="191"/>
      <c r="C6433" s="63"/>
      <c r="D6433" s="191"/>
      <c r="E6433" s="63"/>
      <c r="F6433" s="63"/>
      <c r="G6433" s="191"/>
      <c r="H6433" s="191"/>
      <c r="I6433" s="191"/>
      <c r="J6433" s="191"/>
      <c r="K6433" s="191"/>
      <c r="L6433" s="191"/>
      <c r="M6433" s="191"/>
      <c r="N6433" s="191"/>
    </row>
    <row r="6434" spans="1:14" s="434" customFormat="1">
      <c r="A6434" s="191"/>
      <c r="B6434" s="191"/>
      <c r="C6434" s="63"/>
      <c r="D6434" s="191"/>
      <c r="E6434" s="63"/>
      <c r="F6434" s="63"/>
      <c r="G6434" s="191"/>
      <c r="H6434" s="191"/>
      <c r="I6434" s="191"/>
      <c r="J6434" s="191"/>
      <c r="K6434" s="191"/>
      <c r="L6434" s="191"/>
      <c r="M6434" s="191"/>
      <c r="N6434" s="191"/>
    </row>
    <row r="6435" spans="1:14" s="434" customFormat="1">
      <c r="A6435" s="191"/>
      <c r="B6435" s="191"/>
      <c r="C6435" s="63"/>
      <c r="D6435" s="191"/>
      <c r="E6435" s="63"/>
      <c r="F6435" s="63"/>
      <c r="G6435" s="191"/>
      <c r="H6435" s="191"/>
      <c r="I6435" s="191"/>
      <c r="J6435" s="191"/>
      <c r="K6435" s="191"/>
      <c r="L6435" s="191"/>
      <c r="M6435" s="191"/>
      <c r="N6435" s="191"/>
    </row>
    <row r="6436" spans="1:14" s="434" customFormat="1">
      <c r="A6436" s="191"/>
      <c r="B6436" s="191"/>
      <c r="C6436" s="63"/>
      <c r="D6436" s="191"/>
      <c r="E6436" s="63"/>
      <c r="F6436" s="63"/>
      <c r="G6436" s="191"/>
      <c r="H6436" s="191"/>
      <c r="I6436" s="191"/>
      <c r="J6436" s="191"/>
      <c r="K6436" s="191"/>
      <c r="L6436" s="191"/>
      <c r="M6436" s="191"/>
      <c r="N6436" s="191"/>
    </row>
    <row r="6437" spans="1:14" s="434" customFormat="1">
      <c r="A6437" s="191"/>
      <c r="B6437" s="191"/>
      <c r="C6437" s="63"/>
      <c r="D6437" s="191"/>
      <c r="E6437" s="63"/>
      <c r="F6437" s="63"/>
      <c r="G6437" s="191"/>
      <c r="H6437" s="191"/>
      <c r="I6437" s="191"/>
      <c r="J6437" s="191"/>
      <c r="K6437" s="191"/>
      <c r="L6437" s="191"/>
      <c r="M6437" s="191"/>
      <c r="N6437" s="191"/>
    </row>
    <row r="6438" spans="1:14" s="434" customFormat="1">
      <c r="A6438" s="191"/>
      <c r="B6438" s="191"/>
      <c r="C6438" s="63"/>
      <c r="D6438" s="191"/>
      <c r="E6438" s="63"/>
      <c r="F6438" s="63"/>
      <c r="G6438" s="191"/>
      <c r="H6438" s="191"/>
      <c r="I6438" s="191"/>
      <c r="J6438" s="191"/>
      <c r="K6438" s="191"/>
      <c r="L6438" s="191"/>
      <c r="M6438" s="191"/>
      <c r="N6438" s="191"/>
    </row>
    <row r="6439" spans="1:14" s="434" customFormat="1">
      <c r="A6439" s="191"/>
      <c r="B6439" s="191"/>
      <c r="C6439" s="63"/>
      <c r="D6439" s="191"/>
      <c r="E6439" s="63"/>
      <c r="F6439" s="63"/>
      <c r="G6439" s="191"/>
      <c r="H6439" s="191"/>
      <c r="I6439" s="191"/>
      <c r="J6439" s="191"/>
      <c r="K6439" s="191"/>
      <c r="L6439" s="191"/>
      <c r="M6439" s="191"/>
      <c r="N6439" s="191"/>
    </row>
    <row r="6440" spans="1:14" s="434" customFormat="1">
      <c r="A6440" s="191"/>
      <c r="B6440" s="191"/>
      <c r="C6440" s="63"/>
      <c r="D6440" s="191"/>
      <c r="E6440" s="63"/>
      <c r="F6440" s="63"/>
      <c r="G6440" s="191"/>
      <c r="H6440" s="191"/>
      <c r="I6440" s="191"/>
      <c r="J6440" s="191"/>
      <c r="K6440" s="191"/>
      <c r="L6440" s="191"/>
      <c r="M6440" s="191"/>
      <c r="N6440" s="191"/>
    </row>
    <row r="6441" spans="1:14" s="434" customFormat="1">
      <c r="A6441" s="191"/>
      <c r="B6441" s="191"/>
      <c r="C6441" s="63"/>
      <c r="D6441" s="191"/>
      <c r="E6441" s="63"/>
      <c r="F6441" s="63"/>
      <c r="G6441" s="191"/>
      <c r="H6441" s="191"/>
      <c r="I6441" s="191"/>
      <c r="J6441" s="191"/>
      <c r="K6441" s="191"/>
      <c r="L6441" s="191"/>
      <c r="M6441" s="191"/>
      <c r="N6441" s="191"/>
    </row>
    <row r="6442" spans="1:14" s="434" customFormat="1">
      <c r="A6442" s="191"/>
      <c r="B6442" s="191"/>
      <c r="C6442" s="63"/>
      <c r="D6442" s="191"/>
      <c r="E6442" s="63"/>
      <c r="F6442" s="63"/>
      <c r="G6442" s="191"/>
      <c r="H6442" s="191"/>
      <c r="I6442" s="191"/>
      <c r="J6442" s="191"/>
      <c r="K6442" s="191"/>
      <c r="L6442" s="191"/>
      <c r="M6442" s="191"/>
      <c r="N6442" s="191"/>
    </row>
    <row r="6443" spans="1:14" s="434" customFormat="1">
      <c r="A6443" s="191"/>
      <c r="B6443" s="191"/>
      <c r="C6443" s="63"/>
      <c r="D6443" s="191"/>
      <c r="E6443" s="63"/>
      <c r="F6443" s="63"/>
      <c r="G6443" s="191"/>
      <c r="H6443" s="191"/>
      <c r="I6443" s="191"/>
      <c r="J6443" s="191"/>
      <c r="K6443" s="191"/>
      <c r="L6443" s="191"/>
      <c r="M6443" s="191"/>
      <c r="N6443" s="191"/>
    </row>
    <row r="6444" spans="1:14" s="434" customFormat="1">
      <c r="A6444" s="191"/>
      <c r="B6444" s="191"/>
      <c r="C6444" s="63"/>
      <c r="D6444" s="191"/>
      <c r="E6444" s="63"/>
      <c r="F6444" s="63"/>
      <c r="G6444" s="191"/>
      <c r="H6444" s="191"/>
      <c r="I6444" s="191"/>
      <c r="J6444" s="191"/>
      <c r="K6444" s="191"/>
      <c r="L6444" s="191"/>
      <c r="M6444" s="191"/>
      <c r="N6444" s="191"/>
    </row>
    <row r="6445" spans="1:14" s="434" customFormat="1">
      <c r="A6445" s="191"/>
      <c r="B6445" s="191"/>
      <c r="C6445" s="63"/>
      <c r="D6445" s="191"/>
      <c r="E6445" s="63"/>
      <c r="F6445" s="63"/>
      <c r="G6445" s="191"/>
      <c r="H6445" s="191"/>
      <c r="I6445" s="191"/>
      <c r="J6445" s="191"/>
      <c r="K6445" s="191"/>
      <c r="L6445" s="191"/>
      <c r="M6445" s="191"/>
      <c r="N6445" s="191"/>
    </row>
    <row r="6446" spans="1:14" s="434" customFormat="1">
      <c r="A6446" s="191"/>
      <c r="B6446" s="191"/>
      <c r="C6446" s="63"/>
      <c r="D6446" s="191"/>
      <c r="E6446" s="63"/>
      <c r="F6446" s="63"/>
      <c r="G6446" s="191"/>
      <c r="H6446" s="191"/>
      <c r="I6446" s="191"/>
      <c r="J6446" s="191"/>
      <c r="K6446" s="191"/>
      <c r="L6446" s="191"/>
      <c r="M6446" s="191"/>
      <c r="N6446" s="191"/>
    </row>
    <row r="6447" spans="1:14" s="434" customFormat="1">
      <c r="A6447" s="191"/>
      <c r="B6447" s="191"/>
      <c r="C6447" s="63"/>
      <c r="D6447" s="191"/>
      <c r="E6447" s="63"/>
      <c r="F6447" s="63"/>
      <c r="G6447" s="191"/>
      <c r="H6447" s="191"/>
      <c r="I6447" s="191"/>
      <c r="J6447" s="191"/>
      <c r="K6447" s="191"/>
      <c r="L6447" s="191"/>
      <c r="M6447" s="191"/>
      <c r="N6447" s="191"/>
    </row>
    <row r="6448" spans="1:14" s="434" customFormat="1">
      <c r="A6448" s="191"/>
      <c r="B6448" s="191"/>
      <c r="C6448" s="63"/>
      <c r="D6448" s="191"/>
      <c r="E6448" s="63"/>
      <c r="F6448" s="63"/>
      <c r="G6448" s="191"/>
      <c r="H6448" s="191"/>
      <c r="I6448" s="191"/>
      <c r="J6448" s="191"/>
      <c r="K6448" s="191"/>
      <c r="L6448" s="191"/>
      <c r="M6448" s="191"/>
      <c r="N6448" s="191"/>
    </row>
    <row r="6449" spans="1:14" s="434" customFormat="1">
      <c r="A6449" s="191"/>
      <c r="B6449" s="191"/>
      <c r="C6449" s="63"/>
      <c r="D6449" s="191"/>
      <c r="E6449" s="63"/>
      <c r="F6449" s="63"/>
      <c r="G6449" s="191"/>
      <c r="H6449" s="191"/>
      <c r="I6449" s="191"/>
      <c r="J6449" s="191"/>
      <c r="K6449" s="191"/>
      <c r="L6449" s="191"/>
      <c r="M6449" s="191"/>
      <c r="N6449" s="191"/>
    </row>
    <row r="6450" spans="1:14" s="434" customFormat="1">
      <c r="A6450" s="191"/>
      <c r="B6450" s="191"/>
      <c r="C6450" s="63"/>
      <c r="D6450" s="191"/>
      <c r="E6450" s="63"/>
      <c r="F6450" s="63"/>
      <c r="G6450" s="191"/>
      <c r="H6450" s="191"/>
      <c r="I6450" s="191"/>
      <c r="J6450" s="191"/>
      <c r="K6450" s="191"/>
      <c r="L6450" s="191"/>
      <c r="M6450" s="191"/>
      <c r="N6450" s="191"/>
    </row>
    <row r="6451" spans="1:14" s="434" customFormat="1">
      <c r="A6451" s="191"/>
      <c r="B6451" s="191"/>
      <c r="C6451" s="63"/>
      <c r="D6451" s="191"/>
      <c r="E6451" s="63"/>
      <c r="F6451" s="63"/>
      <c r="G6451" s="191"/>
      <c r="H6451" s="191"/>
      <c r="I6451" s="191"/>
      <c r="J6451" s="191"/>
      <c r="K6451" s="191"/>
      <c r="L6451" s="191"/>
      <c r="M6451" s="191"/>
      <c r="N6451" s="191"/>
    </row>
    <row r="6452" spans="1:14" s="434" customFormat="1">
      <c r="A6452" s="191"/>
      <c r="B6452" s="191"/>
      <c r="C6452" s="63"/>
      <c r="D6452" s="191"/>
      <c r="E6452" s="63"/>
      <c r="F6452" s="63"/>
      <c r="G6452" s="191"/>
      <c r="H6452" s="191"/>
      <c r="I6452" s="191"/>
      <c r="J6452" s="191"/>
      <c r="K6452" s="191"/>
      <c r="L6452" s="191"/>
      <c r="M6452" s="191"/>
      <c r="N6452" s="191"/>
    </row>
    <row r="6453" spans="1:14" s="434" customFormat="1">
      <c r="A6453" s="191"/>
      <c r="B6453" s="191"/>
      <c r="C6453" s="63"/>
      <c r="D6453" s="191"/>
      <c r="E6453" s="63"/>
      <c r="F6453" s="63"/>
      <c r="G6453" s="191"/>
      <c r="H6453" s="191"/>
      <c r="I6453" s="191"/>
      <c r="J6453" s="191"/>
      <c r="K6453" s="191"/>
      <c r="L6453" s="191"/>
      <c r="M6453" s="191"/>
      <c r="N6453" s="191"/>
    </row>
    <row r="6454" spans="1:14" s="434" customFormat="1">
      <c r="A6454" s="191"/>
      <c r="B6454" s="191"/>
      <c r="C6454" s="63"/>
      <c r="D6454" s="191"/>
      <c r="E6454" s="63"/>
      <c r="F6454" s="63"/>
      <c r="G6454" s="191"/>
      <c r="H6454" s="191"/>
      <c r="I6454" s="191"/>
      <c r="J6454" s="191"/>
      <c r="K6454" s="191"/>
      <c r="L6454" s="191"/>
      <c r="M6454" s="191"/>
      <c r="N6454" s="191"/>
    </row>
    <row r="6455" spans="1:14" s="434" customFormat="1">
      <c r="A6455" s="191"/>
      <c r="B6455" s="191"/>
      <c r="C6455" s="63"/>
      <c r="D6455" s="191"/>
      <c r="E6455" s="63"/>
      <c r="F6455" s="63"/>
      <c r="G6455" s="191"/>
      <c r="H6455" s="191"/>
      <c r="I6455" s="191"/>
      <c r="J6455" s="191"/>
      <c r="K6455" s="191"/>
      <c r="L6455" s="191"/>
      <c r="M6455" s="191"/>
      <c r="N6455" s="191"/>
    </row>
    <row r="6456" spans="1:14" s="434" customFormat="1">
      <c r="A6456" s="191"/>
      <c r="B6456" s="191"/>
      <c r="C6456" s="63"/>
      <c r="D6456" s="191"/>
      <c r="E6456" s="63"/>
      <c r="F6456" s="63"/>
      <c r="G6456" s="191"/>
      <c r="H6456" s="191"/>
      <c r="I6456" s="191"/>
      <c r="J6456" s="191"/>
      <c r="K6456" s="191"/>
      <c r="L6456" s="191"/>
      <c r="M6456" s="191"/>
      <c r="N6456" s="191"/>
    </row>
    <row r="6457" spans="1:14" s="434" customFormat="1">
      <c r="A6457" s="191"/>
      <c r="B6457" s="191"/>
      <c r="C6457" s="63"/>
      <c r="D6457" s="191"/>
      <c r="E6457" s="63"/>
      <c r="F6457" s="63"/>
      <c r="G6457" s="191"/>
      <c r="H6457" s="191"/>
      <c r="I6457" s="191"/>
      <c r="J6457" s="191"/>
      <c r="K6457" s="191"/>
      <c r="L6457" s="191"/>
      <c r="M6457" s="191"/>
      <c r="N6457" s="191"/>
    </row>
    <row r="6458" spans="1:14" s="434" customFormat="1">
      <c r="A6458" s="191"/>
      <c r="B6458" s="191"/>
      <c r="C6458" s="63"/>
      <c r="D6458" s="191"/>
      <c r="E6458" s="63"/>
      <c r="F6458" s="63"/>
      <c r="G6458" s="191"/>
      <c r="H6458" s="191"/>
      <c r="I6458" s="191"/>
      <c r="J6458" s="191"/>
      <c r="K6458" s="191"/>
      <c r="L6458" s="191"/>
      <c r="M6458" s="191"/>
      <c r="N6458" s="191"/>
    </row>
    <row r="6459" spans="1:14" s="434" customFormat="1">
      <c r="A6459" s="191"/>
      <c r="B6459" s="191"/>
      <c r="C6459" s="63"/>
      <c r="D6459" s="191"/>
      <c r="E6459" s="63"/>
      <c r="F6459" s="63"/>
      <c r="G6459" s="191"/>
      <c r="H6459" s="191"/>
      <c r="I6459" s="191"/>
      <c r="J6459" s="191"/>
      <c r="K6459" s="191"/>
      <c r="L6459" s="191"/>
      <c r="M6459" s="191"/>
      <c r="N6459" s="191"/>
    </row>
    <row r="6460" spans="1:14" s="434" customFormat="1">
      <c r="A6460" s="191"/>
      <c r="B6460" s="191"/>
      <c r="C6460" s="63"/>
      <c r="D6460" s="191"/>
      <c r="E6460" s="63"/>
      <c r="F6460" s="63"/>
      <c r="G6460" s="191"/>
      <c r="H6460" s="191"/>
      <c r="I6460" s="191"/>
      <c r="J6460" s="191"/>
      <c r="K6460" s="191"/>
      <c r="L6460" s="191"/>
      <c r="M6460" s="191"/>
      <c r="N6460" s="191"/>
    </row>
    <row r="6461" spans="1:14" s="434" customFormat="1">
      <c r="A6461" s="191"/>
      <c r="B6461" s="191"/>
      <c r="C6461" s="63"/>
      <c r="D6461" s="191"/>
      <c r="E6461" s="63"/>
      <c r="F6461" s="63"/>
      <c r="G6461" s="191"/>
      <c r="H6461" s="191"/>
      <c r="I6461" s="191"/>
      <c r="J6461" s="191"/>
      <c r="K6461" s="191"/>
      <c r="L6461" s="191"/>
      <c r="M6461" s="191"/>
      <c r="N6461" s="191"/>
    </row>
    <row r="6462" spans="1:14" s="434" customFormat="1">
      <c r="A6462" s="191"/>
      <c r="B6462" s="191"/>
      <c r="C6462" s="63"/>
      <c r="D6462" s="191"/>
      <c r="E6462" s="63"/>
      <c r="F6462" s="63"/>
      <c r="G6462" s="191"/>
      <c r="H6462" s="191"/>
      <c r="I6462" s="191"/>
      <c r="J6462" s="191"/>
      <c r="K6462" s="191"/>
      <c r="L6462" s="191"/>
      <c r="M6462" s="191"/>
      <c r="N6462" s="191"/>
    </row>
    <row r="6463" spans="1:14" s="434" customFormat="1">
      <c r="A6463" s="191"/>
      <c r="B6463" s="191"/>
      <c r="C6463" s="63"/>
      <c r="D6463" s="191"/>
      <c r="E6463" s="63"/>
      <c r="F6463" s="63"/>
      <c r="G6463" s="191"/>
      <c r="H6463" s="191"/>
      <c r="I6463" s="191"/>
      <c r="J6463" s="191"/>
      <c r="K6463" s="191"/>
      <c r="L6463" s="191"/>
      <c r="M6463" s="191"/>
      <c r="N6463" s="191"/>
    </row>
    <row r="6464" spans="1:14" s="434" customFormat="1">
      <c r="A6464" s="191"/>
      <c r="B6464" s="191"/>
      <c r="C6464" s="63"/>
      <c r="D6464" s="191"/>
      <c r="E6464" s="63"/>
      <c r="F6464" s="63"/>
      <c r="G6464" s="191"/>
      <c r="H6464" s="191"/>
      <c r="I6464" s="191"/>
      <c r="J6464" s="191"/>
      <c r="K6464" s="191"/>
      <c r="L6464" s="191"/>
      <c r="M6464" s="191"/>
      <c r="N6464" s="191"/>
    </row>
    <row r="6465" spans="1:14" s="434" customFormat="1">
      <c r="A6465" s="191"/>
      <c r="B6465" s="191"/>
      <c r="C6465" s="63"/>
      <c r="D6465" s="191"/>
      <c r="E6465" s="63"/>
      <c r="F6465" s="63"/>
      <c r="G6465" s="191"/>
      <c r="H6465" s="191"/>
      <c r="I6465" s="191"/>
      <c r="J6465" s="191"/>
      <c r="K6465" s="191"/>
      <c r="L6465" s="191"/>
      <c r="M6465" s="191"/>
      <c r="N6465" s="191"/>
    </row>
    <row r="6466" spans="1:14" s="434" customFormat="1">
      <c r="A6466" s="191"/>
      <c r="B6466" s="191"/>
      <c r="C6466" s="63"/>
      <c r="D6466" s="191"/>
      <c r="E6466" s="63"/>
      <c r="F6466" s="63"/>
      <c r="G6466" s="191"/>
      <c r="H6466" s="191"/>
      <c r="I6466" s="191"/>
      <c r="J6466" s="191"/>
      <c r="K6466" s="191"/>
      <c r="L6466" s="191"/>
      <c r="M6466" s="191"/>
      <c r="N6466" s="191"/>
    </row>
    <row r="6467" spans="1:14" s="434" customFormat="1">
      <c r="A6467" s="191"/>
      <c r="B6467" s="191"/>
      <c r="C6467" s="63"/>
      <c r="D6467" s="191"/>
      <c r="E6467" s="63"/>
      <c r="F6467" s="63"/>
      <c r="G6467" s="191"/>
      <c r="H6467" s="191"/>
      <c r="I6467" s="191"/>
      <c r="J6467" s="191"/>
      <c r="K6467" s="191"/>
      <c r="L6467" s="191"/>
      <c r="M6467" s="191"/>
      <c r="N6467" s="191"/>
    </row>
    <row r="6468" spans="1:14" s="434" customFormat="1">
      <c r="A6468" s="191"/>
      <c r="B6468" s="191"/>
      <c r="C6468" s="63"/>
      <c r="D6468" s="191"/>
      <c r="E6468" s="63"/>
      <c r="F6468" s="63"/>
      <c r="G6468" s="191"/>
      <c r="H6468" s="191"/>
      <c r="I6468" s="191"/>
      <c r="J6468" s="191"/>
      <c r="K6468" s="191"/>
      <c r="L6468" s="191"/>
      <c r="M6468" s="191"/>
      <c r="N6468" s="191"/>
    </row>
    <row r="6469" spans="1:14" s="434" customFormat="1">
      <c r="A6469" s="191"/>
      <c r="B6469" s="191"/>
      <c r="C6469" s="63"/>
      <c r="D6469" s="191"/>
      <c r="E6469" s="63"/>
      <c r="F6469" s="63"/>
      <c r="G6469" s="191"/>
      <c r="H6469" s="191"/>
      <c r="I6469" s="191"/>
      <c r="J6469" s="191"/>
      <c r="K6469" s="191"/>
      <c r="L6469" s="191"/>
      <c r="M6469" s="191"/>
      <c r="N6469" s="191"/>
    </row>
    <row r="6470" spans="1:14" s="434" customFormat="1">
      <c r="A6470" s="191"/>
      <c r="B6470" s="191"/>
      <c r="C6470" s="63"/>
      <c r="D6470" s="191"/>
      <c r="E6470" s="63"/>
      <c r="F6470" s="63"/>
      <c r="G6470" s="191"/>
      <c r="H6470" s="191"/>
      <c r="I6470" s="191"/>
      <c r="J6470" s="191"/>
      <c r="K6470" s="191"/>
      <c r="L6470" s="191"/>
      <c r="M6470" s="191"/>
      <c r="N6470" s="191"/>
    </row>
    <row r="6471" spans="1:14" s="434" customFormat="1">
      <c r="A6471" s="191"/>
      <c r="B6471" s="191"/>
      <c r="C6471" s="63"/>
      <c r="D6471" s="191"/>
      <c r="E6471" s="63"/>
      <c r="F6471" s="63"/>
      <c r="G6471" s="191"/>
      <c r="H6471" s="191"/>
      <c r="I6471" s="191"/>
      <c r="J6471" s="191"/>
      <c r="K6471" s="191"/>
      <c r="L6471" s="191"/>
      <c r="M6471" s="191"/>
      <c r="N6471" s="191"/>
    </row>
    <row r="6472" spans="1:14" s="434" customFormat="1">
      <c r="A6472" s="191"/>
      <c r="B6472" s="191"/>
      <c r="C6472" s="63"/>
      <c r="D6472" s="191"/>
      <c r="E6472" s="63"/>
      <c r="F6472" s="63"/>
      <c r="G6472" s="191"/>
      <c r="H6472" s="191"/>
      <c r="I6472" s="191"/>
      <c r="J6472" s="191"/>
      <c r="K6472" s="191"/>
      <c r="L6472" s="191"/>
      <c r="M6472" s="191"/>
      <c r="N6472" s="191"/>
    </row>
    <row r="6473" spans="1:14" s="434" customFormat="1">
      <c r="A6473" s="191"/>
      <c r="B6473" s="191"/>
      <c r="C6473" s="63"/>
      <c r="D6473" s="191"/>
      <c r="E6473" s="63"/>
      <c r="F6473" s="63"/>
      <c r="G6473" s="191"/>
      <c r="H6473" s="191"/>
      <c r="I6473" s="191"/>
      <c r="J6473" s="191"/>
      <c r="K6473" s="191"/>
      <c r="L6473" s="191"/>
      <c r="M6473" s="191"/>
      <c r="N6473" s="191"/>
    </row>
    <row r="6474" spans="1:14" s="434" customFormat="1">
      <c r="A6474" s="191"/>
      <c r="B6474" s="191"/>
      <c r="C6474" s="63"/>
      <c r="D6474" s="191"/>
      <c r="E6474" s="63"/>
      <c r="F6474" s="63"/>
      <c r="G6474" s="191"/>
      <c r="H6474" s="191"/>
      <c r="I6474" s="191"/>
      <c r="J6474" s="191"/>
      <c r="K6474" s="191"/>
      <c r="L6474" s="191"/>
      <c r="M6474" s="191"/>
      <c r="N6474" s="191"/>
    </row>
    <row r="6475" spans="1:14" s="434" customFormat="1">
      <c r="A6475" s="191"/>
      <c r="B6475" s="191"/>
      <c r="C6475" s="63"/>
      <c r="D6475" s="191"/>
      <c r="E6475" s="63"/>
      <c r="F6475" s="63"/>
      <c r="G6475" s="191"/>
      <c r="H6475" s="191"/>
      <c r="I6475" s="191"/>
      <c r="J6475" s="191"/>
      <c r="K6475" s="191"/>
      <c r="L6475" s="191"/>
      <c r="M6475" s="191"/>
      <c r="N6475" s="191"/>
    </row>
    <row r="6476" spans="1:14" s="434" customFormat="1">
      <c r="A6476" s="191"/>
      <c r="B6476" s="191"/>
      <c r="C6476" s="63"/>
      <c r="D6476" s="191"/>
      <c r="E6476" s="63"/>
      <c r="F6476" s="63"/>
      <c r="G6476" s="191"/>
      <c r="H6476" s="191"/>
      <c r="I6476" s="191"/>
      <c r="J6476" s="191"/>
      <c r="K6476" s="191"/>
      <c r="L6476" s="191"/>
      <c r="M6476" s="191"/>
      <c r="N6476" s="191"/>
    </row>
    <row r="6477" spans="1:14" s="434" customFormat="1">
      <c r="A6477" s="191"/>
      <c r="B6477" s="191"/>
      <c r="C6477" s="63"/>
      <c r="D6477" s="191"/>
      <c r="E6477" s="63"/>
      <c r="F6477" s="63"/>
      <c r="G6477" s="191"/>
      <c r="H6477" s="191"/>
      <c r="I6477" s="191"/>
      <c r="J6477" s="191"/>
      <c r="K6477" s="191"/>
      <c r="L6477" s="191"/>
      <c r="M6477" s="191"/>
      <c r="N6477" s="191"/>
    </row>
    <row r="6478" spans="1:14" s="434" customFormat="1">
      <c r="A6478" s="191"/>
      <c r="B6478" s="191"/>
      <c r="C6478" s="63"/>
      <c r="D6478" s="191"/>
      <c r="E6478" s="63"/>
      <c r="F6478" s="63"/>
      <c r="G6478" s="191"/>
      <c r="H6478" s="191"/>
      <c r="I6478" s="191"/>
      <c r="J6478" s="191"/>
      <c r="K6478" s="191"/>
      <c r="L6478" s="191"/>
      <c r="M6478" s="191"/>
      <c r="N6478" s="191"/>
    </row>
    <row r="6479" spans="1:14" s="434" customFormat="1">
      <c r="A6479" s="191"/>
      <c r="B6479" s="191"/>
      <c r="C6479" s="63"/>
      <c r="D6479" s="191"/>
      <c r="E6479" s="63"/>
      <c r="F6479" s="63"/>
      <c r="G6479" s="191"/>
      <c r="H6479" s="191"/>
      <c r="I6479" s="191"/>
      <c r="J6479" s="191"/>
      <c r="K6479" s="191"/>
      <c r="L6479" s="191"/>
      <c r="M6479" s="191"/>
      <c r="N6479" s="191"/>
    </row>
    <row r="6480" spans="1:14" s="434" customFormat="1">
      <c r="A6480" s="191"/>
      <c r="B6480" s="191"/>
      <c r="C6480" s="63"/>
      <c r="D6480" s="191"/>
      <c r="E6480" s="63"/>
      <c r="F6480" s="63"/>
      <c r="G6480" s="191"/>
      <c r="H6480" s="191"/>
      <c r="I6480" s="191"/>
      <c r="J6480" s="191"/>
      <c r="K6480" s="191"/>
      <c r="L6480" s="191"/>
      <c r="M6480" s="191"/>
      <c r="N6480" s="191"/>
    </row>
    <row r="6481" spans="1:14" s="434" customFormat="1">
      <c r="A6481" s="191"/>
      <c r="B6481" s="191"/>
      <c r="C6481" s="63"/>
      <c r="D6481" s="191"/>
      <c r="E6481" s="63"/>
      <c r="F6481" s="63"/>
      <c r="G6481" s="191"/>
      <c r="H6481" s="191"/>
      <c r="I6481" s="191"/>
      <c r="J6481" s="191"/>
      <c r="K6481" s="191"/>
      <c r="L6481" s="191"/>
      <c r="M6481" s="191"/>
      <c r="N6481" s="191"/>
    </row>
    <row r="6482" spans="1:14" s="434" customFormat="1">
      <c r="A6482" s="191"/>
      <c r="B6482" s="191"/>
      <c r="C6482" s="63"/>
      <c r="D6482" s="191"/>
      <c r="E6482" s="63"/>
      <c r="F6482" s="63"/>
      <c r="G6482" s="191"/>
      <c r="H6482" s="191"/>
      <c r="I6482" s="191"/>
      <c r="J6482" s="191"/>
      <c r="K6482" s="191"/>
      <c r="L6482" s="191"/>
      <c r="M6482" s="191"/>
      <c r="N6482" s="191"/>
    </row>
    <row r="6483" spans="1:14" s="434" customFormat="1">
      <c r="A6483" s="191"/>
      <c r="B6483" s="191"/>
      <c r="C6483" s="63"/>
      <c r="D6483" s="191"/>
      <c r="E6483" s="63"/>
      <c r="F6483" s="63"/>
      <c r="G6483" s="191"/>
      <c r="H6483" s="191"/>
      <c r="I6483" s="191"/>
      <c r="J6483" s="191"/>
      <c r="K6483" s="191"/>
      <c r="L6483" s="191"/>
      <c r="M6483" s="191"/>
      <c r="N6483" s="191"/>
    </row>
    <row r="6484" spans="1:14" s="434" customFormat="1">
      <c r="A6484" s="191"/>
      <c r="B6484" s="191"/>
      <c r="C6484" s="63"/>
      <c r="D6484" s="191"/>
      <c r="E6484" s="63"/>
      <c r="F6484" s="63"/>
      <c r="G6484" s="191"/>
      <c r="H6484" s="191"/>
      <c r="I6484" s="191"/>
      <c r="J6484" s="191"/>
      <c r="K6484" s="191"/>
      <c r="L6484" s="191"/>
      <c r="M6484" s="191"/>
      <c r="N6484" s="191"/>
    </row>
    <row r="6485" spans="1:14" s="434" customFormat="1">
      <c r="A6485" s="191"/>
      <c r="B6485" s="191"/>
      <c r="C6485" s="63"/>
      <c r="D6485" s="191"/>
      <c r="E6485" s="63"/>
      <c r="F6485" s="63"/>
      <c r="G6485" s="191"/>
      <c r="H6485" s="191"/>
      <c r="I6485" s="191"/>
      <c r="J6485" s="191"/>
      <c r="K6485" s="191"/>
      <c r="L6485" s="191"/>
      <c r="M6485" s="191"/>
      <c r="N6485" s="191"/>
    </row>
    <row r="6486" spans="1:14" s="434" customFormat="1">
      <c r="A6486" s="191"/>
      <c r="B6486" s="191"/>
      <c r="C6486" s="63"/>
      <c r="D6486" s="191"/>
      <c r="E6486" s="63"/>
      <c r="F6486" s="63"/>
      <c r="G6486" s="191"/>
      <c r="H6486" s="191"/>
      <c r="I6486" s="191"/>
      <c r="J6486" s="191"/>
      <c r="K6486" s="191"/>
      <c r="L6486" s="191"/>
      <c r="M6486" s="191"/>
      <c r="N6486" s="191"/>
    </row>
    <row r="6487" spans="1:14" s="434" customFormat="1">
      <c r="A6487" s="191"/>
      <c r="B6487" s="191"/>
      <c r="C6487" s="63"/>
      <c r="D6487" s="191"/>
      <c r="E6487" s="63"/>
      <c r="F6487" s="63"/>
      <c r="G6487" s="191"/>
      <c r="H6487" s="191"/>
      <c r="I6487" s="191"/>
      <c r="J6487" s="191"/>
      <c r="K6487" s="191"/>
      <c r="L6487" s="191"/>
      <c r="M6487" s="191"/>
      <c r="N6487" s="191"/>
    </row>
    <row r="6488" spans="1:14" s="434" customFormat="1">
      <c r="A6488" s="191"/>
      <c r="B6488" s="191"/>
      <c r="C6488" s="63"/>
      <c r="D6488" s="191"/>
      <c r="E6488" s="63"/>
      <c r="F6488" s="63"/>
      <c r="G6488" s="191"/>
      <c r="H6488" s="191"/>
      <c r="I6488" s="191"/>
      <c r="J6488" s="191"/>
      <c r="K6488" s="191"/>
      <c r="L6488" s="191"/>
      <c r="M6488" s="191"/>
      <c r="N6488" s="191"/>
    </row>
    <row r="6489" spans="1:14" s="434" customFormat="1">
      <c r="A6489" s="191"/>
      <c r="B6489" s="191"/>
      <c r="C6489" s="63"/>
      <c r="D6489" s="191"/>
      <c r="E6489" s="63"/>
      <c r="F6489" s="63"/>
      <c r="G6489" s="191"/>
      <c r="H6489" s="191"/>
      <c r="I6489" s="191"/>
      <c r="J6489" s="191"/>
      <c r="K6489" s="191"/>
      <c r="L6489" s="191"/>
      <c r="M6489" s="191"/>
      <c r="N6489" s="191"/>
    </row>
    <row r="6490" spans="1:14" s="434" customFormat="1">
      <c r="A6490" s="191"/>
      <c r="B6490" s="191"/>
      <c r="C6490" s="63"/>
      <c r="D6490" s="191"/>
      <c r="E6490" s="63"/>
      <c r="F6490" s="63"/>
      <c r="G6490" s="191"/>
      <c r="H6490" s="191"/>
      <c r="I6490" s="191"/>
      <c r="J6490" s="191"/>
      <c r="K6490" s="191"/>
      <c r="L6490" s="191"/>
      <c r="M6490" s="191"/>
      <c r="N6490" s="191"/>
    </row>
    <row r="6491" spans="1:14" s="434" customFormat="1">
      <c r="A6491" s="191"/>
      <c r="B6491" s="191"/>
      <c r="C6491" s="63"/>
      <c r="D6491" s="191"/>
      <c r="E6491" s="63"/>
      <c r="F6491" s="63"/>
      <c r="G6491" s="191"/>
      <c r="H6491" s="191"/>
      <c r="I6491" s="191"/>
      <c r="J6491" s="191"/>
      <c r="K6491" s="191"/>
      <c r="L6491" s="191"/>
      <c r="M6491" s="191"/>
      <c r="N6491" s="191"/>
    </row>
    <row r="6492" spans="1:14" s="434" customFormat="1">
      <c r="A6492" s="191"/>
      <c r="B6492" s="191"/>
      <c r="C6492" s="63"/>
      <c r="D6492" s="191"/>
      <c r="E6492" s="63"/>
      <c r="F6492" s="63"/>
      <c r="G6492" s="191"/>
      <c r="H6492" s="191"/>
      <c r="I6492" s="191"/>
      <c r="J6492" s="191"/>
      <c r="K6492" s="191"/>
      <c r="L6492" s="191"/>
      <c r="M6492" s="191"/>
      <c r="N6492" s="191"/>
    </row>
    <row r="6493" spans="1:14" s="434" customFormat="1">
      <c r="A6493" s="191"/>
      <c r="B6493" s="191"/>
      <c r="C6493" s="63"/>
      <c r="D6493" s="191"/>
      <c r="E6493" s="63"/>
      <c r="F6493" s="63"/>
      <c r="G6493" s="191"/>
      <c r="H6493" s="191"/>
      <c r="I6493" s="191"/>
      <c r="J6493" s="191"/>
      <c r="K6493" s="191"/>
      <c r="L6493" s="191"/>
      <c r="M6493" s="191"/>
      <c r="N6493" s="191"/>
    </row>
    <row r="6494" spans="1:14" s="434" customFormat="1">
      <c r="A6494" s="191"/>
      <c r="B6494" s="191"/>
      <c r="C6494" s="63"/>
      <c r="D6494" s="191"/>
      <c r="E6494" s="63"/>
      <c r="F6494" s="63"/>
      <c r="G6494" s="191"/>
      <c r="H6494" s="191"/>
      <c r="I6494" s="191"/>
      <c r="J6494" s="191"/>
      <c r="K6494" s="191"/>
      <c r="L6494" s="191"/>
      <c r="M6494" s="191"/>
      <c r="N6494" s="191"/>
    </row>
    <row r="6495" spans="1:14" s="434" customFormat="1">
      <c r="A6495" s="191"/>
      <c r="B6495" s="191"/>
      <c r="C6495" s="63"/>
      <c r="D6495" s="191"/>
      <c r="E6495" s="63"/>
      <c r="F6495" s="63"/>
      <c r="G6495" s="191"/>
      <c r="H6495" s="191"/>
      <c r="I6495" s="191"/>
      <c r="J6495" s="191"/>
      <c r="K6495" s="191"/>
      <c r="L6495" s="191"/>
      <c r="M6495" s="191"/>
      <c r="N6495" s="191"/>
    </row>
    <row r="6496" spans="1:14" s="434" customFormat="1">
      <c r="A6496" s="191"/>
      <c r="B6496" s="191"/>
      <c r="C6496" s="63"/>
      <c r="D6496" s="191"/>
      <c r="E6496" s="63"/>
      <c r="F6496" s="63"/>
      <c r="G6496" s="191"/>
      <c r="H6496" s="191"/>
      <c r="I6496" s="191"/>
      <c r="J6496" s="191"/>
      <c r="K6496" s="191"/>
      <c r="L6496" s="191"/>
      <c r="M6496" s="191"/>
      <c r="N6496" s="191"/>
    </row>
    <row r="6497" spans="1:14" s="434" customFormat="1">
      <c r="A6497" s="191"/>
      <c r="B6497" s="191"/>
      <c r="C6497" s="63"/>
      <c r="D6497" s="191"/>
      <c r="E6497" s="63"/>
      <c r="F6497" s="63"/>
      <c r="G6497" s="191"/>
      <c r="H6497" s="191"/>
      <c r="I6497" s="191"/>
      <c r="J6497" s="191"/>
      <c r="K6497" s="191"/>
      <c r="L6497" s="191"/>
      <c r="M6497" s="191"/>
      <c r="N6497" s="191"/>
    </row>
    <row r="6498" spans="1:14" s="434" customFormat="1">
      <c r="A6498" s="191"/>
      <c r="B6498" s="191"/>
      <c r="C6498" s="63"/>
      <c r="D6498" s="191"/>
      <c r="E6498" s="63"/>
      <c r="F6498" s="63"/>
      <c r="G6498" s="191"/>
      <c r="H6498" s="191"/>
      <c r="I6498" s="191"/>
      <c r="J6498" s="191"/>
      <c r="K6498" s="191"/>
      <c r="L6498" s="191"/>
      <c r="M6498" s="191"/>
      <c r="N6498" s="191"/>
    </row>
    <row r="6499" spans="1:14" s="434" customFormat="1">
      <c r="A6499" s="191"/>
      <c r="B6499" s="191"/>
      <c r="C6499" s="63"/>
      <c r="D6499" s="191"/>
      <c r="E6499" s="63"/>
      <c r="F6499" s="63"/>
      <c r="G6499" s="191"/>
      <c r="H6499" s="191"/>
      <c r="I6499" s="191"/>
      <c r="J6499" s="191"/>
      <c r="K6499" s="191"/>
      <c r="L6499" s="191"/>
      <c r="M6499" s="191"/>
      <c r="N6499" s="191"/>
    </row>
    <row r="6500" spans="1:14" s="434" customFormat="1">
      <c r="A6500" s="191"/>
      <c r="B6500" s="191"/>
      <c r="C6500" s="63"/>
      <c r="D6500" s="191"/>
      <c r="E6500" s="63"/>
      <c r="F6500" s="63"/>
      <c r="G6500" s="191"/>
      <c r="H6500" s="191"/>
      <c r="I6500" s="191"/>
      <c r="J6500" s="191"/>
      <c r="K6500" s="191"/>
      <c r="L6500" s="191"/>
      <c r="M6500" s="191"/>
      <c r="N6500" s="191"/>
    </row>
    <row r="6501" spans="1:14" s="434" customFormat="1">
      <c r="A6501" s="191"/>
      <c r="B6501" s="191"/>
      <c r="C6501" s="63"/>
      <c r="D6501" s="191"/>
      <c r="E6501" s="63"/>
      <c r="F6501" s="63"/>
      <c r="G6501" s="191"/>
      <c r="H6501" s="191"/>
      <c r="I6501" s="191"/>
      <c r="J6501" s="191"/>
      <c r="K6501" s="191"/>
      <c r="L6501" s="191"/>
      <c r="M6501" s="191"/>
      <c r="N6501" s="191"/>
    </row>
    <row r="6502" spans="1:14" s="434" customFormat="1">
      <c r="A6502" s="191"/>
      <c r="B6502" s="191"/>
      <c r="C6502" s="63"/>
      <c r="D6502" s="191"/>
      <c r="E6502" s="63"/>
      <c r="F6502" s="63"/>
      <c r="G6502" s="191"/>
      <c r="H6502" s="191"/>
      <c r="I6502" s="191"/>
      <c r="J6502" s="191"/>
      <c r="K6502" s="191"/>
      <c r="L6502" s="191"/>
      <c r="M6502" s="191"/>
      <c r="N6502" s="191"/>
    </row>
    <row r="6503" spans="1:14" s="434" customFormat="1">
      <c r="A6503" s="191"/>
      <c r="B6503" s="191"/>
      <c r="C6503" s="63"/>
      <c r="D6503" s="191"/>
      <c r="E6503" s="63"/>
      <c r="F6503" s="63"/>
      <c r="G6503" s="191"/>
      <c r="H6503" s="191"/>
      <c r="I6503" s="191"/>
      <c r="J6503" s="191"/>
      <c r="K6503" s="191"/>
      <c r="L6503" s="191"/>
      <c r="M6503" s="191"/>
      <c r="N6503" s="191"/>
    </row>
    <row r="6504" spans="1:14" s="434" customFormat="1">
      <c r="A6504" s="191"/>
      <c r="B6504" s="191"/>
      <c r="C6504" s="63"/>
      <c r="D6504" s="191"/>
      <c r="E6504" s="63"/>
      <c r="F6504" s="63"/>
      <c r="G6504" s="191"/>
      <c r="H6504" s="191"/>
      <c r="I6504" s="191"/>
      <c r="J6504" s="191"/>
      <c r="K6504" s="191"/>
      <c r="L6504" s="191"/>
      <c r="M6504" s="191"/>
      <c r="N6504" s="191"/>
    </row>
    <row r="6505" spans="1:14" s="434" customFormat="1">
      <c r="A6505" s="191"/>
      <c r="B6505" s="191"/>
      <c r="C6505" s="63"/>
      <c r="D6505" s="191"/>
      <c r="E6505" s="63"/>
      <c r="F6505" s="63"/>
      <c r="G6505" s="191"/>
      <c r="H6505" s="191"/>
      <c r="I6505" s="191"/>
      <c r="J6505" s="191"/>
      <c r="K6505" s="191"/>
      <c r="L6505" s="191"/>
      <c r="M6505" s="191"/>
      <c r="N6505" s="191"/>
    </row>
    <row r="6506" spans="1:14" s="434" customFormat="1">
      <c r="A6506" s="191"/>
      <c r="B6506" s="191"/>
      <c r="C6506" s="63"/>
      <c r="D6506" s="191"/>
      <c r="E6506" s="63"/>
      <c r="F6506" s="63"/>
      <c r="G6506" s="191"/>
      <c r="H6506" s="191"/>
      <c r="I6506" s="191"/>
      <c r="J6506" s="191"/>
      <c r="K6506" s="191"/>
      <c r="L6506" s="191"/>
      <c r="M6506" s="191"/>
      <c r="N6506" s="191"/>
    </row>
    <row r="6507" spans="1:14" s="434" customFormat="1">
      <c r="A6507" s="191"/>
      <c r="B6507" s="191"/>
      <c r="C6507" s="63"/>
      <c r="D6507" s="191"/>
      <c r="E6507" s="63"/>
      <c r="F6507" s="63"/>
      <c r="G6507" s="191"/>
      <c r="H6507" s="191"/>
      <c r="I6507" s="191"/>
      <c r="J6507" s="191"/>
      <c r="K6507" s="191"/>
      <c r="L6507" s="191"/>
      <c r="M6507" s="191"/>
      <c r="N6507" s="191"/>
    </row>
    <row r="6508" spans="1:14" s="434" customFormat="1">
      <c r="A6508" s="191"/>
      <c r="B6508" s="191"/>
      <c r="C6508" s="63"/>
      <c r="D6508" s="191"/>
      <c r="E6508" s="63"/>
      <c r="F6508" s="63"/>
      <c r="G6508" s="191"/>
      <c r="H6508" s="191"/>
      <c r="I6508" s="191"/>
      <c r="J6508" s="191"/>
      <c r="K6508" s="191"/>
      <c r="L6508" s="191"/>
      <c r="M6508" s="191"/>
      <c r="N6508" s="191"/>
    </row>
    <row r="6509" spans="1:14" s="434" customFormat="1">
      <c r="A6509" s="191"/>
      <c r="B6509" s="191"/>
      <c r="C6509" s="63"/>
      <c r="D6509" s="191"/>
      <c r="E6509" s="63"/>
      <c r="F6509" s="63"/>
      <c r="G6509" s="191"/>
      <c r="H6509" s="191"/>
      <c r="I6509" s="191"/>
      <c r="J6509" s="191"/>
      <c r="K6509" s="191"/>
      <c r="L6509" s="191"/>
      <c r="M6509" s="191"/>
      <c r="N6509" s="191"/>
    </row>
    <row r="6510" spans="1:14" s="434" customFormat="1">
      <c r="A6510" s="191"/>
      <c r="B6510" s="191"/>
      <c r="C6510" s="63"/>
      <c r="D6510" s="191"/>
      <c r="E6510" s="63"/>
      <c r="F6510" s="63"/>
      <c r="G6510" s="191"/>
      <c r="H6510" s="191"/>
      <c r="I6510" s="191"/>
      <c r="J6510" s="191"/>
      <c r="K6510" s="191"/>
      <c r="L6510" s="191"/>
      <c r="M6510" s="191"/>
      <c r="N6510" s="191"/>
    </row>
    <row r="6511" spans="1:14" s="434" customFormat="1">
      <c r="A6511" s="191"/>
      <c r="B6511" s="191"/>
      <c r="C6511" s="63"/>
      <c r="D6511" s="191"/>
      <c r="E6511" s="63"/>
      <c r="F6511" s="63"/>
      <c r="G6511" s="191"/>
      <c r="H6511" s="191"/>
      <c r="I6511" s="191"/>
      <c r="J6511" s="191"/>
      <c r="K6511" s="191"/>
      <c r="L6511" s="191"/>
      <c r="M6511" s="191"/>
      <c r="N6511" s="191"/>
    </row>
    <row r="6512" spans="1:14" s="434" customFormat="1">
      <c r="A6512" s="191"/>
      <c r="B6512" s="191"/>
      <c r="C6512" s="63"/>
      <c r="D6512" s="191"/>
      <c r="E6512" s="63"/>
      <c r="F6512" s="63"/>
      <c r="G6512" s="191"/>
      <c r="H6512" s="191"/>
      <c r="I6512" s="191"/>
      <c r="J6512" s="191"/>
      <c r="K6512" s="191"/>
      <c r="L6512" s="191"/>
      <c r="M6512" s="191"/>
      <c r="N6512" s="191"/>
    </row>
    <row r="6513" spans="1:14" s="434" customFormat="1">
      <c r="A6513" s="191"/>
      <c r="B6513" s="191"/>
      <c r="C6513" s="63"/>
      <c r="D6513" s="191"/>
      <c r="E6513" s="63"/>
      <c r="F6513" s="63"/>
      <c r="G6513" s="191"/>
      <c r="H6513" s="191"/>
      <c r="I6513" s="191"/>
      <c r="J6513" s="191"/>
      <c r="K6513" s="191"/>
      <c r="L6513" s="191"/>
      <c r="M6513" s="191"/>
      <c r="N6513" s="191"/>
    </row>
    <row r="6514" spans="1:14" s="434" customFormat="1">
      <c r="A6514" s="191"/>
      <c r="B6514" s="191"/>
      <c r="C6514" s="63"/>
      <c r="D6514" s="191"/>
      <c r="E6514" s="63"/>
      <c r="F6514" s="63"/>
      <c r="G6514" s="191"/>
      <c r="H6514" s="191"/>
      <c r="I6514" s="191"/>
      <c r="J6514" s="191"/>
      <c r="K6514" s="191"/>
      <c r="L6514" s="191"/>
      <c r="M6514" s="191"/>
      <c r="N6514" s="191"/>
    </row>
    <row r="6515" spans="1:14" s="434" customFormat="1">
      <c r="A6515" s="191"/>
      <c r="B6515" s="191"/>
      <c r="C6515" s="63"/>
      <c r="D6515" s="191"/>
      <c r="E6515" s="63"/>
      <c r="F6515" s="63"/>
      <c r="G6515" s="191"/>
      <c r="H6515" s="191"/>
      <c r="I6515" s="191"/>
      <c r="J6515" s="191"/>
      <c r="K6515" s="191"/>
      <c r="L6515" s="191"/>
      <c r="M6515" s="191"/>
      <c r="N6515" s="191"/>
    </row>
    <row r="6516" spans="1:14" s="434" customFormat="1">
      <c r="A6516" s="191"/>
      <c r="B6516" s="191"/>
      <c r="C6516" s="63"/>
      <c r="D6516" s="191"/>
      <c r="E6516" s="63"/>
      <c r="F6516" s="63"/>
      <c r="G6516" s="191"/>
      <c r="H6516" s="191"/>
      <c r="I6516" s="191"/>
      <c r="J6516" s="191"/>
      <c r="K6516" s="191"/>
      <c r="L6516" s="191"/>
      <c r="M6516" s="191"/>
      <c r="N6516" s="191"/>
    </row>
    <row r="6517" spans="1:14" s="434" customFormat="1">
      <c r="A6517" s="191"/>
      <c r="B6517" s="191"/>
      <c r="C6517" s="63"/>
      <c r="D6517" s="191"/>
      <c r="E6517" s="63"/>
      <c r="F6517" s="63"/>
      <c r="G6517" s="191"/>
      <c r="H6517" s="191"/>
      <c r="I6517" s="191"/>
      <c r="J6517" s="191"/>
      <c r="K6517" s="191"/>
      <c r="L6517" s="191"/>
      <c r="M6517" s="191"/>
      <c r="N6517" s="191"/>
    </row>
    <row r="6518" spans="1:14" s="434" customFormat="1">
      <c r="A6518" s="191"/>
      <c r="B6518" s="191"/>
      <c r="C6518" s="63"/>
      <c r="D6518" s="191"/>
      <c r="E6518" s="63"/>
      <c r="F6518" s="63"/>
      <c r="G6518" s="191"/>
      <c r="H6518" s="191"/>
      <c r="I6518" s="191"/>
      <c r="J6518" s="191"/>
      <c r="K6518" s="191"/>
      <c r="L6518" s="191"/>
      <c r="M6518" s="191"/>
      <c r="N6518" s="191"/>
    </row>
    <row r="6519" spans="1:14" s="434" customFormat="1">
      <c r="A6519" s="191"/>
      <c r="B6519" s="191"/>
      <c r="C6519" s="63"/>
      <c r="D6519" s="191"/>
      <c r="E6519" s="63"/>
      <c r="F6519" s="63"/>
      <c r="G6519" s="191"/>
      <c r="H6519" s="191"/>
      <c r="I6519" s="191"/>
      <c r="J6519" s="191"/>
      <c r="K6519" s="191"/>
      <c r="L6519" s="191"/>
      <c r="M6519" s="191"/>
      <c r="N6519" s="191"/>
    </row>
    <row r="6520" spans="1:14" s="434" customFormat="1">
      <c r="A6520" s="191"/>
      <c r="B6520" s="191"/>
      <c r="C6520" s="63"/>
      <c r="D6520" s="191"/>
      <c r="E6520" s="63"/>
      <c r="F6520" s="63"/>
      <c r="G6520" s="191"/>
      <c r="H6520" s="191"/>
      <c r="I6520" s="191"/>
      <c r="J6520" s="191"/>
      <c r="K6520" s="191"/>
      <c r="L6520" s="191"/>
      <c r="M6520" s="191"/>
      <c r="N6520" s="191"/>
    </row>
    <row r="6521" spans="1:14" s="434" customFormat="1">
      <c r="A6521" s="191"/>
      <c r="B6521" s="191"/>
      <c r="C6521" s="63"/>
      <c r="D6521" s="191"/>
      <c r="E6521" s="63"/>
      <c r="F6521" s="63"/>
      <c r="G6521" s="191"/>
      <c r="H6521" s="191"/>
      <c r="I6521" s="191"/>
      <c r="J6521" s="191"/>
      <c r="K6521" s="191"/>
      <c r="L6521" s="191"/>
      <c r="M6521" s="191"/>
      <c r="N6521" s="191"/>
    </row>
    <row r="6522" spans="1:14" s="434" customFormat="1">
      <c r="A6522" s="191"/>
      <c r="B6522" s="191"/>
      <c r="C6522" s="63"/>
      <c r="D6522" s="191"/>
      <c r="E6522" s="63"/>
      <c r="F6522" s="63"/>
      <c r="G6522" s="191"/>
      <c r="H6522" s="191"/>
      <c r="I6522" s="191"/>
      <c r="J6522" s="191"/>
      <c r="K6522" s="191"/>
      <c r="L6522" s="191"/>
      <c r="M6522" s="191"/>
      <c r="N6522" s="191"/>
    </row>
    <row r="6523" spans="1:14" s="434" customFormat="1">
      <c r="A6523" s="191"/>
      <c r="B6523" s="191"/>
      <c r="C6523" s="63"/>
      <c r="D6523" s="191"/>
      <c r="E6523" s="63"/>
      <c r="F6523" s="63"/>
      <c r="G6523" s="191"/>
      <c r="H6523" s="191"/>
      <c r="I6523" s="191"/>
      <c r="J6523" s="191"/>
      <c r="K6523" s="191"/>
      <c r="L6523" s="191"/>
      <c r="M6523" s="191"/>
      <c r="N6523" s="191"/>
    </row>
    <row r="6524" spans="1:14" s="434" customFormat="1">
      <c r="A6524" s="191"/>
      <c r="B6524" s="191"/>
      <c r="C6524" s="63"/>
      <c r="D6524" s="191"/>
      <c r="E6524" s="63"/>
      <c r="F6524" s="63"/>
      <c r="G6524" s="191"/>
      <c r="H6524" s="191"/>
      <c r="I6524" s="191"/>
      <c r="J6524" s="191"/>
      <c r="K6524" s="191"/>
      <c r="L6524" s="191"/>
      <c r="M6524" s="191"/>
      <c r="N6524" s="191"/>
    </row>
    <row r="6525" spans="1:14" s="434" customFormat="1">
      <c r="A6525" s="191"/>
      <c r="B6525" s="191"/>
      <c r="C6525" s="63"/>
      <c r="D6525" s="191"/>
      <c r="E6525" s="63"/>
      <c r="F6525" s="63"/>
      <c r="G6525" s="191"/>
      <c r="H6525" s="191"/>
      <c r="I6525" s="191"/>
      <c r="J6525" s="191"/>
      <c r="K6525" s="191"/>
      <c r="L6525" s="191"/>
      <c r="M6525" s="191"/>
      <c r="N6525" s="191"/>
    </row>
    <row r="6526" spans="1:14" s="434" customFormat="1">
      <c r="A6526" s="191"/>
      <c r="B6526" s="191"/>
      <c r="C6526" s="63"/>
      <c r="D6526" s="191"/>
      <c r="E6526" s="63"/>
      <c r="F6526" s="63"/>
      <c r="G6526" s="191"/>
      <c r="H6526" s="191"/>
      <c r="I6526" s="191"/>
      <c r="J6526" s="191"/>
      <c r="K6526" s="191"/>
      <c r="L6526" s="191"/>
      <c r="M6526" s="191"/>
      <c r="N6526" s="191"/>
    </row>
    <row r="6527" spans="1:14" s="434" customFormat="1">
      <c r="A6527" s="191"/>
      <c r="B6527" s="191"/>
      <c r="C6527" s="63"/>
      <c r="D6527" s="191"/>
      <c r="E6527" s="63"/>
      <c r="F6527" s="63"/>
      <c r="G6527" s="191"/>
      <c r="H6527" s="191"/>
      <c r="I6527" s="191"/>
      <c r="J6527" s="191"/>
      <c r="K6527" s="191"/>
      <c r="L6527" s="191"/>
      <c r="M6527" s="191"/>
      <c r="N6527" s="191"/>
    </row>
    <row r="6528" spans="1:14" s="434" customFormat="1">
      <c r="A6528" s="191"/>
      <c r="B6528" s="191"/>
      <c r="C6528" s="63"/>
      <c r="D6528" s="191"/>
      <c r="E6528" s="63"/>
      <c r="F6528" s="63"/>
      <c r="G6528" s="191"/>
      <c r="H6528" s="191"/>
      <c r="I6528" s="191"/>
      <c r="J6528" s="191"/>
      <c r="K6528" s="191"/>
      <c r="L6528" s="191"/>
      <c r="M6528" s="191"/>
      <c r="N6528" s="191"/>
    </row>
    <row r="6529" spans="1:14" s="434" customFormat="1">
      <c r="A6529" s="191"/>
      <c r="B6529" s="191"/>
      <c r="C6529" s="63"/>
      <c r="D6529" s="191"/>
      <c r="E6529" s="63"/>
      <c r="F6529" s="63"/>
      <c r="G6529" s="191"/>
      <c r="H6529" s="191"/>
      <c r="I6529" s="191"/>
      <c r="J6529" s="191"/>
      <c r="K6529" s="191"/>
      <c r="L6529" s="191"/>
      <c r="M6529" s="191"/>
      <c r="N6529" s="191"/>
    </row>
    <row r="6530" spans="1:14" s="434" customFormat="1">
      <c r="A6530" s="191"/>
      <c r="B6530" s="191"/>
      <c r="C6530" s="63"/>
      <c r="D6530" s="191"/>
      <c r="E6530" s="63"/>
      <c r="F6530" s="63"/>
      <c r="G6530" s="191"/>
      <c r="H6530" s="191"/>
      <c r="I6530" s="191"/>
      <c r="J6530" s="191"/>
      <c r="K6530" s="191"/>
      <c r="L6530" s="191"/>
      <c r="M6530" s="191"/>
      <c r="N6530" s="191"/>
    </row>
    <row r="6531" spans="1:14" s="434" customFormat="1">
      <c r="A6531" s="191"/>
      <c r="B6531" s="191"/>
      <c r="C6531" s="63"/>
      <c r="D6531" s="191"/>
      <c r="E6531" s="63"/>
      <c r="F6531" s="63"/>
      <c r="G6531" s="191"/>
      <c r="H6531" s="191"/>
      <c r="I6531" s="191"/>
      <c r="J6531" s="191"/>
      <c r="K6531" s="191"/>
      <c r="L6531" s="191"/>
      <c r="M6531" s="191"/>
      <c r="N6531" s="191"/>
    </row>
    <row r="6532" spans="1:14" s="434" customFormat="1">
      <c r="A6532" s="191"/>
      <c r="B6532" s="191"/>
      <c r="C6532" s="63"/>
      <c r="D6532" s="191"/>
      <c r="E6532" s="63"/>
      <c r="F6532" s="63"/>
      <c r="G6532" s="191"/>
      <c r="H6532" s="191"/>
      <c r="I6532" s="191"/>
      <c r="J6532" s="191"/>
      <c r="K6532" s="191"/>
      <c r="L6532" s="191"/>
      <c r="M6532" s="191"/>
      <c r="N6532" s="191"/>
    </row>
    <row r="6533" spans="1:14" s="434" customFormat="1">
      <c r="A6533" s="191"/>
      <c r="B6533" s="191"/>
      <c r="C6533" s="63"/>
      <c r="D6533" s="191"/>
      <c r="E6533" s="63"/>
      <c r="F6533" s="63"/>
      <c r="G6533" s="191"/>
      <c r="H6533" s="191"/>
      <c r="I6533" s="191"/>
      <c r="J6533" s="191"/>
      <c r="K6533" s="191"/>
      <c r="L6533" s="191"/>
      <c r="M6533" s="191"/>
      <c r="N6533" s="191"/>
    </row>
    <row r="6534" spans="1:14" s="434" customFormat="1">
      <c r="A6534" s="191"/>
      <c r="B6534" s="191"/>
      <c r="C6534" s="63"/>
      <c r="D6534" s="191"/>
      <c r="E6534" s="63"/>
      <c r="F6534" s="63"/>
      <c r="G6534" s="191"/>
      <c r="H6534" s="191"/>
      <c r="I6534" s="191"/>
      <c r="J6534" s="191"/>
      <c r="K6534" s="191"/>
      <c r="L6534" s="191"/>
      <c r="M6534" s="191"/>
      <c r="N6534" s="191"/>
    </row>
    <row r="6535" spans="1:14" s="434" customFormat="1">
      <c r="A6535" s="191"/>
      <c r="B6535" s="191"/>
      <c r="C6535" s="63"/>
      <c r="D6535" s="191"/>
      <c r="E6535" s="63"/>
      <c r="F6535" s="63"/>
      <c r="G6535" s="191"/>
      <c r="H6535" s="191"/>
      <c r="I6535" s="191"/>
      <c r="J6535" s="191"/>
      <c r="K6535" s="191"/>
      <c r="L6535" s="191"/>
      <c r="M6535" s="191"/>
      <c r="N6535" s="191"/>
    </row>
    <row r="6536" spans="1:14" s="434" customFormat="1">
      <c r="A6536" s="191"/>
      <c r="B6536" s="191"/>
      <c r="C6536" s="63"/>
      <c r="D6536" s="191"/>
      <c r="E6536" s="63"/>
      <c r="F6536" s="63"/>
      <c r="G6536" s="191"/>
      <c r="H6536" s="191"/>
      <c r="I6536" s="191"/>
      <c r="J6536" s="191"/>
      <c r="K6536" s="191"/>
      <c r="L6536" s="191"/>
      <c r="M6536" s="191"/>
      <c r="N6536" s="191"/>
    </row>
    <row r="6537" spans="1:14" s="434" customFormat="1">
      <c r="A6537" s="191"/>
      <c r="B6537" s="191"/>
      <c r="C6537" s="63"/>
      <c r="D6537" s="191"/>
      <c r="E6537" s="63"/>
      <c r="F6537" s="63"/>
      <c r="G6537" s="191"/>
      <c r="H6537" s="191"/>
      <c r="I6537" s="191"/>
      <c r="J6537" s="191"/>
      <c r="K6537" s="191"/>
      <c r="L6537" s="191"/>
      <c r="M6537" s="191"/>
      <c r="N6537" s="191"/>
    </row>
    <row r="6538" spans="1:14" s="434" customFormat="1">
      <c r="A6538" s="191"/>
      <c r="B6538" s="191"/>
      <c r="C6538" s="63"/>
      <c r="D6538" s="191"/>
      <c r="E6538" s="63"/>
      <c r="F6538" s="63"/>
      <c r="G6538" s="191"/>
      <c r="H6538" s="191"/>
      <c r="I6538" s="191"/>
      <c r="J6538" s="191"/>
      <c r="K6538" s="191"/>
      <c r="L6538" s="191"/>
      <c r="M6538" s="191"/>
      <c r="N6538" s="191"/>
    </row>
    <row r="6539" spans="1:14" s="434" customFormat="1">
      <c r="A6539" s="191"/>
      <c r="B6539" s="191"/>
      <c r="C6539" s="63"/>
      <c r="D6539" s="191"/>
      <c r="E6539" s="63"/>
      <c r="F6539" s="63"/>
      <c r="G6539" s="191"/>
      <c r="H6539" s="191"/>
      <c r="I6539" s="191"/>
      <c r="J6539" s="191"/>
      <c r="K6539" s="191"/>
      <c r="L6539" s="191"/>
      <c r="M6539" s="191"/>
      <c r="N6539" s="191"/>
    </row>
    <row r="6540" spans="1:14" s="434" customFormat="1">
      <c r="A6540" s="191"/>
      <c r="B6540" s="191"/>
      <c r="C6540" s="63"/>
      <c r="D6540" s="191"/>
      <c r="E6540" s="63"/>
      <c r="F6540" s="63"/>
      <c r="G6540" s="191"/>
      <c r="H6540" s="191"/>
      <c r="I6540" s="191"/>
      <c r="J6540" s="191"/>
      <c r="K6540" s="191"/>
      <c r="L6540" s="191"/>
      <c r="M6540" s="191"/>
      <c r="N6540" s="191"/>
    </row>
    <row r="6541" spans="1:14" s="434" customFormat="1">
      <c r="A6541" s="191"/>
      <c r="B6541" s="191"/>
      <c r="C6541" s="63"/>
      <c r="D6541" s="191"/>
      <c r="E6541" s="63"/>
      <c r="F6541" s="63"/>
      <c r="G6541" s="191"/>
      <c r="H6541" s="191"/>
      <c r="I6541" s="191"/>
      <c r="J6541" s="191"/>
      <c r="K6541" s="191"/>
      <c r="L6541" s="191"/>
      <c r="M6541" s="191"/>
      <c r="N6541" s="191"/>
    </row>
    <row r="6542" spans="1:14" s="434" customFormat="1">
      <c r="A6542" s="191"/>
      <c r="B6542" s="191"/>
      <c r="C6542" s="63"/>
      <c r="D6542" s="191"/>
      <c r="E6542" s="63"/>
      <c r="F6542" s="63"/>
      <c r="G6542" s="191"/>
      <c r="H6542" s="191"/>
      <c r="I6542" s="191"/>
      <c r="J6542" s="191"/>
      <c r="K6542" s="191"/>
      <c r="L6542" s="191"/>
      <c r="M6542" s="191"/>
      <c r="N6542" s="191"/>
    </row>
    <row r="6543" spans="1:14" s="434" customFormat="1">
      <c r="A6543" s="191"/>
      <c r="B6543" s="191"/>
      <c r="C6543" s="63"/>
      <c r="D6543" s="191"/>
      <c r="E6543" s="63"/>
      <c r="F6543" s="63"/>
      <c r="G6543" s="191"/>
      <c r="H6543" s="191"/>
      <c r="I6543" s="191"/>
      <c r="J6543" s="191"/>
      <c r="K6543" s="191"/>
      <c r="L6543" s="191"/>
      <c r="M6543" s="191"/>
      <c r="N6543" s="191"/>
    </row>
    <row r="6544" spans="1:14" s="434" customFormat="1">
      <c r="A6544" s="191"/>
      <c r="B6544" s="191"/>
      <c r="C6544" s="63"/>
      <c r="D6544" s="191"/>
      <c r="E6544" s="63"/>
      <c r="F6544" s="63"/>
      <c r="G6544" s="191"/>
      <c r="H6544" s="191"/>
      <c r="I6544" s="191"/>
      <c r="J6544" s="191"/>
      <c r="K6544" s="191"/>
      <c r="L6544" s="191"/>
      <c r="M6544" s="191"/>
      <c r="N6544" s="191"/>
    </row>
    <row r="6545" spans="1:14" s="434" customFormat="1">
      <c r="A6545" s="191"/>
      <c r="B6545" s="191"/>
      <c r="C6545" s="63"/>
      <c r="D6545" s="191"/>
      <c r="E6545" s="63"/>
      <c r="F6545" s="63"/>
      <c r="G6545" s="191"/>
      <c r="H6545" s="191"/>
      <c r="I6545" s="191"/>
      <c r="J6545" s="191"/>
      <c r="K6545" s="191"/>
      <c r="L6545" s="191"/>
      <c r="M6545" s="191"/>
      <c r="N6545" s="191"/>
    </row>
    <row r="6546" spans="1:14" s="434" customFormat="1">
      <c r="A6546" s="191"/>
      <c r="B6546" s="191"/>
      <c r="C6546" s="63"/>
      <c r="D6546" s="191"/>
      <c r="E6546" s="63"/>
      <c r="F6546" s="63"/>
      <c r="G6546" s="191"/>
      <c r="H6546" s="191"/>
      <c r="I6546" s="191"/>
      <c r="J6546" s="191"/>
      <c r="K6546" s="191"/>
      <c r="L6546" s="191"/>
      <c r="M6546" s="191"/>
      <c r="N6546" s="191"/>
    </row>
    <row r="6547" spans="1:14" s="434" customFormat="1">
      <c r="A6547" s="191"/>
      <c r="B6547" s="191"/>
      <c r="C6547" s="63"/>
      <c r="D6547" s="191"/>
      <c r="E6547" s="63"/>
      <c r="F6547" s="63"/>
      <c r="G6547" s="191"/>
      <c r="H6547" s="191"/>
      <c r="I6547" s="191"/>
      <c r="J6547" s="191"/>
      <c r="K6547" s="191"/>
      <c r="L6547" s="191"/>
      <c r="M6547" s="191"/>
      <c r="N6547" s="191"/>
    </row>
    <row r="6548" spans="1:14" s="434" customFormat="1">
      <c r="A6548" s="191"/>
      <c r="B6548" s="191"/>
      <c r="C6548" s="63"/>
      <c r="D6548" s="191"/>
      <c r="E6548" s="63"/>
      <c r="F6548" s="63"/>
      <c r="G6548" s="191"/>
      <c r="H6548" s="191"/>
      <c r="I6548" s="191"/>
      <c r="J6548" s="191"/>
      <c r="K6548" s="191"/>
      <c r="L6548" s="191"/>
      <c r="M6548" s="191"/>
      <c r="N6548" s="191"/>
    </row>
    <row r="6549" spans="1:14" s="434" customFormat="1">
      <c r="A6549" s="191"/>
      <c r="B6549" s="191"/>
      <c r="C6549" s="63"/>
      <c r="D6549" s="191"/>
      <c r="E6549" s="63"/>
      <c r="F6549" s="63"/>
      <c r="G6549" s="191"/>
      <c r="H6549" s="191"/>
      <c r="I6549" s="191"/>
      <c r="J6549" s="191"/>
      <c r="K6549" s="191"/>
      <c r="L6549" s="191"/>
      <c r="M6549" s="191"/>
      <c r="N6549" s="191"/>
    </row>
    <row r="6550" spans="1:14" s="434" customFormat="1">
      <c r="A6550" s="191"/>
      <c r="B6550" s="191"/>
      <c r="C6550" s="63"/>
      <c r="D6550" s="191"/>
      <c r="E6550" s="63"/>
      <c r="F6550" s="63"/>
      <c r="G6550" s="191"/>
      <c r="H6550" s="191"/>
      <c r="I6550" s="191"/>
      <c r="J6550" s="191"/>
      <c r="K6550" s="191"/>
      <c r="L6550" s="191"/>
      <c r="M6550" s="191"/>
      <c r="N6550" s="191"/>
    </row>
    <row r="6551" spans="1:14" s="434" customFormat="1">
      <c r="A6551" s="191"/>
      <c r="B6551" s="191"/>
      <c r="C6551" s="63"/>
      <c r="D6551" s="191"/>
      <c r="E6551" s="63"/>
      <c r="F6551" s="63"/>
      <c r="G6551" s="191"/>
      <c r="H6551" s="191"/>
      <c r="I6551" s="191"/>
      <c r="J6551" s="191"/>
      <c r="K6551" s="191"/>
      <c r="L6551" s="191"/>
      <c r="M6551" s="191"/>
      <c r="N6551" s="191"/>
    </row>
    <row r="6552" spans="1:14" s="434" customFormat="1">
      <c r="A6552" s="191"/>
      <c r="B6552" s="191"/>
      <c r="C6552" s="63"/>
      <c r="D6552" s="191"/>
      <c r="E6552" s="63"/>
      <c r="F6552" s="63"/>
      <c r="G6552" s="191"/>
      <c r="H6552" s="191"/>
      <c r="I6552" s="191"/>
      <c r="J6552" s="191"/>
      <c r="K6552" s="191"/>
      <c r="L6552" s="191"/>
      <c r="M6552" s="191"/>
      <c r="N6552" s="191"/>
    </row>
    <row r="6553" spans="1:14" s="434" customFormat="1">
      <c r="A6553" s="191"/>
      <c r="B6553" s="191"/>
      <c r="C6553" s="63"/>
      <c r="D6553" s="191"/>
      <c r="E6553" s="63"/>
      <c r="F6553" s="63"/>
      <c r="G6553" s="191"/>
      <c r="H6553" s="191"/>
      <c r="I6553" s="191"/>
      <c r="J6553" s="191"/>
      <c r="K6553" s="191"/>
      <c r="L6553" s="191"/>
      <c r="M6553" s="191"/>
      <c r="N6553" s="191"/>
    </row>
    <row r="6554" spans="1:14" s="434" customFormat="1">
      <c r="A6554" s="191"/>
      <c r="B6554" s="191"/>
      <c r="C6554" s="63"/>
      <c r="D6554" s="191"/>
      <c r="E6554" s="63"/>
      <c r="F6554" s="63"/>
      <c r="G6554" s="191"/>
      <c r="H6554" s="191"/>
      <c r="I6554" s="191"/>
      <c r="J6554" s="191"/>
      <c r="K6554" s="191"/>
      <c r="L6554" s="191"/>
      <c r="M6554" s="191"/>
      <c r="N6554" s="191"/>
    </row>
    <row r="6555" spans="1:14" s="434" customFormat="1">
      <c r="A6555" s="191"/>
      <c r="B6555" s="191"/>
      <c r="C6555" s="63"/>
      <c r="D6555" s="191"/>
      <c r="E6555" s="63"/>
      <c r="F6555" s="63"/>
      <c r="G6555" s="191"/>
      <c r="H6555" s="191"/>
      <c r="I6555" s="191"/>
      <c r="J6555" s="191"/>
      <c r="K6555" s="191"/>
      <c r="L6555" s="191"/>
      <c r="M6555" s="191"/>
      <c r="N6555" s="191"/>
    </row>
    <row r="6556" spans="1:14" s="434" customFormat="1">
      <c r="A6556" s="191"/>
      <c r="B6556" s="191"/>
      <c r="C6556" s="63"/>
      <c r="D6556" s="191"/>
      <c r="E6556" s="63"/>
      <c r="F6556" s="63"/>
      <c r="G6556" s="191"/>
      <c r="H6556" s="191"/>
      <c r="I6556" s="191"/>
      <c r="J6556" s="191"/>
      <c r="K6556" s="191"/>
      <c r="L6556" s="191"/>
      <c r="M6556" s="191"/>
      <c r="N6556" s="191"/>
    </row>
    <row r="6557" spans="1:14" s="434" customFormat="1">
      <c r="A6557" s="191"/>
      <c r="B6557" s="191"/>
      <c r="C6557" s="63"/>
      <c r="D6557" s="191"/>
      <c r="E6557" s="63"/>
      <c r="F6557" s="63"/>
      <c r="G6557" s="191"/>
      <c r="H6557" s="191"/>
      <c r="I6557" s="191"/>
      <c r="J6557" s="191"/>
      <c r="K6557" s="191"/>
      <c r="L6557" s="191"/>
      <c r="M6557" s="191"/>
      <c r="N6557" s="191"/>
    </row>
    <row r="6558" spans="1:14" s="434" customFormat="1">
      <c r="A6558" s="191"/>
      <c r="B6558" s="191"/>
      <c r="C6558" s="63"/>
      <c r="D6558" s="191"/>
      <c r="E6558" s="63"/>
      <c r="F6558" s="63"/>
      <c r="G6558" s="191"/>
      <c r="H6558" s="191"/>
      <c r="I6558" s="191"/>
      <c r="J6558" s="191"/>
      <c r="K6558" s="191"/>
      <c r="L6558" s="191"/>
      <c r="M6558" s="191"/>
      <c r="N6558" s="191"/>
    </row>
    <row r="6559" spans="1:14" s="434" customFormat="1">
      <c r="A6559" s="191"/>
      <c r="B6559" s="191"/>
      <c r="C6559" s="63"/>
      <c r="D6559" s="191"/>
      <c r="E6559" s="63"/>
      <c r="F6559" s="63"/>
      <c r="G6559" s="191"/>
      <c r="H6559" s="191"/>
      <c r="I6559" s="191"/>
      <c r="J6559" s="191"/>
      <c r="K6559" s="191"/>
      <c r="L6559" s="191"/>
      <c r="M6559" s="191"/>
      <c r="N6559" s="191"/>
    </row>
    <row r="6560" spans="1:14" s="434" customFormat="1">
      <c r="A6560" s="191"/>
      <c r="B6560" s="191"/>
      <c r="C6560" s="63"/>
      <c r="D6560" s="191"/>
      <c r="E6560" s="63"/>
      <c r="F6560" s="63"/>
      <c r="G6560" s="191"/>
      <c r="H6560" s="191"/>
      <c r="I6560" s="191"/>
      <c r="J6560" s="191"/>
      <c r="K6560" s="191"/>
      <c r="L6560" s="191"/>
      <c r="M6560" s="191"/>
      <c r="N6560" s="191"/>
    </row>
    <row r="6561" spans="1:14" s="434" customFormat="1">
      <c r="A6561" s="191"/>
      <c r="B6561" s="191"/>
      <c r="C6561" s="63"/>
      <c r="D6561" s="191"/>
      <c r="E6561" s="63"/>
      <c r="F6561" s="63"/>
      <c r="G6561" s="191"/>
      <c r="H6561" s="191"/>
      <c r="I6561" s="191"/>
      <c r="J6561" s="191"/>
      <c r="K6561" s="191"/>
      <c r="L6561" s="191"/>
      <c r="M6561" s="191"/>
      <c r="N6561" s="191"/>
    </row>
    <row r="6562" spans="1:14" s="434" customFormat="1">
      <c r="A6562" s="191"/>
      <c r="B6562" s="191"/>
      <c r="C6562" s="63"/>
      <c r="D6562" s="191"/>
      <c r="E6562" s="63"/>
      <c r="F6562" s="63"/>
      <c r="G6562" s="191"/>
      <c r="H6562" s="191"/>
      <c r="I6562" s="191"/>
      <c r="J6562" s="191"/>
      <c r="K6562" s="191"/>
      <c r="L6562" s="191"/>
      <c r="M6562" s="191"/>
      <c r="N6562" s="191"/>
    </row>
    <row r="6563" spans="1:14" s="434" customFormat="1">
      <c r="A6563" s="191"/>
      <c r="B6563" s="191"/>
      <c r="C6563" s="63"/>
      <c r="D6563" s="191"/>
      <c r="E6563" s="63"/>
      <c r="F6563" s="63"/>
      <c r="G6563" s="191"/>
      <c r="H6563" s="191"/>
      <c r="I6563" s="191"/>
      <c r="J6563" s="191"/>
      <c r="K6563" s="191"/>
      <c r="L6563" s="191"/>
      <c r="M6563" s="191"/>
      <c r="N6563" s="191"/>
    </row>
    <row r="6564" spans="1:14" s="434" customFormat="1">
      <c r="A6564" s="191"/>
      <c r="B6564" s="191"/>
      <c r="C6564" s="63"/>
      <c r="D6564" s="191"/>
      <c r="E6564" s="63"/>
      <c r="F6564" s="63"/>
      <c r="G6564" s="191"/>
      <c r="H6564" s="191"/>
      <c r="I6564" s="191"/>
      <c r="J6564" s="191"/>
      <c r="K6564" s="191"/>
      <c r="L6564" s="191"/>
      <c r="M6564" s="191"/>
      <c r="N6564" s="191"/>
    </row>
    <row r="6565" spans="1:14" s="434" customFormat="1">
      <c r="A6565" s="191"/>
      <c r="B6565" s="191"/>
      <c r="C6565" s="63"/>
      <c r="D6565" s="191"/>
      <c r="E6565" s="63"/>
      <c r="F6565" s="63"/>
      <c r="G6565" s="191"/>
      <c r="H6565" s="191"/>
      <c r="I6565" s="191"/>
      <c r="J6565" s="191"/>
      <c r="K6565" s="191"/>
      <c r="L6565" s="191"/>
      <c r="M6565" s="191"/>
      <c r="N6565" s="191"/>
    </row>
    <row r="6566" spans="1:14" s="434" customFormat="1">
      <c r="A6566" s="191"/>
      <c r="B6566" s="191"/>
      <c r="C6566" s="63"/>
      <c r="D6566" s="191"/>
      <c r="E6566" s="63"/>
      <c r="F6566" s="63"/>
      <c r="G6566" s="191"/>
      <c r="H6566" s="191"/>
      <c r="I6566" s="191"/>
      <c r="J6566" s="191"/>
      <c r="K6566" s="191"/>
      <c r="L6566" s="191"/>
      <c r="M6566" s="191"/>
      <c r="N6566" s="191"/>
    </row>
    <row r="6567" spans="1:14" s="434" customFormat="1">
      <c r="A6567" s="191"/>
      <c r="B6567" s="191"/>
      <c r="C6567" s="63"/>
      <c r="D6567" s="191"/>
      <c r="E6567" s="63"/>
      <c r="F6567" s="63"/>
      <c r="G6567" s="191"/>
      <c r="H6567" s="191"/>
      <c r="I6567" s="191"/>
      <c r="J6567" s="191"/>
      <c r="K6567" s="191"/>
      <c r="L6567" s="191"/>
      <c r="M6567" s="191"/>
      <c r="N6567" s="191"/>
    </row>
    <row r="6568" spans="1:14" s="434" customFormat="1">
      <c r="A6568" s="191"/>
      <c r="B6568" s="191"/>
      <c r="C6568" s="63"/>
      <c r="D6568" s="191"/>
      <c r="E6568" s="63"/>
      <c r="F6568" s="63"/>
      <c r="G6568" s="191"/>
      <c r="H6568" s="191"/>
      <c r="I6568" s="191"/>
      <c r="J6568" s="191"/>
      <c r="K6568" s="191"/>
      <c r="L6568" s="191"/>
      <c r="M6568" s="191"/>
      <c r="N6568" s="191"/>
    </row>
    <row r="6569" spans="1:14" s="434" customFormat="1">
      <c r="A6569" s="191"/>
      <c r="B6569" s="191"/>
      <c r="C6569" s="63"/>
      <c r="D6569" s="191"/>
      <c r="E6569" s="63"/>
      <c r="F6569" s="63"/>
      <c r="G6569" s="191"/>
      <c r="H6569" s="191"/>
      <c r="I6569" s="191"/>
      <c r="J6569" s="191"/>
      <c r="K6569" s="191"/>
      <c r="L6569" s="191"/>
      <c r="M6569" s="191"/>
      <c r="N6569" s="191"/>
    </row>
    <row r="6570" spans="1:14" s="434" customFormat="1">
      <c r="A6570" s="191"/>
      <c r="B6570" s="191"/>
      <c r="C6570" s="63"/>
      <c r="D6570" s="191"/>
      <c r="E6570" s="63"/>
      <c r="F6570" s="63"/>
      <c r="G6570" s="191"/>
      <c r="H6570" s="191"/>
      <c r="I6570" s="191"/>
      <c r="J6570" s="191"/>
      <c r="K6570" s="191"/>
      <c r="L6570" s="191"/>
      <c r="M6570" s="191"/>
      <c r="N6570" s="191"/>
    </row>
    <row r="6571" spans="1:14" s="434" customFormat="1">
      <c r="A6571" s="191"/>
      <c r="B6571" s="191"/>
      <c r="C6571" s="63"/>
      <c r="D6571" s="191"/>
      <c r="E6571" s="63"/>
      <c r="F6571" s="63"/>
      <c r="G6571" s="191"/>
      <c r="H6571" s="191"/>
      <c r="I6571" s="191"/>
      <c r="J6571" s="191"/>
      <c r="K6571" s="191"/>
      <c r="L6571" s="191"/>
      <c r="M6571" s="191"/>
      <c r="N6571" s="191"/>
    </row>
    <row r="6572" spans="1:14" s="434" customFormat="1">
      <c r="A6572" s="191"/>
      <c r="B6572" s="191"/>
      <c r="C6572" s="63"/>
      <c r="D6572" s="191"/>
      <c r="E6572" s="63"/>
      <c r="F6572" s="63"/>
      <c r="G6572" s="191"/>
      <c r="H6572" s="191"/>
      <c r="I6572" s="191"/>
      <c r="J6572" s="191"/>
      <c r="K6572" s="191"/>
      <c r="L6572" s="191"/>
      <c r="M6572" s="191"/>
      <c r="N6572" s="191"/>
    </row>
    <row r="6573" spans="1:14" s="434" customFormat="1">
      <c r="A6573" s="191"/>
      <c r="B6573" s="191"/>
      <c r="C6573" s="63"/>
      <c r="D6573" s="191"/>
      <c r="E6573" s="63"/>
      <c r="F6573" s="63"/>
      <c r="G6573" s="191"/>
      <c r="H6573" s="191"/>
      <c r="I6573" s="191"/>
      <c r="J6573" s="191"/>
      <c r="K6573" s="191"/>
      <c r="L6573" s="191"/>
      <c r="M6573" s="191"/>
      <c r="N6573" s="191"/>
    </row>
    <row r="6574" spans="1:14" s="434" customFormat="1">
      <c r="A6574" s="191"/>
      <c r="B6574" s="191"/>
      <c r="C6574" s="63"/>
      <c r="D6574" s="191"/>
      <c r="E6574" s="63"/>
      <c r="F6574" s="63"/>
      <c r="G6574" s="191"/>
      <c r="H6574" s="191"/>
      <c r="I6574" s="191"/>
      <c r="J6574" s="191"/>
      <c r="K6574" s="191"/>
      <c r="L6574" s="191"/>
      <c r="M6574" s="191"/>
      <c r="N6574" s="191"/>
    </row>
    <row r="6575" spans="1:14" s="434" customFormat="1">
      <c r="A6575" s="191"/>
      <c r="B6575" s="191"/>
      <c r="C6575" s="63"/>
      <c r="D6575" s="191"/>
      <c r="E6575" s="63"/>
      <c r="F6575" s="63"/>
      <c r="G6575" s="191"/>
      <c r="H6575" s="191"/>
      <c r="I6575" s="191"/>
      <c r="J6575" s="191"/>
      <c r="K6575" s="191"/>
      <c r="L6575" s="191"/>
      <c r="M6575" s="191"/>
      <c r="N6575" s="191"/>
    </row>
    <row r="6576" spans="1:14" s="434" customFormat="1">
      <c r="A6576" s="191"/>
      <c r="B6576" s="191"/>
      <c r="C6576" s="63"/>
      <c r="D6576" s="191"/>
      <c r="E6576" s="63"/>
      <c r="F6576" s="63"/>
      <c r="G6576" s="191"/>
      <c r="H6576" s="191"/>
      <c r="I6576" s="191"/>
      <c r="J6576" s="191"/>
      <c r="K6576" s="191"/>
      <c r="L6576" s="191"/>
      <c r="M6576" s="191"/>
      <c r="N6576" s="191"/>
    </row>
    <row r="6577" spans="1:14" s="434" customFormat="1">
      <c r="A6577" s="191"/>
      <c r="B6577" s="191"/>
      <c r="C6577" s="63"/>
      <c r="D6577" s="191"/>
      <c r="E6577" s="63"/>
      <c r="F6577" s="63"/>
      <c r="G6577" s="191"/>
      <c r="H6577" s="191"/>
      <c r="I6577" s="191"/>
      <c r="J6577" s="191"/>
      <c r="K6577" s="191"/>
      <c r="L6577" s="191"/>
      <c r="M6577" s="191"/>
      <c r="N6577" s="191"/>
    </row>
    <row r="6578" spans="1:14" s="434" customFormat="1">
      <c r="A6578" s="191"/>
      <c r="B6578" s="191"/>
      <c r="C6578" s="63"/>
      <c r="D6578" s="191"/>
      <c r="E6578" s="63"/>
      <c r="F6578" s="63"/>
      <c r="G6578" s="191"/>
      <c r="H6578" s="191"/>
      <c r="I6578" s="191"/>
      <c r="J6578" s="191"/>
      <c r="K6578" s="191"/>
      <c r="L6578" s="191"/>
      <c r="M6578" s="191"/>
      <c r="N6578" s="191"/>
    </row>
    <row r="6579" spans="1:14" s="434" customFormat="1">
      <c r="A6579" s="191"/>
      <c r="B6579" s="191"/>
      <c r="C6579" s="63"/>
      <c r="D6579" s="191"/>
      <c r="E6579" s="63"/>
      <c r="F6579" s="63"/>
      <c r="G6579" s="191"/>
      <c r="H6579" s="191"/>
      <c r="I6579" s="191"/>
      <c r="J6579" s="191"/>
      <c r="K6579" s="191"/>
      <c r="L6579" s="191"/>
      <c r="M6579" s="191"/>
      <c r="N6579" s="191"/>
    </row>
    <row r="6580" spans="1:14" s="434" customFormat="1">
      <c r="A6580" s="191"/>
      <c r="B6580" s="191"/>
      <c r="C6580" s="63"/>
      <c r="D6580" s="191"/>
      <c r="E6580" s="63"/>
      <c r="F6580" s="63"/>
      <c r="G6580" s="191"/>
      <c r="H6580" s="191"/>
      <c r="I6580" s="191"/>
      <c r="J6580" s="191"/>
      <c r="K6580" s="191"/>
      <c r="L6580" s="191"/>
      <c r="M6580" s="191"/>
      <c r="N6580" s="191"/>
    </row>
    <row r="6581" spans="1:14" s="434" customFormat="1">
      <c r="A6581" s="191"/>
      <c r="B6581" s="191"/>
      <c r="C6581" s="63"/>
      <c r="D6581" s="191"/>
      <c r="E6581" s="63"/>
      <c r="F6581" s="63"/>
      <c r="G6581" s="191"/>
      <c r="H6581" s="191"/>
      <c r="I6581" s="191"/>
      <c r="J6581" s="191"/>
      <c r="K6581" s="191"/>
      <c r="L6581" s="191"/>
      <c r="M6581" s="191"/>
      <c r="N6581" s="191"/>
    </row>
    <row r="6582" spans="1:14" s="434" customFormat="1">
      <c r="A6582" s="191"/>
      <c r="B6582" s="191"/>
      <c r="C6582" s="63"/>
      <c r="D6582" s="191"/>
      <c r="E6582" s="63"/>
      <c r="F6582" s="63"/>
      <c r="G6582" s="191"/>
      <c r="H6582" s="191"/>
      <c r="I6582" s="191"/>
      <c r="J6582" s="191"/>
      <c r="K6582" s="191"/>
      <c r="L6582" s="191"/>
      <c r="M6582" s="191"/>
      <c r="N6582" s="191"/>
    </row>
    <row r="6583" spans="1:14" s="434" customFormat="1">
      <c r="A6583" s="191"/>
      <c r="B6583" s="191"/>
      <c r="C6583" s="63"/>
      <c r="D6583" s="191"/>
      <c r="E6583" s="63"/>
      <c r="F6583" s="63"/>
      <c r="G6583" s="191"/>
      <c r="H6583" s="191"/>
      <c r="I6583" s="191"/>
      <c r="J6583" s="191"/>
      <c r="K6583" s="191"/>
      <c r="L6583" s="191"/>
      <c r="M6583" s="191"/>
      <c r="N6583" s="191"/>
    </row>
    <row r="6584" spans="1:14" s="434" customFormat="1">
      <c r="A6584" s="191"/>
      <c r="B6584" s="191"/>
      <c r="C6584" s="63"/>
      <c r="D6584" s="191"/>
      <c r="E6584" s="63"/>
      <c r="F6584" s="63"/>
      <c r="G6584" s="191"/>
      <c r="H6584" s="191"/>
      <c r="I6584" s="191"/>
      <c r="J6584" s="191"/>
      <c r="K6584" s="191"/>
      <c r="L6584" s="191"/>
      <c r="M6584" s="191"/>
      <c r="N6584" s="191"/>
    </row>
    <row r="6585" spans="1:14" s="434" customFormat="1">
      <c r="A6585" s="191"/>
      <c r="B6585" s="191"/>
      <c r="C6585" s="63"/>
      <c r="D6585" s="191"/>
      <c r="E6585" s="63"/>
      <c r="F6585" s="63"/>
      <c r="G6585" s="191"/>
      <c r="H6585" s="191"/>
      <c r="I6585" s="191"/>
      <c r="J6585" s="191"/>
      <c r="K6585" s="191"/>
      <c r="L6585" s="191"/>
      <c r="M6585" s="191"/>
      <c r="N6585" s="191"/>
    </row>
    <row r="6586" spans="1:14" s="434" customFormat="1">
      <c r="A6586" s="191"/>
      <c r="B6586" s="191"/>
      <c r="C6586" s="63"/>
      <c r="D6586" s="191"/>
      <c r="E6586" s="63"/>
      <c r="F6586" s="63"/>
      <c r="G6586" s="191"/>
      <c r="H6586" s="191"/>
      <c r="I6586" s="191"/>
      <c r="J6586" s="191"/>
      <c r="K6586" s="191"/>
      <c r="L6586" s="191"/>
      <c r="M6586" s="191"/>
      <c r="N6586" s="191"/>
    </row>
    <row r="6587" spans="1:14" s="434" customFormat="1">
      <c r="A6587" s="191"/>
      <c r="B6587" s="191"/>
      <c r="C6587" s="63"/>
      <c r="D6587" s="191"/>
      <c r="E6587" s="63"/>
      <c r="F6587" s="63"/>
      <c r="G6587" s="191"/>
      <c r="H6587" s="191"/>
      <c r="I6587" s="191"/>
      <c r="J6587" s="191"/>
      <c r="K6587" s="191"/>
      <c r="L6587" s="191"/>
      <c r="M6587" s="191"/>
      <c r="N6587" s="191"/>
    </row>
    <row r="6588" spans="1:14" s="434" customFormat="1">
      <c r="A6588" s="191"/>
      <c r="B6588" s="191"/>
      <c r="C6588" s="63"/>
      <c r="D6588" s="191"/>
      <c r="E6588" s="63"/>
      <c r="F6588" s="63"/>
      <c r="G6588" s="191"/>
      <c r="H6588" s="191"/>
      <c r="I6588" s="191"/>
      <c r="J6588" s="191"/>
      <c r="K6588" s="191"/>
      <c r="L6588" s="191"/>
      <c r="M6588" s="191"/>
      <c r="N6588" s="191"/>
    </row>
    <row r="6589" spans="1:14" s="434" customFormat="1">
      <c r="A6589" s="191"/>
      <c r="B6589" s="191"/>
      <c r="C6589" s="63"/>
      <c r="D6589" s="191"/>
      <c r="E6589" s="63"/>
      <c r="F6589" s="63"/>
      <c r="G6589" s="191"/>
      <c r="H6589" s="191"/>
      <c r="I6589" s="191"/>
      <c r="J6589" s="191"/>
      <c r="K6589" s="191"/>
      <c r="L6589" s="191"/>
      <c r="M6589" s="191"/>
      <c r="N6589" s="191"/>
    </row>
    <row r="6590" spans="1:14" s="434" customFormat="1">
      <c r="A6590" s="191"/>
      <c r="B6590" s="191"/>
      <c r="C6590" s="63"/>
      <c r="D6590" s="191"/>
      <c r="E6590" s="63"/>
      <c r="F6590" s="63"/>
      <c r="G6590" s="191"/>
      <c r="H6590" s="191"/>
      <c r="I6590" s="191"/>
      <c r="J6590" s="191"/>
      <c r="K6590" s="191"/>
      <c r="L6590" s="191"/>
      <c r="M6590" s="191"/>
      <c r="N6590" s="191"/>
    </row>
    <row r="6591" spans="1:14" s="434" customFormat="1">
      <c r="A6591" s="191"/>
      <c r="B6591" s="191"/>
      <c r="C6591" s="63"/>
      <c r="D6591" s="191"/>
      <c r="E6591" s="63"/>
      <c r="F6591" s="63"/>
      <c r="G6591" s="191"/>
      <c r="H6591" s="191"/>
      <c r="I6591" s="191"/>
      <c r="J6591" s="191"/>
      <c r="K6591" s="191"/>
      <c r="L6591" s="191"/>
      <c r="M6591" s="191"/>
      <c r="N6591" s="191"/>
    </row>
    <row r="6592" spans="1:14" s="434" customFormat="1">
      <c r="A6592" s="191"/>
      <c r="B6592" s="191"/>
      <c r="C6592" s="63"/>
      <c r="D6592" s="191"/>
      <c r="E6592" s="63"/>
      <c r="F6592" s="63"/>
      <c r="G6592" s="191"/>
      <c r="H6592" s="191"/>
      <c r="I6592" s="191"/>
      <c r="J6592" s="191"/>
      <c r="K6592" s="191"/>
      <c r="L6592" s="191"/>
      <c r="M6592" s="191"/>
      <c r="N6592" s="191"/>
    </row>
    <row r="6593" spans="1:14" s="434" customFormat="1">
      <c r="A6593" s="191"/>
      <c r="B6593" s="191"/>
      <c r="C6593" s="63"/>
      <c r="D6593" s="191"/>
      <c r="E6593" s="63"/>
      <c r="F6593" s="63"/>
      <c r="G6593" s="191"/>
      <c r="H6593" s="191"/>
      <c r="I6593" s="191"/>
      <c r="J6593" s="191"/>
      <c r="K6593" s="191"/>
      <c r="L6593" s="191"/>
      <c r="M6593" s="191"/>
      <c r="N6593" s="191"/>
    </row>
    <row r="6594" spans="1:14" s="434" customFormat="1">
      <c r="A6594" s="191"/>
      <c r="B6594" s="191"/>
      <c r="C6594" s="63"/>
      <c r="D6594" s="191"/>
      <c r="E6594" s="63"/>
      <c r="F6594" s="63"/>
      <c r="G6594" s="191"/>
      <c r="H6594" s="191"/>
      <c r="I6594" s="191"/>
      <c r="J6594" s="191"/>
      <c r="K6594" s="191"/>
      <c r="L6594" s="191"/>
      <c r="M6594" s="191"/>
      <c r="N6594" s="191"/>
    </row>
    <row r="6595" spans="1:14" s="434" customFormat="1">
      <c r="A6595" s="191"/>
      <c r="B6595" s="191"/>
      <c r="C6595" s="63"/>
      <c r="D6595" s="191"/>
      <c r="E6595" s="63"/>
      <c r="F6595" s="63"/>
      <c r="G6595" s="191"/>
      <c r="H6595" s="191"/>
      <c r="I6595" s="191"/>
      <c r="J6595" s="191"/>
      <c r="K6595" s="191"/>
      <c r="L6595" s="191"/>
      <c r="M6595" s="191"/>
      <c r="N6595" s="191"/>
    </row>
    <row r="6596" spans="1:14" s="434" customFormat="1">
      <c r="A6596" s="191"/>
      <c r="B6596" s="191"/>
      <c r="C6596" s="63"/>
      <c r="D6596" s="191"/>
      <c r="E6596" s="63"/>
      <c r="F6596" s="63"/>
      <c r="G6596" s="191"/>
      <c r="H6596" s="191"/>
      <c r="I6596" s="191"/>
      <c r="J6596" s="191"/>
      <c r="K6596" s="191"/>
      <c r="L6596" s="191"/>
      <c r="M6596" s="191"/>
      <c r="N6596" s="191"/>
    </row>
    <row r="6597" spans="1:14" s="434" customFormat="1">
      <c r="A6597" s="191"/>
      <c r="B6597" s="191"/>
      <c r="C6597" s="63"/>
      <c r="D6597" s="191"/>
      <c r="E6597" s="63"/>
      <c r="F6597" s="63"/>
      <c r="G6597" s="191"/>
      <c r="H6597" s="191"/>
      <c r="I6597" s="191"/>
      <c r="J6597" s="191"/>
      <c r="K6597" s="191"/>
      <c r="L6597" s="191"/>
      <c r="M6597" s="191"/>
      <c r="N6597" s="191"/>
    </row>
    <row r="6598" spans="1:14" s="434" customFormat="1">
      <c r="A6598" s="191"/>
      <c r="B6598" s="191"/>
      <c r="C6598" s="63"/>
      <c r="D6598" s="191"/>
      <c r="E6598" s="63"/>
      <c r="F6598" s="63"/>
      <c r="G6598" s="191"/>
      <c r="H6598" s="191"/>
      <c r="I6598" s="191"/>
      <c r="J6598" s="191"/>
      <c r="K6598" s="191"/>
      <c r="L6598" s="191"/>
      <c r="M6598" s="191"/>
      <c r="N6598" s="191"/>
    </row>
    <row r="6599" spans="1:14" s="434" customFormat="1">
      <c r="A6599" s="191"/>
      <c r="B6599" s="191"/>
      <c r="C6599" s="63"/>
      <c r="D6599" s="191"/>
      <c r="E6599" s="63"/>
      <c r="F6599" s="63"/>
      <c r="G6599" s="191"/>
      <c r="H6599" s="191"/>
      <c r="I6599" s="191"/>
      <c r="J6599" s="191"/>
      <c r="K6599" s="191"/>
      <c r="L6599" s="191"/>
      <c r="M6599" s="191"/>
      <c r="N6599" s="191"/>
    </row>
    <row r="6600" spans="1:14" s="434" customFormat="1">
      <c r="A6600" s="191"/>
      <c r="B6600" s="191"/>
      <c r="C6600" s="63"/>
      <c r="D6600" s="191"/>
      <c r="E6600" s="63"/>
      <c r="F6600" s="63"/>
      <c r="G6600" s="191"/>
      <c r="H6600" s="191"/>
      <c r="I6600" s="191"/>
      <c r="J6600" s="191"/>
      <c r="K6600" s="191"/>
      <c r="L6600" s="191"/>
      <c r="M6600" s="191"/>
      <c r="N6600" s="191"/>
    </row>
    <row r="6601" spans="1:14" s="434" customFormat="1">
      <c r="A6601" s="191"/>
      <c r="B6601" s="191"/>
      <c r="C6601" s="63"/>
      <c r="D6601" s="191"/>
      <c r="E6601" s="63"/>
      <c r="F6601" s="63"/>
      <c r="G6601" s="191"/>
      <c r="H6601" s="191"/>
      <c r="I6601" s="191"/>
      <c r="J6601" s="191"/>
      <c r="K6601" s="191"/>
      <c r="L6601" s="191"/>
      <c r="M6601" s="191"/>
      <c r="N6601" s="191"/>
    </row>
    <row r="6602" spans="1:14" s="434" customFormat="1">
      <c r="A6602" s="191"/>
      <c r="B6602" s="191"/>
      <c r="C6602" s="63"/>
      <c r="D6602" s="191"/>
      <c r="E6602" s="63"/>
      <c r="F6602" s="63"/>
      <c r="G6602" s="191"/>
      <c r="H6602" s="191"/>
      <c r="I6602" s="191"/>
      <c r="J6602" s="191"/>
      <c r="K6602" s="191"/>
      <c r="L6602" s="191"/>
      <c r="M6602" s="191"/>
      <c r="N6602" s="191"/>
    </row>
    <row r="6603" spans="1:14" s="434" customFormat="1">
      <c r="A6603" s="191"/>
      <c r="B6603" s="191"/>
      <c r="C6603" s="63"/>
      <c r="D6603" s="191"/>
      <c r="E6603" s="63"/>
      <c r="F6603" s="63"/>
      <c r="G6603" s="191"/>
      <c r="H6603" s="191"/>
      <c r="I6603" s="191"/>
      <c r="J6603" s="191"/>
      <c r="K6603" s="191"/>
      <c r="L6603" s="191"/>
      <c r="M6603" s="191"/>
      <c r="N6603" s="191"/>
    </row>
    <row r="6604" spans="1:14" s="434" customFormat="1">
      <c r="A6604" s="191"/>
      <c r="B6604" s="191"/>
      <c r="C6604" s="63"/>
      <c r="D6604" s="191"/>
      <c r="E6604" s="63"/>
      <c r="F6604" s="63"/>
      <c r="G6604" s="191"/>
      <c r="H6604" s="191"/>
      <c r="I6604" s="191"/>
      <c r="J6604" s="191"/>
      <c r="K6604" s="191"/>
      <c r="L6604" s="191"/>
      <c r="M6604" s="191"/>
      <c r="N6604" s="191"/>
    </row>
    <row r="6605" spans="1:14" s="434" customFormat="1">
      <c r="A6605" s="191"/>
      <c r="B6605" s="191"/>
      <c r="C6605" s="63"/>
      <c r="D6605" s="191"/>
      <c r="E6605" s="63"/>
      <c r="F6605" s="63"/>
      <c r="G6605" s="191"/>
      <c r="H6605" s="191"/>
      <c r="I6605" s="191"/>
      <c r="J6605" s="191"/>
      <c r="K6605" s="191"/>
      <c r="L6605" s="191"/>
      <c r="M6605" s="191"/>
      <c r="N6605" s="191"/>
    </row>
    <row r="6606" spans="1:14" s="434" customFormat="1">
      <c r="A6606" s="191"/>
      <c r="B6606" s="191"/>
      <c r="C6606" s="63"/>
      <c r="D6606" s="191"/>
      <c r="E6606" s="63"/>
      <c r="F6606" s="63"/>
      <c r="G6606" s="191"/>
      <c r="H6606" s="191"/>
      <c r="I6606" s="191"/>
      <c r="J6606" s="191"/>
      <c r="K6606" s="191"/>
      <c r="L6606" s="191"/>
      <c r="M6606" s="191"/>
      <c r="N6606" s="191"/>
    </row>
    <row r="6607" spans="1:14" s="434" customFormat="1">
      <c r="A6607" s="191"/>
      <c r="B6607" s="191"/>
      <c r="C6607" s="63"/>
      <c r="D6607" s="191"/>
      <c r="E6607" s="63"/>
      <c r="F6607" s="63"/>
      <c r="G6607" s="191"/>
      <c r="H6607" s="191"/>
      <c r="I6607" s="191"/>
      <c r="J6607" s="191"/>
      <c r="K6607" s="191"/>
      <c r="L6607" s="191"/>
      <c r="M6607" s="191"/>
      <c r="N6607" s="191"/>
    </row>
    <row r="6608" spans="1:14" s="434" customFormat="1">
      <c r="A6608" s="191"/>
      <c r="B6608" s="191"/>
      <c r="C6608" s="63"/>
      <c r="D6608" s="191"/>
      <c r="E6608" s="63"/>
      <c r="F6608" s="63"/>
      <c r="G6608" s="191"/>
      <c r="H6608" s="191"/>
      <c r="I6608" s="191"/>
      <c r="J6608" s="191"/>
      <c r="K6608" s="191"/>
      <c r="L6608" s="191"/>
      <c r="M6608" s="191"/>
      <c r="N6608" s="191"/>
    </row>
    <row r="6609" spans="1:14" s="434" customFormat="1">
      <c r="A6609" s="191"/>
      <c r="B6609" s="191"/>
      <c r="C6609" s="63"/>
      <c r="D6609" s="191"/>
      <c r="E6609" s="63"/>
      <c r="F6609" s="63"/>
      <c r="G6609" s="191"/>
      <c r="H6609" s="191"/>
      <c r="I6609" s="191"/>
      <c r="J6609" s="191"/>
      <c r="K6609" s="191"/>
      <c r="L6609" s="191"/>
      <c r="M6609" s="191"/>
      <c r="N6609" s="191"/>
    </row>
    <row r="6610" spans="1:14" s="434" customFormat="1">
      <c r="A6610" s="191"/>
      <c r="B6610" s="191"/>
      <c r="C6610" s="63"/>
      <c r="D6610" s="191"/>
      <c r="E6610" s="63"/>
      <c r="F6610" s="63"/>
      <c r="G6610" s="191"/>
      <c r="H6610" s="191"/>
      <c r="I6610" s="191"/>
      <c r="J6610" s="191"/>
      <c r="K6610" s="191"/>
      <c r="L6610" s="191"/>
      <c r="M6610" s="191"/>
      <c r="N6610" s="191"/>
    </row>
    <row r="6611" spans="1:14" s="434" customFormat="1">
      <c r="A6611" s="191"/>
      <c r="B6611" s="191"/>
      <c r="C6611" s="63"/>
      <c r="D6611" s="191"/>
      <c r="E6611" s="63"/>
      <c r="F6611" s="63"/>
      <c r="G6611" s="191"/>
      <c r="H6611" s="191"/>
      <c r="I6611" s="191"/>
      <c r="J6611" s="191"/>
      <c r="K6611" s="191"/>
      <c r="L6611" s="191"/>
      <c r="M6611" s="191"/>
      <c r="N6611" s="191"/>
    </row>
    <row r="6612" spans="1:14" s="434" customFormat="1">
      <c r="A6612" s="191"/>
      <c r="B6612" s="191"/>
      <c r="C6612" s="63"/>
      <c r="D6612" s="191"/>
      <c r="E6612" s="63"/>
      <c r="F6612" s="63"/>
      <c r="G6612" s="191"/>
      <c r="H6612" s="191"/>
      <c r="I6612" s="191"/>
      <c r="J6612" s="191"/>
      <c r="K6612" s="191"/>
      <c r="L6612" s="191"/>
      <c r="M6612" s="191"/>
      <c r="N6612" s="191"/>
    </row>
    <row r="6613" spans="1:14" s="434" customFormat="1">
      <c r="A6613" s="191"/>
      <c r="B6613" s="191"/>
      <c r="C6613" s="63"/>
      <c r="D6613" s="191"/>
      <c r="E6613" s="63"/>
      <c r="F6613" s="63"/>
      <c r="G6613" s="191"/>
      <c r="H6613" s="191"/>
      <c r="I6613" s="191"/>
      <c r="J6613" s="191"/>
      <c r="K6613" s="191"/>
      <c r="L6613" s="191"/>
      <c r="M6613" s="191"/>
      <c r="N6613" s="191"/>
    </row>
    <row r="6614" spans="1:14" s="434" customFormat="1">
      <c r="A6614" s="191"/>
      <c r="B6614" s="191"/>
      <c r="C6614" s="63"/>
      <c r="D6614" s="191"/>
      <c r="E6614" s="63"/>
      <c r="F6614" s="63"/>
      <c r="G6614" s="191"/>
      <c r="H6614" s="191"/>
      <c r="I6614" s="191"/>
      <c r="J6614" s="191"/>
      <c r="K6614" s="191"/>
      <c r="L6614" s="191"/>
      <c r="M6614" s="191"/>
      <c r="N6614" s="191"/>
    </row>
    <row r="6615" spans="1:14" s="434" customFormat="1">
      <c r="A6615" s="191"/>
      <c r="B6615" s="191"/>
      <c r="C6615" s="63"/>
      <c r="D6615" s="191"/>
      <c r="E6615" s="63"/>
      <c r="F6615" s="63"/>
      <c r="G6615" s="191"/>
      <c r="H6615" s="191"/>
      <c r="I6615" s="191"/>
      <c r="J6615" s="191"/>
      <c r="K6615" s="191"/>
      <c r="L6615" s="191"/>
      <c r="M6615" s="191"/>
      <c r="N6615" s="191"/>
    </row>
    <row r="6616" spans="1:14" s="434" customFormat="1">
      <c r="A6616" s="191"/>
      <c r="B6616" s="191"/>
      <c r="C6616" s="63"/>
      <c r="D6616" s="191"/>
      <c r="E6616" s="63"/>
      <c r="F6616" s="63"/>
      <c r="G6616" s="191"/>
      <c r="H6616" s="191"/>
      <c r="I6616" s="191"/>
      <c r="J6616" s="191"/>
      <c r="K6616" s="191"/>
      <c r="L6616" s="191"/>
      <c r="M6616" s="191"/>
      <c r="N6616" s="191"/>
    </row>
    <row r="6617" spans="1:14" s="434" customFormat="1">
      <c r="A6617" s="191"/>
      <c r="B6617" s="191"/>
      <c r="C6617" s="63"/>
      <c r="D6617" s="191"/>
      <c r="E6617" s="63"/>
      <c r="F6617" s="63"/>
      <c r="G6617" s="191"/>
      <c r="H6617" s="191"/>
      <c r="I6617" s="191"/>
      <c r="J6617" s="191"/>
      <c r="K6617" s="191"/>
      <c r="L6617" s="191"/>
      <c r="M6617" s="191"/>
      <c r="N6617" s="191"/>
    </row>
    <row r="6618" spans="1:14" s="434" customFormat="1">
      <c r="A6618" s="191"/>
      <c r="B6618" s="191"/>
      <c r="C6618" s="63"/>
      <c r="D6618" s="191"/>
      <c r="E6618" s="63"/>
      <c r="F6618" s="63"/>
      <c r="G6618" s="191"/>
      <c r="H6618" s="191"/>
      <c r="I6618" s="191"/>
      <c r="J6618" s="191"/>
      <c r="K6618" s="191"/>
      <c r="L6618" s="191"/>
      <c r="M6618" s="191"/>
      <c r="N6618" s="191"/>
    </row>
    <row r="6619" spans="1:14" s="434" customFormat="1">
      <c r="A6619" s="191"/>
      <c r="B6619" s="191"/>
      <c r="C6619" s="63"/>
      <c r="D6619" s="191"/>
      <c r="E6619" s="63"/>
      <c r="F6619" s="63"/>
      <c r="G6619" s="191"/>
      <c r="H6619" s="191"/>
      <c r="I6619" s="191"/>
      <c r="J6619" s="191"/>
      <c r="K6619" s="191"/>
      <c r="L6619" s="191"/>
      <c r="M6619" s="191"/>
      <c r="N6619" s="191"/>
    </row>
    <row r="6620" spans="1:14" s="434" customFormat="1">
      <c r="A6620" s="191"/>
      <c r="B6620" s="191"/>
      <c r="C6620" s="63"/>
      <c r="D6620" s="191"/>
      <c r="E6620" s="63"/>
      <c r="F6620" s="63"/>
      <c r="G6620" s="191"/>
      <c r="H6620" s="191"/>
      <c r="I6620" s="191"/>
      <c r="J6620" s="191"/>
      <c r="K6620" s="191"/>
      <c r="L6620" s="191"/>
      <c r="M6620" s="191"/>
      <c r="N6620" s="191"/>
    </row>
    <row r="6621" spans="1:14" s="434" customFormat="1">
      <c r="A6621" s="191"/>
      <c r="B6621" s="191"/>
      <c r="C6621" s="63"/>
      <c r="D6621" s="191"/>
      <c r="E6621" s="63"/>
      <c r="F6621" s="63"/>
      <c r="G6621" s="191"/>
      <c r="H6621" s="191"/>
      <c r="I6621" s="191"/>
      <c r="J6621" s="191"/>
      <c r="K6621" s="191"/>
      <c r="L6621" s="191"/>
      <c r="M6621" s="191"/>
      <c r="N6621" s="191"/>
    </row>
    <row r="6622" spans="1:14" s="434" customFormat="1">
      <c r="A6622" s="191"/>
      <c r="B6622" s="191"/>
      <c r="C6622" s="63"/>
      <c r="D6622" s="191"/>
      <c r="E6622" s="63"/>
      <c r="F6622" s="63"/>
      <c r="G6622" s="191"/>
      <c r="H6622" s="191"/>
      <c r="I6622" s="191"/>
      <c r="J6622" s="191"/>
      <c r="K6622" s="191"/>
      <c r="L6622" s="191"/>
      <c r="M6622" s="191"/>
      <c r="N6622" s="191"/>
    </row>
    <row r="6623" spans="1:14" s="434" customFormat="1">
      <c r="A6623" s="191"/>
      <c r="B6623" s="191"/>
      <c r="C6623" s="63"/>
      <c r="D6623" s="191"/>
      <c r="E6623" s="63"/>
      <c r="F6623" s="63"/>
      <c r="G6623" s="191"/>
      <c r="H6623" s="191"/>
      <c r="I6623" s="191"/>
      <c r="J6623" s="191"/>
      <c r="K6623" s="191"/>
      <c r="L6623" s="191"/>
      <c r="M6623" s="191"/>
      <c r="N6623" s="191"/>
    </row>
    <row r="6624" spans="1:14" s="434" customFormat="1">
      <c r="A6624" s="191"/>
      <c r="B6624" s="191"/>
      <c r="C6624" s="63"/>
      <c r="D6624" s="191"/>
      <c r="E6624" s="63"/>
      <c r="F6624" s="63"/>
      <c r="G6624" s="191"/>
      <c r="H6624" s="191"/>
      <c r="I6624" s="191"/>
      <c r="J6624" s="191"/>
      <c r="K6624" s="191"/>
      <c r="L6624" s="191"/>
      <c r="M6624" s="191"/>
      <c r="N6624" s="191"/>
    </row>
    <row r="6625" spans="1:14" s="434" customFormat="1">
      <c r="A6625" s="191"/>
      <c r="B6625" s="191"/>
      <c r="C6625" s="63"/>
      <c r="D6625" s="191"/>
      <c r="E6625" s="63"/>
      <c r="F6625" s="63"/>
      <c r="G6625" s="191"/>
      <c r="H6625" s="191"/>
      <c r="I6625" s="191"/>
      <c r="J6625" s="191"/>
      <c r="K6625" s="191"/>
      <c r="L6625" s="191"/>
      <c r="M6625" s="191"/>
      <c r="N6625" s="191"/>
    </row>
    <row r="6626" spans="1:14" s="434" customFormat="1">
      <c r="A6626" s="191"/>
      <c r="B6626" s="191"/>
      <c r="C6626" s="63"/>
      <c r="D6626" s="191"/>
      <c r="E6626" s="63"/>
      <c r="F6626" s="63"/>
      <c r="G6626" s="191"/>
      <c r="H6626" s="191"/>
      <c r="I6626" s="191"/>
      <c r="J6626" s="191"/>
      <c r="K6626" s="191"/>
      <c r="L6626" s="191"/>
      <c r="M6626" s="191"/>
      <c r="N6626" s="191"/>
    </row>
    <row r="6627" spans="1:14" s="434" customFormat="1">
      <c r="A6627" s="191"/>
      <c r="B6627" s="191"/>
      <c r="C6627" s="63"/>
      <c r="D6627" s="191"/>
      <c r="E6627" s="63"/>
      <c r="F6627" s="63"/>
      <c r="G6627" s="191"/>
      <c r="H6627" s="191"/>
      <c r="I6627" s="191"/>
      <c r="J6627" s="191"/>
      <c r="K6627" s="191"/>
      <c r="L6627" s="191"/>
      <c r="M6627" s="191"/>
      <c r="N6627" s="191"/>
    </row>
    <row r="6628" spans="1:14" s="434" customFormat="1">
      <c r="A6628" s="191"/>
      <c r="B6628" s="191"/>
      <c r="C6628" s="63"/>
      <c r="D6628" s="191"/>
      <c r="E6628" s="63"/>
      <c r="F6628" s="63"/>
      <c r="G6628" s="191"/>
      <c r="H6628" s="191"/>
      <c r="I6628" s="191"/>
      <c r="J6628" s="191"/>
      <c r="K6628" s="191"/>
      <c r="L6628" s="191"/>
      <c r="M6628" s="191"/>
      <c r="N6628" s="191"/>
    </row>
    <row r="6629" spans="1:14" s="434" customFormat="1">
      <c r="A6629" s="191"/>
      <c r="B6629" s="191"/>
      <c r="C6629" s="63"/>
      <c r="D6629" s="191"/>
      <c r="E6629" s="63"/>
      <c r="F6629" s="63"/>
      <c r="G6629" s="191"/>
      <c r="H6629" s="191"/>
      <c r="I6629" s="191"/>
      <c r="J6629" s="191"/>
      <c r="K6629" s="191"/>
      <c r="L6629" s="191"/>
      <c r="M6629" s="191"/>
      <c r="N6629" s="191"/>
    </row>
    <row r="6630" spans="1:14" s="434" customFormat="1">
      <c r="A6630" s="191"/>
      <c r="B6630" s="191"/>
      <c r="C6630" s="63"/>
      <c r="D6630" s="191"/>
      <c r="E6630" s="63"/>
      <c r="F6630" s="63"/>
      <c r="G6630" s="191"/>
      <c r="H6630" s="191"/>
      <c r="I6630" s="191"/>
      <c r="J6630" s="191"/>
      <c r="K6630" s="191"/>
      <c r="L6630" s="191"/>
      <c r="M6630" s="191"/>
      <c r="N6630" s="191"/>
    </row>
    <row r="6631" spans="1:14" s="434" customFormat="1">
      <c r="A6631" s="191"/>
      <c r="B6631" s="191"/>
      <c r="C6631" s="63"/>
      <c r="D6631" s="191"/>
      <c r="E6631" s="63"/>
      <c r="F6631" s="63"/>
      <c r="G6631" s="191"/>
      <c r="H6631" s="191"/>
      <c r="I6631" s="191"/>
      <c r="J6631" s="191"/>
      <c r="K6631" s="191"/>
      <c r="L6631" s="191"/>
      <c r="M6631" s="191"/>
      <c r="N6631" s="191"/>
    </row>
    <row r="6632" spans="1:14" s="434" customFormat="1">
      <c r="A6632" s="191"/>
      <c r="B6632" s="191"/>
      <c r="C6632" s="63"/>
      <c r="D6632" s="191"/>
      <c r="E6632" s="63"/>
      <c r="F6632" s="63"/>
      <c r="G6632" s="191"/>
      <c r="H6632" s="191"/>
      <c r="I6632" s="191"/>
      <c r="J6632" s="191"/>
      <c r="K6632" s="191"/>
      <c r="L6632" s="191"/>
      <c r="M6632" s="191"/>
      <c r="N6632" s="191"/>
    </row>
    <row r="6633" spans="1:14" s="434" customFormat="1">
      <c r="A6633" s="191"/>
      <c r="B6633" s="191"/>
      <c r="C6633" s="63"/>
      <c r="D6633" s="191"/>
      <c r="E6633" s="63"/>
      <c r="F6633" s="63"/>
      <c r="G6633" s="191"/>
      <c r="H6633" s="191"/>
      <c r="I6633" s="191"/>
      <c r="J6633" s="191"/>
      <c r="K6633" s="191"/>
      <c r="L6633" s="191"/>
      <c r="M6633" s="191"/>
      <c r="N6633" s="191"/>
    </row>
    <row r="6634" spans="1:14" s="434" customFormat="1">
      <c r="A6634" s="191"/>
      <c r="B6634" s="191"/>
      <c r="C6634" s="63"/>
      <c r="D6634" s="191"/>
      <c r="E6634" s="63"/>
      <c r="F6634" s="63"/>
      <c r="G6634" s="191"/>
      <c r="H6634" s="191"/>
      <c r="I6634" s="191"/>
      <c r="J6634" s="191"/>
      <c r="K6634" s="191"/>
      <c r="L6634" s="191"/>
      <c r="M6634" s="191"/>
      <c r="N6634" s="191"/>
    </row>
    <row r="6635" spans="1:14" s="434" customFormat="1">
      <c r="A6635" s="191"/>
      <c r="B6635" s="191"/>
      <c r="C6635" s="63"/>
      <c r="D6635" s="191"/>
      <c r="E6635" s="63"/>
      <c r="F6635" s="63"/>
      <c r="G6635" s="191"/>
      <c r="H6635" s="191"/>
      <c r="I6635" s="191"/>
      <c r="J6635" s="191"/>
      <c r="K6635" s="191"/>
      <c r="L6635" s="191"/>
      <c r="M6635" s="191"/>
      <c r="N6635" s="191"/>
    </row>
    <row r="6636" spans="1:14" s="434" customFormat="1">
      <c r="A6636" s="191"/>
      <c r="B6636" s="191"/>
      <c r="C6636" s="63"/>
      <c r="D6636" s="191"/>
      <c r="E6636" s="63"/>
      <c r="F6636" s="63"/>
      <c r="G6636" s="191"/>
      <c r="H6636" s="191"/>
      <c r="I6636" s="191"/>
      <c r="J6636" s="191"/>
      <c r="K6636" s="191"/>
      <c r="L6636" s="191"/>
      <c r="M6636" s="191"/>
      <c r="N6636" s="191"/>
    </row>
    <row r="6637" spans="1:14" s="434" customFormat="1">
      <c r="A6637" s="191"/>
      <c r="B6637" s="191"/>
      <c r="C6637" s="63"/>
      <c r="D6637" s="191"/>
      <c r="E6637" s="63"/>
      <c r="F6637" s="63"/>
      <c r="G6637" s="191"/>
      <c r="H6637" s="191"/>
      <c r="I6637" s="191"/>
      <c r="J6637" s="191"/>
      <c r="K6637" s="191"/>
      <c r="L6637" s="191"/>
      <c r="M6637" s="191"/>
      <c r="N6637" s="191"/>
    </row>
    <row r="6638" spans="1:14" s="434" customFormat="1">
      <c r="A6638" s="191"/>
      <c r="B6638" s="191"/>
      <c r="C6638" s="63"/>
      <c r="D6638" s="191"/>
      <c r="E6638" s="63"/>
      <c r="F6638" s="63"/>
      <c r="G6638" s="191"/>
      <c r="H6638" s="191"/>
      <c r="I6638" s="191"/>
      <c r="J6638" s="191"/>
      <c r="K6638" s="191"/>
      <c r="L6638" s="191"/>
      <c r="M6638" s="191"/>
      <c r="N6638" s="191"/>
    </row>
    <row r="6639" spans="1:14" s="434" customFormat="1">
      <c r="A6639" s="191"/>
      <c r="B6639" s="191"/>
      <c r="C6639" s="63"/>
      <c r="D6639" s="191"/>
      <c r="E6639" s="63"/>
      <c r="F6639" s="63"/>
      <c r="G6639" s="191"/>
      <c r="H6639" s="191"/>
      <c r="I6639" s="191"/>
      <c r="J6639" s="191"/>
      <c r="K6639" s="191"/>
      <c r="L6639" s="191"/>
      <c r="M6639" s="191"/>
      <c r="N6639" s="191"/>
    </row>
    <row r="6640" spans="1:14" s="434" customFormat="1">
      <c r="A6640" s="191"/>
      <c r="B6640" s="191"/>
      <c r="C6640" s="63"/>
      <c r="D6640" s="191"/>
      <c r="E6640" s="63"/>
      <c r="F6640" s="63"/>
      <c r="G6640" s="191"/>
      <c r="H6640" s="191"/>
      <c r="I6640" s="191"/>
      <c r="J6640" s="191"/>
      <c r="K6640" s="191"/>
      <c r="L6640" s="191"/>
      <c r="M6640" s="191"/>
      <c r="N6640" s="191"/>
    </row>
    <row r="6641" spans="1:14" s="434" customFormat="1">
      <c r="A6641" s="191"/>
      <c r="B6641" s="191"/>
      <c r="C6641" s="63"/>
      <c r="D6641" s="191"/>
      <c r="E6641" s="63"/>
      <c r="F6641" s="63"/>
      <c r="G6641" s="191"/>
      <c r="H6641" s="191"/>
      <c r="I6641" s="191"/>
      <c r="J6641" s="191"/>
      <c r="K6641" s="191"/>
      <c r="L6641" s="191"/>
      <c r="M6641" s="191"/>
      <c r="N6641" s="191"/>
    </row>
    <row r="6642" spans="1:14" s="434" customFormat="1">
      <c r="A6642" s="191"/>
      <c r="B6642" s="191"/>
      <c r="C6642" s="63"/>
      <c r="D6642" s="191"/>
      <c r="E6642" s="63"/>
      <c r="F6642" s="63"/>
      <c r="G6642" s="191"/>
      <c r="H6642" s="191"/>
      <c r="I6642" s="191"/>
      <c r="J6642" s="191"/>
      <c r="K6642" s="191"/>
      <c r="L6642" s="191"/>
      <c r="M6642" s="191"/>
      <c r="N6642" s="191"/>
    </row>
    <row r="6643" spans="1:14" s="434" customFormat="1">
      <c r="A6643" s="191"/>
      <c r="B6643" s="191"/>
      <c r="C6643" s="63"/>
      <c r="D6643" s="191"/>
      <c r="E6643" s="63"/>
      <c r="F6643" s="63"/>
      <c r="G6643" s="191"/>
      <c r="H6643" s="191"/>
      <c r="I6643" s="191"/>
      <c r="J6643" s="191"/>
      <c r="K6643" s="191"/>
      <c r="L6643" s="191"/>
      <c r="M6643" s="191"/>
      <c r="N6643" s="191"/>
    </row>
    <row r="6644" spans="1:14" s="434" customFormat="1">
      <c r="A6644" s="191"/>
      <c r="B6644" s="191"/>
      <c r="C6644" s="63"/>
      <c r="D6644" s="191"/>
      <c r="E6644" s="63"/>
      <c r="F6644" s="63"/>
      <c r="G6644" s="191"/>
      <c r="H6644" s="191"/>
      <c r="I6644" s="191"/>
      <c r="J6644" s="191"/>
      <c r="K6644" s="191"/>
      <c r="L6644" s="191"/>
      <c r="M6644" s="191"/>
      <c r="N6644" s="191"/>
    </row>
    <row r="6645" spans="1:14" s="434" customFormat="1">
      <c r="A6645" s="191"/>
      <c r="B6645" s="191"/>
      <c r="C6645" s="63"/>
      <c r="D6645" s="191"/>
      <c r="E6645" s="63"/>
      <c r="F6645" s="63"/>
      <c r="G6645" s="191"/>
      <c r="H6645" s="191"/>
      <c r="I6645" s="191"/>
      <c r="J6645" s="191"/>
      <c r="K6645" s="191"/>
      <c r="L6645" s="191"/>
      <c r="M6645" s="191"/>
      <c r="N6645" s="191"/>
    </row>
    <row r="6646" spans="1:14" s="434" customFormat="1">
      <c r="A6646" s="191"/>
      <c r="B6646" s="191"/>
      <c r="C6646" s="63"/>
      <c r="D6646" s="191"/>
      <c r="E6646" s="63"/>
      <c r="F6646" s="63"/>
      <c r="G6646" s="191"/>
      <c r="H6646" s="191"/>
      <c r="I6646" s="191"/>
      <c r="J6646" s="191"/>
      <c r="K6646" s="191"/>
      <c r="L6646" s="191"/>
      <c r="M6646" s="191"/>
      <c r="N6646" s="191"/>
    </row>
    <row r="6647" spans="1:14" s="434" customFormat="1">
      <c r="A6647" s="191"/>
      <c r="B6647" s="191"/>
      <c r="C6647" s="63"/>
      <c r="D6647" s="191"/>
      <c r="E6647" s="63"/>
      <c r="F6647" s="63"/>
      <c r="G6647" s="191"/>
      <c r="H6647" s="191"/>
      <c r="I6647" s="191"/>
      <c r="J6647" s="191"/>
      <c r="K6647" s="191"/>
      <c r="L6647" s="191"/>
      <c r="M6647" s="191"/>
      <c r="N6647" s="191"/>
    </row>
    <row r="6648" spans="1:14" s="434" customFormat="1">
      <c r="A6648" s="191"/>
      <c r="B6648" s="191"/>
      <c r="C6648" s="63"/>
      <c r="D6648" s="191"/>
      <c r="E6648" s="63"/>
      <c r="F6648" s="63"/>
      <c r="G6648" s="191"/>
      <c r="H6648" s="191"/>
      <c r="I6648" s="191"/>
      <c r="J6648" s="191"/>
      <c r="K6648" s="191"/>
      <c r="L6648" s="191"/>
      <c r="M6648" s="191"/>
      <c r="N6648" s="191"/>
    </row>
    <row r="6649" spans="1:14" s="434" customFormat="1">
      <c r="A6649" s="191"/>
      <c r="B6649" s="191"/>
      <c r="C6649" s="63"/>
      <c r="D6649" s="191"/>
      <c r="E6649" s="63"/>
      <c r="F6649" s="63"/>
      <c r="G6649" s="191"/>
      <c r="H6649" s="191"/>
      <c r="I6649" s="191"/>
      <c r="J6649" s="191"/>
      <c r="K6649" s="191"/>
      <c r="L6649" s="191"/>
      <c r="M6649" s="191"/>
      <c r="N6649" s="191"/>
    </row>
    <row r="6650" spans="1:14" s="434" customFormat="1">
      <c r="A6650" s="191"/>
      <c r="B6650" s="191"/>
      <c r="C6650" s="63"/>
      <c r="D6650" s="191"/>
      <c r="E6650" s="63"/>
      <c r="F6650" s="63"/>
      <c r="G6650" s="191"/>
      <c r="H6650" s="191"/>
      <c r="I6650" s="191"/>
      <c r="J6650" s="191"/>
      <c r="K6650" s="191"/>
      <c r="L6650" s="191"/>
      <c r="M6650" s="191"/>
      <c r="N6650" s="191"/>
    </row>
    <row r="6651" spans="1:14" s="434" customFormat="1">
      <c r="A6651" s="191"/>
      <c r="B6651" s="191"/>
      <c r="C6651" s="63"/>
      <c r="D6651" s="191"/>
      <c r="E6651" s="63"/>
      <c r="F6651" s="63"/>
      <c r="G6651" s="191"/>
      <c r="H6651" s="191"/>
      <c r="I6651" s="191"/>
      <c r="J6651" s="191"/>
      <c r="K6651" s="191"/>
      <c r="L6651" s="191"/>
      <c r="M6651" s="191"/>
      <c r="N6651" s="191"/>
    </row>
    <row r="6652" spans="1:14" s="434" customFormat="1">
      <c r="A6652" s="191"/>
      <c r="B6652" s="191"/>
      <c r="C6652" s="63"/>
      <c r="D6652" s="191"/>
      <c r="E6652" s="63"/>
      <c r="F6652" s="63"/>
      <c r="G6652" s="191"/>
      <c r="H6652" s="191"/>
      <c r="I6652" s="191"/>
      <c r="J6652" s="191"/>
      <c r="K6652" s="191"/>
      <c r="L6652" s="191"/>
      <c r="M6652" s="191"/>
      <c r="N6652" s="191"/>
    </row>
    <row r="6653" spans="1:14" s="434" customFormat="1">
      <c r="A6653" s="191"/>
      <c r="B6653" s="191"/>
      <c r="C6653" s="63"/>
      <c r="D6653" s="191"/>
      <c r="E6653" s="63"/>
      <c r="F6653" s="63"/>
      <c r="G6653" s="191"/>
      <c r="H6653" s="191"/>
      <c r="I6653" s="191"/>
      <c r="J6653" s="191"/>
      <c r="K6653" s="191"/>
      <c r="L6653" s="191"/>
      <c r="M6653" s="191"/>
      <c r="N6653" s="191"/>
    </row>
    <row r="6654" spans="1:14" s="434" customFormat="1">
      <c r="A6654" s="191"/>
      <c r="B6654" s="191"/>
      <c r="C6654" s="63"/>
      <c r="D6654" s="191"/>
      <c r="E6654" s="63"/>
      <c r="F6654" s="63"/>
      <c r="G6654" s="191"/>
      <c r="H6654" s="191"/>
      <c r="I6654" s="191"/>
      <c r="J6654" s="191"/>
      <c r="K6654" s="191"/>
      <c r="L6654" s="191"/>
      <c r="M6654" s="191"/>
      <c r="N6654" s="191"/>
    </row>
    <row r="6655" spans="1:14" s="434" customFormat="1">
      <c r="A6655" s="191"/>
      <c r="B6655" s="191"/>
      <c r="C6655" s="63"/>
      <c r="D6655" s="191"/>
      <c r="E6655" s="63"/>
      <c r="F6655" s="63"/>
      <c r="G6655" s="191"/>
      <c r="H6655" s="191"/>
      <c r="I6655" s="191"/>
      <c r="J6655" s="191"/>
      <c r="K6655" s="191"/>
      <c r="L6655" s="191"/>
      <c r="M6655" s="191"/>
      <c r="N6655" s="191"/>
    </row>
    <row r="6656" spans="1:14" s="434" customFormat="1">
      <c r="A6656" s="191"/>
      <c r="B6656" s="191"/>
      <c r="C6656" s="63"/>
      <c r="D6656" s="191"/>
      <c r="E6656" s="63"/>
      <c r="F6656" s="63"/>
      <c r="G6656" s="191"/>
      <c r="H6656" s="191"/>
      <c r="I6656" s="191"/>
      <c r="J6656" s="191"/>
      <c r="K6656" s="191"/>
      <c r="L6656" s="191"/>
      <c r="M6656" s="191"/>
      <c r="N6656" s="191"/>
    </row>
    <row r="6657" spans="1:14" s="434" customFormat="1">
      <c r="A6657" s="191"/>
      <c r="B6657" s="191"/>
      <c r="C6657" s="63"/>
      <c r="D6657" s="191"/>
      <c r="E6657" s="63"/>
      <c r="F6657" s="63"/>
      <c r="G6657" s="191"/>
      <c r="H6657" s="191"/>
      <c r="I6657" s="191"/>
      <c r="J6657" s="191"/>
      <c r="K6657" s="191"/>
      <c r="L6657" s="191"/>
      <c r="M6657" s="191"/>
      <c r="N6657" s="191"/>
    </row>
    <row r="6658" spans="1:14" s="434" customFormat="1">
      <c r="A6658" s="191"/>
      <c r="B6658" s="191"/>
      <c r="C6658" s="63"/>
      <c r="D6658" s="191"/>
      <c r="E6658" s="63"/>
      <c r="F6658" s="63"/>
      <c r="G6658" s="191"/>
      <c r="H6658" s="191"/>
      <c r="I6658" s="191"/>
      <c r="J6658" s="191"/>
      <c r="K6658" s="191"/>
      <c r="L6658" s="191"/>
      <c r="M6658" s="191"/>
      <c r="N6658" s="191"/>
    </row>
    <row r="6659" spans="1:14" s="434" customFormat="1">
      <c r="A6659" s="191"/>
      <c r="B6659" s="191"/>
      <c r="C6659" s="63"/>
      <c r="D6659" s="191"/>
      <c r="E6659" s="63"/>
      <c r="F6659" s="63"/>
      <c r="G6659" s="191"/>
      <c r="H6659" s="191"/>
      <c r="I6659" s="191"/>
      <c r="J6659" s="191"/>
      <c r="K6659" s="191"/>
      <c r="L6659" s="191"/>
      <c r="M6659" s="191"/>
      <c r="N6659" s="191"/>
    </row>
    <row r="6660" spans="1:14" s="434" customFormat="1">
      <c r="A6660" s="191"/>
      <c r="B6660" s="191"/>
      <c r="C6660" s="63"/>
      <c r="D6660" s="191"/>
      <c r="E6660" s="63"/>
      <c r="F6660" s="63"/>
      <c r="G6660" s="191"/>
      <c r="H6660" s="191"/>
      <c r="I6660" s="191"/>
      <c r="J6660" s="191"/>
      <c r="K6660" s="191"/>
      <c r="L6660" s="191"/>
      <c r="M6660" s="191"/>
      <c r="N6660" s="191"/>
    </row>
    <row r="6661" spans="1:14" s="434" customFormat="1">
      <c r="A6661" s="191"/>
      <c r="B6661" s="191"/>
      <c r="C6661" s="63"/>
      <c r="D6661" s="191"/>
      <c r="E6661" s="63"/>
      <c r="F6661" s="63"/>
      <c r="G6661" s="191"/>
      <c r="H6661" s="191"/>
      <c r="I6661" s="191"/>
      <c r="J6661" s="191"/>
      <c r="K6661" s="191"/>
      <c r="L6661" s="191"/>
      <c r="M6661" s="191"/>
      <c r="N6661" s="191"/>
    </row>
    <row r="6662" spans="1:14" s="434" customFormat="1">
      <c r="A6662" s="191"/>
      <c r="B6662" s="191"/>
      <c r="C6662" s="63"/>
      <c r="D6662" s="191"/>
      <c r="E6662" s="63"/>
      <c r="F6662" s="63"/>
      <c r="G6662" s="191"/>
      <c r="H6662" s="191"/>
      <c r="I6662" s="191"/>
      <c r="J6662" s="191"/>
      <c r="K6662" s="191"/>
      <c r="L6662" s="191"/>
      <c r="M6662" s="191"/>
      <c r="N6662" s="191"/>
    </row>
    <row r="6663" spans="1:14" s="434" customFormat="1">
      <c r="A6663" s="191"/>
      <c r="B6663" s="191"/>
      <c r="C6663" s="63"/>
      <c r="D6663" s="191"/>
      <c r="E6663" s="63"/>
      <c r="F6663" s="63"/>
      <c r="G6663" s="191"/>
      <c r="H6663" s="191"/>
      <c r="I6663" s="191"/>
      <c r="J6663" s="191"/>
      <c r="K6663" s="191"/>
      <c r="L6663" s="191"/>
      <c r="M6663" s="191"/>
      <c r="N6663" s="191"/>
    </row>
    <row r="6664" spans="1:14" s="434" customFormat="1">
      <c r="A6664" s="191"/>
      <c r="B6664" s="191"/>
      <c r="C6664" s="63"/>
      <c r="D6664" s="191"/>
      <c r="E6664" s="63"/>
      <c r="F6664" s="63"/>
      <c r="G6664" s="191"/>
      <c r="H6664" s="191"/>
      <c r="I6664" s="191"/>
      <c r="J6664" s="191"/>
      <c r="K6664" s="191"/>
      <c r="L6664" s="191"/>
      <c r="M6664" s="191"/>
      <c r="N6664" s="191"/>
    </row>
    <row r="6665" spans="1:14" s="434" customFormat="1">
      <c r="A6665" s="191"/>
      <c r="B6665" s="191"/>
      <c r="C6665" s="63"/>
      <c r="D6665" s="191"/>
      <c r="E6665" s="63"/>
      <c r="F6665" s="63"/>
      <c r="G6665" s="191"/>
      <c r="H6665" s="191"/>
      <c r="I6665" s="191"/>
      <c r="J6665" s="191"/>
      <c r="K6665" s="191"/>
      <c r="L6665" s="191"/>
      <c r="M6665" s="191"/>
      <c r="N6665" s="191"/>
    </row>
    <row r="6666" spans="1:14" s="434" customFormat="1">
      <c r="A6666" s="191"/>
      <c r="B6666" s="191"/>
      <c r="C6666" s="63"/>
      <c r="D6666" s="191"/>
      <c r="E6666" s="63"/>
      <c r="F6666" s="63"/>
      <c r="G6666" s="191"/>
      <c r="H6666" s="191"/>
      <c r="I6666" s="191"/>
      <c r="J6666" s="191"/>
      <c r="K6666" s="191"/>
      <c r="L6666" s="191"/>
      <c r="M6666" s="191"/>
      <c r="N6666" s="191"/>
    </row>
    <row r="6667" spans="1:14" s="434" customFormat="1">
      <c r="A6667" s="191"/>
      <c r="B6667" s="191"/>
      <c r="C6667" s="63"/>
      <c r="D6667" s="191"/>
      <c r="E6667" s="63"/>
      <c r="F6667" s="63"/>
      <c r="G6667" s="191"/>
      <c r="H6667" s="191"/>
      <c r="I6667" s="191"/>
      <c r="J6667" s="191"/>
      <c r="K6667" s="191"/>
      <c r="L6667" s="191"/>
      <c r="M6667" s="191"/>
      <c r="N6667" s="191"/>
    </row>
    <row r="6668" spans="1:14" s="434" customFormat="1">
      <c r="A6668" s="191"/>
      <c r="B6668" s="191"/>
      <c r="C6668" s="63"/>
      <c r="D6668" s="191"/>
      <c r="E6668" s="63"/>
      <c r="F6668" s="63"/>
      <c r="G6668" s="191"/>
      <c r="H6668" s="191"/>
      <c r="I6668" s="191"/>
      <c r="J6668" s="191"/>
      <c r="K6668" s="191"/>
      <c r="L6668" s="191"/>
      <c r="M6668" s="191"/>
      <c r="N6668" s="191"/>
    </row>
    <row r="6669" spans="1:14" s="434" customFormat="1">
      <c r="A6669" s="191"/>
      <c r="B6669" s="191"/>
      <c r="C6669" s="63"/>
      <c r="D6669" s="191"/>
      <c r="E6669" s="63"/>
      <c r="F6669" s="63"/>
      <c r="G6669" s="191"/>
      <c r="H6669" s="191"/>
      <c r="I6669" s="191"/>
      <c r="J6669" s="191"/>
      <c r="K6669" s="191"/>
      <c r="L6669" s="191"/>
      <c r="M6669" s="191"/>
      <c r="N6669" s="191"/>
    </row>
    <row r="6670" spans="1:14" s="434" customFormat="1">
      <c r="A6670" s="191"/>
      <c r="B6670" s="191"/>
      <c r="C6670" s="63"/>
      <c r="D6670" s="191"/>
      <c r="E6670" s="63"/>
      <c r="F6670" s="63"/>
      <c r="G6670" s="191"/>
      <c r="H6670" s="191"/>
      <c r="I6670" s="191"/>
      <c r="J6670" s="191"/>
      <c r="K6670" s="191"/>
      <c r="L6670" s="191"/>
      <c r="M6670" s="191"/>
      <c r="N6670" s="191"/>
    </row>
    <row r="6671" spans="1:14" s="434" customFormat="1">
      <c r="A6671" s="191"/>
      <c r="B6671" s="191"/>
      <c r="C6671" s="63"/>
      <c r="D6671" s="191"/>
      <c r="E6671" s="63"/>
      <c r="F6671" s="63"/>
      <c r="G6671" s="191"/>
      <c r="H6671" s="191"/>
      <c r="I6671" s="191"/>
      <c r="J6671" s="191"/>
      <c r="K6671" s="191"/>
      <c r="L6671" s="191"/>
      <c r="M6671" s="191"/>
      <c r="N6671" s="191"/>
    </row>
    <row r="6672" spans="1:14" s="434" customFormat="1">
      <c r="A6672" s="191"/>
      <c r="B6672" s="191"/>
      <c r="C6672" s="63"/>
      <c r="D6672" s="191"/>
      <c r="E6672" s="63"/>
      <c r="F6672" s="63"/>
      <c r="G6672" s="191"/>
      <c r="H6672" s="191"/>
      <c r="I6672" s="191"/>
      <c r="J6672" s="191"/>
      <c r="K6672" s="191"/>
      <c r="L6672" s="191"/>
      <c r="M6672" s="191"/>
      <c r="N6672" s="191"/>
    </row>
    <row r="6673" spans="1:14" s="434" customFormat="1">
      <c r="A6673" s="191"/>
      <c r="B6673" s="191"/>
      <c r="C6673" s="63"/>
      <c r="D6673" s="191"/>
      <c r="E6673" s="63"/>
      <c r="F6673" s="63"/>
      <c r="G6673" s="191"/>
      <c r="H6673" s="191"/>
      <c r="I6673" s="191"/>
      <c r="J6673" s="191"/>
      <c r="K6673" s="191"/>
      <c r="L6673" s="191"/>
      <c r="M6673" s="191"/>
      <c r="N6673" s="191"/>
    </row>
    <row r="6674" spans="1:14" s="434" customFormat="1">
      <c r="A6674" s="191"/>
      <c r="B6674" s="191"/>
      <c r="C6674" s="63"/>
      <c r="D6674" s="191"/>
      <c r="E6674" s="63"/>
      <c r="F6674" s="63"/>
      <c r="G6674" s="191"/>
      <c r="H6674" s="191"/>
      <c r="I6674" s="191"/>
      <c r="J6674" s="191"/>
      <c r="K6674" s="191"/>
      <c r="L6674" s="191"/>
      <c r="M6674" s="191"/>
      <c r="N6674" s="191"/>
    </row>
    <row r="6675" spans="1:14" s="434" customFormat="1">
      <c r="A6675" s="191"/>
      <c r="B6675" s="191"/>
      <c r="C6675" s="63"/>
      <c r="D6675" s="191"/>
      <c r="E6675" s="63"/>
      <c r="F6675" s="63"/>
      <c r="G6675" s="191"/>
      <c r="H6675" s="191"/>
      <c r="I6675" s="191"/>
      <c r="J6675" s="191"/>
      <c r="K6675" s="191"/>
      <c r="L6675" s="191"/>
      <c r="M6675" s="191"/>
      <c r="N6675" s="191"/>
    </row>
    <row r="6676" spans="1:14" s="434" customFormat="1">
      <c r="A6676" s="191"/>
      <c r="B6676" s="191"/>
      <c r="C6676" s="63"/>
      <c r="D6676" s="191"/>
      <c r="E6676" s="63"/>
      <c r="F6676" s="63"/>
      <c r="G6676" s="191"/>
      <c r="H6676" s="191"/>
      <c r="I6676" s="191"/>
      <c r="J6676" s="191"/>
      <c r="K6676" s="191"/>
      <c r="L6676" s="191"/>
      <c r="M6676" s="191"/>
      <c r="N6676" s="191"/>
    </row>
    <row r="6677" spans="1:14" s="434" customFormat="1">
      <c r="A6677" s="191"/>
      <c r="B6677" s="191"/>
      <c r="C6677" s="63"/>
      <c r="D6677" s="191"/>
      <c r="E6677" s="63"/>
      <c r="F6677" s="63"/>
      <c r="G6677" s="191"/>
      <c r="H6677" s="191"/>
      <c r="I6677" s="191"/>
      <c r="J6677" s="191"/>
      <c r="K6677" s="191"/>
      <c r="L6677" s="191"/>
      <c r="M6677" s="191"/>
      <c r="N6677" s="191"/>
    </row>
    <row r="6678" spans="1:14" s="434" customFormat="1">
      <c r="A6678" s="191"/>
      <c r="B6678" s="191"/>
      <c r="C6678" s="63"/>
      <c r="D6678" s="191"/>
      <c r="E6678" s="63"/>
      <c r="F6678" s="63"/>
      <c r="G6678" s="191"/>
      <c r="H6678" s="191"/>
      <c r="I6678" s="191"/>
      <c r="J6678" s="191"/>
      <c r="K6678" s="191"/>
      <c r="L6678" s="191"/>
      <c r="M6678" s="191"/>
      <c r="N6678" s="191"/>
    </row>
    <row r="6679" spans="1:14" s="434" customFormat="1">
      <c r="A6679" s="191"/>
      <c r="B6679" s="191"/>
      <c r="C6679" s="63"/>
      <c r="D6679" s="191"/>
      <c r="E6679" s="63"/>
      <c r="F6679" s="63"/>
      <c r="G6679" s="191"/>
      <c r="H6679" s="191"/>
      <c r="I6679" s="191"/>
      <c r="J6679" s="191"/>
      <c r="K6679" s="191"/>
      <c r="L6679" s="191"/>
      <c r="M6679" s="191"/>
      <c r="N6679" s="191"/>
    </row>
    <row r="6680" spans="1:14" s="434" customFormat="1">
      <c r="A6680" s="191"/>
      <c r="B6680" s="191"/>
      <c r="C6680" s="63"/>
      <c r="D6680" s="191"/>
      <c r="E6680" s="63"/>
      <c r="F6680" s="63"/>
      <c r="G6680" s="191"/>
      <c r="H6680" s="191"/>
      <c r="I6680" s="191"/>
      <c r="J6680" s="191"/>
      <c r="K6680" s="191"/>
      <c r="L6680" s="191"/>
      <c r="M6680" s="191"/>
      <c r="N6680" s="191"/>
    </row>
    <row r="6681" spans="1:14" s="434" customFormat="1">
      <c r="A6681" s="191"/>
      <c r="B6681" s="191"/>
      <c r="C6681" s="63"/>
      <c r="D6681" s="191"/>
      <c r="E6681" s="63"/>
      <c r="F6681" s="63"/>
      <c r="G6681" s="191"/>
      <c r="H6681" s="191"/>
      <c r="I6681" s="191"/>
      <c r="J6681" s="191"/>
      <c r="K6681" s="191"/>
      <c r="L6681" s="191"/>
      <c r="M6681" s="191"/>
      <c r="N6681" s="191"/>
    </row>
    <row r="6682" spans="1:14" s="434" customFormat="1">
      <c r="A6682" s="191"/>
      <c r="B6682" s="191"/>
      <c r="C6682" s="63"/>
      <c r="D6682" s="191"/>
      <c r="E6682" s="63"/>
      <c r="F6682" s="63"/>
      <c r="G6682" s="191"/>
      <c r="H6682" s="191"/>
      <c r="I6682" s="191"/>
      <c r="J6682" s="191"/>
      <c r="K6682" s="191"/>
      <c r="L6682" s="191"/>
      <c r="M6682" s="191"/>
      <c r="N6682" s="191"/>
    </row>
    <row r="6683" spans="1:14" s="434" customFormat="1">
      <c r="A6683" s="191"/>
      <c r="B6683" s="191"/>
      <c r="C6683" s="63"/>
      <c r="D6683" s="191"/>
      <c r="E6683" s="63"/>
      <c r="F6683" s="63"/>
      <c r="G6683" s="191"/>
      <c r="H6683" s="191"/>
      <c r="I6683" s="191"/>
      <c r="J6683" s="191"/>
      <c r="K6683" s="191"/>
      <c r="L6683" s="191"/>
      <c r="M6683" s="191"/>
      <c r="N6683" s="191"/>
    </row>
    <row r="6684" spans="1:14" s="434" customFormat="1">
      <c r="A6684" s="191"/>
      <c r="B6684" s="191"/>
      <c r="C6684" s="63"/>
      <c r="D6684" s="191"/>
      <c r="E6684" s="63"/>
      <c r="F6684" s="63"/>
      <c r="G6684" s="191"/>
      <c r="H6684" s="191"/>
      <c r="I6684" s="191"/>
      <c r="J6684" s="191"/>
      <c r="K6684" s="191"/>
      <c r="L6684" s="191"/>
      <c r="M6684" s="191"/>
      <c r="N6684" s="191"/>
    </row>
    <row r="6685" spans="1:14" s="434" customFormat="1">
      <c r="A6685" s="191"/>
      <c r="B6685" s="191"/>
      <c r="C6685" s="63"/>
      <c r="D6685" s="191"/>
      <c r="E6685" s="63"/>
      <c r="F6685" s="63"/>
      <c r="G6685" s="191"/>
      <c r="H6685" s="191"/>
      <c r="I6685" s="191"/>
      <c r="J6685" s="191"/>
      <c r="K6685" s="191"/>
      <c r="L6685" s="191"/>
      <c r="M6685" s="191"/>
      <c r="N6685" s="191"/>
    </row>
    <row r="6686" spans="1:14" s="434" customFormat="1">
      <c r="A6686" s="191"/>
      <c r="B6686" s="191"/>
      <c r="C6686" s="63"/>
      <c r="D6686" s="191"/>
      <c r="E6686" s="63"/>
      <c r="F6686" s="63"/>
      <c r="G6686" s="191"/>
      <c r="H6686" s="191"/>
      <c r="I6686" s="191"/>
      <c r="J6686" s="191"/>
      <c r="K6686" s="191"/>
      <c r="L6686" s="191"/>
      <c r="M6686" s="191"/>
      <c r="N6686" s="191"/>
    </row>
    <row r="6687" spans="1:14" s="434" customFormat="1">
      <c r="A6687" s="191"/>
      <c r="B6687" s="191"/>
      <c r="C6687" s="63"/>
      <c r="D6687" s="191"/>
      <c r="E6687" s="63"/>
      <c r="F6687" s="63"/>
      <c r="G6687" s="191"/>
      <c r="H6687" s="191"/>
      <c r="I6687" s="191"/>
      <c r="J6687" s="191"/>
      <c r="K6687" s="191"/>
      <c r="L6687" s="191"/>
      <c r="M6687" s="191"/>
      <c r="N6687" s="191"/>
    </row>
    <row r="6688" spans="1:14" s="434" customFormat="1">
      <c r="A6688" s="191"/>
      <c r="B6688" s="191"/>
      <c r="C6688" s="63"/>
      <c r="D6688" s="191"/>
      <c r="E6688" s="63"/>
      <c r="F6688" s="63"/>
      <c r="G6688" s="191"/>
      <c r="H6688" s="191"/>
      <c r="I6688" s="191"/>
      <c r="J6688" s="191"/>
      <c r="K6688" s="191"/>
      <c r="L6688" s="191"/>
      <c r="M6688" s="191"/>
      <c r="N6688" s="191"/>
    </row>
    <row r="6689" spans="1:14" s="434" customFormat="1">
      <c r="A6689" s="191"/>
      <c r="B6689" s="191"/>
      <c r="C6689" s="63"/>
      <c r="D6689" s="191"/>
      <c r="E6689" s="63"/>
      <c r="F6689" s="63"/>
      <c r="G6689" s="191"/>
      <c r="H6689" s="191"/>
      <c r="I6689" s="191"/>
      <c r="J6689" s="191"/>
      <c r="K6689" s="191"/>
      <c r="L6689" s="191"/>
      <c r="M6689" s="191"/>
      <c r="N6689" s="191"/>
    </row>
    <row r="6690" spans="1:14" s="434" customFormat="1">
      <c r="A6690" s="191"/>
      <c r="B6690" s="191"/>
      <c r="C6690" s="63"/>
      <c r="D6690" s="191"/>
      <c r="E6690" s="63"/>
      <c r="F6690" s="63"/>
      <c r="G6690" s="191"/>
      <c r="H6690" s="191"/>
      <c r="I6690" s="191"/>
      <c r="J6690" s="191"/>
      <c r="K6690" s="191"/>
      <c r="L6690" s="191"/>
      <c r="M6690" s="191"/>
      <c r="N6690" s="191"/>
    </row>
    <row r="6691" spans="1:14" s="434" customFormat="1">
      <c r="A6691" s="191"/>
      <c r="B6691" s="191"/>
      <c r="C6691" s="63"/>
      <c r="D6691" s="191"/>
      <c r="E6691" s="63"/>
      <c r="F6691" s="63"/>
      <c r="G6691" s="191"/>
      <c r="H6691" s="191"/>
      <c r="I6691" s="191"/>
      <c r="J6691" s="191"/>
      <c r="K6691" s="191"/>
      <c r="L6691" s="191"/>
      <c r="M6691" s="191"/>
      <c r="N6691" s="191"/>
    </row>
    <row r="6692" spans="1:14" s="434" customFormat="1">
      <c r="A6692" s="191"/>
      <c r="B6692" s="191"/>
      <c r="C6692" s="63"/>
      <c r="D6692" s="191"/>
      <c r="E6692" s="63"/>
      <c r="F6692" s="63"/>
      <c r="G6692" s="191"/>
      <c r="H6692" s="191"/>
      <c r="I6692" s="191"/>
      <c r="J6692" s="191"/>
      <c r="K6692" s="191"/>
      <c r="L6692" s="191"/>
      <c r="M6692" s="191"/>
      <c r="N6692" s="191"/>
    </row>
    <row r="6693" spans="1:14" s="434" customFormat="1">
      <c r="A6693" s="191"/>
      <c r="B6693" s="191"/>
      <c r="C6693" s="63"/>
      <c r="D6693" s="191"/>
      <c r="E6693" s="63"/>
      <c r="F6693" s="63"/>
      <c r="G6693" s="191"/>
      <c r="H6693" s="191"/>
      <c r="I6693" s="191"/>
      <c r="J6693" s="191"/>
      <c r="K6693" s="191"/>
      <c r="L6693" s="191"/>
      <c r="M6693" s="191"/>
      <c r="N6693" s="191"/>
    </row>
    <row r="6694" spans="1:14" s="434" customFormat="1">
      <c r="A6694" s="191"/>
      <c r="B6694" s="191"/>
      <c r="C6694" s="63"/>
      <c r="D6694" s="191"/>
      <c r="E6694" s="63"/>
      <c r="F6694" s="63"/>
      <c r="G6694" s="191"/>
      <c r="H6694" s="191"/>
      <c r="I6694" s="191"/>
      <c r="J6694" s="191"/>
      <c r="K6694" s="191"/>
      <c r="L6694" s="191"/>
      <c r="M6694" s="191"/>
      <c r="N6694" s="191"/>
    </row>
    <row r="6695" spans="1:14" s="434" customFormat="1">
      <c r="A6695" s="191"/>
      <c r="B6695" s="191"/>
      <c r="C6695" s="63"/>
      <c r="D6695" s="191"/>
      <c r="E6695" s="63"/>
      <c r="F6695" s="63"/>
      <c r="G6695" s="191"/>
      <c r="H6695" s="191"/>
      <c r="I6695" s="191"/>
      <c r="J6695" s="191"/>
      <c r="K6695" s="191"/>
      <c r="L6695" s="191"/>
      <c r="M6695" s="191"/>
      <c r="N6695" s="191"/>
    </row>
    <row r="6696" spans="1:14" s="434" customFormat="1">
      <c r="A6696" s="191"/>
      <c r="B6696" s="191"/>
      <c r="C6696" s="63"/>
      <c r="D6696" s="191"/>
      <c r="E6696" s="63"/>
      <c r="F6696" s="63"/>
      <c r="G6696" s="191"/>
      <c r="H6696" s="191"/>
      <c r="I6696" s="191"/>
      <c r="J6696" s="191"/>
      <c r="K6696" s="191"/>
      <c r="L6696" s="191"/>
      <c r="M6696" s="191"/>
      <c r="N6696" s="191"/>
    </row>
    <row r="6697" spans="1:14" s="434" customFormat="1">
      <c r="A6697" s="191"/>
      <c r="B6697" s="191"/>
      <c r="C6697" s="63"/>
      <c r="D6697" s="191"/>
      <c r="E6697" s="63"/>
      <c r="F6697" s="63"/>
      <c r="G6697" s="191"/>
      <c r="H6697" s="191"/>
      <c r="I6697" s="191"/>
      <c r="J6697" s="191"/>
      <c r="K6697" s="191"/>
      <c r="L6697" s="191"/>
      <c r="M6697" s="191"/>
      <c r="N6697" s="191"/>
    </row>
    <row r="6698" spans="1:14" s="434" customFormat="1">
      <c r="A6698" s="191"/>
      <c r="B6698" s="191"/>
      <c r="C6698" s="63"/>
      <c r="D6698" s="191"/>
      <c r="E6698" s="63"/>
      <c r="F6698" s="63"/>
      <c r="G6698" s="191"/>
      <c r="H6698" s="191"/>
      <c r="I6698" s="191"/>
      <c r="J6698" s="191"/>
      <c r="K6698" s="191"/>
      <c r="L6698" s="191"/>
      <c r="M6698" s="191"/>
      <c r="N6698" s="191"/>
    </row>
    <row r="6699" spans="1:14" s="434" customFormat="1">
      <c r="A6699" s="191"/>
      <c r="B6699" s="191"/>
      <c r="C6699" s="63"/>
      <c r="D6699" s="191"/>
      <c r="E6699" s="63"/>
      <c r="F6699" s="63"/>
      <c r="G6699" s="191"/>
      <c r="H6699" s="191"/>
      <c r="I6699" s="191"/>
      <c r="J6699" s="191"/>
      <c r="K6699" s="191"/>
      <c r="L6699" s="191"/>
      <c r="M6699" s="191"/>
      <c r="N6699" s="191"/>
    </row>
    <row r="6700" spans="1:14" s="434" customFormat="1">
      <c r="A6700" s="191"/>
      <c r="B6700" s="191"/>
      <c r="C6700" s="63"/>
      <c r="D6700" s="191"/>
      <c r="E6700" s="63"/>
      <c r="F6700" s="63"/>
      <c r="G6700" s="191"/>
      <c r="H6700" s="191"/>
      <c r="I6700" s="191"/>
      <c r="J6700" s="191"/>
      <c r="K6700" s="191"/>
      <c r="L6700" s="191"/>
      <c r="M6700" s="191"/>
      <c r="N6700" s="191"/>
    </row>
    <row r="6701" spans="1:14" s="434" customFormat="1">
      <c r="A6701" s="191"/>
      <c r="B6701" s="191"/>
      <c r="C6701" s="63"/>
      <c r="D6701" s="191"/>
      <c r="E6701" s="63"/>
      <c r="F6701" s="63"/>
      <c r="G6701" s="191"/>
      <c r="H6701" s="191"/>
      <c r="I6701" s="191"/>
      <c r="J6701" s="191"/>
      <c r="K6701" s="191"/>
      <c r="L6701" s="191"/>
      <c r="M6701" s="191"/>
      <c r="N6701" s="191"/>
    </row>
    <row r="6702" spans="1:14" s="434" customFormat="1">
      <c r="A6702" s="191"/>
      <c r="B6702" s="191"/>
      <c r="C6702" s="63"/>
      <c r="D6702" s="191"/>
      <c r="E6702" s="63"/>
      <c r="F6702" s="63"/>
      <c r="G6702" s="191"/>
      <c r="H6702" s="191"/>
      <c r="I6702" s="191"/>
      <c r="J6702" s="191"/>
      <c r="K6702" s="191"/>
      <c r="L6702" s="191"/>
      <c r="M6702" s="191"/>
      <c r="N6702" s="191"/>
    </row>
    <row r="6703" spans="1:14" s="434" customFormat="1">
      <c r="A6703" s="191"/>
      <c r="B6703" s="191"/>
      <c r="C6703" s="63"/>
      <c r="D6703" s="191"/>
      <c r="E6703" s="63"/>
      <c r="F6703" s="63"/>
      <c r="G6703" s="191"/>
      <c r="H6703" s="191"/>
      <c r="I6703" s="191"/>
      <c r="J6703" s="191"/>
      <c r="K6703" s="191"/>
      <c r="L6703" s="191"/>
      <c r="M6703" s="191"/>
      <c r="N6703" s="191"/>
    </row>
    <row r="6704" spans="1:14" s="434" customFormat="1">
      <c r="A6704" s="191"/>
      <c r="B6704" s="191"/>
      <c r="C6704" s="63"/>
      <c r="D6704" s="191"/>
      <c r="E6704" s="63"/>
      <c r="F6704" s="63"/>
      <c r="G6704" s="191"/>
      <c r="H6704" s="191"/>
      <c r="I6704" s="191"/>
      <c r="J6704" s="191"/>
      <c r="K6704" s="191"/>
      <c r="L6704" s="191"/>
      <c r="M6704" s="191"/>
      <c r="N6704" s="191"/>
    </row>
    <row r="6705" spans="1:14" s="434" customFormat="1">
      <c r="A6705" s="191"/>
      <c r="B6705" s="191"/>
      <c r="C6705" s="63"/>
      <c r="D6705" s="191"/>
      <c r="E6705" s="63"/>
      <c r="F6705" s="63"/>
      <c r="G6705" s="191"/>
      <c r="H6705" s="191"/>
      <c r="I6705" s="191"/>
      <c r="J6705" s="191"/>
      <c r="K6705" s="191"/>
      <c r="L6705" s="191"/>
      <c r="M6705" s="191"/>
      <c r="N6705" s="191"/>
    </row>
    <row r="6706" spans="1:14" s="434" customFormat="1">
      <c r="A6706" s="191"/>
      <c r="B6706" s="191"/>
      <c r="C6706" s="63"/>
      <c r="D6706" s="191"/>
      <c r="E6706" s="63"/>
      <c r="F6706" s="63"/>
      <c r="G6706" s="191"/>
      <c r="H6706" s="191"/>
      <c r="I6706" s="191"/>
      <c r="J6706" s="191"/>
      <c r="K6706" s="191"/>
      <c r="L6706" s="191"/>
      <c r="M6706" s="191"/>
      <c r="N6706" s="191"/>
    </row>
    <row r="6707" spans="1:14" s="434" customFormat="1">
      <c r="A6707" s="191"/>
      <c r="B6707" s="191"/>
      <c r="C6707" s="63"/>
      <c r="D6707" s="191"/>
      <c r="E6707" s="63"/>
      <c r="F6707" s="63"/>
      <c r="G6707" s="191"/>
      <c r="H6707" s="191"/>
      <c r="I6707" s="191"/>
      <c r="J6707" s="191"/>
      <c r="K6707" s="191"/>
      <c r="L6707" s="191"/>
      <c r="M6707" s="191"/>
      <c r="N6707" s="191"/>
    </row>
    <row r="6708" spans="1:14" s="434" customFormat="1">
      <c r="A6708" s="191"/>
      <c r="B6708" s="191"/>
      <c r="C6708" s="63"/>
      <c r="D6708" s="191"/>
      <c r="E6708" s="63"/>
      <c r="F6708" s="63"/>
      <c r="G6708" s="191"/>
      <c r="H6708" s="191"/>
      <c r="I6708" s="191"/>
      <c r="J6708" s="191"/>
      <c r="K6708" s="191"/>
      <c r="L6708" s="191"/>
      <c r="M6708" s="191"/>
      <c r="N6708" s="191"/>
    </row>
    <row r="6709" spans="1:14" s="434" customFormat="1">
      <c r="A6709" s="191"/>
      <c r="B6709" s="191"/>
      <c r="C6709" s="63"/>
      <c r="D6709" s="191"/>
      <c r="E6709" s="63"/>
      <c r="F6709" s="63"/>
      <c r="G6709" s="191"/>
      <c r="H6709" s="191"/>
      <c r="I6709" s="191"/>
      <c r="J6709" s="191"/>
      <c r="K6709" s="191"/>
      <c r="L6709" s="191"/>
      <c r="M6709" s="191"/>
      <c r="N6709" s="191"/>
    </row>
    <row r="6710" spans="1:14" s="434" customFormat="1">
      <c r="A6710" s="191"/>
      <c r="B6710" s="191"/>
      <c r="C6710" s="63"/>
      <c r="D6710" s="191"/>
      <c r="E6710" s="63"/>
      <c r="F6710" s="63"/>
      <c r="G6710" s="191"/>
      <c r="H6710" s="191"/>
      <c r="I6710" s="191"/>
      <c r="J6710" s="191"/>
      <c r="K6710" s="191"/>
      <c r="L6710" s="191"/>
      <c r="M6710" s="191"/>
      <c r="N6710" s="191"/>
    </row>
    <row r="6711" spans="1:14" s="434" customFormat="1">
      <c r="A6711" s="191"/>
      <c r="B6711" s="191"/>
      <c r="C6711" s="63"/>
      <c r="D6711" s="191"/>
      <c r="E6711" s="63"/>
      <c r="F6711" s="63"/>
      <c r="G6711" s="191"/>
      <c r="H6711" s="191"/>
      <c r="I6711" s="191"/>
      <c r="J6711" s="191"/>
      <c r="K6711" s="191"/>
      <c r="L6711" s="191"/>
      <c r="M6711" s="191"/>
      <c r="N6711" s="191"/>
    </row>
    <row r="6712" spans="1:14" s="434" customFormat="1">
      <c r="A6712" s="191"/>
      <c r="B6712" s="191"/>
      <c r="C6712" s="63"/>
      <c r="D6712" s="191"/>
      <c r="E6712" s="63"/>
      <c r="F6712" s="63"/>
      <c r="G6712" s="191"/>
      <c r="H6712" s="191"/>
      <c r="I6712" s="191"/>
      <c r="J6712" s="191"/>
      <c r="K6712" s="191"/>
      <c r="L6712" s="191"/>
      <c r="M6712" s="191"/>
      <c r="N6712" s="191"/>
    </row>
    <row r="6713" spans="1:14" s="434" customFormat="1">
      <c r="A6713" s="191"/>
      <c r="B6713" s="191"/>
      <c r="C6713" s="63"/>
      <c r="D6713" s="191"/>
      <c r="E6713" s="63"/>
      <c r="F6713" s="63"/>
      <c r="G6713" s="191"/>
      <c r="H6713" s="191"/>
      <c r="I6713" s="191"/>
      <c r="J6713" s="191"/>
      <c r="K6713" s="191"/>
      <c r="L6713" s="191"/>
      <c r="M6713" s="191"/>
      <c r="N6713" s="191"/>
    </row>
    <row r="6714" spans="1:14" s="434" customFormat="1">
      <c r="A6714" s="191"/>
      <c r="B6714" s="191"/>
      <c r="C6714" s="63"/>
      <c r="D6714" s="191"/>
      <c r="E6714" s="63"/>
      <c r="F6714" s="63"/>
      <c r="G6714" s="191"/>
      <c r="H6714" s="191"/>
      <c r="I6714" s="191"/>
      <c r="J6714" s="191"/>
      <c r="K6714" s="191"/>
      <c r="L6714" s="191"/>
      <c r="M6714" s="191"/>
      <c r="N6714" s="191"/>
    </row>
    <row r="6715" spans="1:14" s="434" customFormat="1">
      <c r="A6715" s="191"/>
      <c r="B6715" s="191"/>
      <c r="C6715" s="63"/>
      <c r="D6715" s="191"/>
      <c r="E6715" s="63"/>
      <c r="F6715" s="63"/>
      <c r="G6715" s="191"/>
      <c r="H6715" s="191"/>
      <c r="I6715" s="191"/>
      <c r="J6715" s="191"/>
      <c r="K6715" s="191"/>
      <c r="L6715" s="191"/>
      <c r="M6715" s="191"/>
      <c r="N6715" s="191"/>
    </row>
    <row r="6716" spans="1:14" s="434" customFormat="1">
      <c r="A6716" s="191"/>
      <c r="B6716" s="191"/>
      <c r="C6716" s="63"/>
      <c r="D6716" s="191"/>
      <c r="E6716" s="63"/>
      <c r="F6716" s="63"/>
      <c r="G6716" s="191"/>
      <c r="H6716" s="191"/>
      <c r="I6716" s="191"/>
      <c r="J6716" s="191"/>
      <c r="K6716" s="191"/>
      <c r="L6716" s="191"/>
      <c r="M6716" s="191"/>
      <c r="N6716" s="191"/>
    </row>
    <row r="6717" spans="1:14" s="434" customFormat="1">
      <c r="A6717" s="191"/>
      <c r="B6717" s="191"/>
      <c r="C6717" s="63"/>
      <c r="D6717" s="191"/>
      <c r="E6717" s="63"/>
      <c r="F6717" s="63"/>
      <c r="G6717" s="191"/>
      <c r="H6717" s="191"/>
      <c r="I6717" s="191"/>
      <c r="J6717" s="191"/>
      <c r="K6717" s="191"/>
      <c r="L6717" s="191"/>
      <c r="M6717" s="191"/>
      <c r="N6717" s="191"/>
    </row>
    <row r="6718" spans="1:14" s="434" customFormat="1">
      <c r="A6718" s="191"/>
      <c r="B6718" s="191"/>
      <c r="C6718" s="63"/>
      <c r="D6718" s="191"/>
      <c r="E6718" s="63"/>
      <c r="F6718" s="63"/>
      <c r="G6718" s="191"/>
      <c r="H6718" s="191"/>
      <c r="I6718" s="191"/>
      <c r="J6718" s="191"/>
      <c r="K6718" s="191"/>
      <c r="L6718" s="191"/>
      <c r="M6718" s="191"/>
      <c r="N6718" s="191"/>
    </row>
    <row r="6719" spans="1:14" s="434" customFormat="1">
      <c r="A6719" s="191"/>
      <c r="B6719" s="191"/>
      <c r="C6719" s="63"/>
      <c r="D6719" s="191"/>
      <c r="E6719" s="63"/>
      <c r="F6719" s="63"/>
      <c r="G6719" s="191"/>
      <c r="H6719" s="191"/>
      <c r="I6719" s="191"/>
      <c r="J6719" s="191"/>
      <c r="K6719" s="191"/>
      <c r="L6719" s="191"/>
      <c r="M6719" s="191"/>
      <c r="N6719" s="191"/>
    </row>
    <row r="6720" spans="1:14" s="434" customFormat="1">
      <c r="A6720" s="191"/>
      <c r="B6720" s="191"/>
      <c r="C6720" s="63"/>
      <c r="D6720" s="191"/>
      <c r="E6720" s="63"/>
      <c r="F6720" s="63"/>
      <c r="G6720" s="191"/>
      <c r="H6720" s="191"/>
      <c r="I6720" s="191"/>
      <c r="J6720" s="191"/>
      <c r="K6720" s="191"/>
      <c r="L6720" s="191"/>
      <c r="M6720" s="191"/>
      <c r="N6720" s="191"/>
    </row>
    <row r="6721" spans="1:14" s="434" customFormat="1">
      <c r="A6721" s="191"/>
      <c r="B6721" s="191"/>
      <c r="C6721" s="63"/>
      <c r="D6721" s="191"/>
      <c r="E6721" s="63"/>
      <c r="F6721" s="63"/>
      <c r="G6721" s="191"/>
      <c r="H6721" s="191"/>
      <c r="I6721" s="191"/>
      <c r="J6721" s="191"/>
      <c r="K6721" s="191"/>
      <c r="L6721" s="191"/>
      <c r="M6721" s="191"/>
      <c r="N6721" s="191"/>
    </row>
    <row r="6722" spans="1:14" s="434" customFormat="1">
      <c r="A6722" s="191"/>
      <c r="B6722" s="191"/>
      <c r="C6722" s="63"/>
      <c r="D6722" s="191"/>
      <c r="E6722" s="63"/>
      <c r="F6722" s="63"/>
      <c r="G6722" s="191"/>
      <c r="H6722" s="191"/>
      <c r="I6722" s="191"/>
      <c r="J6722" s="191"/>
      <c r="K6722" s="191"/>
      <c r="L6722" s="191"/>
      <c r="M6722" s="191"/>
      <c r="N6722" s="191"/>
    </row>
    <row r="6723" spans="1:14" s="434" customFormat="1">
      <c r="A6723" s="191"/>
      <c r="B6723" s="191"/>
      <c r="C6723" s="63"/>
      <c r="D6723" s="191"/>
      <c r="E6723" s="63"/>
      <c r="F6723" s="63"/>
      <c r="G6723" s="191"/>
      <c r="H6723" s="191"/>
      <c r="I6723" s="191"/>
      <c r="J6723" s="191"/>
      <c r="K6723" s="191"/>
      <c r="L6723" s="191"/>
      <c r="M6723" s="191"/>
      <c r="N6723" s="191"/>
    </row>
    <row r="6724" spans="1:14" s="434" customFormat="1">
      <c r="A6724" s="191"/>
      <c r="B6724" s="191"/>
      <c r="C6724" s="63"/>
      <c r="D6724" s="191"/>
      <c r="E6724" s="63"/>
      <c r="F6724" s="63"/>
      <c r="G6724" s="191"/>
      <c r="H6724" s="191"/>
      <c r="I6724" s="191"/>
      <c r="J6724" s="191"/>
      <c r="K6724" s="191"/>
      <c r="L6724" s="191"/>
      <c r="M6724" s="191"/>
      <c r="N6724" s="191"/>
    </row>
    <row r="6725" spans="1:14" s="434" customFormat="1">
      <c r="A6725" s="191"/>
      <c r="B6725" s="191"/>
      <c r="C6725" s="63"/>
      <c r="D6725" s="191"/>
      <c r="E6725" s="63"/>
      <c r="F6725" s="63"/>
      <c r="G6725" s="191"/>
      <c r="H6725" s="191"/>
      <c r="I6725" s="191"/>
      <c r="J6725" s="191"/>
      <c r="K6725" s="191"/>
      <c r="L6725" s="191"/>
      <c r="M6725" s="191"/>
      <c r="N6725" s="191"/>
    </row>
    <row r="6726" spans="1:14" s="434" customFormat="1">
      <c r="A6726" s="191"/>
      <c r="B6726" s="191"/>
      <c r="C6726" s="63"/>
      <c r="D6726" s="191"/>
      <c r="E6726" s="63"/>
      <c r="F6726" s="63"/>
      <c r="G6726" s="191"/>
      <c r="H6726" s="191"/>
      <c r="I6726" s="191"/>
      <c r="J6726" s="191"/>
      <c r="K6726" s="191"/>
      <c r="L6726" s="191"/>
      <c r="M6726" s="191"/>
      <c r="N6726" s="191"/>
    </row>
    <row r="6727" spans="1:14" s="434" customFormat="1">
      <c r="A6727" s="191"/>
      <c r="B6727" s="191"/>
      <c r="C6727" s="63"/>
      <c r="D6727" s="191"/>
      <c r="E6727" s="63"/>
      <c r="F6727" s="63"/>
      <c r="G6727" s="191"/>
      <c r="H6727" s="191"/>
      <c r="I6727" s="191"/>
      <c r="J6727" s="191"/>
      <c r="K6727" s="191"/>
      <c r="L6727" s="191"/>
      <c r="M6727" s="191"/>
      <c r="N6727" s="191"/>
    </row>
    <row r="6728" spans="1:14" s="434" customFormat="1">
      <c r="A6728" s="191"/>
      <c r="B6728" s="191"/>
      <c r="C6728" s="63"/>
      <c r="D6728" s="191"/>
      <c r="E6728" s="63"/>
      <c r="F6728" s="63"/>
      <c r="G6728" s="191"/>
      <c r="H6728" s="191"/>
      <c r="I6728" s="191"/>
      <c r="J6728" s="191"/>
      <c r="K6728" s="191"/>
      <c r="L6728" s="191"/>
      <c r="M6728" s="191"/>
      <c r="N6728" s="191"/>
    </row>
    <row r="6729" spans="1:14" s="434" customFormat="1">
      <c r="A6729" s="191"/>
      <c r="B6729" s="191"/>
      <c r="C6729" s="63"/>
      <c r="D6729" s="191"/>
      <c r="E6729" s="63"/>
      <c r="F6729" s="63"/>
      <c r="G6729" s="191"/>
      <c r="H6729" s="191"/>
      <c r="I6729" s="191"/>
      <c r="J6729" s="191"/>
      <c r="K6729" s="191"/>
      <c r="L6729" s="191"/>
      <c r="M6729" s="191"/>
      <c r="N6729" s="191"/>
    </row>
    <row r="6730" spans="1:14" s="434" customFormat="1">
      <c r="A6730" s="191"/>
      <c r="B6730" s="191"/>
      <c r="C6730" s="63"/>
      <c r="D6730" s="191"/>
      <c r="E6730" s="63"/>
      <c r="F6730" s="63"/>
      <c r="G6730" s="191"/>
      <c r="H6730" s="191"/>
      <c r="I6730" s="191"/>
      <c r="J6730" s="191"/>
      <c r="K6730" s="191"/>
      <c r="L6730" s="191"/>
      <c r="M6730" s="191"/>
      <c r="N6730" s="191"/>
    </row>
    <row r="6731" spans="1:14" s="434" customFormat="1">
      <c r="A6731" s="191"/>
      <c r="B6731" s="191"/>
      <c r="C6731" s="63"/>
      <c r="D6731" s="191"/>
      <c r="E6731" s="63"/>
      <c r="F6731" s="63"/>
      <c r="G6731" s="191"/>
      <c r="H6731" s="191"/>
      <c r="I6731" s="191"/>
      <c r="J6731" s="191"/>
      <c r="K6731" s="191"/>
      <c r="L6731" s="191"/>
      <c r="M6731" s="191"/>
      <c r="N6731" s="191"/>
    </row>
    <row r="6732" spans="1:14" s="434" customFormat="1">
      <c r="A6732" s="191"/>
      <c r="B6732" s="191"/>
      <c r="C6732" s="63"/>
      <c r="D6732" s="191"/>
      <c r="E6732" s="63"/>
      <c r="F6732" s="63"/>
      <c r="G6732" s="191"/>
      <c r="H6732" s="191"/>
      <c r="I6732" s="191"/>
      <c r="J6732" s="191"/>
      <c r="K6732" s="191"/>
      <c r="L6732" s="191"/>
      <c r="M6732" s="191"/>
      <c r="N6732" s="191"/>
    </row>
    <row r="6733" spans="1:14" s="434" customFormat="1">
      <c r="A6733" s="191"/>
      <c r="B6733" s="191"/>
      <c r="C6733" s="63"/>
      <c r="D6733" s="191"/>
      <c r="E6733" s="63"/>
      <c r="F6733" s="63"/>
      <c r="G6733" s="191"/>
      <c r="H6733" s="191"/>
      <c r="I6733" s="191"/>
      <c r="J6733" s="191"/>
      <c r="K6733" s="191"/>
      <c r="L6733" s="191"/>
      <c r="M6733" s="191"/>
      <c r="N6733" s="191"/>
    </row>
    <row r="6734" spans="1:14" s="434" customFormat="1">
      <c r="A6734" s="191"/>
      <c r="B6734" s="191"/>
      <c r="C6734" s="63"/>
      <c r="D6734" s="191"/>
      <c r="E6734" s="63"/>
      <c r="F6734" s="63"/>
      <c r="G6734" s="191"/>
      <c r="H6734" s="191"/>
      <c r="I6734" s="191"/>
      <c r="J6734" s="191"/>
      <c r="K6734" s="191"/>
      <c r="L6734" s="191"/>
      <c r="M6734" s="191"/>
      <c r="N6734" s="191"/>
    </row>
    <row r="6735" spans="1:14" s="434" customFormat="1">
      <c r="A6735" s="191"/>
      <c r="B6735" s="191"/>
      <c r="C6735" s="63"/>
      <c r="D6735" s="191"/>
      <c r="E6735" s="63"/>
      <c r="F6735" s="63"/>
      <c r="G6735" s="191"/>
      <c r="H6735" s="191"/>
      <c r="I6735" s="191"/>
      <c r="J6735" s="191"/>
      <c r="K6735" s="191"/>
      <c r="L6735" s="191"/>
      <c r="M6735" s="191"/>
      <c r="N6735" s="191"/>
    </row>
    <row r="6736" spans="1:14" s="434" customFormat="1">
      <c r="A6736" s="191"/>
      <c r="B6736" s="191"/>
      <c r="C6736" s="63"/>
      <c r="D6736" s="191"/>
      <c r="E6736" s="63"/>
      <c r="F6736" s="63"/>
      <c r="G6736" s="191"/>
      <c r="H6736" s="191"/>
      <c r="I6736" s="191"/>
      <c r="J6736" s="191"/>
      <c r="K6736" s="191"/>
      <c r="L6736" s="191"/>
      <c r="M6736" s="191"/>
      <c r="N6736" s="191"/>
    </row>
    <row r="6737" spans="1:14" s="434" customFormat="1">
      <c r="A6737" s="191"/>
      <c r="B6737" s="191"/>
      <c r="C6737" s="63"/>
      <c r="D6737" s="191"/>
      <c r="E6737" s="63"/>
      <c r="F6737" s="63"/>
      <c r="G6737" s="191"/>
      <c r="H6737" s="191"/>
      <c r="I6737" s="191"/>
      <c r="J6737" s="191"/>
      <c r="K6737" s="191"/>
      <c r="L6737" s="191"/>
      <c r="M6737" s="191"/>
      <c r="N6737" s="191"/>
    </row>
    <row r="6738" spans="1:14" s="434" customFormat="1">
      <c r="A6738" s="191"/>
      <c r="B6738" s="191"/>
      <c r="C6738" s="63"/>
      <c r="D6738" s="191"/>
      <c r="E6738" s="63"/>
      <c r="F6738" s="63"/>
      <c r="G6738" s="191"/>
      <c r="H6738" s="191"/>
      <c r="I6738" s="191"/>
      <c r="J6738" s="191"/>
      <c r="K6738" s="191"/>
      <c r="L6738" s="191"/>
      <c r="M6738" s="191"/>
      <c r="N6738" s="191"/>
    </row>
    <row r="6739" spans="1:14" s="434" customFormat="1">
      <c r="A6739" s="191"/>
      <c r="B6739" s="191"/>
      <c r="C6739" s="63"/>
      <c r="D6739" s="191"/>
      <c r="E6739" s="63"/>
      <c r="F6739" s="63"/>
      <c r="G6739" s="191"/>
      <c r="H6739" s="191"/>
      <c r="I6739" s="191"/>
      <c r="J6739" s="191"/>
      <c r="K6739" s="191"/>
      <c r="L6739" s="191"/>
      <c r="M6739" s="191"/>
      <c r="N6739" s="191"/>
    </row>
    <row r="6740" spans="1:14" s="434" customFormat="1">
      <c r="A6740" s="191"/>
      <c r="B6740" s="191"/>
      <c r="C6740" s="63"/>
      <c r="D6740" s="191"/>
      <c r="E6740" s="63"/>
      <c r="F6740" s="63"/>
      <c r="G6740" s="191"/>
      <c r="H6740" s="191"/>
      <c r="I6740" s="191"/>
      <c r="J6740" s="191"/>
      <c r="K6740" s="191"/>
      <c r="L6740" s="191"/>
      <c r="M6740" s="191"/>
      <c r="N6740" s="191"/>
    </row>
    <row r="6741" spans="1:14" s="434" customFormat="1">
      <c r="A6741" s="191"/>
      <c r="B6741" s="191"/>
      <c r="C6741" s="63"/>
      <c r="D6741" s="191"/>
      <c r="E6741" s="63"/>
      <c r="F6741" s="63"/>
      <c r="G6741" s="191"/>
      <c r="H6741" s="191"/>
      <c r="I6741" s="191"/>
      <c r="J6741" s="191"/>
      <c r="K6741" s="191"/>
      <c r="L6741" s="191"/>
      <c r="M6741" s="191"/>
      <c r="N6741" s="191"/>
    </row>
    <row r="6742" spans="1:14" s="434" customFormat="1">
      <c r="A6742" s="191"/>
      <c r="B6742" s="191"/>
      <c r="C6742" s="63"/>
      <c r="D6742" s="191"/>
      <c r="E6742" s="63"/>
      <c r="F6742" s="63"/>
      <c r="G6742" s="191"/>
      <c r="H6742" s="191"/>
      <c r="I6742" s="191"/>
      <c r="J6742" s="191"/>
      <c r="K6742" s="191"/>
      <c r="L6742" s="191"/>
      <c r="M6742" s="191"/>
      <c r="N6742" s="191"/>
    </row>
    <row r="6743" spans="1:14" s="434" customFormat="1">
      <c r="A6743" s="191"/>
      <c r="B6743" s="191"/>
      <c r="C6743" s="63"/>
      <c r="D6743" s="191"/>
      <c r="E6743" s="63"/>
      <c r="F6743" s="63"/>
      <c r="G6743" s="191"/>
      <c r="H6743" s="191"/>
      <c r="I6743" s="191"/>
      <c r="J6743" s="191"/>
      <c r="K6743" s="191"/>
      <c r="L6743" s="191"/>
      <c r="M6743" s="191"/>
      <c r="N6743" s="191"/>
    </row>
    <row r="6744" spans="1:14" s="434" customFormat="1">
      <c r="A6744" s="191"/>
      <c r="B6744" s="191"/>
      <c r="C6744" s="63"/>
      <c r="D6744" s="191"/>
      <c r="E6744" s="63"/>
      <c r="F6744" s="63"/>
      <c r="G6744" s="191"/>
      <c r="H6744" s="191"/>
      <c r="I6744" s="191"/>
      <c r="J6744" s="191"/>
      <c r="K6744" s="191"/>
      <c r="L6744" s="191"/>
      <c r="M6744" s="191"/>
      <c r="N6744" s="191"/>
    </row>
    <row r="6745" spans="1:14" s="434" customFormat="1">
      <c r="A6745" s="191"/>
      <c r="B6745" s="191"/>
      <c r="C6745" s="63"/>
      <c r="D6745" s="191"/>
      <c r="E6745" s="63"/>
      <c r="F6745" s="63"/>
      <c r="G6745" s="191"/>
      <c r="H6745" s="191"/>
      <c r="I6745" s="191"/>
      <c r="J6745" s="191"/>
      <c r="K6745" s="191"/>
      <c r="L6745" s="191"/>
      <c r="M6745" s="191"/>
      <c r="N6745" s="191"/>
    </row>
    <row r="6746" spans="1:14" s="434" customFormat="1">
      <c r="A6746" s="191"/>
      <c r="B6746" s="191"/>
      <c r="C6746" s="63"/>
      <c r="D6746" s="191"/>
      <c r="E6746" s="63"/>
      <c r="F6746" s="63"/>
      <c r="G6746" s="191"/>
      <c r="H6746" s="191"/>
      <c r="I6746" s="191"/>
      <c r="J6746" s="191"/>
      <c r="K6746" s="191"/>
      <c r="L6746" s="191"/>
      <c r="M6746" s="191"/>
      <c r="N6746" s="191"/>
    </row>
    <row r="6747" spans="1:14" s="434" customFormat="1">
      <c r="A6747" s="191"/>
      <c r="B6747" s="191"/>
      <c r="C6747" s="63"/>
      <c r="D6747" s="191"/>
      <c r="E6747" s="63"/>
      <c r="F6747" s="63"/>
      <c r="G6747" s="191"/>
      <c r="H6747" s="191"/>
      <c r="I6747" s="191"/>
      <c r="J6747" s="191"/>
      <c r="K6747" s="191"/>
      <c r="L6747" s="191"/>
      <c r="M6747" s="191"/>
      <c r="N6747" s="191"/>
    </row>
    <row r="6748" spans="1:14" s="434" customFormat="1">
      <c r="A6748" s="191"/>
      <c r="B6748" s="191"/>
      <c r="C6748" s="63"/>
      <c r="D6748" s="191"/>
      <c r="E6748" s="63"/>
      <c r="F6748" s="63"/>
      <c r="G6748" s="191"/>
      <c r="H6748" s="191"/>
      <c r="I6748" s="191"/>
      <c r="J6748" s="191"/>
      <c r="K6748" s="191"/>
      <c r="L6748" s="191"/>
      <c r="M6748" s="191"/>
      <c r="N6748" s="191"/>
    </row>
    <row r="6749" spans="1:14" s="434" customFormat="1">
      <c r="A6749" s="191"/>
      <c r="B6749" s="191"/>
      <c r="C6749" s="63"/>
      <c r="D6749" s="191"/>
      <c r="E6749" s="63"/>
      <c r="F6749" s="63"/>
      <c r="G6749" s="191"/>
      <c r="H6749" s="191"/>
      <c r="I6749" s="191"/>
      <c r="J6749" s="191"/>
      <c r="K6749" s="191"/>
      <c r="L6749" s="191"/>
      <c r="M6749" s="191"/>
      <c r="N6749" s="191"/>
    </row>
    <row r="6750" spans="1:14" s="434" customFormat="1">
      <c r="A6750" s="191"/>
      <c r="B6750" s="191"/>
      <c r="C6750" s="63"/>
      <c r="D6750" s="191"/>
      <c r="E6750" s="63"/>
      <c r="F6750" s="63"/>
      <c r="G6750" s="191"/>
      <c r="H6750" s="191"/>
      <c r="I6750" s="191"/>
      <c r="J6750" s="191"/>
      <c r="K6750" s="191"/>
      <c r="L6750" s="191"/>
      <c r="M6750" s="191"/>
      <c r="N6750" s="191"/>
    </row>
    <row r="6751" spans="1:14" s="434" customFormat="1">
      <c r="A6751" s="191"/>
      <c r="B6751" s="191"/>
      <c r="C6751" s="63"/>
      <c r="D6751" s="191"/>
      <c r="E6751" s="63"/>
      <c r="F6751" s="63"/>
      <c r="G6751" s="191"/>
      <c r="H6751" s="191"/>
      <c r="I6751" s="191"/>
      <c r="J6751" s="191"/>
      <c r="K6751" s="191"/>
      <c r="L6751" s="191"/>
      <c r="M6751" s="191"/>
      <c r="N6751" s="191"/>
    </row>
    <row r="6752" spans="1:14" s="434" customFormat="1">
      <c r="A6752" s="191"/>
      <c r="B6752" s="191"/>
      <c r="C6752" s="63"/>
      <c r="D6752" s="191"/>
      <c r="E6752" s="63"/>
      <c r="F6752" s="63"/>
      <c r="G6752" s="191"/>
      <c r="H6752" s="191"/>
      <c r="I6752" s="191"/>
      <c r="J6752" s="191"/>
      <c r="K6752" s="191"/>
      <c r="L6752" s="191"/>
      <c r="M6752" s="191"/>
      <c r="N6752" s="191"/>
    </row>
    <row r="6753" spans="1:14" s="434" customFormat="1">
      <c r="A6753" s="191"/>
      <c r="B6753" s="191"/>
      <c r="C6753" s="63"/>
      <c r="D6753" s="191"/>
      <c r="E6753" s="63"/>
      <c r="F6753" s="63"/>
      <c r="G6753" s="191"/>
      <c r="H6753" s="191"/>
      <c r="I6753" s="191"/>
      <c r="J6753" s="191"/>
      <c r="K6753" s="191"/>
      <c r="L6753" s="191"/>
      <c r="M6753" s="191"/>
      <c r="N6753" s="191"/>
    </row>
    <row r="6754" spans="1:14" s="434" customFormat="1">
      <c r="A6754" s="191"/>
      <c r="B6754" s="191"/>
      <c r="C6754" s="63"/>
      <c r="D6754" s="191"/>
      <c r="E6754" s="63"/>
      <c r="F6754" s="63"/>
      <c r="G6754" s="191"/>
      <c r="H6754" s="191"/>
      <c r="I6754" s="191"/>
      <c r="J6754" s="191"/>
      <c r="K6754" s="191"/>
      <c r="L6754" s="191"/>
      <c r="M6754" s="191"/>
      <c r="N6754" s="191"/>
    </row>
    <row r="6755" spans="1:14" s="434" customFormat="1">
      <c r="A6755" s="191"/>
      <c r="B6755" s="191"/>
      <c r="C6755" s="63"/>
      <c r="D6755" s="191"/>
      <c r="E6755" s="63"/>
      <c r="F6755" s="63"/>
      <c r="G6755" s="191"/>
      <c r="H6755" s="191"/>
      <c r="I6755" s="191"/>
      <c r="J6755" s="191"/>
      <c r="K6755" s="191"/>
      <c r="L6755" s="191"/>
      <c r="M6755" s="191"/>
      <c r="N6755" s="191"/>
    </row>
    <row r="6756" spans="1:14" s="434" customFormat="1">
      <c r="A6756" s="191"/>
      <c r="B6756" s="191"/>
      <c r="C6756" s="63"/>
      <c r="D6756" s="191"/>
      <c r="E6756" s="63"/>
      <c r="F6756" s="63"/>
      <c r="G6756" s="191"/>
      <c r="H6756" s="191"/>
      <c r="I6756" s="191"/>
      <c r="J6756" s="191"/>
      <c r="K6756" s="191"/>
      <c r="L6756" s="191"/>
      <c r="M6756" s="191"/>
      <c r="N6756" s="191"/>
    </row>
    <row r="6757" spans="1:14" s="434" customFormat="1">
      <c r="A6757" s="191"/>
      <c r="B6757" s="191"/>
      <c r="C6757" s="63"/>
      <c r="D6757" s="191"/>
      <c r="E6757" s="63"/>
      <c r="F6757" s="63"/>
      <c r="G6757" s="191"/>
      <c r="H6757" s="191"/>
      <c r="I6757" s="191"/>
      <c r="J6757" s="191"/>
      <c r="K6757" s="191"/>
      <c r="L6757" s="191"/>
      <c r="M6757" s="191"/>
      <c r="N6757" s="191"/>
    </row>
    <row r="6758" spans="1:14" s="434" customFormat="1">
      <c r="A6758" s="191"/>
      <c r="B6758" s="191"/>
      <c r="C6758" s="63"/>
      <c r="D6758" s="191"/>
      <c r="E6758" s="63"/>
      <c r="F6758" s="63"/>
      <c r="G6758" s="191"/>
      <c r="H6758" s="191"/>
      <c r="I6758" s="191"/>
      <c r="J6758" s="191"/>
      <c r="K6758" s="191"/>
      <c r="L6758" s="191"/>
      <c r="M6758" s="191"/>
      <c r="N6758" s="191"/>
    </row>
    <row r="6759" spans="1:14" s="434" customFormat="1">
      <c r="A6759" s="191"/>
      <c r="B6759" s="191"/>
      <c r="C6759" s="63"/>
      <c r="D6759" s="191"/>
      <c r="E6759" s="63"/>
      <c r="F6759" s="63"/>
      <c r="G6759" s="191"/>
      <c r="H6759" s="191"/>
      <c r="I6759" s="191"/>
      <c r="J6759" s="191"/>
      <c r="K6759" s="191"/>
      <c r="L6759" s="191"/>
      <c r="M6759" s="191"/>
      <c r="N6759" s="191"/>
    </row>
    <row r="6760" spans="1:14" s="434" customFormat="1">
      <c r="A6760" s="191"/>
      <c r="B6760" s="191"/>
      <c r="C6760" s="63"/>
      <c r="D6760" s="191"/>
      <c r="E6760" s="63"/>
      <c r="F6760" s="63"/>
      <c r="G6760" s="191"/>
      <c r="H6760" s="191"/>
      <c r="I6760" s="191"/>
      <c r="J6760" s="191"/>
      <c r="K6760" s="191"/>
      <c r="L6760" s="191"/>
      <c r="M6760" s="191"/>
      <c r="N6760" s="191"/>
    </row>
    <row r="6761" spans="1:14" s="434" customFormat="1">
      <c r="A6761" s="191"/>
      <c r="B6761" s="191"/>
      <c r="C6761" s="63"/>
      <c r="D6761" s="191"/>
      <c r="E6761" s="63"/>
      <c r="F6761" s="63"/>
      <c r="G6761" s="191"/>
      <c r="H6761" s="191"/>
      <c r="I6761" s="191"/>
      <c r="J6761" s="191"/>
      <c r="K6761" s="191"/>
      <c r="L6761" s="191"/>
      <c r="M6761" s="191"/>
      <c r="N6761" s="191"/>
    </row>
    <row r="6762" spans="1:14" s="434" customFormat="1">
      <c r="A6762" s="191"/>
      <c r="B6762" s="191"/>
      <c r="C6762" s="63"/>
      <c r="D6762" s="191"/>
      <c r="E6762" s="63"/>
      <c r="F6762" s="63"/>
      <c r="G6762" s="191"/>
      <c r="H6762" s="191"/>
      <c r="I6762" s="191"/>
      <c r="J6762" s="191"/>
      <c r="K6762" s="191"/>
      <c r="L6762" s="191"/>
      <c r="M6762" s="191"/>
      <c r="N6762" s="191"/>
    </row>
    <row r="6763" spans="1:14" s="434" customFormat="1">
      <c r="A6763" s="191"/>
      <c r="B6763" s="191"/>
      <c r="C6763" s="63"/>
      <c r="D6763" s="191"/>
      <c r="E6763" s="63"/>
      <c r="F6763" s="63"/>
      <c r="G6763" s="191"/>
      <c r="H6763" s="191"/>
      <c r="I6763" s="191"/>
      <c r="J6763" s="191"/>
      <c r="K6763" s="191"/>
      <c r="L6763" s="191"/>
      <c r="M6763" s="191"/>
      <c r="N6763" s="191"/>
    </row>
    <row r="6764" spans="1:14" s="434" customFormat="1">
      <c r="A6764" s="191"/>
      <c r="B6764" s="191"/>
      <c r="C6764" s="63"/>
      <c r="D6764" s="191"/>
      <c r="E6764" s="63"/>
      <c r="F6764" s="63"/>
      <c r="G6764" s="191"/>
      <c r="H6764" s="191"/>
      <c r="I6764" s="191"/>
      <c r="J6764" s="191"/>
      <c r="K6764" s="191"/>
      <c r="L6764" s="191"/>
      <c r="M6764" s="191"/>
      <c r="N6764" s="191"/>
    </row>
    <row r="6765" spans="1:14" s="434" customFormat="1">
      <c r="A6765" s="191"/>
      <c r="B6765" s="191"/>
      <c r="C6765" s="63"/>
      <c r="D6765" s="191"/>
      <c r="E6765" s="63"/>
      <c r="F6765" s="63"/>
      <c r="G6765" s="191"/>
      <c r="H6765" s="191"/>
      <c r="I6765" s="191"/>
      <c r="J6765" s="191"/>
      <c r="K6765" s="191"/>
      <c r="L6765" s="191"/>
      <c r="M6765" s="191"/>
      <c r="N6765" s="191"/>
    </row>
    <row r="6766" spans="1:14" s="434" customFormat="1">
      <c r="A6766" s="191"/>
      <c r="B6766" s="191"/>
      <c r="C6766" s="63"/>
      <c r="D6766" s="191"/>
      <c r="E6766" s="63"/>
      <c r="F6766" s="63"/>
      <c r="G6766" s="191"/>
      <c r="H6766" s="191"/>
      <c r="I6766" s="191"/>
      <c r="J6766" s="191"/>
      <c r="K6766" s="191"/>
      <c r="L6766" s="191"/>
      <c r="M6766" s="191"/>
      <c r="N6766" s="191"/>
    </row>
    <row r="6767" spans="1:14" s="434" customFormat="1">
      <c r="A6767" s="191"/>
      <c r="B6767" s="191"/>
      <c r="C6767" s="63"/>
      <c r="D6767" s="191"/>
      <c r="E6767" s="63"/>
      <c r="F6767" s="63"/>
      <c r="G6767" s="191"/>
      <c r="H6767" s="191"/>
      <c r="I6767" s="191"/>
      <c r="J6767" s="191"/>
      <c r="K6767" s="191"/>
      <c r="L6767" s="191"/>
      <c r="M6767" s="191"/>
      <c r="N6767" s="191"/>
    </row>
    <row r="6768" spans="1:14" s="434" customFormat="1">
      <c r="A6768" s="191"/>
      <c r="B6768" s="191"/>
      <c r="C6768" s="63"/>
      <c r="D6768" s="191"/>
      <c r="E6768" s="63"/>
      <c r="F6768" s="63"/>
      <c r="G6768" s="191"/>
      <c r="H6768" s="191"/>
      <c r="I6768" s="191"/>
      <c r="J6768" s="191"/>
      <c r="K6768" s="191"/>
      <c r="L6768" s="191"/>
      <c r="M6768" s="191"/>
      <c r="N6768" s="191"/>
    </row>
    <row r="6769" spans="1:14" s="434" customFormat="1">
      <c r="A6769" s="191"/>
      <c r="B6769" s="191"/>
      <c r="C6769" s="63"/>
      <c r="D6769" s="191"/>
      <c r="E6769" s="63"/>
      <c r="F6769" s="63"/>
      <c r="G6769" s="191"/>
      <c r="H6769" s="191"/>
      <c r="I6769" s="191"/>
      <c r="J6769" s="191"/>
      <c r="K6769" s="191"/>
      <c r="L6769" s="191"/>
      <c r="M6769" s="191"/>
      <c r="N6769" s="191"/>
    </row>
    <row r="6770" spans="1:14" s="434" customFormat="1">
      <c r="A6770" s="191"/>
      <c r="B6770" s="191"/>
      <c r="C6770" s="63"/>
      <c r="D6770" s="191"/>
      <c r="E6770" s="63"/>
      <c r="F6770" s="63"/>
      <c r="G6770" s="191"/>
      <c r="H6770" s="191"/>
      <c r="I6770" s="191"/>
      <c r="J6770" s="191"/>
      <c r="K6770" s="191"/>
      <c r="L6770" s="191"/>
      <c r="M6770" s="191"/>
      <c r="N6770" s="191"/>
    </row>
    <row r="6771" spans="1:14" s="434" customFormat="1">
      <c r="A6771" s="191"/>
      <c r="B6771" s="191"/>
      <c r="C6771" s="63"/>
      <c r="D6771" s="191"/>
      <c r="E6771" s="63"/>
      <c r="F6771" s="63"/>
      <c r="G6771" s="191"/>
      <c r="H6771" s="191"/>
      <c r="I6771" s="191"/>
      <c r="J6771" s="191"/>
      <c r="K6771" s="191"/>
      <c r="L6771" s="191"/>
      <c r="M6771" s="191"/>
      <c r="N6771" s="191"/>
    </row>
    <row r="6772" spans="1:14" s="434" customFormat="1">
      <c r="A6772" s="191"/>
      <c r="B6772" s="191"/>
      <c r="C6772" s="63"/>
      <c r="D6772" s="191"/>
      <c r="E6772" s="63"/>
      <c r="F6772" s="63"/>
      <c r="G6772" s="191"/>
      <c r="H6772" s="191"/>
      <c r="I6772" s="191"/>
      <c r="J6772" s="191"/>
      <c r="K6772" s="191"/>
      <c r="L6772" s="191"/>
      <c r="M6772" s="191"/>
      <c r="N6772" s="191"/>
    </row>
    <row r="6773" spans="1:14" s="434" customFormat="1">
      <c r="A6773" s="191"/>
      <c r="B6773" s="191"/>
      <c r="C6773" s="63"/>
      <c r="D6773" s="191"/>
      <c r="E6773" s="63"/>
      <c r="F6773" s="63"/>
      <c r="G6773" s="191"/>
      <c r="H6773" s="191"/>
      <c r="I6773" s="191"/>
      <c r="J6773" s="191"/>
      <c r="K6773" s="191"/>
      <c r="L6773" s="191"/>
      <c r="M6773" s="191"/>
      <c r="N6773" s="191"/>
    </row>
    <row r="6774" spans="1:14" s="434" customFormat="1">
      <c r="A6774" s="191"/>
      <c r="B6774" s="191"/>
      <c r="C6774" s="63"/>
      <c r="D6774" s="191"/>
      <c r="E6774" s="63"/>
      <c r="F6774" s="63"/>
      <c r="G6774" s="191"/>
      <c r="H6774" s="191"/>
      <c r="I6774" s="191"/>
      <c r="J6774" s="191"/>
      <c r="K6774" s="191"/>
      <c r="L6774" s="191"/>
      <c r="M6774" s="191"/>
      <c r="N6774" s="191"/>
    </row>
    <row r="6775" spans="1:14" s="434" customFormat="1">
      <c r="A6775" s="191"/>
      <c r="B6775" s="191"/>
      <c r="C6775" s="63"/>
      <c r="D6775" s="191"/>
      <c r="E6775" s="63"/>
      <c r="F6775" s="63"/>
      <c r="G6775" s="191"/>
      <c r="H6775" s="191"/>
      <c r="I6775" s="191"/>
      <c r="J6775" s="191"/>
      <c r="K6775" s="191"/>
      <c r="L6775" s="191"/>
      <c r="M6775" s="191"/>
      <c r="N6775" s="191"/>
    </row>
    <row r="6776" spans="1:14" s="434" customFormat="1">
      <c r="A6776" s="191"/>
      <c r="B6776" s="191"/>
      <c r="C6776" s="63"/>
      <c r="D6776" s="191"/>
      <c r="E6776" s="63"/>
      <c r="F6776" s="63"/>
      <c r="G6776" s="191"/>
      <c r="H6776" s="191"/>
      <c r="I6776" s="191"/>
      <c r="J6776" s="191"/>
      <c r="K6776" s="191"/>
      <c r="L6776" s="191"/>
      <c r="M6776" s="191"/>
      <c r="N6776" s="191"/>
    </row>
    <row r="6777" spans="1:14" s="434" customFormat="1">
      <c r="A6777" s="191"/>
      <c r="B6777" s="191"/>
      <c r="C6777" s="63"/>
      <c r="D6777" s="191"/>
      <c r="E6777" s="63"/>
      <c r="F6777" s="63"/>
      <c r="G6777" s="191"/>
      <c r="H6777" s="191"/>
      <c r="I6777" s="191"/>
      <c r="J6777" s="191"/>
      <c r="K6777" s="191"/>
      <c r="L6777" s="191"/>
      <c r="M6777" s="191"/>
      <c r="N6777" s="191"/>
    </row>
    <row r="6778" spans="1:14" s="434" customFormat="1">
      <c r="A6778" s="191"/>
      <c r="B6778" s="191"/>
      <c r="C6778" s="63"/>
      <c r="D6778" s="191"/>
      <c r="E6778" s="63"/>
      <c r="F6778" s="63"/>
      <c r="G6778" s="191"/>
      <c r="H6778" s="191"/>
      <c r="I6778" s="191"/>
      <c r="J6778" s="191"/>
      <c r="K6778" s="191"/>
      <c r="L6778" s="191"/>
      <c r="M6778" s="191"/>
      <c r="N6778" s="191"/>
    </row>
    <row r="6779" spans="1:14" s="434" customFormat="1">
      <c r="A6779" s="191"/>
      <c r="B6779" s="191"/>
      <c r="C6779" s="63"/>
      <c r="D6779" s="191"/>
      <c r="E6779" s="63"/>
      <c r="F6779" s="63"/>
      <c r="G6779" s="191"/>
      <c r="H6779" s="191"/>
      <c r="I6779" s="191"/>
      <c r="J6779" s="191"/>
      <c r="K6779" s="191"/>
      <c r="L6779" s="191"/>
      <c r="M6779" s="191"/>
      <c r="N6779" s="191"/>
    </row>
    <row r="6780" spans="1:14" s="434" customFormat="1">
      <c r="A6780" s="191"/>
      <c r="B6780" s="191"/>
      <c r="C6780" s="63"/>
      <c r="D6780" s="191"/>
      <c r="E6780" s="63"/>
      <c r="F6780" s="63"/>
      <c r="G6780" s="191"/>
      <c r="H6780" s="191"/>
      <c r="I6780" s="191"/>
      <c r="J6780" s="191"/>
      <c r="K6780" s="191"/>
      <c r="L6780" s="191"/>
      <c r="M6780" s="191"/>
      <c r="N6780" s="191"/>
    </row>
    <row r="6781" spans="1:14" s="434" customFormat="1">
      <c r="A6781" s="191"/>
      <c r="B6781" s="191"/>
      <c r="C6781" s="63"/>
      <c r="D6781" s="191"/>
      <c r="E6781" s="63"/>
      <c r="F6781" s="63"/>
      <c r="G6781" s="191"/>
      <c r="H6781" s="191"/>
      <c r="I6781" s="191"/>
      <c r="J6781" s="191"/>
      <c r="K6781" s="191"/>
      <c r="L6781" s="191"/>
      <c r="M6781" s="191"/>
      <c r="N6781" s="191"/>
    </row>
    <row r="6782" spans="1:14" s="434" customFormat="1">
      <c r="A6782" s="191"/>
      <c r="B6782" s="191"/>
      <c r="C6782" s="63"/>
      <c r="D6782" s="191"/>
      <c r="E6782" s="63"/>
      <c r="F6782" s="63"/>
      <c r="G6782" s="191"/>
      <c r="H6782" s="191"/>
      <c r="I6782" s="191"/>
      <c r="J6782" s="191"/>
      <c r="K6782" s="191"/>
      <c r="L6782" s="191"/>
      <c r="M6782" s="191"/>
      <c r="N6782" s="191"/>
    </row>
    <row r="6783" spans="1:14" s="434" customFormat="1">
      <c r="A6783" s="191"/>
      <c r="B6783" s="191"/>
      <c r="C6783" s="63"/>
      <c r="D6783" s="191"/>
      <c r="E6783" s="63"/>
      <c r="F6783" s="63"/>
      <c r="G6783" s="191"/>
      <c r="H6783" s="191"/>
      <c r="I6783" s="191"/>
      <c r="J6783" s="191"/>
      <c r="K6783" s="191"/>
      <c r="L6783" s="191"/>
      <c r="M6783" s="191"/>
      <c r="N6783" s="191"/>
    </row>
    <row r="6784" spans="1:14" s="434" customFormat="1">
      <c r="A6784" s="191"/>
      <c r="B6784" s="191"/>
      <c r="C6784" s="63"/>
      <c r="D6784" s="191"/>
      <c r="E6784" s="63"/>
      <c r="F6784" s="63"/>
      <c r="G6784" s="191"/>
      <c r="H6784" s="191"/>
      <c r="I6784" s="191"/>
      <c r="J6784" s="191"/>
      <c r="K6784" s="191"/>
      <c r="L6784" s="191"/>
      <c r="M6784" s="191"/>
      <c r="N6784" s="191"/>
    </row>
    <row r="6785" spans="1:14" s="434" customFormat="1">
      <c r="A6785" s="191"/>
      <c r="B6785" s="191"/>
      <c r="C6785" s="63"/>
      <c r="D6785" s="191"/>
      <c r="E6785" s="63"/>
      <c r="F6785" s="63"/>
      <c r="G6785" s="191"/>
      <c r="H6785" s="191"/>
      <c r="I6785" s="191"/>
      <c r="J6785" s="191"/>
      <c r="K6785" s="191"/>
      <c r="L6785" s="191"/>
      <c r="M6785" s="191"/>
      <c r="N6785" s="191"/>
    </row>
    <row r="6786" spans="1:14" s="434" customFormat="1">
      <c r="A6786" s="191"/>
      <c r="B6786" s="191"/>
      <c r="C6786" s="63"/>
      <c r="D6786" s="191"/>
      <c r="E6786" s="63"/>
      <c r="F6786" s="63"/>
      <c r="G6786" s="191"/>
      <c r="H6786" s="191"/>
      <c r="I6786" s="191"/>
      <c r="J6786" s="191"/>
      <c r="K6786" s="191"/>
      <c r="L6786" s="191"/>
      <c r="M6786" s="191"/>
      <c r="N6786" s="191"/>
    </row>
    <row r="6787" spans="1:14" s="434" customFormat="1">
      <c r="A6787" s="191"/>
      <c r="B6787" s="191"/>
      <c r="C6787" s="63"/>
      <c r="D6787" s="191"/>
      <c r="E6787" s="63"/>
      <c r="F6787" s="63"/>
      <c r="G6787" s="191"/>
      <c r="H6787" s="191"/>
      <c r="I6787" s="191"/>
      <c r="J6787" s="191"/>
      <c r="K6787" s="191"/>
      <c r="L6787" s="191"/>
      <c r="M6787" s="191"/>
      <c r="N6787" s="191"/>
    </row>
    <row r="6788" spans="1:14" s="434" customFormat="1">
      <c r="A6788" s="191"/>
      <c r="B6788" s="191"/>
      <c r="C6788" s="63"/>
      <c r="D6788" s="191"/>
      <c r="E6788" s="63"/>
      <c r="F6788" s="63"/>
      <c r="G6788" s="191"/>
      <c r="H6788" s="191"/>
      <c r="I6788" s="191"/>
      <c r="J6788" s="191"/>
      <c r="K6788" s="191"/>
      <c r="L6788" s="191"/>
      <c r="M6788" s="191"/>
      <c r="N6788" s="191"/>
    </row>
    <row r="6789" spans="1:14" s="434" customFormat="1">
      <c r="A6789" s="191"/>
      <c r="B6789" s="191"/>
      <c r="C6789" s="63"/>
      <c r="D6789" s="191"/>
      <c r="E6789" s="63"/>
      <c r="F6789" s="63"/>
      <c r="G6789" s="191"/>
      <c r="H6789" s="191"/>
      <c r="I6789" s="191"/>
      <c r="J6789" s="191"/>
      <c r="K6789" s="191"/>
      <c r="L6789" s="191"/>
      <c r="M6789" s="191"/>
      <c r="N6789" s="191"/>
    </row>
    <row r="6790" spans="1:14" s="434" customFormat="1">
      <c r="A6790" s="191"/>
      <c r="B6790" s="191"/>
      <c r="C6790" s="63"/>
      <c r="D6790" s="191"/>
      <c r="E6790" s="63"/>
      <c r="F6790" s="63"/>
      <c r="G6790" s="191"/>
      <c r="H6790" s="191"/>
      <c r="I6790" s="191"/>
      <c r="J6790" s="191"/>
      <c r="K6790" s="191"/>
      <c r="L6790" s="191"/>
      <c r="M6790" s="191"/>
      <c r="N6790" s="191"/>
    </row>
    <row r="6791" spans="1:14" s="434" customFormat="1">
      <c r="A6791" s="191"/>
      <c r="B6791" s="191"/>
      <c r="C6791" s="63"/>
      <c r="D6791" s="191"/>
      <c r="E6791" s="63"/>
      <c r="F6791" s="63"/>
      <c r="G6791" s="191"/>
      <c r="H6791" s="191"/>
      <c r="I6791" s="191"/>
      <c r="J6791" s="191"/>
      <c r="K6791" s="191"/>
      <c r="L6791" s="191"/>
      <c r="M6791" s="191"/>
      <c r="N6791" s="191"/>
    </row>
    <row r="6792" spans="1:14" s="434" customFormat="1">
      <c r="A6792" s="191"/>
      <c r="B6792" s="191"/>
      <c r="C6792" s="63"/>
      <c r="D6792" s="191"/>
      <c r="E6792" s="63"/>
      <c r="F6792" s="63"/>
      <c r="G6792" s="191"/>
      <c r="H6792" s="191"/>
      <c r="I6792" s="191"/>
      <c r="J6792" s="191"/>
      <c r="K6792" s="191"/>
      <c r="L6792" s="191"/>
      <c r="M6792" s="191"/>
      <c r="N6792" s="191"/>
    </row>
    <row r="6793" spans="1:14" s="434" customFormat="1">
      <c r="A6793" s="191"/>
      <c r="B6793" s="191"/>
      <c r="C6793" s="63"/>
      <c r="D6793" s="191"/>
      <c r="E6793" s="63"/>
      <c r="F6793" s="63"/>
      <c r="G6793" s="191"/>
      <c r="H6793" s="191"/>
      <c r="I6793" s="191"/>
      <c r="J6793" s="191"/>
      <c r="K6793" s="191"/>
      <c r="L6793" s="191"/>
      <c r="M6793" s="191"/>
      <c r="N6793" s="191"/>
    </row>
    <row r="6794" spans="1:14" s="434" customFormat="1">
      <c r="A6794" s="191"/>
      <c r="B6794" s="191"/>
      <c r="C6794" s="63"/>
      <c r="D6794" s="191"/>
      <c r="E6794" s="63"/>
      <c r="F6794" s="63"/>
      <c r="G6794" s="191"/>
      <c r="H6794" s="191"/>
      <c r="I6794" s="191"/>
      <c r="J6794" s="191"/>
      <c r="K6794" s="191"/>
      <c r="L6794" s="191"/>
      <c r="M6794" s="191"/>
      <c r="N6794" s="191"/>
    </row>
    <row r="6795" spans="1:14" s="434" customFormat="1">
      <c r="A6795" s="191"/>
      <c r="B6795" s="191"/>
      <c r="C6795" s="63"/>
      <c r="D6795" s="191"/>
      <c r="E6795" s="63"/>
      <c r="F6795" s="63"/>
      <c r="G6795" s="191"/>
      <c r="H6795" s="191"/>
      <c r="I6795" s="191"/>
      <c r="J6795" s="191"/>
      <c r="K6795" s="191"/>
      <c r="L6795" s="191"/>
      <c r="M6795" s="191"/>
      <c r="N6795" s="191"/>
    </row>
    <row r="6796" spans="1:14" s="434" customFormat="1">
      <c r="A6796" s="191"/>
      <c r="B6796" s="191"/>
      <c r="C6796" s="63"/>
      <c r="D6796" s="191"/>
      <c r="E6796" s="63"/>
      <c r="F6796" s="63"/>
      <c r="G6796" s="191"/>
      <c r="H6796" s="191"/>
      <c r="I6796" s="191"/>
      <c r="J6796" s="191"/>
      <c r="K6796" s="191"/>
      <c r="L6796" s="191"/>
      <c r="M6796" s="191"/>
      <c r="N6796" s="191"/>
    </row>
    <row r="6797" spans="1:14" s="434" customFormat="1">
      <c r="A6797" s="191"/>
      <c r="B6797" s="191"/>
      <c r="C6797" s="63"/>
      <c r="D6797" s="191"/>
      <c r="E6797" s="63"/>
      <c r="F6797" s="63"/>
      <c r="G6797" s="191"/>
      <c r="H6797" s="191"/>
      <c r="I6797" s="191"/>
      <c r="J6797" s="191"/>
      <c r="K6797" s="191"/>
      <c r="L6797" s="191"/>
      <c r="M6797" s="191"/>
      <c r="N6797" s="191"/>
    </row>
    <row r="6798" spans="1:14" s="434" customFormat="1">
      <c r="A6798" s="191"/>
      <c r="B6798" s="191"/>
      <c r="C6798" s="63"/>
      <c r="D6798" s="191"/>
      <c r="E6798" s="63"/>
      <c r="F6798" s="63"/>
      <c r="G6798" s="191"/>
      <c r="H6798" s="191"/>
      <c r="I6798" s="191"/>
      <c r="J6798" s="191"/>
      <c r="K6798" s="191"/>
      <c r="L6798" s="191"/>
      <c r="M6798" s="191"/>
      <c r="N6798" s="191"/>
    </row>
    <row r="6799" spans="1:14" s="434" customFormat="1">
      <c r="A6799" s="191"/>
      <c r="B6799" s="191"/>
      <c r="C6799" s="63"/>
      <c r="D6799" s="191"/>
      <c r="E6799" s="63"/>
      <c r="F6799" s="63"/>
      <c r="G6799" s="191"/>
      <c r="H6799" s="191"/>
      <c r="I6799" s="191"/>
      <c r="J6799" s="191"/>
      <c r="K6799" s="191"/>
      <c r="L6799" s="191"/>
      <c r="M6799" s="191"/>
      <c r="N6799" s="191"/>
    </row>
    <row r="6800" spans="1:14" s="434" customFormat="1">
      <c r="A6800" s="191"/>
      <c r="B6800" s="191"/>
      <c r="C6800" s="63"/>
      <c r="D6800" s="191"/>
      <c r="E6800" s="63"/>
      <c r="F6800" s="63"/>
      <c r="G6800" s="191"/>
      <c r="H6800" s="191"/>
      <c r="I6800" s="191"/>
      <c r="J6800" s="191"/>
      <c r="K6800" s="191"/>
      <c r="L6800" s="191"/>
      <c r="M6800" s="191"/>
      <c r="N6800" s="191"/>
    </row>
    <row r="6801" spans="1:14" s="434" customFormat="1">
      <c r="A6801" s="191"/>
      <c r="B6801" s="191"/>
      <c r="C6801" s="63"/>
      <c r="D6801" s="191"/>
      <c r="E6801" s="63"/>
      <c r="F6801" s="63"/>
      <c r="G6801" s="191"/>
      <c r="H6801" s="191"/>
      <c r="I6801" s="191"/>
      <c r="J6801" s="191"/>
      <c r="K6801" s="191"/>
      <c r="L6801" s="191"/>
      <c r="M6801" s="191"/>
      <c r="N6801" s="191"/>
    </row>
    <row r="6802" spans="1:14" s="434" customFormat="1">
      <c r="A6802" s="191"/>
      <c r="B6802" s="191"/>
      <c r="C6802" s="63"/>
      <c r="D6802" s="191"/>
      <c r="E6802" s="63"/>
      <c r="F6802" s="63"/>
      <c r="G6802" s="191"/>
      <c r="H6802" s="191"/>
      <c r="I6802" s="191"/>
      <c r="J6802" s="191"/>
      <c r="K6802" s="191"/>
      <c r="L6802" s="191"/>
      <c r="M6802" s="191"/>
      <c r="N6802" s="191"/>
    </row>
    <row r="6803" spans="1:14" s="434" customFormat="1">
      <c r="A6803" s="191"/>
      <c r="B6803" s="191"/>
      <c r="C6803" s="63"/>
      <c r="D6803" s="191"/>
      <c r="E6803" s="63"/>
      <c r="F6803" s="63"/>
      <c r="G6803" s="191"/>
      <c r="H6803" s="191"/>
      <c r="I6803" s="191"/>
      <c r="J6803" s="191"/>
      <c r="K6803" s="191"/>
      <c r="L6803" s="191"/>
      <c r="M6803" s="191"/>
      <c r="N6803" s="191"/>
    </row>
    <row r="6804" spans="1:14" s="434" customFormat="1">
      <c r="A6804" s="191"/>
      <c r="B6804" s="191"/>
      <c r="C6804" s="63"/>
      <c r="D6804" s="191"/>
      <c r="E6804" s="63"/>
      <c r="F6804" s="63"/>
      <c r="G6804" s="191"/>
      <c r="H6804" s="191"/>
      <c r="I6804" s="191"/>
      <c r="J6804" s="191"/>
      <c r="K6804" s="191"/>
      <c r="L6804" s="191"/>
      <c r="M6804" s="191"/>
      <c r="N6804" s="191"/>
    </row>
    <row r="6805" spans="1:14" s="434" customFormat="1">
      <c r="A6805" s="191"/>
      <c r="B6805" s="191"/>
      <c r="C6805" s="63"/>
      <c r="D6805" s="191"/>
      <c r="E6805" s="63"/>
      <c r="F6805" s="63"/>
      <c r="G6805" s="191"/>
      <c r="H6805" s="191"/>
      <c r="I6805" s="191"/>
      <c r="J6805" s="191"/>
      <c r="K6805" s="191"/>
      <c r="L6805" s="191"/>
      <c r="M6805" s="191"/>
      <c r="N6805" s="191"/>
    </row>
    <row r="6806" spans="1:14" s="434" customFormat="1">
      <c r="A6806" s="191"/>
      <c r="B6806" s="191"/>
      <c r="C6806" s="63"/>
      <c r="D6806" s="191"/>
      <c r="E6806" s="63"/>
      <c r="F6806" s="63"/>
      <c r="G6806" s="191"/>
      <c r="H6806" s="191"/>
      <c r="I6806" s="191"/>
      <c r="J6806" s="191"/>
      <c r="K6806" s="191"/>
      <c r="L6806" s="191"/>
      <c r="M6806" s="191"/>
      <c r="N6806" s="191"/>
    </row>
    <row r="6807" spans="1:14" s="434" customFormat="1">
      <c r="A6807" s="191"/>
      <c r="B6807" s="191"/>
      <c r="C6807" s="63"/>
      <c r="D6807" s="191"/>
      <c r="E6807" s="63"/>
      <c r="F6807" s="63"/>
      <c r="G6807" s="191"/>
      <c r="H6807" s="191"/>
      <c r="I6807" s="191"/>
      <c r="J6807" s="191"/>
      <c r="K6807" s="191"/>
      <c r="L6807" s="191"/>
      <c r="M6807" s="191"/>
      <c r="N6807" s="191"/>
    </row>
    <row r="6808" spans="1:14" s="434" customFormat="1">
      <c r="A6808" s="191"/>
      <c r="B6808" s="191"/>
      <c r="C6808" s="63"/>
      <c r="D6808" s="191"/>
      <c r="E6808" s="63"/>
      <c r="F6808" s="63"/>
      <c r="G6808" s="191"/>
      <c r="H6808" s="191"/>
      <c r="I6808" s="191"/>
      <c r="J6808" s="191"/>
      <c r="K6808" s="191"/>
      <c r="L6808" s="191"/>
      <c r="M6808" s="191"/>
      <c r="N6808" s="191"/>
    </row>
    <row r="6809" spans="1:14" s="434" customFormat="1">
      <c r="A6809" s="191"/>
      <c r="B6809" s="191"/>
      <c r="C6809" s="63"/>
      <c r="D6809" s="191"/>
      <c r="E6809" s="63"/>
      <c r="F6809" s="63"/>
      <c r="G6809" s="191"/>
      <c r="H6809" s="191"/>
      <c r="I6809" s="191"/>
      <c r="J6809" s="191"/>
      <c r="K6809" s="191"/>
      <c r="L6809" s="191"/>
      <c r="M6809" s="191"/>
      <c r="N6809" s="191"/>
    </row>
    <row r="6810" spans="1:14" s="434" customFormat="1">
      <c r="A6810" s="191"/>
      <c r="B6810" s="191"/>
      <c r="C6810" s="63"/>
      <c r="D6810" s="191"/>
      <c r="E6810" s="63"/>
      <c r="F6810" s="63"/>
      <c r="G6810" s="191"/>
      <c r="H6810" s="191"/>
      <c r="I6810" s="191"/>
      <c r="J6810" s="191"/>
      <c r="K6810" s="191"/>
      <c r="L6810" s="191"/>
      <c r="M6810" s="191"/>
      <c r="N6810" s="191"/>
    </row>
    <row r="6811" spans="1:14" s="434" customFormat="1">
      <c r="A6811" s="191"/>
      <c r="B6811" s="191"/>
      <c r="C6811" s="63"/>
      <c r="D6811" s="191"/>
      <c r="E6811" s="63"/>
      <c r="F6811" s="63"/>
      <c r="G6811" s="191"/>
      <c r="H6811" s="191"/>
      <c r="I6811" s="191"/>
      <c r="J6811" s="191"/>
      <c r="K6811" s="191"/>
      <c r="L6811" s="191"/>
      <c r="M6811" s="191"/>
      <c r="N6811" s="191"/>
    </row>
    <row r="6812" spans="1:14" s="434" customFormat="1">
      <c r="A6812" s="191"/>
      <c r="B6812" s="191"/>
      <c r="C6812" s="63"/>
      <c r="D6812" s="191"/>
      <c r="E6812" s="63"/>
      <c r="F6812" s="63"/>
      <c r="G6812" s="191"/>
      <c r="H6812" s="191"/>
      <c r="I6812" s="191"/>
      <c r="J6812" s="191"/>
      <c r="K6812" s="191"/>
      <c r="L6812" s="191"/>
      <c r="M6812" s="191"/>
      <c r="N6812" s="191"/>
    </row>
    <row r="6813" spans="1:14" s="434" customFormat="1">
      <c r="A6813" s="191"/>
      <c r="B6813" s="191"/>
      <c r="C6813" s="63"/>
      <c r="D6813" s="191"/>
      <c r="E6813" s="63"/>
      <c r="F6813" s="63"/>
      <c r="G6813" s="191"/>
      <c r="H6813" s="191"/>
      <c r="I6813" s="191"/>
      <c r="J6813" s="191"/>
      <c r="K6813" s="191"/>
      <c r="L6813" s="191"/>
      <c r="M6813" s="191"/>
      <c r="N6813" s="191"/>
    </row>
    <row r="6814" spans="1:14" s="434" customFormat="1">
      <c r="A6814" s="191"/>
      <c r="B6814" s="191"/>
      <c r="C6814" s="63"/>
      <c r="D6814" s="191"/>
      <c r="E6814" s="63"/>
      <c r="F6814" s="63"/>
      <c r="G6814" s="191"/>
      <c r="H6814" s="191"/>
      <c r="I6814" s="191"/>
      <c r="J6814" s="191"/>
      <c r="K6814" s="191"/>
      <c r="L6814" s="191"/>
      <c r="M6814" s="191"/>
      <c r="N6814" s="191"/>
    </row>
    <row r="6815" spans="1:14" s="434" customFormat="1">
      <c r="A6815" s="191"/>
      <c r="B6815" s="191"/>
      <c r="C6815" s="63"/>
      <c r="D6815" s="191"/>
      <c r="E6815" s="63"/>
      <c r="F6815" s="63"/>
      <c r="G6815" s="191"/>
      <c r="H6815" s="191"/>
      <c r="I6815" s="191"/>
      <c r="J6815" s="191"/>
      <c r="K6815" s="191"/>
      <c r="L6815" s="191"/>
      <c r="M6815" s="191"/>
      <c r="N6815" s="191"/>
    </row>
    <row r="6816" spans="1:14" s="434" customFormat="1">
      <c r="A6816" s="191"/>
      <c r="B6816" s="191"/>
      <c r="C6816" s="63"/>
      <c r="D6816" s="191"/>
      <c r="E6816" s="63"/>
      <c r="F6816" s="63"/>
      <c r="G6816" s="191"/>
      <c r="H6816" s="191"/>
      <c r="I6816" s="191"/>
      <c r="J6816" s="191"/>
      <c r="K6816" s="191"/>
      <c r="L6816" s="191"/>
      <c r="M6816" s="191"/>
      <c r="N6816" s="191"/>
    </row>
    <row r="6817" spans="1:14" s="434" customFormat="1">
      <c r="A6817" s="191"/>
      <c r="B6817" s="191"/>
      <c r="C6817" s="63"/>
      <c r="D6817" s="191"/>
      <c r="E6817" s="63"/>
      <c r="F6817" s="63"/>
      <c r="G6817" s="191"/>
      <c r="H6817" s="191"/>
      <c r="I6817" s="191"/>
      <c r="J6817" s="191"/>
      <c r="K6817" s="191"/>
      <c r="L6817" s="191"/>
      <c r="M6817" s="191"/>
      <c r="N6817" s="191"/>
    </row>
    <row r="6818" spans="1:14" s="434" customFormat="1">
      <c r="A6818" s="191"/>
      <c r="B6818" s="191"/>
      <c r="C6818" s="63"/>
      <c r="D6818" s="191"/>
      <c r="E6818" s="63"/>
      <c r="F6818" s="63"/>
      <c r="G6818" s="191"/>
      <c r="H6818" s="191"/>
      <c r="I6818" s="191"/>
      <c r="J6818" s="191"/>
      <c r="K6818" s="191"/>
      <c r="L6818" s="191"/>
      <c r="M6818" s="191"/>
      <c r="N6818" s="191"/>
    </row>
    <row r="6819" spans="1:14" s="434" customFormat="1">
      <c r="A6819" s="191"/>
      <c r="B6819" s="191"/>
      <c r="C6819" s="63"/>
      <c r="D6819" s="191"/>
      <c r="E6819" s="63"/>
      <c r="F6819" s="63"/>
      <c r="G6819" s="191"/>
      <c r="H6819" s="191"/>
      <c r="I6819" s="191"/>
      <c r="J6819" s="191"/>
      <c r="K6819" s="191"/>
      <c r="L6819" s="191"/>
      <c r="M6819" s="191"/>
      <c r="N6819" s="191"/>
    </row>
    <row r="6820" spans="1:14" s="434" customFormat="1">
      <c r="A6820" s="191"/>
      <c r="B6820" s="191"/>
      <c r="C6820" s="63"/>
      <c r="D6820" s="191"/>
      <c r="E6820" s="63"/>
      <c r="F6820" s="63"/>
      <c r="G6820" s="191"/>
      <c r="H6820" s="191"/>
      <c r="I6820" s="191"/>
      <c r="J6820" s="191"/>
      <c r="K6820" s="191"/>
      <c r="L6820" s="191"/>
      <c r="M6820" s="191"/>
      <c r="N6820" s="191"/>
    </row>
    <row r="6821" spans="1:14" s="434" customFormat="1">
      <c r="A6821" s="191"/>
      <c r="B6821" s="191"/>
      <c r="C6821" s="63"/>
      <c r="D6821" s="191"/>
      <c r="E6821" s="63"/>
      <c r="F6821" s="63"/>
      <c r="G6821" s="191"/>
      <c r="H6821" s="191"/>
      <c r="I6821" s="191"/>
      <c r="J6821" s="191"/>
      <c r="K6821" s="191"/>
      <c r="L6821" s="191"/>
      <c r="M6821" s="191"/>
      <c r="N6821" s="191"/>
    </row>
    <row r="6822" spans="1:14" s="434" customFormat="1">
      <c r="A6822" s="191"/>
      <c r="B6822" s="191"/>
      <c r="C6822" s="63"/>
      <c r="D6822" s="191"/>
      <c r="E6822" s="63"/>
      <c r="F6822" s="63"/>
      <c r="G6822" s="191"/>
      <c r="H6822" s="191"/>
      <c r="I6822" s="191"/>
      <c r="J6822" s="191"/>
      <c r="K6822" s="191"/>
      <c r="L6822" s="191"/>
      <c r="M6822" s="191"/>
      <c r="N6822" s="191"/>
    </row>
    <row r="6823" spans="1:14" s="434" customFormat="1">
      <c r="A6823" s="191"/>
      <c r="B6823" s="191"/>
      <c r="C6823" s="63"/>
      <c r="D6823" s="191"/>
      <c r="E6823" s="63"/>
      <c r="F6823" s="63"/>
      <c r="G6823" s="191"/>
      <c r="H6823" s="191"/>
      <c r="I6823" s="191"/>
      <c r="J6823" s="191"/>
      <c r="K6823" s="191"/>
      <c r="L6823" s="191"/>
      <c r="M6823" s="191"/>
      <c r="N6823" s="191"/>
    </row>
    <row r="6824" spans="1:14" s="434" customFormat="1">
      <c r="A6824" s="191"/>
      <c r="B6824" s="191"/>
      <c r="C6824" s="63"/>
      <c r="D6824" s="191"/>
      <c r="E6824" s="63"/>
      <c r="F6824" s="63"/>
      <c r="G6824" s="191"/>
      <c r="H6824" s="191"/>
      <c r="I6824" s="191"/>
      <c r="J6824" s="191"/>
      <c r="K6824" s="191"/>
      <c r="L6824" s="191"/>
      <c r="M6824" s="191"/>
      <c r="N6824" s="191"/>
    </row>
    <row r="6825" spans="1:14" s="434" customFormat="1">
      <c r="A6825" s="191"/>
      <c r="B6825" s="191"/>
      <c r="C6825" s="63"/>
      <c r="D6825" s="191"/>
      <c r="E6825" s="63"/>
      <c r="F6825" s="63"/>
      <c r="G6825" s="191"/>
      <c r="H6825" s="191"/>
      <c r="I6825" s="191"/>
      <c r="J6825" s="191"/>
      <c r="K6825" s="191"/>
      <c r="L6825" s="191"/>
      <c r="M6825" s="191"/>
      <c r="N6825" s="191"/>
    </row>
    <row r="6826" spans="1:14" s="434" customFormat="1">
      <c r="A6826" s="191"/>
      <c r="B6826" s="191"/>
      <c r="C6826" s="63"/>
      <c r="D6826" s="191"/>
      <c r="E6826" s="63"/>
      <c r="F6826" s="63"/>
      <c r="G6826" s="191"/>
      <c r="H6826" s="191"/>
      <c r="I6826" s="191"/>
      <c r="J6826" s="191"/>
      <c r="K6826" s="191"/>
      <c r="L6826" s="191"/>
      <c r="M6826" s="191"/>
      <c r="N6826" s="191"/>
    </row>
    <row r="6827" spans="1:14" s="434" customFormat="1">
      <c r="A6827" s="191"/>
      <c r="B6827" s="191"/>
      <c r="C6827" s="63"/>
      <c r="D6827" s="191"/>
      <c r="E6827" s="63"/>
      <c r="F6827" s="63"/>
      <c r="G6827" s="191"/>
      <c r="H6827" s="191"/>
      <c r="I6827" s="191"/>
      <c r="J6827" s="191"/>
      <c r="K6827" s="191"/>
      <c r="L6827" s="191"/>
      <c r="M6827" s="191"/>
      <c r="N6827" s="191"/>
    </row>
    <row r="6828" spans="1:14" s="434" customFormat="1">
      <c r="A6828" s="191"/>
      <c r="B6828" s="191"/>
      <c r="C6828" s="63"/>
      <c r="D6828" s="191"/>
      <c r="E6828" s="63"/>
      <c r="F6828" s="63"/>
      <c r="G6828" s="191"/>
      <c r="H6828" s="191"/>
      <c r="I6828" s="191"/>
      <c r="J6828" s="191"/>
      <c r="K6828" s="191"/>
      <c r="L6828" s="191"/>
      <c r="M6828" s="191"/>
      <c r="N6828" s="191"/>
    </row>
    <row r="6829" spans="1:14" s="434" customFormat="1">
      <c r="A6829" s="191"/>
      <c r="B6829" s="191"/>
      <c r="C6829" s="63"/>
      <c r="D6829" s="191"/>
      <c r="E6829" s="63"/>
      <c r="F6829" s="63"/>
      <c r="G6829" s="191"/>
      <c r="H6829" s="191"/>
      <c r="I6829" s="191"/>
      <c r="J6829" s="191"/>
      <c r="K6829" s="191"/>
      <c r="L6829" s="191"/>
      <c r="M6829" s="191"/>
      <c r="N6829" s="191"/>
    </row>
    <row r="6830" spans="1:14" s="434" customFormat="1">
      <c r="A6830" s="191"/>
      <c r="B6830" s="191"/>
      <c r="C6830" s="63"/>
      <c r="D6830" s="191"/>
      <c r="E6830" s="63"/>
      <c r="F6830" s="63"/>
      <c r="G6830" s="191"/>
      <c r="H6830" s="191"/>
      <c r="I6830" s="191"/>
      <c r="J6830" s="191"/>
      <c r="K6830" s="191"/>
      <c r="L6830" s="191"/>
      <c r="M6830" s="191"/>
      <c r="N6830" s="191"/>
    </row>
    <row r="6831" spans="1:14" s="434" customFormat="1">
      <c r="A6831" s="191"/>
      <c r="B6831" s="191"/>
      <c r="C6831" s="63"/>
      <c r="D6831" s="191"/>
      <c r="E6831" s="63"/>
      <c r="F6831" s="63"/>
      <c r="G6831" s="191"/>
      <c r="H6831" s="191"/>
      <c r="I6831" s="191"/>
      <c r="J6831" s="191"/>
      <c r="K6831" s="191"/>
      <c r="L6831" s="191"/>
      <c r="M6831" s="191"/>
      <c r="N6831" s="191"/>
    </row>
    <row r="6832" spans="1:14" s="434" customFormat="1">
      <c r="A6832" s="191"/>
      <c r="B6832" s="191"/>
      <c r="C6832" s="63"/>
      <c r="D6832" s="191"/>
      <c r="E6832" s="63"/>
      <c r="F6832" s="63"/>
      <c r="G6832" s="191"/>
      <c r="H6832" s="191"/>
      <c r="I6832" s="191"/>
      <c r="J6832" s="191"/>
      <c r="K6832" s="191"/>
      <c r="L6832" s="191"/>
      <c r="M6832" s="191"/>
      <c r="N6832" s="191"/>
    </row>
    <row r="6833" spans="1:14" s="434" customFormat="1">
      <c r="A6833" s="191"/>
      <c r="B6833" s="191"/>
      <c r="C6833" s="63"/>
      <c r="D6833" s="191"/>
      <c r="E6833" s="63"/>
      <c r="F6833" s="63"/>
      <c r="G6833" s="191"/>
      <c r="H6833" s="191"/>
      <c r="I6833" s="191"/>
      <c r="J6833" s="191"/>
      <c r="K6833" s="191"/>
      <c r="L6833" s="191"/>
      <c r="M6833" s="191"/>
      <c r="N6833" s="191"/>
    </row>
    <row r="6834" spans="1:14" s="434" customFormat="1">
      <c r="A6834" s="191"/>
      <c r="B6834" s="191"/>
      <c r="C6834" s="63"/>
      <c r="D6834" s="191"/>
      <c r="E6834" s="63"/>
      <c r="F6834" s="63"/>
      <c r="G6834" s="191"/>
      <c r="H6834" s="191"/>
      <c r="I6834" s="191"/>
      <c r="J6834" s="191"/>
      <c r="K6834" s="191"/>
      <c r="L6834" s="191"/>
      <c r="M6834" s="191"/>
      <c r="N6834" s="191"/>
    </row>
    <row r="6835" spans="1:14" s="434" customFormat="1">
      <c r="A6835" s="191"/>
      <c r="B6835" s="191"/>
      <c r="C6835" s="63"/>
      <c r="D6835" s="191"/>
      <c r="E6835" s="63"/>
      <c r="F6835" s="63"/>
      <c r="G6835" s="191"/>
      <c r="H6835" s="191"/>
      <c r="I6835" s="191"/>
      <c r="J6835" s="191"/>
      <c r="K6835" s="191"/>
      <c r="L6835" s="191"/>
      <c r="M6835" s="191"/>
      <c r="N6835" s="191"/>
    </row>
    <row r="6836" spans="1:14" s="434" customFormat="1">
      <c r="A6836" s="191"/>
      <c r="B6836" s="191"/>
      <c r="C6836" s="63"/>
      <c r="D6836" s="191"/>
      <c r="E6836" s="63"/>
      <c r="F6836" s="63"/>
      <c r="G6836" s="191"/>
      <c r="H6836" s="191"/>
      <c r="I6836" s="191"/>
      <c r="J6836" s="191"/>
      <c r="K6836" s="191"/>
      <c r="L6836" s="191"/>
      <c r="M6836" s="191"/>
      <c r="N6836" s="191"/>
    </row>
    <row r="6837" spans="1:14" s="434" customFormat="1">
      <c r="A6837" s="191"/>
      <c r="B6837" s="191"/>
      <c r="C6837" s="63"/>
      <c r="D6837" s="191"/>
      <c r="E6837" s="63"/>
      <c r="F6837" s="63"/>
      <c r="G6837" s="191"/>
      <c r="H6837" s="191"/>
      <c r="I6837" s="191"/>
      <c r="J6837" s="191"/>
      <c r="K6837" s="191"/>
      <c r="L6837" s="191"/>
      <c r="M6837" s="191"/>
      <c r="N6837" s="191"/>
    </row>
    <row r="6838" spans="1:14" s="434" customFormat="1">
      <c r="A6838" s="191"/>
      <c r="B6838" s="191"/>
      <c r="C6838" s="63"/>
      <c r="D6838" s="191"/>
      <c r="E6838" s="63"/>
      <c r="F6838" s="63"/>
      <c r="G6838" s="191"/>
      <c r="H6838" s="191"/>
      <c r="I6838" s="191"/>
      <c r="J6838" s="191"/>
      <c r="K6838" s="191"/>
      <c r="L6838" s="191"/>
      <c r="M6838" s="191"/>
      <c r="N6838" s="191"/>
    </row>
    <row r="6839" spans="1:14" s="434" customFormat="1">
      <c r="A6839" s="191"/>
      <c r="B6839" s="191"/>
      <c r="C6839" s="63"/>
      <c r="D6839" s="191"/>
      <c r="E6839" s="63"/>
      <c r="F6839" s="63"/>
      <c r="G6839" s="191"/>
      <c r="H6839" s="191"/>
      <c r="I6839" s="191"/>
      <c r="J6839" s="191"/>
      <c r="K6839" s="191"/>
      <c r="L6839" s="191"/>
      <c r="M6839" s="191"/>
      <c r="N6839" s="191"/>
    </row>
    <row r="6840" spans="1:14" s="434" customFormat="1">
      <c r="A6840" s="191"/>
      <c r="B6840" s="191"/>
      <c r="C6840" s="63"/>
      <c r="D6840" s="191"/>
      <c r="E6840" s="63"/>
      <c r="F6840" s="63"/>
      <c r="G6840" s="191"/>
      <c r="H6840" s="191"/>
      <c r="I6840" s="191"/>
      <c r="J6840" s="191"/>
      <c r="K6840" s="191"/>
      <c r="L6840" s="191"/>
      <c r="M6840" s="191"/>
      <c r="N6840" s="191"/>
    </row>
    <row r="6841" spans="1:14" s="434" customFormat="1">
      <c r="A6841" s="191"/>
      <c r="B6841" s="191"/>
      <c r="C6841" s="63"/>
      <c r="D6841" s="191"/>
      <c r="E6841" s="63"/>
      <c r="F6841" s="63"/>
      <c r="G6841" s="191"/>
      <c r="H6841" s="191"/>
      <c r="I6841" s="191"/>
      <c r="J6841" s="191"/>
      <c r="K6841" s="191"/>
      <c r="L6841" s="191"/>
      <c r="M6841" s="191"/>
      <c r="N6841" s="191"/>
    </row>
    <row r="6842" spans="1:14" s="434" customFormat="1">
      <c r="A6842" s="191"/>
      <c r="B6842" s="191"/>
      <c r="C6842" s="63"/>
      <c r="D6842" s="191"/>
      <c r="E6842" s="63"/>
      <c r="F6842" s="63"/>
      <c r="G6842" s="191"/>
      <c r="H6842" s="191"/>
      <c r="I6842" s="191"/>
      <c r="J6842" s="191"/>
      <c r="K6842" s="191"/>
      <c r="L6842" s="191"/>
      <c r="M6842" s="191"/>
      <c r="N6842" s="191"/>
    </row>
    <row r="6843" spans="1:14" s="434" customFormat="1">
      <c r="A6843" s="191"/>
      <c r="B6843" s="191"/>
      <c r="C6843" s="63"/>
      <c r="D6843" s="191"/>
      <c r="E6843" s="63"/>
      <c r="F6843" s="63"/>
      <c r="G6843" s="191"/>
      <c r="H6843" s="191"/>
      <c r="I6843" s="191"/>
      <c r="J6843" s="191"/>
      <c r="K6843" s="191"/>
      <c r="L6843" s="191"/>
      <c r="M6843" s="191"/>
      <c r="N6843" s="191"/>
    </row>
    <row r="6844" spans="1:14" s="434" customFormat="1">
      <c r="A6844" s="191"/>
      <c r="B6844" s="191"/>
      <c r="C6844" s="63"/>
      <c r="D6844" s="191"/>
      <c r="E6844" s="63"/>
      <c r="F6844" s="63"/>
      <c r="G6844" s="191"/>
      <c r="H6844" s="191"/>
      <c r="I6844" s="191"/>
      <c r="J6844" s="191"/>
      <c r="K6844" s="191"/>
      <c r="L6844" s="191"/>
      <c r="M6844" s="191"/>
      <c r="N6844" s="191"/>
    </row>
    <row r="6845" spans="1:14" s="434" customFormat="1">
      <c r="A6845" s="191"/>
      <c r="B6845" s="191"/>
      <c r="C6845" s="63"/>
      <c r="D6845" s="191"/>
      <c r="E6845" s="63"/>
      <c r="F6845" s="63"/>
      <c r="G6845" s="191"/>
      <c r="H6845" s="191"/>
      <c r="I6845" s="191"/>
      <c r="J6845" s="191"/>
      <c r="K6845" s="191"/>
      <c r="L6845" s="191"/>
      <c r="M6845" s="191"/>
      <c r="N6845" s="191"/>
    </row>
    <row r="6846" spans="1:14" s="434" customFormat="1">
      <c r="A6846" s="191"/>
      <c r="B6846" s="191"/>
      <c r="C6846" s="63"/>
      <c r="D6846" s="191"/>
      <c r="E6846" s="63"/>
      <c r="F6846" s="63"/>
      <c r="G6846" s="191"/>
      <c r="H6846" s="191"/>
      <c r="I6846" s="191"/>
      <c r="J6846" s="191"/>
      <c r="K6846" s="191"/>
      <c r="L6846" s="191"/>
      <c r="M6846" s="191"/>
      <c r="N6846" s="191"/>
    </row>
    <row r="6847" spans="1:14" s="434" customFormat="1">
      <c r="A6847" s="191"/>
      <c r="B6847" s="191"/>
      <c r="C6847" s="63"/>
      <c r="D6847" s="191"/>
      <c r="E6847" s="63"/>
      <c r="F6847" s="63"/>
      <c r="G6847" s="191"/>
      <c r="H6847" s="191"/>
      <c r="I6847" s="191"/>
      <c r="J6847" s="191"/>
      <c r="K6847" s="191"/>
      <c r="L6847" s="191"/>
      <c r="M6847" s="191"/>
      <c r="N6847" s="191"/>
    </row>
    <row r="6848" spans="1:14" s="434" customFormat="1">
      <c r="A6848" s="191"/>
      <c r="B6848" s="191"/>
      <c r="C6848" s="63"/>
      <c r="D6848" s="191"/>
      <c r="E6848" s="63"/>
      <c r="F6848" s="63"/>
      <c r="G6848" s="191"/>
      <c r="H6848" s="191"/>
      <c r="I6848" s="191"/>
      <c r="J6848" s="191"/>
      <c r="K6848" s="191"/>
      <c r="L6848" s="191"/>
      <c r="M6848" s="191"/>
      <c r="N6848" s="191"/>
    </row>
    <row r="6849" spans="1:14" s="434" customFormat="1">
      <c r="A6849" s="191"/>
      <c r="B6849" s="191"/>
      <c r="C6849" s="63"/>
      <c r="D6849" s="191"/>
      <c r="E6849" s="63"/>
      <c r="F6849" s="63"/>
      <c r="G6849" s="191"/>
      <c r="H6849" s="191"/>
      <c r="I6849" s="191"/>
      <c r="J6849" s="191"/>
      <c r="K6849" s="191"/>
      <c r="L6849" s="191"/>
      <c r="M6849" s="191"/>
      <c r="N6849" s="191"/>
    </row>
    <row r="6850" spans="1:14" s="434" customFormat="1">
      <c r="A6850" s="191"/>
      <c r="B6850" s="191"/>
      <c r="C6850" s="63"/>
      <c r="D6850" s="191"/>
      <c r="E6850" s="63"/>
      <c r="F6850" s="63"/>
      <c r="G6850" s="191"/>
      <c r="H6850" s="191"/>
      <c r="I6850" s="191"/>
      <c r="J6850" s="191"/>
      <c r="K6850" s="191"/>
      <c r="L6850" s="191"/>
      <c r="M6850" s="191"/>
      <c r="N6850" s="191"/>
    </row>
    <row r="6851" spans="1:14" s="434" customFormat="1">
      <c r="A6851" s="191"/>
      <c r="B6851" s="191"/>
      <c r="C6851" s="63"/>
      <c r="D6851" s="191"/>
      <c r="E6851" s="63"/>
      <c r="F6851" s="63"/>
      <c r="G6851" s="191"/>
      <c r="H6851" s="191"/>
      <c r="I6851" s="191"/>
      <c r="J6851" s="191"/>
      <c r="K6851" s="191"/>
      <c r="L6851" s="191"/>
      <c r="M6851" s="191"/>
      <c r="N6851" s="191"/>
    </row>
    <row r="6852" spans="1:14" s="434" customFormat="1">
      <c r="A6852" s="191"/>
      <c r="B6852" s="191"/>
      <c r="C6852" s="63"/>
      <c r="D6852" s="191"/>
      <c r="E6852" s="63"/>
      <c r="F6852" s="63"/>
      <c r="G6852" s="191"/>
      <c r="H6852" s="191"/>
      <c r="I6852" s="191"/>
      <c r="J6852" s="191"/>
      <c r="K6852" s="191"/>
      <c r="L6852" s="191"/>
      <c r="M6852" s="191"/>
      <c r="N6852" s="191"/>
    </row>
    <row r="6853" spans="1:14" s="434" customFormat="1">
      <c r="A6853" s="191"/>
      <c r="B6853" s="191"/>
      <c r="C6853" s="63"/>
      <c r="D6853" s="191"/>
      <c r="E6853" s="63"/>
      <c r="F6853" s="63"/>
      <c r="G6853" s="191"/>
      <c r="H6853" s="191"/>
      <c r="I6853" s="191"/>
      <c r="J6853" s="191"/>
      <c r="K6853" s="191"/>
      <c r="L6853" s="191"/>
      <c r="M6853" s="191"/>
      <c r="N6853" s="191"/>
    </row>
    <row r="6854" spans="1:14" s="434" customFormat="1">
      <c r="A6854" s="191"/>
      <c r="B6854" s="191"/>
      <c r="C6854" s="63"/>
      <c r="D6854" s="191"/>
      <c r="E6854" s="63"/>
      <c r="F6854" s="63"/>
      <c r="G6854" s="191"/>
      <c r="H6854" s="191"/>
      <c r="I6854" s="191"/>
      <c r="J6854" s="191"/>
      <c r="K6854" s="191"/>
      <c r="L6854" s="191"/>
      <c r="M6854" s="191"/>
      <c r="N6854" s="191"/>
    </row>
    <row r="6855" spans="1:14" s="434" customFormat="1">
      <c r="A6855" s="191"/>
      <c r="B6855" s="191"/>
      <c r="C6855" s="63"/>
      <c r="D6855" s="191"/>
      <c r="E6855" s="63"/>
      <c r="F6855" s="63"/>
      <c r="G6855" s="191"/>
      <c r="H6855" s="191"/>
      <c r="I6855" s="191"/>
      <c r="J6855" s="191"/>
      <c r="K6855" s="191"/>
      <c r="L6855" s="191"/>
      <c r="M6855" s="191"/>
      <c r="N6855" s="191"/>
    </row>
    <row r="6856" spans="1:14" s="434" customFormat="1">
      <c r="A6856" s="191"/>
      <c r="B6856" s="191"/>
      <c r="C6856" s="63"/>
      <c r="D6856" s="191"/>
      <c r="E6856" s="63"/>
      <c r="F6856" s="63"/>
      <c r="G6856" s="191"/>
      <c r="H6856" s="191"/>
      <c r="I6856" s="191"/>
      <c r="J6856" s="191"/>
      <c r="K6856" s="191"/>
      <c r="L6856" s="191"/>
      <c r="M6856" s="191"/>
      <c r="N6856" s="191"/>
    </row>
    <row r="6857" spans="1:14" s="434" customFormat="1">
      <c r="A6857" s="191"/>
      <c r="B6857" s="191"/>
      <c r="C6857" s="63"/>
      <c r="D6857" s="191"/>
      <c r="E6857" s="63"/>
      <c r="F6857" s="63"/>
      <c r="G6857" s="191"/>
      <c r="H6857" s="191"/>
      <c r="I6857" s="191"/>
      <c r="J6857" s="191"/>
      <c r="K6857" s="191"/>
      <c r="L6857" s="191"/>
      <c r="M6857" s="191"/>
      <c r="N6857" s="191"/>
    </row>
    <row r="6858" spans="1:14" s="434" customFormat="1">
      <c r="A6858" s="191"/>
      <c r="B6858" s="191"/>
      <c r="C6858" s="63"/>
      <c r="D6858" s="191"/>
      <c r="E6858" s="63"/>
      <c r="F6858" s="63"/>
      <c r="G6858" s="191"/>
      <c r="H6858" s="191"/>
      <c r="I6858" s="191"/>
      <c r="J6858" s="191"/>
      <c r="K6858" s="191"/>
      <c r="L6858" s="191"/>
      <c r="M6858" s="191"/>
      <c r="N6858" s="191"/>
    </row>
    <row r="6859" spans="1:14" s="434" customFormat="1">
      <c r="A6859" s="191"/>
      <c r="B6859" s="191"/>
      <c r="C6859" s="63"/>
      <c r="D6859" s="191"/>
      <c r="E6859" s="63"/>
      <c r="F6859" s="63"/>
      <c r="G6859" s="191"/>
      <c r="H6859" s="191"/>
      <c r="I6859" s="191"/>
      <c r="J6859" s="191"/>
      <c r="K6859" s="191"/>
      <c r="L6859" s="191"/>
      <c r="M6859" s="191"/>
      <c r="N6859" s="191"/>
    </row>
    <row r="6860" spans="1:14" s="434" customFormat="1">
      <c r="A6860" s="191"/>
      <c r="B6860" s="191"/>
      <c r="C6860" s="63"/>
      <c r="D6860" s="191"/>
      <c r="E6860" s="63"/>
      <c r="F6860" s="63"/>
      <c r="G6860" s="191"/>
      <c r="H6860" s="191"/>
      <c r="I6860" s="191"/>
      <c r="J6860" s="191"/>
      <c r="K6860" s="191"/>
      <c r="L6860" s="191"/>
      <c r="M6860" s="191"/>
      <c r="N6860" s="191"/>
    </row>
    <row r="6861" spans="1:14" s="434" customFormat="1">
      <c r="A6861" s="191"/>
      <c r="B6861" s="191"/>
      <c r="C6861" s="63"/>
      <c r="D6861" s="191"/>
      <c r="E6861" s="63"/>
      <c r="F6861" s="63"/>
      <c r="G6861" s="191"/>
      <c r="H6861" s="191"/>
      <c r="I6861" s="191"/>
      <c r="J6861" s="191"/>
      <c r="K6861" s="191"/>
      <c r="L6861" s="191"/>
      <c r="M6861" s="191"/>
      <c r="N6861" s="191"/>
    </row>
    <row r="6862" spans="1:14" s="434" customFormat="1">
      <c r="A6862" s="191"/>
      <c r="B6862" s="191"/>
      <c r="C6862" s="63"/>
      <c r="D6862" s="191"/>
      <c r="E6862" s="63"/>
      <c r="F6862" s="63"/>
      <c r="G6862" s="191"/>
      <c r="H6862" s="191"/>
      <c r="I6862" s="191"/>
      <c r="J6862" s="191"/>
      <c r="K6862" s="191"/>
      <c r="L6862" s="191"/>
      <c r="M6862" s="191"/>
      <c r="N6862" s="191"/>
    </row>
    <row r="6863" spans="1:14" s="434" customFormat="1">
      <c r="A6863" s="191"/>
      <c r="B6863" s="191"/>
      <c r="C6863" s="63"/>
      <c r="D6863" s="191"/>
      <c r="E6863" s="63"/>
      <c r="F6863" s="63"/>
      <c r="G6863" s="191"/>
      <c r="H6863" s="191"/>
      <c r="I6863" s="191"/>
      <c r="J6863" s="191"/>
      <c r="K6863" s="191"/>
      <c r="L6863" s="191"/>
      <c r="M6863" s="191"/>
      <c r="N6863" s="191"/>
    </row>
    <row r="6864" spans="1:14" s="434" customFormat="1">
      <c r="A6864" s="191"/>
      <c r="B6864" s="191"/>
      <c r="C6864" s="63"/>
      <c r="D6864" s="191"/>
      <c r="E6864" s="63"/>
      <c r="F6864" s="63"/>
      <c r="G6864" s="191"/>
      <c r="H6864" s="191"/>
      <c r="I6864" s="191"/>
      <c r="J6864" s="191"/>
      <c r="K6864" s="191"/>
      <c r="L6864" s="191"/>
      <c r="M6864" s="191"/>
      <c r="N6864" s="191"/>
    </row>
    <row r="6865" spans="1:14" s="434" customFormat="1">
      <c r="A6865" s="191"/>
      <c r="B6865" s="191"/>
      <c r="C6865" s="63"/>
      <c r="D6865" s="191"/>
      <c r="E6865" s="63"/>
      <c r="F6865" s="63"/>
      <c r="G6865" s="191"/>
      <c r="H6865" s="191"/>
      <c r="I6865" s="191"/>
      <c r="J6865" s="191"/>
      <c r="K6865" s="191"/>
      <c r="L6865" s="191"/>
      <c r="M6865" s="191"/>
      <c r="N6865" s="191"/>
    </row>
    <row r="6866" spans="1:14" s="434" customFormat="1">
      <c r="A6866" s="191"/>
      <c r="B6866" s="191"/>
      <c r="C6866" s="63"/>
      <c r="D6866" s="191"/>
      <c r="E6866" s="63"/>
      <c r="F6866" s="63"/>
      <c r="G6866" s="191"/>
      <c r="H6866" s="191"/>
      <c r="I6866" s="191"/>
      <c r="J6866" s="191"/>
      <c r="K6866" s="191"/>
      <c r="L6866" s="191"/>
      <c r="M6866" s="191"/>
      <c r="N6866" s="191"/>
    </row>
    <row r="6867" spans="1:14" s="434" customFormat="1">
      <c r="A6867" s="191"/>
      <c r="B6867" s="191"/>
      <c r="C6867" s="63"/>
      <c r="D6867" s="191"/>
      <c r="E6867" s="63"/>
      <c r="F6867" s="63"/>
      <c r="G6867" s="191"/>
      <c r="H6867" s="191"/>
      <c r="I6867" s="191"/>
      <c r="J6867" s="191"/>
      <c r="K6867" s="191"/>
      <c r="L6867" s="191"/>
      <c r="M6867" s="191"/>
      <c r="N6867" s="191"/>
    </row>
    <row r="6868" spans="1:14" s="434" customFormat="1">
      <c r="A6868" s="191"/>
      <c r="B6868" s="191"/>
      <c r="C6868" s="63"/>
      <c r="D6868" s="191"/>
      <c r="E6868" s="63"/>
      <c r="F6868" s="63"/>
      <c r="G6868" s="191"/>
      <c r="H6868" s="191"/>
      <c r="I6868" s="191"/>
      <c r="J6868" s="191"/>
      <c r="K6868" s="191"/>
      <c r="L6868" s="191"/>
      <c r="M6868" s="191"/>
      <c r="N6868" s="191"/>
    </row>
    <row r="6869" spans="1:14" s="434" customFormat="1">
      <c r="A6869" s="191"/>
      <c r="B6869" s="191"/>
      <c r="C6869" s="63"/>
      <c r="D6869" s="191"/>
      <c r="E6869" s="63"/>
      <c r="F6869" s="63"/>
      <c r="G6869" s="191"/>
      <c r="H6869" s="191"/>
      <c r="I6869" s="191"/>
      <c r="J6869" s="191"/>
      <c r="K6869" s="191"/>
      <c r="L6869" s="191"/>
      <c r="M6869" s="191"/>
      <c r="N6869" s="191"/>
    </row>
    <row r="6870" spans="1:14" s="434" customFormat="1">
      <c r="A6870" s="191"/>
      <c r="B6870" s="191"/>
      <c r="C6870" s="63"/>
      <c r="D6870" s="191"/>
      <c r="E6870" s="63"/>
      <c r="F6870" s="63"/>
      <c r="G6870" s="191"/>
      <c r="H6870" s="191"/>
      <c r="I6870" s="191"/>
      <c r="J6870" s="191"/>
      <c r="K6870" s="191"/>
      <c r="L6870" s="191"/>
      <c r="M6870" s="191"/>
      <c r="N6870" s="191"/>
    </row>
    <row r="6871" spans="1:14" s="434" customFormat="1">
      <c r="A6871" s="191"/>
      <c r="B6871" s="191"/>
      <c r="C6871" s="63"/>
      <c r="D6871" s="191"/>
      <c r="E6871" s="63"/>
      <c r="F6871" s="63"/>
      <c r="G6871" s="191"/>
      <c r="H6871" s="191"/>
      <c r="I6871" s="191"/>
      <c r="J6871" s="191"/>
      <c r="K6871" s="191"/>
      <c r="L6871" s="191"/>
      <c r="M6871" s="191"/>
      <c r="N6871" s="191"/>
    </row>
    <row r="6872" spans="1:14" s="434" customFormat="1">
      <c r="A6872" s="191"/>
      <c r="B6872" s="191"/>
      <c r="C6872" s="63"/>
      <c r="D6872" s="191"/>
      <c r="E6872" s="63"/>
      <c r="F6872" s="63"/>
      <c r="G6872" s="191"/>
      <c r="H6872" s="191"/>
      <c r="I6872" s="191"/>
      <c r="J6872" s="191"/>
      <c r="K6872" s="191"/>
      <c r="L6872" s="191"/>
      <c r="M6872" s="191"/>
      <c r="N6872" s="191"/>
    </row>
    <row r="6873" spans="1:14" s="434" customFormat="1">
      <c r="A6873" s="191"/>
      <c r="B6873" s="191"/>
      <c r="C6873" s="63"/>
      <c r="D6873" s="191"/>
      <c r="E6873" s="63"/>
      <c r="F6873" s="63"/>
      <c r="G6873" s="191"/>
      <c r="H6873" s="191"/>
      <c r="I6873" s="191"/>
      <c r="J6873" s="191"/>
      <c r="K6873" s="191"/>
      <c r="L6873" s="191"/>
      <c r="M6873" s="191"/>
      <c r="N6873" s="191"/>
    </row>
    <row r="6874" spans="1:14" s="434" customFormat="1">
      <c r="A6874" s="191"/>
      <c r="B6874" s="191"/>
      <c r="C6874" s="63"/>
      <c r="D6874" s="191"/>
      <c r="E6874" s="63"/>
      <c r="F6874" s="63"/>
      <c r="G6874" s="191"/>
      <c r="H6874" s="191"/>
      <c r="I6874" s="191"/>
      <c r="J6874" s="191"/>
      <c r="K6874" s="191"/>
      <c r="L6874" s="191"/>
      <c r="M6874" s="191"/>
      <c r="N6874" s="191"/>
    </row>
    <row r="6875" spans="1:14" s="434" customFormat="1">
      <c r="A6875" s="191"/>
      <c r="B6875" s="191"/>
      <c r="C6875" s="63"/>
      <c r="D6875" s="191"/>
      <c r="E6875" s="63"/>
      <c r="F6875" s="63"/>
      <c r="G6875" s="191"/>
      <c r="H6875" s="191"/>
      <c r="I6875" s="191"/>
      <c r="J6875" s="191"/>
      <c r="K6875" s="191"/>
      <c r="L6875" s="191"/>
      <c r="M6875" s="191"/>
      <c r="N6875" s="191"/>
    </row>
    <row r="6876" spans="1:14" s="434" customFormat="1">
      <c r="A6876" s="191"/>
      <c r="B6876" s="191"/>
      <c r="C6876" s="63"/>
      <c r="D6876" s="191"/>
      <c r="E6876" s="63"/>
      <c r="F6876" s="63"/>
      <c r="G6876" s="191"/>
      <c r="H6876" s="191"/>
      <c r="I6876" s="191"/>
      <c r="J6876" s="191"/>
      <c r="K6876" s="191"/>
      <c r="L6876" s="191"/>
      <c r="M6876" s="191"/>
      <c r="N6876" s="191"/>
    </row>
    <row r="6877" spans="1:14" s="434" customFormat="1">
      <c r="A6877" s="191"/>
      <c r="B6877" s="191"/>
      <c r="C6877" s="63"/>
      <c r="D6877" s="191"/>
      <c r="E6877" s="63"/>
      <c r="F6877" s="63"/>
      <c r="G6877" s="191"/>
      <c r="H6877" s="191"/>
      <c r="I6877" s="191"/>
      <c r="J6877" s="191"/>
      <c r="K6877" s="191"/>
      <c r="L6877" s="191"/>
      <c r="M6877" s="191"/>
      <c r="N6877" s="191"/>
    </row>
    <row r="6878" spans="1:14" s="434" customFormat="1">
      <c r="A6878" s="191"/>
      <c r="B6878" s="191"/>
      <c r="C6878" s="63"/>
      <c r="D6878" s="191"/>
      <c r="E6878" s="63"/>
      <c r="F6878" s="63"/>
      <c r="G6878" s="191"/>
      <c r="H6878" s="191"/>
      <c r="I6878" s="191"/>
      <c r="J6878" s="191"/>
      <c r="K6878" s="191"/>
      <c r="L6878" s="191"/>
      <c r="M6878" s="191"/>
      <c r="N6878" s="191"/>
    </row>
    <row r="6879" spans="1:14" s="434" customFormat="1">
      <c r="A6879" s="191"/>
      <c r="B6879" s="191"/>
      <c r="C6879" s="63"/>
      <c r="D6879" s="191"/>
      <c r="E6879" s="63"/>
      <c r="F6879" s="63"/>
      <c r="G6879" s="191"/>
      <c r="H6879" s="191"/>
      <c r="I6879" s="191"/>
      <c r="J6879" s="191"/>
      <c r="K6879" s="191"/>
      <c r="L6879" s="191"/>
      <c r="M6879" s="191"/>
      <c r="N6879" s="191"/>
    </row>
    <row r="6880" spans="1:14" s="434" customFormat="1">
      <c r="A6880" s="191"/>
      <c r="B6880" s="191"/>
      <c r="C6880" s="63"/>
      <c r="D6880" s="191"/>
      <c r="E6880" s="63"/>
      <c r="F6880" s="63"/>
      <c r="G6880" s="191"/>
      <c r="H6880" s="191"/>
      <c r="I6880" s="191"/>
      <c r="J6880" s="191"/>
      <c r="K6880" s="191"/>
      <c r="L6880" s="191"/>
      <c r="M6880" s="191"/>
      <c r="N6880" s="191"/>
    </row>
    <row r="6881" spans="1:14" s="434" customFormat="1">
      <c r="A6881" s="191"/>
      <c r="B6881" s="191"/>
      <c r="C6881" s="63"/>
      <c r="D6881" s="191"/>
      <c r="E6881" s="63"/>
      <c r="F6881" s="63"/>
      <c r="G6881" s="191"/>
      <c r="H6881" s="191"/>
      <c r="I6881" s="191"/>
      <c r="J6881" s="191"/>
      <c r="K6881" s="191"/>
      <c r="L6881" s="191"/>
      <c r="M6881" s="191"/>
      <c r="N6881" s="191"/>
    </row>
    <row r="6882" spans="1:14" s="434" customFormat="1">
      <c r="A6882" s="191"/>
      <c r="B6882" s="191"/>
      <c r="C6882" s="63"/>
      <c r="D6882" s="191"/>
      <c r="E6882" s="63"/>
      <c r="F6882" s="63"/>
      <c r="G6882" s="191"/>
      <c r="H6882" s="191"/>
      <c r="I6882" s="191"/>
      <c r="J6882" s="191"/>
      <c r="K6882" s="191"/>
      <c r="L6882" s="191"/>
      <c r="M6882" s="191"/>
      <c r="N6882" s="191"/>
    </row>
    <row r="6883" spans="1:14" s="434" customFormat="1">
      <c r="A6883" s="191"/>
      <c r="B6883" s="191"/>
      <c r="C6883" s="63"/>
      <c r="D6883" s="191"/>
      <c r="E6883" s="63"/>
      <c r="F6883" s="63"/>
      <c r="G6883" s="191"/>
      <c r="H6883" s="191"/>
      <c r="I6883" s="191"/>
      <c r="J6883" s="191"/>
      <c r="K6883" s="191"/>
      <c r="L6883" s="191"/>
      <c r="M6883" s="191"/>
      <c r="N6883" s="191"/>
    </row>
    <row r="6884" spans="1:14" s="434" customFormat="1">
      <c r="A6884" s="191"/>
      <c r="B6884" s="191"/>
      <c r="C6884" s="63"/>
      <c r="D6884" s="191"/>
      <c r="E6884" s="63"/>
      <c r="F6884" s="63"/>
      <c r="G6884" s="191"/>
      <c r="H6884" s="191"/>
      <c r="I6884" s="191"/>
      <c r="J6884" s="191"/>
      <c r="K6884" s="191"/>
      <c r="L6884" s="191"/>
      <c r="M6884" s="191"/>
      <c r="N6884" s="191"/>
    </row>
    <row r="6885" spans="1:14" s="434" customFormat="1">
      <c r="A6885" s="191"/>
      <c r="B6885" s="191"/>
      <c r="C6885" s="63"/>
      <c r="D6885" s="191"/>
      <c r="E6885" s="63"/>
      <c r="F6885" s="63"/>
      <c r="G6885" s="191"/>
      <c r="H6885" s="191"/>
      <c r="I6885" s="191"/>
      <c r="J6885" s="191"/>
      <c r="K6885" s="191"/>
      <c r="L6885" s="191"/>
      <c r="M6885" s="191"/>
      <c r="N6885" s="191"/>
    </row>
    <row r="6886" spans="1:14" s="434" customFormat="1">
      <c r="A6886" s="191"/>
      <c r="B6886" s="191"/>
      <c r="C6886" s="63"/>
      <c r="D6886" s="191"/>
      <c r="E6886" s="63"/>
      <c r="F6886" s="63"/>
      <c r="G6886" s="191"/>
      <c r="H6886" s="191"/>
      <c r="I6886" s="191"/>
      <c r="J6886" s="191"/>
      <c r="K6886" s="191"/>
      <c r="L6886" s="191"/>
      <c r="M6886" s="191"/>
      <c r="N6886" s="191"/>
    </row>
    <row r="6887" spans="1:14" s="434" customFormat="1">
      <c r="A6887" s="191"/>
      <c r="B6887" s="191"/>
      <c r="C6887" s="63"/>
      <c r="D6887" s="191"/>
      <c r="E6887" s="63"/>
      <c r="F6887" s="63"/>
      <c r="G6887" s="191"/>
      <c r="H6887" s="191"/>
      <c r="I6887" s="191"/>
      <c r="J6887" s="191"/>
      <c r="K6887" s="191"/>
      <c r="L6887" s="191"/>
      <c r="M6887" s="191"/>
      <c r="N6887" s="191"/>
    </row>
    <row r="6888" spans="1:14" s="434" customFormat="1">
      <c r="A6888" s="191"/>
      <c r="B6888" s="191"/>
      <c r="C6888" s="63"/>
      <c r="D6888" s="191"/>
      <c r="E6888" s="63"/>
      <c r="F6888" s="63"/>
      <c r="G6888" s="191"/>
      <c r="H6888" s="191"/>
      <c r="I6888" s="191"/>
      <c r="J6888" s="191"/>
      <c r="K6888" s="191"/>
      <c r="L6888" s="191"/>
      <c r="M6888" s="191"/>
      <c r="N6888" s="191"/>
    </row>
    <row r="6889" spans="1:14" s="434" customFormat="1">
      <c r="A6889" s="191"/>
      <c r="B6889" s="191"/>
      <c r="C6889" s="63"/>
      <c r="D6889" s="191"/>
      <c r="E6889" s="63"/>
      <c r="F6889" s="63"/>
      <c r="G6889" s="191"/>
      <c r="H6889" s="191"/>
      <c r="I6889" s="191"/>
      <c r="J6889" s="191"/>
      <c r="K6889" s="191"/>
      <c r="L6889" s="191"/>
      <c r="M6889" s="191"/>
      <c r="N6889" s="191"/>
    </row>
    <row r="6890" spans="1:14" s="434" customFormat="1">
      <c r="A6890" s="191"/>
      <c r="B6890" s="191"/>
      <c r="C6890" s="63"/>
      <c r="D6890" s="191"/>
      <c r="E6890" s="63"/>
      <c r="F6890" s="63"/>
      <c r="G6890" s="191"/>
      <c r="H6890" s="191"/>
      <c r="I6890" s="191"/>
      <c r="J6890" s="191"/>
      <c r="K6890" s="191"/>
      <c r="L6890" s="191"/>
      <c r="M6890" s="191"/>
      <c r="N6890" s="191"/>
    </row>
    <row r="6891" spans="1:14" s="434" customFormat="1">
      <c r="A6891" s="191"/>
      <c r="B6891" s="191"/>
      <c r="C6891" s="63"/>
      <c r="D6891" s="191"/>
      <c r="E6891" s="63"/>
      <c r="F6891" s="63"/>
      <c r="G6891" s="191"/>
      <c r="H6891" s="191"/>
      <c r="I6891" s="191"/>
      <c r="J6891" s="191"/>
      <c r="K6891" s="191"/>
      <c r="L6891" s="191"/>
      <c r="M6891" s="191"/>
      <c r="N6891" s="191"/>
    </row>
    <row r="6892" spans="1:14" s="434" customFormat="1">
      <c r="A6892" s="191"/>
      <c r="B6892" s="191"/>
      <c r="C6892" s="63"/>
      <c r="D6892" s="191"/>
      <c r="E6892" s="63"/>
      <c r="F6892" s="63"/>
      <c r="G6892" s="191"/>
      <c r="H6892" s="191"/>
      <c r="I6892" s="191"/>
      <c r="J6892" s="191"/>
      <c r="K6892" s="191"/>
      <c r="L6892" s="191"/>
      <c r="M6892" s="191"/>
      <c r="N6892" s="191"/>
    </row>
    <row r="6893" spans="1:14" s="434" customFormat="1">
      <c r="A6893" s="191"/>
      <c r="B6893" s="191"/>
      <c r="C6893" s="63"/>
      <c r="D6893" s="191"/>
      <c r="E6893" s="63"/>
      <c r="F6893" s="63"/>
      <c r="G6893" s="191"/>
      <c r="H6893" s="191"/>
      <c r="I6893" s="191"/>
      <c r="J6893" s="191"/>
      <c r="K6893" s="191"/>
      <c r="L6893" s="191"/>
      <c r="M6893" s="191"/>
      <c r="N6893" s="191"/>
    </row>
    <row r="6894" spans="1:14" s="434" customFormat="1">
      <c r="A6894" s="191"/>
      <c r="B6894" s="191"/>
      <c r="C6894" s="63"/>
      <c r="D6894" s="191"/>
      <c r="E6894" s="63"/>
      <c r="F6894" s="63"/>
      <c r="G6894" s="191"/>
      <c r="H6894" s="191"/>
      <c r="I6894" s="191"/>
      <c r="J6894" s="191"/>
      <c r="K6894" s="191"/>
      <c r="L6894" s="191"/>
      <c r="M6894" s="191"/>
      <c r="N6894" s="191"/>
    </row>
    <row r="6895" spans="1:14" s="434" customFormat="1">
      <c r="A6895" s="191"/>
      <c r="B6895" s="191"/>
      <c r="C6895" s="63"/>
      <c r="D6895" s="191"/>
      <c r="E6895" s="63"/>
      <c r="F6895" s="63"/>
      <c r="G6895" s="191"/>
      <c r="H6895" s="191"/>
      <c r="I6895" s="191"/>
      <c r="J6895" s="191"/>
      <c r="K6895" s="191"/>
      <c r="L6895" s="191"/>
      <c r="M6895" s="191"/>
      <c r="N6895" s="191"/>
    </row>
    <row r="6896" spans="1:14" s="434" customFormat="1">
      <c r="A6896" s="191"/>
      <c r="B6896" s="191"/>
      <c r="C6896" s="63"/>
      <c r="D6896" s="191"/>
      <c r="E6896" s="63"/>
      <c r="F6896" s="63"/>
      <c r="G6896" s="191"/>
      <c r="H6896" s="191"/>
      <c r="I6896" s="191"/>
      <c r="J6896" s="191"/>
      <c r="K6896" s="191"/>
      <c r="L6896" s="191"/>
      <c r="M6896" s="191"/>
      <c r="N6896" s="191"/>
    </row>
    <row r="6897" spans="1:14" s="434" customFormat="1">
      <c r="A6897" s="191"/>
      <c r="B6897" s="191"/>
      <c r="C6897" s="63"/>
      <c r="D6897" s="191"/>
      <c r="E6897" s="63"/>
      <c r="F6897" s="63"/>
      <c r="G6897" s="191"/>
      <c r="H6897" s="191"/>
      <c r="I6897" s="191"/>
      <c r="J6897" s="191"/>
      <c r="K6897" s="191"/>
      <c r="L6897" s="191"/>
      <c r="M6897" s="191"/>
      <c r="N6897" s="191"/>
    </row>
    <row r="6898" spans="1:14" s="434" customFormat="1">
      <c r="A6898" s="191"/>
      <c r="B6898" s="191"/>
      <c r="C6898" s="63"/>
      <c r="D6898" s="191"/>
      <c r="E6898" s="63"/>
      <c r="F6898" s="63"/>
      <c r="G6898" s="191"/>
      <c r="H6898" s="191"/>
      <c r="I6898" s="191"/>
      <c r="J6898" s="191"/>
      <c r="K6898" s="191"/>
      <c r="L6898" s="191"/>
      <c r="M6898" s="191"/>
      <c r="N6898" s="191"/>
    </row>
    <row r="6899" spans="1:14" s="434" customFormat="1">
      <c r="A6899" s="191"/>
      <c r="B6899" s="191"/>
      <c r="C6899" s="63"/>
      <c r="D6899" s="191"/>
      <c r="E6899" s="63"/>
      <c r="F6899" s="63"/>
      <c r="G6899" s="191"/>
      <c r="H6899" s="191"/>
      <c r="I6899" s="191"/>
      <c r="J6899" s="191"/>
      <c r="K6899" s="191"/>
      <c r="L6899" s="191"/>
      <c r="M6899" s="191"/>
      <c r="N6899" s="191"/>
    </row>
    <row r="6900" spans="1:14" s="434" customFormat="1">
      <c r="A6900" s="191"/>
      <c r="B6900" s="191"/>
      <c r="C6900" s="63"/>
      <c r="D6900" s="191"/>
      <c r="E6900" s="63"/>
      <c r="F6900" s="63"/>
      <c r="G6900" s="191"/>
      <c r="H6900" s="191"/>
      <c r="I6900" s="191"/>
      <c r="J6900" s="191"/>
      <c r="K6900" s="191"/>
      <c r="L6900" s="191"/>
      <c r="M6900" s="191"/>
      <c r="N6900" s="191"/>
    </row>
    <row r="6901" spans="1:14" s="434" customFormat="1">
      <c r="A6901" s="191"/>
      <c r="B6901" s="191"/>
      <c r="C6901" s="63"/>
      <c r="D6901" s="191"/>
      <c r="E6901" s="63"/>
      <c r="F6901" s="63"/>
      <c r="G6901" s="191"/>
      <c r="H6901" s="191"/>
      <c r="I6901" s="191"/>
      <c r="J6901" s="191"/>
      <c r="K6901" s="191"/>
      <c r="L6901" s="191"/>
      <c r="M6901" s="191"/>
      <c r="N6901" s="191"/>
    </row>
    <row r="6902" spans="1:14" s="434" customFormat="1">
      <c r="A6902" s="191"/>
      <c r="B6902" s="191"/>
      <c r="C6902" s="63"/>
      <c r="D6902" s="191"/>
      <c r="E6902" s="63"/>
      <c r="F6902" s="63"/>
      <c r="G6902" s="191"/>
      <c r="H6902" s="191"/>
      <c r="I6902" s="191"/>
      <c r="J6902" s="191"/>
      <c r="K6902" s="191"/>
      <c r="L6902" s="191"/>
      <c r="M6902" s="191"/>
      <c r="N6902" s="191"/>
    </row>
    <row r="6903" spans="1:14" s="434" customFormat="1">
      <c r="A6903" s="191"/>
      <c r="B6903" s="191"/>
      <c r="C6903" s="63"/>
      <c r="D6903" s="191"/>
      <c r="E6903" s="63"/>
      <c r="F6903" s="63"/>
      <c r="G6903" s="191"/>
      <c r="H6903" s="191"/>
      <c r="I6903" s="191"/>
      <c r="J6903" s="191"/>
      <c r="K6903" s="191"/>
      <c r="L6903" s="191"/>
      <c r="M6903" s="191"/>
      <c r="N6903" s="191"/>
    </row>
    <row r="6904" spans="1:14" s="434" customFormat="1">
      <c r="A6904" s="191"/>
      <c r="B6904" s="191"/>
      <c r="C6904" s="63"/>
      <c r="D6904" s="191"/>
      <c r="E6904" s="63"/>
      <c r="F6904" s="63"/>
      <c r="G6904" s="191"/>
      <c r="H6904" s="191"/>
      <c r="I6904" s="191"/>
      <c r="J6904" s="191"/>
      <c r="K6904" s="191"/>
      <c r="L6904" s="191"/>
      <c r="M6904" s="191"/>
      <c r="N6904" s="191"/>
    </row>
    <row r="6905" spans="1:14" s="434" customFormat="1">
      <c r="A6905" s="191"/>
      <c r="B6905" s="191"/>
      <c r="C6905" s="63"/>
      <c r="D6905" s="191"/>
      <c r="E6905" s="63"/>
      <c r="F6905" s="63"/>
      <c r="G6905" s="191"/>
      <c r="H6905" s="191"/>
      <c r="I6905" s="191"/>
      <c r="J6905" s="191"/>
      <c r="K6905" s="191"/>
      <c r="L6905" s="191"/>
      <c r="M6905" s="191"/>
      <c r="N6905" s="191"/>
    </row>
    <row r="6906" spans="1:14" s="434" customFormat="1">
      <c r="A6906" s="191"/>
      <c r="B6906" s="191"/>
      <c r="C6906" s="63"/>
      <c r="D6906" s="191"/>
      <c r="E6906" s="63"/>
      <c r="F6906" s="63"/>
      <c r="G6906" s="191"/>
      <c r="H6906" s="191"/>
      <c r="I6906" s="191"/>
      <c r="J6906" s="191"/>
      <c r="K6906" s="191"/>
      <c r="L6906" s="191"/>
      <c r="M6906" s="191"/>
      <c r="N6906" s="191"/>
    </row>
    <row r="6907" spans="1:14" s="434" customFormat="1">
      <c r="A6907" s="191"/>
      <c r="B6907" s="191"/>
      <c r="C6907" s="63"/>
      <c r="D6907" s="191"/>
      <c r="E6907" s="63"/>
      <c r="F6907" s="63"/>
      <c r="G6907" s="191"/>
      <c r="H6907" s="191"/>
      <c r="I6907" s="191"/>
      <c r="J6907" s="191"/>
      <c r="K6907" s="191"/>
      <c r="L6907" s="191"/>
      <c r="M6907" s="191"/>
      <c r="N6907" s="191"/>
    </row>
    <row r="6908" spans="1:14" s="434" customFormat="1">
      <c r="A6908" s="191"/>
      <c r="B6908" s="191"/>
      <c r="C6908" s="63"/>
      <c r="D6908" s="191"/>
      <c r="E6908" s="63"/>
      <c r="F6908" s="63"/>
      <c r="G6908" s="191"/>
      <c r="H6908" s="191"/>
      <c r="I6908" s="191"/>
      <c r="J6908" s="191"/>
      <c r="K6908" s="191"/>
      <c r="L6908" s="191"/>
      <c r="M6908" s="191"/>
      <c r="N6908" s="191"/>
    </row>
    <row r="6909" spans="1:14" s="434" customFormat="1">
      <c r="A6909" s="191"/>
      <c r="B6909" s="191"/>
      <c r="C6909" s="63"/>
      <c r="D6909" s="191"/>
      <c r="E6909" s="63"/>
      <c r="F6909" s="63"/>
      <c r="G6909" s="191"/>
      <c r="H6909" s="191"/>
      <c r="I6909" s="191"/>
      <c r="J6909" s="191"/>
      <c r="K6909" s="191"/>
      <c r="L6909" s="191"/>
      <c r="M6909" s="191"/>
      <c r="N6909" s="191"/>
    </row>
    <row r="6910" spans="1:14" s="434" customFormat="1">
      <c r="A6910" s="191"/>
      <c r="B6910" s="191"/>
      <c r="C6910" s="63"/>
      <c r="D6910" s="191"/>
      <c r="E6910" s="63"/>
      <c r="F6910" s="63"/>
      <c r="G6910" s="191"/>
      <c r="H6910" s="191"/>
      <c r="I6910" s="191"/>
      <c r="J6910" s="191"/>
      <c r="K6910" s="191"/>
      <c r="L6910" s="191"/>
      <c r="M6910" s="191"/>
      <c r="N6910" s="191"/>
    </row>
    <row r="6911" spans="1:14" s="434" customFormat="1">
      <c r="A6911" s="191"/>
      <c r="B6911" s="191"/>
      <c r="C6911" s="63"/>
      <c r="D6911" s="191"/>
      <c r="E6911" s="63"/>
      <c r="F6911" s="63"/>
      <c r="G6911" s="191"/>
      <c r="H6911" s="191"/>
      <c r="I6911" s="191"/>
      <c r="J6911" s="191"/>
      <c r="K6911" s="191"/>
      <c r="L6911" s="191"/>
      <c r="M6911" s="191"/>
      <c r="N6911" s="191"/>
    </row>
    <row r="6912" spans="1:14" s="434" customFormat="1">
      <c r="A6912" s="191"/>
      <c r="B6912" s="191"/>
      <c r="C6912" s="63"/>
      <c r="D6912" s="191"/>
      <c r="E6912" s="63"/>
      <c r="F6912" s="63"/>
      <c r="G6912" s="191"/>
      <c r="H6912" s="191"/>
      <c r="I6912" s="191"/>
      <c r="J6912" s="191"/>
      <c r="K6912" s="191"/>
      <c r="L6912" s="191"/>
      <c r="M6912" s="191"/>
      <c r="N6912" s="191"/>
    </row>
    <row r="6913" spans="1:14" s="434" customFormat="1">
      <c r="A6913" s="191"/>
      <c r="B6913" s="191"/>
      <c r="C6913" s="63"/>
      <c r="D6913" s="191"/>
      <c r="E6913" s="63"/>
      <c r="F6913" s="63"/>
      <c r="G6913" s="191"/>
      <c r="H6913" s="191"/>
      <c r="I6913" s="191"/>
      <c r="J6913" s="191"/>
      <c r="K6913" s="191"/>
      <c r="L6913" s="191"/>
      <c r="M6913" s="191"/>
      <c r="N6913" s="191"/>
    </row>
    <row r="6914" spans="1:14" s="434" customFormat="1">
      <c r="A6914" s="191"/>
      <c r="B6914" s="191"/>
      <c r="C6914" s="63"/>
      <c r="D6914" s="191"/>
      <c r="E6914" s="63"/>
      <c r="F6914" s="63"/>
      <c r="G6914" s="191"/>
      <c r="H6914" s="191"/>
      <c r="I6914" s="191"/>
      <c r="J6914" s="191"/>
      <c r="K6914" s="191"/>
      <c r="L6914" s="191"/>
      <c r="M6914" s="191"/>
      <c r="N6914" s="191"/>
    </row>
    <row r="6915" spans="1:14" s="434" customFormat="1">
      <c r="A6915" s="191"/>
      <c r="B6915" s="191"/>
      <c r="C6915" s="63"/>
      <c r="D6915" s="191"/>
      <c r="E6915" s="63"/>
      <c r="F6915" s="63"/>
      <c r="G6915" s="191"/>
      <c r="H6915" s="191"/>
      <c r="I6915" s="191"/>
      <c r="J6915" s="191"/>
      <c r="K6915" s="191"/>
      <c r="L6915" s="191"/>
      <c r="M6915" s="191"/>
      <c r="N6915" s="191"/>
    </row>
    <row r="6916" spans="1:14" s="434" customFormat="1">
      <c r="A6916" s="191"/>
      <c r="B6916" s="191"/>
      <c r="C6916" s="63"/>
      <c r="D6916" s="191"/>
      <c r="E6916" s="63"/>
      <c r="F6916" s="63"/>
      <c r="G6916" s="191"/>
      <c r="H6916" s="191"/>
      <c r="I6916" s="191"/>
      <c r="J6916" s="191"/>
      <c r="K6916" s="191"/>
      <c r="L6916" s="191"/>
      <c r="M6916" s="191"/>
      <c r="N6916" s="191"/>
    </row>
    <row r="6917" spans="1:14" s="434" customFormat="1">
      <c r="A6917" s="191"/>
      <c r="B6917" s="191"/>
      <c r="C6917" s="63"/>
      <c r="D6917" s="191"/>
      <c r="E6917" s="63"/>
      <c r="F6917" s="63"/>
      <c r="G6917" s="191"/>
      <c r="H6917" s="191"/>
      <c r="I6917" s="191"/>
      <c r="J6917" s="191"/>
      <c r="K6917" s="191"/>
      <c r="L6917" s="191"/>
      <c r="M6917" s="191"/>
      <c r="N6917" s="191"/>
    </row>
    <row r="6918" spans="1:14" s="434" customFormat="1">
      <c r="A6918" s="191"/>
      <c r="B6918" s="191"/>
      <c r="C6918" s="63"/>
      <c r="D6918" s="191"/>
      <c r="E6918" s="63"/>
      <c r="F6918" s="63"/>
      <c r="G6918" s="191"/>
      <c r="H6918" s="191"/>
      <c r="I6918" s="191"/>
      <c r="J6918" s="191"/>
      <c r="K6918" s="191"/>
      <c r="L6918" s="191"/>
      <c r="M6918" s="191"/>
      <c r="N6918" s="191"/>
    </row>
    <row r="6919" spans="1:14" s="434" customFormat="1">
      <c r="A6919" s="191"/>
      <c r="B6919" s="191"/>
      <c r="C6919" s="63"/>
      <c r="D6919" s="191"/>
      <c r="E6919" s="63"/>
      <c r="F6919" s="63"/>
      <c r="G6919" s="191"/>
      <c r="H6919" s="191"/>
      <c r="I6919" s="191"/>
      <c r="J6919" s="191"/>
      <c r="K6919" s="191"/>
      <c r="L6919" s="191"/>
      <c r="M6919" s="191"/>
      <c r="N6919" s="191"/>
    </row>
    <row r="6920" spans="1:14" s="434" customFormat="1">
      <c r="A6920" s="191"/>
      <c r="B6920" s="191"/>
      <c r="C6920" s="63"/>
      <c r="D6920" s="191"/>
      <c r="E6920" s="63"/>
      <c r="F6920" s="63"/>
      <c r="G6920" s="191"/>
      <c r="H6920" s="191"/>
      <c r="I6920" s="191"/>
      <c r="J6920" s="191"/>
      <c r="K6920" s="191"/>
      <c r="L6920" s="191"/>
      <c r="M6920" s="191"/>
      <c r="N6920" s="191"/>
    </row>
    <row r="6921" spans="1:14" s="434" customFormat="1">
      <c r="A6921" s="191"/>
      <c r="B6921" s="191"/>
      <c r="C6921" s="63"/>
      <c r="D6921" s="191"/>
      <c r="E6921" s="63"/>
      <c r="F6921" s="63"/>
      <c r="G6921" s="191"/>
      <c r="H6921" s="191"/>
      <c r="I6921" s="191"/>
      <c r="J6921" s="191"/>
      <c r="K6921" s="191"/>
      <c r="L6921" s="191"/>
      <c r="M6921" s="191"/>
      <c r="N6921" s="191"/>
    </row>
    <row r="6922" spans="1:14" s="434" customFormat="1">
      <c r="A6922" s="191"/>
      <c r="B6922" s="191"/>
      <c r="C6922" s="63"/>
      <c r="D6922" s="191"/>
      <c r="E6922" s="63"/>
      <c r="F6922" s="63"/>
      <c r="G6922" s="191"/>
      <c r="H6922" s="191"/>
      <c r="I6922" s="191"/>
      <c r="J6922" s="191"/>
      <c r="K6922" s="191"/>
      <c r="L6922" s="191"/>
      <c r="M6922" s="191"/>
      <c r="N6922" s="191"/>
    </row>
    <row r="6923" spans="1:14" s="434" customFormat="1">
      <c r="A6923" s="191"/>
      <c r="B6923" s="191"/>
      <c r="C6923" s="63"/>
      <c r="D6923" s="191"/>
      <c r="E6923" s="63"/>
      <c r="F6923" s="63"/>
      <c r="G6923" s="191"/>
      <c r="H6923" s="191"/>
      <c r="I6923" s="191"/>
      <c r="J6923" s="191"/>
      <c r="K6923" s="191"/>
      <c r="L6923" s="191"/>
      <c r="M6923" s="191"/>
      <c r="N6923" s="191"/>
    </row>
    <row r="6924" spans="1:14" s="434" customFormat="1">
      <c r="A6924" s="191"/>
      <c r="B6924" s="191"/>
      <c r="C6924" s="63"/>
      <c r="D6924" s="191"/>
      <c r="E6924" s="63"/>
      <c r="F6924" s="63"/>
      <c r="G6924" s="191"/>
      <c r="H6924" s="191"/>
      <c r="I6924" s="191"/>
      <c r="J6924" s="191"/>
      <c r="K6924" s="191"/>
      <c r="L6924" s="191"/>
      <c r="M6924" s="191"/>
      <c r="N6924" s="191"/>
    </row>
    <row r="6925" spans="1:14" s="434" customFormat="1">
      <c r="A6925" s="191"/>
      <c r="B6925" s="191"/>
      <c r="C6925" s="63"/>
      <c r="D6925" s="191"/>
      <c r="E6925" s="63"/>
      <c r="F6925" s="63"/>
      <c r="G6925" s="191"/>
      <c r="H6925" s="191"/>
      <c r="I6925" s="191"/>
      <c r="J6925" s="191"/>
      <c r="K6925" s="191"/>
      <c r="L6925" s="191"/>
      <c r="M6925" s="191"/>
      <c r="N6925" s="191"/>
    </row>
    <row r="6926" spans="1:14" s="434" customFormat="1">
      <c r="A6926" s="191"/>
      <c r="B6926" s="191"/>
      <c r="C6926" s="63"/>
      <c r="D6926" s="191"/>
      <c r="E6926" s="63"/>
      <c r="F6926" s="63"/>
      <c r="G6926" s="191"/>
      <c r="H6926" s="191"/>
      <c r="I6926" s="191"/>
      <c r="J6926" s="191"/>
      <c r="K6926" s="191"/>
      <c r="L6926" s="191"/>
      <c r="M6926" s="191"/>
      <c r="N6926" s="191"/>
    </row>
    <row r="6927" spans="1:14" s="434" customFormat="1">
      <c r="A6927" s="191"/>
      <c r="B6927" s="191"/>
      <c r="C6927" s="63"/>
      <c r="D6927" s="191"/>
      <c r="E6927" s="63"/>
      <c r="F6927" s="63"/>
      <c r="G6927" s="191"/>
      <c r="H6927" s="191"/>
      <c r="I6927" s="191"/>
      <c r="J6927" s="191"/>
      <c r="K6927" s="191"/>
      <c r="L6927" s="191"/>
      <c r="M6927" s="191"/>
      <c r="N6927" s="191"/>
    </row>
    <row r="6928" spans="1:14" s="434" customFormat="1">
      <c r="A6928" s="191"/>
      <c r="B6928" s="191"/>
      <c r="C6928" s="63"/>
      <c r="D6928" s="191"/>
      <c r="E6928" s="63"/>
      <c r="F6928" s="63"/>
      <c r="G6928" s="191"/>
      <c r="H6928" s="191"/>
      <c r="I6928" s="191"/>
      <c r="J6928" s="191"/>
      <c r="K6928" s="191"/>
      <c r="L6928" s="191"/>
      <c r="M6928" s="191"/>
      <c r="N6928" s="191"/>
    </row>
    <row r="6929" spans="1:14" s="434" customFormat="1">
      <c r="A6929" s="191"/>
      <c r="B6929" s="191"/>
      <c r="C6929" s="63"/>
      <c r="D6929" s="191"/>
      <c r="E6929" s="63"/>
      <c r="F6929" s="63"/>
      <c r="G6929" s="191"/>
      <c r="H6929" s="191"/>
      <c r="I6929" s="191"/>
      <c r="J6929" s="191"/>
      <c r="K6929" s="191"/>
      <c r="L6929" s="191"/>
      <c r="M6929" s="191"/>
      <c r="N6929" s="191"/>
    </row>
    <row r="6930" spans="1:14" s="434" customFormat="1">
      <c r="A6930" s="191"/>
      <c r="B6930" s="191"/>
      <c r="C6930" s="63"/>
      <c r="D6930" s="191"/>
      <c r="E6930" s="63"/>
      <c r="F6930" s="63"/>
      <c r="G6930" s="191"/>
      <c r="H6930" s="191"/>
      <c r="I6930" s="191"/>
      <c r="J6930" s="191"/>
      <c r="K6930" s="191"/>
      <c r="L6930" s="191"/>
      <c r="M6930" s="191"/>
      <c r="N6930" s="191"/>
    </row>
    <row r="6931" spans="1:14" s="434" customFormat="1">
      <c r="A6931" s="191"/>
      <c r="B6931" s="191"/>
      <c r="C6931" s="63"/>
      <c r="D6931" s="191"/>
      <c r="E6931" s="63"/>
      <c r="F6931" s="63"/>
      <c r="G6931" s="191"/>
      <c r="H6931" s="191"/>
      <c r="I6931" s="191"/>
      <c r="J6931" s="191"/>
      <c r="K6931" s="191"/>
      <c r="L6931" s="191"/>
      <c r="M6931" s="191"/>
      <c r="N6931" s="191"/>
    </row>
    <row r="6932" spans="1:14" s="434" customFormat="1">
      <c r="A6932" s="191"/>
      <c r="B6932" s="191"/>
      <c r="C6932" s="63"/>
      <c r="D6932" s="191"/>
      <c r="E6932" s="63"/>
      <c r="F6932" s="63"/>
      <c r="G6932" s="191"/>
      <c r="H6932" s="191"/>
      <c r="I6932" s="191"/>
      <c r="J6932" s="191"/>
      <c r="K6932" s="191"/>
      <c r="L6932" s="191"/>
      <c r="M6932" s="191"/>
      <c r="N6932" s="191"/>
    </row>
    <row r="6933" spans="1:14" s="434" customFormat="1">
      <c r="A6933" s="191"/>
      <c r="B6933" s="191"/>
      <c r="C6933" s="63"/>
      <c r="D6933" s="191"/>
      <c r="E6933" s="63"/>
      <c r="F6933" s="63"/>
      <c r="G6933" s="191"/>
      <c r="H6933" s="191"/>
      <c r="I6933" s="191"/>
      <c r="J6933" s="191"/>
      <c r="K6933" s="191"/>
      <c r="L6933" s="191"/>
      <c r="M6933" s="191"/>
      <c r="N6933" s="191"/>
    </row>
    <row r="6934" spans="1:14" s="434" customFormat="1">
      <c r="A6934" s="191"/>
      <c r="B6934" s="191"/>
      <c r="C6934" s="63"/>
      <c r="D6934" s="191"/>
      <c r="E6934" s="63"/>
      <c r="F6934" s="63"/>
      <c r="G6934" s="191"/>
      <c r="H6934" s="191"/>
      <c r="I6934" s="191"/>
      <c r="J6934" s="191"/>
      <c r="K6934" s="191"/>
      <c r="L6934" s="191"/>
      <c r="M6934" s="191"/>
      <c r="N6934" s="191"/>
    </row>
    <row r="6935" spans="1:14" s="434" customFormat="1">
      <c r="A6935" s="191"/>
      <c r="B6935" s="191"/>
      <c r="C6935" s="63"/>
      <c r="D6935" s="191"/>
      <c r="E6935" s="63"/>
      <c r="F6935" s="63"/>
      <c r="G6935" s="191"/>
      <c r="H6935" s="191"/>
      <c r="I6935" s="191"/>
      <c r="J6935" s="191"/>
      <c r="K6935" s="191"/>
      <c r="L6935" s="191"/>
      <c r="M6935" s="191"/>
      <c r="N6935" s="191"/>
    </row>
    <row r="6936" spans="1:14" s="434" customFormat="1">
      <c r="A6936" s="191"/>
      <c r="B6936" s="191"/>
      <c r="C6936" s="63"/>
      <c r="D6936" s="191"/>
      <c r="E6936" s="63"/>
      <c r="F6936" s="63"/>
      <c r="G6936" s="191"/>
      <c r="H6936" s="191"/>
      <c r="I6936" s="191"/>
      <c r="J6936" s="191"/>
      <c r="K6936" s="191"/>
      <c r="L6936" s="191"/>
      <c r="M6936" s="191"/>
      <c r="N6936" s="191"/>
    </row>
    <row r="6937" spans="1:14" s="434" customFormat="1">
      <c r="A6937" s="191"/>
      <c r="B6937" s="191"/>
      <c r="C6937" s="63"/>
      <c r="D6937" s="191"/>
      <c r="E6937" s="63"/>
      <c r="F6937" s="63"/>
      <c r="G6937" s="191"/>
      <c r="H6937" s="191"/>
      <c r="I6937" s="191"/>
      <c r="J6937" s="191"/>
      <c r="K6937" s="191"/>
      <c r="L6937" s="191"/>
      <c r="M6937" s="191"/>
      <c r="N6937" s="191"/>
    </row>
    <row r="6938" spans="1:14" s="434" customFormat="1">
      <c r="A6938" s="191"/>
      <c r="B6938" s="191"/>
      <c r="C6938" s="63"/>
      <c r="D6938" s="191"/>
      <c r="E6938" s="63"/>
      <c r="F6938" s="63"/>
      <c r="G6938" s="191"/>
      <c r="H6938" s="191"/>
      <c r="I6938" s="191"/>
      <c r="J6938" s="191"/>
      <c r="K6938" s="191"/>
      <c r="L6938" s="191"/>
      <c r="M6938" s="191"/>
      <c r="N6938" s="191"/>
    </row>
    <row r="6939" spans="1:14" s="434" customFormat="1">
      <c r="A6939" s="191"/>
      <c r="B6939" s="191"/>
      <c r="C6939" s="63"/>
      <c r="D6939" s="191"/>
      <c r="E6939" s="63"/>
      <c r="F6939" s="63"/>
      <c r="G6939" s="191"/>
      <c r="H6939" s="191"/>
      <c r="I6939" s="191"/>
      <c r="J6939" s="191"/>
      <c r="K6939" s="191"/>
      <c r="L6939" s="191"/>
      <c r="M6939" s="191"/>
      <c r="N6939" s="191"/>
    </row>
    <row r="6940" spans="1:14" s="434" customFormat="1">
      <c r="A6940" s="191"/>
      <c r="B6940" s="191"/>
      <c r="C6940" s="63"/>
      <c r="D6940" s="191"/>
      <c r="E6940" s="63"/>
      <c r="F6940" s="63"/>
      <c r="G6940" s="191"/>
      <c r="H6940" s="191"/>
      <c r="I6940" s="191"/>
      <c r="J6940" s="191"/>
      <c r="K6940" s="191"/>
      <c r="L6940" s="191"/>
      <c r="M6940" s="191"/>
      <c r="N6940" s="191"/>
    </row>
    <row r="6941" spans="1:14" s="434" customFormat="1">
      <c r="A6941" s="191"/>
      <c r="B6941" s="191"/>
      <c r="C6941" s="63"/>
      <c r="D6941" s="191"/>
      <c r="E6941" s="63"/>
      <c r="F6941" s="63"/>
      <c r="G6941" s="191"/>
      <c r="H6941" s="191"/>
      <c r="I6941" s="191"/>
      <c r="J6941" s="191"/>
      <c r="K6941" s="191"/>
      <c r="L6941" s="191"/>
      <c r="M6941" s="191"/>
      <c r="N6941" s="191"/>
    </row>
    <row r="6942" spans="1:14" s="434" customFormat="1">
      <c r="A6942" s="191"/>
      <c r="B6942" s="191"/>
      <c r="C6942" s="63"/>
      <c r="D6942" s="191"/>
      <c r="E6942" s="63"/>
      <c r="F6942" s="63"/>
      <c r="G6942" s="191"/>
      <c r="H6942" s="191"/>
      <c r="I6942" s="191"/>
      <c r="J6942" s="191"/>
      <c r="K6942" s="191"/>
      <c r="L6942" s="191"/>
      <c r="M6942" s="191"/>
      <c r="N6942" s="191"/>
    </row>
    <row r="6943" spans="1:14" s="434" customFormat="1">
      <c r="A6943" s="191"/>
      <c r="B6943" s="191"/>
      <c r="C6943" s="63"/>
      <c r="D6943" s="191"/>
      <c r="E6943" s="63"/>
      <c r="F6943" s="63"/>
      <c r="G6943" s="191"/>
      <c r="H6943" s="191"/>
      <c r="I6943" s="191"/>
      <c r="J6943" s="191"/>
      <c r="K6943" s="191"/>
      <c r="L6943" s="191"/>
      <c r="M6943" s="191"/>
      <c r="N6943" s="191"/>
    </row>
    <row r="6944" spans="1:14" s="434" customFormat="1">
      <c r="A6944" s="191"/>
      <c r="B6944" s="191"/>
      <c r="C6944" s="63"/>
      <c r="D6944" s="191"/>
      <c r="E6944" s="63"/>
      <c r="F6944" s="63"/>
      <c r="G6944" s="191"/>
      <c r="H6944" s="191"/>
      <c r="I6944" s="191"/>
      <c r="J6944" s="191"/>
      <c r="K6944" s="191"/>
      <c r="L6944" s="191"/>
      <c r="M6944" s="191"/>
      <c r="N6944" s="191"/>
    </row>
    <row r="6945" spans="1:14" s="434" customFormat="1">
      <c r="A6945" s="191"/>
      <c r="B6945" s="191"/>
      <c r="C6945" s="63"/>
      <c r="D6945" s="191"/>
      <c r="E6945" s="63"/>
      <c r="F6945" s="63"/>
      <c r="G6945" s="191"/>
      <c r="H6945" s="191"/>
      <c r="I6945" s="191"/>
      <c r="J6945" s="191"/>
      <c r="K6945" s="191"/>
      <c r="L6945" s="191"/>
      <c r="M6945" s="191"/>
      <c r="N6945" s="191"/>
    </row>
    <row r="6946" spans="1:14" s="434" customFormat="1">
      <c r="A6946" s="191"/>
      <c r="B6946" s="191"/>
      <c r="C6946" s="63"/>
      <c r="D6946" s="191"/>
      <c r="E6946" s="63"/>
      <c r="F6946" s="63"/>
      <c r="G6946" s="191"/>
      <c r="H6946" s="191"/>
      <c r="I6946" s="191"/>
      <c r="J6946" s="191"/>
      <c r="K6946" s="191"/>
      <c r="L6946" s="191"/>
      <c r="M6946" s="191"/>
      <c r="N6946" s="191"/>
    </row>
    <row r="6947" spans="1:14" s="434" customFormat="1">
      <c r="A6947" s="191"/>
      <c r="B6947" s="191"/>
      <c r="C6947" s="63"/>
      <c r="D6947" s="191"/>
      <c r="E6947" s="63"/>
      <c r="F6947" s="63"/>
      <c r="G6947" s="191"/>
      <c r="H6947" s="191"/>
      <c r="I6947" s="191"/>
      <c r="J6947" s="191"/>
      <c r="K6947" s="191"/>
      <c r="L6947" s="191"/>
      <c r="M6947" s="191"/>
      <c r="N6947" s="191"/>
    </row>
    <row r="6948" spans="1:14" s="434" customFormat="1">
      <c r="A6948" s="191"/>
      <c r="B6948" s="191"/>
      <c r="C6948" s="63"/>
      <c r="D6948" s="191"/>
      <c r="E6948" s="63"/>
      <c r="F6948" s="63"/>
      <c r="G6948" s="191"/>
      <c r="H6948" s="191"/>
      <c r="I6948" s="191"/>
      <c r="J6948" s="191"/>
      <c r="K6948" s="191"/>
      <c r="L6948" s="191"/>
      <c r="M6948" s="191"/>
      <c r="N6948" s="191"/>
    </row>
    <row r="6949" spans="1:14" s="434" customFormat="1">
      <c r="A6949" s="191"/>
      <c r="B6949" s="191"/>
      <c r="C6949" s="63"/>
      <c r="D6949" s="191"/>
      <c r="E6949" s="63"/>
      <c r="F6949" s="63"/>
      <c r="G6949" s="191"/>
      <c r="H6949" s="191"/>
      <c r="I6949" s="191"/>
      <c r="J6949" s="191"/>
      <c r="K6949" s="191"/>
      <c r="L6949" s="191"/>
      <c r="M6949" s="191"/>
      <c r="N6949" s="191"/>
    </row>
    <row r="6950" spans="1:14" s="434" customFormat="1">
      <c r="A6950" s="191"/>
      <c r="B6950" s="191"/>
      <c r="C6950" s="63"/>
      <c r="D6950" s="191"/>
      <c r="E6950" s="63"/>
      <c r="F6950" s="63"/>
      <c r="G6950" s="191"/>
      <c r="H6950" s="191"/>
      <c r="I6950" s="191"/>
      <c r="J6950" s="191"/>
      <c r="K6950" s="191"/>
      <c r="L6950" s="191"/>
      <c r="M6950" s="191"/>
      <c r="N6950" s="191"/>
    </row>
    <row r="6951" spans="1:14" s="434" customFormat="1">
      <c r="A6951" s="191"/>
      <c r="B6951" s="191"/>
      <c r="C6951" s="63"/>
      <c r="D6951" s="191"/>
      <c r="E6951" s="63"/>
      <c r="F6951" s="63"/>
      <c r="G6951" s="191"/>
      <c r="H6951" s="191"/>
      <c r="I6951" s="191"/>
      <c r="J6951" s="191"/>
      <c r="K6951" s="191"/>
      <c r="L6951" s="191"/>
      <c r="M6951" s="191"/>
      <c r="N6951" s="191"/>
    </row>
    <row r="6952" spans="1:14" s="434" customFormat="1">
      <c r="A6952" s="191"/>
      <c r="B6952" s="191"/>
      <c r="C6952" s="63"/>
      <c r="D6952" s="191"/>
      <c r="E6952" s="63"/>
      <c r="F6952" s="63"/>
      <c r="G6952" s="191"/>
      <c r="H6952" s="191"/>
      <c r="I6952" s="191"/>
      <c r="J6952" s="191"/>
      <c r="K6952" s="191"/>
      <c r="L6952" s="191"/>
      <c r="M6952" s="191"/>
      <c r="N6952" s="191"/>
    </row>
    <row r="6953" spans="1:14" s="434" customFormat="1">
      <c r="A6953" s="191"/>
      <c r="B6953" s="191"/>
      <c r="C6953" s="63"/>
      <c r="D6953" s="191"/>
      <c r="E6953" s="63"/>
      <c r="F6953" s="63"/>
      <c r="G6953" s="191"/>
      <c r="H6953" s="191"/>
      <c r="I6953" s="191"/>
      <c r="J6953" s="191"/>
      <c r="K6953" s="191"/>
      <c r="L6953" s="191"/>
      <c r="M6953" s="191"/>
      <c r="N6953" s="191"/>
    </row>
    <row r="6954" spans="1:14" s="434" customFormat="1">
      <c r="A6954" s="191"/>
      <c r="B6954" s="191"/>
      <c r="C6954" s="63"/>
      <c r="D6954" s="191"/>
      <c r="E6954" s="63"/>
      <c r="F6954" s="63"/>
      <c r="G6954" s="191"/>
      <c r="H6954" s="191"/>
      <c r="I6954" s="191"/>
      <c r="J6954" s="191"/>
      <c r="K6954" s="191"/>
      <c r="L6954" s="191"/>
      <c r="M6954" s="191"/>
      <c r="N6954" s="191"/>
    </row>
    <row r="6955" spans="1:14" s="434" customFormat="1">
      <c r="A6955" s="191"/>
      <c r="B6955" s="191"/>
      <c r="C6955" s="63"/>
      <c r="D6955" s="191"/>
      <c r="E6955" s="63"/>
      <c r="F6955" s="63"/>
      <c r="G6955" s="191"/>
      <c r="H6955" s="191"/>
      <c r="I6955" s="191"/>
      <c r="J6955" s="191"/>
      <c r="K6955" s="191"/>
      <c r="L6955" s="191"/>
      <c r="M6955" s="191"/>
      <c r="N6955" s="191"/>
    </row>
    <row r="6956" spans="1:14" s="434" customFormat="1">
      <c r="A6956" s="191"/>
      <c r="B6956" s="191"/>
      <c r="C6956" s="63"/>
      <c r="D6956" s="191"/>
      <c r="E6956" s="63"/>
      <c r="F6956" s="63"/>
      <c r="G6956" s="191"/>
      <c r="H6956" s="191"/>
      <c r="I6956" s="191"/>
      <c r="J6956" s="191"/>
      <c r="K6956" s="191"/>
      <c r="L6956" s="191"/>
      <c r="M6956" s="191"/>
      <c r="N6956" s="191"/>
    </row>
    <row r="6957" spans="1:14" s="434" customFormat="1">
      <c r="A6957" s="191"/>
      <c r="B6957" s="191"/>
      <c r="C6957" s="63"/>
      <c r="D6957" s="191"/>
      <c r="E6957" s="63"/>
      <c r="F6957" s="63"/>
      <c r="G6957" s="191"/>
      <c r="H6957" s="191"/>
      <c r="I6957" s="191"/>
      <c r="J6957" s="191"/>
      <c r="K6957" s="191"/>
      <c r="L6957" s="191"/>
      <c r="M6957" s="191"/>
      <c r="N6957" s="191"/>
    </row>
    <row r="6958" spans="1:14" s="434" customFormat="1">
      <c r="A6958" s="191"/>
      <c r="B6958" s="191"/>
      <c r="C6958" s="63"/>
      <c r="D6958" s="191"/>
      <c r="E6958" s="63"/>
      <c r="F6958" s="63"/>
      <c r="G6958" s="191"/>
      <c r="H6958" s="191"/>
      <c r="I6958" s="191"/>
      <c r="J6958" s="191"/>
      <c r="K6958" s="191"/>
      <c r="L6958" s="191"/>
      <c r="M6958" s="191"/>
      <c r="N6958" s="191"/>
    </row>
    <row r="6959" spans="1:14" s="434" customFormat="1">
      <c r="A6959" s="191"/>
      <c r="B6959" s="191"/>
      <c r="C6959" s="63"/>
      <c r="D6959" s="191"/>
      <c r="E6959" s="63"/>
      <c r="F6959" s="63"/>
      <c r="G6959" s="191"/>
      <c r="H6959" s="191"/>
      <c r="I6959" s="191"/>
      <c r="J6959" s="191"/>
      <c r="K6959" s="191"/>
      <c r="L6959" s="191"/>
      <c r="M6959" s="191"/>
      <c r="N6959" s="191"/>
    </row>
    <row r="6960" spans="1:14" s="434" customFormat="1">
      <c r="A6960" s="191"/>
      <c r="B6960" s="191"/>
      <c r="C6960" s="63"/>
      <c r="D6960" s="191"/>
      <c r="E6960" s="63"/>
      <c r="F6960" s="63"/>
      <c r="G6960" s="191"/>
      <c r="H6960" s="191"/>
      <c r="I6960" s="191"/>
      <c r="J6960" s="191"/>
      <c r="K6960" s="191"/>
      <c r="L6960" s="191"/>
      <c r="M6960" s="191"/>
      <c r="N6960" s="191"/>
    </row>
    <row r="6961" spans="1:14" s="434" customFormat="1">
      <c r="A6961" s="191"/>
      <c r="B6961" s="191"/>
      <c r="C6961" s="63"/>
      <c r="D6961" s="191"/>
      <c r="E6961" s="63"/>
      <c r="F6961" s="63"/>
      <c r="G6961" s="191"/>
      <c r="H6961" s="191"/>
      <c r="I6961" s="191"/>
      <c r="J6961" s="191"/>
      <c r="K6961" s="191"/>
      <c r="L6961" s="191"/>
      <c r="M6961" s="191"/>
      <c r="N6961" s="191"/>
    </row>
    <row r="6962" spans="1:14" s="434" customFormat="1">
      <c r="A6962" s="191"/>
      <c r="B6962" s="191"/>
      <c r="C6962" s="63"/>
      <c r="D6962" s="191"/>
      <c r="E6962" s="63"/>
      <c r="F6962" s="63"/>
      <c r="G6962" s="191"/>
      <c r="H6962" s="191"/>
      <c r="I6962" s="191"/>
      <c r="J6962" s="191"/>
      <c r="K6962" s="191"/>
      <c r="L6962" s="191"/>
      <c r="M6962" s="191"/>
      <c r="N6962" s="191"/>
    </row>
    <row r="6963" spans="1:14" s="434" customFormat="1">
      <c r="A6963" s="191"/>
      <c r="B6963" s="191"/>
      <c r="C6963" s="63"/>
      <c r="D6963" s="191"/>
      <c r="E6963" s="63"/>
      <c r="F6963" s="63"/>
      <c r="G6963" s="191"/>
      <c r="H6963" s="191"/>
      <c r="I6963" s="191"/>
      <c r="J6963" s="191"/>
      <c r="K6963" s="191"/>
      <c r="L6963" s="191"/>
      <c r="M6963" s="191"/>
      <c r="N6963" s="191"/>
    </row>
    <row r="6964" spans="1:14" s="434" customFormat="1">
      <c r="A6964" s="191"/>
      <c r="B6964" s="191"/>
      <c r="C6964" s="63"/>
      <c r="D6964" s="191"/>
      <c r="E6964" s="63"/>
      <c r="F6964" s="63"/>
      <c r="G6964" s="191"/>
      <c r="H6964" s="191"/>
      <c r="I6964" s="191"/>
      <c r="J6964" s="191"/>
      <c r="K6964" s="191"/>
      <c r="L6964" s="191"/>
      <c r="M6964" s="191"/>
      <c r="N6964" s="191"/>
    </row>
    <row r="6965" spans="1:14" s="434" customFormat="1">
      <c r="A6965" s="191"/>
      <c r="B6965" s="191"/>
      <c r="C6965" s="63"/>
      <c r="D6965" s="191"/>
      <c r="E6965" s="63"/>
      <c r="F6965" s="63"/>
      <c r="G6965" s="191"/>
      <c r="H6965" s="191"/>
      <c r="I6965" s="191"/>
      <c r="J6965" s="191"/>
      <c r="K6965" s="191"/>
      <c r="L6965" s="191"/>
      <c r="M6965" s="191"/>
      <c r="N6965" s="191"/>
    </row>
    <row r="6966" spans="1:14" s="434" customFormat="1">
      <c r="A6966" s="191"/>
      <c r="B6966" s="191"/>
      <c r="C6966" s="63"/>
      <c r="D6966" s="191"/>
      <c r="E6966" s="63"/>
      <c r="F6966" s="63"/>
      <c r="G6966" s="191"/>
      <c r="H6966" s="191"/>
      <c r="I6966" s="191"/>
      <c r="J6966" s="191"/>
      <c r="K6966" s="191"/>
      <c r="L6966" s="191"/>
      <c r="M6966" s="191"/>
      <c r="N6966" s="191"/>
    </row>
    <row r="6967" spans="1:14" s="434" customFormat="1">
      <c r="A6967" s="191"/>
      <c r="B6967" s="191"/>
      <c r="C6967" s="63"/>
      <c r="D6967" s="191"/>
      <c r="E6967" s="63"/>
      <c r="F6967" s="63"/>
      <c r="G6967" s="191"/>
      <c r="H6967" s="191"/>
      <c r="I6967" s="191"/>
      <c r="J6967" s="191"/>
      <c r="K6967" s="191"/>
      <c r="L6967" s="191"/>
      <c r="M6967" s="191"/>
      <c r="N6967" s="191"/>
    </row>
    <row r="6968" spans="1:14" s="434" customFormat="1">
      <c r="A6968" s="191"/>
      <c r="B6968" s="191"/>
      <c r="C6968" s="63"/>
      <c r="D6968" s="191"/>
      <c r="E6968" s="63"/>
      <c r="F6968" s="63"/>
      <c r="G6968" s="191"/>
      <c r="H6968" s="191"/>
      <c r="I6968" s="191"/>
      <c r="J6968" s="191"/>
      <c r="K6968" s="191"/>
      <c r="L6968" s="191"/>
      <c r="M6968" s="191"/>
      <c r="N6968" s="191"/>
    </row>
    <row r="6969" spans="1:14" s="434" customFormat="1">
      <c r="A6969" s="191"/>
      <c r="B6969" s="191"/>
      <c r="C6969" s="63"/>
      <c r="D6969" s="191"/>
      <c r="E6969" s="63"/>
      <c r="F6969" s="63"/>
      <c r="G6969" s="191"/>
      <c r="H6969" s="191"/>
      <c r="I6969" s="191"/>
      <c r="J6969" s="191"/>
      <c r="K6969" s="191"/>
      <c r="L6969" s="191"/>
      <c r="M6969" s="191"/>
      <c r="N6969" s="191"/>
    </row>
    <row r="6970" spans="1:14" s="434" customFormat="1">
      <c r="A6970" s="191"/>
      <c r="B6970" s="191"/>
      <c r="C6970" s="63"/>
      <c r="D6970" s="191"/>
      <c r="E6970" s="63"/>
      <c r="F6970" s="63"/>
      <c r="G6970" s="191"/>
      <c r="H6970" s="191"/>
      <c r="I6970" s="191"/>
      <c r="J6970" s="191"/>
      <c r="K6970" s="191"/>
      <c r="L6970" s="191"/>
      <c r="M6970" s="191"/>
      <c r="N6970" s="191"/>
    </row>
    <row r="6971" spans="1:14" s="434" customFormat="1">
      <c r="A6971" s="191"/>
      <c r="B6971" s="191"/>
      <c r="C6971" s="63"/>
      <c r="D6971" s="191"/>
      <c r="E6971" s="63"/>
      <c r="F6971" s="63"/>
      <c r="G6971" s="191"/>
      <c r="H6971" s="191"/>
      <c r="I6971" s="191"/>
      <c r="J6971" s="191"/>
      <c r="K6971" s="191"/>
      <c r="L6971" s="191"/>
      <c r="M6971" s="191"/>
      <c r="N6971" s="191"/>
    </row>
    <row r="6972" spans="1:14" s="434" customFormat="1">
      <c r="A6972" s="191"/>
      <c r="B6972" s="191"/>
      <c r="C6972" s="63"/>
      <c r="D6972" s="191"/>
      <c r="E6972" s="63"/>
      <c r="F6972" s="63"/>
      <c r="G6972" s="191"/>
      <c r="H6972" s="191"/>
      <c r="I6972" s="191"/>
      <c r="J6972" s="191"/>
      <c r="K6972" s="191"/>
      <c r="L6972" s="191"/>
      <c r="M6972" s="191"/>
      <c r="N6972" s="191"/>
    </row>
    <row r="6973" spans="1:14" s="434" customFormat="1">
      <c r="A6973" s="191"/>
      <c r="B6973" s="191"/>
      <c r="C6973" s="63"/>
      <c r="D6973" s="191"/>
      <c r="E6973" s="63"/>
      <c r="F6973" s="63"/>
      <c r="G6973" s="191"/>
      <c r="H6973" s="191"/>
      <c r="I6973" s="191"/>
      <c r="J6973" s="191"/>
      <c r="K6973" s="191"/>
      <c r="L6973" s="191"/>
      <c r="M6973" s="191"/>
      <c r="N6973" s="191"/>
    </row>
    <row r="6974" spans="1:14" s="434" customFormat="1">
      <c r="A6974" s="191"/>
      <c r="B6974" s="191"/>
      <c r="C6974" s="63"/>
      <c r="D6974" s="191"/>
      <c r="E6974" s="63"/>
      <c r="F6974" s="63"/>
      <c r="G6974" s="191"/>
      <c r="H6974" s="191"/>
      <c r="I6974" s="191"/>
      <c r="J6974" s="191"/>
      <c r="K6974" s="191"/>
      <c r="L6974" s="191"/>
      <c r="M6974" s="191"/>
      <c r="N6974" s="191"/>
    </row>
    <row r="6975" spans="1:14" s="434" customFormat="1">
      <c r="A6975" s="191"/>
      <c r="B6975" s="191"/>
      <c r="C6975" s="63"/>
      <c r="D6975" s="191"/>
      <c r="E6975" s="63"/>
      <c r="F6975" s="63"/>
      <c r="G6975" s="191"/>
      <c r="H6975" s="191"/>
      <c r="I6975" s="191"/>
      <c r="J6975" s="191"/>
      <c r="K6975" s="191"/>
      <c r="L6975" s="191"/>
      <c r="M6975" s="191"/>
      <c r="N6975" s="191"/>
    </row>
    <row r="6976" spans="1:14" s="434" customFormat="1">
      <c r="A6976" s="191"/>
      <c r="B6976" s="191"/>
      <c r="C6976" s="63"/>
      <c r="D6976" s="191"/>
      <c r="E6976" s="63"/>
      <c r="F6976" s="63"/>
      <c r="G6976" s="191"/>
      <c r="H6976" s="191"/>
      <c r="I6976" s="191"/>
      <c r="J6976" s="191"/>
      <c r="K6976" s="191"/>
      <c r="L6976" s="191"/>
      <c r="M6976" s="191"/>
      <c r="N6976" s="191"/>
    </row>
    <row r="6977" spans="1:14" s="434" customFormat="1">
      <c r="A6977" s="191"/>
      <c r="B6977" s="191"/>
      <c r="C6977" s="63"/>
      <c r="D6977" s="191"/>
      <c r="E6977" s="63"/>
      <c r="F6977" s="63"/>
      <c r="G6977" s="191"/>
      <c r="H6977" s="191"/>
      <c r="I6977" s="191"/>
      <c r="J6977" s="191"/>
      <c r="K6977" s="191"/>
      <c r="L6977" s="191"/>
      <c r="M6977" s="191"/>
      <c r="N6977" s="191"/>
    </row>
    <row r="6978" spans="1:14" s="434" customFormat="1">
      <c r="A6978" s="191"/>
      <c r="B6978" s="191"/>
      <c r="C6978" s="63"/>
      <c r="D6978" s="191"/>
      <c r="E6978" s="63"/>
      <c r="F6978" s="63"/>
      <c r="G6978" s="191"/>
      <c r="H6978" s="191"/>
      <c r="I6978" s="191"/>
      <c r="J6978" s="191"/>
      <c r="K6978" s="191"/>
      <c r="L6978" s="191"/>
      <c r="M6978" s="191"/>
      <c r="N6978" s="191"/>
    </row>
    <row r="6979" spans="1:14" s="434" customFormat="1">
      <c r="A6979" s="191"/>
      <c r="B6979" s="191"/>
      <c r="C6979" s="63"/>
      <c r="D6979" s="191"/>
      <c r="E6979" s="63"/>
      <c r="F6979" s="63"/>
      <c r="G6979" s="191"/>
      <c r="H6979" s="191"/>
      <c r="I6979" s="191"/>
      <c r="J6979" s="191"/>
      <c r="K6979" s="191"/>
      <c r="L6979" s="191"/>
      <c r="M6979" s="191"/>
      <c r="N6979" s="191"/>
    </row>
    <row r="6980" spans="1:14" s="434" customFormat="1">
      <c r="A6980" s="191"/>
      <c r="B6980" s="191"/>
      <c r="C6980" s="63"/>
      <c r="D6980" s="191"/>
      <c r="E6980" s="63"/>
      <c r="F6980" s="63"/>
      <c r="G6980" s="191"/>
      <c r="H6980" s="191"/>
      <c r="I6980" s="191"/>
      <c r="J6980" s="191"/>
      <c r="K6980" s="191"/>
      <c r="L6980" s="191"/>
      <c r="M6980" s="191"/>
      <c r="N6980" s="191"/>
    </row>
    <row r="6981" spans="1:14" s="434" customFormat="1">
      <c r="A6981" s="191"/>
      <c r="B6981" s="191"/>
      <c r="C6981" s="63"/>
      <c r="D6981" s="191"/>
      <c r="E6981" s="63"/>
      <c r="F6981" s="63"/>
      <c r="G6981" s="191"/>
      <c r="H6981" s="191"/>
      <c r="I6981" s="191"/>
      <c r="J6981" s="191"/>
      <c r="K6981" s="191"/>
      <c r="L6981" s="191"/>
      <c r="M6981" s="191"/>
      <c r="N6981" s="191"/>
    </row>
    <row r="6982" spans="1:14" s="434" customFormat="1">
      <c r="A6982" s="191"/>
      <c r="B6982" s="191"/>
      <c r="C6982" s="63"/>
      <c r="D6982" s="191"/>
      <c r="E6982" s="63"/>
      <c r="F6982" s="63"/>
      <c r="G6982" s="191"/>
      <c r="H6982" s="191"/>
      <c r="I6982" s="191"/>
      <c r="J6982" s="191"/>
      <c r="K6982" s="191"/>
      <c r="L6982" s="191"/>
      <c r="M6982" s="191"/>
      <c r="N6982" s="191"/>
    </row>
    <row r="6983" spans="1:14" s="434" customFormat="1">
      <c r="A6983" s="191"/>
      <c r="B6983" s="191"/>
      <c r="C6983" s="63"/>
      <c r="D6983" s="191"/>
      <c r="E6983" s="63"/>
      <c r="F6983" s="63"/>
      <c r="G6983" s="191"/>
      <c r="H6983" s="191"/>
      <c r="I6983" s="191"/>
      <c r="J6983" s="191"/>
      <c r="K6983" s="191"/>
      <c r="L6983" s="191"/>
      <c r="M6983" s="191"/>
      <c r="N6983" s="191"/>
    </row>
    <row r="6984" spans="1:14" s="434" customFormat="1">
      <c r="A6984" s="191"/>
      <c r="B6984" s="191"/>
      <c r="C6984" s="63"/>
      <c r="D6984" s="191"/>
      <c r="E6984" s="63"/>
      <c r="F6984" s="63"/>
      <c r="G6984" s="191"/>
      <c r="H6984" s="191"/>
      <c r="I6984" s="191"/>
      <c r="J6984" s="191"/>
      <c r="K6984" s="191"/>
      <c r="L6984" s="191"/>
      <c r="M6984" s="191"/>
      <c r="N6984" s="191"/>
    </row>
    <row r="6985" spans="1:14" s="434" customFormat="1">
      <c r="A6985" s="191"/>
      <c r="B6985" s="191"/>
      <c r="C6985" s="63"/>
      <c r="D6985" s="191"/>
      <c r="E6985" s="63"/>
      <c r="F6985" s="63"/>
      <c r="G6985" s="191"/>
      <c r="H6985" s="191"/>
      <c r="I6985" s="191"/>
      <c r="J6985" s="191"/>
      <c r="K6985" s="191"/>
      <c r="L6985" s="191"/>
      <c r="M6985" s="191"/>
      <c r="N6985" s="191"/>
    </row>
    <row r="6986" spans="1:14" s="434" customFormat="1">
      <c r="A6986" s="191"/>
      <c r="B6986" s="191"/>
      <c r="C6986" s="63"/>
      <c r="D6986" s="191"/>
      <c r="E6986" s="63"/>
      <c r="F6986" s="63"/>
      <c r="G6986" s="191"/>
      <c r="H6986" s="191"/>
      <c r="I6986" s="191"/>
      <c r="J6986" s="191"/>
      <c r="K6986" s="191"/>
      <c r="L6986" s="191"/>
      <c r="M6986" s="191"/>
      <c r="N6986" s="191"/>
    </row>
    <row r="6987" spans="1:14" s="434" customFormat="1">
      <c r="A6987" s="191"/>
      <c r="B6987" s="191"/>
      <c r="C6987" s="63"/>
      <c r="D6987" s="191"/>
      <c r="E6987" s="63"/>
      <c r="F6987" s="63"/>
      <c r="G6987" s="191"/>
      <c r="H6987" s="191"/>
      <c r="I6987" s="191"/>
      <c r="J6987" s="191"/>
      <c r="K6987" s="191"/>
      <c r="L6987" s="191"/>
      <c r="M6987" s="191"/>
      <c r="N6987" s="191"/>
    </row>
    <row r="6988" spans="1:14" s="434" customFormat="1">
      <c r="A6988" s="191"/>
      <c r="B6988" s="191"/>
      <c r="C6988" s="63"/>
      <c r="D6988" s="191"/>
      <c r="E6988" s="63"/>
      <c r="F6988" s="63"/>
      <c r="G6988" s="191"/>
      <c r="H6988" s="191"/>
      <c r="I6988" s="191"/>
      <c r="J6988" s="191"/>
      <c r="K6988" s="191"/>
      <c r="L6988" s="191"/>
      <c r="M6988" s="191"/>
      <c r="N6988" s="191"/>
    </row>
    <row r="6989" spans="1:14" s="434" customFormat="1">
      <c r="A6989" s="191"/>
      <c r="B6989" s="191"/>
      <c r="C6989" s="63"/>
      <c r="D6989" s="191"/>
      <c r="E6989" s="63"/>
      <c r="F6989" s="63"/>
      <c r="G6989" s="191"/>
      <c r="H6989" s="191"/>
      <c r="I6989" s="191"/>
      <c r="J6989" s="191"/>
      <c r="K6989" s="191"/>
      <c r="L6989" s="191"/>
      <c r="M6989" s="191"/>
      <c r="N6989" s="191"/>
    </row>
    <row r="6990" spans="1:14" s="434" customFormat="1">
      <c r="A6990" s="191"/>
      <c r="B6990" s="191"/>
      <c r="C6990" s="63"/>
      <c r="D6990" s="191"/>
      <c r="E6990" s="63"/>
      <c r="F6990" s="63"/>
      <c r="G6990" s="191"/>
      <c r="H6990" s="191"/>
      <c r="I6990" s="191"/>
      <c r="J6990" s="191"/>
      <c r="K6990" s="191"/>
      <c r="L6990" s="191"/>
      <c r="M6990" s="191"/>
      <c r="N6990" s="191"/>
    </row>
    <row r="6991" spans="1:14" s="434" customFormat="1">
      <c r="A6991" s="191"/>
      <c r="B6991" s="191"/>
      <c r="C6991" s="63"/>
      <c r="D6991" s="191"/>
      <c r="E6991" s="63"/>
      <c r="F6991" s="63"/>
      <c r="G6991" s="191"/>
      <c r="H6991" s="191"/>
      <c r="I6991" s="191"/>
      <c r="J6991" s="191"/>
      <c r="K6991" s="191"/>
      <c r="L6991" s="191"/>
      <c r="M6991" s="191"/>
      <c r="N6991" s="191"/>
    </row>
    <row r="6992" spans="1:14" s="434" customFormat="1">
      <c r="A6992" s="191"/>
      <c r="B6992" s="191"/>
      <c r="C6992" s="63"/>
      <c r="D6992" s="191"/>
      <c r="E6992" s="63"/>
      <c r="F6992" s="63"/>
      <c r="G6992" s="191"/>
      <c r="H6992" s="191"/>
      <c r="I6992" s="191"/>
      <c r="J6992" s="191"/>
      <c r="K6992" s="191"/>
      <c r="L6992" s="191"/>
      <c r="M6992" s="191"/>
      <c r="N6992" s="191"/>
    </row>
    <row r="6993" spans="1:14" s="434" customFormat="1">
      <c r="A6993" s="191"/>
      <c r="B6993" s="191"/>
      <c r="C6993" s="63"/>
      <c r="D6993" s="191"/>
      <c r="E6993" s="63"/>
      <c r="F6993" s="63"/>
      <c r="G6993" s="191"/>
      <c r="H6993" s="191"/>
      <c r="I6993" s="191"/>
      <c r="J6993" s="191"/>
      <c r="K6993" s="191"/>
      <c r="L6993" s="191"/>
      <c r="M6993" s="191"/>
      <c r="N6993" s="191"/>
    </row>
    <row r="6994" spans="1:14" s="434" customFormat="1">
      <c r="A6994" s="191"/>
      <c r="B6994" s="191"/>
      <c r="C6994" s="63"/>
      <c r="D6994" s="191"/>
      <c r="E6994" s="63"/>
      <c r="F6994" s="63"/>
      <c r="G6994" s="191"/>
      <c r="H6994" s="191"/>
      <c r="I6994" s="191"/>
      <c r="J6994" s="191"/>
      <c r="K6994" s="191"/>
      <c r="L6994" s="191"/>
      <c r="M6994" s="191"/>
      <c r="N6994" s="191"/>
    </row>
    <row r="6995" spans="1:14" s="434" customFormat="1">
      <c r="A6995" s="191"/>
      <c r="B6995" s="191"/>
      <c r="C6995" s="63"/>
      <c r="D6995" s="191"/>
      <c r="E6995" s="63"/>
      <c r="F6995" s="63"/>
      <c r="G6995" s="191"/>
      <c r="H6995" s="191"/>
      <c r="I6995" s="191"/>
      <c r="J6995" s="191"/>
      <c r="K6995" s="191"/>
      <c r="L6995" s="191"/>
      <c r="M6995" s="191"/>
      <c r="N6995" s="191"/>
    </row>
    <row r="6996" spans="1:14" s="434" customFormat="1">
      <c r="A6996" s="191"/>
      <c r="B6996" s="191"/>
      <c r="C6996" s="63"/>
      <c r="D6996" s="191"/>
      <c r="E6996" s="63"/>
      <c r="F6996" s="63"/>
      <c r="G6996" s="191"/>
      <c r="H6996" s="191"/>
      <c r="I6996" s="191"/>
      <c r="J6996" s="191"/>
      <c r="K6996" s="191"/>
      <c r="L6996" s="191"/>
      <c r="M6996" s="191"/>
      <c r="N6996" s="191"/>
    </row>
    <row r="6997" spans="1:14" s="434" customFormat="1">
      <c r="A6997" s="191"/>
      <c r="B6997" s="191"/>
      <c r="C6997" s="63"/>
      <c r="D6997" s="191"/>
      <c r="E6997" s="63"/>
      <c r="F6997" s="63"/>
      <c r="G6997" s="191"/>
      <c r="H6997" s="191"/>
      <c r="I6997" s="191"/>
      <c r="J6997" s="191"/>
      <c r="K6997" s="191"/>
      <c r="L6997" s="191"/>
      <c r="M6997" s="191"/>
      <c r="N6997" s="191"/>
    </row>
    <row r="6998" spans="1:14" s="434" customFormat="1">
      <c r="A6998" s="191"/>
      <c r="B6998" s="191"/>
      <c r="C6998" s="63"/>
      <c r="D6998" s="191"/>
      <c r="E6998" s="63"/>
      <c r="F6998" s="63"/>
      <c r="G6998" s="191"/>
      <c r="H6998" s="191"/>
      <c r="I6998" s="191"/>
      <c r="J6998" s="191"/>
      <c r="K6998" s="191"/>
      <c r="L6998" s="191"/>
      <c r="M6998" s="191"/>
      <c r="N6998" s="191"/>
    </row>
    <row r="6999" spans="1:14" s="434" customFormat="1">
      <c r="A6999" s="191"/>
      <c r="B6999" s="191"/>
      <c r="C6999" s="63"/>
      <c r="D6999" s="191"/>
      <c r="E6999" s="63"/>
      <c r="F6999" s="63"/>
      <c r="G6999" s="191"/>
      <c r="H6999" s="191"/>
      <c r="I6999" s="191"/>
      <c r="J6999" s="191"/>
      <c r="K6999" s="191"/>
      <c r="L6999" s="191"/>
      <c r="M6999" s="191"/>
      <c r="N6999" s="191"/>
    </row>
    <row r="7000" spans="1:14" s="434" customFormat="1">
      <c r="A7000" s="191"/>
      <c r="B7000" s="191"/>
      <c r="C7000" s="63"/>
      <c r="D7000" s="191"/>
      <c r="E7000" s="63"/>
      <c r="F7000" s="63"/>
      <c r="G7000" s="191"/>
      <c r="H7000" s="191"/>
      <c r="I7000" s="191"/>
      <c r="J7000" s="191"/>
      <c r="K7000" s="191"/>
      <c r="L7000" s="191"/>
      <c r="M7000" s="191"/>
      <c r="N7000" s="191"/>
    </row>
    <row r="7001" spans="1:14" s="434" customFormat="1">
      <c r="A7001" s="191"/>
      <c r="B7001" s="191"/>
      <c r="C7001" s="63"/>
      <c r="D7001" s="191"/>
      <c r="E7001" s="63"/>
      <c r="F7001" s="63"/>
      <c r="G7001" s="191"/>
      <c r="H7001" s="191"/>
      <c r="I7001" s="191"/>
      <c r="J7001" s="191"/>
      <c r="K7001" s="191"/>
      <c r="L7001" s="191"/>
      <c r="M7001" s="191"/>
      <c r="N7001" s="191"/>
    </row>
    <row r="7002" spans="1:14" s="434" customFormat="1">
      <c r="A7002" s="191"/>
      <c r="B7002" s="191"/>
      <c r="C7002" s="63"/>
      <c r="D7002" s="191"/>
      <c r="E7002" s="63"/>
      <c r="F7002" s="63"/>
      <c r="G7002" s="191"/>
      <c r="H7002" s="191"/>
      <c r="I7002" s="191"/>
      <c r="J7002" s="191"/>
      <c r="K7002" s="191"/>
      <c r="L7002" s="191"/>
      <c r="M7002" s="191"/>
      <c r="N7002" s="191"/>
    </row>
    <row r="7003" spans="1:14" s="434" customFormat="1">
      <c r="A7003" s="191"/>
      <c r="B7003" s="191"/>
      <c r="C7003" s="63"/>
      <c r="D7003" s="191"/>
      <c r="E7003" s="63"/>
      <c r="F7003" s="63"/>
      <c r="G7003" s="191"/>
      <c r="H7003" s="191"/>
      <c r="I7003" s="191"/>
      <c r="J7003" s="191"/>
      <c r="K7003" s="191"/>
      <c r="L7003" s="191"/>
      <c r="M7003" s="191"/>
      <c r="N7003" s="191"/>
    </row>
    <row r="7004" spans="1:14" s="434" customFormat="1">
      <c r="A7004" s="191"/>
      <c r="B7004" s="191"/>
      <c r="C7004" s="63"/>
      <c r="D7004" s="191"/>
      <c r="E7004" s="63"/>
      <c r="F7004" s="63"/>
      <c r="G7004" s="191"/>
      <c r="H7004" s="191"/>
      <c r="I7004" s="191"/>
      <c r="J7004" s="191"/>
      <c r="K7004" s="191"/>
      <c r="L7004" s="191"/>
      <c r="M7004" s="191"/>
      <c r="N7004" s="191"/>
    </row>
    <row r="7005" spans="1:14" s="434" customFormat="1">
      <c r="A7005" s="191"/>
      <c r="B7005" s="191"/>
      <c r="C7005" s="63"/>
      <c r="D7005" s="191"/>
      <c r="E7005" s="63"/>
      <c r="F7005" s="63"/>
      <c r="G7005" s="191"/>
      <c r="H7005" s="191"/>
      <c r="I7005" s="191"/>
      <c r="J7005" s="191"/>
      <c r="K7005" s="191"/>
      <c r="L7005" s="191"/>
      <c r="M7005" s="191"/>
      <c r="N7005" s="191"/>
    </row>
    <row r="7006" spans="1:14" s="434" customFormat="1">
      <c r="A7006" s="191"/>
      <c r="B7006" s="191"/>
      <c r="C7006" s="63"/>
      <c r="D7006" s="191"/>
      <c r="E7006" s="63"/>
      <c r="F7006" s="63"/>
      <c r="G7006" s="191"/>
      <c r="H7006" s="191"/>
      <c r="I7006" s="191"/>
      <c r="J7006" s="191"/>
      <c r="K7006" s="191"/>
      <c r="L7006" s="191"/>
      <c r="M7006" s="191"/>
      <c r="N7006" s="191"/>
    </row>
    <row r="7007" spans="1:14" s="434" customFormat="1">
      <c r="A7007" s="191"/>
      <c r="B7007" s="191"/>
      <c r="C7007" s="63"/>
      <c r="D7007" s="191"/>
      <c r="E7007" s="63"/>
      <c r="F7007" s="63"/>
      <c r="G7007" s="191"/>
      <c r="H7007" s="191"/>
      <c r="I7007" s="191"/>
      <c r="J7007" s="191"/>
      <c r="K7007" s="191"/>
      <c r="L7007" s="191"/>
      <c r="M7007" s="191"/>
      <c r="N7007" s="191"/>
    </row>
    <row r="7008" spans="1:14" s="434" customFormat="1">
      <c r="A7008" s="191"/>
      <c r="B7008" s="191"/>
      <c r="C7008" s="63"/>
      <c r="D7008" s="191"/>
      <c r="E7008" s="63"/>
      <c r="F7008" s="63"/>
      <c r="G7008" s="191"/>
      <c r="H7008" s="191"/>
      <c r="I7008" s="191"/>
      <c r="J7008" s="191"/>
      <c r="K7008" s="191"/>
      <c r="L7008" s="191"/>
      <c r="M7008" s="191"/>
      <c r="N7008" s="191"/>
    </row>
    <row r="7009" spans="1:14" s="434" customFormat="1">
      <c r="A7009" s="191"/>
      <c r="B7009" s="191"/>
      <c r="C7009" s="63"/>
      <c r="D7009" s="191"/>
      <c r="E7009" s="63"/>
      <c r="F7009" s="63"/>
      <c r="G7009" s="191"/>
      <c r="H7009" s="191"/>
      <c r="I7009" s="191"/>
      <c r="J7009" s="191"/>
      <c r="K7009" s="191"/>
      <c r="L7009" s="191"/>
      <c r="M7009" s="191"/>
      <c r="N7009" s="191"/>
    </row>
    <row r="7010" spans="1:14" s="434" customFormat="1">
      <c r="A7010" s="191"/>
      <c r="B7010" s="191"/>
      <c r="C7010" s="63"/>
      <c r="D7010" s="191"/>
      <c r="E7010" s="63"/>
      <c r="F7010" s="63"/>
      <c r="G7010" s="191"/>
      <c r="H7010" s="191"/>
      <c r="I7010" s="191"/>
      <c r="J7010" s="191"/>
      <c r="K7010" s="191"/>
      <c r="L7010" s="191"/>
      <c r="M7010" s="191"/>
      <c r="N7010" s="191"/>
    </row>
    <row r="7011" spans="1:14" s="434" customFormat="1">
      <c r="A7011" s="191"/>
      <c r="B7011" s="191"/>
      <c r="C7011" s="63"/>
      <c r="D7011" s="191"/>
      <c r="E7011" s="63"/>
      <c r="F7011" s="63"/>
      <c r="G7011" s="191"/>
      <c r="H7011" s="191"/>
      <c r="I7011" s="191"/>
      <c r="J7011" s="191"/>
      <c r="K7011" s="191"/>
      <c r="L7011" s="191"/>
      <c r="M7011" s="191"/>
      <c r="N7011" s="191"/>
    </row>
    <row r="7012" spans="1:14" s="434" customFormat="1">
      <c r="A7012" s="191"/>
      <c r="B7012" s="191"/>
      <c r="C7012" s="63"/>
      <c r="D7012" s="191"/>
      <c r="E7012" s="63"/>
      <c r="F7012" s="63"/>
      <c r="G7012" s="191"/>
      <c r="H7012" s="191"/>
      <c r="I7012" s="191"/>
      <c r="J7012" s="191"/>
      <c r="K7012" s="191"/>
      <c r="L7012" s="191"/>
      <c r="M7012" s="191"/>
      <c r="N7012" s="191"/>
    </row>
    <row r="7013" spans="1:14" s="434" customFormat="1">
      <c r="A7013" s="191"/>
      <c r="B7013" s="191"/>
      <c r="C7013" s="63"/>
      <c r="D7013" s="191"/>
      <c r="E7013" s="63"/>
      <c r="F7013" s="63"/>
      <c r="G7013" s="191"/>
      <c r="H7013" s="191"/>
      <c r="I7013" s="191"/>
      <c r="J7013" s="191"/>
      <c r="K7013" s="191"/>
      <c r="L7013" s="191"/>
      <c r="M7013" s="191"/>
      <c r="N7013" s="191"/>
    </row>
    <row r="7014" spans="1:14" s="434" customFormat="1">
      <c r="A7014" s="191"/>
      <c r="B7014" s="191"/>
      <c r="C7014" s="63"/>
      <c r="D7014" s="191"/>
      <c r="E7014" s="63"/>
      <c r="F7014" s="63"/>
      <c r="G7014" s="191"/>
      <c r="H7014" s="191"/>
      <c r="I7014" s="191"/>
      <c r="J7014" s="191"/>
      <c r="K7014" s="191"/>
      <c r="L7014" s="191"/>
      <c r="M7014" s="191"/>
      <c r="N7014" s="191"/>
    </row>
    <row r="7015" spans="1:14" s="434" customFormat="1">
      <c r="A7015" s="191"/>
      <c r="B7015" s="191"/>
      <c r="C7015" s="63"/>
      <c r="D7015" s="191"/>
      <c r="E7015" s="63"/>
      <c r="F7015" s="63"/>
      <c r="G7015" s="191"/>
      <c r="H7015" s="191"/>
      <c r="I7015" s="191"/>
      <c r="J7015" s="191"/>
      <c r="K7015" s="191"/>
      <c r="L7015" s="191"/>
      <c r="M7015" s="191"/>
      <c r="N7015" s="191"/>
    </row>
    <row r="7016" spans="1:14" s="434" customFormat="1">
      <c r="A7016" s="191"/>
      <c r="B7016" s="191"/>
      <c r="C7016" s="63"/>
      <c r="D7016" s="191"/>
      <c r="E7016" s="63"/>
      <c r="F7016" s="63"/>
      <c r="G7016" s="191"/>
      <c r="H7016" s="191"/>
      <c r="I7016" s="191"/>
      <c r="J7016" s="191"/>
      <c r="K7016" s="191"/>
      <c r="L7016" s="191"/>
      <c r="M7016" s="191"/>
      <c r="N7016" s="191"/>
    </row>
    <row r="7017" spans="1:14" s="434" customFormat="1">
      <c r="A7017" s="191"/>
      <c r="B7017" s="191"/>
      <c r="C7017" s="63"/>
      <c r="D7017" s="191"/>
      <c r="E7017" s="63"/>
      <c r="F7017" s="63"/>
      <c r="G7017" s="191"/>
      <c r="H7017" s="191"/>
      <c r="I7017" s="191"/>
      <c r="J7017" s="191"/>
      <c r="K7017" s="191"/>
      <c r="L7017" s="191"/>
      <c r="M7017" s="191"/>
      <c r="N7017" s="191"/>
    </row>
    <row r="7018" spans="1:14" s="434" customFormat="1">
      <c r="A7018" s="191"/>
      <c r="B7018" s="191"/>
      <c r="C7018" s="63"/>
      <c r="D7018" s="191"/>
      <c r="E7018" s="63"/>
      <c r="F7018" s="63"/>
      <c r="G7018" s="191"/>
      <c r="H7018" s="191"/>
      <c r="I7018" s="191"/>
      <c r="J7018" s="191"/>
      <c r="K7018" s="191"/>
      <c r="L7018" s="191"/>
      <c r="M7018" s="191"/>
      <c r="N7018" s="191"/>
    </row>
    <row r="7019" spans="1:14" s="434" customFormat="1">
      <c r="A7019" s="191"/>
      <c r="B7019" s="191"/>
      <c r="C7019" s="63"/>
      <c r="D7019" s="191"/>
      <c r="E7019" s="63"/>
      <c r="F7019" s="63"/>
      <c r="G7019" s="191"/>
      <c r="H7019" s="191"/>
      <c r="I7019" s="191"/>
      <c r="J7019" s="191"/>
      <c r="K7019" s="191"/>
      <c r="L7019" s="191"/>
      <c r="M7019" s="191"/>
      <c r="N7019" s="191"/>
    </row>
    <row r="7020" spans="1:14" s="434" customFormat="1">
      <c r="A7020" s="191"/>
      <c r="B7020" s="191"/>
      <c r="C7020" s="63"/>
      <c r="D7020" s="191"/>
      <c r="E7020" s="63"/>
      <c r="F7020" s="63"/>
      <c r="G7020" s="191"/>
      <c r="H7020" s="191"/>
      <c r="I7020" s="191"/>
      <c r="J7020" s="191"/>
      <c r="K7020" s="191"/>
      <c r="L7020" s="191"/>
      <c r="M7020" s="191"/>
      <c r="N7020" s="191"/>
    </row>
    <row r="7021" spans="1:14" s="434" customFormat="1">
      <c r="A7021" s="191"/>
      <c r="B7021" s="191"/>
      <c r="C7021" s="63"/>
      <c r="D7021" s="191"/>
      <c r="E7021" s="63"/>
      <c r="F7021" s="63"/>
      <c r="G7021" s="191"/>
      <c r="H7021" s="191"/>
      <c r="I7021" s="191"/>
      <c r="J7021" s="191"/>
      <c r="K7021" s="191"/>
      <c r="L7021" s="191"/>
      <c r="M7021" s="191"/>
      <c r="N7021" s="191"/>
    </row>
    <row r="7022" spans="1:14" s="434" customFormat="1">
      <c r="A7022" s="191"/>
      <c r="B7022" s="191"/>
      <c r="C7022" s="63"/>
      <c r="D7022" s="191"/>
      <c r="E7022" s="63"/>
      <c r="F7022" s="63"/>
      <c r="G7022" s="191"/>
      <c r="H7022" s="191"/>
      <c r="I7022" s="191"/>
      <c r="J7022" s="191"/>
      <c r="K7022" s="191"/>
      <c r="L7022" s="191"/>
      <c r="M7022" s="191"/>
      <c r="N7022" s="191"/>
    </row>
    <row r="7023" spans="1:14" s="434" customFormat="1">
      <c r="A7023" s="191"/>
      <c r="B7023" s="191"/>
      <c r="C7023" s="63"/>
      <c r="D7023" s="191"/>
      <c r="E7023" s="63"/>
      <c r="F7023" s="63"/>
      <c r="G7023" s="191"/>
      <c r="H7023" s="191"/>
      <c r="I7023" s="191"/>
      <c r="J7023" s="191"/>
      <c r="K7023" s="191"/>
      <c r="L7023" s="191"/>
      <c r="M7023" s="191"/>
      <c r="N7023" s="191"/>
    </row>
    <row r="7024" spans="1:14" s="434" customFormat="1">
      <c r="A7024" s="191"/>
      <c r="B7024" s="191"/>
      <c r="C7024" s="63"/>
      <c r="D7024" s="191"/>
      <c r="E7024" s="63"/>
      <c r="F7024" s="63"/>
      <c r="G7024" s="191"/>
      <c r="H7024" s="191"/>
      <c r="I7024" s="191"/>
      <c r="J7024" s="191"/>
      <c r="K7024" s="191"/>
      <c r="L7024" s="191"/>
      <c r="M7024" s="191"/>
      <c r="N7024" s="191"/>
    </row>
    <row r="7025" spans="1:14" s="434" customFormat="1">
      <c r="A7025" s="191"/>
      <c r="B7025" s="191"/>
      <c r="C7025" s="63"/>
      <c r="D7025" s="191"/>
      <c r="E7025" s="63"/>
      <c r="F7025" s="63"/>
      <c r="G7025" s="191"/>
      <c r="H7025" s="191"/>
      <c r="I7025" s="191"/>
      <c r="J7025" s="191"/>
      <c r="K7025" s="191"/>
      <c r="L7025" s="191"/>
      <c r="M7025" s="191"/>
      <c r="N7025" s="191"/>
    </row>
    <row r="7026" spans="1:14" s="434" customFormat="1">
      <c r="A7026" s="191"/>
      <c r="B7026" s="191"/>
      <c r="C7026" s="63"/>
      <c r="D7026" s="191"/>
      <c r="E7026" s="63"/>
      <c r="F7026" s="63"/>
      <c r="G7026" s="191"/>
      <c r="H7026" s="191"/>
      <c r="I7026" s="191"/>
      <c r="J7026" s="191"/>
      <c r="K7026" s="191"/>
      <c r="L7026" s="191"/>
      <c r="M7026" s="191"/>
      <c r="N7026" s="191"/>
    </row>
    <row r="7027" spans="1:14" s="434" customFormat="1">
      <c r="A7027" s="191"/>
      <c r="B7027" s="191"/>
      <c r="C7027" s="63"/>
      <c r="D7027" s="191"/>
      <c r="E7027" s="63"/>
      <c r="F7027" s="63"/>
      <c r="G7027" s="191"/>
      <c r="H7027" s="191"/>
      <c r="I7027" s="191"/>
      <c r="J7027" s="191"/>
      <c r="K7027" s="191"/>
      <c r="L7027" s="191"/>
      <c r="M7027" s="191"/>
      <c r="N7027" s="191"/>
    </row>
    <row r="7028" spans="1:14" s="434" customFormat="1">
      <c r="A7028" s="191"/>
      <c r="B7028" s="191"/>
      <c r="C7028" s="63"/>
      <c r="D7028" s="191"/>
      <c r="E7028" s="63"/>
      <c r="F7028" s="63"/>
      <c r="G7028" s="191"/>
      <c r="H7028" s="191"/>
      <c r="I7028" s="191"/>
      <c r="J7028" s="191"/>
      <c r="K7028" s="191"/>
      <c r="L7028" s="191"/>
      <c r="M7028" s="191"/>
      <c r="N7028" s="191"/>
    </row>
    <row r="7029" spans="1:14" s="434" customFormat="1">
      <c r="A7029" s="191"/>
      <c r="B7029" s="191"/>
      <c r="C7029" s="63"/>
      <c r="D7029" s="191"/>
      <c r="E7029" s="63"/>
      <c r="F7029" s="63"/>
      <c r="G7029" s="191"/>
      <c r="H7029" s="191"/>
      <c r="I7029" s="191"/>
      <c r="J7029" s="191"/>
      <c r="K7029" s="191"/>
      <c r="L7029" s="191"/>
      <c r="M7029" s="191"/>
      <c r="N7029" s="191"/>
    </row>
    <row r="7030" spans="1:14" s="434" customFormat="1">
      <c r="A7030" s="191"/>
      <c r="B7030" s="191"/>
      <c r="C7030" s="63"/>
      <c r="D7030" s="191"/>
      <c r="E7030" s="63"/>
      <c r="F7030" s="63"/>
      <c r="G7030" s="191"/>
      <c r="H7030" s="191"/>
      <c r="I7030" s="191"/>
      <c r="J7030" s="191"/>
      <c r="K7030" s="191"/>
      <c r="L7030" s="191"/>
      <c r="M7030" s="191"/>
      <c r="N7030" s="191"/>
    </row>
    <row r="7031" spans="1:14" s="434" customFormat="1">
      <c r="A7031" s="191"/>
      <c r="B7031" s="191"/>
      <c r="C7031" s="63"/>
      <c r="D7031" s="191"/>
      <c r="E7031" s="63"/>
      <c r="F7031" s="63"/>
      <c r="G7031" s="191"/>
      <c r="H7031" s="191"/>
      <c r="I7031" s="191"/>
      <c r="J7031" s="191"/>
      <c r="K7031" s="191"/>
      <c r="L7031" s="191"/>
      <c r="M7031" s="191"/>
      <c r="N7031" s="191"/>
    </row>
    <row r="7032" spans="1:14" s="434" customFormat="1">
      <c r="A7032" s="191"/>
      <c r="B7032" s="191"/>
      <c r="C7032" s="63"/>
      <c r="D7032" s="191"/>
      <c r="E7032" s="63"/>
      <c r="F7032" s="63"/>
      <c r="G7032" s="191"/>
      <c r="H7032" s="191"/>
      <c r="I7032" s="191"/>
      <c r="J7032" s="191"/>
      <c r="K7032" s="191"/>
      <c r="L7032" s="191"/>
      <c r="M7032" s="191"/>
      <c r="N7032" s="191"/>
    </row>
    <row r="7033" spans="1:14" s="434" customFormat="1">
      <c r="A7033" s="191"/>
      <c r="B7033" s="191"/>
      <c r="C7033" s="63"/>
      <c r="D7033" s="191"/>
      <c r="E7033" s="63"/>
      <c r="F7033" s="63"/>
      <c r="G7033" s="191"/>
      <c r="H7033" s="191"/>
      <c r="I7033" s="191"/>
      <c r="J7033" s="191"/>
      <c r="K7033" s="191"/>
      <c r="L7033" s="191"/>
      <c r="M7033" s="191"/>
      <c r="N7033" s="191"/>
    </row>
    <row r="7034" spans="1:14" s="434" customFormat="1">
      <c r="A7034" s="191"/>
      <c r="B7034" s="191"/>
      <c r="C7034" s="63"/>
      <c r="D7034" s="191"/>
      <c r="E7034" s="63"/>
      <c r="F7034" s="63"/>
      <c r="G7034" s="191"/>
      <c r="H7034" s="191"/>
      <c r="I7034" s="191"/>
      <c r="J7034" s="191"/>
      <c r="K7034" s="191"/>
      <c r="L7034" s="191"/>
      <c r="M7034" s="191"/>
      <c r="N7034" s="191"/>
    </row>
    <row r="7035" spans="1:14" s="434" customFormat="1">
      <c r="A7035" s="191"/>
      <c r="B7035" s="191"/>
      <c r="C7035" s="63"/>
      <c r="D7035" s="191"/>
      <c r="E7035" s="63"/>
      <c r="F7035" s="63"/>
      <c r="G7035" s="191"/>
      <c r="H7035" s="191"/>
      <c r="I7035" s="191"/>
      <c r="J7035" s="191"/>
      <c r="K7035" s="191"/>
      <c r="L7035" s="191"/>
      <c r="M7035" s="191"/>
      <c r="N7035" s="191"/>
    </row>
    <row r="7036" spans="1:14" s="434" customFormat="1">
      <c r="A7036" s="191"/>
      <c r="B7036" s="191"/>
      <c r="C7036" s="63"/>
      <c r="D7036" s="191"/>
      <c r="E7036" s="63"/>
      <c r="F7036" s="63"/>
      <c r="G7036" s="191"/>
      <c r="H7036" s="191"/>
      <c r="I7036" s="191"/>
      <c r="J7036" s="191"/>
      <c r="K7036" s="191"/>
      <c r="L7036" s="191"/>
      <c r="M7036" s="191"/>
      <c r="N7036" s="191"/>
    </row>
    <row r="7037" spans="1:14" s="434" customFormat="1">
      <c r="A7037" s="191"/>
      <c r="B7037" s="191"/>
      <c r="C7037" s="63"/>
      <c r="D7037" s="191"/>
      <c r="E7037" s="63"/>
      <c r="F7037" s="63"/>
      <c r="G7037" s="191"/>
      <c r="H7037" s="191"/>
      <c r="I7037" s="191"/>
      <c r="J7037" s="191"/>
      <c r="K7037" s="191"/>
      <c r="L7037" s="191"/>
      <c r="M7037" s="191"/>
      <c r="N7037" s="191"/>
    </row>
    <row r="7038" spans="1:14" s="434" customFormat="1">
      <c r="A7038" s="191"/>
      <c r="B7038" s="191"/>
      <c r="C7038" s="63"/>
      <c r="D7038" s="191"/>
      <c r="E7038" s="63"/>
      <c r="F7038" s="63"/>
      <c r="G7038" s="191"/>
      <c r="H7038" s="191"/>
      <c r="I7038" s="191"/>
      <c r="J7038" s="191"/>
      <c r="K7038" s="191"/>
      <c r="L7038" s="191"/>
      <c r="M7038" s="191"/>
      <c r="N7038" s="191"/>
    </row>
    <row r="7039" spans="1:14" s="434" customFormat="1">
      <c r="A7039" s="191"/>
      <c r="B7039" s="191"/>
      <c r="C7039" s="63"/>
      <c r="D7039" s="191"/>
      <c r="E7039" s="63"/>
      <c r="F7039" s="63"/>
      <c r="G7039" s="191"/>
      <c r="H7039" s="191"/>
      <c r="I7039" s="191"/>
      <c r="J7039" s="191"/>
      <c r="K7039" s="191"/>
      <c r="L7039" s="191"/>
      <c r="M7039" s="191"/>
      <c r="N7039" s="191"/>
    </row>
    <row r="7040" spans="1:14" s="434" customFormat="1">
      <c r="A7040" s="191"/>
      <c r="B7040" s="191"/>
      <c r="C7040" s="63"/>
      <c r="D7040" s="191"/>
      <c r="E7040" s="63"/>
      <c r="F7040" s="63"/>
      <c r="G7040" s="191"/>
      <c r="H7040" s="191"/>
      <c r="I7040" s="191"/>
      <c r="J7040" s="191"/>
      <c r="K7040" s="191"/>
      <c r="L7040" s="191"/>
      <c r="M7040" s="191"/>
      <c r="N7040" s="191"/>
    </row>
    <row r="7041" spans="1:14" s="434" customFormat="1">
      <c r="A7041" s="191"/>
      <c r="B7041" s="191"/>
      <c r="C7041" s="63"/>
      <c r="D7041" s="191"/>
      <c r="E7041" s="63"/>
      <c r="F7041" s="63"/>
      <c r="G7041" s="191"/>
      <c r="H7041" s="191"/>
      <c r="I7041" s="191"/>
      <c r="J7041" s="191"/>
      <c r="K7041" s="191"/>
      <c r="L7041" s="191"/>
      <c r="M7041" s="191"/>
      <c r="N7041" s="191"/>
    </row>
    <row r="7042" spans="1:14" s="434" customFormat="1">
      <c r="A7042" s="191"/>
      <c r="B7042" s="191"/>
      <c r="C7042" s="63"/>
      <c r="D7042" s="191"/>
      <c r="E7042" s="63"/>
      <c r="F7042" s="63"/>
      <c r="G7042" s="191"/>
      <c r="H7042" s="191"/>
      <c r="I7042" s="191"/>
      <c r="J7042" s="191"/>
      <c r="K7042" s="191"/>
      <c r="L7042" s="191"/>
      <c r="M7042" s="191"/>
      <c r="N7042" s="191"/>
    </row>
    <row r="7043" spans="1:14" s="434" customFormat="1">
      <c r="A7043" s="191"/>
      <c r="B7043" s="191"/>
      <c r="C7043" s="63"/>
      <c r="D7043" s="191"/>
      <c r="E7043" s="63"/>
      <c r="F7043" s="63"/>
      <c r="G7043" s="191"/>
      <c r="H7043" s="191"/>
      <c r="I7043" s="191"/>
      <c r="J7043" s="191"/>
      <c r="K7043" s="191"/>
      <c r="L7043" s="191"/>
      <c r="M7043" s="191"/>
      <c r="N7043" s="191"/>
    </row>
    <row r="7044" spans="1:14" s="434" customFormat="1">
      <c r="A7044" s="191"/>
      <c r="B7044" s="191"/>
      <c r="C7044" s="63"/>
      <c r="D7044" s="191"/>
      <c r="E7044" s="63"/>
      <c r="F7044" s="63"/>
      <c r="G7044" s="191"/>
      <c r="H7044" s="191"/>
      <c r="I7044" s="191"/>
      <c r="J7044" s="191"/>
      <c r="K7044" s="191"/>
      <c r="L7044" s="191"/>
      <c r="M7044" s="191"/>
      <c r="N7044" s="191"/>
    </row>
    <row r="7045" spans="1:14" s="434" customFormat="1">
      <c r="A7045" s="191"/>
      <c r="B7045" s="191"/>
      <c r="C7045" s="63"/>
      <c r="D7045" s="191"/>
      <c r="E7045" s="63"/>
      <c r="F7045" s="63"/>
      <c r="G7045" s="191"/>
      <c r="H7045" s="191"/>
      <c r="I7045" s="191"/>
      <c r="J7045" s="191"/>
      <c r="K7045" s="191"/>
      <c r="L7045" s="191"/>
      <c r="M7045" s="191"/>
      <c r="N7045" s="191"/>
    </row>
    <row r="7046" spans="1:14" s="434" customFormat="1">
      <c r="A7046" s="191"/>
      <c r="B7046" s="191"/>
      <c r="C7046" s="63"/>
      <c r="D7046" s="191"/>
      <c r="E7046" s="63"/>
      <c r="F7046" s="63"/>
      <c r="G7046" s="191"/>
      <c r="H7046" s="191"/>
      <c r="I7046" s="191"/>
      <c r="J7046" s="191"/>
      <c r="K7046" s="191"/>
      <c r="L7046" s="191"/>
      <c r="M7046" s="191"/>
      <c r="N7046" s="191"/>
    </row>
    <row r="7047" spans="1:14" s="434" customFormat="1">
      <c r="A7047" s="191"/>
      <c r="B7047" s="191"/>
      <c r="C7047" s="63"/>
      <c r="D7047" s="191"/>
      <c r="E7047" s="63"/>
      <c r="F7047" s="63"/>
      <c r="G7047" s="191"/>
      <c r="H7047" s="191"/>
      <c r="I7047" s="191"/>
      <c r="J7047" s="191"/>
      <c r="K7047" s="191"/>
      <c r="L7047" s="191"/>
      <c r="M7047" s="191"/>
      <c r="N7047" s="191"/>
    </row>
    <row r="7048" spans="1:14" s="434" customFormat="1">
      <c r="A7048" s="191"/>
      <c r="B7048" s="191"/>
      <c r="C7048" s="63"/>
      <c r="D7048" s="191"/>
      <c r="E7048" s="63"/>
      <c r="F7048" s="63"/>
      <c r="G7048" s="191"/>
      <c r="H7048" s="191"/>
      <c r="I7048" s="191"/>
      <c r="J7048" s="191"/>
      <c r="K7048" s="191"/>
      <c r="L7048" s="191"/>
      <c r="M7048" s="191"/>
      <c r="N7048" s="191"/>
    </row>
    <row r="7049" spans="1:14" s="434" customFormat="1">
      <c r="A7049" s="191"/>
      <c r="B7049" s="191"/>
      <c r="C7049" s="63"/>
      <c r="D7049" s="191"/>
      <c r="E7049" s="63"/>
      <c r="F7049" s="63"/>
      <c r="G7049" s="191"/>
      <c r="H7049" s="191"/>
      <c r="I7049" s="191"/>
      <c r="J7049" s="191"/>
      <c r="K7049" s="191"/>
      <c r="L7049" s="191"/>
      <c r="M7049" s="191"/>
      <c r="N7049" s="191"/>
    </row>
    <row r="7050" spans="1:14" s="434" customFormat="1">
      <c r="A7050" s="191"/>
      <c r="B7050" s="191"/>
      <c r="C7050" s="63"/>
      <c r="D7050" s="191"/>
      <c r="E7050" s="63"/>
      <c r="F7050" s="63"/>
      <c r="G7050" s="191"/>
      <c r="H7050" s="191"/>
      <c r="I7050" s="191"/>
      <c r="J7050" s="191"/>
      <c r="K7050" s="191"/>
      <c r="L7050" s="191"/>
      <c r="M7050" s="191"/>
      <c r="N7050" s="191"/>
    </row>
    <row r="7051" spans="1:14" s="434" customFormat="1">
      <c r="A7051" s="191"/>
      <c r="B7051" s="191"/>
      <c r="C7051" s="63"/>
      <c r="D7051" s="191"/>
      <c r="E7051" s="63"/>
      <c r="F7051" s="63"/>
      <c r="G7051" s="191"/>
      <c r="H7051" s="191"/>
      <c r="I7051" s="191"/>
      <c r="J7051" s="191"/>
      <c r="K7051" s="191"/>
      <c r="L7051" s="191"/>
      <c r="M7051" s="191"/>
      <c r="N7051" s="191"/>
    </row>
    <row r="7052" spans="1:14" s="434" customFormat="1">
      <c r="A7052" s="191"/>
      <c r="B7052" s="191"/>
      <c r="C7052" s="63"/>
      <c r="D7052" s="191"/>
      <c r="E7052" s="63"/>
      <c r="F7052" s="63"/>
      <c r="G7052" s="191"/>
      <c r="H7052" s="191"/>
      <c r="I7052" s="191"/>
      <c r="J7052" s="191"/>
      <c r="K7052" s="191"/>
      <c r="L7052" s="191"/>
      <c r="M7052" s="191"/>
      <c r="N7052" s="191"/>
    </row>
    <row r="7053" spans="1:14" s="434" customFormat="1">
      <c r="A7053" s="191"/>
      <c r="B7053" s="191"/>
      <c r="C7053" s="63"/>
      <c r="D7053" s="191"/>
      <c r="E7053" s="63"/>
      <c r="F7053" s="63"/>
      <c r="G7053" s="191"/>
      <c r="H7053" s="191"/>
      <c r="I7053" s="191"/>
      <c r="J7053" s="191"/>
      <c r="K7053" s="191"/>
      <c r="L7053" s="191"/>
      <c r="M7053" s="191"/>
      <c r="N7053" s="191"/>
    </row>
    <row r="7054" spans="1:14" s="434" customFormat="1">
      <c r="A7054" s="191"/>
      <c r="B7054" s="191"/>
      <c r="C7054" s="63"/>
      <c r="D7054" s="191"/>
      <c r="E7054" s="63"/>
      <c r="F7054" s="63"/>
      <c r="G7054" s="191"/>
      <c r="H7054" s="191"/>
      <c r="I7054" s="191"/>
      <c r="J7054" s="191"/>
      <c r="K7054" s="191"/>
      <c r="L7054" s="191"/>
      <c r="M7054" s="191"/>
      <c r="N7054" s="191"/>
    </row>
    <row r="7055" spans="1:14" s="434" customFormat="1">
      <c r="A7055" s="191"/>
      <c r="B7055" s="191"/>
      <c r="C7055" s="63"/>
      <c r="D7055" s="191"/>
      <c r="E7055" s="63"/>
      <c r="F7055" s="63"/>
      <c r="G7055" s="191"/>
      <c r="H7055" s="191"/>
      <c r="I7055" s="191"/>
      <c r="J7055" s="191"/>
      <c r="K7055" s="191"/>
      <c r="L7055" s="191"/>
      <c r="M7055" s="191"/>
      <c r="N7055" s="191"/>
    </row>
    <row r="7056" spans="1:14" s="434" customFormat="1">
      <c r="A7056" s="191"/>
      <c r="B7056" s="191"/>
      <c r="C7056" s="63"/>
      <c r="D7056" s="191"/>
      <c r="E7056" s="63"/>
      <c r="F7056" s="63"/>
      <c r="G7056" s="191"/>
      <c r="H7056" s="191"/>
      <c r="I7056" s="191"/>
      <c r="J7056" s="191"/>
      <c r="K7056" s="191"/>
      <c r="L7056" s="191"/>
      <c r="M7056" s="191"/>
      <c r="N7056" s="191"/>
    </row>
    <row r="7057" spans="1:14" s="434" customFormat="1">
      <c r="A7057" s="191"/>
      <c r="B7057" s="191"/>
      <c r="C7057" s="63"/>
      <c r="D7057" s="191"/>
      <c r="E7057" s="63"/>
      <c r="F7057" s="63"/>
      <c r="G7057" s="191"/>
      <c r="H7057" s="191"/>
      <c r="I7057" s="191"/>
      <c r="J7057" s="191"/>
      <c r="K7057" s="191"/>
      <c r="L7057" s="191"/>
      <c r="M7057" s="191"/>
      <c r="N7057" s="191"/>
    </row>
    <row r="7058" spans="1:14" s="434" customFormat="1">
      <c r="A7058" s="191"/>
      <c r="B7058" s="191"/>
      <c r="C7058" s="63"/>
      <c r="D7058" s="191"/>
      <c r="E7058" s="63"/>
      <c r="F7058" s="63"/>
      <c r="G7058" s="191"/>
      <c r="H7058" s="191"/>
      <c r="I7058" s="191"/>
      <c r="J7058" s="191"/>
      <c r="K7058" s="191"/>
      <c r="L7058" s="191"/>
      <c r="M7058" s="191"/>
      <c r="N7058" s="191"/>
    </row>
    <row r="7059" spans="1:14" s="434" customFormat="1">
      <c r="A7059" s="191"/>
      <c r="B7059" s="191"/>
      <c r="C7059" s="63"/>
      <c r="D7059" s="191"/>
      <c r="E7059" s="63"/>
      <c r="F7059" s="63"/>
      <c r="G7059" s="191"/>
      <c r="H7059" s="191"/>
      <c r="I7059" s="191"/>
      <c r="J7059" s="191"/>
      <c r="K7059" s="191"/>
      <c r="L7059" s="191"/>
      <c r="M7059" s="191"/>
      <c r="N7059" s="191"/>
    </row>
    <row r="7060" spans="1:14" s="434" customFormat="1">
      <c r="A7060" s="191"/>
      <c r="B7060" s="191"/>
      <c r="C7060" s="63"/>
      <c r="D7060" s="191"/>
      <c r="E7060" s="63"/>
      <c r="F7060" s="63"/>
      <c r="G7060" s="191"/>
      <c r="H7060" s="191"/>
      <c r="I7060" s="191"/>
      <c r="J7060" s="191"/>
      <c r="K7060" s="191"/>
      <c r="L7060" s="191"/>
      <c r="M7060" s="191"/>
      <c r="N7060" s="191"/>
    </row>
    <row r="7061" spans="1:14" s="434" customFormat="1">
      <c r="A7061" s="191"/>
      <c r="B7061" s="191"/>
      <c r="C7061" s="63"/>
      <c r="D7061" s="191"/>
      <c r="E7061" s="63"/>
      <c r="F7061" s="63"/>
      <c r="G7061" s="191"/>
      <c r="H7061" s="191"/>
      <c r="I7061" s="191"/>
      <c r="J7061" s="191"/>
      <c r="K7061" s="191"/>
      <c r="L7061" s="191"/>
      <c r="M7061" s="191"/>
      <c r="N7061" s="191"/>
    </row>
    <row r="7062" spans="1:14" s="434" customFormat="1">
      <c r="A7062" s="191"/>
      <c r="B7062" s="191"/>
      <c r="C7062" s="63"/>
      <c r="D7062" s="191"/>
      <c r="E7062" s="63"/>
      <c r="F7062" s="63"/>
      <c r="G7062" s="191"/>
      <c r="H7062" s="191"/>
      <c r="I7062" s="191"/>
      <c r="J7062" s="191"/>
      <c r="K7062" s="191"/>
      <c r="L7062" s="191"/>
      <c r="M7062" s="191"/>
      <c r="N7062" s="191"/>
    </row>
    <row r="7063" spans="1:14" s="434" customFormat="1">
      <c r="A7063" s="191"/>
      <c r="B7063" s="191"/>
      <c r="C7063" s="63"/>
      <c r="D7063" s="191"/>
      <c r="E7063" s="63"/>
      <c r="F7063" s="63"/>
      <c r="G7063" s="191"/>
      <c r="H7063" s="191"/>
      <c r="I7063" s="191"/>
      <c r="J7063" s="191"/>
      <c r="K7063" s="191"/>
      <c r="L7063" s="191"/>
      <c r="M7063" s="191"/>
      <c r="N7063" s="191"/>
    </row>
    <row r="7064" spans="1:14" s="434" customFormat="1">
      <c r="A7064" s="191"/>
      <c r="B7064" s="191"/>
      <c r="C7064" s="63"/>
      <c r="D7064" s="191"/>
      <c r="E7064" s="63"/>
      <c r="F7064" s="63"/>
      <c r="G7064" s="191"/>
      <c r="H7064" s="191"/>
      <c r="I7064" s="191"/>
      <c r="J7064" s="191"/>
      <c r="K7064" s="191"/>
      <c r="L7064" s="191"/>
      <c r="M7064" s="191"/>
      <c r="N7064" s="191"/>
    </row>
    <row r="7065" spans="1:14" s="434" customFormat="1">
      <c r="A7065" s="191"/>
      <c r="B7065" s="191"/>
      <c r="C7065" s="63"/>
      <c r="D7065" s="191"/>
      <c r="E7065" s="63"/>
      <c r="F7065" s="63"/>
      <c r="G7065" s="191"/>
      <c r="H7065" s="191"/>
      <c r="I7065" s="191"/>
      <c r="J7065" s="191"/>
      <c r="K7065" s="191"/>
      <c r="L7065" s="191"/>
      <c r="M7065" s="191"/>
      <c r="N7065" s="191"/>
    </row>
    <row r="7066" spans="1:14" s="434" customFormat="1">
      <c r="A7066" s="191"/>
      <c r="B7066" s="191"/>
      <c r="C7066" s="63"/>
      <c r="D7066" s="191"/>
      <c r="E7066" s="63"/>
      <c r="F7066" s="63"/>
      <c r="G7066" s="191"/>
      <c r="H7066" s="191"/>
      <c r="I7066" s="191"/>
      <c r="J7066" s="191"/>
      <c r="K7066" s="191"/>
      <c r="L7066" s="191"/>
      <c r="M7066" s="191"/>
      <c r="N7066" s="191"/>
    </row>
    <row r="7067" spans="1:14" s="434" customFormat="1">
      <c r="A7067" s="191"/>
      <c r="B7067" s="191"/>
      <c r="C7067" s="63"/>
      <c r="D7067" s="191"/>
      <c r="E7067" s="63"/>
      <c r="F7067" s="63"/>
      <c r="G7067" s="191"/>
      <c r="H7067" s="191"/>
      <c r="I7067" s="191"/>
      <c r="J7067" s="191"/>
      <c r="K7067" s="191"/>
      <c r="L7067" s="191"/>
      <c r="M7067" s="191"/>
      <c r="N7067" s="191"/>
    </row>
    <row r="7068" spans="1:14" s="434" customFormat="1">
      <c r="A7068" s="191"/>
      <c r="B7068" s="191"/>
      <c r="C7068" s="63"/>
      <c r="D7068" s="191"/>
      <c r="E7068" s="63"/>
      <c r="F7068" s="63"/>
      <c r="G7068" s="191"/>
      <c r="H7068" s="191"/>
      <c r="I7068" s="191"/>
      <c r="J7068" s="191"/>
      <c r="K7068" s="191"/>
      <c r="L7068" s="191"/>
      <c r="M7068" s="191"/>
      <c r="N7068" s="191"/>
    </row>
    <row r="7069" spans="1:14" s="434" customFormat="1">
      <c r="A7069" s="191"/>
      <c r="B7069" s="191"/>
      <c r="C7069" s="63"/>
      <c r="D7069" s="191"/>
      <c r="E7069" s="63"/>
      <c r="F7069" s="63"/>
      <c r="G7069" s="191"/>
      <c r="H7069" s="191"/>
      <c r="I7069" s="191"/>
      <c r="J7069" s="191"/>
      <c r="K7069" s="191"/>
      <c r="L7069" s="191"/>
      <c r="M7069" s="191"/>
      <c r="N7069" s="191"/>
    </row>
    <row r="7070" spans="1:14" s="434" customFormat="1">
      <c r="A7070" s="191"/>
      <c r="B7070" s="191"/>
      <c r="C7070" s="63"/>
      <c r="D7070" s="191"/>
      <c r="E7070" s="63"/>
      <c r="F7070" s="63"/>
      <c r="G7070" s="191"/>
      <c r="H7070" s="191"/>
      <c r="I7070" s="191"/>
      <c r="J7070" s="191"/>
      <c r="K7070" s="191"/>
      <c r="L7070" s="191"/>
      <c r="M7070" s="191"/>
      <c r="N7070" s="191"/>
    </row>
    <row r="7071" spans="1:14" s="434" customFormat="1">
      <c r="A7071" s="191"/>
      <c r="B7071" s="191"/>
      <c r="C7071" s="63"/>
      <c r="D7071" s="191"/>
      <c r="E7071" s="63"/>
      <c r="F7071" s="63"/>
      <c r="G7071" s="191"/>
      <c r="H7071" s="191"/>
      <c r="I7071" s="191"/>
      <c r="J7071" s="191"/>
      <c r="K7071" s="191"/>
      <c r="L7071" s="191"/>
      <c r="M7071" s="191"/>
      <c r="N7071" s="191"/>
    </row>
    <row r="7072" spans="1:14" s="434" customFormat="1">
      <c r="A7072" s="191"/>
      <c r="B7072" s="191"/>
      <c r="C7072" s="63"/>
      <c r="D7072" s="191"/>
      <c r="E7072" s="63"/>
      <c r="F7072" s="63"/>
      <c r="G7072" s="191"/>
      <c r="H7072" s="191"/>
      <c r="I7072" s="191"/>
      <c r="J7072" s="191"/>
      <c r="K7072" s="191"/>
      <c r="L7072" s="191"/>
      <c r="M7072" s="191"/>
      <c r="N7072" s="191"/>
    </row>
    <row r="7073" spans="1:14" s="434" customFormat="1">
      <c r="A7073" s="191"/>
      <c r="B7073" s="191"/>
      <c r="C7073" s="63"/>
      <c r="D7073" s="191"/>
      <c r="E7073" s="63"/>
      <c r="F7073" s="63"/>
      <c r="G7073" s="191"/>
      <c r="H7073" s="191"/>
      <c r="I7073" s="191"/>
      <c r="J7073" s="191"/>
      <c r="K7073" s="191"/>
      <c r="L7073" s="191"/>
      <c r="M7073" s="191"/>
      <c r="N7073" s="191"/>
    </row>
    <row r="7074" spans="1:14" s="434" customFormat="1">
      <c r="A7074" s="191"/>
      <c r="B7074" s="191"/>
      <c r="C7074" s="63"/>
      <c r="D7074" s="191"/>
      <c r="E7074" s="63"/>
      <c r="F7074" s="63"/>
      <c r="G7074" s="191"/>
      <c r="H7074" s="191"/>
      <c r="I7074" s="191"/>
      <c r="J7074" s="191"/>
      <c r="K7074" s="191"/>
      <c r="L7074" s="191"/>
      <c r="M7074" s="191"/>
      <c r="N7074" s="191"/>
    </row>
    <row r="7075" spans="1:14" s="434" customFormat="1">
      <c r="A7075" s="191"/>
      <c r="B7075" s="191"/>
      <c r="C7075" s="63"/>
      <c r="D7075" s="191"/>
      <c r="E7075" s="63"/>
      <c r="F7075" s="63"/>
      <c r="G7075" s="191"/>
      <c r="H7075" s="191"/>
      <c r="I7075" s="191"/>
      <c r="J7075" s="191"/>
      <c r="K7075" s="191"/>
      <c r="L7075" s="191"/>
      <c r="M7075" s="191"/>
      <c r="N7075" s="191"/>
    </row>
    <row r="7076" spans="1:14" s="434" customFormat="1">
      <c r="A7076" s="191"/>
      <c r="B7076" s="191"/>
      <c r="C7076" s="63"/>
      <c r="D7076" s="191"/>
      <c r="E7076" s="63"/>
      <c r="F7076" s="63"/>
      <c r="G7076" s="191"/>
      <c r="H7076" s="191"/>
      <c r="I7076" s="191"/>
      <c r="J7076" s="191"/>
      <c r="K7076" s="191"/>
      <c r="L7076" s="191"/>
      <c r="M7076" s="191"/>
      <c r="N7076" s="191"/>
    </row>
    <row r="7077" spans="1:14" s="434" customFormat="1">
      <c r="A7077" s="191"/>
      <c r="B7077" s="191"/>
      <c r="C7077" s="63"/>
      <c r="D7077" s="191"/>
      <c r="E7077" s="63"/>
      <c r="F7077" s="63"/>
      <c r="G7077" s="191"/>
      <c r="H7077" s="191"/>
      <c r="I7077" s="191"/>
      <c r="J7077" s="191"/>
      <c r="K7077" s="191"/>
      <c r="L7077" s="191"/>
      <c r="M7077" s="191"/>
      <c r="N7077" s="191"/>
    </row>
    <row r="7078" spans="1:14" s="434" customFormat="1">
      <c r="A7078" s="191"/>
      <c r="B7078" s="191"/>
      <c r="C7078" s="63"/>
      <c r="D7078" s="191"/>
      <c r="E7078" s="63"/>
      <c r="F7078" s="63"/>
      <c r="G7078" s="191"/>
      <c r="H7078" s="191"/>
      <c r="I7078" s="191"/>
      <c r="J7078" s="191"/>
      <c r="K7078" s="191"/>
      <c r="L7078" s="191"/>
      <c r="M7078" s="191"/>
      <c r="N7078" s="191"/>
    </row>
    <row r="7079" spans="1:14" s="434" customFormat="1">
      <c r="A7079" s="191"/>
      <c r="B7079" s="191"/>
      <c r="C7079" s="63"/>
      <c r="D7079" s="191"/>
      <c r="E7079" s="63"/>
      <c r="F7079" s="63"/>
      <c r="G7079" s="191"/>
      <c r="H7079" s="191"/>
      <c r="I7079" s="191"/>
      <c r="J7079" s="191"/>
      <c r="K7079" s="191"/>
      <c r="L7079" s="191"/>
      <c r="M7079" s="191"/>
      <c r="N7079" s="191"/>
    </row>
    <row r="7080" spans="1:14" s="434" customFormat="1">
      <c r="A7080" s="191"/>
      <c r="B7080" s="191"/>
      <c r="C7080" s="63"/>
      <c r="D7080" s="191"/>
      <c r="E7080" s="63"/>
      <c r="F7080" s="63"/>
      <c r="G7080" s="191"/>
      <c r="H7080" s="191"/>
      <c r="I7080" s="191"/>
      <c r="J7080" s="191"/>
      <c r="K7080" s="191"/>
      <c r="L7080" s="191"/>
      <c r="M7080" s="191"/>
      <c r="N7080" s="191"/>
    </row>
    <row r="7081" spans="1:14" s="434" customFormat="1">
      <c r="A7081" s="191"/>
      <c r="B7081" s="191"/>
      <c r="C7081" s="63"/>
      <c r="D7081" s="191"/>
      <c r="E7081" s="63"/>
      <c r="F7081" s="63"/>
      <c r="G7081" s="191"/>
      <c r="H7081" s="191"/>
      <c r="I7081" s="191"/>
      <c r="J7081" s="191"/>
      <c r="K7081" s="191"/>
      <c r="L7081" s="191"/>
      <c r="M7081" s="191"/>
      <c r="N7081" s="191"/>
    </row>
    <row r="7082" spans="1:14" s="434" customFormat="1">
      <c r="A7082" s="191"/>
      <c r="B7082" s="191"/>
      <c r="C7082" s="63"/>
      <c r="D7082" s="191"/>
      <c r="E7082" s="63"/>
      <c r="F7082" s="63"/>
      <c r="G7082" s="191"/>
      <c r="H7082" s="191"/>
      <c r="I7082" s="191"/>
      <c r="J7082" s="191"/>
      <c r="K7082" s="191"/>
      <c r="L7082" s="191"/>
      <c r="M7082" s="191"/>
      <c r="N7082" s="191"/>
    </row>
    <row r="7083" spans="1:14" s="434" customFormat="1">
      <c r="A7083" s="191"/>
      <c r="B7083" s="191"/>
      <c r="C7083" s="63"/>
      <c r="D7083" s="191"/>
      <c r="E7083" s="63"/>
      <c r="F7083" s="63"/>
      <c r="G7083" s="191"/>
      <c r="H7083" s="191"/>
      <c r="I7083" s="191"/>
      <c r="J7083" s="191"/>
      <c r="K7083" s="191"/>
      <c r="L7083" s="191"/>
      <c r="M7083" s="191"/>
      <c r="N7083" s="191"/>
    </row>
    <row r="7084" spans="1:14" s="434" customFormat="1">
      <c r="A7084" s="191"/>
      <c r="B7084" s="191"/>
      <c r="C7084" s="63"/>
      <c r="D7084" s="191"/>
      <c r="E7084" s="63"/>
      <c r="F7084" s="63"/>
      <c r="G7084" s="191"/>
      <c r="H7084" s="191"/>
      <c r="I7084" s="191"/>
      <c r="J7084" s="191"/>
      <c r="K7084" s="191"/>
      <c r="L7084" s="191"/>
      <c r="M7084" s="191"/>
      <c r="N7084" s="191"/>
    </row>
    <row r="7085" spans="1:14" s="434" customFormat="1">
      <c r="A7085" s="191"/>
      <c r="B7085" s="191"/>
      <c r="C7085" s="63"/>
      <c r="D7085" s="191"/>
      <c r="E7085" s="63"/>
      <c r="F7085" s="63"/>
      <c r="G7085" s="191"/>
      <c r="H7085" s="191"/>
      <c r="I7085" s="191"/>
      <c r="J7085" s="191"/>
      <c r="K7085" s="191"/>
      <c r="L7085" s="191"/>
      <c r="M7085" s="191"/>
      <c r="N7085" s="191"/>
    </row>
    <row r="7086" spans="1:14" s="434" customFormat="1">
      <c r="A7086" s="191"/>
      <c r="B7086" s="191"/>
      <c r="C7086" s="63"/>
      <c r="D7086" s="191"/>
      <c r="E7086" s="63"/>
      <c r="F7086" s="63"/>
      <c r="G7086" s="191"/>
      <c r="H7086" s="191"/>
      <c r="I7086" s="191"/>
      <c r="J7086" s="191"/>
      <c r="K7086" s="191"/>
      <c r="L7086" s="191"/>
      <c r="M7086" s="191"/>
      <c r="N7086" s="191"/>
    </row>
    <row r="7087" spans="1:14" s="434" customFormat="1">
      <c r="A7087" s="191"/>
      <c r="B7087" s="191"/>
      <c r="C7087" s="63"/>
      <c r="D7087" s="191"/>
      <c r="E7087" s="63"/>
      <c r="F7087" s="63"/>
      <c r="G7087" s="191"/>
      <c r="H7087" s="191"/>
      <c r="I7087" s="191"/>
      <c r="J7087" s="191"/>
      <c r="K7087" s="191"/>
      <c r="L7087" s="191"/>
      <c r="M7087" s="191"/>
      <c r="N7087" s="191"/>
    </row>
    <row r="7088" spans="1:14" s="434" customFormat="1">
      <c r="A7088" s="191"/>
      <c r="B7088" s="191"/>
      <c r="C7088" s="63"/>
      <c r="D7088" s="191"/>
      <c r="E7088" s="63"/>
      <c r="F7088" s="63"/>
      <c r="G7088" s="191"/>
      <c r="H7088" s="191"/>
      <c r="I7088" s="191"/>
      <c r="J7088" s="191"/>
      <c r="K7088" s="191"/>
      <c r="L7088" s="191"/>
      <c r="M7088" s="191"/>
      <c r="N7088" s="191"/>
    </row>
    <row r="7089" spans="1:14" s="434" customFormat="1">
      <c r="A7089" s="191"/>
      <c r="B7089" s="191"/>
      <c r="C7089" s="63"/>
      <c r="D7089" s="191"/>
      <c r="E7089" s="63"/>
      <c r="F7089" s="63"/>
      <c r="G7089" s="191"/>
      <c r="H7089" s="191"/>
      <c r="I7089" s="191"/>
      <c r="J7089" s="191"/>
      <c r="K7089" s="191"/>
      <c r="L7089" s="191"/>
      <c r="M7089" s="191"/>
      <c r="N7089" s="191"/>
    </row>
    <row r="7090" spans="1:14" s="434" customFormat="1">
      <c r="A7090" s="191"/>
      <c r="B7090" s="191"/>
      <c r="C7090" s="63"/>
      <c r="D7090" s="191"/>
      <c r="E7090" s="63"/>
      <c r="F7090" s="63"/>
      <c r="G7090" s="191"/>
      <c r="H7090" s="191"/>
      <c r="I7090" s="191"/>
      <c r="J7090" s="191"/>
      <c r="K7090" s="191"/>
      <c r="L7090" s="191"/>
      <c r="M7090" s="191"/>
      <c r="N7090" s="191"/>
    </row>
    <row r="7091" spans="1:14" s="434" customFormat="1">
      <c r="A7091" s="191"/>
      <c r="B7091" s="191"/>
      <c r="C7091" s="63"/>
      <c r="D7091" s="191"/>
      <c r="E7091" s="63"/>
      <c r="F7091" s="63"/>
      <c r="G7091" s="191"/>
      <c r="H7091" s="191"/>
      <c r="I7091" s="191"/>
      <c r="J7091" s="191"/>
      <c r="K7091" s="191"/>
      <c r="L7091" s="191"/>
      <c r="M7091" s="191"/>
      <c r="N7091" s="191"/>
    </row>
    <row r="7092" spans="1:14" s="434" customFormat="1">
      <c r="A7092" s="191"/>
      <c r="B7092" s="191"/>
      <c r="C7092" s="63"/>
      <c r="D7092" s="191"/>
      <c r="E7092" s="63"/>
      <c r="F7092" s="63"/>
      <c r="G7092" s="191"/>
      <c r="H7092" s="191"/>
      <c r="I7092" s="191"/>
      <c r="J7092" s="191"/>
      <c r="K7092" s="191"/>
      <c r="L7092" s="191"/>
      <c r="M7092" s="191"/>
      <c r="N7092" s="191"/>
    </row>
    <row r="7093" spans="1:14" s="434" customFormat="1">
      <c r="A7093" s="191"/>
      <c r="B7093" s="191"/>
      <c r="C7093" s="63"/>
      <c r="D7093" s="191"/>
      <c r="E7093" s="63"/>
      <c r="F7093" s="63"/>
      <c r="G7093" s="191"/>
      <c r="H7093" s="191"/>
      <c r="I7093" s="191"/>
      <c r="J7093" s="191"/>
      <c r="K7093" s="191"/>
      <c r="L7093" s="191"/>
      <c r="M7093" s="191"/>
      <c r="N7093" s="191"/>
    </row>
    <row r="7094" spans="1:14" s="434" customFormat="1">
      <c r="A7094" s="191"/>
      <c r="B7094" s="191"/>
      <c r="C7094" s="63"/>
      <c r="D7094" s="191"/>
      <c r="E7094" s="63"/>
      <c r="F7094" s="63"/>
      <c r="G7094" s="191"/>
      <c r="H7094" s="191"/>
      <c r="I7094" s="191"/>
      <c r="J7094" s="191"/>
      <c r="K7094" s="191"/>
      <c r="L7094" s="191"/>
      <c r="M7094" s="191"/>
      <c r="N7094" s="191"/>
    </row>
    <row r="7095" spans="1:14" s="434" customFormat="1">
      <c r="A7095" s="191"/>
      <c r="B7095" s="191"/>
      <c r="C7095" s="63"/>
      <c r="D7095" s="191"/>
      <c r="E7095" s="63"/>
      <c r="F7095" s="63"/>
      <c r="G7095" s="191"/>
      <c r="H7095" s="191"/>
      <c r="I7095" s="191"/>
      <c r="J7095" s="191"/>
      <c r="K7095" s="191"/>
      <c r="L7095" s="191"/>
      <c r="M7095" s="191"/>
      <c r="N7095" s="191"/>
    </row>
    <row r="7096" spans="1:14" s="434" customFormat="1">
      <c r="A7096" s="191"/>
      <c r="B7096" s="191"/>
      <c r="C7096" s="63"/>
      <c r="D7096" s="191"/>
      <c r="E7096" s="63"/>
      <c r="F7096" s="63"/>
      <c r="G7096" s="191"/>
      <c r="H7096" s="191"/>
      <c r="I7096" s="191"/>
      <c r="J7096" s="191"/>
      <c r="K7096" s="191"/>
      <c r="L7096" s="191"/>
      <c r="M7096" s="191"/>
      <c r="N7096" s="191"/>
    </row>
    <row r="7097" spans="1:14" s="434" customFormat="1">
      <c r="A7097" s="191"/>
      <c r="B7097" s="191"/>
      <c r="C7097" s="63"/>
      <c r="D7097" s="191"/>
      <c r="E7097" s="63"/>
      <c r="F7097" s="63"/>
      <c r="G7097" s="191"/>
      <c r="H7097" s="191"/>
      <c r="I7097" s="191"/>
      <c r="J7097" s="191"/>
      <c r="K7097" s="191"/>
      <c r="L7097" s="191"/>
      <c r="M7097" s="191"/>
      <c r="N7097" s="191"/>
    </row>
    <row r="7098" spans="1:14" s="434" customFormat="1">
      <c r="A7098" s="191"/>
      <c r="B7098" s="191"/>
      <c r="C7098" s="63"/>
      <c r="D7098" s="191"/>
      <c r="E7098" s="63"/>
      <c r="F7098" s="63"/>
      <c r="G7098" s="191"/>
      <c r="H7098" s="191"/>
      <c r="I7098" s="191"/>
      <c r="J7098" s="191"/>
      <c r="K7098" s="191"/>
      <c r="L7098" s="191"/>
      <c r="M7098" s="191"/>
      <c r="N7098" s="191"/>
    </row>
    <row r="7099" spans="1:14" s="434" customFormat="1">
      <c r="A7099" s="191"/>
      <c r="B7099" s="191"/>
      <c r="C7099" s="63"/>
      <c r="D7099" s="191"/>
      <c r="E7099" s="63"/>
      <c r="F7099" s="63"/>
      <c r="G7099" s="191"/>
      <c r="H7099" s="191"/>
      <c r="I7099" s="191"/>
      <c r="J7099" s="191"/>
      <c r="K7099" s="191"/>
      <c r="L7099" s="191"/>
      <c r="M7099" s="191"/>
      <c r="N7099" s="191"/>
    </row>
    <row r="7100" spans="1:14" s="434" customFormat="1">
      <c r="A7100" s="191"/>
      <c r="B7100" s="191"/>
      <c r="C7100" s="63"/>
      <c r="D7100" s="191"/>
      <c r="E7100" s="63"/>
      <c r="F7100" s="63"/>
      <c r="G7100" s="191"/>
      <c r="H7100" s="191"/>
      <c r="I7100" s="191"/>
      <c r="J7100" s="191"/>
      <c r="K7100" s="191"/>
      <c r="L7100" s="191"/>
      <c r="M7100" s="191"/>
      <c r="N7100" s="191"/>
    </row>
    <row r="7101" spans="1:14" s="434" customFormat="1">
      <c r="A7101" s="191"/>
      <c r="B7101" s="191"/>
      <c r="C7101" s="63"/>
      <c r="D7101" s="191"/>
      <c r="E7101" s="63"/>
      <c r="F7101" s="63"/>
      <c r="G7101" s="191"/>
      <c r="H7101" s="191"/>
      <c r="I7101" s="191"/>
      <c r="J7101" s="191"/>
      <c r="K7101" s="191"/>
      <c r="L7101" s="191"/>
      <c r="M7101" s="191"/>
      <c r="N7101" s="191"/>
    </row>
    <row r="7102" spans="1:14" s="434" customFormat="1">
      <c r="A7102" s="191"/>
      <c r="B7102" s="191"/>
      <c r="C7102" s="63"/>
      <c r="D7102" s="191"/>
      <c r="E7102" s="63"/>
      <c r="F7102" s="63"/>
      <c r="G7102" s="191"/>
      <c r="H7102" s="191"/>
      <c r="I7102" s="191"/>
      <c r="J7102" s="191"/>
      <c r="K7102" s="191"/>
      <c r="L7102" s="191"/>
      <c r="M7102" s="191"/>
      <c r="N7102" s="191"/>
    </row>
    <row r="7103" spans="1:14" s="434" customFormat="1">
      <c r="A7103" s="191"/>
      <c r="B7103" s="191"/>
      <c r="C7103" s="63"/>
      <c r="D7103" s="191"/>
      <c r="E7103" s="63"/>
      <c r="F7103" s="63"/>
      <c r="G7103" s="191"/>
      <c r="H7103" s="191"/>
      <c r="I7103" s="191"/>
      <c r="J7103" s="191"/>
      <c r="K7103" s="191"/>
      <c r="L7103" s="191"/>
      <c r="M7103" s="191"/>
      <c r="N7103" s="191"/>
    </row>
    <row r="7104" spans="1:14" s="434" customFormat="1">
      <c r="A7104" s="191"/>
      <c r="B7104" s="191"/>
      <c r="C7104" s="63"/>
      <c r="D7104" s="191"/>
      <c r="E7104" s="63"/>
      <c r="F7104" s="63"/>
      <c r="G7104" s="191"/>
      <c r="H7104" s="191"/>
      <c r="I7104" s="191"/>
      <c r="J7104" s="191"/>
      <c r="K7104" s="191"/>
      <c r="L7104" s="191"/>
      <c r="M7104" s="191"/>
      <c r="N7104" s="191"/>
    </row>
    <row r="7105" spans="1:14" s="434" customFormat="1">
      <c r="A7105" s="191"/>
      <c r="B7105" s="191"/>
      <c r="C7105" s="63"/>
      <c r="D7105" s="191"/>
      <c r="E7105" s="63"/>
      <c r="F7105" s="63"/>
      <c r="G7105" s="191"/>
      <c r="H7105" s="191"/>
      <c r="I7105" s="191"/>
      <c r="J7105" s="191"/>
      <c r="K7105" s="191"/>
      <c r="L7105" s="191"/>
      <c r="M7105" s="191"/>
      <c r="N7105" s="191"/>
    </row>
    <row r="7106" spans="1:14" s="434" customFormat="1">
      <c r="A7106" s="191"/>
      <c r="B7106" s="191"/>
      <c r="C7106" s="63"/>
      <c r="D7106" s="191"/>
      <c r="E7106" s="63"/>
      <c r="F7106" s="63"/>
      <c r="G7106" s="191"/>
      <c r="H7106" s="191"/>
      <c r="I7106" s="191"/>
      <c r="J7106" s="191"/>
      <c r="K7106" s="191"/>
      <c r="L7106" s="191"/>
      <c r="M7106" s="191"/>
      <c r="N7106" s="191"/>
    </row>
    <row r="7107" spans="1:14" s="434" customFormat="1">
      <c r="A7107" s="191"/>
      <c r="B7107" s="191"/>
      <c r="C7107" s="63"/>
      <c r="D7107" s="191"/>
      <c r="E7107" s="63"/>
      <c r="F7107" s="63"/>
      <c r="G7107" s="191"/>
      <c r="H7107" s="191"/>
      <c r="I7107" s="191"/>
      <c r="J7107" s="191"/>
      <c r="K7107" s="191"/>
      <c r="L7107" s="191"/>
      <c r="M7107" s="191"/>
      <c r="N7107" s="191"/>
    </row>
    <row r="7108" spans="1:14" s="434" customFormat="1">
      <c r="A7108" s="191"/>
      <c r="B7108" s="191"/>
      <c r="C7108" s="63"/>
      <c r="D7108" s="191"/>
      <c r="E7108" s="63"/>
      <c r="F7108" s="63"/>
      <c r="G7108" s="191"/>
      <c r="H7108" s="191"/>
      <c r="I7108" s="191"/>
      <c r="J7108" s="191"/>
      <c r="K7108" s="191"/>
      <c r="L7108" s="191"/>
      <c r="M7108" s="191"/>
      <c r="N7108" s="191"/>
    </row>
    <row r="7109" spans="1:14" s="434" customFormat="1">
      <c r="A7109" s="191"/>
      <c r="B7109" s="191"/>
      <c r="C7109" s="63"/>
      <c r="D7109" s="191"/>
      <c r="E7109" s="63"/>
      <c r="F7109" s="63"/>
      <c r="G7109" s="191"/>
      <c r="H7109" s="191"/>
      <c r="I7109" s="191"/>
      <c r="J7109" s="191"/>
      <c r="K7109" s="191"/>
      <c r="L7109" s="191"/>
      <c r="M7109" s="191"/>
      <c r="N7109" s="191"/>
    </row>
    <row r="7110" spans="1:14" s="434" customFormat="1">
      <c r="A7110" s="191"/>
      <c r="B7110" s="191"/>
      <c r="C7110" s="63"/>
      <c r="D7110" s="191"/>
      <c r="E7110" s="63"/>
      <c r="F7110" s="63"/>
      <c r="G7110" s="191"/>
      <c r="H7110" s="191"/>
      <c r="I7110" s="191"/>
      <c r="J7110" s="191"/>
      <c r="K7110" s="191"/>
      <c r="L7110" s="191"/>
      <c r="M7110" s="191"/>
      <c r="N7110" s="191"/>
    </row>
    <row r="7111" spans="1:14" s="434" customFormat="1">
      <c r="A7111" s="191"/>
      <c r="B7111" s="191"/>
      <c r="C7111" s="63"/>
      <c r="D7111" s="191"/>
      <c r="E7111" s="63"/>
      <c r="F7111" s="63"/>
      <c r="G7111" s="191"/>
      <c r="H7111" s="191"/>
      <c r="I7111" s="191"/>
      <c r="J7111" s="191"/>
      <c r="K7111" s="191"/>
      <c r="L7111" s="191"/>
      <c r="M7111" s="191"/>
      <c r="N7111" s="191"/>
    </row>
    <row r="7112" spans="1:14" s="434" customFormat="1">
      <c r="A7112" s="191"/>
      <c r="B7112" s="191"/>
      <c r="C7112" s="63"/>
      <c r="D7112" s="191"/>
      <c r="E7112" s="63"/>
      <c r="F7112" s="63"/>
      <c r="G7112" s="191"/>
      <c r="H7112" s="191"/>
      <c r="I7112" s="191"/>
      <c r="J7112" s="191"/>
      <c r="K7112" s="191"/>
      <c r="L7112" s="191"/>
      <c r="M7112" s="191"/>
      <c r="N7112" s="191"/>
    </row>
    <row r="7113" spans="1:14" s="434" customFormat="1">
      <c r="A7113" s="191"/>
      <c r="B7113" s="191"/>
      <c r="C7113" s="63"/>
      <c r="D7113" s="191"/>
      <c r="E7113" s="63"/>
      <c r="F7113" s="63"/>
      <c r="G7113" s="191"/>
      <c r="H7113" s="191"/>
      <c r="I7113" s="191"/>
      <c r="J7113" s="191"/>
      <c r="K7113" s="191"/>
      <c r="L7113" s="191"/>
      <c r="M7113" s="191"/>
      <c r="N7113" s="191"/>
    </row>
    <row r="7114" spans="1:14" s="434" customFormat="1">
      <c r="A7114" s="191"/>
      <c r="B7114" s="191"/>
      <c r="C7114" s="63"/>
      <c r="D7114" s="191"/>
      <c r="E7114" s="63"/>
      <c r="F7114" s="63"/>
      <c r="G7114" s="191"/>
      <c r="H7114" s="191"/>
      <c r="I7114" s="191"/>
      <c r="J7114" s="191"/>
      <c r="K7114" s="191"/>
      <c r="L7114" s="191"/>
      <c r="M7114" s="191"/>
      <c r="N7114" s="191"/>
    </row>
    <row r="7115" spans="1:14" s="434" customFormat="1">
      <c r="A7115" s="191"/>
      <c r="B7115" s="191"/>
      <c r="C7115" s="63"/>
      <c r="D7115" s="191"/>
      <c r="E7115" s="63"/>
      <c r="F7115" s="63"/>
      <c r="G7115" s="191"/>
      <c r="H7115" s="191"/>
      <c r="I7115" s="191"/>
      <c r="J7115" s="191"/>
      <c r="K7115" s="191"/>
      <c r="L7115" s="191"/>
      <c r="M7115" s="191"/>
      <c r="N7115" s="191"/>
    </row>
    <row r="7116" spans="1:14" s="434" customFormat="1">
      <c r="A7116" s="191"/>
      <c r="B7116" s="191"/>
      <c r="C7116" s="63"/>
      <c r="D7116" s="191"/>
      <c r="E7116" s="63"/>
      <c r="F7116" s="63"/>
      <c r="G7116" s="191"/>
      <c r="H7116" s="191"/>
      <c r="I7116" s="191"/>
      <c r="J7116" s="191"/>
      <c r="K7116" s="191"/>
      <c r="L7116" s="191"/>
      <c r="M7116" s="191"/>
      <c r="N7116" s="191"/>
    </row>
    <row r="7117" spans="1:14" s="434" customFormat="1">
      <c r="A7117" s="191"/>
      <c r="B7117" s="191"/>
      <c r="C7117" s="63"/>
      <c r="D7117" s="191"/>
      <c r="E7117" s="63"/>
      <c r="F7117" s="63"/>
      <c r="G7117" s="191"/>
      <c r="H7117" s="191"/>
      <c r="I7117" s="191"/>
      <c r="J7117" s="191"/>
      <c r="K7117" s="191"/>
      <c r="L7117" s="191"/>
      <c r="M7117" s="191"/>
      <c r="N7117" s="191"/>
    </row>
    <row r="7118" spans="1:14" s="434" customFormat="1">
      <c r="A7118" s="191"/>
      <c r="B7118" s="191"/>
      <c r="C7118" s="63"/>
      <c r="D7118" s="191"/>
      <c r="E7118" s="63"/>
      <c r="F7118" s="63"/>
      <c r="G7118" s="191"/>
      <c r="H7118" s="191"/>
      <c r="I7118" s="191"/>
      <c r="J7118" s="191"/>
      <c r="K7118" s="191"/>
      <c r="L7118" s="191"/>
      <c r="M7118" s="191"/>
      <c r="N7118" s="191"/>
    </row>
    <row r="7119" spans="1:14" s="434" customFormat="1">
      <c r="A7119" s="191"/>
      <c r="B7119" s="191"/>
      <c r="C7119" s="63"/>
      <c r="D7119" s="191"/>
      <c r="E7119" s="63"/>
      <c r="F7119" s="63"/>
      <c r="G7119" s="191"/>
      <c r="H7119" s="191"/>
      <c r="I7119" s="191"/>
      <c r="J7119" s="191"/>
      <c r="K7119" s="191"/>
      <c r="L7119" s="191"/>
      <c r="M7119" s="191"/>
      <c r="N7119" s="191"/>
    </row>
    <row r="7120" spans="1:14" s="434" customFormat="1">
      <c r="A7120" s="191"/>
      <c r="B7120" s="191"/>
      <c r="C7120" s="63"/>
      <c r="D7120" s="191"/>
      <c r="E7120" s="63"/>
      <c r="F7120" s="63"/>
      <c r="G7120" s="191"/>
      <c r="H7120" s="191"/>
      <c r="I7120" s="191"/>
      <c r="J7120" s="191"/>
      <c r="K7120" s="191"/>
      <c r="L7120" s="191"/>
      <c r="M7120" s="191"/>
      <c r="N7120" s="191"/>
    </row>
    <row r="7121" spans="1:14" s="434" customFormat="1">
      <c r="A7121" s="191"/>
      <c r="B7121" s="191"/>
      <c r="C7121" s="63"/>
      <c r="D7121" s="191"/>
      <c r="E7121" s="63"/>
      <c r="F7121" s="63"/>
      <c r="G7121" s="191"/>
      <c r="H7121" s="191"/>
      <c r="I7121" s="191"/>
      <c r="J7121" s="191"/>
      <c r="K7121" s="191"/>
      <c r="L7121" s="191"/>
      <c r="M7121" s="191"/>
      <c r="N7121" s="191"/>
    </row>
    <row r="7122" spans="1:14" s="434" customFormat="1">
      <c r="A7122" s="191"/>
      <c r="B7122" s="191"/>
      <c r="C7122" s="63"/>
      <c r="D7122" s="191"/>
      <c r="E7122" s="63"/>
      <c r="F7122" s="63"/>
      <c r="G7122" s="191"/>
      <c r="H7122" s="191"/>
      <c r="I7122" s="191"/>
      <c r="J7122" s="191"/>
      <c r="K7122" s="191"/>
      <c r="L7122" s="191"/>
      <c r="M7122" s="191"/>
      <c r="N7122" s="191"/>
    </row>
    <row r="7123" spans="1:14" s="434" customFormat="1">
      <c r="A7123" s="191"/>
      <c r="B7123" s="191"/>
      <c r="C7123" s="63"/>
      <c r="D7123" s="191"/>
      <c r="E7123" s="63"/>
      <c r="F7123" s="63"/>
      <c r="G7123" s="191"/>
      <c r="H7123" s="191"/>
      <c r="I7123" s="191"/>
      <c r="J7123" s="191"/>
      <c r="K7123" s="191"/>
      <c r="L7123" s="191"/>
      <c r="M7123" s="191"/>
      <c r="N7123" s="191"/>
    </row>
    <row r="7124" spans="1:14" s="434" customFormat="1">
      <c r="A7124" s="191"/>
      <c r="B7124" s="191"/>
      <c r="C7124" s="63"/>
      <c r="D7124" s="191"/>
      <c r="E7124" s="63"/>
      <c r="F7124" s="63"/>
      <c r="G7124" s="191"/>
      <c r="H7124" s="191"/>
      <c r="I7124" s="191"/>
      <c r="J7124" s="191"/>
      <c r="K7124" s="191"/>
      <c r="L7124" s="191"/>
      <c r="M7124" s="191"/>
      <c r="N7124" s="191"/>
    </row>
    <row r="7125" spans="1:14" s="434" customFormat="1">
      <c r="A7125" s="191"/>
      <c r="B7125" s="191"/>
      <c r="C7125" s="63"/>
      <c r="D7125" s="191"/>
      <c r="E7125" s="63"/>
      <c r="F7125" s="63"/>
      <c r="G7125" s="191"/>
      <c r="H7125" s="191"/>
      <c r="I7125" s="191"/>
      <c r="J7125" s="191"/>
      <c r="K7125" s="191"/>
      <c r="L7125" s="191"/>
      <c r="M7125" s="191"/>
      <c r="N7125" s="191"/>
    </row>
    <row r="7126" spans="1:14" s="434" customFormat="1">
      <c r="A7126" s="191"/>
      <c r="B7126" s="191"/>
      <c r="C7126" s="63"/>
      <c r="D7126" s="191"/>
      <c r="E7126" s="63"/>
      <c r="F7126" s="63"/>
      <c r="G7126" s="191"/>
      <c r="H7126" s="191"/>
      <c r="I7126" s="191"/>
      <c r="J7126" s="191"/>
      <c r="K7126" s="191"/>
      <c r="L7126" s="191"/>
      <c r="M7126" s="191"/>
      <c r="N7126" s="191"/>
    </row>
    <row r="7127" spans="1:14" s="434" customFormat="1">
      <c r="A7127" s="191"/>
      <c r="B7127" s="191"/>
      <c r="C7127" s="63"/>
      <c r="D7127" s="191"/>
      <c r="E7127" s="63"/>
      <c r="F7127" s="63"/>
      <c r="G7127" s="191"/>
      <c r="H7127" s="191"/>
      <c r="I7127" s="191"/>
      <c r="J7127" s="191"/>
      <c r="K7127" s="191"/>
      <c r="L7127" s="191"/>
      <c r="M7127" s="191"/>
      <c r="N7127" s="191"/>
    </row>
    <row r="7128" spans="1:14" s="434" customFormat="1">
      <c r="A7128" s="191"/>
      <c r="B7128" s="191"/>
      <c r="C7128" s="63"/>
      <c r="D7128" s="191"/>
      <c r="E7128" s="63"/>
      <c r="F7128" s="63"/>
      <c r="G7128" s="191"/>
      <c r="H7128" s="191"/>
      <c r="I7128" s="191"/>
      <c r="J7128" s="191"/>
      <c r="K7128" s="191"/>
      <c r="L7128" s="191"/>
      <c r="M7128" s="191"/>
      <c r="N7128" s="191"/>
    </row>
    <row r="7129" spans="1:14" s="434" customFormat="1">
      <c r="A7129" s="191"/>
      <c r="B7129" s="191"/>
      <c r="C7129" s="63"/>
      <c r="D7129" s="191"/>
      <c r="E7129" s="63"/>
      <c r="F7129" s="63"/>
      <c r="G7129" s="191"/>
      <c r="H7129" s="191"/>
      <c r="I7129" s="191"/>
      <c r="J7129" s="191"/>
      <c r="K7129" s="191"/>
      <c r="L7129" s="191"/>
      <c r="M7129" s="191"/>
      <c r="N7129" s="191"/>
    </row>
    <row r="7130" spans="1:14" s="434" customFormat="1">
      <c r="A7130" s="191"/>
      <c r="B7130" s="191"/>
      <c r="C7130" s="63"/>
      <c r="D7130" s="191"/>
      <c r="E7130" s="63"/>
      <c r="F7130" s="63"/>
      <c r="G7130" s="191"/>
      <c r="H7130" s="191"/>
      <c r="I7130" s="191"/>
      <c r="J7130" s="191"/>
      <c r="K7130" s="191"/>
      <c r="L7130" s="191"/>
      <c r="M7130" s="191"/>
      <c r="N7130" s="191"/>
    </row>
    <row r="7131" spans="1:14" s="434" customFormat="1">
      <c r="A7131" s="191"/>
      <c r="B7131" s="191"/>
      <c r="C7131" s="63"/>
      <c r="D7131" s="191"/>
      <c r="E7131" s="63"/>
      <c r="F7131" s="63"/>
      <c r="G7131" s="191"/>
      <c r="H7131" s="191"/>
      <c r="I7131" s="191"/>
      <c r="J7131" s="191"/>
      <c r="K7131" s="191"/>
      <c r="L7131" s="191"/>
      <c r="M7131" s="191"/>
      <c r="N7131" s="191"/>
    </row>
    <row r="7132" spans="1:14" s="434" customFormat="1">
      <c r="A7132" s="191"/>
      <c r="B7132" s="191"/>
      <c r="C7132" s="63"/>
      <c r="D7132" s="191"/>
      <c r="E7132" s="63"/>
      <c r="F7132" s="63"/>
      <c r="G7132" s="191"/>
      <c r="H7132" s="191"/>
      <c r="I7132" s="191"/>
      <c r="J7132" s="191"/>
      <c r="K7132" s="191"/>
      <c r="L7132" s="191"/>
      <c r="M7132" s="191"/>
      <c r="N7132" s="191"/>
    </row>
    <row r="7133" spans="1:14" s="434" customFormat="1">
      <c r="A7133" s="191"/>
      <c r="B7133" s="191"/>
      <c r="C7133" s="63"/>
      <c r="D7133" s="191"/>
      <c r="E7133" s="63"/>
      <c r="F7133" s="63"/>
      <c r="G7133" s="191"/>
      <c r="H7133" s="191"/>
      <c r="I7133" s="191"/>
      <c r="J7133" s="191"/>
      <c r="K7133" s="191"/>
      <c r="L7133" s="191"/>
      <c r="M7133" s="191"/>
      <c r="N7133" s="191"/>
    </row>
    <row r="7134" spans="1:14" s="434" customFormat="1">
      <c r="A7134" s="191"/>
      <c r="B7134" s="191"/>
      <c r="C7134" s="63"/>
      <c r="D7134" s="191"/>
      <c r="E7134" s="63"/>
      <c r="F7134" s="63"/>
      <c r="G7134" s="191"/>
      <c r="H7134" s="191"/>
      <c r="I7134" s="191"/>
      <c r="J7134" s="191"/>
      <c r="K7134" s="191"/>
      <c r="L7134" s="191"/>
      <c r="M7134" s="191"/>
      <c r="N7134" s="191"/>
    </row>
    <row r="7135" spans="1:14" s="434" customFormat="1">
      <c r="A7135" s="191"/>
      <c r="B7135" s="191"/>
      <c r="C7135" s="63"/>
      <c r="D7135" s="191"/>
      <c r="E7135" s="63"/>
      <c r="F7135" s="63"/>
      <c r="G7135" s="191"/>
      <c r="H7135" s="191"/>
      <c r="I7135" s="191"/>
      <c r="J7135" s="191"/>
      <c r="K7135" s="191"/>
      <c r="L7135" s="191"/>
      <c r="M7135" s="191"/>
      <c r="N7135" s="191"/>
    </row>
    <row r="7136" spans="1:14" s="434" customFormat="1">
      <c r="A7136" s="191"/>
      <c r="B7136" s="191"/>
      <c r="C7136" s="63"/>
      <c r="D7136" s="191"/>
      <c r="E7136" s="63"/>
      <c r="F7136" s="63"/>
      <c r="G7136" s="191"/>
      <c r="H7136" s="191"/>
      <c r="I7136" s="191"/>
      <c r="J7136" s="191"/>
      <c r="K7136" s="191"/>
      <c r="L7136" s="191"/>
      <c r="M7136" s="191"/>
      <c r="N7136" s="191"/>
    </row>
    <row r="7137" spans="1:14" s="434" customFormat="1">
      <c r="A7137" s="191"/>
      <c r="B7137" s="191"/>
      <c r="C7137" s="63"/>
      <c r="D7137" s="191"/>
      <c r="E7137" s="63"/>
      <c r="F7137" s="63"/>
      <c r="G7137" s="191"/>
      <c r="H7137" s="191"/>
      <c r="I7137" s="191"/>
      <c r="J7137" s="191"/>
      <c r="K7137" s="191"/>
      <c r="L7137" s="191"/>
      <c r="M7137" s="191"/>
      <c r="N7137" s="191"/>
    </row>
    <row r="7138" spans="1:14" s="434" customFormat="1">
      <c r="A7138" s="191"/>
      <c r="B7138" s="191"/>
      <c r="C7138" s="63"/>
      <c r="D7138" s="191"/>
      <c r="E7138" s="63"/>
      <c r="F7138" s="63"/>
      <c r="G7138" s="191"/>
      <c r="H7138" s="191"/>
      <c r="I7138" s="191"/>
      <c r="J7138" s="191"/>
      <c r="K7138" s="191"/>
      <c r="L7138" s="191"/>
      <c r="M7138" s="191"/>
      <c r="N7138" s="191"/>
    </row>
    <row r="7139" spans="1:14" s="434" customFormat="1">
      <c r="A7139" s="191"/>
      <c r="B7139" s="191"/>
      <c r="C7139" s="63"/>
      <c r="D7139" s="191"/>
      <c r="E7139" s="63"/>
      <c r="F7139" s="63"/>
      <c r="G7139" s="191"/>
      <c r="H7139" s="191"/>
      <c r="I7139" s="191"/>
      <c r="J7139" s="191"/>
      <c r="K7139" s="191"/>
      <c r="L7139" s="191"/>
      <c r="M7139" s="191"/>
      <c r="N7139" s="191"/>
    </row>
    <row r="7140" spans="1:14" s="434" customFormat="1">
      <c r="A7140" s="191"/>
      <c r="B7140" s="191"/>
      <c r="C7140" s="63"/>
      <c r="D7140" s="191"/>
      <c r="E7140" s="63"/>
      <c r="F7140" s="63"/>
      <c r="G7140" s="191"/>
      <c r="H7140" s="191"/>
      <c r="I7140" s="191"/>
      <c r="J7140" s="191"/>
      <c r="K7140" s="191"/>
      <c r="L7140" s="191"/>
      <c r="M7140" s="191"/>
      <c r="N7140" s="191"/>
    </row>
    <row r="7141" spans="1:14" s="434" customFormat="1">
      <c r="A7141" s="191"/>
      <c r="B7141" s="191"/>
      <c r="C7141" s="63"/>
      <c r="D7141" s="191"/>
      <c r="E7141" s="63"/>
      <c r="F7141" s="63"/>
      <c r="G7141" s="191"/>
      <c r="H7141" s="191"/>
      <c r="I7141" s="191"/>
      <c r="J7141" s="191"/>
      <c r="K7141" s="191"/>
      <c r="L7141" s="191"/>
      <c r="M7141" s="191"/>
      <c r="N7141" s="191"/>
    </row>
    <row r="7142" spans="1:14" s="434" customFormat="1">
      <c r="A7142" s="191"/>
      <c r="B7142" s="191"/>
      <c r="C7142" s="63"/>
      <c r="D7142" s="191"/>
      <c r="E7142" s="63"/>
      <c r="F7142" s="63"/>
      <c r="G7142" s="191"/>
      <c r="H7142" s="191"/>
      <c r="I7142" s="191"/>
      <c r="J7142" s="191"/>
      <c r="K7142" s="191"/>
      <c r="L7142" s="191"/>
      <c r="M7142" s="191"/>
      <c r="N7142" s="191"/>
    </row>
    <row r="7143" spans="1:14" s="434" customFormat="1">
      <c r="A7143" s="191"/>
      <c r="B7143" s="191"/>
      <c r="C7143" s="63"/>
      <c r="D7143" s="191"/>
      <c r="E7143" s="63"/>
      <c r="F7143" s="63"/>
      <c r="G7143" s="191"/>
      <c r="H7143" s="191"/>
      <c r="I7143" s="191"/>
      <c r="J7143" s="191"/>
      <c r="K7143" s="191"/>
      <c r="L7143" s="191"/>
      <c r="M7143" s="191"/>
      <c r="N7143" s="191"/>
    </row>
    <row r="7144" spans="1:14" s="434" customFormat="1">
      <c r="A7144" s="191"/>
      <c r="B7144" s="191"/>
      <c r="C7144" s="63"/>
      <c r="D7144" s="191"/>
      <c r="E7144" s="63"/>
      <c r="F7144" s="63"/>
      <c r="G7144" s="191"/>
      <c r="H7144" s="191"/>
      <c r="I7144" s="191"/>
      <c r="J7144" s="191"/>
      <c r="K7144" s="191"/>
      <c r="L7144" s="191"/>
      <c r="M7144" s="191"/>
      <c r="N7144" s="191"/>
    </row>
    <row r="7145" spans="1:14" s="434" customFormat="1">
      <c r="A7145" s="191"/>
      <c r="B7145" s="191"/>
      <c r="C7145" s="63"/>
      <c r="D7145" s="191"/>
      <c r="E7145" s="63"/>
      <c r="F7145" s="63"/>
      <c r="G7145" s="191"/>
      <c r="H7145" s="191"/>
      <c r="I7145" s="191"/>
      <c r="J7145" s="191"/>
      <c r="K7145" s="191"/>
      <c r="L7145" s="191"/>
      <c r="M7145" s="191"/>
      <c r="N7145" s="191"/>
    </row>
    <row r="7146" spans="1:14" s="434" customFormat="1">
      <c r="A7146" s="191"/>
      <c r="B7146" s="191"/>
      <c r="C7146" s="63"/>
      <c r="D7146" s="191"/>
      <c r="E7146" s="63"/>
      <c r="F7146" s="63"/>
      <c r="G7146" s="191"/>
      <c r="H7146" s="191"/>
      <c r="I7146" s="191"/>
      <c r="J7146" s="191"/>
      <c r="K7146" s="191"/>
      <c r="L7146" s="191"/>
      <c r="M7146" s="191"/>
      <c r="N7146" s="191"/>
    </row>
    <row r="7147" spans="1:14" s="434" customFormat="1">
      <c r="A7147" s="191"/>
      <c r="B7147" s="191"/>
      <c r="C7147" s="63"/>
      <c r="D7147" s="191"/>
      <c r="E7147" s="63"/>
      <c r="F7147" s="63"/>
      <c r="G7147" s="191"/>
      <c r="H7147" s="191"/>
      <c r="I7147" s="191"/>
      <c r="J7147" s="191"/>
      <c r="K7147" s="191"/>
      <c r="L7147" s="191"/>
      <c r="M7147" s="191"/>
      <c r="N7147" s="191"/>
    </row>
    <row r="7148" spans="1:14" s="434" customFormat="1">
      <c r="A7148" s="191"/>
      <c r="B7148" s="191"/>
      <c r="C7148" s="63"/>
      <c r="D7148" s="191"/>
      <c r="E7148" s="63"/>
      <c r="F7148" s="63"/>
      <c r="G7148" s="191"/>
      <c r="H7148" s="191"/>
      <c r="I7148" s="191"/>
      <c r="J7148" s="191"/>
      <c r="K7148" s="191"/>
      <c r="L7148" s="191"/>
      <c r="M7148" s="191"/>
      <c r="N7148" s="191"/>
    </row>
    <row r="7149" spans="1:14" s="434" customFormat="1">
      <c r="A7149" s="191"/>
      <c r="B7149" s="191"/>
      <c r="C7149" s="63"/>
      <c r="D7149" s="191"/>
      <c r="E7149" s="63"/>
      <c r="F7149" s="63"/>
      <c r="G7149" s="191"/>
      <c r="H7149" s="191"/>
      <c r="I7149" s="191"/>
      <c r="J7149" s="191"/>
      <c r="K7149" s="191"/>
      <c r="L7149" s="191"/>
      <c r="M7149" s="191"/>
      <c r="N7149" s="191"/>
    </row>
    <row r="7150" spans="1:14" s="434" customFormat="1">
      <c r="A7150" s="191"/>
      <c r="B7150" s="191"/>
      <c r="C7150" s="63"/>
      <c r="D7150" s="191"/>
      <c r="E7150" s="63"/>
      <c r="F7150" s="63"/>
      <c r="G7150" s="191"/>
      <c r="H7150" s="191"/>
      <c r="I7150" s="191"/>
      <c r="J7150" s="191"/>
      <c r="K7150" s="191"/>
      <c r="L7150" s="191"/>
      <c r="M7150" s="191"/>
      <c r="N7150" s="191"/>
    </row>
    <row r="7151" spans="1:14" s="434" customFormat="1">
      <c r="A7151" s="191"/>
      <c r="B7151" s="191"/>
      <c r="C7151" s="63"/>
      <c r="D7151" s="191"/>
      <c r="E7151" s="63"/>
      <c r="F7151" s="63"/>
      <c r="G7151" s="191"/>
      <c r="H7151" s="191"/>
      <c r="I7151" s="191"/>
      <c r="J7151" s="191"/>
      <c r="K7151" s="191"/>
      <c r="L7151" s="191"/>
      <c r="M7151" s="191"/>
      <c r="N7151" s="191"/>
    </row>
    <row r="7152" spans="1:14" s="434" customFormat="1">
      <c r="A7152" s="191"/>
      <c r="B7152" s="191"/>
      <c r="C7152" s="63"/>
      <c r="D7152" s="191"/>
      <c r="E7152" s="63"/>
      <c r="F7152" s="63"/>
      <c r="G7152" s="191"/>
      <c r="H7152" s="191"/>
      <c r="I7152" s="191"/>
      <c r="J7152" s="191"/>
      <c r="K7152" s="191"/>
      <c r="L7152" s="191"/>
      <c r="M7152" s="191"/>
      <c r="N7152" s="191"/>
    </row>
    <row r="7153" spans="1:14" s="434" customFormat="1">
      <c r="A7153" s="191"/>
      <c r="B7153" s="191"/>
      <c r="C7153" s="63"/>
      <c r="D7153" s="191"/>
      <c r="E7153" s="63"/>
      <c r="F7153" s="63"/>
      <c r="G7153" s="191"/>
      <c r="H7153" s="191"/>
      <c r="I7153" s="191"/>
      <c r="J7153" s="191"/>
      <c r="K7153" s="191"/>
      <c r="L7153" s="191"/>
      <c r="M7153" s="191"/>
      <c r="N7153" s="191"/>
    </row>
    <row r="7154" spans="1:14" s="434" customFormat="1">
      <c r="A7154" s="191"/>
      <c r="B7154" s="191"/>
      <c r="C7154" s="63"/>
      <c r="D7154" s="191"/>
      <c r="E7154" s="63"/>
      <c r="F7154" s="63"/>
      <c r="G7154" s="191"/>
      <c r="H7154" s="191"/>
      <c r="I7154" s="191"/>
      <c r="J7154" s="191"/>
      <c r="K7154" s="191"/>
      <c r="L7154" s="191"/>
      <c r="M7154" s="191"/>
      <c r="N7154" s="191"/>
    </row>
    <row r="7155" spans="1:14" s="434" customFormat="1">
      <c r="A7155" s="191"/>
      <c r="B7155" s="191"/>
      <c r="C7155" s="63"/>
      <c r="D7155" s="191"/>
      <c r="E7155" s="63"/>
      <c r="F7155" s="63"/>
      <c r="G7155" s="191"/>
      <c r="H7155" s="191"/>
      <c r="I7155" s="191"/>
      <c r="J7155" s="191"/>
      <c r="K7155" s="191"/>
      <c r="L7155" s="191"/>
      <c r="M7155" s="191"/>
      <c r="N7155" s="191"/>
    </row>
    <row r="7156" spans="1:14" s="434" customFormat="1">
      <c r="A7156" s="191"/>
      <c r="B7156" s="191"/>
      <c r="C7156" s="63"/>
      <c r="D7156" s="191"/>
      <c r="E7156" s="63"/>
      <c r="F7156" s="63"/>
      <c r="G7156" s="191"/>
      <c r="H7156" s="191"/>
      <c r="I7156" s="191"/>
      <c r="J7156" s="191"/>
      <c r="K7156" s="191"/>
      <c r="L7156" s="191"/>
      <c r="M7156" s="191"/>
      <c r="N7156" s="191"/>
    </row>
    <row r="7157" spans="1:14" s="434" customFormat="1">
      <c r="A7157" s="191"/>
      <c r="B7157" s="191"/>
      <c r="C7157" s="63"/>
      <c r="D7157" s="191"/>
      <c r="E7157" s="63"/>
      <c r="F7157" s="63"/>
      <c r="G7157" s="191"/>
      <c r="H7157" s="191"/>
      <c r="I7157" s="191"/>
      <c r="J7157" s="191"/>
      <c r="K7157" s="191"/>
      <c r="L7157" s="191"/>
      <c r="M7157" s="191"/>
      <c r="N7157" s="191"/>
    </row>
    <row r="7158" spans="1:14" s="434" customFormat="1">
      <c r="A7158" s="191"/>
      <c r="B7158" s="191"/>
      <c r="C7158" s="63"/>
      <c r="D7158" s="191"/>
      <c r="E7158" s="63"/>
      <c r="F7158" s="63"/>
      <c r="G7158" s="191"/>
      <c r="H7158" s="191"/>
      <c r="I7158" s="191"/>
      <c r="J7158" s="191"/>
      <c r="K7158" s="191"/>
      <c r="L7158" s="191"/>
      <c r="M7158" s="191"/>
      <c r="N7158" s="191"/>
    </row>
    <row r="7159" spans="1:14" s="434" customFormat="1">
      <c r="A7159" s="191"/>
      <c r="B7159" s="191"/>
      <c r="C7159" s="63"/>
      <c r="D7159" s="191"/>
      <c r="E7159" s="63"/>
      <c r="F7159" s="63"/>
      <c r="G7159" s="191"/>
      <c r="H7159" s="191"/>
      <c r="I7159" s="191"/>
      <c r="J7159" s="191"/>
      <c r="K7159" s="191"/>
      <c r="L7159" s="191"/>
      <c r="M7159" s="191"/>
      <c r="N7159" s="191"/>
    </row>
    <row r="7160" spans="1:14" s="434" customFormat="1">
      <c r="A7160" s="191"/>
      <c r="B7160" s="191"/>
      <c r="C7160" s="63"/>
      <c r="D7160" s="191"/>
      <c r="E7160" s="63"/>
      <c r="F7160" s="63"/>
      <c r="G7160" s="191"/>
      <c r="H7160" s="191"/>
      <c r="I7160" s="191"/>
      <c r="J7160" s="191"/>
      <c r="K7160" s="191"/>
      <c r="L7160" s="191"/>
      <c r="M7160" s="191"/>
      <c r="N7160" s="191"/>
    </row>
    <row r="7161" spans="1:14" s="434" customFormat="1">
      <c r="A7161" s="191"/>
      <c r="B7161" s="191"/>
      <c r="C7161" s="63"/>
      <c r="D7161" s="191"/>
      <c r="E7161" s="63"/>
      <c r="F7161" s="63"/>
      <c r="G7161" s="191"/>
      <c r="H7161" s="191"/>
      <c r="I7161" s="191"/>
      <c r="J7161" s="191"/>
      <c r="K7161" s="191"/>
      <c r="L7161" s="191"/>
      <c r="M7161" s="191"/>
      <c r="N7161" s="191"/>
    </row>
    <row r="7162" spans="1:14" s="434" customFormat="1">
      <c r="A7162" s="191"/>
      <c r="B7162" s="191"/>
      <c r="C7162" s="63"/>
      <c r="D7162" s="191"/>
      <c r="E7162" s="63"/>
      <c r="F7162" s="63"/>
      <c r="G7162" s="191"/>
      <c r="H7162" s="191"/>
      <c r="I7162" s="191"/>
      <c r="J7162" s="191"/>
      <c r="K7162" s="191"/>
      <c r="L7162" s="191"/>
      <c r="M7162" s="191"/>
      <c r="N7162" s="191"/>
    </row>
    <row r="7163" spans="1:14" s="434" customFormat="1">
      <c r="A7163" s="191"/>
      <c r="B7163" s="191"/>
      <c r="C7163" s="63"/>
      <c r="D7163" s="191"/>
      <c r="E7163" s="63"/>
      <c r="F7163" s="63"/>
      <c r="G7163" s="191"/>
      <c r="H7163" s="191"/>
      <c r="I7163" s="191"/>
      <c r="J7163" s="191"/>
      <c r="K7163" s="191"/>
      <c r="L7163" s="191"/>
      <c r="M7163" s="191"/>
      <c r="N7163" s="191"/>
    </row>
    <row r="7164" spans="1:14" s="434" customFormat="1">
      <c r="A7164" s="191"/>
      <c r="B7164" s="191"/>
      <c r="C7164" s="63"/>
      <c r="D7164" s="191"/>
      <c r="E7164" s="63"/>
      <c r="F7164" s="63"/>
      <c r="G7164" s="191"/>
      <c r="H7164" s="191"/>
      <c r="I7164" s="191"/>
      <c r="J7164" s="191"/>
      <c r="K7164" s="191"/>
      <c r="L7164" s="191"/>
      <c r="M7164" s="191"/>
      <c r="N7164" s="191"/>
    </row>
    <row r="7165" spans="1:14" s="434" customFormat="1">
      <c r="A7165" s="191"/>
      <c r="B7165" s="191"/>
      <c r="C7165" s="63"/>
      <c r="D7165" s="191"/>
      <c r="E7165" s="63"/>
      <c r="F7165" s="63"/>
      <c r="G7165" s="191"/>
      <c r="H7165" s="191"/>
      <c r="I7165" s="191"/>
      <c r="J7165" s="191"/>
      <c r="K7165" s="191"/>
      <c r="L7165" s="191"/>
      <c r="M7165" s="191"/>
      <c r="N7165" s="191"/>
    </row>
    <row r="7166" spans="1:14" s="434" customFormat="1">
      <c r="A7166" s="191"/>
      <c r="B7166" s="191"/>
      <c r="C7166" s="63"/>
      <c r="D7166" s="191"/>
      <c r="E7166" s="63"/>
      <c r="F7166" s="63"/>
      <c r="G7166" s="191"/>
      <c r="H7166" s="191"/>
      <c r="I7166" s="191"/>
      <c r="J7166" s="191"/>
      <c r="K7166" s="191"/>
      <c r="L7166" s="191"/>
      <c r="M7166" s="191"/>
      <c r="N7166" s="191"/>
    </row>
    <row r="7167" spans="1:14" s="434" customFormat="1">
      <c r="A7167" s="191"/>
      <c r="B7167" s="191"/>
      <c r="C7167" s="63"/>
      <c r="D7167" s="191"/>
      <c r="E7167" s="63"/>
      <c r="F7167" s="63"/>
      <c r="G7167" s="191"/>
      <c r="H7167" s="191"/>
      <c r="I7167" s="191"/>
      <c r="J7167" s="191"/>
      <c r="K7167" s="191"/>
      <c r="L7167" s="191"/>
      <c r="M7167" s="191"/>
      <c r="N7167" s="191"/>
    </row>
    <row r="7168" spans="1:14" s="434" customFormat="1">
      <c r="A7168" s="191"/>
      <c r="B7168" s="191"/>
      <c r="C7168" s="63"/>
      <c r="D7168" s="191"/>
      <c r="E7168" s="63"/>
      <c r="F7168" s="63"/>
      <c r="G7168" s="191"/>
      <c r="H7168" s="191"/>
      <c r="I7168" s="191"/>
      <c r="J7168" s="191"/>
      <c r="K7168" s="191"/>
      <c r="L7168" s="191"/>
      <c r="M7168" s="191"/>
      <c r="N7168" s="191"/>
    </row>
    <row r="7169" spans="1:14" s="434" customFormat="1">
      <c r="A7169" s="191"/>
      <c r="B7169" s="191"/>
      <c r="C7169" s="63"/>
      <c r="D7169" s="191"/>
      <c r="E7169" s="63"/>
      <c r="F7169" s="63"/>
      <c r="G7169" s="191"/>
      <c r="H7169" s="191"/>
      <c r="I7169" s="191"/>
      <c r="J7169" s="191"/>
      <c r="K7169" s="191"/>
      <c r="L7169" s="191"/>
      <c r="M7169" s="191"/>
      <c r="N7169" s="191"/>
    </row>
    <row r="7170" spans="1:14" s="434" customFormat="1">
      <c r="A7170" s="191"/>
      <c r="B7170" s="191"/>
      <c r="C7170" s="63"/>
      <c r="D7170" s="191"/>
      <c r="E7170" s="63"/>
      <c r="F7170" s="63"/>
      <c r="G7170" s="191"/>
      <c r="H7170" s="191"/>
      <c r="I7170" s="191"/>
      <c r="J7170" s="191"/>
      <c r="K7170" s="191"/>
      <c r="L7170" s="191"/>
      <c r="M7170" s="191"/>
      <c r="N7170" s="191"/>
    </row>
    <row r="7171" spans="1:14" s="434" customFormat="1">
      <c r="A7171" s="191"/>
      <c r="B7171" s="191"/>
      <c r="C7171" s="63"/>
      <c r="D7171" s="191"/>
      <c r="E7171" s="63"/>
      <c r="F7171" s="63"/>
      <c r="G7171" s="191"/>
      <c r="H7171" s="191"/>
      <c r="I7171" s="191"/>
      <c r="J7171" s="191"/>
      <c r="K7171" s="191"/>
      <c r="L7171" s="191"/>
      <c r="M7171" s="191"/>
      <c r="N7171" s="191"/>
    </row>
    <row r="7172" spans="1:14" s="434" customFormat="1">
      <c r="A7172" s="191"/>
      <c r="B7172" s="191"/>
      <c r="C7172" s="63"/>
      <c r="D7172" s="191"/>
      <c r="E7172" s="63"/>
      <c r="F7172" s="63"/>
      <c r="G7172" s="191"/>
      <c r="H7172" s="191"/>
      <c r="I7172" s="191"/>
      <c r="J7172" s="191"/>
      <c r="K7172" s="191"/>
      <c r="L7172" s="191"/>
      <c r="M7172" s="191"/>
      <c r="N7172" s="191"/>
    </row>
    <row r="7173" spans="1:14" s="434" customFormat="1">
      <c r="A7173" s="191"/>
      <c r="B7173" s="191"/>
      <c r="C7173" s="63"/>
      <c r="D7173" s="191"/>
      <c r="E7173" s="63"/>
      <c r="F7173" s="63"/>
      <c r="G7173" s="191"/>
      <c r="H7173" s="191"/>
      <c r="I7173" s="191"/>
      <c r="J7173" s="191"/>
      <c r="K7173" s="191"/>
      <c r="L7173" s="191"/>
      <c r="M7173" s="191"/>
      <c r="N7173" s="191"/>
    </row>
    <row r="7174" spans="1:14" s="434" customFormat="1">
      <c r="A7174" s="191"/>
      <c r="B7174" s="191"/>
      <c r="C7174" s="63"/>
      <c r="D7174" s="191"/>
      <c r="E7174" s="63"/>
      <c r="F7174" s="63"/>
      <c r="G7174" s="191"/>
      <c r="H7174" s="191"/>
      <c r="I7174" s="191"/>
      <c r="J7174" s="191"/>
      <c r="K7174" s="191"/>
      <c r="L7174" s="191"/>
      <c r="M7174" s="191"/>
      <c r="N7174" s="191"/>
    </row>
    <row r="7175" spans="1:14" s="434" customFormat="1">
      <c r="A7175" s="191"/>
      <c r="B7175" s="191"/>
      <c r="C7175" s="63"/>
      <c r="D7175" s="191"/>
      <c r="E7175" s="63"/>
      <c r="F7175" s="63"/>
      <c r="G7175" s="191"/>
      <c r="H7175" s="191"/>
      <c r="I7175" s="191"/>
      <c r="J7175" s="191"/>
      <c r="K7175" s="191"/>
      <c r="L7175" s="191"/>
      <c r="M7175" s="191"/>
      <c r="N7175" s="191"/>
    </row>
    <row r="7176" spans="1:14" s="434" customFormat="1">
      <c r="A7176" s="191"/>
      <c r="B7176" s="191"/>
      <c r="C7176" s="63"/>
      <c r="D7176" s="191"/>
      <c r="E7176" s="63"/>
      <c r="F7176" s="63"/>
      <c r="G7176" s="191"/>
      <c r="H7176" s="191"/>
      <c r="I7176" s="191"/>
      <c r="J7176" s="191"/>
      <c r="K7176" s="191"/>
      <c r="L7176" s="191"/>
      <c r="M7176" s="191"/>
      <c r="N7176" s="191"/>
    </row>
    <row r="7177" spans="1:14" s="434" customFormat="1">
      <c r="A7177" s="191"/>
      <c r="B7177" s="191"/>
      <c r="C7177" s="63"/>
      <c r="D7177" s="191"/>
      <c r="E7177" s="63"/>
      <c r="F7177" s="63"/>
      <c r="G7177" s="191"/>
      <c r="H7177" s="191"/>
      <c r="I7177" s="191"/>
      <c r="J7177" s="191"/>
      <c r="K7177" s="191"/>
      <c r="L7177" s="191"/>
      <c r="M7177" s="191"/>
      <c r="N7177" s="191"/>
    </row>
    <row r="7178" spans="1:14" s="434" customFormat="1">
      <c r="A7178" s="191"/>
      <c r="B7178" s="191"/>
      <c r="C7178" s="63"/>
      <c r="D7178" s="191"/>
      <c r="E7178" s="63"/>
      <c r="F7178" s="63"/>
      <c r="G7178" s="191"/>
      <c r="H7178" s="191"/>
      <c r="I7178" s="191"/>
      <c r="J7178" s="191"/>
      <c r="K7178" s="191"/>
      <c r="L7178" s="191"/>
      <c r="M7178" s="191"/>
      <c r="N7178" s="191"/>
    </row>
    <row r="7179" spans="1:14" s="434" customFormat="1">
      <c r="A7179" s="191"/>
      <c r="B7179" s="191"/>
      <c r="C7179" s="63"/>
      <c r="D7179" s="191"/>
      <c r="E7179" s="63"/>
      <c r="F7179" s="63"/>
      <c r="G7179" s="191"/>
      <c r="H7179" s="191"/>
      <c r="I7179" s="191"/>
      <c r="J7179" s="191"/>
      <c r="K7179" s="191"/>
      <c r="L7179" s="191"/>
      <c r="M7179" s="191"/>
      <c r="N7179" s="191"/>
    </row>
    <row r="7180" spans="1:14" s="434" customFormat="1">
      <c r="A7180" s="191"/>
      <c r="B7180" s="191"/>
      <c r="C7180" s="63"/>
      <c r="D7180" s="191"/>
      <c r="E7180" s="63"/>
      <c r="F7180" s="63"/>
      <c r="G7180" s="191"/>
      <c r="H7180" s="191"/>
      <c r="I7180" s="191"/>
      <c r="J7180" s="191"/>
      <c r="K7180" s="191"/>
      <c r="L7180" s="191"/>
      <c r="M7180" s="191"/>
      <c r="N7180" s="191"/>
    </row>
    <row r="7181" spans="1:14" s="434" customFormat="1">
      <c r="A7181" s="191"/>
      <c r="B7181" s="191"/>
      <c r="C7181" s="63"/>
      <c r="D7181" s="191"/>
      <c r="E7181" s="63"/>
      <c r="F7181" s="63"/>
      <c r="G7181" s="191"/>
      <c r="H7181" s="191"/>
      <c r="I7181" s="191"/>
      <c r="J7181" s="191"/>
      <c r="K7181" s="191"/>
      <c r="L7181" s="191"/>
      <c r="M7181" s="191"/>
      <c r="N7181" s="191"/>
    </row>
    <row r="7182" spans="1:14" s="434" customFormat="1">
      <c r="A7182" s="191"/>
      <c r="B7182" s="191"/>
      <c r="C7182" s="63"/>
      <c r="D7182" s="191"/>
      <c r="E7182" s="63"/>
      <c r="F7182" s="63"/>
      <c r="G7182" s="191"/>
      <c r="H7182" s="191"/>
      <c r="I7182" s="191"/>
      <c r="J7182" s="191"/>
      <c r="K7182" s="191"/>
      <c r="L7182" s="191"/>
      <c r="M7182" s="191"/>
      <c r="N7182" s="191"/>
    </row>
    <row r="7183" spans="1:14" s="434" customFormat="1">
      <c r="A7183" s="191"/>
      <c r="B7183" s="191"/>
      <c r="C7183" s="63"/>
      <c r="D7183" s="191"/>
      <c r="E7183" s="63"/>
      <c r="F7183" s="63"/>
      <c r="G7183" s="191"/>
      <c r="H7183" s="191"/>
      <c r="I7183" s="191"/>
      <c r="J7183" s="191"/>
      <c r="K7183" s="191"/>
      <c r="L7183" s="191"/>
      <c r="M7183" s="191"/>
      <c r="N7183" s="191"/>
    </row>
    <row r="7184" spans="1:14" s="434" customFormat="1">
      <c r="A7184" s="191"/>
      <c r="B7184" s="191"/>
      <c r="C7184" s="63"/>
      <c r="D7184" s="191"/>
      <c r="E7184" s="63"/>
      <c r="F7184" s="63"/>
      <c r="G7184" s="191"/>
      <c r="H7184" s="191"/>
      <c r="I7184" s="191"/>
      <c r="J7184" s="191"/>
      <c r="K7184" s="191"/>
      <c r="L7184" s="191"/>
      <c r="M7184" s="191"/>
      <c r="N7184" s="191"/>
    </row>
    <row r="7185" spans="1:14" s="434" customFormat="1">
      <c r="A7185" s="191"/>
      <c r="B7185" s="191"/>
      <c r="C7185" s="63"/>
      <c r="D7185" s="191"/>
      <c r="E7185" s="63"/>
      <c r="F7185" s="63"/>
      <c r="G7185" s="191"/>
      <c r="H7185" s="191"/>
      <c r="I7185" s="191"/>
      <c r="J7185" s="191"/>
      <c r="K7185" s="191"/>
      <c r="L7185" s="191"/>
      <c r="M7185" s="191"/>
      <c r="N7185" s="191"/>
    </row>
    <row r="7186" spans="1:14" s="434" customFormat="1">
      <c r="A7186" s="191"/>
      <c r="B7186" s="191"/>
      <c r="C7186" s="63"/>
      <c r="D7186" s="191"/>
      <c r="E7186" s="63"/>
      <c r="F7186" s="63"/>
      <c r="G7186" s="191"/>
      <c r="H7186" s="191"/>
      <c r="I7186" s="191"/>
      <c r="J7186" s="191"/>
      <c r="K7186" s="191"/>
      <c r="L7186" s="191"/>
      <c r="M7186" s="191"/>
      <c r="N7186" s="191"/>
    </row>
    <row r="7187" spans="1:14" s="434" customFormat="1">
      <c r="A7187" s="191"/>
      <c r="B7187" s="191"/>
      <c r="C7187" s="63"/>
      <c r="D7187" s="191"/>
      <c r="E7187" s="63"/>
      <c r="F7187" s="63"/>
      <c r="G7187" s="191"/>
      <c r="H7187" s="191"/>
      <c r="I7187" s="191"/>
      <c r="J7187" s="191"/>
      <c r="K7187" s="191"/>
      <c r="L7187" s="191"/>
      <c r="M7187" s="191"/>
      <c r="N7187" s="191"/>
    </row>
    <row r="7188" spans="1:14" s="434" customFormat="1">
      <c r="A7188" s="191"/>
      <c r="B7188" s="191"/>
      <c r="C7188" s="63"/>
      <c r="D7188" s="191"/>
      <c r="E7188" s="63"/>
      <c r="F7188" s="63"/>
      <c r="G7188" s="191"/>
      <c r="H7188" s="191"/>
      <c r="I7188" s="191"/>
      <c r="J7188" s="191"/>
      <c r="K7188" s="191"/>
      <c r="L7188" s="191"/>
      <c r="M7188" s="191"/>
      <c r="N7188" s="191"/>
    </row>
    <row r="7189" spans="1:14" s="434" customFormat="1">
      <c r="A7189" s="191"/>
      <c r="B7189" s="191"/>
      <c r="C7189" s="63"/>
      <c r="D7189" s="191"/>
      <c r="E7189" s="63"/>
      <c r="F7189" s="63"/>
      <c r="G7189" s="191"/>
      <c r="H7189" s="191"/>
      <c r="I7189" s="191"/>
      <c r="J7189" s="191"/>
      <c r="K7189" s="191"/>
      <c r="L7189" s="191"/>
      <c r="M7189" s="191"/>
      <c r="N7189" s="191"/>
    </row>
    <row r="7190" spans="1:14" s="434" customFormat="1">
      <c r="A7190" s="191"/>
      <c r="B7190" s="191"/>
      <c r="C7190" s="63"/>
      <c r="D7190" s="191"/>
      <c r="E7190" s="63"/>
      <c r="F7190" s="63"/>
      <c r="G7190" s="191"/>
      <c r="H7190" s="191"/>
      <c r="I7190" s="191"/>
      <c r="J7190" s="191"/>
      <c r="K7190" s="191"/>
      <c r="L7190" s="191"/>
      <c r="M7190" s="191"/>
      <c r="N7190" s="191"/>
    </row>
    <row r="7191" spans="1:14" s="434" customFormat="1">
      <c r="A7191" s="191"/>
      <c r="B7191" s="191"/>
      <c r="C7191" s="63"/>
      <c r="D7191" s="191"/>
      <c r="E7191" s="63"/>
      <c r="F7191" s="63"/>
      <c r="G7191" s="191"/>
      <c r="H7191" s="191"/>
      <c r="I7191" s="191"/>
      <c r="J7191" s="191"/>
      <c r="K7191" s="191"/>
      <c r="L7191" s="191"/>
      <c r="M7191" s="191"/>
      <c r="N7191" s="191"/>
    </row>
    <row r="7192" spans="1:14" s="434" customFormat="1">
      <c r="A7192" s="191"/>
      <c r="B7192" s="191"/>
      <c r="C7192" s="63"/>
      <c r="D7192" s="191"/>
      <c r="E7192" s="63"/>
      <c r="F7192" s="63"/>
      <c r="G7192" s="191"/>
      <c r="H7192" s="191"/>
      <c r="I7192" s="191"/>
      <c r="J7192" s="191"/>
      <c r="K7192" s="191"/>
      <c r="L7192" s="191"/>
      <c r="M7192" s="191"/>
      <c r="N7192" s="191"/>
    </row>
    <row r="7193" spans="1:14" s="434" customFormat="1">
      <c r="A7193" s="191"/>
      <c r="B7193" s="191"/>
      <c r="C7193" s="63"/>
      <c r="D7193" s="191"/>
      <c r="E7193" s="63"/>
      <c r="F7193" s="63"/>
      <c r="G7193" s="191"/>
      <c r="H7193" s="191"/>
      <c r="I7193" s="191"/>
      <c r="J7193" s="191"/>
      <c r="K7193" s="191"/>
      <c r="L7193" s="191"/>
      <c r="M7193" s="191"/>
      <c r="N7193" s="191"/>
    </row>
    <row r="7194" spans="1:14" s="434" customFormat="1">
      <c r="A7194" s="191"/>
      <c r="B7194" s="191"/>
      <c r="C7194" s="63"/>
      <c r="D7194" s="191"/>
      <c r="E7194" s="63"/>
      <c r="F7194" s="63"/>
      <c r="G7194" s="191"/>
      <c r="H7194" s="191"/>
      <c r="I7194" s="191"/>
      <c r="J7194" s="191"/>
      <c r="K7194" s="191"/>
      <c r="L7194" s="191"/>
      <c r="M7194" s="191"/>
      <c r="N7194" s="191"/>
    </row>
    <row r="7195" spans="1:14" s="434" customFormat="1">
      <c r="A7195" s="191"/>
      <c r="B7195" s="191"/>
      <c r="C7195" s="63"/>
      <c r="D7195" s="191"/>
      <c r="E7195" s="63"/>
      <c r="F7195" s="63"/>
      <c r="G7195" s="191"/>
      <c r="H7195" s="191"/>
      <c r="I7195" s="191"/>
      <c r="J7195" s="191"/>
      <c r="K7195" s="191"/>
      <c r="L7195" s="191"/>
      <c r="M7195" s="191"/>
      <c r="N7195" s="191"/>
    </row>
    <row r="7196" spans="1:14" s="434" customFormat="1">
      <c r="A7196" s="191"/>
      <c r="B7196" s="191"/>
      <c r="C7196" s="63"/>
      <c r="D7196" s="191"/>
      <c r="E7196" s="63"/>
      <c r="F7196" s="63"/>
      <c r="G7196" s="191"/>
      <c r="H7196" s="191"/>
      <c r="I7196" s="191"/>
      <c r="J7196" s="191"/>
      <c r="K7196" s="191"/>
      <c r="L7196" s="191"/>
      <c r="M7196" s="191"/>
      <c r="N7196" s="191"/>
    </row>
    <row r="7197" spans="1:14" s="434" customFormat="1">
      <c r="A7197" s="191"/>
      <c r="B7197" s="191"/>
      <c r="C7197" s="63"/>
      <c r="D7197" s="191"/>
      <c r="E7197" s="63"/>
      <c r="F7197" s="63"/>
      <c r="G7197" s="191"/>
      <c r="H7197" s="191"/>
      <c r="I7197" s="191"/>
      <c r="J7197" s="191"/>
      <c r="K7197" s="191"/>
      <c r="L7197" s="191"/>
      <c r="M7197" s="191"/>
      <c r="N7197" s="191"/>
    </row>
    <row r="7198" spans="1:14" s="434" customFormat="1">
      <c r="A7198" s="191"/>
      <c r="B7198" s="191"/>
      <c r="C7198" s="63"/>
      <c r="D7198" s="191"/>
      <c r="E7198" s="63"/>
      <c r="F7198" s="63"/>
      <c r="G7198" s="191"/>
      <c r="H7198" s="191"/>
      <c r="I7198" s="191"/>
      <c r="J7198" s="191"/>
      <c r="K7198" s="191"/>
      <c r="L7198" s="191"/>
      <c r="M7198" s="191"/>
      <c r="N7198" s="191"/>
    </row>
    <row r="7199" spans="1:14" s="434" customFormat="1">
      <c r="A7199" s="191"/>
      <c r="B7199" s="191"/>
      <c r="C7199" s="63"/>
      <c r="D7199" s="191"/>
      <c r="E7199" s="63"/>
      <c r="F7199" s="63"/>
      <c r="G7199" s="191"/>
      <c r="H7199" s="191"/>
      <c r="I7199" s="191"/>
      <c r="J7199" s="191"/>
      <c r="K7199" s="191"/>
      <c r="L7199" s="191"/>
      <c r="M7199" s="191"/>
      <c r="N7199" s="191"/>
    </row>
    <row r="7200" spans="1:14" s="434" customFormat="1">
      <c r="A7200" s="191"/>
      <c r="B7200" s="191"/>
      <c r="C7200" s="63"/>
      <c r="D7200" s="191"/>
      <c r="E7200" s="63"/>
      <c r="F7200" s="63"/>
      <c r="G7200" s="191"/>
      <c r="H7200" s="191"/>
      <c r="I7200" s="191"/>
      <c r="J7200" s="191"/>
      <c r="K7200" s="191"/>
      <c r="L7200" s="191"/>
      <c r="M7200" s="191"/>
      <c r="N7200" s="191"/>
    </row>
    <row r="7201" spans="1:14" s="434" customFormat="1">
      <c r="A7201" s="191"/>
      <c r="B7201" s="191"/>
      <c r="C7201" s="63"/>
      <c r="D7201" s="191"/>
      <c r="E7201" s="63"/>
      <c r="F7201" s="63"/>
      <c r="G7201" s="191"/>
      <c r="H7201" s="191"/>
      <c r="I7201" s="191"/>
      <c r="J7201" s="191"/>
      <c r="K7201" s="191"/>
      <c r="L7201" s="191"/>
      <c r="M7201" s="191"/>
      <c r="N7201" s="191"/>
    </row>
    <row r="7202" spans="1:14" s="434" customFormat="1">
      <c r="A7202" s="191"/>
      <c r="B7202" s="191"/>
      <c r="C7202" s="63"/>
      <c r="D7202" s="191"/>
      <c r="E7202" s="63"/>
      <c r="F7202" s="63"/>
      <c r="G7202" s="191"/>
      <c r="H7202" s="191"/>
      <c r="I7202" s="191"/>
      <c r="J7202" s="191"/>
      <c r="K7202" s="191"/>
      <c r="L7202" s="191"/>
      <c r="M7202" s="191"/>
      <c r="N7202" s="191"/>
    </row>
    <row r="7203" spans="1:14" s="434" customFormat="1">
      <c r="A7203" s="191"/>
      <c r="B7203" s="191"/>
      <c r="C7203" s="63"/>
      <c r="D7203" s="191"/>
      <c r="E7203" s="63"/>
      <c r="F7203" s="63"/>
      <c r="G7203" s="191"/>
      <c r="H7203" s="191"/>
      <c r="I7203" s="191"/>
      <c r="J7203" s="191"/>
      <c r="K7203" s="191"/>
      <c r="L7203" s="191"/>
      <c r="M7203" s="191"/>
      <c r="N7203" s="191"/>
    </row>
    <row r="7204" spans="1:14" s="434" customFormat="1">
      <c r="A7204" s="191"/>
      <c r="B7204" s="191"/>
      <c r="C7204" s="63"/>
      <c r="D7204" s="191"/>
      <c r="E7204" s="63"/>
      <c r="F7204" s="63"/>
      <c r="G7204" s="191"/>
      <c r="H7204" s="191"/>
      <c r="I7204" s="191"/>
      <c r="J7204" s="191"/>
      <c r="K7204" s="191"/>
      <c r="L7204" s="191"/>
      <c r="M7204" s="191"/>
      <c r="N7204" s="191"/>
    </row>
    <row r="7205" spans="1:14" s="434" customFormat="1">
      <c r="A7205" s="191"/>
      <c r="B7205" s="191"/>
      <c r="C7205" s="63"/>
      <c r="D7205" s="191"/>
      <c r="E7205" s="63"/>
      <c r="F7205" s="63"/>
      <c r="G7205" s="191"/>
      <c r="H7205" s="191"/>
      <c r="I7205" s="191"/>
      <c r="J7205" s="191"/>
      <c r="K7205" s="191"/>
      <c r="L7205" s="191"/>
      <c r="M7205" s="191"/>
      <c r="N7205" s="191"/>
    </row>
    <row r="7206" spans="1:14" s="434" customFormat="1">
      <c r="A7206" s="191"/>
      <c r="B7206" s="191"/>
      <c r="C7206" s="63"/>
      <c r="D7206" s="191"/>
      <c r="E7206" s="63"/>
      <c r="F7206" s="63"/>
      <c r="G7206" s="191"/>
      <c r="H7206" s="191"/>
      <c r="I7206" s="191"/>
      <c r="J7206" s="191"/>
      <c r="K7206" s="191"/>
      <c r="L7206" s="191"/>
      <c r="M7206" s="191"/>
      <c r="N7206" s="191"/>
    </row>
    <row r="7207" spans="1:14" s="434" customFormat="1">
      <c r="A7207" s="191"/>
      <c r="B7207" s="191"/>
      <c r="C7207" s="63"/>
      <c r="D7207" s="191"/>
      <c r="E7207" s="63"/>
      <c r="F7207" s="63"/>
      <c r="G7207" s="191"/>
      <c r="H7207" s="191"/>
      <c r="I7207" s="191"/>
      <c r="J7207" s="191"/>
      <c r="K7207" s="191"/>
      <c r="L7207" s="191"/>
      <c r="M7207" s="191"/>
      <c r="N7207" s="191"/>
    </row>
    <row r="7208" spans="1:14" s="434" customFormat="1">
      <c r="A7208" s="191"/>
      <c r="B7208" s="191"/>
      <c r="C7208" s="63"/>
      <c r="D7208" s="191"/>
      <c r="E7208" s="63"/>
      <c r="F7208" s="63"/>
      <c r="G7208" s="191"/>
      <c r="H7208" s="191"/>
      <c r="I7208" s="191"/>
      <c r="J7208" s="191"/>
      <c r="K7208" s="191"/>
      <c r="L7208" s="191"/>
      <c r="M7208" s="191"/>
      <c r="N7208" s="191"/>
    </row>
    <row r="7209" spans="1:14" s="434" customFormat="1">
      <c r="A7209" s="191"/>
      <c r="B7209" s="191"/>
      <c r="C7209" s="63"/>
      <c r="D7209" s="191"/>
      <c r="E7209" s="63"/>
      <c r="F7209" s="63"/>
      <c r="G7209" s="191"/>
      <c r="H7209" s="191"/>
      <c r="I7209" s="191"/>
      <c r="J7209" s="191"/>
      <c r="K7209" s="191"/>
      <c r="L7209" s="191"/>
      <c r="M7209" s="191"/>
      <c r="N7209" s="191"/>
    </row>
    <row r="7210" spans="1:14" s="434" customFormat="1">
      <c r="A7210" s="191"/>
      <c r="B7210" s="191"/>
      <c r="C7210" s="63"/>
      <c r="D7210" s="191"/>
      <c r="E7210" s="63"/>
      <c r="F7210" s="63"/>
      <c r="G7210" s="191"/>
      <c r="H7210" s="191"/>
      <c r="I7210" s="191"/>
      <c r="J7210" s="191"/>
      <c r="K7210" s="191"/>
      <c r="L7210" s="191"/>
      <c r="M7210" s="191"/>
      <c r="N7210" s="191"/>
    </row>
    <row r="7211" spans="1:14" s="434" customFormat="1">
      <c r="A7211" s="191"/>
      <c r="B7211" s="191"/>
      <c r="C7211" s="63"/>
      <c r="D7211" s="191"/>
      <c r="E7211" s="63"/>
      <c r="F7211" s="63"/>
      <c r="G7211" s="191"/>
      <c r="H7211" s="191"/>
      <c r="I7211" s="191"/>
      <c r="J7211" s="191"/>
      <c r="K7211" s="191"/>
      <c r="L7211" s="191"/>
      <c r="M7211" s="191"/>
      <c r="N7211" s="191"/>
    </row>
    <row r="7212" spans="1:14" s="434" customFormat="1">
      <c r="A7212" s="191"/>
      <c r="B7212" s="191"/>
      <c r="C7212" s="63"/>
      <c r="D7212" s="191"/>
      <c r="E7212" s="63"/>
      <c r="F7212" s="63"/>
      <c r="G7212" s="191"/>
      <c r="H7212" s="191"/>
      <c r="I7212" s="191"/>
      <c r="J7212" s="191"/>
      <c r="K7212" s="191"/>
      <c r="L7212" s="191"/>
      <c r="M7212" s="191"/>
      <c r="N7212" s="191"/>
    </row>
    <row r="7213" spans="1:14" s="434" customFormat="1">
      <c r="A7213" s="191"/>
      <c r="B7213" s="191"/>
      <c r="C7213" s="63"/>
      <c r="D7213" s="191"/>
      <c r="E7213" s="63"/>
      <c r="F7213" s="63"/>
      <c r="G7213" s="191"/>
      <c r="H7213" s="191"/>
      <c r="I7213" s="191"/>
      <c r="J7213" s="191"/>
      <c r="K7213" s="191"/>
      <c r="L7213" s="191"/>
      <c r="M7213" s="191"/>
      <c r="N7213" s="191"/>
    </row>
    <row r="7214" spans="1:14" s="434" customFormat="1">
      <c r="A7214" s="191"/>
      <c r="B7214" s="191"/>
      <c r="C7214" s="63"/>
      <c r="D7214" s="191"/>
      <c r="E7214" s="63"/>
      <c r="F7214" s="63"/>
      <c r="G7214" s="191"/>
      <c r="H7214" s="191"/>
      <c r="I7214" s="191"/>
      <c r="J7214" s="191"/>
      <c r="K7214" s="191"/>
      <c r="L7214" s="191"/>
      <c r="M7214" s="191"/>
      <c r="N7214" s="191"/>
    </row>
    <row r="7215" spans="1:14" s="434" customFormat="1">
      <c r="A7215" s="191"/>
      <c r="B7215" s="191"/>
      <c r="C7215" s="63"/>
      <c r="D7215" s="191"/>
      <c r="E7215" s="63"/>
      <c r="F7215" s="63"/>
      <c r="G7215" s="191"/>
      <c r="H7215" s="191"/>
      <c r="I7215" s="191"/>
      <c r="J7215" s="191"/>
      <c r="K7215" s="191"/>
      <c r="L7215" s="191"/>
      <c r="M7215" s="191"/>
      <c r="N7215" s="191"/>
    </row>
    <row r="7216" spans="1:14" s="434" customFormat="1">
      <c r="A7216" s="191"/>
      <c r="B7216" s="191"/>
      <c r="C7216" s="63"/>
      <c r="D7216" s="191"/>
      <c r="E7216" s="63"/>
      <c r="F7216" s="63"/>
      <c r="G7216" s="191"/>
      <c r="H7216" s="191"/>
      <c r="I7216" s="191"/>
      <c r="J7216" s="191"/>
      <c r="K7216" s="191"/>
      <c r="L7216" s="191"/>
      <c r="M7216" s="191"/>
      <c r="N7216" s="191"/>
    </row>
    <row r="7217" spans="1:14" s="434" customFormat="1">
      <c r="A7217" s="191"/>
      <c r="B7217" s="191"/>
      <c r="C7217" s="63"/>
      <c r="D7217" s="191"/>
      <c r="E7217" s="63"/>
      <c r="F7217" s="63"/>
      <c r="G7217" s="191"/>
      <c r="H7217" s="191"/>
      <c r="I7217" s="191"/>
      <c r="J7217" s="191"/>
      <c r="K7217" s="191"/>
      <c r="L7217" s="191"/>
      <c r="M7217" s="191"/>
      <c r="N7217" s="191"/>
    </row>
    <row r="7218" spans="1:14" s="434" customFormat="1">
      <c r="A7218" s="191"/>
      <c r="B7218" s="191"/>
      <c r="C7218" s="63"/>
      <c r="D7218" s="191"/>
      <c r="E7218" s="63"/>
      <c r="F7218" s="63"/>
      <c r="G7218" s="191"/>
      <c r="H7218" s="191"/>
      <c r="I7218" s="191"/>
      <c r="J7218" s="191"/>
      <c r="K7218" s="191"/>
      <c r="L7218" s="191"/>
      <c r="M7218" s="191"/>
      <c r="N7218" s="191"/>
    </row>
    <row r="7219" spans="1:14" s="434" customFormat="1">
      <c r="A7219" s="191"/>
      <c r="B7219" s="191"/>
      <c r="C7219" s="63"/>
      <c r="D7219" s="191"/>
      <c r="E7219" s="63"/>
      <c r="F7219" s="63"/>
      <c r="G7219" s="191"/>
      <c r="H7219" s="191"/>
      <c r="I7219" s="191"/>
      <c r="J7219" s="191"/>
      <c r="K7219" s="191"/>
      <c r="L7219" s="191"/>
      <c r="M7219" s="191"/>
      <c r="N7219" s="191"/>
    </row>
    <row r="7220" spans="1:14" s="434" customFormat="1">
      <c r="A7220" s="191"/>
      <c r="B7220" s="191"/>
      <c r="C7220" s="63"/>
      <c r="D7220" s="191"/>
      <c r="E7220" s="63"/>
      <c r="F7220" s="63"/>
      <c r="G7220" s="191"/>
      <c r="H7220" s="191"/>
      <c r="I7220" s="191"/>
      <c r="J7220" s="191"/>
      <c r="K7220" s="191"/>
      <c r="L7220" s="191"/>
      <c r="M7220" s="191"/>
      <c r="N7220" s="191"/>
    </row>
    <row r="7221" spans="1:14" s="434" customFormat="1">
      <c r="A7221" s="191"/>
      <c r="B7221" s="191"/>
      <c r="C7221" s="63"/>
      <c r="D7221" s="191"/>
      <c r="E7221" s="63"/>
      <c r="F7221" s="63"/>
      <c r="G7221" s="191"/>
      <c r="H7221" s="191"/>
      <c r="I7221" s="191"/>
      <c r="J7221" s="191"/>
      <c r="K7221" s="191"/>
      <c r="L7221" s="191"/>
      <c r="M7221" s="191"/>
      <c r="N7221" s="191"/>
    </row>
    <row r="7222" spans="1:14" s="434" customFormat="1">
      <c r="A7222" s="191"/>
      <c r="B7222" s="191"/>
      <c r="C7222" s="63"/>
      <c r="D7222" s="191"/>
      <c r="E7222" s="63"/>
      <c r="F7222" s="63"/>
      <c r="G7222" s="191"/>
      <c r="H7222" s="191"/>
      <c r="I7222" s="191"/>
      <c r="J7222" s="191"/>
      <c r="K7222" s="191"/>
      <c r="L7222" s="191"/>
      <c r="M7222" s="191"/>
      <c r="N7222" s="191"/>
    </row>
    <row r="7223" spans="1:14" s="434" customFormat="1">
      <c r="A7223" s="191"/>
      <c r="B7223" s="191"/>
      <c r="C7223" s="63"/>
      <c r="D7223" s="191"/>
      <c r="E7223" s="63"/>
      <c r="F7223" s="63"/>
      <c r="G7223" s="191"/>
      <c r="H7223" s="191"/>
      <c r="I7223" s="191"/>
      <c r="J7223" s="191"/>
      <c r="K7223" s="191"/>
      <c r="L7223" s="191"/>
      <c r="M7223" s="191"/>
      <c r="N7223" s="191"/>
    </row>
    <row r="7224" spans="1:14" s="434" customFormat="1">
      <c r="A7224" s="191"/>
      <c r="B7224" s="191"/>
      <c r="C7224" s="63"/>
      <c r="D7224" s="191"/>
      <c r="E7224" s="63"/>
      <c r="F7224" s="63"/>
      <c r="G7224" s="191"/>
      <c r="H7224" s="191"/>
      <c r="I7224" s="191"/>
      <c r="J7224" s="191"/>
      <c r="K7224" s="191"/>
      <c r="L7224" s="191"/>
      <c r="M7224" s="191"/>
      <c r="N7224" s="191"/>
    </row>
    <row r="7225" spans="1:14" s="434" customFormat="1">
      <c r="A7225" s="191"/>
      <c r="B7225" s="191"/>
      <c r="C7225" s="63"/>
      <c r="D7225" s="191"/>
      <c r="E7225" s="63"/>
      <c r="F7225" s="63"/>
      <c r="G7225" s="191"/>
      <c r="H7225" s="191"/>
      <c r="I7225" s="191"/>
      <c r="J7225" s="191"/>
      <c r="K7225" s="191"/>
      <c r="L7225" s="191"/>
      <c r="M7225" s="191"/>
      <c r="N7225" s="191"/>
    </row>
    <row r="7226" spans="1:14" s="434" customFormat="1">
      <c r="A7226" s="191"/>
      <c r="B7226" s="191"/>
      <c r="C7226" s="63"/>
      <c r="D7226" s="191"/>
      <c r="E7226" s="63"/>
      <c r="F7226" s="63"/>
      <c r="G7226" s="191"/>
      <c r="H7226" s="191"/>
      <c r="I7226" s="191"/>
      <c r="J7226" s="191"/>
      <c r="K7226" s="191"/>
      <c r="L7226" s="191"/>
      <c r="M7226" s="191"/>
      <c r="N7226" s="191"/>
    </row>
    <row r="7227" spans="1:14" s="434" customFormat="1">
      <c r="A7227" s="191"/>
      <c r="B7227" s="191"/>
      <c r="C7227" s="63"/>
      <c r="D7227" s="191"/>
      <c r="E7227" s="63"/>
      <c r="F7227" s="63"/>
      <c r="G7227" s="191"/>
      <c r="H7227" s="191"/>
      <c r="I7227" s="191"/>
      <c r="J7227" s="191"/>
      <c r="K7227" s="191"/>
      <c r="L7227" s="191"/>
      <c r="M7227" s="191"/>
      <c r="N7227" s="191"/>
    </row>
    <row r="7228" spans="1:14" s="434" customFormat="1">
      <c r="A7228" s="191"/>
      <c r="B7228" s="191"/>
      <c r="C7228" s="63"/>
      <c r="D7228" s="191"/>
      <c r="E7228" s="63"/>
      <c r="F7228" s="63"/>
      <c r="G7228" s="191"/>
      <c r="H7228" s="191"/>
      <c r="I7228" s="191"/>
      <c r="J7228" s="191"/>
      <c r="K7228" s="191"/>
      <c r="L7228" s="191"/>
      <c r="M7228" s="191"/>
      <c r="N7228" s="191"/>
    </row>
    <row r="7229" spans="1:14" s="434" customFormat="1">
      <c r="A7229" s="191"/>
      <c r="B7229" s="191"/>
      <c r="C7229" s="63"/>
      <c r="D7229" s="191"/>
      <c r="E7229" s="63"/>
      <c r="F7229" s="63"/>
      <c r="G7229" s="191"/>
      <c r="H7229" s="191"/>
      <c r="I7229" s="191"/>
      <c r="J7229" s="191"/>
      <c r="K7229" s="191"/>
      <c r="L7229" s="191"/>
      <c r="M7229" s="191"/>
      <c r="N7229" s="191"/>
    </row>
    <row r="7230" spans="1:14" s="434" customFormat="1">
      <c r="A7230" s="191"/>
      <c r="B7230" s="191"/>
      <c r="C7230" s="63"/>
      <c r="D7230" s="191"/>
      <c r="E7230" s="63"/>
      <c r="F7230" s="63"/>
      <c r="G7230" s="191"/>
      <c r="H7230" s="191"/>
      <c r="I7230" s="191"/>
      <c r="J7230" s="191"/>
      <c r="K7230" s="191"/>
      <c r="L7230" s="191"/>
      <c r="M7230" s="191"/>
      <c r="N7230" s="191"/>
    </row>
    <row r="7231" spans="1:14" s="434" customFormat="1">
      <c r="A7231" s="191"/>
      <c r="B7231" s="191"/>
      <c r="C7231" s="63"/>
      <c r="D7231" s="191"/>
      <c r="E7231" s="63"/>
      <c r="F7231" s="63"/>
      <c r="G7231" s="191"/>
      <c r="H7231" s="191"/>
      <c r="I7231" s="191"/>
      <c r="J7231" s="191"/>
      <c r="K7231" s="191"/>
      <c r="L7231" s="191"/>
      <c r="M7231" s="191"/>
      <c r="N7231" s="191"/>
    </row>
    <row r="7232" spans="1:14" s="434" customFormat="1">
      <c r="A7232" s="191"/>
      <c r="B7232" s="191"/>
      <c r="C7232" s="63"/>
      <c r="D7232" s="191"/>
      <c r="E7232" s="63"/>
      <c r="F7232" s="63"/>
      <c r="G7232" s="191"/>
      <c r="H7232" s="191"/>
      <c r="I7232" s="191"/>
      <c r="J7232" s="191"/>
      <c r="K7232" s="191"/>
      <c r="L7232" s="191"/>
      <c r="M7232" s="191"/>
      <c r="N7232" s="191"/>
    </row>
    <row r="7233" spans="1:14" s="434" customFormat="1">
      <c r="A7233" s="191"/>
      <c r="B7233" s="191"/>
      <c r="C7233" s="63"/>
      <c r="D7233" s="191"/>
      <c r="E7233" s="63"/>
      <c r="F7233" s="63"/>
      <c r="G7233" s="191"/>
      <c r="H7233" s="191"/>
      <c r="I7233" s="191"/>
      <c r="J7233" s="191"/>
      <c r="K7233" s="191"/>
      <c r="L7233" s="191"/>
      <c r="M7233" s="191"/>
      <c r="N7233" s="191"/>
    </row>
    <row r="7234" spans="1:14" s="434" customFormat="1">
      <c r="A7234" s="191"/>
      <c r="B7234" s="191"/>
      <c r="C7234" s="63"/>
      <c r="D7234" s="191"/>
      <c r="E7234" s="63"/>
      <c r="F7234" s="63"/>
      <c r="G7234" s="191"/>
      <c r="H7234" s="191"/>
      <c r="I7234" s="191"/>
      <c r="J7234" s="191"/>
      <c r="K7234" s="191"/>
      <c r="L7234" s="191"/>
      <c r="M7234" s="191"/>
      <c r="N7234" s="191"/>
    </row>
    <row r="7235" spans="1:14" s="434" customFormat="1">
      <c r="A7235" s="191"/>
      <c r="B7235" s="191"/>
      <c r="C7235" s="63"/>
      <c r="D7235" s="191"/>
      <c r="E7235" s="63"/>
      <c r="F7235" s="63"/>
      <c r="G7235" s="191"/>
      <c r="H7235" s="191"/>
      <c r="I7235" s="191"/>
      <c r="J7235" s="191"/>
      <c r="K7235" s="191"/>
      <c r="L7235" s="191"/>
      <c r="M7235" s="191"/>
      <c r="N7235" s="191"/>
    </row>
    <row r="7236" spans="1:14" s="434" customFormat="1">
      <c r="A7236" s="191"/>
      <c r="B7236" s="191"/>
      <c r="C7236" s="63"/>
      <c r="D7236" s="191"/>
      <c r="E7236" s="63"/>
      <c r="F7236" s="63"/>
      <c r="G7236" s="191"/>
      <c r="H7236" s="191"/>
      <c r="I7236" s="191"/>
      <c r="J7236" s="191"/>
      <c r="K7236" s="191"/>
      <c r="L7236" s="191"/>
      <c r="M7236" s="191"/>
      <c r="N7236" s="191"/>
    </row>
    <row r="7237" spans="1:14" s="434" customFormat="1">
      <c r="A7237" s="191"/>
      <c r="B7237" s="191"/>
      <c r="C7237" s="63"/>
      <c r="D7237" s="191"/>
      <c r="E7237" s="63"/>
      <c r="F7237" s="63"/>
      <c r="G7237" s="191"/>
      <c r="H7237" s="191"/>
      <c r="I7237" s="191"/>
      <c r="J7237" s="191"/>
      <c r="K7237" s="191"/>
      <c r="L7237" s="191"/>
      <c r="M7237" s="191"/>
      <c r="N7237" s="191"/>
    </row>
    <row r="7238" spans="1:14" s="434" customFormat="1">
      <c r="A7238" s="191"/>
      <c r="B7238" s="191"/>
      <c r="C7238" s="63"/>
      <c r="D7238" s="191"/>
      <c r="E7238" s="63"/>
      <c r="F7238" s="63"/>
      <c r="G7238" s="191"/>
      <c r="H7238" s="191"/>
      <c r="I7238" s="191"/>
      <c r="J7238" s="191"/>
      <c r="K7238" s="191"/>
      <c r="L7238" s="191"/>
      <c r="M7238" s="191"/>
      <c r="N7238" s="191"/>
    </row>
    <row r="7239" spans="1:14" s="434" customFormat="1">
      <c r="A7239" s="191"/>
      <c r="B7239" s="191"/>
      <c r="C7239" s="63"/>
      <c r="D7239" s="191"/>
      <c r="E7239" s="63"/>
      <c r="F7239" s="63"/>
      <c r="G7239" s="191"/>
      <c r="H7239" s="191"/>
      <c r="I7239" s="191"/>
      <c r="J7239" s="191"/>
      <c r="K7239" s="191"/>
      <c r="L7239" s="191"/>
      <c r="M7239" s="191"/>
      <c r="N7239" s="191"/>
    </row>
    <row r="7240" spans="1:14" s="434" customFormat="1">
      <c r="A7240" s="191"/>
      <c r="B7240" s="191"/>
      <c r="C7240" s="63"/>
      <c r="D7240" s="191"/>
      <c r="E7240" s="63"/>
      <c r="F7240" s="63"/>
      <c r="G7240" s="191"/>
      <c r="H7240" s="191"/>
      <c r="I7240" s="191"/>
      <c r="J7240" s="191"/>
      <c r="K7240" s="191"/>
      <c r="L7240" s="191"/>
      <c r="M7240" s="191"/>
      <c r="N7240" s="191"/>
    </row>
    <row r="7241" spans="1:14" s="434" customFormat="1">
      <c r="A7241" s="191"/>
      <c r="B7241" s="191"/>
      <c r="C7241" s="63"/>
      <c r="D7241" s="191"/>
      <c r="E7241" s="63"/>
      <c r="F7241" s="63"/>
      <c r="G7241" s="191"/>
      <c r="H7241" s="191"/>
      <c r="I7241" s="191"/>
      <c r="J7241" s="191"/>
      <c r="K7241" s="191"/>
      <c r="L7241" s="191"/>
      <c r="M7241" s="191"/>
      <c r="N7241" s="191"/>
    </row>
    <row r="7242" spans="1:14" s="434" customFormat="1">
      <c r="A7242" s="191"/>
      <c r="B7242" s="191"/>
      <c r="C7242" s="63"/>
      <c r="D7242" s="191"/>
      <c r="E7242" s="63"/>
      <c r="F7242" s="63"/>
      <c r="G7242" s="191"/>
      <c r="H7242" s="191"/>
      <c r="I7242" s="191"/>
      <c r="J7242" s="191"/>
      <c r="K7242" s="191"/>
      <c r="L7242" s="191"/>
      <c r="M7242" s="191"/>
      <c r="N7242" s="191"/>
    </row>
    <row r="7243" spans="1:14" s="434" customFormat="1">
      <c r="A7243" s="191"/>
      <c r="B7243" s="191"/>
      <c r="C7243" s="63"/>
      <c r="D7243" s="191"/>
      <c r="E7243" s="63"/>
      <c r="F7243" s="63"/>
      <c r="G7243" s="191"/>
      <c r="H7243" s="191"/>
      <c r="I7243" s="191"/>
      <c r="J7243" s="191"/>
      <c r="K7243" s="191"/>
      <c r="L7243" s="191"/>
      <c r="M7243" s="191"/>
      <c r="N7243" s="191"/>
    </row>
    <row r="7244" spans="1:14" s="434" customFormat="1">
      <c r="A7244" s="191"/>
      <c r="B7244" s="191"/>
      <c r="C7244" s="63"/>
      <c r="D7244" s="191"/>
      <c r="E7244" s="63"/>
      <c r="F7244" s="63"/>
      <c r="G7244" s="191"/>
      <c r="H7244" s="191"/>
      <c r="I7244" s="191"/>
      <c r="J7244" s="191"/>
      <c r="K7244" s="191"/>
      <c r="L7244" s="191"/>
      <c r="M7244" s="191"/>
      <c r="N7244" s="191"/>
    </row>
    <row r="7245" spans="1:14" s="434" customFormat="1">
      <c r="A7245" s="191"/>
      <c r="B7245" s="191"/>
      <c r="C7245" s="63"/>
      <c r="D7245" s="191"/>
      <c r="E7245" s="63"/>
      <c r="F7245" s="63"/>
      <c r="G7245" s="191"/>
      <c r="H7245" s="191"/>
      <c r="I7245" s="191"/>
      <c r="J7245" s="191"/>
      <c r="K7245" s="191"/>
      <c r="L7245" s="191"/>
      <c r="M7245" s="191"/>
      <c r="N7245" s="191"/>
    </row>
    <row r="7246" spans="1:14" s="434" customFormat="1">
      <c r="A7246" s="191"/>
      <c r="B7246" s="191"/>
      <c r="C7246" s="63"/>
      <c r="D7246" s="191"/>
      <c r="E7246" s="63"/>
      <c r="F7246" s="63"/>
      <c r="G7246" s="191"/>
      <c r="H7246" s="191"/>
      <c r="I7246" s="191"/>
      <c r="J7246" s="191"/>
      <c r="K7246" s="191"/>
      <c r="L7246" s="191"/>
      <c r="M7246" s="191"/>
      <c r="N7246" s="191"/>
    </row>
    <row r="7247" spans="1:14" s="434" customFormat="1">
      <c r="A7247" s="191"/>
      <c r="B7247" s="191"/>
      <c r="C7247" s="63"/>
      <c r="D7247" s="191"/>
      <c r="E7247" s="63"/>
      <c r="F7247" s="63"/>
      <c r="G7247" s="191"/>
      <c r="H7247" s="191"/>
      <c r="I7247" s="191"/>
      <c r="J7247" s="191"/>
      <c r="K7247" s="191"/>
      <c r="L7247" s="191"/>
      <c r="M7247" s="191"/>
      <c r="N7247" s="191"/>
    </row>
    <row r="7248" spans="1:14" s="434" customFormat="1">
      <c r="A7248" s="191"/>
      <c r="B7248" s="191"/>
      <c r="C7248" s="63"/>
      <c r="D7248" s="191"/>
      <c r="E7248" s="63"/>
      <c r="F7248" s="63"/>
      <c r="G7248" s="191"/>
      <c r="H7248" s="191"/>
      <c r="I7248" s="191"/>
      <c r="J7248" s="191"/>
      <c r="K7248" s="191"/>
      <c r="L7248" s="191"/>
      <c r="M7248" s="191"/>
      <c r="N7248" s="191"/>
    </row>
    <row r="7249" spans="1:14" s="434" customFormat="1">
      <c r="A7249" s="191"/>
      <c r="B7249" s="191"/>
      <c r="C7249" s="63"/>
      <c r="D7249" s="191"/>
      <c r="E7249" s="63"/>
      <c r="F7249" s="63"/>
      <c r="G7249" s="191"/>
      <c r="H7249" s="191"/>
      <c r="I7249" s="191"/>
      <c r="J7249" s="191"/>
      <c r="K7249" s="191"/>
      <c r="L7249" s="191"/>
      <c r="M7249" s="191"/>
      <c r="N7249" s="191"/>
    </row>
    <row r="7250" spans="1:14" s="434" customFormat="1">
      <c r="A7250" s="191"/>
      <c r="B7250" s="191"/>
      <c r="C7250" s="63"/>
      <c r="D7250" s="191"/>
      <c r="E7250" s="63"/>
      <c r="F7250" s="63"/>
      <c r="G7250" s="191"/>
      <c r="H7250" s="191"/>
      <c r="I7250" s="191"/>
      <c r="J7250" s="191"/>
      <c r="K7250" s="191"/>
      <c r="L7250" s="191"/>
      <c r="M7250" s="191"/>
      <c r="N7250" s="191"/>
    </row>
    <row r="7251" spans="1:14" s="434" customFormat="1">
      <c r="A7251" s="191"/>
      <c r="B7251" s="191"/>
      <c r="C7251" s="63"/>
      <c r="D7251" s="191"/>
      <c r="E7251" s="63"/>
      <c r="F7251" s="63"/>
      <c r="G7251" s="191"/>
      <c r="H7251" s="191"/>
      <c r="I7251" s="191"/>
      <c r="J7251" s="191"/>
      <c r="K7251" s="191"/>
      <c r="L7251" s="191"/>
      <c r="M7251" s="191"/>
      <c r="N7251" s="191"/>
    </row>
    <row r="7252" spans="1:14" s="434" customFormat="1">
      <c r="A7252" s="191"/>
      <c r="B7252" s="191"/>
      <c r="C7252" s="63"/>
      <c r="D7252" s="191"/>
      <c r="E7252" s="63"/>
      <c r="F7252" s="63"/>
      <c r="G7252" s="191"/>
      <c r="H7252" s="191"/>
      <c r="I7252" s="191"/>
      <c r="J7252" s="191"/>
      <c r="K7252" s="191"/>
      <c r="L7252" s="191"/>
      <c r="M7252" s="191"/>
      <c r="N7252" s="191"/>
    </row>
    <row r="7253" spans="1:14" s="434" customFormat="1">
      <c r="A7253" s="191"/>
      <c r="B7253" s="191"/>
      <c r="C7253" s="63"/>
      <c r="D7253" s="191"/>
      <c r="E7253" s="63"/>
      <c r="F7253" s="63"/>
      <c r="G7253" s="191"/>
      <c r="H7253" s="191"/>
      <c r="I7253" s="191"/>
      <c r="J7253" s="191"/>
      <c r="K7253" s="191"/>
      <c r="L7253" s="191"/>
      <c r="M7253" s="191"/>
      <c r="N7253" s="191"/>
    </row>
    <row r="7254" spans="1:14" s="434" customFormat="1">
      <c r="A7254" s="191"/>
      <c r="B7254" s="191"/>
      <c r="C7254" s="63"/>
      <c r="D7254" s="191"/>
      <c r="E7254" s="63"/>
      <c r="F7254" s="63"/>
      <c r="G7254" s="191"/>
      <c r="H7254" s="191"/>
      <c r="I7254" s="191"/>
      <c r="J7254" s="191"/>
      <c r="K7254" s="191"/>
      <c r="L7254" s="191"/>
      <c r="M7254" s="191"/>
      <c r="N7254" s="191"/>
    </row>
    <row r="7255" spans="1:14" s="434" customFormat="1">
      <c r="A7255" s="191"/>
      <c r="B7255" s="191"/>
      <c r="C7255" s="63"/>
      <c r="D7255" s="191"/>
      <c r="E7255" s="63"/>
      <c r="F7255" s="63"/>
      <c r="G7255" s="191"/>
      <c r="H7255" s="191"/>
      <c r="I7255" s="191"/>
      <c r="J7255" s="191"/>
      <c r="K7255" s="191"/>
      <c r="L7255" s="191"/>
      <c r="M7255" s="191"/>
      <c r="N7255" s="191"/>
    </row>
    <row r="7256" spans="1:14" s="434" customFormat="1">
      <c r="A7256" s="191"/>
      <c r="B7256" s="191"/>
      <c r="C7256" s="63"/>
      <c r="D7256" s="191"/>
      <c r="E7256" s="63"/>
      <c r="F7256" s="63"/>
      <c r="G7256" s="191"/>
      <c r="H7256" s="191"/>
      <c r="I7256" s="191"/>
      <c r="J7256" s="191"/>
      <c r="K7256" s="191"/>
      <c r="L7256" s="191"/>
      <c r="M7256" s="191"/>
      <c r="N7256" s="191"/>
    </row>
    <row r="7257" spans="1:14" s="434" customFormat="1">
      <c r="A7257" s="191"/>
      <c r="B7257" s="191"/>
      <c r="C7257" s="63"/>
      <c r="D7257" s="191"/>
      <c r="E7257" s="63"/>
      <c r="F7257" s="63"/>
      <c r="G7257" s="191"/>
      <c r="H7257" s="191"/>
      <c r="I7257" s="191"/>
      <c r="J7257" s="191"/>
      <c r="K7257" s="191"/>
      <c r="L7257" s="191"/>
      <c r="M7257" s="191"/>
      <c r="N7257" s="191"/>
    </row>
    <row r="7258" spans="1:14" s="434" customFormat="1">
      <c r="A7258" s="191"/>
      <c r="B7258" s="191"/>
      <c r="C7258" s="63"/>
      <c r="D7258" s="191"/>
      <c r="E7258" s="63"/>
      <c r="F7258" s="63"/>
      <c r="G7258" s="191"/>
      <c r="H7258" s="191"/>
      <c r="I7258" s="191"/>
      <c r="J7258" s="191"/>
      <c r="K7258" s="191"/>
      <c r="L7258" s="191"/>
      <c r="M7258" s="191"/>
      <c r="N7258" s="191"/>
    </row>
    <row r="7259" spans="1:14" s="434" customFormat="1">
      <c r="A7259" s="191"/>
      <c r="B7259" s="191"/>
      <c r="C7259" s="63"/>
      <c r="D7259" s="191"/>
      <c r="E7259" s="63"/>
      <c r="F7259" s="63"/>
      <c r="G7259" s="191"/>
      <c r="H7259" s="191"/>
      <c r="I7259" s="191"/>
      <c r="J7259" s="191"/>
      <c r="K7259" s="191"/>
      <c r="L7259" s="191"/>
      <c r="M7259" s="191"/>
      <c r="N7259" s="191"/>
    </row>
    <row r="7260" spans="1:14" s="434" customFormat="1">
      <c r="A7260" s="191"/>
      <c r="B7260" s="191"/>
      <c r="C7260" s="63"/>
      <c r="D7260" s="191"/>
      <c r="E7260" s="63"/>
      <c r="F7260" s="63"/>
      <c r="G7260" s="191"/>
      <c r="H7260" s="191"/>
      <c r="I7260" s="191"/>
      <c r="J7260" s="191"/>
      <c r="K7260" s="191"/>
      <c r="L7260" s="191"/>
      <c r="M7260" s="191"/>
      <c r="N7260" s="191"/>
    </row>
    <row r="7261" spans="1:14" s="434" customFormat="1">
      <c r="A7261" s="191"/>
      <c r="B7261" s="191"/>
      <c r="C7261" s="63"/>
      <c r="D7261" s="191"/>
      <c r="E7261" s="63"/>
      <c r="F7261" s="63"/>
      <c r="G7261" s="191"/>
      <c r="H7261" s="191"/>
      <c r="I7261" s="191"/>
      <c r="J7261" s="191"/>
      <c r="K7261" s="191"/>
      <c r="L7261" s="191"/>
      <c r="M7261" s="191"/>
      <c r="N7261" s="191"/>
    </row>
    <row r="7262" spans="1:14" s="434" customFormat="1">
      <c r="A7262" s="191"/>
      <c r="B7262" s="191"/>
      <c r="C7262" s="63"/>
      <c r="D7262" s="191"/>
      <c r="E7262" s="63"/>
      <c r="F7262" s="63"/>
      <c r="G7262" s="191"/>
      <c r="H7262" s="191"/>
      <c r="I7262" s="191"/>
      <c r="J7262" s="191"/>
      <c r="K7262" s="191"/>
      <c r="L7262" s="191"/>
      <c r="M7262" s="191"/>
      <c r="N7262" s="191"/>
    </row>
    <row r="7263" spans="1:14" s="434" customFormat="1">
      <c r="A7263" s="191"/>
      <c r="B7263" s="191"/>
      <c r="C7263" s="63"/>
      <c r="D7263" s="191"/>
      <c r="E7263" s="63"/>
      <c r="F7263" s="63"/>
      <c r="G7263" s="191"/>
      <c r="H7263" s="191"/>
      <c r="I7263" s="191"/>
      <c r="J7263" s="191"/>
      <c r="K7263" s="191"/>
      <c r="L7263" s="191"/>
      <c r="M7263" s="191"/>
      <c r="N7263" s="191"/>
    </row>
    <row r="7264" spans="1:14" s="434" customFormat="1">
      <c r="A7264" s="191"/>
      <c r="B7264" s="191"/>
      <c r="C7264" s="63"/>
      <c r="D7264" s="191"/>
      <c r="E7264" s="63"/>
      <c r="F7264" s="63"/>
      <c r="G7264" s="191"/>
      <c r="H7264" s="191"/>
      <c r="I7264" s="191"/>
      <c r="J7264" s="191"/>
      <c r="K7264" s="191"/>
      <c r="L7264" s="191"/>
      <c r="M7264" s="191"/>
      <c r="N7264" s="191"/>
    </row>
    <row r="7265" spans="1:14" s="434" customFormat="1">
      <c r="A7265" s="191"/>
      <c r="B7265" s="191"/>
      <c r="C7265" s="63"/>
      <c r="D7265" s="191"/>
      <c r="E7265" s="63"/>
      <c r="F7265" s="63"/>
      <c r="G7265" s="191"/>
      <c r="H7265" s="191"/>
      <c r="I7265" s="191"/>
      <c r="J7265" s="191"/>
      <c r="K7265" s="191"/>
      <c r="L7265" s="191"/>
      <c r="M7265" s="191"/>
      <c r="N7265" s="191"/>
    </row>
    <row r="7266" spans="1:14" s="434" customFormat="1">
      <c r="A7266" s="191"/>
      <c r="B7266" s="191"/>
      <c r="C7266" s="63"/>
      <c r="D7266" s="191"/>
      <c r="E7266" s="63"/>
      <c r="F7266" s="63"/>
      <c r="G7266" s="191"/>
      <c r="H7266" s="191"/>
      <c r="I7266" s="191"/>
      <c r="J7266" s="191"/>
      <c r="K7266" s="191"/>
      <c r="L7266" s="191"/>
      <c r="M7266" s="191"/>
      <c r="N7266" s="191"/>
    </row>
    <row r="7267" spans="1:14" s="434" customFormat="1">
      <c r="A7267" s="191"/>
      <c r="B7267" s="191"/>
      <c r="C7267" s="63"/>
      <c r="D7267" s="191"/>
      <c r="E7267" s="63"/>
      <c r="F7267" s="63"/>
      <c r="G7267" s="191"/>
      <c r="H7267" s="191"/>
      <c r="I7267" s="191"/>
      <c r="J7267" s="191"/>
      <c r="K7267" s="191"/>
      <c r="L7267" s="191"/>
      <c r="M7267" s="191"/>
      <c r="N7267" s="191"/>
    </row>
    <row r="7268" spans="1:14" s="434" customFormat="1">
      <c r="A7268" s="191"/>
      <c r="B7268" s="191"/>
      <c r="C7268" s="63"/>
      <c r="D7268" s="191"/>
      <c r="E7268" s="63"/>
      <c r="F7268" s="63"/>
      <c r="G7268" s="191"/>
      <c r="H7268" s="191"/>
      <c r="I7268" s="191"/>
      <c r="J7268" s="191"/>
      <c r="K7268" s="191"/>
      <c r="L7268" s="191"/>
      <c r="M7268" s="191"/>
      <c r="N7268" s="191"/>
    </row>
    <row r="7269" spans="1:14" s="434" customFormat="1">
      <c r="A7269" s="191"/>
      <c r="B7269" s="191"/>
      <c r="C7269" s="63"/>
      <c r="D7269" s="191"/>
      <c r="E7269" s="63"/>
      <c r="F7269" s="63"/>
      <c r="G7269" s="191"/>
      <c r="H7269" s="191"/>
      <c r="I7269" s="191"/>
      <c r="J7269" s="191"/>
      <c r="K7269" s="191"/>
      <c r="L7269" s="191"/>
      <c r="M7269" s="191"/>
      <c r="N7269" s="191"/>
    </row>
    <row r="7270" spans="1:14" s="434" customFormat="1">
      <c r="A7270" s="191"/>
      <c r="B7270" s="191"/>
      <c r="C7270" s="63"/>
      <c r="D7270" s="191"/>
      <c r="E7270" s="63"/>
      <c r="F7270" s="63"/>
      <c r="G7270" s="191"/>
      <c r="H7270" s="191"/>
      <c r="I7270" s="191"/>
      <c r="J7270" s="191"/>
      <c r="K7270" s="191"/>
      <c r="L7270" s="191"/>
      <c r="M7270" s="191"/>
      <c r="N7270" s="191"/>
    </row>
    <row r="7271" spans="1:14" s="434" customFormat="1">
      <c r="A7271" s="191"/>
      <c r="B7271" s="191"/>
      <c r="C7271" s="63"/>
      <c r="D7271" s="191"/>
      <c r="E7271" s="63"/>
      <c r="F7271" s="63"/>
      <c r="G7271" s="191"/>
      <c r="H7271" s="191"/>
      <c r="I7271" s="191"/>
      <c r="J7271" s="191"/>
      <c r="K7271" s="191"/>
      <c r="L7271" s="191"/>
      <c r="M7271" s="191"/>
      <c r="N7271" s="191"/>
    </row>
    <row r="7272" spans="1:14" s="434" customFormat="1">
      <c r="A7272" s="191"/>
      <c r="B7272" s="191"/>
      <c r="C7272" s="63"/>
      <c r="D7272" s="191"/>
      <c r="E7272" s="63"/>
      <c r="F7272" s="63"/>
      <c r="G7272" s="191"/>
      <c r="H7272" s="191"/>
      <c r="I7272" s="191"/>
      <c r="J7272" s="191"/>
      <c r="K7272" s="191"/>
      <c r="L7272" s="191"/>
      <c r="M7272" s="191"/>
      <c r="N7272" s="191"/>
    </row>
    <row r="7273" spans="1:14" s="434" customFormat="1">
      <c r="A7273" s="191"/>
      <c r="B7273" s="191"/>
      <c r="C7273" s="63"/>
      <c r="D7273" s="191"/>
      <c r="E7273" s="63"/>
      <c r="F7273" s="63"/>
      <c r="G7273" s="191"/>
      <c r="H7273" s="191"/>
      <c r="I7273" s="191"/>
      <c r="J7273" s="191"/>
      <c r="K7273" s="191"/>
      <c r="L7273" s="191"/>
      <c r="M7273" s="191"/>
      <c r="N7273" s="191"/>
    </row>
    <row r="7274" spans="1:14" s="434" customFormat="1">
      <c r="A7274" s="191"/>
      <c r="B7274" s="191"/>
      <c r="C7274" s="63"/>
      <c r="D7274" s="191"/>
      <c r="E7274" s="63"/>
      <c r="F7274" s="63"/>
      <c r="G7274" s="191"/>
      <c r="H7274" s="191"/>
      <c r="I7274" s="191"/>
      <c r="J7274" s="191"/>
      <c r="K7274" s="191"/>
      <c r="L7274" s="191"/>
      <c r="M7274" s="191"/>
      <c r="N7274" s="191"/>
    </row>
    <row r="7275" spans="1:14" s="434" customFormat="1">
      <c r="A7275" s="191"/>
      <c r="B7275" s="191"/>
      <c r="C7275" s="63"/>
      <c r="D7275" s="191"/>
      <c r="E7275" s="63"/>
      <c r="F7275" s="63"/>
      <c r="G7275" s="191"/>
      <c r="H7275" s="191"/>
      <c r="I7275" s="191"/>
      <c r="J7275" s="191"/>
      <c r="K7275" s="191"/>
      <c r="L7275" s="191"/>
      <c r="M7275" s="191"/>
      <c r="N7275" s="191"/>
    </row>
    <row r="7276" spans="1:14" s="434" customFormat="1">
      <c r="A7276" s="191"/>
      <c r="B7276" s="191"/>
      <c r="C7276" s="63"/>
      <c r="D7276" s="191"/>
      <c r="E7276" s="63"/>
      <c r="F7276" s="63"/>
      <c r="G7276" s="191"/>
      <c r="H7276" s="191"/>
      <c r="I7276" s="191"/>
      <c r="J7276" s="191"/>
      <c r="K7276" s="191"/>
      <c r="L7276" s="191"/>
      <c r="M7276" s="191"/>
      <c r="N7276" s="191"/>
    </row>
    <row r="7277" spans="1:14" s="434" customFormat="1">
      <c r="A7277" s="191"/>
      <c r="B7277" s="191"/>
      <c r="C7277" s="63"/>
      <c r="D7277" s="191"/>
      <c r="E7277" s="63"/>
      <c r="F7277" s="63"/>
      <c r="G7277" s="191"/>
      <c r="H7277" s="191"/>
      <c r="I7277" s="191"/>
      <c r="J7277" s="191"/>
      <c r="K7277" s="191"/>
      <c r="L7277" s="191"/>
      <c r="M7277" s="191"/>
      <c r="N7277" s="191"/>
    </row>
    <row r="7278" spans="1:14" s="434" customFormat="1">
      <c r="A7278" s="191"/>
      <c r="B7278" s="191"/>
      <c r="C7278" s="63"/>
      <c r="D7278" s="191"/>
      <c r="E7278" s="63"/>
      <c r="F7278" s="63"/>
      <c r="G7278" s="191"/>
      <c r="H7278" s="191"/>
      <c r="I7278" s="191"/>
      <c r="J7278" s="191"/>
      <c r="K7278" s="191"/>
      <c r="L7278" s="191"/>
      <c r="M7278" s="191"/>
      <c r="N7278" s="191"/>
    </row>
    <row r="7279" spans="1:14" s="434" customFormat="1">
      <c r="A7279" s="191"/>
      <c r="B7279" s="191"/>
      <c r="C7279" s="63"/>
      <c r="D7279" s="191"/>
      <c r="E7279" s="63"/>
      <c r="F7279" s="63"/>
      <c r="G7279" s="191"/>
      <c r="H7279" s="191"/>
      <c r="I7279" s="191"/>
      <c r="J7279" s="191"/>
      <c r="K7279" s="191"/>
      <c r="L7279" s="191"/>
      <c r="M7279" s="191"/>
      <c r="N7279" s="191"/>
    </row>
    <row r="7280" spans="1:14" s="434" customFormat="1">
      <c r="A7280" s="191"/>
      <c r="B7280" s="191"/>
      <c r="C7280" s="63"/>
      <c r="D7280" s="191"/>
      <c r="E7280" s="63"/>
      <c r="F7280" s="63"/>
      <c r="G7280" s="191"/>
      <c r="H7280" s="191"/>
      <c r="I7280" s="191"/>
      <c r="J7280" s="191"/>
      <c r="K7280" s="191"/>
      <c r="L7280" s="191"/>
      <c r="M7280" s="191"/>
      <c r="N7280" s="191"/>
    </row>
    <row r="7281" spans="1:14" s="434" customFormat="1">
      <c r="A7281" s="191"/>
      <c r="B7281" s="191"/>
      <c r="C7281" s="63"/>
      <c r="D7281" s="191"/>
      <c r="E7281" s="63"/>
      <c r="F7281" s="63"/>
      <c r="G7281" s="191"/>
      <c r="H7281" s="191"/>
      <c r="I7281" s="191"/>
      <c r="J7281" s="191"/>
      <c r="K7281" s="191"/>
      <c r="L7281" s="191"/>
      <c r="M7281" s="191"/>
      <c r="N7281" s="191"/>
    </row>
    <row r="7282" spans="1:14" s="434" customFormat="1">
      <c r="A7282" s="191"/>
      <c r="B7282" s="191"/>
      <c r="C7282" s="63"/>
      <c r="D7282" s="191"/>
      <c r="E7282" s="63"/>
      <c r="F7282" s="63"/>
      <c r="G7282" s="191"/>
      <c r="H7282" s="191"/>
      <c r="I7282" s="191"/>
      <c r="J7282" s="191"/>
      <c r="K7282" s="191"/>
      <c r="L7282" s="191"/>
      <c r="M7282" s="191"/>
      <c r="N7282" s="191"/>
    </row>
    <row r="7283" spans="1:14" s="434" customFormat="1">
      <c r="A7283" s="191"/>
      <c r="B7283" s="191"/>
      <c r="C7283" s="63"/>
      <c r="D7283" s="191"/>
      <c r="E7283" s="63"/>
      <c r="F7283" s="63"/>
      <c r="G7283" s="191"/>
      <c r="H7283" s="191"/>
      <c r="I7283" s="191"/>
      <c r="J7283" s="191"/>
      <c r="K7283" s="191"/>
      <c r="L7283" s="191"/>
      <c r="M7283" s="191"/>
      <c r="N7283" s="191"/>
    </row>
    <row r="7284" spans="1:14" s="434" customFormat="1">
      <c r="A7284" s="191"/>
      <c r="B7284" s="191"/>
      <c r="C7284" s="63"/>
      <c r="D7284" s="191"/>
      <c r="E7284" s="63"/>
      <c r="F7284" s="63"/>
      <c r="G7284" s="191"/>
      <c r="H7284" s="191"/>
      <c r="I7284" s="191"/>
      <c r="J7284" s="191"/>
      <c r="K7284" s="191"/>
      <c r="L7284" s="191"/>
      <c r="M7284" s="191"/>
      <c r="N7284" s="191"/>
    </row>
    <row r="7285" spans="1:14" s="434" customFormat="1">
      <c r="A7285" s="191"/>
      <c r="B7285" s="191"/>
      <c r="C7285" s="63"/>
      <c r="D7285" s="191"/>
      <c r="E7285" s="63"/>
      <c r="F7285" s="63"/>
      <c r="G7285" s="191"/>
      <c r="H7285" s="191"/>
      <c r="I7285" s="191"/>
      <c r="J7285" s="191"/>
      <c r="K7285" s="191"/>
      <c r="L7285" s="191"/>
      <c r="M7285" s="191"/>
      <c r="N7285" s="191"/>
    </row>
    <row r="7286" spans="1:14" s="434" customFormat="1">
      <c r="A7286" s="191"/>
      <c r="B7286" s="191"/>
      <c r="C7286" s="63"/>
      <c r="D7286" s="191"/>
      <c r="E7286" s="63"/>
      <c r="F7286" s="63"/>
      <c r="G7286" s="191"/>
      <c r="H7286" s="191"/>
      <c r="I7286" s="191"/>
      <c r="J7286" s="191"/>
      <c r="K7286" s="191"/>
      <c r="L7286" s="191"/>
      <c r="M7286" s="191"/>
      <c r="N7286" s="191"/>
    </row>
    <row r="7287" spans="1:14" s="434" customFormat="1">
      <c r="A7287" s="191"/>
      <c r="B7287" s="191"/>
      <c r="C7287" s="63"/>
      <c r="D7287" s="191"/>
      <c r="E7287" s="63"/>
      <c r="F7287" s="63"/>
      <c r="G7287" s="191"/>
      <c r="H7287" s="191"/>
      <c r="I7287" s="191"/>
      <c r="J7287" s="191"/>
      <c r="K7287" s="191"/>
      <c r="L7287" s="191"/>
      <c r="M7287" s="191"/>
      <c r="N7287" s="191"/>
    </row>
    <row r="7288" spans="1:14" s="434" customFormat="1">
      <c r="A7288" s="191"/>
      <c r="B7288" s="191"/>
      <c r="C7288" s="63"/>
      <c r="D7288" s="191"/>
      <c r="E7288" s="63"/>
      <c r="F7288" s="63"/>
      <c r="G7288" s="191"/>
      <c r="H7288" s="191"/>
      <c r="I7288" s="191"/>
      <c r="J7288" s="191"/>
      <c r="K7288" s="191"/>
      <c r="L7288" s="191"/>
      <c r="M7288" s="191"/>
      <c r="N7288" s="191"/>
    </row>
    <row r="7289" spans="1:14" s="434" customFormat="1">
      <c r="A7289" s="191"/>
      <c r="B7289" s="191"/>
      <c r="C7289" s="63"/>
      <c r="D7289" s="191"/>
      <c r="E7289" s="63"/>
      <c r="F7289" s="63"/>
      <c r="G7289" s="191"/>
      <c r="H7289" s="191"/>
      <c r="I7289" s="191"/>
      <c r="J7289" s="191"/>
      <c r="K7289" s="191"/>
      <c r="L7289" s="191"/>
      <c r="M7289" s="191"/>
      <c r="N7289" s="191"/>
    </row>
    <row r="7290" spans="1:14" s="434" customFormat="1">
      <c r="A7290" s="191"/>
      <c r="B7290" s="191"/>
      <c r="C7290" s="63"/>
      <c r="D7290" s="191"/>
      <c r="E7290" s="63"/>
      <c r="F7290" s="63"/>
      <c r="G7290" s="191"/>
      <c r="H7290" s="191"/>
      <c r="I7290" s="191"/>
      <c r="J7290" s="191"/>
      <c r="K7290" s="191"/>
      <c r="L7290" s="191"/>
      <c r="M7290" s="191"/>
      <c r="N7290" s="191"/>
    </row>
    <row r="7291" spans="1:14" s="434" customFormat="1">
      <c r="A7291" s="191"/>
      <c r="B7291" s="191"/>
      <c r="C7291" s="63"/>
      <c r="D7291" s="191"/>
      <c r="E7291" s="63"/>
      <c r="F7291" s="63"/>
      <c r="G7291" s="191"/>
      <c r="H7291" s="191"/>
      <c r="I7291" s="191"/>
      <c r="J7291" s="191"/>
      <c r="K7291" s="191"/>
      <c r="L7291" s="191"/>
      <c r="M7291" s="191"/>
      <c r="N7291" s="191"/>
    </row>
    <row r="7292" spans="1:14" s="434" customFormat="1">
      <c r="A7292" s="191"/>
      <c r="B7292" s="191"/>
      <c r="C7292" s="63"/>
      <c r="D7292" s="191"/>
      <c r="E7292" s="63"/>
      <c r="F7292" s="63"/>
      <c r="G7292" s="191"/>
      <c r="H7292" s="191"/>
      <c r="I7292" s="191"/>
      <c r="J7292" s="191"/>
      <c r="K7292" s="191"/>
      <c r="L7292" s="191"/>
      <c r="M7292" s="191"/>
      <c r="N7292" s="191"/>
    </row>
    <row r="7293" spans="1:14" s="434" customFormat="1">
      <c r="A7293" s="191"/>
      <c r="B7293" s="191"/>
      <c r="C7293" s="63"/>
      <c r="D7293" s="191"/>
      <c r="E7293" s="63"/>
      <c r="F7293" s="63"/>
      <c r="G7293" s="191"/>
      <c r="H7293" s="191"/>
      <c r="I7293" s="191"/>
      <c r="J7293" s="191"/>
      <c r="K7293" s="191"/>
      <c r="L7293" s="191"/>
      <c r="M7293" s="191"/>
      <c r="N7293" s="191"/>
    </row>
    <row r="7294" spans="1:14" s="434" customFormat="1">
      <c r="A7294" s="191"/>
      <c r="B7294" s="191"/>
      <c r="C7294" s="63"/>
      <c r="D7294" s="191"/>
      <c r="E7294" s="63"/>
      <c r="F7294" s="63"/>
      <c r="G7294" s="191"/>
      <c r="H7294" s="191"/>
      <c r="I7294" s="191"/>
      <c r="J7294" s="191"/>
      <c r="K7294" s="191"/>
      <c r="L7294" s="191"/>
      <c r="M7294" s="191"/>
      <c r="N7294" s="191"/>
    </row>
    <row r="7295" spans="1:14" s="434" customFormat="1">
      <c r="A7295" s="191"/>
      <c r="B7295" s="191"/>
      <c r="C7295" s="63"/>
      <c r="D7295" s="191"/>
      <c r="E7295" s="63"/>
      <c r="F7295" s="63"/>
      <c r="G7295" s="191"/>
      <c r="H7295" s="191"/>
      <c r="I7295" s="191"/>
      <c r="J7295" s="191"/>
      <c r="K7295" s="191"/>
      <c r="L7295" s="191"/>
      <c r="M7295" s="191"/>
      <c r="N7295" s="191"/>
    </row>
    <row r="7296" spans="1:14" s="434" customFormat="1">
      <c r="A7296" s="191"/>
      <c r="B7296" s="191"/>
      <c r="C7296" s="63"/>
      <c r="D7296" s="191"/>
      <c r="E7296" s="63"/>
      <c r="F7296" s="63"/>
      <c r="G7296" s="191"/>
      <c r="H7296" s="191"/>
      <c r="I7296" s="191"/>
      <c r="J7296" s="191"/>
      <c r="K7296" s="191"/>
      <c r="L7296" s="191"/>
      <c r="M7296" s="191"/>
      <c r="N7296" s="191"/>
    </row>
    <row r="7297" spans="1:14" s="434" customFormat="1">
      <c r="A7297" s="191"/>
      <c r="B7297" s="191"/>
      <c r="C7297" s="63"/>
      <c r="D7297" s="191"/>
      <c r="E7297" s="63"/>
      <c r="F7297" s="63"/>
      <c r="G7297" s="191"/>
      <c r="H7297" s="191"/>
      <c r="I7297" s="191"/>
      <c r="J7297" s="191"/>
      <c r="K7297" s="191"/>
      <c r="L7297" s="191"/>
      <c r="M7297" s="191"/>
      <c r="N7297" s="191"/>
    </row>
    <row r="7298" spans="1:14" s="434" customFormat="1">
      <c r="A7298" s="191"/>
      <c r="B7298" s="191"/>
      <c r="C7298" s="63"/>
      <c r="D7298" s="191"/>
      <c r="E7298" s="63"/>
      <c r="F7298" s="63"/>
      <c r="G7298" s="191"/>
      <c r="H7298" s="191"/>
      <c r="I7298" s="191"/>
      <c r="J7298" s="191"/>
      <c r="K7298" s="191"/>
      <c r="L7298" s="191"/>
      <c r="M7298" s="191"/>
      <c r="N7298" s="191"/>
    </row>
    <row r="7299" spans="1:14" s="434" customFormat="1">
      <c r="A7299" s="191"/>
      <c r="B7299" s="191"/>
      <c r="C7299" s="63"/>
      <c r="D7299" s="191"/>
      <c r="E7299" s="63"/>
      <c r="F7299" s="63"/>
      <c r="G7299" s="191"/>
      <c r="H7299" s="191"/>
      <c r="I7299" s="191"/>
      <c r="J7299" s="191"/>
      <c r="K7299" s="191"/>
      <c r="L7299" s="191"/>
      <c r="M7299" s="191"/>
      <c r="N7299" s="191"/>
    </row>
    <row r="7300" spans="1:14" s="434" customFormat="1">
      <c r="A7300" s="191"/>
      <c r="B7300" s="191"/>
      <c r="C7300" s="63"/>
      <c r="D7300" s="191"/>
      <c r="E7300" s="63"/>
      <c r="F7300" s="63"/>
      <c r="G7300" s="191"/>
      <c r="H7300" s="191"/>
      <c r="I7300" s="191"/>
      <c r="J7300" s="191"/>
      <c r="K7300" s="191"/>
      <c r="L7300" s="191"/>
      <c r="M7300" s="191"/>
      <c r="N7300" s="191"/>
    </row>
    <row r="7301" spans="1:14" s="434" customFormat="1">
      <c r="A7301" s="191"/>
      <c r="B7301" s="191"/>
      <c r="C7301" s="63"/>
      <c r="D7301" s="191"/>
      <c r="E7301" s="63"/>
      <c r="F7301" s="63"/>
      <c r="G7301" s="191"/>
      <c r="H7301" s="191"/>
      <c r="I7301" s="191"/>
      <c r="J7301" s="191"/>
      <c r="K7301" s="191"/>
      <c r="L7301" s="191"/>
      <c r="M7301" s="191"/>
      <c r="N7301" s="191"/>
    </row>
    <row r="7302" spans="1:14" s="434" customFormat="1">
      <c r="A7302" s="191"/>
      <c r="B7302" s="191"/>
      <c r="C7302" s="63"/>
      <c r="D7302" s="191"/>
      <c r="E7302" s="63"/>
      <c r="F7302" s="63"/>
      <c r="G7302" s="191"/>
      <c r="H7302" s="191"/>
      <c r="I7302" s="191"/>
      <c r="J7302" s="191"/>
      <c r="K7302" s="191"/>
      <c r="L7302" s="191"/>
      <c r="M7302" s="191"/>
      <c r="N7302" s="191"/>
    </row>
    <row r="7303" spans="1:14" s="434" customFormat="1">
      <c r="A7303" s="191"/>
      <c r="B7303" s="191"/>
      <c r="C7303" s="63"/>
      <c r="D7303" s="191"/>
      <c r="E7303" s="63"/>
      <c r="F7303" s="63"/>
      <c r="G7303" s="191"/>
      <c r="H7303" s="191"/>
      <c r="I7303" s="191"/>
      <c r="J7303" s="191"/>
      <c r="K7303" s="191"/>
      <c r="L7303" s="191"/>
      <c r="M7303" s="191"/>
      <c r="N7303" s="191"/>
    </row>
    <row r="7304" spans="1:14" s="434" customFormat="1">
      <c r="A7304" s="191"/>
      <c r="B7304" s="191"/>
      <c r="C7304" s="63"/>
      <c r="D7304" s="191"/>
      <c r="E7304" s="63"/>
      <c r="F7304" s="63"/>
      <c r="G7304" s="191"/>
      <c r="H7304" s="191"/>
      <c r="I7304" s="191"/>
      <c r="J7304" s="191"/>
      <c r="K7304" s="191"/>
      <c r="L7304" s="191"/>
      <c r="M7304" s="191"/>
      <c r="N7304" s="191"/>
    </row>
    <row r="7305" spans="1:14" s="434" customFormat="1">
      <c r="A7305" s="191"/>
      <c r="B7305" s="191"/>
      <c r="C7305" s="63"/>
      <c r="D7305" s="191"/>
      <c r="E7305" s="63"/>
      <c r="F7305" s="63"/>
      <c r="G7305" s="191"/>
      <c r="H7305" s="191"/>
      <c r="I7305" s="191"/>
      <c r="J7305" s="191"/>
      <c r="K7305" s="191"/>
      <c r="L7305" s="191"/>
      <c r="M7305" s="191"/>
      <c r="N7305" s="191"/>
    </row>
    <row r="7306" spans="1:14" s="434" customFormat="1">
      <c r="A7306" s="191"/>
      <c r="B7306" s="191"/>
      <c r="C7306" s="63"/>
      <c r="D7306" s="191"/>
      <c r="E7306" s="63"/>
      <c r="F7306" s="63"/>
      <c r="G7306" s="191"/>
      <c r="H7306" s="191"/>
      <c r="I7306" s="191"/>
      <c r="J7306" s="191"/>
      <c r="K7306" s="191"/>
      <c r="L7306" s="191"/>
      <c r="M7306" s="191"/>
      <c r="N7306" s="191"/>
    </row>
    <row r="7307" spans="1:14" s="434" customFormat="1">
      <c r="A7307" s="191"/>
      <c r="B7307" s="191"/>
      <c r="C7307" s="63"/>
      <c r="D7307" s="191"/>
      <c r="E7307" s="63"/>
      <c r="F7307" s="63"/>
      <c r="G7307" s="191"/>
      <c r="H7307" s="191"/>
      <c r="I7307" s="191"/>
      <c r="J7307" s="191"/>
      <c r="K7307" s="191"/>
      <c r="L7307" s="191"/>
      <c r="M7307" s="191"/>
      <c r="N7307" s="191"/>
    </row>
    <row r="7308" spans="1:14" s="434" customFormat="1">
      <c r="A7308" s="191"/>
      <c r="B7308" s="191"/>
      <c r="C7308" s="63"/>
      <c r="D7308" s="191"/>
      <c r="E7308" s="63"/>
      <c r="F7308" s="63"/>
      <c r="G7308" s="191"/>
      <c r="H7308" s="191"/>
      <c r="I7308" s="191"/>
      <c r="J7308" s="191"/>
      <c r="K7308" s="191"/>
      <c r="L7308" s="191"/>
      <c r="M7308" s="191"/>
      <c r="N7308" s="191"/>
    </row>
    <row r="7309" spans="1:14" s="434" customFormat="1">
      <c r="A7309" s="191"/>
      <c r="B7309" s="191"/>
      <c r="C7309" s="63"/>
      <c r="D7309" s="191"/>
      <c r="E7309" s="63"/>
      <c r="F7309" s="63"/>
      <c r="G7309" s="191"/>
      <c r="H7309" s="191"/>
      <c r="I7309" s="191"/>
      <c r="J7309" s="191"/>
      <c r="K7309" s="191"/>
      <c r="L7309" s="191"/>
      <c r="M7309" s="191"/>
      <c r="N7309" s="191"/>
    </row>
    <row r="7310" spans="1:14" s="434" customFormat="1">
      <c r="A7310" s="191"/>
      <c r="B7310" s="191"/>
      <c r="C7310" s="63"/>
      <c r="D7310" s="191"/>
      <c r="E7310" s="63"/>
      <c r="F7310" s="63"/>
      <c r="G7310" s="191"/>
      <c r="H7310" s="191"/>
      <c r="I7310" s="191"/>
      <c r="J7310" s="191"/>
      <c r="K7310" s="191"/>
      <c r="L7310" s="191"/>
      <c r="M7310" s="191"/>
      <c r="N7310" s="191"/>
    </row>
    <row r="7311" spans="1:14" s="434" customFormat="1">
      <c r="A7311" s="191"/>
      <c r="B7311" s="191"/>
      <c r="C7311" s="63"/>
      <c r="D7311" s="191"/>
      <c r="E7311" s="63"/>
      <c r="F7311" s="63"/>
      <c r="G7311" s="191"/>
      <c r="H7311" s="191"/>
      <c r="I7311" s="191"/>
      <c r="J7311" s="191"/>
      <c r="K7311" s="191"/>
      <c r="L7311" s="191"/>
      <c r="M7311" s="191"/>
      <c r="N7311" s="191"/>
    </row>
    <row r="7312" spans="1:14" s="434" customFormat="1">
      <c r="A7312" s="191"/>
      <c r="B7312" s="191"/>
      <c r="C7312" s="63"/>
      <c r="D7312" s="191"/>
      <c r="E7312" s="63"/>
      <c r="F7312" s="63"/>
      <c r="G7312" s="191"/>
      <c r="H7312" s="191"/>
      <c r="I7312" s="191"/>
      <c r="J7312" s="191"/>
      <c r="K7312" s="191"/>
      <c r="L7312" s="191"/>
      <c r="M7312" s="191"/>
      <c r="N7312" s="191"/>
    </row>
    <row r="7313" spans="1:14" s="434" customFormat="1">
      <c r="A7313" s="191"/>
      <c r="B7313" s="191"/>
      <c r="C7313" s="63"/>
      <c r="D7313" s="191"/>
      <c r="E7313" s="63"/>
      <c r="F7313" s="63"/>
      <c r="G7313" s="191"/>
      <c r="H7313" s="191"/>
      <c r="I7313" s="191"/>
      <c r="J7313" s="191"/>
      <c r="K7313" s="191"/>
      <c r="L7313" s="191"/>
      <c r="M7313" s="191"/>
      <c r="N7313" s="191"/>
    </row>
    <row r="7314" spans="1:14" s="434" customFormat="1">
      <c r="A7314" s="191"/>
      <c r="B7314" s="191"/>
      <c r="C7314" s="63"/>
      <c r="D7314" s="191"/>
      <c r="E7314" s="63"/>
      <c r="F7314" s="63"/>
      <c r="G7314" s="191"/>
      <c r="H7314" s="191"/>
      <c r="I7314" s="191"/>
      <c r="J7314" s="191"/>
      <c r="K7314" s="191"/>
      <c r="L7314" s="191"/>
      <c r="M7314" s="191"/>
      <c r="N7314" s="191"/>
    </row>
    <row r="7315" spans="1:14" s="434" customFormat="1">
      <c r="A7315" s="191"/>
      <c r="B7315" s="191"/>
      <c r="C7315" s="63"/>
      <c r="D7315" s="191"/>
      <c r="E7315" s="63"/>
      <c r="F7315" s="63"/>
      <c r="G7315" s="191"/>
      <c r="H7315" s="191"/>
      <c r="I7315" s="191"/>
      <c r="J7315" s="191"/>
      <c r="K7315" s="191"/>
      <c r="L7315" s="191"/>
      <c r="M7315" s="191"/>
      <c r="N7315" s="191"/>
    </row>
    <row r="7316" spans="1:14" s="434" customFormat="1">
      <c r="A7316" s="191"/>
      <c r="B7316" s="191"/>
      <c r="C7316" s="63"/>
      <c r="D7316" s="191"/>
      <c r="E7316" s="63"/>
      <c r="F7316" s="63"/>
      <c r="G7316" s="191"/>
      <c r="H7316" s="191"/>
      <c r="I7316" s="191"/>
      <c r="J7316" s="191"/>
      <c r="K7316" s="191"/>
      <c r="L7316" s="191"/>
      <c r="M7316" s="191"/>
      <c r="N7316" s="191"/>
    </row>
    <row r="7317" spans="1:14" s="434" customFormat="1">
      <c r="A7317" s="191"/>
      <c r="B7317" s="191"/>
      <c r="C7317" s="63"/>
      <c r="D7317" s="191"/>
      <c r="E7317" s="63"/>
      <c r="F7317" s="63"/>
      <c r="G7317" s="191"/>
      <c r="H7317" s="191"/>
      <c r="I7317" s="191"/>
      <c r="J7317" s="191"/>
      <c r="K7317" s="191"/>
      <c r="L7317" s="191"/>
      <c r="M7317" s="191"/>
      <c r="N7317" s="191"/>
    </row>
    <row r="7318" spans="1:14" s="434" customFormat="1">
      <c r="A7318" s="191"/>
      <c r="B7318" s="191"/>
      <c r="C7318" s="63"/>
      <c r="D7318" s="191"/>
      <c r="E7318" s="63"/>
      <c r="F7318" s="63"/>
      <c r="G7318" s="191"/>
      <c r="H7318" s="191"/>
      <c r="I7318" s="191"/>
      <c r="J7318" s="191"/>
      <c r="K7318" s="191"/>
      <c r="L7318" s="191"/>
      <c r="M7318" s="191"/>
      <c r="N7318" s="191"/>
    </row>
    <row r="7319" spans="1:14" s="434" customFormat="1">
      <c r="A7319" s="191"/>
      <c r="B7319" s="191"/>
      <c r="C7319" s="63"/>
      <c r="D7319" s="191"/>
      <c r="E7319" s="63"/>
      <c r="F7319" s="63"/>
      <c r="G7319" s="191"/>
      <c r="H7319" s="191"/>
      <c r="I7319" s="191"/>
      <c r="J7319" s="191"/>
      <c r="K7319" s="191"/>
      <c r="L7319" s="191"/>
      <c r="M7319" s="191"/>
      <c r="N7319" s="191"/>
    </row>
    <row r="7320" spans="1:14" s="434" customFormat="1">
      <c r="A7320" s="191"/>
      <c r="B7320" s="191"/>
      <c r="C7320" s="63"/>
      <c r="D7320" s="191"/>
      <c r="E7320" s="63"/>
      <c r="F7320" s="63"/>
      <c r="G7320" s="191"/>
      <c r="H7320" s="191"/>
      <c r="I7320" s="191"/>
      <c r="J7320" s="191"/>
      <c r="K7320" s="191"/>
      <c r="L7320" s="191"/>
      <c r="M7320" s="191"/>
      <c r="N7320" s="191"/>
    </row>
    <row r="7321" spans="1:14" s="434" customFormat="1">
      <c r="A7321" s="191"/>
      <c r="B7321" s="191"/>
      <c r="C7321" s="63"/>
      <c r="D7321" s="191"/>
      <c r="E7321" s="63"/>
      <c r="F7321" s="63"/>
      <c r="G7321" s="191"/>
      <c r="H7321" s="191"/>
      <c r="I7321" s="191"/>
      <c r="J7321" s="191"/>
      <c r="K7321" s="191"/>
      <c r="L7321" s="191"/>
      <c r="M7321" s="191"/>
      <c r="N7321" s="191"/>
    </row>
    <row r="7322" spans="1:14" s="434" customFormat="1">
      <c r="A7322" s="191"/>
      <c r="B7322" s="191"/>
      <c r="C7322" s="63"/>
      <c r="D7322" s="191"/>
      <c r="E7322" s="63"/>
      <c r="F7322" s="63"/>
      <c r="G7322" s="191"/>
      <c r="H7322" s="191"/>
      <c r="I7322" s="191"/>
      <c r="J7322" s="191"/>
      <c r="K7322" s="191"/>
      <c r="L7322" s="191"/>
      <c r="M7322" s="191"/>
      <c r="N7322" s="191"/>
    </row>
    <row r="7323" spans="1:14" s="434" customFormat="1">
      <c r="A7323" s="191"/>
      <c r="B7323" s="191"/>
      <c r="C7323" s="63"/>
      <c r="D7323" s="191"/>
      <c r="E7323" s="63"/>
      <c r="F7323" s="63"/>
      <c r="G7323" s="191"/>
      <c r="H7323" s="191"/>
      <c r="I7323" s="191"/>
      <c r="J7323" s="191"/>
      <c r="K7323" s="191"/>
      <c r="L7323" s="191"/>
      <c r="M7323" s="191"/>
      <c r="N7323" s="191"/>
    </row>
    <row r="7324" spans="1:14" s="434" customFormat="1">
      <c r="A7324" s="191"/>
      <c r="B7324" s="191"/>
      <c r="C7324" s="63"/>
      <c r="D7324" s="191"/>
      <c r="E7324" s="63"/>
      <c r="F7324" s="63"/>
      <c r="G7324" s="191"/>
      <c r="H7324" s="191"/>
      <c r="I7324" s="191"/>
      <c r="J7324" s="191"/>
      <c r="K7324" s="191"/>
      <c r="L7324" s="191"/>
      <c r="M7324" s="191"/>
      <c r="N7324" s="191"/>
    </row>
    <row r="7325" spans="1:14" s="434" customFormat="1">
      <c r="A7325" s="191"/>
      <c r="B7325" s="191"/>
      <c r="C7325" s="63"/>
      <c r="D7325" s="191"/>
      <c r="E7325" s="63"/>
      <c r="F7325" s="63"/>
      <c r="G7325" s="191"/>
      <c r="H7325" s="191"/>
      <c r="I7325" s="191"/>
      <c r="J7325" s="191"/>
      <c r="K7325" s="191"/>
      <c r="L7325" s="191"/>
      <c r="M7325" s="191"/>
      <c r="N7325" s="191"/>
    </row>
    <row r="7326" spans="1:14" s="434" customFormat="1">
      <c r="A7326" s="191"/>
      <c r="B7326" s="191"/>
      <c r="C7326" s="63"/>
      <c r="D7326" s="191"/>
      <c r="E7326" s="63"/>
      <c r="F7326" s="63"/>
      <c r="G7326" s="191"/>
      <c r="H7326" s="191"/>
      <c r="I7326" s="191"/>
      <c r="J7326" s="191"/>
      <c r="K7326" s="191"/>
      <c r="L7326" s="191"/>
      <c r="M7326" s="191"/>
      <c r="N7326" s="191"/>
    </row>
    <row r="7327" spans="1:14" s="434" customFormat="1">
      <c r="A7327" s="191"/>
      <c r="B7327" s="191"/>
      <c r="C7327" s="63"/>
      <c r="D7327" s="191"/>
      <c r="E7327" s="63"/>
      <c r="F7327" s="63"/>
      <c r="G7327" s="191"/>
      <c r="H7327" s="191"/>
      <c r="I7327" s="191"/>
      <c r="J7327" s="191"/>
      <c r="K7327" s="191"/>
      <c r="L7327" s="191"/>
      <c r="M7327" s="191"/>
      <c r="N7327" s="191"/>
    </row>
    <row r="7328" spans="1:14" s="434" customFormat="1">
      <c r="A7328" s="191"/>
      <c r="B7328" s="191"/>
      <c r="C7328" s="63"/>
      <c r="D7328" s="191"/>
      <c r="E7328" s="63"/>
      <c r="F7328" s="63"/>
      <c r="G7328" s="191"/>
      <c r="H7328" s="191"/>
      <c r="I7328" s="191"/>
      <c r="J7328" s="191"/>
      <c r="K7328" s="191"/>
      <c r="L7328" s="191"/>
      <c r="M7328" s="191"/>
      <c r="N7328" s="191"/>
    </row>
    <row r="7329" spans="1:14" s="434" customFormat="1">
      <c r="A7329" s="191"/>
      <c r="B7329" s="191"/>
      <c r="C7329" s="63"/>
      <c r="D7329" s="191"/>
      <c r="E7329" s="63"/>
      <c r="F7329" s="63"/>
      <c r="G7329" s="191"/>
      <c r="H7329" s="191"/>
      <c r="I7329" s="191"/>
      <c r="J7329" s="191"/>
      <c r="K7329" s="191"/>
      <c r="L7329" s="191"/>
      <c r="M7329" s="191"/>
      <c r="N7329" s="191"/>
    </row>
    <row r="7330" spans="1:14" s="434" customFormat="1">
      <c r="A7330" s="191"/>
      <c r="B7330" s="191"/>
      <c r="C7330" s="63"/>
      <c r="D7330" s="191"/>
      <c r="E7330" s="63"/>
      <c r="F7330" s="63"/>
      <c r="G7330" s="191"/>
      <c r="H7330" s="191"/>
      <c r="I7330" s="191"/>
      <c r="J7330" s="191"/>
      <c r="K7330" s="191"/>
      <c r="L7330" s="191"/>
      <c r="M7330" s="191"/>
      <c r="N7330" s="191"/>
    </row>
    <row r="7331" spans="1:14" s="434" customFormat="1">
      <c r="A7331" s="191"/>
      <c r="B7331" s="191"/>
      <c r="C7331" s="63"/>
      <c r="D7331" s="191"/>
      <c r="E7331" s="63"/>
      <c r="F7331" s="63"/>
      <c r="G7331" s="191"/>
      <c r="H7331" s="191"/>
      <c r="I7331" s="191"/>
      <c r="J7331" s="191"/>
      <c r="K7331" s="191"/>
      <c r="L7331" s="191"/>
      <c r="M7331" s="191"/>
      <c r="N7331" s="191"/>
    </row>
    <row r="7332" spans="1:14" s="434" customFormat="1">
      <c r="A7332" s="191"/>
      <c r="B7332" s="191"/>
      <c r="C7332" s="63"/>
      <c r="D7332" s="191"/>
      <c r="E7332" s="63"/>
      <c r="F7332" s="63"/>
      <c r="G7332" s="191"/>
      <c r="H7332" s="191"/>
      <c r="I7332" s="191"/>
      <c r="J7332" s="191"/>
      <c r="K7332" s="191"/>
      <c r="L7332" s="191"/>
      <c r="M7332" s="191"/>
      <c r="N7332" s="191"/>
    </row>
    <row r="7333" spans="1:14" s="434" customFormat="1">
      <c r="A7333" s="191"/>
      <c r="B7333" s="191"/>
      <c r="C7333" s="63"/>
      <c r="D7333" s="191"/>
      <c r="E7333" s="63"/>
      <c r="F7333" s="63"/>
      <c r="G7333" s="191"/>
      <c r="H7333" s="191"/>
      <c r="I7333" s="191"/>
      <c r="J7333" s="191"/>
      <c r="K7333" s="191"/>
      <c r="L7333" s="191"/>
      <c r="M7333" s="191"/>
      <c r="N7333" s="191"/>
    </row>
    <row r="7334" spans="1:14" s="434" customFormat="1">
      <c r="A7334" s="191"/>
      <c r="B7334" s="191"/>
      <c r="C7334" s="63"/>
      <c r="D7334" s="191"/>
      <c r="E7334" s="63"/>
      <c r="F7334" s="63"/>
      <c r="G7334" s="191"/>
      <c r="H7334" s="191"/>
      <c r="I7334" s="191"/>
      <c r="J7334" s="191"/>
      <c r="K7334" s="191"/>
      <c r="L7334" s="191"/>
      <c r="M7334" s="191"/>
      <c r="N7334" s="191"/>
    </row>
    <row r="7335" spans="1:14" s="434" customFormat="1">
      <c r="A7335" s="191"/>
      <c r="B7335" s="191"/>
      <c r="C7335" s="63"/>
      <c r="D7335" s="191"/>
      <c r="E7335" s="63"/>
      <c r="F7335" s="63"/>
      <c r="G7335" s="191"/>
      <c r="H7335" s="191"/>
      <c r="I7335" s="191"/>
      <c r="J7335" s="191"/>
      <c r="K7335" s="191"/>
      <c r="L7335" s="191"/>
      <c r="M7335" s="191"/>
      <c r="N7335" s="191"/>
    </row>
    <row r="7336" spans="1:14" s="434" customFormat="1">
      <c r="A7336" s="191"/>
      <c r="B7336" s="191"/>
      <c r="C7336" s="63"/>
      <c r="D7336" s="191"/>
      <c r="E7336" s="63"/>
      <c r="F7336" s="63"/>
      <c r="G7336" s="191"/>
      <c r="H7336" s="191"/>
      <c r="I7336" s="191"/>
      <c r="J7336" s="191"/>
      <c r="K7336" s="191"/>
      <c r="L7336" s="191"/>
      <c r="M7336" s="191"/>
      <c r="N7336" s="191"/>
    </row>
    <row r="7337" spans="1:14" s="434" customFormat="1">
      <c r="A7337" s="191"/>
      <c r="B7337" s="191"/>
      <c r="C7337" s="63"/>
      <c r="D7337" s="191"/>
      <c r="E7337" s="63"/>
      <c r="F7337" s="63"/>
      <c r="G7337" s="191"/>
      <c r="H7337" s="191"/>
      <c r="I7337" s="191"/>
      <c r="J7337" s="191"/>
      <c r="K7337" s="191"/>
      <c r="L7337" s="191"/>
      <c r="M7337" s="191"/>
      <c r="N7337" s="191"/>
    </row>
    <row r="7338" spans="1:14" s="434" customFormat="1">
      <c r="A7338" s="191"/>
      <c r="B7338" s="191"/>
      <c r="C7338" s="63"/>
      <c r="D7338" s="191"/>
      <c r="E7338" s="63"/>
      <c r="F7338" s="63"/>
      <c r="G7338" s="191"/>
      <c r="H7338" s="191"/>
      <c r="I7338" s="191"/>
      <c r="J7338" s="191"/>
      <c r="K7338" s="191"/>
      <c r="L7338" s="191"/>
      <c r="M7338" s="191"/>
      <c r="N7338" s="191"/>
    </row>
    <row r="7339" spans="1:14" s="434" customFormat="1">
      <c r="A7339" s="191"/>
      <c r="B7339" s="191"/>
      <c r="C7339" s="63"/>
      <c r="D7339" s="191"/>
      <c r="E7339" s="63"/>
      <c r="F7339" s="63"/>
      <c r="G7339" s="191"/>
      <c r="H7339" s="191"/>
      <c r="I7339" s="191"/>
      <c r="J7339" s="191"/>
      <c r="K7339" s="191"/>
      <c r="L7339" s="191"/>
      <c r="M7339" s="191"/>
      <c r="N7339" s="191"/>
    </row>
    <row r="7340" spans="1:14" s="434" customFormat="1">
      <c r="A7340" s="191"/>
      <c r="B7340" s="191"/>
      <c r="C7340" s="63"/>
      <c r="D7340" s="191"/>
      <c r="E7340" s="63"/>
      <c r="F7340" s="63"/>
      <c r="G7340" s="191"/>
      <c r="H7340" s="191"/>
      <c r="I7340" s="191"/>
      <c r="J7340" s="191"/>
      <c r="K7340" s="191"/>
      <c r="L7340" s="191"/>
      <c r="M7340" s="191"/>
      <c r="N7340" s="191"/>
    </row>
    <row r="7341" spans="1:14" s="434" customFormat="1">
      <c r="A7341" s="191"/>
      <c r="B7341" s="191"/>
      <c r="C7341" s="63"/>
      <c r="D7341" s="191"/>
      <c r="E7341" s="63"/>
      <c r="F7341" s="63"/>
      <c r="G7341" s="191"/>
      <c r="H7341" s="191"/>
      <c r="I7341" s="191"/>
      <c r="J7341" s="191"/>
      <c r="K7341" s="191"/>
      <c r="L7341" s="191"/>
      <c r="M7341" s="191"/>
      <c r="N7341" s="191"/>
    </row>
    <row r="7342" spans="1:14" s="434" customFormat="1">
      <c r="A7342" s="191"/>
      <c r="B7342" s="191"/>
      <c r="C7342" s="63"/>
      <c r="D7342" s="191"/>
      <c r="E7342" s="63"/>
      <c r="F7342" s="63"/>
      <c r="G7342" s="191"/>
      <c r="H7342" s="191"/>
      <c r="I7342" s="191"/>
      <c r="J7342" s="191"/>
      <c r="K7342" s="191"/>
      <c r="L7342" s="191"/>
      <c r="M7342" s="191"/>
      <c r="N7342" s="191"/>
    </row>
    <row r="7343" spans="1:14" s="434" customFormat="1">
      <c r="A7343" s="191"/>
      <c r="B7343" s="191"/>
      <c r="C7343" s="63"/>
      <c r="D7343" s="191"/>
      <c r="E7343" s="63"/>
      <c r="F7343" s="63"/>
      <c r="G7343" s="191"/>
      <c r="H7343" s="191"/>
      <c r="I7343" s="191"/>
      <c r="J7343" s="191"/>
      <c r="K7343" s="191"/>
      <c r="L7343" s="191"/>
      <c r="M7343" s="191"/>
      <c r="N7343" s="191"/>
    </row>
    <row r="7344" spans="1:14" s="434" customFormat="1">
      <c r="A7344" s="191"/>
      <c r="B7344" s="191"/>
      <c r="C7344" s="63"/>
      <c r="D7344" s="191"/>
      <c r="E7344" s="63"/>
      <c r="F7344" s="63"/>
      <c r="G7344" s="191"/>
      <c r="H7344" s="191"/>
      <c r="I7344" s="191"/>
      <c r="J7344" s="191"/>
      <c r="K7344" s="191"/>
      <c r="L7344" s="191"/>
      <c r="M7344" s="191"/>
      <c r="N7344" s="191"/>
    </row>
    <row r="7345" spans="1:14" s="434" customFormat="1">
      <c r="A7345" s="191"/>
      <c r="B7345" s="191"/>
      <c r="C7345" s="63"/>
      <c r="D7345" s="191"/>
      <c r="E7345" s="63"/>
      <c r="F7345" s="63"/>
      <c r="G7345" s="191"/>
      <c r="H7345" s="191"/>
      <c r="I7345" s="191"/>
      <c r="J7345" s="191"/>
      <c r="K7345" s="191"/>
      <c r="L7345" s="191"/>
      <c r="M7345" s="191"/>
      <c r="N7345" s="191"/>
    </row>
    <row r="7346" spans="1:14" s="434" customFormat="1">
      <c r="A7346" s="191"/>
      <c r="B7346" s="191"/>
      <c r="C7346" s="63"/>
      <c r="D7346" s="191"/>
      <c r="E7346" s="63"/>
      <c r="F7346" s="63"/>
      <c r="G7346" s="191"/>
      <c r="H7346" s="191"/>
      <c r="I7346" s="191"/>
      <c r="J7346" s="191"/>
      <c r="K7346" s="191"/>
      <c r="L7346" s="191"/>
      <c r="M7346" s="191"/>
      <c r="N7346" s="191"/>
    </row>
    <row r="7347" spans="1:14" s="434" customFormat="1">
      <c r="A7347" s="191"/>
      <c r="B7347" s="191"/>
      <c r="C7347" s="63"/>
      <c r="D7347" s="191"/>
      <c r="E7347" s="63"/>
      <c r="F7347" s="63"/>
      <c r="G7347" s="191"/>
      <c r="H7347" s="191"/>
      <c r="I7347" s="191"/>
      <c r="J7347" s="191"/>
      <c r="K7347" s="191"/>
      <c r="L7347" s="191"/>
      <c r="M7347" s="191"/>
      <c r="N7347" s="191"/>
    </row>
    <row r="7348" spans="1:14" s="434" customFormat="1">
      <c r="A7348" s="191"/>
      <c r="B7348" s="191"/>
      <c r="C7348" s="63"/>
      <c r="D7348" s="191"/>
      <c r="E7348" s="63"/>
      <c r="F7348" s="63"/>
      <c r="G7348" s="191"/>
      <c r="H7348" s="191"/>
      <c r="I7348" s="191"/>
      <c r="J7348" s="191"/>
      <c r="K7348" s="191"/>
      <c r="L7348" s="191"/>
      <c r="M7348" s="191"/>
      <c r="N7348" s="191"/>
    </row>
    <row r="7349" spans="1:14" s="434" customFormat="1">
      <c r="A7349" s="191"/>
      <c r="B7349" s="191"/>
      <c r="C7349" s="63"/>
      <c r="D7349" s="191"/>
      <c r="E7349" s="63"/>
      <c r="F7349" s="63"/>
      <c r="G7349" s="191"/>
      <c r="H7349" s="191"/>
      <c r="I7349" s="191"/>
      <c r="J7349" s="191"/>
      <c r="K7349" s="191"/>
      <c r="L7349" s="191"/>
      <c r="M7349" s="191"/>
      <c r="N7349" s="191"/>
    </row>
    <row r="7350" spans="1:14" s="434" customFormat="1">
      <c r="A7350" s="191"/>
      <c r="B7350" s="191"/>
      <c r="C7350" s="63"/>
      <c r="D7350" s="191"/>
      <c r="E7350" s="63"/>
      <c r="F7350" s="63"/>
      <c r="G7350" s="191"/>
      <c r="H7350" s="191"/>
      <c r="I7350" s="191"/>
      <c r="J7350" s="191"/>
      <c r="K7350" s="191"/>
      <c r="L7350" s="191"/>
      <c r="M7350" s="191"/>
      <c r="N7350" s="191"/>
    </row>
    <row r="7351" spans="1:14" s="434" customFormat="1">
      <c r="A7351" s="191"/>
      <c r="B7351" s="191"/>
      <c r="C7351" s="63"/>
      <c r="D7351" s="191"/>
      <c r="E7351" s="63"/>
      <c r="F7351" s="63"/>
      <c r="G7351" s="191"/>
      <c r="H7351" s="191"/>
      <c r="I7351" s="191"/>
      <c r="J7351" s="191"/>
      <c r="K7351" s="191"/>
      <c r="L7351" s="191"/>
      <c r="M7351" s="191"/>
      <c r="N7351" s="191"/>
    </row>
    <row r="7352" spans="1:14" s="434" customFormat="1">
      <c r="A7352" s="191"/>
      <c r="B7352" s="191"/>
      <c r="C7352" s="63"/>
      <c r="D7352" s="191"/>
      <c r="E7352" s="63"/>
      <c r="F7352" s="63"/>
      <c r="G7352" s="191"/>
      <c r="H7352" s="191"/>
      <c r="I7352" s="191"/>
      <c r="J7352" s="191"/>
      <c r="K7352" s="191"/>
      <c r="L7352" s="191"/>
      <c r="M7352" s="191"/>
      <c r="N7352" s="191"/>
    </row>
    <row r="7353" spans="1:14" s="434" customFormat="1">
      <c r="A7353" s="191"/>
      <c r="B7353" s="191"/>
      <c r="C7353" s="63"/>
      <c r="D7353" s="191"/>
      <c r="E7353" s="63"/>
      <c r="F7353" s="63"/>
      <c r="G7353" s="191"/>
      <c r="H7353" s="191"/>
      <c r="I7353" s="191"/>
      <c r="J7353" s="191"/>
      <c r="K7353" s="191"/>
      <c r="L7353" s="191"/>
      <c r="M7353" s="191"/>
      <c r="N7353" s="191"/>
    </row>
    <row r="7354" spans="1:14" s="434" customFormat="1">
      <c r="A7354" s="191"/>
      <c r="B7354" s="191"/>
      <c r="C7354" s="63"/>
      <c r="D7354" s="191"/>
      <c r="E7354" s="63"/>
      <c r="F7354" s="63"/>
      <c r="G7354" s="191"/>
      <c r="H7354" s="191"/>
      <c r="I7354" s="191"/>
      <c r="J7354" s="191"/>
      <c r="K7354" s="191"/>
      <c r="L7354" s="191"/>
      <c r="M7354" s="191"/>
      <c r="N7354" s="191"/>
    </row>
    <row r="7355" spans="1:14" s="434" customFormat="1">
      <c r="A7355" s="191"/>
      <c r="B7355" s="191"/>
      <c r="C7355" s="63"/>
      <c r="D7355" s="191"/>
      <c r="E7355" s="63"/>
      <c r="F7355" s="63"/>
      <c r="G7355" s="191"/>
      <c r="H7355" s="191"/>
      <c r="I7355" s="191"/>
      <c r="J7355" s="191"/>
      <c r="K7355" s="191"/>
      <c r="L7355" s="191"/>
      <c r="M7355" s="191"/>
      <c r="N7355" s="191"/>
    </row>
    <row r="7356" spans="1:14" s="434" customFormat="1">
      <c r="A7356" s="191"/>
      <c r="B7356" s="191"/>
      <c r="C7356" s="63"/>
      <c r="D7356" s="191"/>
      <c r="E7356" s="63"/>
      <c r="F7356" s="63"/>
      <c r="G7356" s="191"/>
      <c r="H7356" s="191"/>
      <c r="I7356" s="191"/>
      <c r="J7356" s="191"/>
      <c r="K7356" s="191"/>
      <c r="L7356" s="191"/>
      <c r="M7356" s="191"/>
      <c r="N7356" s="191"/>
    </row>
    <row r="7357" spans="1:14" s="434" customFormat="1">
      <c r="A7357" s="191"/>
      <c r="B7357" s="191"/>
      <c r="C7357" s="63"/>
      <c r="D7357" s="191"/>
      <c r="E7357" s="63"/>
      <c r="F7357" s="63"/>
      <c r="G7357" s="191"/>
      <c r="H7357" s="191"/>
      <c r="I7357" s="191"/>
      <c r="J7357" s="191"/>
      <c r="K7357" s="191"/>
      <c r="L7357" s="191"/>
      <c r="M7357" s="191"/>
      <c r="N7357" s="191"/>
    </row>
    <row r="7358" spans="1:14" s="434" customFormat="1">
      <c r="A7358" s="191"/>
      <c r="B7358" s="191"/>
      <c r="C7358" s="63"/>
      <c r="D7358" s="191"/>
      <c r="E7358" s="63"/>
      <c r="F7358" s="63"/>
      <c r="G7358" s="191"/>
      <c r="H7358" s="191"/>
      <c r="I7358" s="191"/>
      <c r="J7358" s="191"/>
      <c r="K7358" s="191"/>
      <c r="L7358" s="191"/>
      <c r="M7358" s="191"/>
      <c r="N7358" s="191"/>
    </row>
    <row r="7359" spans="1:14" s="434" customFormat="1">
      <c r="A7359" s="191"/>
      <c r="B7359" s="191"/>
      <c r="C7359" s="63"/>
      <c r="D7359" s="191"/>
      <c r="E7359" s="63"/>
      <c r="F7359" s="63"/>
      <c r="G7359" s="191"/>
      <c r="H7359" s="191"/>
      <c r="I7359" s="191"/>
      <c r="J7359" s="191"/>
      <c r="K7359" s="191"/>
      <c r="L7359" s="191"/>
      <c r="M7359" s="191"/>
      <c r="N7359" s="191"/>
    </row>
    <row r="7360" spans="1:14" s="434" customFormat="1">
      <c r="A7360" s="191"/>
      <c r="B7360" s="191"/>
      <c r="C7360" s="63"/>
      <c r="D7360" s="191"/>
      <c r="E7360" s="63"/>
      <c r="F7360" s="63"/>
      <c r="G7360" s="191"/>
      <c r="H7360" s="191"/>
      <c r="I7360" s="191"/>
      <c r="J7360" s="191"/>
      <c r="K7360" s="191"/>
      <c r="L7360" s="191"/>
      <c r="M7360" s="191"/>
      <c r="N7360" s="191"/>
    </row>
    <row r="7361" spans="1:14" s="434" customFormat="1">
      <c r="A7361" s="191"/>
      <c r="B7361" s="191"/>
      <c r="C7361" s="63"/>
      <c r="D7361" s="191"/>
      <c r="E7361" s="63"/>
      <c r="F7361" s="63"/>
      <c r="G7361" s="191"/>
      <c r="H7361" s="191"/>
      <c r="I7361" s="191"/>
      <c r="J7361" s="191"/>
      <c r="K7361" s="191"/>
      <c r="L7361" s="191"/>
      <c r="M7361" s="191"/>
      <c r="N7361" s="191"/>
    </row>
    <row r="7362" spans="1:14" s="434" customFormat="1">
      <c r="A7362" s="191"/>
      <c r="B7362" s="191"/>
      <c r="C7362" s="63"/>
      <c r="D7362" s="191"/>
      <c r="E7362" s="63"/>
      <c r="F7362" s="63"/>
      <c r="G7362" s="191"/>
      <c r="H7362" s="191"/>
      <c r="I7362" s="191"/>
      <c r="J7362" s="191"/>
      <c r="K7362" s="191"/>
      <c r="L7362" s="191"/>
      <c r="M7362" s="191"/>
      <c r="N7362" s="191"/>
    </row>
    <row r="7363" spans="1:14" s="434" customFormat="1">
      <c r="A7363" s="191"/>
      <c r="B7363" s="191"/>
      <c r="C7363" s="63"/>
      <c r="D7363" s="191"/>
      <c r="E7363" s="63"/>
      <c r="F7363" s="63"/>
      <c r="G7363" s="191"/>
      <c r="H7363" s="191"/>
      <c r="I7363" s="191"/>
      <c r="J7363" s="191"/>
      <c r="K7363" s="191"/>
      <c r="L7363" s="191"/>
      <c r="M7363" s="191"/>
      <c r="N7363" s="191"/>
    </row>
    <row r="7364" spans="1:14" s="434" customFormat="1">
      <c r="A7364" s="191"/>
      <c r="B7364" s="191"/>
      <c r="C7364" s="63"/>
      <c r="D7364" s="191"/>
      <c r="E7364" s="63"/>
      <c r="F7364" s="63"/>
      <c r="G7364" s="191"/>
      <c r="H7364" s="191"/>
      <c r="I7364" s="191"/>
      <c r="J7364" s="191"/>
      <c r="K7364" s="191"/>
      <c r="L7364" s="191"/>
      <c r="M7364" s="191"/>
      <c r="N7364" s="191"/>
    </row>
    <row r="7365" spans="1:14" s="434" customFormat="1">
      <c r="A7365" s="191"/>
      <c r="B7365" s="191"/>
      <c r="C7365" s="63"/>
      <c r="D7365" s="191"/>
      <c r="E7365" s="63"/>
      <c r="F7365" s="63"/>
      <c r="G7365" s="191"/>
      <c r="H7365" s="191"/>
      <c r="I7365" s="191"/>
      <c r="J7365" s="191"/>
      <c r="K7365" s="191"/>
      <c r="L7365" s="191"/>
      <c r="M7365" s="191"/>
      <c r="N7365" s="191"/>
    </row>
    <row r="7366" spans="1:14" s="434" customFormat="1">
      <c r="A7366" s="191"/>
      <c r="B7366" s="191"/>
      <c r="C7366" s="63"/>
      <c r="D7366" s="191"/>
      <c r="E7366" s="63"/>
      <c r="F7366" s="63"/>
      <c r="G7366" s="191"/>
      <c r="H7366" s="191"/>
      <c r="I7366" s="191"/>
      <c r="J7366" s="191"/>
      <c r="K7366" s="191"/>
      <c r="L7366" s="191"/>
      <c r="M7366" s="191"/>
      <c r="N7366" s="191"/>
    </row>
    <row r="7367" spans="1:14" s="434" customFormat="1">
      <c r="A7367" s="191"/>
      <c r="B7367" s="191"/>
      <c r="C7367" s="63"/>
      <c r="D7367" s="191"/>
      <c r="E7367" s="63"/>
      <c r="F7367" s="63"/>
      <c r="G7367" s="191"/>
      <c r="H7367" s="191"/>
      <c r="I7367" s="191"/>
      <c r="J7367" s="191"/>
      <c r="K7367" s="191"/>
      <c r="L7367" s="191"/>
      <c r="M7367" s="191"/>
      <c r="N7367" s="191"/>
    </row>
    <row r="7368" spans="1:14" s="434" customFormat="1">
      <c r="A7368" s="191"/>
      <c r="B7368" s="191"/>
      <c r="C7368" s="63"/>
      <c r="D7368" s="191"/>
      <c r="E7368" s="63"/>
      <c r="F7368" s="63"/>
      <c r="G7368" s="191"/>
      <c r="H7368" s="191"/>
      <c r="I7368" s="191"/>
      <c r="J7368" s="191"/>
      <c r="K7368" s="191"/>
      <c r="L7368" s="191"/>
      <c r="M7368" s="191"/>
      <c r="N7368" s="191"/>
    </row>
    <row r="7369" spans="1:14" s="434" customFormat="1">
      <c r="A7369" s="191"/>
      <c r="B7369" s="191"/>
      <c r="C7369" s="63"/>
      <c r="D7369" s="191"/>
      <c r="E7369" s="63"/>
      <c r="F7369" s="63"/>
      <c r="G7369" s="191"/>
      <c r="H7369" s="191"/>
      <c r="I7369" s="191"/>
      <c r="J7369" s="191"/>
      <c r="K7369" s="191"/>
      <c r="L7369" s="191"/>
      <c r="M7369" s="191"/>
      <c r="N7369" s="191"/>
    </row>
    <row r="7370" spans="1:14" s="434" customFormat="1">
      <c r="A7370" s="191"/>
      <c r="B7370" s="191"/>
      <c r="C7370" s="63"/>
      <c r="D7370" s="191"/>
      <c r="E7370" s="63"/>
      <c r="F7370" s="63"/>
      <c r="G7370" s="191"/>
      <c r="H7370" s="191"/>
      <c r="I7370" s="191"/>
      <c r="J7370" s="191"/>
      <c r="K7370" s="191"/>
      <c r="L7370" s="191"/>
      <c r="M7370" s="191"/>
      <c r="N7370" s="191"/>
    </row>
    <row r="7371" spans="1:14" s="434" customFormat="1">
      <c r="A7371" s="191"/>
      <c r="B7371" s="191"/>
      <c r="C7371" s="63"/>
      <c r="D7371" s="191"/>
      <c r="E7371" s="63"/>
      <c r="F7371" s="63"/>
      <c r="G7371" s="191"/>
      <c r="H7371" s="191"/>
      <c r="I7371" s="191"/>
      <c r="J7371" s="191"/>
      <c r="K7371" s="191"/>
      <c r="L7371" s="191"/>
      <c r="M7371" s="191"/>
      <c r="N7371" s="191"/>
    </row>
    <row r="7372" spans="1:14" s="434" customFormat="1">
      <c r="A7372" s="191"/>
      <c r="B7372" s="191"/>
      <c r="C7372" s="63"/>
      <c r="D7372" s="191"/>
      <c r="E7372" s="63"/>
      <c r="F7372" s="63"/>
      <c r="G7372" s="191"/>
      <c r="H7372" s="191"/>
      <c r="I7372" s="191"/>
      <c r="J7372" s="191"/>
      <c r="K7372" s="191"/>
      <c r="L7372" s="191"/>
      <c r="M7372" s="191"/>
      <c r="N7372" s="191"/>
    </row>
    <row r="7373" spans="1:14" s="434" customFormat="1">
      <c r="A7373" s="191"/>
      <c r="B7373" s="191"/>
      <c r="C7373" s="63"/>
      <c r="D7373" s="191"/>
      <c r="E7373" s="63"/>
      <c r="F7373" s="63"/>
      <c r="G7373" s="191"/>
      <c r="H7373" s="191"/>
      <c r="I7373" s="191"/>
      <c r="J7373" s="191"/>
      <c r="K7373" s="191"/>
      <c r="L7373" s="191"/>
      <c r="M7373" s="191"/>
      <c r="N7373" s="191"/>
    </row>
    <row r="7374" spans="1:14" s="434" customFormat="1">
      <c r="A7374" s="191"/>
      <c r="B7374" s="191"/>
      <c r="C7374" s="63"/>
      <c r="D7374" s="191"/>
      <c r="E7374" s="63"/>
      <c r="F7374" s="63"/>
      <c r="G7374" s="191"/>
      <c r="H7374" s="191"/>
      <c r="I7374" s="191"/>
      <c r="J7374" s="191"/>
      <c r="K7374" s="191"/>
      <c r="L7374" s="191"/>
      <c r="M7374" s="191"/>
      <c r="N7374" s="191"/>
    </row>
    <row r="7375" spans="1:14" s="434" customFormat="1">
      <c r="A7375" s="191"/>
      <c r="B7375" s="191"/>
      <c r="C7375" s="63"/>
      <c r="D7375" s="191"/>
      <c r="E7375" s="63"/>
      <c r="F7375" s="63"/>
      <c r="G7375" s="191"/>
      <c r="H7375" s="191"/>
      <c r="I7375" s="191"/>
      <c r="J7375" s="191"/>
      <c r="K7375" s="191"/>
      <c r="L7375" s="191"/>
      <c r="M7375" s="191"/>
      <c r="N7375" s="191"/>
    </row>
    <row r="7376" spans="1:14" s="434" customFormat="1">
      <c r="A7376" s="191"/>
      <c r="B7376" s="191"/>
      <c r="C7376" s="63"/>
      <c r="D7376" s="191"/>
      <c r="E7376" s="63"/>
      <c r="F7376" s="63"/>
      <c r="G7376" s="191"/>
      <c r="H7376" s="191"/>
      <c r="I7376" s="191"/>
      <c r="J7376" s="191"/>
      <c r="K7376" s="191"/>
      <c r="L7376" s="191"/>
      <c r="M7376" s="191"/>
      <c r="N7376" s="191"/>
    </row>
    <row r="7377" spans="1:14" s="434" customFormat="1">
      <c r="A7377" s="191"/>
      <c r="B7377" s="191"/>
      <c r="C7377" s="63"/>
      <c r="D7377" s="191"/>
      <c r="E7377" s="63"/>
      <c r="F7377" s="63"/>
      <c r="G7377" s="191"/>
      <c r="H7377" s="191"/>
      <c r="I7377" s="191"/>
      <c r="J7377" s="191"/>
      <c r="K7377" s="191"/>
      <c r="L7377" s="191"/>
      <c r="M7377" s="191"/>
      <c r="N7377" s="191"/>
    </row>
    <row r="7378" spans="1:14" s="434" customFormat="1">
      <c r="A7378" s="191"/>
      <c r="B7378" s="191"/>
      <c r="C7378" s="63"/>
      <c r="D7378" s="191"/>
      <c r="E7378" s="63"/>
      <c r="F7378" s="63"/>
      <c r="G7378" s="191"/>
      <c r="H7378" s="191"/>
      <c r="I7378" s="191"/>
      <c r="J7378" s="191"/>
      <c r="K7378" s="191"/>
      <c r="L7378" s="191"/>
      <c r="M7378" s="191"/>
      <c r="N7378" s="191"/>
    </row>
    <row r="7379" spans="1:14" s="434" customFormat="1">
      <c r="A7379" s="191"/>
      <c r="B7379" s="191"/>
      <c r="C7379" s="63"/>
      <c r="D7379" s="191"/>
      <c r="E7379" s="63"/>
      <c r="F7379" s="63"/>
      <c r="G7379" s="191"/>
      <c r="H7379" s="191"/>
      <c r="I7379" s="191"/>
      <c r="J7379" s="191"/>
      <c r="K7379" s="191"/>
      <c r="L7379" s="191"/>
      <c r="M7379" s="191"/>
      <c r="N7379" s="191"/>
    </row>
    <row r="7380" spans="1:14" s="434" customFormat="1">
      <c r="A7380" s="191"/>
      <c r="B7380" s="191"/>
      <c r="C7380" s="63"/>
      <c r="D7380" s="191"/>
      <c r="E7380" s="63"/>
      <c r="F7380" s="63"/>
      <c r="G7380" s="191"/>
      <c r="H7380" s="191"/>
      <c r="I7380" s="191"/>
      <c r="J7380" s="191"/>
      <c r="K7380" s="191"/>
      <c r="L7380" s="191"/>
      <c r="M7380" s="191"/>
      <c r="N7380" s="191"/>
    </row>
    <row r="7381" spans="1:14" s="434" customFormat="1">
      <c r="A7381" s="191"/>
      <c r="B7381" s="191"/>
      <c r="C7381" s="63"/>
      <c r="D7381" s="191"/>
      <c r="E7381" s="63"/>
      <c r="F7381" s="63"/>
      <c r="G7381" s="191"/>
      <c r="H7381" s="191"/>
      <c r="I7381" s="191"/>
      <c r="J7381" s="191"/>
      <c r="K7381" s="191"/>
      <c r="L7381" s="191"/>
      <c r="M7381" s="191"/>
      <c r="N7381" s="191"/>
    </row>
    <row r="7382" spans="1:14" s="434" customFormat="1">
      <c r="A7382" s="191"/>
      <c r="B7382" s="191"/>
      <c r="C7382" s="63"/>
      <c r="D7382" s="191"/>
      <c r="E7382" s="63"/>
      <c r="F7382" s="63"/>
      <c r="G7382" s="191"/>
      <c r="H7382" s="191"/>
      <c r="I7382" s="191"/>
      <c r="J7382" s="191"/>
      <c r="K7382" s="191"/>
      <c r="L7382" s="191"/>
      <c r="M7382" s="191"/>
      <c r="N7382" s="191"/>
    </row>
    <row r="7383" spans="1:14" s="434" customFormat="1">
      <c r="A7383" s="191"/>
      <c r="B7383" s="191"/>
      <c r="C7383" s="63"/>
      <c r="D7383" s="191"/>
      <c r="E7383" s="63"/>
      <c r="F7383" s="63"/>
      <c r="G7383" s="191"/>
      <c r="H7383" s="191"/>
      <c r="I7383" s="191"/>
      <c r="J7383" s="191"/>
      <c r="K7383" s="191"/>
      <c r="L7383" s="191"/>
      <c r="M7383" s="191"/>
      <c r="N7383" s="191"/>
    </row>
    <row r="7384" spans="1:14" s="434" customFormat="1">
      <c r="A7384" s="191"/>
      <c r="B7384" s="191"/>
      <c r="C7384" s="63"/>
      <c r="D7384" s="191"/>
      <c r="E7384" s="63"/>
      <c r="F7384" s="63"/>
      <c r="G7384" s="191"/>
      <c r="H7384" s="191"/>
      <c r="I7384" s="191"/>
      <c r="J7384" s="191"/>
      <c r="K7384" s="191"/>
      <c r="L7384" s="191"/>
      <c r="M7384" s="191"/>
      <c r="N7384" s="191"/>
    </row>
    <row r="7385" spans="1:14" s="434" customFormat="1">
      <c r="A7385" s="191"/>
      <c r="B7385" s="191"/>
      <c r="C7385" s="63"/>
      <c r="D7385" s="191"/>
      <c r="E7385" s="63"/>
      <c r="F7385" s="63"/>
      <c r="G7385" s="191"/>
      <c r="H7385" s="191"/>
      <c r="I7385" s="191"/>
      <c r="J7385" s="191"/>
      <c r="K7385" s="191"/>
      <c r="L7385" s="191"/>
      <c r="M7385" s="191"/>
      <c r="N7385" s="191"/>
    </row>
    <row r="7386" spans="1:14" s="434" customFormat="1">
      <c r="A7386" s="191"/>
      <c r="B7386" s="191"/>
      <c r="C7386" s="63"/>
      <c r="D7386" s="191"/>
      <c r="E7386" s="63"/>
      <c r="F7386" s="63"/>
      <c r="G7386" s="191"/>
      <c r="H7386" s="191"/>
      <c r="I7386" s="191"/>
      <c r="J7386" s="191"/>
      <c r="K7386" s="191"/>
      <c r="L7386" s="191"/>
      <c r="M7386" s="191"/>
      <c r="N7386" s="191"/>
    </row>
    <row r="7387" spans="1:14" s="434" customFormat="1">
      <c r="A7387" s="191"/>
      <c r="B7387" s="191"/>
      <c r="C7387" s="63"/>
      <c r="D7387" s="191"/>
      <c r="E7387" s="63"/>
      <c r="F7387" s="63"/>
      <c r="G7387" s="191"/>
      <c r="H7387" s="191"/>
      <c r="I7387" s="191"/>
      <c r="J7387" s="191"/>
      <c r="K7387" s="191"/>
      <c r="L7387" s="191"/>
      <c r="M7387" s="191"/>
      <c r="N7387" s="191"/>
    </row>
    <row r="7388" spans="1:14" s="434" customFormat="1">
      <c r="A7388" s="191"/>
      <c r="B7388" s="191"/>
      <c r="C7388" s="63"/>
      <c r="D7388" s="191"/>
      <c r="E7388" s="63"/>
      <c r="F7388" s="63"/>
      <c r="G7388" s="191"/>
      <c r="H7388" s="191"/>
      <c r="I7388" s="191"/>
      <c r="J7388" s="191"/>
      <c r="K7388" s="191"/>
      <c r="L7388" s="191"/>
      <c r="M7388" s="191"/>
      <c r="N7388" s="191"/>
    </row>
    <row r="7389" spans="1:14" s="434" customFormat="1">
      <c r="A7389" s="191"/>
      <c r="B7389" s="191"/>
      <c r="C7389" s="63"/>
      <c r="D7389" s="191"/>
      <c r="E7389" s="63"/>
      <c r="F7389" s="63"/>
      <c r="G7389" s="191"/>
      <c r="H7389" s="191"/>
      <c r="I7389" s="191"/>
      <c r="J7389" s="191"/>
      <c r="K7389" s="191"/>
      <c r="L7389" s="191"/>
      <c r="M7389" s="191"/>
      <c r="N7389" s="191"/>
    </row>
    <row r="7390" spans="1:14" s="434" customFormat="1">
      <c r="A7390" s="191"/>
      <c r="B7390" s="191"/>
      <c r="C7390" s="63"/>
      <c r="D7390" s="191"/>
      <c r="E7390" s="63"/>
      <c r="F7390" s="63"/>
      <c r="G7390" s="191"/>
      <c r="H7390" s="191"/>
      <c r="I7390" s="191"/>
      <c r="J7390" s="191"/>
      <c r="K7390" s="191"/>
      <c r="L7390" s="191"/>
      <c r="M7390" s="191"/>
      <c r="N7390" s="191"/>
    </row>
    <row r="7391" spans="1:14" s="434" customFormat="1">
      <c r="A7391" s="191"/>
      <c r="B7391" s="191"/>
      <c r="C7391" s="63"/>
      <c r="D7391" s="191"/>
      <c r="E7391" s="63"/>
      <c r="F7391" s="63"/>
      <c r="G7391" s="191"/>
      <c r="H7391" s="191"/>
      <c r="I7391" s="191"/>
      <c r="J7391" s="191"/>
      <c r="K7391" s="191"/>
      <c r="L7391" s="191"/>
      <c r="M7391" s="191"/>
      <c r="N7391" s="191"/>
    </row>
    <row r="7392" spans="1:14" s="434" customFormat="1">
      <c r="A7392" s="191"/>
      <c r="B7392" s="191"/>
      <c r="C7392" s="63"/>
      <c r="D7392" s="191"/>
      <c r="E7392" s="63"/>
      <c r="F7392" s="63"/>
      <c r="G7392" s="191"/>
      <c r="H7392" s="191"/>
      <c r="I7392" s="191"/>
      <c r="J7392" s="191"/>
      <c r="K7392" s="191"/>
      <c r="L7392" s="191"/>
      <c r="M7392" s="191"/>
      <c r="N7392" s="191"/>
    </row>
    <row r="7393" spans="1:14" s="434" customFormat="1">
      <c r="A7393" s="191"/>
      <c r="B7393" s="191"/>
      <c r="C7393" s="63"/>
      <c r="D7393" s="191"/>
      <c r="E7393" s="63"/>
      <c r="F7393" s="63"/>
      <c r="G7393" s="191"/>
      <c r="H7393" s="191"/>
      <c r="I7393" s="191"/>
      <c r="J7393" s="191"/>
      <c r="K7393" s="191"/>
      <c r="L7393" s="191"/>
      <c r="M7393" s="191"/>
      <c r="N7393" s="191"/>
    </row>
    <row r="7394" spans="1:14" s="434" customFormat="1">
      <c r="A7394" s="191"/>
      <c r="B7394" s="191"/>
      <c r="C7394" s="63"/>
      <c r="D7394" s="191"/>
      <c r="E7394" s="63"/>
      <c r="F7394" s="63"/>
      <c r="G7394" s="191"/>
      <c r="H7394" s="191"/>
      <c r="I7394" s="191"/>
      <c r="J7394" s="191"/>
      <c r="K7394" s="191"/>
      <c r="L7394" s="191"/>
      <c r="M7394" s="191"/>
      <c r="N7394" s="191"/>
    </row>
    <row r="7395" spans="1:14" s="434" customFormat="1">
      <c r="A7395" s="191"/>
      <c r="B7395" s="191"/>
      <c r="C7395" s="63"/>
      <c r="D7395" s="191"/>
      <c r="E7395" s="63"/>
      <c r="F7395" s="63"/>
      <c r="G7395" s="191"/>
      <c r="H7395" s="191"/>
      <c r="I7395" s="191"/>
      <c r="J7395" s="191"/>
      <c r="K7395" s="191"/>
      <c r="L7395" s="191"/>
      <c r="M7395" s="191"/>
      <c r="N7395" s="191"/>
    </row>
    <row r="7396" spans="1:14" s="434" customFormat="1">
      <c r="A7396" s="191"/>
      <c r="B7396" s="191"/>
      <c r="C7396" s="63"/>
      <c r="D7396" s="191"/>
      <c r="E7396" s="63"/>
      <c r="F7396" s="63"/>
      <c r="G7396" s="191"/>
      <c r="H7396" s="191"/>
      <c r="I7396" s="191"/>
      <c r="J7396" s="191"/>
      <c r="K7396" s="191"/>
      <c r="L7396" s="191"/>
      <c r="M7396" s="191"/>
      <c r="N7396" s="191"/>
    </row>
    <row r="7397" spans="1:14" s="434" customFormat="1">
      <c r="A7397" s="191"/>
      <c r="B7397" s="191"/>
      <c r="C7397" s="63"/>
      <c r="D7397" s="191"/>
      <c r="E7397" s="63"/>
      <c r="F7397" s="63"/>
      <c r="G7397" s="191"/>
      <c r="H7397" s="191"/>
      <c r="I7397" s="191"/>
      <c r="J7397" s="191"/>
      <c r="K7397" s="191"/>
      <c r="L7397" s="191"/>
      <c r="M7397" s="191"/>
      <c r="N7397" s="191"/>
    </row>
    <row r="7398" spans="1:14" s="434" customFormat="1">
      <c r="A7398" s="191"/>
      <c r="B7398" s="191"/>
      <c r="C7398" s="63"/>
      <c r="D7398" s="191"/>
      <c r="E7398" s="63"/>
      <c r="F7398" s="63"/>
      <c r="G7398" s="191"/>
      <c r="H7398" s="191"/>
      <c r="I7398" s="191"/>
      <c r="J7398" s="191"/>
      <c r="K7398" s="191"/>
      <c r="L7398" s="191"/>
      <c r="M7398" s="191"/>
      <c r="N7398" s="191"/>
    </row>
    <row r="7399" spans="1:14" s="434" customFormat="1">
      <c r="A7399" s="191"/>
      <c r="B7399" s="191"/>
      <c r="C7399" s="63"/>
      <c r="D7399" s="191"/>
      <c r="E7399" s="63"/>
      <c r="F7399" s="63"/>
      <c r="G7399" s="191"/>
      <c r="H7399" s="191"/>
      <c r="I7399" s="191"/>
      <c r="J7399" s="191"/>
      <c r="K7399" s="191"/>
      <c r="L7399" s="191"/>
      <c r="M7399" s="191"/>
      <c r="N7399" s="191"/>
    </row>
    <row r="7400" spans="1:14" s="434" customFormat="1">
      <c r="A7400" s="191"/>
      <c r="B7400" s="191"/>
      <c r="C7400" s="63"/>
      <c r="D7400" s="191"/>
      <c r="E7400" s="63"/>
      <c r="F7400" s="63"/>
      <c r="G7400" s="191"/>
      <c r="H7400" s="191"/>
      <c r="I7400" s="191"/>
      <c r="J7400" s="191"/>
      <c r="K7400" s="191"/>
      <c r="L7400" s="191"/>
      <c r="M7400" s="191"/>
      <c r="N7400" s="191"/>
    </row>
    <row r="7401" spans="1:14" s="434" customFormat="1">
      <c r="A7401" s="191"/>
      <c r="B7401" s="191"/>
      <c r="C7401" s="63"/>
      <c r="D7401" s="191"/>
      <c r="E7401" s="63"/>
      <c r="F7401" s="63"/>
      <c r="G7401" s="191"/>
      <c r="H7401" s="191"/>
      <c r="I7401" s="191"/>
      <c r="J7401" s="191"/>
      <c r="K7401" s="191"/>
      <c r="L7401" s="191"/>
      <c r="M7401" s="191"/>
      <c r="N7401" s="191"/>
    </row>
    <row r="7402" spans="1:14" s="434" customFormat="1">
      <c r="A7402" s="191"/>
      <c r="B7402" s="191"/>
      <c r="C7402" s="63"/>
      <c r="D7402" s="191"/>
      <c r="E7402" s="63"/>
      <c r="F7402" s="63"/>
      <c r="G7402" s="191"/>
      <c r="H7402" s="191"/>
      <c r="I7402" s="191"/>
      <c r="J7402" s="191"/>
      <c r="K7402" s="191"/>
      <c r="L7402" s="191"/>
      <c r="M7402" s="191"/>
      <c r="N7402" s="191"/>
    </row>
    <row r="7403" spans="1:14" s="434" customFormat="1">
      <c r="A7403" s="191"/>
      <c r="B7403" s="191"/>
      <c r="C7403" s="63"/>
      <c r="D7403" s="191"/>
      <c r="E7403" s="63"/>
      <c r="F7403" s="63"/>
      <c r="G7403" s="191"/>
      <c r="H7403" s="191"/>
      <c r="I7403" s="191"/>
      <c r="J7403" s="191"/>
      <c r="K7403" s="191"/>
      <c r="L7403" s="191"/>
      <c r="M7403" s="191"/>
      <c r="N7403" s="191"/>
    </row>
    <row r="7404" spans="1:14" s="434" customFormat="1">
      <c r="A7404" s="191"/>
      <c r="B7404" s="191"/>
      <c r="C7404" s="63"/>
      <c r="D7404" s="191"/>
      <c r="E7404" s="63"/>
      <c r="F7404" s="63"/>
      <c r="G7404" s="191"/>
      <c r="H7404" s="191"/>
      <c r="I7404" s="191"/>
      <c r="J7404" s="191"/>
      <c r="K7404" s="191"/>
      <c r="L7404" s="191"/>
      <c r="M7404" s="191"/>
      <c r="N7404" s="191"/>
    </row>
    <row r="7405" spans="1:14" s="434" customFormat="1">
      <c r="A7405" s="191"/>
      <c r="B7405" s="191"/>
      <c r="C7405" s="63"/>
      <c r="D7405" s="191"/>
      <c r="E7405" s="63"/>
      <c r="F7405" s="63"/>
      <c r="G7405" s="191"/>
      <c r="H7405" s="191"/>
      <c r="I7405" s="191"/>
      <c r="J7405" s="191"/>
      <c r="K7405" s="191"/>
      <c r="L7405" s="191"/>
      <c r="M7405" s="191"/>
      <c r="N7405" s="191"/>
    </row>
    <row r="7406" spans="1:14" s="434" customFormat="1">
      <c r="A7406" s="191"/>
      <c r="B7406" s="191"/>
      <c r="C7406" s="63"/>
      <c r="D7406" s="191"/>
      <c r="E7406" s="63"/>
      <c r="F7406" s="63"/>
      <c r="G7406" s="191"/>
      <c r="H7406" s="191"/>
      <c r="I7406" s="191"/>
      <c r="J7406" s="191"/>
      <c r="K7406" s="191"/>
      <c r="L7406" s="191"/>
      <c r="M7406" s="191"/>
      <c r="N7406" s="191"/>
    </row>
    <row r="7407" spans="1:14" s="434" customFormat="1">
      <c r="A7407" s="191"/>
      <c r="B7407" s="191"/>
      <c r="C7407" s="63"/>
      <c r="D7407" s="191"/>
      <c r="E7407" s="63"/>
      <c r="F7407" s="63"/>
      <c r="G7407" s="191"/>
      <c r="H7407" s="191"/>
      <c r="I7407" s="191"/>
      <c r="J7407" s="191"/>
      <c r="K7407" s="191"/>
      <c r="L7407" s="191"/>
      <c r="M7407" s="191"/>
      <c r="N7407" s="191"/>
    </row>
    <row r="7408" spans="1:14" s="434" customFormat="1">
      <c r="A7408" s="191"/>
      <c r="B7408" s="191"/>
      <c r="C7408" s="63"/>
      <c r="D7408" s="191"/>
      <c r="E7408" s="63"/>
      <c r="F7408" s="63"/>
      <c r="G7408" s="191"/>
      <c r="H7408" s="191"/>
      <c r="I7408" s="191"/>
      <c r="J7408" s="191"/>
      <c r="K7408" s="191"/>
      <c r="L7408" s="191"/>
      <c r="M7408" s="191"/>
      <c r="N7408" s="191"/>
    </row>
    <row r="7409" spans="1:14" s="434" customFormat="1">
      <c r="A7409" s="191"/>
      <c r="B7409" s="191"/>
      <c r="C7409" s="63"/>
      <c r="D7409" s="191"/>
      <c r="E7409" s="63"/>
      <c r="F7409" s="63"/>
      <c r="G7409" s="191"/>
      <c r="H7409" s="191"/>
      <c r="I7409" s="191"/>
      <c r="J7409" s="191"/>
      <c r="K7409" s="191"/>
      <c r="L7409" s="191"/>
      <c r="M7409" s="191"/>
      <c r="N7409" s="191"/>
    </row>
    <row r="7410" spans="1:14" s="434" customFormat="1">
      <c r="A7410" s="191"/>
      <c r="B7410" s="191"/>
      <c r="C7410" s="63"/>
      <c r="D7410" s="191"/>
      <c r="E7410" s="63"/>
      <c r="F7410" s="63"/>
      <c r="G7410" s="191"/>
      <c r="H7410" s="191"/>
      <c r="I7410" s="191"/>
      <c r="J7410" s="191"/>
      <c r="K7410" s="191"/>
      <c r="L7410" s="191"/>
      <c r="M7410" s="191"/>
      <c r="N7410" s="191"/>
    </row>
    <row r="7411" spans="1:14" s="434" customFormat="1">
      <c r="A7411" s="191"/>
      <c r="B7411" s="191"/>
      <c r="C7411" s="63"/>
      <c r="D7411" s="191"/>
      <c r="E7411" s="63"/>
      <c r="F7411" s="63"/>
      <c r="G7411" s="191"/>
      <c r="H7411" s="191"/>
      <c r="I7411" s="191"/>
      <c r="J7411" s="191"/>
      <c r="K7411" s="191"/>
      <c r="L7411" s="191"/>
      <c r="M7411" s="191"/>
      <c r="N7411" s="191"/>
    </row>
    <row r="7412" spans="1:14" s="434" customFormat="1">
      <c r="A7412" s="191"/>
      <c r="B7412" s="191"/>
      <c r="C7412" s="63"/>
      <c r="D7412" s="191"/>
      <c r="E7412" s="63"/>
      <c r="F7412" s="63"/>
      <c r="G7412" s="191"/>
      <c r="H7412" s="191"/>
      <c r="I7412" s="191"/>
      <c r="J7412" s="191"/>
      <c r="K7412" s="191"/>
      <c r="L7412" s="191"/>
      <c r="M7412" s="191"/>
      <c r="N7412" s="191"/>
    </row>
    <row r="7413" spans="1:14" s="434" customFormat="1">
      <c r="A7413" s="191"/>
      <c r="B7413" s="191"/>
      <c r="C7413" s="63"/>
      <c r="D7413" s="191"/>
      <c r="E7413" s="63"/>
      <c r="F7413" s="63"/>
      <c r="G7413" s="191"/>
      <c r="H7413" s="191"/>
      <c r="I7413" s="191"/>
      <c r="J7413" s="191"/>
      <c r="K7413" s="191"/>
      <c r="L7413" s="191"/>
      <c r="M7413" s="191"/>
      <c r="N7413" s="191"/>
    </row>
    <row r="7414" spans="1:14" s="434" customFormat="1">
      <c r="A7414" s="191"/>
      <c r="B7414" s="191"/>
      <c r="C7414" s="63"/>
      <c r="D7414" s="191"/>
      <c r="E7414" s="63"/>
      <c r="F7414" s="63"/>
      <c r="G7414" s="191"/>
      <c r="H7414" s="191"/>
      <c r="I7414" s="191"/>
      <c r="J7414" s="191"/>
      <c r="K7414" s="191"/>
      <c r="L7414" s="191"/>
      <c r="M7414" s="191"/>
      <c r="N7414" s="191"/>
    </row>
    <row r="7415" spans="1:14" s="434" customFormat="1">
      <c r="A7415" s="191"/>
      <c r="B7415" s="191"/>
      <c r="C7415" s="63"/>
      <c r="D7415" s="191"/>
      <c r="E7415" s="63"/>
      <c r="F7415" s="63"/>
      <c r="G7415" s="191"/>
      <c r="H7415" s="191"/>
      <c r="I7415" s="191"/>
      <c r="J7415" s="191"/>
      <c r="K7415" s="191"/>
      <c r="L7415" s="191"/>
      <c r="M7415" s="191"/>
      <c r="N7415" s="191"/>
    </row>
    <row r="7416" spans="1:14" s="434" customFormat="1">
      <c r="A7416" s="191"/>
      <c r="B7416" s="191"/>
      <c r="C7416" s="63"/>
      <c r="D7416" s="191"/>
      <c r="E7416" s="63"/>
      <c r="F7416" s="63"/>
      <c r="G7416" s="191"/>
      <c r="H7416" s="191"/>
      <c r="I7416" s="191"/>
      <c r="J7416" s="191"/>
      <c r="K7416" s="191"/>
      <c r="L7416" s="191"/>
      <c r="M7416" s="191"/>
      <c r="N7416" s="191"/>
    </row>
    <row r="7417" spans="1:14" s="434" customFormat="1">
      <c r="A7417" s="191"/>
      <c r="B7417" s="191"/>
      <c r="C7417" s="63"/>
      <c r="D7417" s="191"/>
      <c r="E7417" s="63"/>
      <c r="F7417" s="63"/>
      <c r="G7417" s="191"/>
      <c r="H7417" s="191"/>
      <c r="I7417" s="191"/>
      <c r="J7417" s="191"/>
      <c r="K7417" s="191"/>
      <c r="L7417" s="191"/>
      <c r="M7417" s="191"/>
      <c r="N7417" s="191"/>
    </row>
    <row r="7418" spans="1:14" s="434" customFormat="1">
      <c r="A7418" s="191"/>
      <c r="B7418" s="191"/>
      <c r="C7418" s="63"/>
      <c r="D7418" s="191"/>
      <c r="E7418" s="63"/>
      <c r="F7418" s="63"/>
      <c r="G7418" s="191"/>
      <c r="H7418" s="191"/>
      <c r="I7418" s="191"/>
      <c r="J7418" s="191"/>
      <c r="K7418" s="191"/>
      <c r="L7418" s="191"/>
      <c r="M7418" s="191"/>
      <c r="N7418" s="191"/>
    </row>
    <row r="7419" spans="1:14" s="434" customFormat="1">
      <c r="A7419" s="191"/>
      <c r="B7419" s="191"/>
      <c r="C7419" s="63"/>
      <c r="D7419" s="191"/>
      <c r="E7419" s="63"/>
      <c r="F7419" s="63"/>
      <c r="G7419" s="191"/>
      <c r="H7419" s="191"/>
      <c r="I7419" s="191"/>
      <c r="J7419" s="191"/>
      <c r="K7419" s="191"/>
      <c r="L7419" s="191"/>
      <c r="M7419" s="191"/>
      <c r="N7419" s="191"/>
    </row>
    <row r="7420" spans="1:14" s="434" customFormat="1">
      <c r="A7420" s="191"/>
      <c r="B7420" s="191"/>
      <c r="C7420" s="63"/>
      <c r="D7420" s="191"/>
      <c r="E7420" s="63"/>
      <c r="F7420" s="63"/>
      <c r="G7420" s="191"/>
      <c r="H7420" s="191"/>
      <c r="I7420" s="191"/>
      <c r="J7420" s="191"/>
      <c r="K7420" s="191"/>
      <c r="L7420" s="191"/>
      <c r="M7420" s="191"/>
      <c r="N7420" s="191"/>
    </row>
    <row r="7421" spans="1:14" s="434" customFormat="1">
      <c r="A7421" s="191"/>
      <c r="B7421" s="191"/>
      <c r="C7421" s="63"/>
      <c r="D7421" s="191"/>
      <c r="E7421" s="63"/>
      <c r="F7421" s="63"/>
      <c r="G7421" s="191"/>
      <c r="H7421" s="191"/>
      <c r="I7421" s="191"/>
      <c r="J7421" s="191"/>
      <c r="K7421" s="191"/>
      <c r="L7421" s="191"/>
      <c r="M7421" s="191"/>
      <c r="N7421" s="191"/>
    </row>
    <row r="7422" spans="1:14" s="434" customFormat="1">
      <c r="A7422" s="191"/>
      <c r="B7422" s="191"/>
      <c r="C7422" s="63"/>
      <c r="D7422" s="191"/>
      <c r="E7422" s="63"/>
      <c r="F7422" s="63"/>
      <c r="G7422" s="191"/>
      <c r="H7422" s="191"/>
      <c r="I7422" s="191"/>
      <c r="J7422" s="191"/>
      <c r="K7422" s="191"/>
      <c r="L7422" s="191"/>
      <c r="M7422" s="191"/>
      <c r="N7422" s="191"/>
    </row>
    <row r="7423" spans="1:14" s="434" customFormat="1">
      <c r="A7423" s="191"/>
      <c r="B7423" s="191"/>
      <c r="C7423" s="63"/>
      <c r="D7423" s="191"/>
      <c r="E7423" s="63"/>
      <c r="F7423" s="63"/>
      <c r="G7423" s="191"/>
      <c r="H7423" s="191"/>
      <c r="I7423" s="191"/>
      <c r="J7423" s="191"/>
      <c r="K7423" s="191"/>
      <c r="L7423" s="191"/>
      <c r="M7423" s="191"/>
      <c r="N7423" s="191"/>
    </row>
    <row r="7424" spans="1:14" s="434" customFormat="1">
      <c r="A7424" s="191"/>
      <c r="B7424" s="191"/>
      <c r="C7424" s="63"/>
      <c r="D7424" s="191"/>
      <c r="E7424" s="63"/>
      <c r="F7424" s="63"/>
      <c r="G7424" s="191"/>
      <c r="H7424" s="191"/>
      <c r="I7424" s="191"/>
      <c r="J7424" s="191"/>
      <c r="K7424" s="191"/>
      <c r="L7424" s="191"/>
      <c r="M7424" s="191"/>
      <c r="N7424" s="191"/>
    </row>
    <row r="7425" spans="1:14" s="434" customFormat="1">
      <c r="A7425" s="191"/>
      <c r="B7425" s="191"/>
      <c r="C7425" s="63"/>
      <c r="D7425" s="191"/>
      <c r="E7425" s="63"/>
      <c r="F7425" s="63"/>
      <c r="G7425" s="191"/>
      <c r="H7425" s="191"/>
      <c r="I7425" s="191"/>
      <c r="J7425" s="191"/>
      <c r="K7425" s="191"/>
      <c r="L7425" s="191"/>
      <c r="M7425" s="191"/>
      <c r="N7425" s="191"/>
    </row>
    <row r="7426" spans="1:14" s="434" customFormat="1">
      <c r="A7426" s="191"/>
      <c r="B7426" s="191"/>
      <c r="C7426" s="63"/>
      <c r="D7426" s="191"/>
      <c r="E7426" s="63"/>
      <c r="F7426" s="63"/>
      <c r="G7426" s="191"/>
      <c r="H7426" s="191"/>
      <c r="I7426" s="191"/>
      <c r="J7426" s="191"/>
      <c r="K7426" s="191"/>
      <c r="L7426" s="191"/>
      <c r="M7426" s="191"/>
      <c r="N7426" s="191"/>
    </row>
    <row r="7427" spans="1:14" s="434" customFormat="1">
      <c r="A7427" s="191"/>
      <c r="B7427" s="191"/>
      <c r="C7427" s="63"/>
      <c r="D7427" s="191"/>
      <c r="E7427" s="63"/>
      <c r="F7427" s="63"/>
      <c r="G7427" s="191"/>
      <c r="H7427" s="191"/>
      <c r="I7427" s="191"/>
      <c r="J7427" s="191"/>
      <c r="K7427" s="191"/>
      <c r="L7427" s="191"/>
      <c r="M7427" s="191"/>
      <c r="N7427" s="191"/>
    </row>
    <row r="7428" spans="1:14" s="434" customFormat="1">
      <c r="A7428" s="191"/>
      <c r="B7428" s="191"/>
      <c r="C7428" s="63"/>
      <c r="D7428" s="191"/>
      <c r="E7428" s="63"/>
      <c r="F7428" s="63"/>
      <c r="G7428" s="191"/>
      <c r="H7428" s="191"/>
      <c r="I7428" s="191"/>
      <c r="J7428" s="191"/>
      <c r="K7428" s="191"/>
      <c r="L7428" s="191"/>
      <c r="M7428" s="191"/>
      <c r="N7428" s="191"/>
    </row>
    <row r="7429" spans="1:14" s="434" customFormat="1">
      <c r="A7429" s="191"/>
      <c r="B7429" s="191"/>
      <c r="C7429" s="63"/>
      <c r="D7429" s="191"/>
      <c r="E7429" s="63"/>
      <c r="F7429" s="63"/>
      <c r="G7429" s="191"/>
      <c r="H7429" s="191"/>
      <c r="I7429" s="191"/>
      <c r="J7429" s="191"/>
      <c r="K7429" s="191"/>
      <c r="L7429" s="191"/>
      <c r="M7429" s="191"/>
      <c r="N7429" s="191"/>
    </row>
    <row r="7430" spans="1:14" s="434" customFormat="1">
      <c r="A7430" s="191"/>
      <c r="B7430" s="191"/>
      <c r="C7430" s="63"/>
      <c r="D7430" s="191"/>
      <c r="E7430" s="63"/>
      <c r="F7430" s="63"/>
      <c r="G7430" s="191"/>
      <c r="H7430" s="191"/>
      <c r="I7430" s="191"/>
      <c r="J7430" s="191"/>
      <c r="K7430" s="191"/>
      <c r="L7430" s="191"/>
      <c r="M7430" s="191"/>
      <c r="N7430" s="191"/>
    </row>
    <row r="7431" spans="1:14" s="434" customFormat="1">
      <c r="A7431" s="191"/>
      <c r="B7431" s="191"/>
      <c r="C7431" s="63"/>
      <c r="D7431" s="191"/>
      <c r="E7431" s="63"/>
      <c r="F7431" s="63"/>
      <c r="G7431" s="191"/>
      <c r="H7431" s="191"/>
      <c r="I7431" s="191"/>
      <c r="J7431" s="191"/>
      <c r="K7431" s="191"/>
      <c r="L7431" s="191"/>
      <c r="M7431" s="191"/>
      <c r="N7431" s="191"/>
    </row>
    <row r="7432" spans="1:14" s="434" customFormat="1">
      <c r="A7432" s="191"/>
      <c r="B7432" s="191"/>
      <c r="C7432" s="63"/>
      <c r="D7432" s="191"/>
      <c r="E7432" s="63"/>
      <c r="F7432" s="63"/>
      <c r="G7432" s="191"/>
      <c r="H7432" s="191"/>
      <c r="I7432" s="191"/>
      <c r="J7432" s="191"/>
      <c r="K7432" s="191"/>
      <c r="L7432" s="191"/>
      <c r="M7432" s="191"/>
      <c r="N7432" s="191"/>
    </row>
    <row r="7433" spans="1:14" s="434" customFormat="1">
      <c r="A7433" s="191"/>
      <c r="B7433" s="191"/>
      <c r="C7433" s="63"/>
      <c r="D7433" s="191"/>
      <c r="E7433" s="63"/>
      <c r="F7433" s="63"/>
      <c r="G7433" s="191"/>
      <c r="H7433" s="191"/>
      <c r="I7433" s="191"/>
      <c r="J7433" s="191"/>
      <c r="K7433" s="191"/>
      <c r="L7433" s="191"/>
      <c r="M7433" s="191"/>
      <c r="N7433" s="191"/>
    </row>
    <row r="7434" spans="1:14" s="434" customFormat="1">
      <c r="A7434" s="191"/>
      <c r="B7434" s="191"/>
      <c r="C7434" s="63"/>
      <c r="D7434" s="191"/>
      <c r="E7434" s="63"/>
      <c r="F7434" s="63"/>
      <c r="G7434" s="191"/>
      <c r="H7434" s="191"/>
      <c r="I7434" s="191"/>
      <c r="J7434" s="191"/>
      <c r="K7434" s="191"/>
      <c r="L7434" s="191"/>
      <c r="M7434" s="191"/>
      <c r="N7434" s="191"/>
    </row>
    <row r="7435" spans="1:14" s="434" customFormat="1">
      <c r="A7435" s="191"/>
      <c r="B7435" s="191"/>
      <c r="C7435" s="63"/>
      <c r="D7435" s="191"/>
      <c r="E7435" s="63"/>
      <c r="F7435" s="63"/>
      <c r="G7435" s="191"/>
      <c r="H7435" s="191"/>
      <c r="I7435" s="191"/>
      <c r="J7435" s="191"/>
      <c r="K7435" s="191"/>
      <c r="L7435" s="191"/>
      <c r="M7435" s="191"/>
      <c r="N7435" s="191"/>
    </row>
    <row r="7436" spans="1:14" s="434" customFormat="1">
      <c r="A7436" s="191"/>
      <c r="B7436" s="191"/>
      <c r="C7436" s="63"/>
      <c r="D7436" s="191"/>
      <c r="E7436" s="63"/>
      <c r="F7436" s="63"/>
      <c r="G7436" s="191"/>
      <c r="H7436" s="191"/>
      <c r="I7436" s="191"/>
      <c r="J7436" s="191"/>
      <c r="K7436" s="191"/>
      <c r="L7436" s="191"/>
      <c r="M7436" s="191"/>
      <c r="N7436" s="191"/>
    </row>
    <row r="7437" spans="1:14" s="434" customFormat="1">
      <c r="A7437" s="191"/>
      <c r="B7437" s="191"/>
      <c r="C7437" s="63"/>
      <c r="D7437" s="191"/>
      <c r="E7437" s="63"/>
      <c r="F7437" s="63"/>
      <c r="G7437" s="191"/>
      <c r="H7437" s="191"/>
      <c r="I7437" s="191"/>
      <c r="J7437" s="191"/>
      <c r="K7437" s="191"/>
      <c r="L7437" s="191"/>
      <c r="M7437" s="191"/>
      <c r="N7437" s="191"/>
    </row>
    <row r="7438" spans="1:14" s="434" customFormat="1">
      <c r="A7438" s="191"/>
      <c r="B7438" s="191"/>
      <c r="C7438" s="63"/>
      <c r="D7438" s="191"/>
      <c r="E7438" s="63"/>
      <c r="F7438" s="63"/>
      <c r="G7438" s="191"/>
      <c r="H7438" s="191"/>
      <c r="I7438" s="191"/>
      <c r="J7438" s="191"/>
      <c r="K7438" s="191"/>
      <c r="L7438" s="191"/>
      <c r="M7438" s="191"/>
      <c r="N7438" s="191"/>
    </row>
    <row r="7439" spans="1:14" s="434" customFormat="1">
      <c r="A7439" s="191"/>
      <c r="B7439" s="191"/>
      <c r="C7439" s="63"/>
      <c r="D7439" s="191"/>
      <c r="E7439" s="63"/>
      <c r="F7439" s="63"/>
      <c r="G7439" s="191"/>
      <c r="H7439" s="191"/>
      <c r="I7439" s="191"/>
      <c r="J7439" s="191"/>
      <c r="K7439" s="191"/>
      <c r="L7439" s="191"/>
      <c r="M7439" s="191"/>
      <c r="N7439" s="191"/>
    </row>
    <row r="7440" spans="1:14" s="434" customFormat="1">
      <c r="A7440" s="191"/>
      <c r="B7440" s="191"/>
      <c r="C7440" s="63"/>
      <c r="D7440" s="191"/>
      <c r="E7440" s="63"/>
      <c r="F7440" s="63"/>
      <c r="G7440" s="191"/>
      <c r="H7440" s="191"/>
      <c r="I7440" s="191"/>
      <c r="J7440" s="191"/>
      <c r="K7440" s="191"/>
      <c r="L7440" s="191"/>
      <c r="M7440" s="191"/>
      <c r="N7440" s="191"/>
    </row>
    <row r="7441" spans="1:14" s="434" customFormat="1">
      <c r="A7441" s="191"/>
      <c r="B7441" s="191"/>
      <c r="C7441" s="63"/>
      <c r="D7441" s="191"/>
      <c r="E7441" s="63"/>
      <c r="F7441" s="63"/>
      <c r="G7441" s="191"/>
      <c r="H7441" s="191"/>
      <c r="I7441" s="191"/>
      <c r="J7441" s="191"/>
      <c r="K7441" s="191"/>
      <c r="L7441" s="191"/>
      <c r="M7441" s="191"/>
      <c r="N7441" s="191"/>
    </row>
    <row r="7442" spans="1:14" s="434" customFormat="1">
      <c r="A7442" s="191"/>
      <c r="B7442" s="191"/>
      <c r="C7442" s="63"/>
      <c r="D7442" s="191"/>
      <c r="E7442" s="63"/>
      <c r="F7442" s="63"/>
      <c r="G7442" s="191"/>
      <c r="H7442" s="191"/>
      <c r="I7442" s="191"/>
      <c r="J7442" s="191"/>
      <c r="K7442" s="191"/>
      <c r="L7442" s="191"/>
      <c r="M7442" s="191"/>
      <c r="N7442" s="191"/>
    </row>
    <row r="7443" spans="1:14" s="434" customFormat="1">
      <c r="A7443" s="191"/>
      <c r="B7443" s="191"/>
      <c r="C7443" s="63"/>
      <c r="D7443" s="191"/>
      <c r="E7443" s="63"/>
      <c r="F7443" s="63"/>
      <c r="G7443" s="191"/>
      <c r="H7443" s="191"/>
      <c r="I7443" s="191"/>
      <c r="J7443" s="191"/>
      <c r="K7443" s="191"/>
      <c r="L7443" s="191"/>
      <c r="M7443" s="191"/>
      <c r="N7443" s="191"/>
    </row>
    <row r="7444" spans="1:14" s="434" customFormat="1">
      <c r="A7444" s="191"/>
      <c r="B7444" s="191"/>
      <c r="C7444" s="63"/>
      <c r="D7444" s="191"/>
      <c r="E7444" s="63"/>
      <c r="F7444" s="63"/>
      <c r="G7444" s="191"/>
      <c r="H7444" s="191"/>
      <c r="I7444" s="191"/>
      <c r="J7444" s="191"/>
      <c r="K7444" s="191"/>
      <c r="L7444" s="191"/>
      <c r="M7444" s="191"/>
      <c r="N7444" s="191"/>
    </row>
    <row r="7445" spans="1:14" s="434" customFormat="1">
      <c r="A7445" s="191"/>
      <c r="B7445" s="191"/>
      <c r="C7445" s="63"/>
      <c r="D7445" s="191"/>
      <c r="E7445" s="63"/>
      <c r="F7445" s="63"/>
      <c r="G7445" s="191"/>
      <c r="H7445" s="191"/>
      <c r="I7445" s="191"/>
      <c r="J7445" s="191"/>
      <c r="K7445" s="191"/>
      <c r="L7445" s="191"/>
      <c r="M7445" s="191"/>
      <c r="N7445" s="191"/>
    </row>
    <row r="7446" spans="1:14" s="434" customFormat="1">
      <c r="A7446" s="191"/>
      <c r="B7446" s="191"/>
      <c r="C7446" s="63"/>
      <c r="D7446" s="191"/>
      <c r="E7446" s="63"/>
      <c r="F7446" s="63"/>
      <c r="G7446" s="191"/>
      <c r="H7446" s="191"/>
      <c r="I7446" s="191"/>
      <c r="J7446" s="191"/>
      <c r="K7446" s="191"/>
      <c r="L7446" s="191"/>
      <c r="M7446" s="191"/>
      <c r="N7446" s="191"/>
    </row>
    <row r="7447" spans="1:14" s="434" customFormat="1">
      <c r="A7447" s="191"/>
      <c r="B7447" s="191"/>
      <c r="C7447" s="63"/>
      <c r="D7447" s="191"/>
      <c r="E7447" s="63"/>
      <c r="F7447" s="63"/>
      <c r="G7447" s="191"/>
      <c r="H7447" s="191"/>
      <c r="I7447" s="191"/>
      <c r="J7447" s="191"/>
      <c r="K7447" s="191"/>
      <c r="L7447" s="191"/>
      <c r="M7447" s="191"/>
      <c r="N7447" s="191"/>
    </row>
    <row r="7448" spans="1:14" s="434" customFormat="1">
      <c r="A7448" s="191"/>
      <c r="B7448" s="191"/>
      <c r="C7448" s="63"/>
      <c r="D7448" s="191"/>
      <c r="E7448" s="63"/>
      <c r="F7448" s="63"/>
      <c r="G7448" s="191"/>
      <c r="H7448" s="191"/>
      <c r="I7448" s="191"/>
      <c r="J7448" s="191"/>
      <c r="K7448" s="191"/>
      <c r="L7448" s="191"/>
      <c r="M7448" s="191"/>
      <c r="N7448" s="191"/>
    </row>
    <row r="7449" spans="1:14" s="434" customFormat="1">
      <c r="A7449" s="191"/>
      <c r="B7449" s="191"/>
      <c r="C7449" s="63"/>
      <c r="D7449" s="191"/>
      <c r="E7449" s="63"/>
      <c r="F7449" s="63"/>
      <c r="G7449" s="191"/>
      <c r="H7449" s="191"/>
      <c r="I7449" s="191"/>
      <c r="J7449" s="191"/>
      <c r="K7449" s="191"/>
      <c r="L7449" s="191"/>
      <c r="M7449" s="191"/>
      <c r="N7449" s="191"/>
    </row>
    <row r="7450" spans="1:14" s="434" customFormat="1">
      <c r="A7450" s="191"/>
      <c r="B7450" s="191"/>
      <c r="C7450" s="63"/>
      <c r="D7450" s="191"/>
      <c r="E7450" s="63"/>
      <c r="F7450" s="63"/>
      <c r="G7450" s="191"/>
      <c r="H7450" s="191"/>
      <c r="I7450" s="191"/>
      <c r="J7450" s="191"/>
      <c r="K7450" s="191"/>
      <c r="L7450" s="191"/>
      <c r="M7450" s="191"/>
      <c r="N7450" s="191"/>
    </row>
    <row r="7451" spans="1:14" s="434" customFormat="1">
      <c r="A7451" s="191"/>
      <c r="B7451" s="191"/>
      <c r="C7451" s="63"/>
      <c r="D7451" s="191"/>
      <c r="E7451" s="63"/>
      <c r="F7451" s="63"/>
      <c r="G7451" s="191"/>
      <c r="H7451" s="191"/>
      <c r="I7451" s="191"/>
      <c r="J7451" s="191"/>
      <c r="K7451" s="191"/>
      <c r="L7451" s="191"/>
      <c r="M7451" s="191"/>
      <c r="N7451" s="191"/>
    </row>
    <row r="7452" spans="1:14" s="434" customFormat="1">
      <c r="A7452" s="191"/>
      <c r="B7452" s="191"/>
      <c r="C7452" s="63"/>
      <c r="D7452" s="191"/>
      <c r="E7452" s="63"/>
      <c r="F7452" s="63"/>
      <c r="G7452" s="191"/>
      <c r="H7452" s="191"/>
      <c r="I7452" s="191"/>
      <c r="J7452" s="191"/>
      <c r="K7452" s="191"/>
      <c r="L7452" s="191"/>
      <c r="M7452" s="191"/>
      <c r="N7452" s="191"/>
    </row>
    <row r="7453" spans="1:14" s="434" customFormat="1">
      <c r="A7453" s="191"/>
      <c r="B7453" s="191"/>
      <c r="C7453" s="63"/>
      <c r="D7453" s="191"/>
      <c r="E7453" s="63"/>
      <c r="F7453" s="63"/>
      <c r="G7453" s="191"/>
      <c r="H7453" s="191"/>
      <c r="I7453" s="191"/>
      <c r="J7453" s="191"/>
      <c r="K7453" s="191"/>
      <c r="L7453" s="191"/>
      <c r="M7453" s="191"/>
      <c r="N7453" s="191"/>
    </row>
    <row r="7454" spans="1:14" s="434" customFormat="1">
      <c r="A7454" s="191"/>
      <c r="B7454" s="191"/>
      <c r="C7454" s="63"/>
      <c r="D7454" s="191"/>
      <c r="E7454" s="63"/>
      <c r="F7454" s="63"/>
      <c r="G7454" s="191"/>
      <c r="H7454" s="191"/>
      <c r="I7454" s="191"/>
      <c r="J7454" s="191"/>
      <c r="K7454" s="191"/>
      <c r="L7454" s="191"/>
      <c r="M7454" s="191"/>
      <c r="N7454" s="191"/>
    </row>
    <row r="7455" spans="1:14" s="434" customFormat="1">
      <c r="A7455" s="191"/>
      <c r="B7455" s="191"/>
      <c r="C7455" s="63"/>
      <c r="D7455" s="191"/>
      <c r="E7455" s="63"/>
      <c r="F7455" s="63"/>
      <c r="G7455" s="191"/>
      <c r="H7455" s="191"/>
      <c r="I7455" s="191"/>
      <c r="J7455" s="191"/>
      <c r="K7455" s="191"/>
      <c r="L7455" s="191"/>
      <c r="M7455" s="191"/>
      <c r="N7455" s="191"/>
    </row>
    <row r="7456" spans="1:14" s="434" customFormat="1">
      <c r="A7456" s="191"/>
      <c r="B7456" s="191"/>
      <c r="C7456" s="63"/>
      <c r="D7456" s="191"/>
      <c r="E7456" s="63"/>
      <c r="F7456" s="63"/>
      <c r="G7456" s="191"/>
      <c r="H7456" s="191"/>
      <c r="I7456" s="191"/>
      <c r="J7456" s="191"/>
      <c r="K7456" s="191"/>
      <c r="L7456" s="191"/>
      <c r="M7456" s="191"/>
      <c r="N7456" s="191"/>
    </row>
    <row r="7457" spans="1:14" s="434" customFormat="1">
      <c r="A7457" s="191"/>
      <c r="B7457" s="191"/>
      <c r="C7457" s="63"/>
      <c r="D7457" s="191"/>
      <c r="E7457" s="63"/>
      <c r="F7457" s="63"/>
      <c r="G7457" s="191"/>
      <c r="H7457" s="191"/>
      <c r="I7457" s="191"/>
      <c r="J7457" s="191"/>
      <c r="K7457" s="191"/>
      <c r="L7457" s="191"/>
      <c r="M7457" s="191"/>
      <c r="N7457" s="191"/>
    </row>
    <row r="7458" spans="1:14" s="434" customFormat="1">
      <c r="A7458" s="191"/>
      <c r="B7458" s="191"/>
      <c r="C7458" s="63"/>
      <c r="D7458" s="191"/>
      <c r="E7458" s="63"/>
      <c r="F7458" s="63"/>
      <c r="G7458" s="191"/>
      <c r="H7458" s="191"/>
      <c r="I7458" s="191"/>
      <c r="J7458" s="191"/>
      <c r="K7458" s="191"/>
      <c r="L7458" s="191"/>
      <c r="M7458" s="191"/>
      <c r="N7458" s="191"/>
    </row>
    <row r="7459" spans="1:14" s="434" customFormat="1">
      <c r="A7459" s="191"/>
      <c r="B7459" s="191"/>
      <c r="C7459" s="63"/>
      <c r="D7459" s="191"/>
      <c r="E7459" s="63"/>
      <c r="F7459" s="63"/>
      <c r="G7459" s="191"/>
      <c r="H7459" s="191"/>
      <c r="I7459" s="191"/>
      <c r="J7459" s="191"/>
      <c r="K7459" s="191"/>
      <c r="L7459" s="191"/>
      <c r="M7459" s="191"/>
      <c r="N7459" s="191"/>
    </row>
    <row r="7460" spans="1:14" s="434" customFormat="1">
      <c r="A7460" s="191"/>
      <c r="B7460" s="191"/>
      <c r="C7460" s="63"/>
      <c r="D7460" s="191"/>
      <c r="E7460" s="63"/>
      <c r="F7460" s="63"/>
      <c r="G7460" s="191"/>
      <c r="H7460" s="191"/>
      <c r="I7460" s="191"/>
      <c r="J7460" s="191"/>
      <c r="K7460" s="191"/>
      <c r="L7460" s="191"/>
      <c r="M7460" s="191"/>
      <c r="N7460" s="191"/>
    </row>
    <row r="7461" spans="1:14" s="434" customFormat="1">
      <c r="A7461" s="191"/>
      <c r="B7461" s="191"/>
      <c r="C7461" s="63"/>
      <c r="D7461" s="191"/>
      <c r="E7461" s="63"/>
      <c r="F7461" s="63"/>
      <c r="G7461" s="191"/>
      <c r="H7461" s="191"/>
      <c r="I7461" s="191"/>
      <c r="J7461" s="191"/>
      <c r="K7461" s="191"/>
      <c r="L7461" s="191"/>
      <c r="M7461" s="191"/>
      <c r="N7461" s="191"/>
    </row>
    <row r="7462" spans="1:14" s="434" customFormat="1">
      <c r="A7462" s="191"/>
      <c r="B7462" s="191"/>
      <c r="C7462" s="63"/>
      <c r="D7462" s="191"/>
      <c r="E7462" s="63"/>
      <c r="F7462" s="63"/>
      <c r="G7462" s="191"/>
      <c r="H7462" s="191"/>
      <c r="I7462" s="191"/>
      <c r="J7462" s="191"/>
      <c r="K7462" s="191"/>
      <c r="L7462" s="191"/>
      <c r="M7462" s="191"/>
      <c r="N7462" s="191"/>
    </row>
    <row r="7463" spans="1:14" s="434" customFormat="1">
      <c r="A7463" s="191"/>
      <c r="B7463" s="191"/>
      <c r="C7463" s="63"/>
      <c r="D7463" s="191"/>
      <c r="E7463" s="63"/>
      <c r="F7463" s="63"/>
      <c r="G7463" s="191"/>
      <c r="H7463" s="191"/>
      <c r="I7463" s="191"/>
      <c r="J7463" s="191"/>
      <c r="K7463" s="191"/>
      <c r="L7463" s="191"/>
      <c r="M7463" s="191"/>
      <c r="N7463" s="191"/>
    </row>
    <row r="7464" spans="1:14" s="434" customFormat="1">
      <c r="A7464" s="191"/>
      <c r="B7464" s="191"/>
      <c r="C7464" s="63"/>
      <c r="D7464" s="191"/>
      <c r="E7464" s="63"/>
      <c r="F7464" s="63"/>
      <c r="G7464" s="191"/>
      <c r="H7464" s="191"/>
      <c r="I7464" s="191"/>
      <c r="J7464" s="191"/>
      <c r="K7464" s="191"/>
      <c r="L7464" s="191"/>
      <c r="M7464" s="191"/>
      <c r="N7464" s="191"/>
    </row>
    <row r="7465" spans="1:14" s="434" customFormat="1">
      <c r="A7465" s="191"/>
      <c r="B7465" s="191"/>
      <c r="C7465" s="63"/>
      <c r="D7465" s="191"/>
      <c r="E7465" s="63"/>
      <c r="F7465" s="63"/>
      <c r="G7465" s="191"/>
      <c r="H7465" s="191"/>
      <c r="I7465" s="191"/>
      <c r="J7465" s="191"/>
      <c r="K7465" s="191"/>
      <c r="L7465" s="191"/>
      <c r="M7465" s="191"/>
      <c r="N7465" s="191"/>
    </row>
    <row r="7466" spans="1:14" s="434" customFormat="1">
      <c r="A7466" s="191"/>
      <c r="B7466" s="191"/>
      <c r="C7466" s="63"/>
      <c r="D7466" s="191"/>
      <c r="E7466" s="63"/>
      <c r="F7466" s="63"/>
      <c r="G7466" s="191"/>
      <c r="H7466" s="191"/>
      <c r="I7466" s="191"/>
      <c r="J7466" s="191"/>
      <c r="K7466" s="191"/>
      <c r="L7466" s="191"/>
      <c r="M7466" s="191"/>
      <c r="N7466" s="191"/>
    </row>
    <row r="7467" spans="1:14" s="434" customFormat="1">
      <c r="A7467" s="191"/>
      <c r="B7467" s="191"/>
      <c r="C7467" s="63"/>
      <c r="D7467" s="191"/>
      <c r="E7467" s="63"/>
      <c r="F7467" s="63"/>
      <c r="G7467" s="191"/>
      <c r="H7467" s="191"/>
      <c r="I7467" s="191"/>
      <c r="J7467" s="191"/>
      <c r="K7467" s="191"/>
      <c r="L7467" s="191"/>
      <c r="M7467" s="191"/>
      <c r="N7467" s="191"/>
    </row>
    <row r="7468" spans="1:14" s="434" customFormat="1">
      <c r="A7468" s="191"/>
      <c r="B7468" s="191"/>
      <c r="C7468" s="63"/>
      <c r="D7468" s="191"/>
      <c r="E7468" s="63"/>
      <c r="F7468" s="63"/>
      <c r="G7468" s="191"/>
      <c r="H7468" s="191"/>
      <c r="I7468" s="191"/>
      <c r="J7468" s="191"/>
      <c r="K7468" s="191"/>
      <c r="L7468" s="191"/>
      <c r="M7468" s="191"/>
      <c r="N7468" s="191"/>
    </row>
    <row r="7469" spans="1:14" s="434" customFormat="1">
      <c r="A7469" s="191"/>
      <c r="B7469" s="191"/>
      <c r="C7469" s="63"/>
      <c r="D7469" s="191"/>
      <c r="E7469" s="63"/>
      <c r="F7469" s="63"/>
      <c r="G7469" s="191"/>
      <c r="H7469" s="191"/>
      <c r="I7469" s="191"/>
      <c r="J7469" s="191"/>
      <c r="K7469" s="191"/>
      <c r="L7469" s="191"/>
      <c r="M7469" s="191"/>
      <c r="N7469" s="191"/>
    </row>
    <row r="7470" spans="1:14" s="434" customFormat="1">
      <c r="A7470" s="191"/>
      <c r="B7470" s="191"/>
      <c r="C7470" s="63"/>
      <c r="D7470" s="191"/>
      <c r="E7470" s="63"/>
      <c r="F7470" s="63"/>
      <c r="G7470" s="191"/>
      <c r="H7470" s="191"/>
      <c r="I7470" s="191"/>
      <c r="J7470" s="191"/>
      <c r="K7470" s="191"/>
      <c r="L7470" s="191"/>
      <c r="M7470" s="191"/>
      <c r="N7470" s="191"/>
    </row>
    <row r="7471" spans="1:14" s="434" customFormat="1">
      <c r="A7471" s="191"/>
      <c r="B7471" s="191"/>
      <c r="C7471" s="63"/>
      <c r="D7471" s="191"/>
      <c r="E7471" s="63"/>
      <c r="F7471" s="63"/>
      <c r="G7471" s="191"/>
      <c r="H7471" s="191"/>
      <c r="I7471" s="191"/>
      <c r="J7471" s="191"/>
      <c r="K7471" s="191"/>
      <c r="L7471" s="191"/>
      <c r="M7471" s="191"/>
      <c r="N7471" s="191"/>
    </row>
    <row r="7472" spans="1:14" s="434" customFormat="1">
      <c r="A7472" s="191"/>
      <c r="B7472" s="191"/>
      <c r="C7472" s="63"/>
      <c r="D7472" s="191"/>
      <c r="E7472" s="63"/>
      <c r="F7472" s="63"/>
      <c r="G7472" s="191"/>
      <c r="H7472" s="191"/>
      <c r="I7472" s="191"/>
      <c r="J7472" s="191"/>
      <c r="K7472" s="191"/>
      <c r="L7472" s="191"/>
      <c r="M7472" s="191"/>
      <c r="N7472" s="191"/>
    </row>
    <row r="7473" spans="1:14" s="434" customFormat="1">
      <c r="A7473" s="191"/>
      <c r="B7473" s="191"/>
      <c r="C7473" s="63"/>
      <c r="D7473" s="191"/>
      <c r="E7473" s="63"/>
      <c r="F7473" s="63"/>
      <c r="G7473" s="191"/>
      <c r="H7473" s="191"/>
      <c r="I7473" s="191"/>
      <c r="J7473" s="191"/>
      <c r="K7473" s="191"/>
      <c r="L7473" s="191"/>
      <c r="M7473" s="191"/>
      <c r="N7473" s="191"/>
    </row>
    <row r="7474" spans="1:14" s="434" customFormat="1">
      <c r="A7474" s="191"/>
      <c r="B7474" s="191"/>
      <c r="C7474" s="63"/>
      <c r="D7474" s="191"/>
      <c r="E7474" s="63"/>
      <c r="F7474" s="63"/>
      <c r="G7474" s="191"/>
      <c r="H7474" s="191"/>
      <c r="I7474" s="191"/>
      <c r="J7474" s="191"/>
      <c r="K7474" s="191"/>
      <c r="L7474" s="191"/>
      <c r="M7474" s="191"/>
      <c r="N7474" s="191"/>
    </row>
    <row r="7475" spans="1:14" s="434" customFormat="1">
      <c r="A7475" s="191"/>
      <c r="B7475" s="191"/>
      <c r="C7475" s="63"/>
      <c r="D7475" s="191"/>
      <c r="E7475" s="63"/>
      <c r="F7475" s="63"/>
      <c r="G7475" s="191"/>
      <c r="H7475" s="191"/>
      <c r="I7475" s="191"/>
      <c r="J7475" s="191"/>
      <c r="K7475" s="191"/>
      <c r="L7475" s="191"/>
      <c r="M7475" s="191"/>
      <c r="N7475" s="191"/>
    </row>
    <row r="7476" spans="1:14" s="434" customFormat="1">
      <c r="A7476" s="191"/>
      <c r="B7476" s="191"/>
      <c r="C7476" s="63"/>
      <c r="D7476" s="191"/>
      <c r="E7476" s="63"/>
      <c r="F7476" s="63"/>
      <c r="G7476" s="191"/>
      <c r="H7476" s="191"/>
      <c r="I7476" s="191"/>
      <c r="J7476" s="191"/>
      <c r="K7476" s="191"/>
      <c r="L7476" s="191"/>
      <c r="M7476" s="191"/>
      <c r="N7476" s="191"/>
    </row>
    <row r="7477" spans="1:14" s="434" customFormat="1">
      <c r="A7477" s="191"/>
      <c r="B7477" s="191"/>
      <c r="C7477" s="63"/>
      <c r="D7477" s="191"/>
      <c r="E7477" s="63"/>
      <c r="F7477" s="63"/>
      <c r="G7477" s="191"/>
      <c r="H7477" s="191"/>
      <c r="I7477" s="191"/>
      <c r="J7477" s="191"/>
      <c r="K7477" s="191"/>
      <c r="L7477" s="191"/>
      <c r="M7477" s="191"/>
      <c r="N7477" s="191"/>
    </row>
    <row r="7478" spans="1:14" s="434" customFormat="1">
      <c r="A7478" s="191"/>
      <c r="B7478" s="191"/>
      <c r="C7478" s="63"/>
      <c r="D7478" s="191"/>
      <c r="E7478" s="63"/>
      <c r="F7478" s="63"/>
      <c r="G7478" s="191"/>
      <c r="H7478" s="191"/>
      <c r="I7478" s="191"/>
      <c r="J7478" s="191"/>
      <c r="K7478" s="191"/>
      <c r="L7478" s="191"/>
      <c r="M7478" s="191"/>
      <c r="N7478" s="191"/>
    </row>
    <row r="7479" spans="1:14" s="434" customFormat="1">
      <c r="A7479" s="191"/>
      <c r="B7479" s="191"/>
      <c r="C7479" s="63"/>
      <c r="D7479" s="191"/>
      <c r="E7479" s="63"/>
      <c r="F7479" s="63"/>
      <c r="G7479" s="191"/>
      <c r="H7479" s="191"/>
      <c r="I7479" s="191"/>
      <c r="J7479" s="191"/>
      <c r="K7479" s="191"/>
      <c r="L7479" s="191"/>
      <c r="M7479" s="191"/>
      <c r="N7479" s="191"/>
    </row>
    <row r="7480" spans="1:14" s="434" customFormat="1">
      <c r="A7480" s="191"/>
      <c r="B7480" s="191"/>
      <c r="C7480" s="63"/>
      <c r="D7480" s="191"/>
      <c r="E7480" s="63"/>
      <c r="F7480" s="63"/>
      <c r="G7480" s="191"/>
      <c r="H7480" s="191"/>
      <c r="I7480" s="191"/>
      <c r="J7480" s="191"/>
      <c r="K7480" s="191"/>
      <c r="L7480" s="191"/>
      <c r="M7480" s="191"/>
      <c r="N7480" s="191"/>
    </row>
    <row r="7481" spans="1:14" s="434" customFormat="1">
      <c r="A7481" s="191"/>
      <c r="B7481" s="191"/>
      <c r="C7481" s="63"/>
      <c r="D7481" s="191"/>
      <c r="E7481" s="63"/>
      <c r="F7481" s="63"/>
      <c r="G7481" s="191"/>
      <c r="H7481" s="191"/>
      <c r="I7481" s="191"/>
      <c r="J7481" s="191"/>
      <c r="K7481" s="191"/>
      <c r="L7481" s="191"/>
      <c r="M7481" s="191"/>
      <c r="N7481" s="191"/>
    </row>
    <row r="7482" spans="1:14" s="434" customFormat="1">
      <c r="A7482" s="191"/>
      <c r="B7482" s="191"/>
      <c r="C7482" s="63"/>
      <c r="D7482" s="191"/>
      <c r="E7482" s="63"/>
      <c r="F7482" s="63"/>
      <c r="G7482" s="191"/>
      <c r="H7482" s="191"/>
      <c r="I7482" s="191"/>
      <c r="J7482" s="191"/>
      <c r="K7482" s="191"/>
      <c r="L7482" s="191"/>
      <c r="M7482" s="191"/>
      <c r="N7482" s="191"/>
    </row>
    <row r="7483" spans="1:14" s="434" customFormat="1">
      <c r="A7483" s="191"/>
      <c r="B7483" s="191"/>
      <c r="C7483" s="63"/>
      <c r="D7483" s="191"/>
      <c r="E7483" s="63"/>
      <c r="F7483" s="63"/>
      <c r="G7483" s="191"/>
      <c r="H7483" s="191"/>
      <c r="I7483" s="191"/>
      <c r="J7483" s="191"/>
      <c r="K7483" s="191"/>
      <c r="L7483" s="191"/>
      <c r="M7483" s="191"/>
      <c r="N7483" s="191"/>
    </row>
    <row r="7484" spans="1:14" s="434" customFormat="1">
      <c r="A7484" s="191"/>
      <c r="B7484" s="191"/>
      <c r="C7484" s="63"/>
      <c r="D7484" s="191"/>
      <c r="E7484" s="63"/>
      <c r="F7484" s="63"/>
      <c r="G7484" s="191"/>
      <c r="H7484" s="191"/>
      <c r="I7484" s="191"/>
      <c r="J7484" s="191"/>
      <c r="K7484" s="191"/>
      <c r="L7484" s="191"/>
      <c r="M7484" s="191"/>
      <c r="N7484" s="191"/>
    </row>
    <row r="7485" spans="1:14" s="434" customFormat="1">
      <c r="A7485" s="191"/>
      <c r="B7485" s="191"/>
      <c r="C7485" s="63"/>
      <c r="D7485" s="191"/>
      <c r="E7485" s="63"/>
      <c r="F7485" s="63"/>
      <c r="G7485" s="191"/>
      <c r="H7485" s="191"/>
      <c r="I7485" s="191"/>
      <c r="J7485" s="191"/>
      <c r="K7485" s="191"/>
      <c r="L7485" s="191"/>
      <c r="M7485" s="191"/>
      <c r="N7485" s="191"/>
    </row>
    <row r="7486" spans="1:14" s="434" customFormat="1">
      <c r="A7486" s="191"/>
      <c r="B7486" s="191"/>
      <c r="C7486" s="63"/>
      <c r="D7486" s="191"/>
      <c r="E7486" s="63"/>
      <c r="F7486" s="63"/>
      <c r="G7486" s="191"/>
      <c r="H7486" s="191"/>
      <c r="I7486" s="191"/>
      <c r="J7486" s="191"/>
      <c r="K7486" s="191"/>
      <c r="L7486" s="191"/>
      <c r="M7486" s="191"/>
      <c r="N7486" s="191"/>
    </row>
    <row r="7487" spans="1:14" s="434" customFormat="1">
      <c r="A7487" s="191"/>
      <c r="B7487" s="191"/>
      <c r="C7487" s="63"/>
      <c r="D7487" s="191"/>
      <c r="E7487" s="63"/>
      <c r="F7487" s="63"/>
      <c r="G7487" s="191"/>
      <c r="H7487" s="191"/>
      <c r="I7487" s="191"/>
      <c r="J7487" s="191"/>
      <c r="K7487" s="191"/>
      <c r="L7487" s="191"/>
      <c r="M7487" s="191"/>
      <c r="N7487" s="191"/>
    </row>
    <row r="7488" spans="1:14" s="434" customFormat="1">
      <c r="A7488" s="191"/>
      <c r="B7488" s="191"/>
      <c r="C7488" s="63"/>
      <c r="D7488" s="191"/>
      <c r="E7488" s="63"/>
      <c r="F7488" s="63"/>
      <c r="G7488" s="191"/>
      <c r="H7488" s="191"/>
      <c r="I7488" s="191"/>
      <c r="J7488" s="191"/>
      <c r="K7488" s="191"/>
      <c r="L7488" s="191"/>
      <c r="M7488" s="191"/>
      <c r="N7488" s="191"/>
    </row>
    <row r="7489" spans="1:14" s="434" customFormat="1">
      <c r="A7489" s="191"/>
      <c r="B7489" s="191"/>
      <c r="C7489" s="63"/>
      <c r="D7489" s="191"/>
      <c r="E7489" s="63"/>
      <c r="F7489" s="63"/>
      <c r="G7489" s="191"/>
      <c r="H7489" s="191"/>
      <c r="I7489" s="191"/>
      <c r="J7489" s="191"/>
      <c r="K7489" s="191"/>
      <c r="L7489" s="191"/>
      <c r="M7489" s="191"/>
      <c r="N7489" s="191"/>
    </row>
    <row r="7490" spans="1:14" s="434" customFormat="1">
      <c r="A7490" s="191"/>
      <c r="B7490" s="191"/>
      <c r="C7490" s="63"/>
      <c r="D7490" s="191"/>
      <c r="E7490" s="63"/>
      <c r="F7490" s="63"/>
      <c r="G7490" s="191"/>
      <c r="H7490" s="191"/>
      <c r="I7490" s="191"/>
      <c r="J7490" s="191"/>
      <c r="K7490" s="191"/>
      <c r="L7490" s="191"/>
      <c r="M7490" s="191"/>
      <c r="N7490" s="191"/>
    </row>
    <row r="7491" spans="1:14" s="434" customFormat="1">
      <c r="A7491" s="191"/>
      <c r="B7491" s="191"/>
      <c r="C7491" s="63"/>
      <c r="D7491" s="191"/>
      <c r="E7491" s="63"/>
      <c r="F7491" s="63"/>
      <c r="G7491" s="191"/>
      <c r="H7491" s="191"/>
      <c r="I7491" s="191"/>
      <c r="J7491" s="191"/>
      <c r="K7491" s="191"/>
      <c r="L7491" s="191"/>
      <c r="M7491" s="191"/>
      <c r="N7491" s="191"/>
    </row>
    <row r="7492" spans="1:14" s="434" customFormat="1">
      <c r="A7492" s="191"/>
      <c r="B7492" s="191"/>
      <c r="C7492" s="63"/>
      <c r="D7492" s="191"/>
      <c r="E7492" s="63"/>
      <c r="F7492" s="63"/>
      <c r="G7492" s="191"/>
      <c r="H7492" s="191"/>
      <c r="I7492" s="191"/>
      <c r="J7492" s="191"/>
      <c r="K7492" s="191"/>
      <c r="L7492" s="191"/>
      <c r="M7492" s="191"/>
      <c r="N7492" s="191"/>
    </row>
    <row r="7493" spans="1:14" s="434" customFormat="1">
      <c r="A7493" s="191"/>
      <c r="B7493" s="191"/>
      <c r="C7493" s="63"/>
      <c r="D7493" s="191"/>
      <c r="E7493" s="63"/>
      <c r="F7493" s="63"/>
      <c r="G7493" s="191"/>
      <c r="H7493" s="191"/>
      <c r="I7493" s="191"/>
      <c r="J7493" s="191"/>
      <c r="K7493" s="191"/>
      <c r="L7493" s="191"/>
      <c r="M7493" s="191"/>
      <c r="N7493" s="191"/>
    </row>
    <row r="7494" spans="1:14" s="434" customFormat="1">
      <c r="A7494" s="191"/>
      <c r="B7494" s="191"/>
      <c r="C7494" s="63"/>
      <c r="D7494" s="191"/>
      <c r="E7494" s="63"/>
      <c r="F7494" s="63"/>
      <c r="G7494" s="191"/>
      <c r="H7494" s="191"/>
      <c r="I7494" s="191"/>
      <c r="J7494" s="191"/>
      <c r="K7494" s="191"/>
      <c r="L7494" s="191"/>
      <c r="M7494" s="191"/>
      <c r="N7494" s="191"/>
    </row>
    <row r="7495" spans="1:14" s="434" customFormat="1">
      <c r="A7495" s="191"/>
      <c r="B7495" s="191"/>
      <c r="C7495" s="63"/>
      <c r="D7495" s="191"/>
      <c r="E7495" s="63"/>
      <c r="F7495" s="63"/>
      <c r="G7495" s="191"/>
      <c r="H7495" s="191"/>
      <c r="I7495" s="191"/>
      <c r="J7495" s="191"/>
      <c r="K7495" s="191"/>
      <c r="L7495" s="191"/>
      <c r="M7495" s="191"/>
      <c r="N7495" s="191"/>
    </row>
    <row r="7496" spans="1:14" s="434" customFormat="1">
      <c r="A7496" s="191"/>
      <c r="B7496" s="191"/>
      <c r="C7496" s="63"/>
      <c r="D7496" s="191"/>
      <c r="E7496" s="63"/>
      <c r="F7496" s="63"/>
      <c r="G7496" s="191"/>
      <c r="H7496" s="191"/>
      <c r="I7496" s="191"/>
      <c r="J7496" s="191"/>
      <c r="K7496" s="191"/>
      <c r="L7496" s="191"/>
      <c r="M7496" s="191"/>
      <c r="N7496" s="191"/>
    </row>
    <row r="7497" spans="1:14" s="434" customFormat="1">
      <c r="A7497" s="191"/>
      <c r="B7497" s="191"/>
      <c r="C7497" s="63"/>
      <c r="D7497" s="191"/>
      <c r="E7497" s="63"/>
      <c r="F7497" s="63"/>
      <c r="G7497" s="191"/>
      <c r="H7497" s="191"/>
      <c r="I7497" s="191"/>
      <c r="J7497" s="191"/>
      <c r="K7497" s="191"/>
      <c r="L7497" s="191"/>
      <c r="M7497" s="191"/>
      <c r="N7497" s="191"/>
    </row>
    <row r="7498" spans="1:14" s="434" customFormat="1">
      <c r="A7498" s="191"/>
      <c r="B7498" s="191"/>
      <c r="C7498" s="63"/>
      <c r="D7498" s="191"/>
      <c r="E7498" s="63"/>
      <c r="F7498" s="63"/>
      <c r="G7498" s="191"/>
      <c r="H7498" s="191"/>
      <c r="I7498" s="191"/>
      <c r="J7498" s="191"/>
      <c r="K7498" s="191"/>
      <c r="L7498" s="191"/>
      <c r="M7498" s="191"/>
      <c r="N7498" s="191"/>
    </row>
    <row r="7499" spans="1:14" s="434" customFormat="1">
      <c r="A7499" s="191"/>
      <c r="B7499" s="191"/>
      <c r="C7499" s="63"/>
      <c r="D7499" s="191"/>
      <c r="E7499" s="63"/>
      <c r="F7499" s="63"/>
      <c r="G7499" s="191"/>
      <c r="H7499" s="191"/>
      <c r="I7499" s="191"/>
      <c r="J7499" s="191"/>
      <c r="K7499" s="191"/>
      <c r="L7499" s="191"/>
      <c r="M7499" s="191"/>
      <c r="N7499" s="191"/>
    </row>
    <row r="7500" spans="1:14" s="434" customFormat="1">
      <c r="A7500" s="191"/>
      <c r="B7500" s="191"/>
      <c r="C7500" s="63"/>
      <c r="D7500" s="191"/>
      <c r="E7500" s="63"/>
      <c r="F7500" s="63"/>
      <c r="G7500" s="191"/>
      <c r="H7500" s="191"/>
      <c r="I7500" s="191"/>
      <c r="J7500" s="191"/>
      <c r="K7500" s="191"/>
      <c r="L7500" s="191"/>
      <c r="M7500" s="191"/>
      <c r="N7500" s="191"/>
    </row>
    <row r="7501" spans="1:14" s="434" customFormat="1">
      <c r="A7501" s="191"/>
      <c r="B7501" s="191"/>
      <c r="C7501" s="63"/>
      <c r="D7501" s="191"/>
      <c r="E7501" s="63"/>
      <c r="F7501" s="63"/>
      <c r="G7501" s="191"/>
      <c r="H7501" s="191"/>
      <c r="I7501" s="191"/>
      <c r="J7501" s="191"/>
      <c r="K7501" s="191"/>
      <c r="L7501" s="191"/>
      <c r="M7501" s="191"/>
      <c r="N7501" s="191"/>
    </row>
    <row r="7502" spans="1:14" s="434" customFormat="1">
      <c r="A7502" s="191"/>
      <c r="B7502" s="191"/>
      <c r="C7502" s="63"/>
      <c r="D7502" s="191"/>
      <c r="E7502" s="63"/>
      <c r="F7502" s="63"/>
      <c r="G7502" s="191"/>
      <c r="H7502" s="191"/>
      <c r="I7502" s="191"/>
      <c r="J7502" s="191"/>
      <c r="K7502" s="191"/>
      <c r="L7502" s="191"/>
      <c r="M7502" s="191"/>
      <c r="N7502" s="191"/>
    </row>
    <row r="7503" spans="1:14" s="434" customFormat="1">
      <c r="A7503" s="191"/>
      <c r="B7503" s="191"/>
      <c r="C7503" s="63"/>
      <c r="D7503" s="191"/>
      <c r="E7503" s="63"/>
      <c r="F7503" s="63"/>
      <c r="G7503" s="191"/>
      <c r="H7503" s="191"/>
      <c r="I7503" s="191"/>
      <c r="J7503" s="191"/>
      <c r="K7503" s="191"/>
      <c r="L7503" s="191"/>
      <c r="M7503" s="191"/>
      <c r="N7503" s="191"/>
    </row>
    <row r="7504" spans="1:14" s="434" customFormat="1">
      <c r="A7504" s="191"/>
      <c r="B7504" s="191"/>
      <c r="C7504" s="63"/>
      <c r="D7504" s="191"/>
      <c r="E7504" s="63"/>
      <c r="F7504" s="63"/>
      <c r="G7504" s="191"/>
      <c r="H7504" s="191"/>
      <c r="I7504" s="191"/>
      <c r="J7504" s="191"/>
      <c r="K7504" s="191"/>
      <c r="L7504" s="191"/>
      <c r="M7504" s="191"/>
      <c r="N7504" s="191"/>
    </row>
    <row r="7505" spans="1:14" s="434" customFormat="1">
      <c r="A7505" s="191"/>
      <c r="B7505" s="191"/>
      <c r="C7505" s="63"/>
      <c r="D7505" s="191"/>
      <c r="E7505" s="63"/>
      <c r="F7505" s="63"/>
      <c r="G7505" s="191"/>
      <c r="H7505" s="191"/>
      <c r="I7505" s="191"/>
      <c r="J7505" s="191"/>
      <c r="K7505" s="191"/>
      <c r="L7505" s="191"/>
      <c r="M7505" s="191"/>
      <c r="N7505" s="191"/>
    </row>
    <row r="7506" spans="1:14" s="434" customFormat="1">
      <c r="A7506" s="191"/>
      <c r="B7506" s="191"/>
      <c r="C7506" s="63"/>
      <c r="D7506" s="191"/>
      <c r="E7506" s="63"/>
      <c r="F7506" s="63"/>
      <c r="G7506" s="191"/>
      <c r="H7506" s="191"/>
      <c r="I7506" s="191"/>
      <c r="J7506" s="191"/>
      <c r="K7506" s="191"/>
      <c r="L7506" s="191"/>
      <c r="M7506" s="191"/>
      <c r="N7506" s="191"/>
    </row>
    <row r="7507" spans="1:14" s="434" customFormat="1">
      <c r="A7507" s="191"/>
      <c r="B7507" s="191"/>
      <c r="C7507" s="63"/>
      <c r="D7507" s="191"/>
      <c r="E7507" s="63"/>
      <c r="F7507" s="63"/>
      <c r="G7507" s="191"/>
      <c r="H7507" s="191"/>
      <c r="I7507" s="191"/>
      <c r="J7507" s="191"/>
      <c r="K7507" s="191"/>
      <c r="L7507" s="191"/>
      <c r="M7507" s="191"/>
      <c r="N7507" s="191"/>
    </row>
    <row r="7508" spans="1:14" s="434" customFormat="1">
      <c r="A7508" s="191"/>
      <c r="B7508" s="191"/>
      <c r="C7508" s="63"/>
      <c r="D7508" s="191"/>
      <c r="E7508" s="63"/>
      <c r="F7508" s="63"/>
      <c r="G7508" s="191"/>
      <c r="H7508" s="191"/>
      <c r="I7508" s="191"/>
      <c r="J7508" s="191"/>
      <c r="K7508" s="191"/>
      <c r="L7508" s="191"/>
      <c r="M7508" s="191"/>
      <c r="N7508" s="191"/>
    </row>
    <row r="7509" spans="1:14" s="434" customFormat="1">
      <c r="A7509" s="191"/>
      <c r="B7509" s="191"/>
      <c r="C7509" s="63"/>
      <c r="D7509" s="191"/>
      <c r="E7509" s="63"/>
      <c r="F7509" s="63"/>
      <c r="G7509" s="191"/>
      <c r="H7509" s="191"/>
      <c r="I7509" s="191"/>
      <c r="J7509" s="191"/>
      <c r="K7509" s="191"/>
      <c r="L7509" s="191"/>
      <c r="M7509" s="191"/>
      <c r="N7509" s="191"/>
    </row>
    <row r="7510" spans="1:14" s="434" customFormat="1">
      <c r="A7510" s="191"/>
      <c r="B7510" s="191"/>
      <c r="C7510" s="63"/>
      <c r="D7510" s="191"/>
      <c r="E7510" s="63"/>
      <c r="F7510" s="63"/>
      <c r="G7510" s="191"/>
      <c r="H7510" s="191"/>
      <c r="I7510" s="191"/>
      <c r="J7510" s="191"/>
      <c r="K7510" s="191"/>
      <c r="L7510" s="191"/>
      <c r="M7510" s="191"/>
      <c r="N7510" s="191"/>
    </row>
    <row r="7511" spans="1:14" s="434" customFormat="1">
      <c r="A7511" s="191"/>
      <c r="B7511" s="191"/>
      <c r="C7511" s="63"/>
      <c r="D7511" s="191"/>
      <c r="E7511" s="63"/>
      <c r="F7511" s="63"/>
      <c r="G7511" s="191"/>
      <c r="H7511" s="191"/>
      <c r="I7511" s="191"/>
      <c r="J7511" s="191"/>
      <c r="K7511" s="191"/>
      <c r="L7511" s="191"/>
      <c r="M7511" s="191"/>
      <c r="N7511" s="191"/>
    </row>
    <row r="7512" spans="1:14" s="434" customFormat="1">
      <c r="A7512" s="191"/>
      <c r="B7512" s="191"/>
      <c r="C7512" s="63"/>
      <c r="D7512" s="191"/>
      <c r="E7512" s="63"/>
      <c r="F7512" s="63"/>
      <c r="G7512" s="191"/>
      <c r="H7512" s="191"/>
      <c r="I7512" s="191"/>
      <c r="J7512" s="191"/>
      <c r="K7512" s="191"/>
      <c r="L7512" s="191"/>
      <c r="M7512" s="191"/>
      <c r="N7512" s="191"/>
    </row>
    <row r="7513" spans="1:14" s="434" customFormat="1">
      <c r="A7513" s="191"/>
      <c r="B7513" s="191"/>
      <c r="C7513" s="63"/>
      <c r="D7513" s="191"/>
      <c r="E7513" s="63"/>
      <c r="F7513" s="63"/>
      <c r="G7513" s="191"/>
      <c r="H7513" s="191"/>
      <c r="I7513" s="191"/>
      <c r="J7513" s="191"/>
      <c r="K7513" s="191"/>
      <c r="L7513" s="191"/>
      <c r="M7513" s="191"/>
      <c r="N7513" s="191"/>
    </row>
    <row r="7514" spans="1:14" s="434" customFormat="1">
      <c r="A7514" s="191"/>
      <c r="B7514" s="191"/>
      <c r="C7514" s="63"/>
      <c r="D7514" s="191"/>
      <c r="E7514" s="63"/>
      <c r="F7514" s="63"/>
      <c r="G7514" s="191"/>
      <c r="H7514" s="191"/>
      <c r="I7514" s="191"/>
      <c r="J7514" s="191"/>
      <c r="K7514" s="191"/>
      <c r="L7514" s="191"/>
      <c r="M7514" s="191"/>
      <c r="N7514" s="191"/>
    </row>
    <row r="7515" spans="1:14" s="434" customFormat="1">
      <c r="A7515" s="191"/>
      <c r="B7515" s="191"/>
      <c r="C7515" s="63"/>
      <c r="D7515" s="191"/>
      <c r="E7515" s="63"/>
      <c r="F7515" s="63"/>
      <c r="G7515" s="191"/>
      <c r="H7515" s="191"/>
      <c r="I7515" s="191"/>
      <c r="J7515" s="191"/>
      <c r="K7515" s="191"/>
      <c r="L7515" s="191"/>
      <c r="M7515" s="191"/>
      <c r="N7515" s="191"/>
    </row>
    <row r="7516" spans="1:14" s="434" customFormat="1">
      <c r="A7516" s="191"/>
      <c r="B7516" s="191"/>
      <c r="C7516" s="63"/>
      <c r="D7516" s="191"/>
      <c r="E7516" s="63"/>
      <c r="F7516" s="63"/>
      <c r="G7516" s="191"/>
      <c r="H7516" s="191"/>
      <c r="I7516" s="191"/>
      <c r="J7516" s="191"/>
      <c r="K7516" s="191"/>
      <c r="L7516" s="191"/>
      <c r="M7516" s="191"/>
      <c r="N7516" s="191"/>
    </row>
    <row r="7517" spans="1:14" s="434" customFormat="1">
      <c r="A7517" s="191"/>
      <c r="B7517" s="191"/>
      <c r="C7517" s="63"/>
      <c r="D7517" s="191"/>
      <c r="E7517" s="63"/>
      <c r="F7517" s="63"/>
      <c r="G7517" s="191"/>
      <c r="H7517" s="191"/>
      <c r="I7517" s="191"/>
      <c r="J7517" s="191"/>
      <c r="K7517" s="191"/>
      <c r="L7517" s="191"/>
      <c r="M7517" s="191"/>
      <c r="N7517" s="191"/>
    </row>
    <row r="7518" spans="1:14" s="434" customFormat="1">
      <c r="A7518" s="191"/>
      <c r="B7518" s="191"/>
      <c r="C7518" s="63"/>
      <c r="D7518" s="191"/>
      <c r="E7518" s="63"/>
      <c r="F7518" s="63"/>
      <c r="G7518" s="191"/>
      <c r="H7518" s="191"/>
      <c r="I7518" s="191"/>
      <c r="J7518" s="191"/>
      <c r="K7518" s="191"/>
      <c r="L7518" s="191"/>
      <c r="M7518" s="191"/>
      <c r="N7518" s="191"/>
    </row>
    <row r="7519" spans="1:14" s="434" customFormat="1">
      <c r="A7519" s="191"/>
      <c r="B7519" s="191"/>
      <c r="C7519" s="63"/>
      <c r="D7519" s="191"/>
      <c r="E7519" s="63"/>
      <c r="F7519" s="63"/>
      <c r="G7519" s="191"/>
      <c r="H7519" s="191"/>
      <c r="I7519" s="191"/>
      <c r="J7519" s="191"/>
      <c r="K7519" s="191"/>
      <c r="L7519" s="191"/>
      <c r="M7519" s="191"/>
      <c r="N7519" s="191"/>
    </row>
    <row r="7520" spans="1:14" s="434" customFormat="1">
      <c r="A7520" s="191"/>
      <c r="B7520" s="191"/>
      <c r="C7520" s="63"/>
      <c r="D7520" s="191"/>
      <c r="E7520" s="63"/>
      <c r="F7520" s="63"/>
      <c r="G7520" s="191"/>
      <c r="H7520" s="191"/>
      <c r="I7520" s="191"/>
      <c r="J7520" s="191"/>
      <c r="K7520" s="191"/>
      <c r="L7520" s="191"/>
      <c r="M7520" s="191"/>
      <c r="N7520" s="191"/>
    </row>
    <row r="7521" spans="1:14" s="434" customFormat="1">
      <c r="A7521" s="191"/>
      <c r="B7521" s="191"/>
      <c r="C7521" s="63"/>
      <c r="D7521" s="191"/>
      <c r="E7521" s="63"/>
      <c r="F7521" s="63"/>
      <c r="G7521" s="191"/>
      <c r="H7521" s="191"/>
      <c r="I7521" s="191"/>
      <c r="J7521" s="191"/>
      <c r="K7521" s="191"/>
      <c r="L7521" s="191"/>
      <c r="M7521" s="191"/>
      <c r="N7521" s="191"/>
    </row>
    <row r="7522" spans="1:14" s="434" customFormat="1">
      <c r="A7522" s="191"/>
      <c r="B7522" s="191"/>
      <c r="C7522" s="63"/>
      <c r="D7522" s="191"/>
      <c r="E7522" s="63"/>
      <c r="F7522" s="63"/>
      <c r="G7522" s="191"/>
      <c r="H7522" s="191"/>
      <c r="I7522" s="191"/>
      <c r="J7522" s="191"/>
      <c r="K7522" s="191"/>
      <c r="L7522" s="191"/>
      <c r="M7522" s="191"/>
      <c r="N7522" s="191"/>
    </row>
    <row r="7523" spans="1:14" s="434" customFormat="1">
      <c r="A7523" s="191"/>
      <c r="B7523" s="191"/>
      <c r="C7523" s="63"/>
      <c r="D7523" s="191"/>
      <c r="E7523" s="63"/>
      <c r="F7523" s="63"/>
      <c r="G7523" s="191"/>
      <c r="H7523" s="191"/>
      <c r="I7523" s="191"/>
      <c r="J7523" s="191"/>
      <c r="K7523" s="191"/>
      <c r="L7523" s="191"/>
      <c r="M7523" s="191"/>
      <c r="N7523" s="191"/>
    </row>
    <row r="7524" spans="1:14" s="434" customFormat="1">
      <c r="A7524" s="191"/>
      <c r="B7524" s="191"/>
      <c r="C7524" s="63"/>
      <c r="D7524" s="191"/>
      <c r="E7524" s="63"/>
      <c r="F7524" s="63"/>
      <c r="G7524" s="191"/>
      <c r="H7524" s="191"/>
      <c r="I7524" s="191"/>
      <c r="J7524" s="191"/>
      <c r="K7524" s="191"/>
      <c r="L7524" s="191"/>
      <c r="M7524" s="191"/>
      <c r="N7524" s="191"/>
    </row>
    <row r="7525" spans="1:14" s="434" customFormat="1">
      <c r="A7525" s="191"/>
      <c r="B7525" s="191"/>
      <c r="C7525" s="63"/>
      <c r="D7525" s="191"/>
      <c r="E7525" s="63"/>
      <c r="F7525" s="63"/>
      <c r="G7525" s="191"/>
      <c r="H7525" s="191"/>
      <c r="I7525" s="191"/>
      <c r="J7525" s="191"/>
      <c r="K7525" s="191"/>
      <c r="L7525" s="191"/>
      <c r="M7525" s="191"/>
      <c r="N7525" s="191"/>
    </row>
    <row r="7526" spans="1:14" s="434" customFormat="1">
      <c r="A7526" s="191"/>
      <c r="B7526" s="191"/>
      <c r="C7526" s="63"/>
      <c r="D7526" s="191"/>
      <c r="E7526" s="63"/>
      <c r="F7526" s="63"/>
      <c r="G7526" s="191"/>
      <c r="H7526" s="191"/>
      <c r="I7526" s="191"/>
      <c r="J7526" s="191"/>
      <c r="K7526" s="191"/>
      <c r="L7526" s="191"/>
      <c r="M7526" s="191"/>
      <c r="N7526" s="191"/>
    </row>
    <row r="7527" spans="1:14" s="434" customFormat="1">
      <c r="A7527" s="191"/>
      <c r="B7527" s="191"/>
      <c r="C7527" s="63"/>
      <c r="D7527" s="191"/>
      <c r="E7527" s="63"/>
      <c r="F7527" s="63"/>
      <c r="G7527" s="191"/>
      <c r="H7527" s="191"/>
      <c r="I7527" s="191"/>
      <c r="J7527" s="191"/>
      <c r="K7527" s="191"/>
      <c r="L7527" s="191"/>
      <c r="M7527" s="191"/>
      <c r="N7527" s="191"/>
    </row>
    <row r="7528" spans="1:14" s="434" customFormat="1">
      <c r="A7528" s="191"/>
      <c r="B7528" s="191"/>
      <c r="C7528" s="63"/>
      <c r="D7528" s="191"/>
      <c r="E7528" s="63"/>
      <c r="F7528" s="63"/>
      <c r="G7528" s="191"/>
      <c r="H7528" s="191"/>
      <c r="I7528" s="191"/>
      <c r="J7528" s="191"/>
      <c r="K7528" s="191"/>
      <c r="L7528" s="191"/>
      <c r="M7528" s="191"/>
      <c r="N7528" s="191"/>
    </row>
    <row r="7529" spans="1:14" s="434" customFormat="1">
      <c r="A7529" s="191"/>
      <c r="B7529" s="191"/>
      <c r="C7529" s="63"/>
      <c r="D7529" s="191"/>
      <c r="E7529" s="63"/>
      <c r="F7529" s="63"/>
      <c r="G7529" s="191"/>
      <c r="H7529" s="191"/>
      <c r="I7529" s="191"/>
      <c r="J7529" s="191"/>
      <c r="K7529" s="191"/>
      <c r="L7529" s="191"/>
      <c r="M7529" s="191"/>
      <c r="N7529" s="191"/>
    </row>
    <row r="7530" spans="1:14" s="434" customFormat="1">
      <c r="A7530" s="191"/>
      <c r="B7530" s="191"/>
      <c r="C7530" s="63"/>
      <c r="D7530" s="191"/>
      <c r="E7530" s="63"/>
      <c r="F7530" s="63"/>
      <c r="G7530" s="191"/>
      <c r="H7530" s="191"/>
      <c r="I7530" s="191"/>
      <c r="J7530" s="191"/>
      <c r="K7530" s="191"/>
      <c r="L7530" s="191"/>
      <c r="M7530" s="191"/>
      <c r="N7530" s="191"/>
    </row>
    <row r="7531" spans="1:14" s="434" customFormat="1">
      <c r="A7531" s="191"/>
      <c r="B7531" s="191"/>
      <c r="C7531" s="63"/>
      <c r="D7531" s="191"/>
      <c r="E7531" s="63"/>
      <c r="F7531" s="63"/>
      <c r="G7531" s="191"/>
      <c r="H7531" s="191"/>
      <c r="I7531" s="191"/>
      <c r="J7531" s="191"/>
      <c r="K7531" s="191"/>
      <c r="L7531" s="191"/>
      <c r="M7531" s="191"/>
      <c r="N7531" s="191"/>
    </row>
    <row r="7532" spans="1:14" s="434" customFormat="1">
      <c r="A7532" s="191"/>
      <c r="B7532" s="191"/>
      <c r="C7532" s="63"/>
      <c r="D7532" s="191"/>
      <c r="E7532" s="63"/>
      <c r="F7532" s="63"/>
      <c r="G7532" s="191"/>
      <c r="H7532" s="191"/>
      <c r="I7532" s="191"/>
      <c r="J7532" s="191"/>
      <c r="K7532" s="191"/>
      <c r="L7532" s="191"/>
      <c r="M7532" s="191"/>
      <c r="N7532" s="191"/>
    </row>
    <row r="7533" spans="1:14" s="434" customFormat="1">
      <c r="A7533" s="191"/>
      <c r="B7533" s="191"/>
      <c r="C7533" s="63"/>
      <c r="D7533" s="191"/>
      <c r="E7533" s="63"/>
      <c r="F7533" s="63"/>
      <c r="G7533" s="191"/>
      <c r="H7533" s="191"/>
      <c r="I7533" s="191"/>
      <c r="J7533" s="191"/>
      <c r="K7533" s="191"/>
      <c r="L7533" s="191"/>
      <c r="M7533" s="191"/>
      <c r="N7533" s="191"/>
    </row>
    <row r="7534" spans="1:14" s="434" customFormat="1">
      <c r="A7534" s="191"/>
      <c r="B7534" s="191"/>
      <c r="C7534" s="63"/>
      <c r="D7534" s="191"/>
      <c r="E7534" s="63"/>
      <c r="F7534" s="63"/>
      <c r="G7534" s="191"/>
      <c r="H7534" s="191"/>
      <c r="I7534" s="191"/>
      <c r="J7534" s="191"/>
      <c r="K7534" s="191"/>
      <c r="L7534" s="191"/>
      <c r="M7534" s="191"/>
      <c r="N7534" s="191"/>
    </row>
    <row r="7535" spans="1:14" s="434" customFormat="1">
      <c r="A7535" s="191"/>
      <c r="B7535" s="191"/>
      <c r="C7535" s="63"/>
      <c r="D7535" s="191"/>
      <c r="E7535" s="63"/>
      <c r="F7535" s="63"/>
      <c r="G7535" s="191"/>
      <c r="H7535" s="191"/>
      <c r="I7535" s="191"/>
      <c r="J7535" s="191"/>
      <c r="K7535" s="191"/>
      <c r="L7535" s="191"/>
      <c r="M7535" s="191"/>
      <c r="N7535" s="191"/>
    </row>
    <row r="7536" spans="1:14" s="434" customFormat="1">
      <c r="A7536" s="191"/>
      <c r="B7536" s="191"/>
      <c r="C7536" s="63"/>
      <c r="D7536" s="191"/>
      <c r="E7536" s="63"/>
      <c r="F7536" s="63"/>
      <c r="G7536" s="191"/>
      <c r="H7536" s="191"/>
      <c r="I7536" s="191"/>
      <c r="J7536" s="191"/>
      <c r="K7536" s="191"/>
      <c r="L7536" s="191"/>
      <c r="M7536" s="191"/>
      <c r="N7536" s="191"/>
    </row>
    <row r="7537" spans="1:14" s="434" customFormat="1">
      <c r="A7537" s="191"/>
      <c r="B7537" s="191"/>
      <c r="C7537" s="63"/>
      <c r="D7537" s="191"/>
      <c r="E7537" s="63"/>
      <c r="F7537" s="63"/>
      <c r="G7537" s="191"/>
      <c r="H7537" s="191"/>
      <c r="I7537" s="191"/>
      <c r="J7537" s="191"/>
      <c r="K7537" s="191"/>
      <c r="L7537" s="191"/>
      <c r="M7537" s="191"/>
      <c r="N7537" s="191"/>
    </row>
    <row r="7538" spans="1:14" s="434" customFormat="1">
      <c r="A7538" s="191"/>
      <c r="B7538" s="191"/>
      <c r="C7538" s="63"/>
      <c r="D7538" s="191"/>
      <c r="E7538" s="63"/>
      <c r="F7538" s="63"/>
      <c r="G7538" s="191"/>
      <c r="H7538" s="191"/>
      <c r="I7538" s="191"/>
      <c r="J7538" s="191"/>
      <c r="K7538" s="191"/>
      <c r="L7538" s="191"/>
      <c r="M7538" s="191"/>
      <c r="N7538" s="191"/>
    </row>
    <row r="7539" spans="1:14" s="434" customFormat="1">
      <c r="A7539" s="191"/>
      <c r="B7539" s="191"/>
      <c r="C7539" s="63"/>
      <c r="D7539" s="191"/>
      <c r="E7539" s="63"/>
      <c r="F7539" s="63"/>
      <c r="G7539" s="191"/>
      <c r="H7539" s="191"/>
      <c r="I7539" s="191"/>
      <c r="J7539" s="191"/>
      <c r="K7539" s="191"/>
      <c r="L7539" s="191"/>
      <c r="M7539" s="191"/>
      <c r="N7539" s="191"/>
    </row>
    <row r="7540" spans="1:14" s="434" customFormat="1">
      <c r="A7540" s="191"/>
      <c r="B7540" s="191"/>
      <c r="C7540" s="63"/>
      <c r="D7540" s="191"/>
      <c r="E7540" s="63"/>
      <c r="F7540" s="63"/>
      <c r="G7540" s="191"/>
      <c r="H7540" s="191"/>
      <c r="I7540" s="191"/>
      <c r="J7540" s="191"/>
      <c r="K7540" s="191"/>
      <c r="L7540" s="191"/>
      <c r="M7540" s="191"/>
      <c r="N7540" s="191"/>
    </row>
    <row r="7541" spans="1:14" s="434" customFormat="1">
      <c r="A7541" s="191"/>
      <c r="B7541" s="191"/>
      <c r="C7541" s="63"/>
      <c r="D7541" s="191"/>
      <c r="E7541" s="63"/>
      <c r="F7541" s="63"/>
      <c r="G7541" s="191"/>
      <c r="H7541" s="191"/>
      <c r="I7541" s="191"/>
      <c r="J7541" s="191"/>
      <c r="K7541" s="191"/>
      <c r="L7541" s="191"/>
      <c r="M7541" s="191"/>
      <c r="N7541" s="191"/>
    </row>
    <row r="7542" spans="1:14" s="434" customFormat="1">
      <c r="A7542" s="191"/>
      <c r="B7542" s="191"/>
      <c r="C7542" s="63"/>
      <c r="D7542" s="191"/>
      <c r="E7542" s="63"/>
      <c r="F7542" s="63"/>
      <c r="G7542" s="191"/>
      <c r="H7542" s="191"/>
      <c r="I7542" s="191"/>
      <c r="J7542" s="191"/>
      <c r="K7542" s="191"/>
      <c r="L7542" s="191"/>
      <c r="M7542" s="191"/>
      <c r="N7542" s="191"/>
    </row>
    <row r="7543" spans="1:14" s="434" customFormat="1">
      <c r="A7543" s="191"/>
      <c r="B7543" s="191"/>
      <c r="C7543" s="63"/>
      <c r="D7543" s="191"/>
      <c r="E7543" s="63"/>
      <c r="F7543" s="63"/>
      <c r="G7543" s="191"/>
      <c r="H7543" s="191"/>
      <c r="I7543" s="191"/>
      <c r="J7543" s="191"/>
      <c r="K7543" s="191"/>
      <c r="L7543" s="191"/>
      <c r="M7543" s="191"/>
      <c r="N7543" s="191"/>
    </row>
    <row r="7544" spans="1:14" s="434" customFormat="1">
      <c r="A7544" s="191"/>
      <c r="B7544" s="191"/>
      <c r="C7544" s="63"/>
      <c r="D7544" s="191"/>
      <c r="E7544" s="63"/>
      <c r="F7544" s="63"/>
      <c r="G7544" s="191"/>
      <c r="H7544" s="191"/>
      <c r="I7544" s="191"/>
      <c r="J7544" s="191"/>
      <c r="K7544" s="191"/>
      <c r="L7544" s="191"/>
      <c r="M7544" s="191"/>
      <c r="N7544" s="191"/>
    </row>
    <row r="7545" spans="1:14" s="434" customFormat="1">
      <c r="A7545" s="191"/>
      <c r="B7545" s="191"/>
      <c r="C7545" s="63"/>
      <c r="D7545" s="191"/>
      <c r="E7545" s="63"/>
      <c r="F7545" s="63"/>
      <c r="G7545" s="191"/>
      <c r="H7545" s="191"/>
      <c r="I7545" s="191"/>
      <c r="J7545" s="191"/>
      <c r="K7545" s="191"/>
      <c r="L7545" s="191"/>
      <c r="M7545" s="191"/>
      <c r="N7545" s="191"/>
    </row>
    <row r="7546" spans="1:14" s="434" customFormat="1">
      <c r="A7546" s="191"/>
      <c r="B7546" s="191"/>
      <c r="C7546" s="63"/>
      <c r="D7546" s="191"/>
      <c r="E7546" s="63"/>
      <c r="F7546" s="63"/>
      <c r="G7546" s="191"/>
      <c r="H7546" s="191"/>
      <c r="I7546" s="191"/>
      <c r="J7546" s="191"/>
      <c r="K7546" s="191"/>
      <c r="L7546" s="191"/>
      <c r="M7546" s="191"/>
      <c r="N7546" s="191"/>
    </row>
    <row r="7547" spans="1:14" s="434" customFormat="1">
      <c r="A7547" s="191"/>
      <c r="B7547" s="191"/>
      <c r="C7547" s="63"/>
      <c r="D7547" s="191"/>
      <c r="E7547" s="63"/>
      <c r="F7547" s="63"/>
      <c r="G7547" s="191"/>
      <c r="H7547" s="191"/>
      <c r="I7547" s="191"/>
      <c r="J7547" s="191"/>
      <c r="K7547" s="191"/>
      <c r="L7547" s="191"/>
      <c r="M7547" s="191"/>
      <c r="N7547" s="191"/>
    </row>
    <row r="7548" spans="1:14" s="434" customFormat="1">
      <c r="A7548" s="191"/>
      <c r="B7548" s="191"/>
      <c r="C7548" s="63"/>
      <c r="D7548" s="191"/>
      <c r="E7548" s="63"/>
      <c r="F7548" s="63"/>
      <c r="G7548" s="191"/>
      <c r="H7548" s="191"/>
      <c r="I7548" s="191"/>
      <c r="J7548" s="191"/>
      <c r="K7548" s="191"/>
      <c r="L7548" s="191"/>
      <c r="M7548" s="191"/>
      <c r="N7548" s="191"/>
    </row>
    <row r="7549" spans="1:14" s="434" customFormat="1">
      <c r="A7549" s="191"/>
      <c r="B7549" s="191"/>
      <c r="C7549" s="63"/>
      <c r="D7549" s="191"/>
      <c r="E7549" s="63"/>
      <c r="F7549" s="63"/>
      <c r="G7549" s="191"/>
      <c r="H7549" s="191"/>
      <c r="I7549" s="191"/>
      <c r="J7549" s="191"/>
      <c r="K7549" s="191"/>
      <c r="L7549" s="191"/>
      <c r="M7549" s="191"/>
      <c r="N7549" s="191"/>
    </row>
    <row r="7550" spans="1:14" s="434" customFormat="1">
      <c r="A7550" s="191"/>
      <c r="B7550" s="191"/>
      <c r="C7550" s="63"/>
      <c r="D7550" s="191"/>
      <c r="E7550" s="63"/>
      <c r="F7550" s="63"/>
      <c r="G7550" s="191"/>
      <c r="H7550" s="191"/>
      <c r="I7550" s="191"/>
      <c r="J7550" s="191"/>
      <c r="K7550" s="191"/>
      <c r="L7550" s="191"/>
      <c r="M7550" s="191"/>
      <c r="N7550" s="191"/>
    </row>
    <row r="7551" spans="1:14" s="434" customFormat="1">
      <c r="A7551" s="191"/>
      <c r="B7551" s="191"/>
      <c r="C7551" s="63"/>
      <c r="D7551" s="191"/>
      <c r="E7551" s="63"/>
      <c r="F7551" s="63"/>
      <c r="G7551" s="191"/>
      <c r="H7551" s="191"/>
      <c r="I7551" s="191"/>
      <c r="J7551" s="191"/>
      <c r="K7551" s="191"/>
      <c r="L7551" s="191"/>
      <c r="M7551" s="191"/>
      <c r="N7551" s="191"/>
    </row>
    <row r="7552" spans="1:14" s="434" customFormat="1">
      <c r="A7552" s="191"/>
      <c r="B7552" s="191"/>
      <c r="C7552" s="63"/>
      <c r="D7552" s="191"/>
      <c r="E7552" s="63"/>
      <c r="F7552" s="63"/>
      <c r="G7552" s="191"/>
      <c r="H7552" s="191"/>
      <c r="I7552" s="191"/>
      <c r="J7552" s="191"/>
      <c r="K7552" s="191"/>
      <c r="L7552" s="191"/>
      <c r="M7552" s="191"/>
      <c r="N7552" s="191"/>
    </row>
    <row r="7553" spans="1:14" s="434" customFormat="1">
      <c r="A7553" s="191"/>
      <c r="B7553" s="191"/>
      <c r="C7553" s="63"/>
      <c r="D7553" s="191"/>
      <c r="E7553" s="63"/>
      <c r="F7553" s="63"/>
      <c r="G7553" s="191"/>
      <c r="H7553" s="191"/>
      <c r="I7553" s="191"/>
      <c r="J7553" s="191"/>
      <c r="K7553" s="191"/>
      <c r="L7553" s="191"/>
      <c r="M7553" s="191"/>
      <c r="N7553" s="191"/>
    </row>
    <row r="7554" spans="1:14" s="434" customFormat="1">
      <c r="A7554" s="191"/>
      <c r="B7554" s="191"/>
      <c r="C7554" s="63"/>
      <c r="D7554" s="191"/>
      <c r="E7554" s="63"/>
      <c r="F7554" s="63"/>
      <c r="G7554" s="191"/>
      <c r="H7554" s="191"/>
      <c r="I7554" s="191"/>
      <c r="J7554" s="191"/>
      <c r="K7554" s="191"/>
      <c r="L7554" s="191"/>
      <c r="M7554" s="191"/>
      <c r="N7554" s="191"/>
    </row>
    <row r="7555" spans="1:14" s="434" customFormat="1">
      <c r="A7555" s="191"/>
      <c r="B7555" s="191"/>
      <c r="C7555" s="63"/>
      <c r="D7555" s="191"/>
      <c r="E7555" s="63"/>
      <c r="F7555" s="63"/>
      <c r="G7555" s="191"/>
      <c r="H7555" s="191"/>
      <c r="I7555" s="191"/>
      <c r="J7555" s="191"/>
      <c r="K7555" s="191"/>
      <c r="L7555" s="191"/>
      <c r="M7555" s="191"/>
      <c r="N7555" s="191"/>
    </row>
    <row r="7556" spans="1:14" s="434" customFormat="1">
      <c r="A7556" s="191"/>
      <c r="B7556" s="191"/>
      <c r="C7556" s="63"/>
      <c r="D7556" s="191"/>
      <c r="E7556" s="63"/>
      <c r="F7556" s="63"/>
      <c r="G7556" s="191"/>
      <c r="H7556" s="191"/>
      <c r="I7556" s="191"/>
      <c r="J7556" s="191"/>
      <c r="K7556" s="191"/>
      <c r="L7556" s="191"/>
      <c r="M7556" s="191"/>
      <c r="N7556" s="191"/>
    </row>
    <row r="7557" spans="1:14" s="434" customFormat="1">
      <c r="A7557" s="191"/>
      <c r="B7557" s="191"/>
      <c r="C7557" s="63"/>
      <c r="D7557" s="191"/>
      <c r="E7557" s="63"/>
      <c r="F7557" s="63"/>
      <c r="G7557" s="191"/>
      <c r="H7557" s="191"/>
      <c r="I7557" s="191"/>
      <c r="J7557" s="191"/>
      <c r="K7557" s="191"/>
      <c r="L7557" s="191"/>
      <c r="M7557" s="191"/>
      <c r="N7557" s="191"/>
    </row>
    <row r="7558" spans="1:14" s="434" customFormat="1">
      <c r="A7558" s="191"/>
      <c r="B7558" s="191"/>
      <c r="C7558" s="63"/>
      <c r="D7558" s="191"/>
      <c r="E7558" s="63"/>
      <c r="F7558" s="63"/>
      <c r="G7558" s="191"/>
      <c r="H7558" s="191"/>
      <c r="I7558" s="191"/>
      <c r="J7558" s="191"/>
      <c r="K7558" s="191"/>
      <c r="L7558" s="191"/>
      <c r="M7558" s="191"/>
      <c r="N7558" s="191"/>
    </row>
    <row r="7559" spans="1:14" s="434" customFormat="1">
      <c r="A7559" s="191"/>
      <c r="B7559" s="191"/>
      <c r="C7559" s="63"/>
      <c r="D7559" s="191"/>
      <c r="E7559" s="63"/>
      <c r="F7559" s="63"/>
      <c r="G7559" s="191"/>
      <c r="H7559" s="191"/>
      <c r="I7559" s="191"/>
      <c r="J7559" s="191"/>
      <c r="K7559" s="191"/>
      <c r="L7559" s="191"/>
      <c r="M7559" s="191"/>
      <c r="N7559" s="191"/>
    </row>
    <row r="7560" spans="1:14" s="434" customFormat="1">
      <c r="A7560" s="191"/>
      <c r="B7560" s="191"/>
      <c r="C7560" s="63"/>
      <c r="D7560" s="191"/>
      <c r="E7560" s="63"/>
      <c r="F7560" s="63"/>
      <c r="G7560" s="191"/>
      <c r="H7560" s="191"/>
      <c r="I7560" s="191"/>
      <c r="J7560" s="191"/>
      <c r="K7560" s="191"/>
      <c r="L7560" s="191"/>
      <c r="M7560" s="191"/>
      <c r="N7560" s="191"/>
    </row>
    <row r="7561" spans="1:14" s="434" customFormat="1">
      <c r="A7561" s="191"/>
      <c r="B7561" s="191"/>
      <c r="C7561" s="63"/>
      <c r="D7561" s="191"/>
      <c r="E7561" s="63"/>
      <c r="F7561" s="63"/>
      <c r="G7561" s="191"/>
      <c r="H7561" s="191"/>
      <c r="I7561" s="191"/>
      <c r="J7561" s="191"/>
      <c r="K7561" s="191"/>
      <c r="L7561" s="191"/>
      <c r="M7561" s="191"/>
      <c r="N7561" s="191"/>
    </row>
    <row r="7562" spans="1:14" s="434" customFormat="1">
      <c r="A7562" s="191"/>
      <c r="B7562" s="191"/>
      <c r="C7562" s="63"/>
      <c r="D7562" s="191"/>
      <c r="E7562" s="63"/>
      <c r="F7562" s="63"/>
      <c r="G7562" s="191"/>
      <c r="H7562" s="191"/>
      <c r="I7562" s="191"/>
      <c r="J7562" s="191"/>
      <c r="K7562" s="191"/>
      <c r="L7562" s="191"/>
      <c r="M7562" s="191"/>
      <c r="N7562" s="191"/>
    </row>
    <row r="7563" spans="1:14" s="434" customFormat="1">
      <c r="A7563" s="191"/>
      <c r="B7563" s="191"/>
      <c r="C7563" s="63"/>
      <c r="D7563" s="191"/>
      <c r="E7563" s="63"/>
      <c r="F7563" s="63"/>
      <c r="G7563" s="191"/>
      <c r="H7563" s="191"/>
      <c r="I7563" s="191"/>
      <c r="J7563" s="191"/>
      <c r="K7563" s="191"/>
      <c r="L7563" s="191"/>
      <c r="M7563" s="191"/>
      <c r="N7563" s="191"/>
    </row>
    <row r="7564" spans="1:14" s="434" customFormat="1">
      <c r="A7564" s="191"/>
      <c r="B7564" s="191"/>
      <c r="C7564" s="63"/>
      <c r="D7564" s="191"/>
      <c r="E7564" s="63"/>
      <c r="F7564" s="63"/>
      <c r="G7564" s="191"/>
      <c r="H7564" s="191"/>
      <c r="I7564" s="191"/>
      <c r="J7564" s="191"/>
      <c r="K7564" s="191"/>
      <c r="L7564" s="191"/>
      <c r="M7564" s="191"/>
      <c r="N7564" s="191"/>
    </row>
    <row r="7565" spans="1:14" s="434" customFormat="1">
      <c r="A7565" s="191"/>
      <c r="B7565" s="191"/>
      <c r="C7565" s="63"/>
      <c r="D7565" s="191"/>
      <c r="E7565" s="63"/>
      <c r="F7565" s="63"/>
      <c r="G7565" s="191"/>
      <c r="H7565" s="191"/>
      <c r="I7565" s="191"/>
      <c r="J7565" s="191"/>
      <c r="K7565" s="191"/>
      <c r="L7565" s="191"/>
      <c r="M7565" s="191"/>
      <c r="N7565" s="191"/>
    </row>
    <row r="7566" spans="1:14" s="434" customFormat="1">
      <c r="A7566" s="191"/>
      <c r="B7566" s="191"/>
      <c r="C7566" s="63"/>
      <c r="D7566" s="191"/>
      <c r="E7566" s="63"/>
      <c r="F7566" s="63"/>
      <c r="G7566" s="191"/>
      <c r="H7566" s="191"/>
      <c r="I7566" s="191"/>
      <c r="J7566" s="191"/>
      <c r="K7566" s="191"/>
      <c r="L7566" s="191"/>
      <c r="M7566" s="191"/>
      <c r="N7566" s="191"/>
    </row>
    <row r="7567" spans="1:14" s="434" customFormat="1">
      <c r="A7567" s="191"/>
      <c r="B7567" s="191"/>
      <c r="C7567" s="63"/>
      <c r="D7567" s="191"/>
      <c r="E7567" s="63"/>
      <c r="F7567" s="63"/>
      <c r="G7567" s="191"/>
      <c r="H7567" s="191"/>
      <c r="I7567" s="191"/>
      <c r="J7567" s="191"/>
      <c r="K7567" s="191"/>
      <c r="L7567" s="191"/>
      <c r="M7567" s="191"/>
      <c r="N7567" s="191"/>
    </row>
    <row r="7568" spans="1:14" s="434" customFormat="1">
      <c r="A7568" s="191"/>
      <c r="B7568" s="191"/>
      <c r="C7568" s="63"/>
      <c r="D7568" s="191"/>
      <c r="E7568" s="63"/>
      <c r="F7568" s="63"/>
      <c r="G7568" s="191"/>
      <c r="H7568" s="191"/>
      <c r="I7568" s="191"/>
      <c r="J7568" s="191"/>
      <c r="K7568" s="191"/>
      <c r="L7568" s="191"/>
      <c r="M7568" s="191"/>
      <c r="N7568" s="191"/>
    </row>
    <row r="7569" spans="1:14" s="434" customFormat="1">
      <c r="A7569" s="191"/>
      <c r="B7569" s="191"/>
      <c r="C7569" s="63"/>
      <c r="D7569" s="191"/>
      <c r="E7569" s="63"/>
      <c r="F7569" s="63"/>
      <c r="G7569" s="191"/>
      <c r="H7569" s="191"/>
      <c r="I7569" s="191"/>
      <c r="J7569" s="191"/>
      <c r="K7569" s="191"/>
      <c r="L7569" s="191"/>
      <c r="M7569" s="191"/>
      <c r="N7569" s="191"/>
    </row>
    <row r="7570" spans="1:14" s="434" customFormat="1">
      <c r="A7570" s="191"/>
      <c r="B7570" s="191"/>
      <c r="C7570" s="63"/>
      <c r="D7570" s="191"/>
      <c r="E7570" s="63"/>
      <c r="F7570" s="63"/>
      <c r="G7570" s="191"/>
      <c r="H7570" s="191"/>
      <c r="I7570" s="191"/>
      <c r="J7570" s="191"/>
      <c r="K7570" s="191"/>
      <c r="L7570" s="191"/>
      <c r="M7570" s="191"/>
      <c r="N7570" s="191"/>
    </row>
    <row r="7571" spans="1:14" s="434" customFormat="1">
      <c r="A7571" s="191"/>
      <c r="B7571" s="191"/>
      <c r="C7571" s="63"/>
      <c r="D7571" s="191"/>
      <c r="E7571" s="63"/>
      <c r="F7571" s="63"/>
      <c r="G7571" s="191"/>
      <c r="H7571" s="191"/>
      <c r="I7571" s="191"/>
      <c r="J7571" s="191"/>
      <c r="K7571" s="191"/>
      <c r="L7571" s="191"/>
      <c r="M7571" s="191"/>
      <c r="N7571" s="191"/>
    </row>
    <row r="7572" spans="1:14" s="434" customFormat="1">
      <c r="A7572" s="191"/>
      <c r="B7572" s="191"/>
      <c r="C7572" s="63"/>
      <c r="D7572" s="191"/>
      <c r="E7572" s="63"/>
      <c r="F7572" s="63"/>
      <c r="G7572" s="191"/>
      <c r="H7572" s="191"/>
      <c r="I7572" s="191"/>
      <c r="J7572" s="191"/>
      <c r="K7572" s="191"/>
      <c r="L7572" s="191"/>
      <c r="M7572" s="191"/>
      <c r="N7572" s="191"/>
    </row>
    <row r="7573" spans="1:14" s="434" customFormat="1">
      <c r="A7573" s="191"/>
      <c r="B7573" s="191"/>
      <c r="C7573" s="63"/>
      <c r="D7573" s="191"/>
      <c r="E7573" s="63"/>
      <c r="F7573" s="63"/>
      <c r="G7573" s="191"/>
      <c r="H7573" s="191"/>
      <c r="I7573" s="191"/>
      <c r="J7573" s="191"/>
      <c r="K7573" s="191"/>
      <c r="L7573" s="191"/>
      <c r="M7573" s="191"/>
      <c r="N7573" s="191"/>
    </row>
    <row r="7574" spans="1:14" s="434" customFormat="1">
      <c r="A7574" s="191"/>
      <c r="B7574" s="191"/>
      <c r="C7574" s="63"/>
      <c r="D7574" s="191"/>
      <c r="E7574" s="63"/>
      <c r="F7574" s="63"/>
      <c r="G7574" s="191"/>
      <c r="H7574" s="191"/>
      <c r="I7574" s="191"/>
      <c r="J7574" s="191"/>
      <c r="K7574" s="191"/>
      <c r="L7574" s="191"/>
      <c r="M7574" s="191"/>
      <c r="N7574" s="191"/>
    </row>
    <row r="7575" spans="1:14" s="434" customFormat="1">
      <c r="A7575" s="191"/>
      <c r="B7575" s="191"/>
      <c r="C7575" s="63"/>
      <c r="D7575" s="191"/>
      <c r="E7575" s="63"/>
      <c r="F7575" s="63"/>
      <c r="G7575" s="191"/>
      <c r="H7575" s="191"/>
      <c r="I7575" s="191"/>
      <c r="J7575" s="191"/>
      <c r="K7575" s="191"/>
      <c r="L7575" s="191"/>
      <c r="M7575" s="191"/>
      <c r="N7575" s="191"/>
    </row>
    <row r="7576" spans="1:14" s="434" customFormat="1">
      <c r="A7576" s="191"/>
      <c r="B7576" s="191"/>
      <c r="C7576" s="63"/>
      <c r="D7576" s="191"/>
      <c r="E7576" s="63"/>
      <c r="F7576" s="63"/>
      <c r="G7576" s="191"/>
      <c r="H7576" s="191"/>
      <c r="I7576" s="191"/>
      <c r="J7576" s="191"/>
      <c r="K7576" s="191"/>
      <c r="L7576" s="191"/>
      <c r="M7576" s="191"/>
      <c r="N7576" s="191"/>
    </row>
    <row r="7577" spans="1:14" s="434" customFormat="1">
      <c r="A7577" s="191"/>
      <c r="B7577" s="191"/>
      <c r="C7577" s="63"/>
      <c r="D7577" s="191"/>
      <c r="E7577" s="63"/>
      <c r="F7577" s="63"/>
      <c r="G7577" s="191"/>
      <c r="H7577" s="191"/>
      <c r="I7577" s="191"/>
      <c r="J7577" s="191"/>
      <c r="K7577" s="191"/>
      <c r="L7577" s="191"/>
      <c r="M7577" s="191"/>
      <c r="N7577" s="191"/>
    </row>
    <row r="7578" spans="1:14" s="434" customFormat="1">
      <c r="A7578" s="191"/>
      <c r="B7578" s="191"/>
      <c r="C7578" s="63"/>
      <c r="D7578" s="191"/>
      <c r="E7578" s="63"/>
      <c r="F7578" s="63"/>
      <c r="G7578" s="191"/>
      <c r="H7578" s="191"/>
      <c r="I7578" s="191"/>
      <c r="J7578" s="191"/>
      <c r="K7578" s="191"/>
      <c r="L7578" s="191"/>
      <c r="M7578" s="191"/>
      <c r="N7578" s="191"/>
    </row>
    <row r="7579" spans="1:14" s="434" customFormat="1">
      <c r="A7579" s="191"/>
      <c r="B7579" s="191"/>
      <c r="C7579" s="63"/>
      <c r="D7579" s="191"/>
      <c r="E7579" s="63"/>
      <c r="F7579" s="63"/>
      <c r="G7579" s="191"/>
      <c r="H7579" s="191"/>
      <c r="I7579" s="191"/>
      <c r="J7579" s="191"/>
      <c r="K7579" s="191"/>
      <c r="L7579" s="191"/>
      <c r="M7579" s="191"/>
      <c r="N7579" s="191"/>
    </row>
    <row r="7580" spans="1:14" s="434" customFormat="1">
      <c r="A7580" s="191"/>
      <c r="B7580" s="191"/>
      <c r="C7580" s="63"/>
      <c r="D7580" s="191"/>
      <c r="E7580" s="63"/>
      <c r="F7580" s="63"/>
      <c r="G7580" s="191"/>
      <c r="H7580" s="191"/>
      <c r="I7580" s="191"/>
      <c r="J7580" s="191"/>
      <c r="K7580" s="191"/>
      <c r="L7580" s="191"/>
      <c r="M7580" s="191"/>
      <c r="N7580" s="191"/>
    </row>
    <row r="7581" spans="1:14" s="434" customFormat="1">
      <c r="A7581" s="191"/>
      <c r="B7581" s="191"/>
      <c r="C7581" s="63"/>
      <c r="D7581" s="191"/>
      <c r="E7581" s="63"/>
      <c r="F7581" s="63"/>
      <c r="G7581" s="191"/>
      <c r="H7581" s="191"/>
      <c r="I7581" s="191"/>
      <c r="J7581" s="191"/>
      <c r="K7581" s="191"/>
      <c r="L7581" s="191"/>
      <c r="M7581" s="191"/>
      <c r="N7581" s="191"/>
    </row>
    <row r="7582" spans="1:14" s="434" customFormat="1">
      <c r="A7582" s="191"/>
      <c r="B7582" s="191"/>
      <c r="C7582" s="63"/>
      <c r="D7582" s="191"/>
      <c r="E7582" s="63"/>
      <c r="F7582" s="63"/>
      <c r="G7582" s="191"/>
      <c r="H7582" s="191"/>
      <c r="I7582" s="191"/>
      <c r="J7582" s="191"/>
      <c r="K7582" s="191"/>
      <c r="L7582" s="191"/>
      <c r="M7582" s="191"/>
      <c r="N7582" s="191"/>
    </row>
    <row r="7583" spans="1:14" s="434" customFormat="1">
      <c r="A7583" s="191"/>
      <c r="B7583" s="191"/>
      <c r="C7583" s="63"/>
      <c r="D7583" s="191"/>
      <c r="E7583" s="63"/>
      <c r="F7583" s="63"/>
      <c r="G7583" s="191"/>
      <c r="H7583" s="191"/>
      <c r="I7583" s="191"/>
      <c r="J7583" s="191"/>
      <c r="K7583" s="191"/>
      <c r="L7583" s="191"/>
      <c r="M7583" s="191"/>
      <c r="N7583" s="191"/>
    </row>
    <row r="7584" spans="1:14" s="434" customFormat="1">
      <c r="A7584" s="191"/>
      <c r="B7584" s="191"/>
      <c r="C7584" s="63"/>
      <c r="D7584" s="191"/>
      <c r="E7584" s="63"/>
      <c r="F7584" s="63"/>
      <c r="G7584" s="191"/>
      <c r="H7584" s="191"/>
      <c r="I7584" s="191"/>
      <c r="J7584" s="191"/>
      <c r="K7584" s="191"/>
      <c r="L7584" s="191"/>
      <c r="M7584" s="191"/>
      <c r="N7584" s="191"/>
    </row>
    <row r="7585" spans="1:14" s="434" customFormat="1">
      <c r="A7585" s="191"/>
      <c r="B7585" s="191"/>
      <c r="C7585" s="63"/>
      <c r="D7585" s="191"/>
      <c r="E7585" s="63"/>
      <c r="F7585" s="63"/>
      <c r="G7585" s="191"/>
      <c r="H7585" s="191"/>
      <c r="I7585" s="191"/>
      <c r="J7585" s="191"/>
      <c r="K7585" s="191"/>
      <c r="L7585" s="191"/>
      <c r="M7585" s="191"/>
      <c r="N7585" s="191"/>
    </row>
    <row r="7586" spans="1:14" s="434" customFormat="1">
      <c r="A7586" s="191"/>
      <c r="B7586" s="191"/>
      <c r="C7586" s="63"/>
      <c r="D7586" s="191"/>
      <c r="E7586" s="63"/>
      <c r="F7586" s="63"/>
      <c r="G7586" s="191"/>
      <c r="H7586" s="191"/>
      <c r="I7586" s="191"/>
      <c r="J7586" s="191"/>
      <c r="K7586" s="191"/>
      <c r="L7586" s="191"/>
      <c r="M7586" s="191"/>
      <c r="N7586" s="191"/>
    </row>
    <row r="7587" spans="1:14" s="434" customFormat="1">
      <c r="A7587" s="191"/>
      <c r="B7587" s="191"/>
      <c r="C7587" s="63"/>
      <c r="D7587" s="191"/>
      <c r="E7587" s="63"/>
      <c r="F7587" s="63"/>
      <c r="G7587" s="191"/>
      <c r="H7587" s="191"/>
      <c r="I7587" s="191"/>
      <c r="J7587" s="191"/>
      <c r="K7587" s="191"/>
      <c r="L7587" s="191"/>
      <c r="M7587" s="191"/>
      <c r="N7587" s="191"/>
    </row>
    <row r="7588" spans="1:14" s="434" customFormat="1">
      <c r="A7588" s="191"/>
      <c r="B7588" s="191"/>
      <c r="C7588" s="63"/>
      <c r="D7588" s="191"/>
      <c r="E7588" s="63"/>
      <c r="F7588" s="63"/>
      <c r="G7588" s="191"/>
      <c r="H7588" s="191"/>
      <c r="I7588" s="191"/>
      <c r="J7588" s="191"/>
      <c r="K7588" s="191"/>
      <c r="L7588" s="191"/>
      <c r="M7588" s="191"/>
      <c r="N7588" s="191"/>
    </row>
    <row r="7589" spans="1:14" s="434" customFormat="1">
      <c r="A7589" s="191"/>
      <c r="B7589" s="191"/>
      <c r="C7589" s="63"/>
      <c r="D7589" s="191"/>
      <c r="E7589" s="63"/>
      <c r="F7589" s="63"/>
      <c r="G7589" s="191"/>
      <c r="H7589" s="191"/>
      <c r="I7589" s="191"/>
      <c r="J7589" s="191"/>
      <c r="K7589" s="191"/>
      <c r="L7589" s="191"/>
      <c r="M7589" s="191"/>
      <c r="N7589" s="191"/>
    </row>
    <row r="7590" spans="1:14" s="434" customFormat="1">
      <c r="A7590" s="191"/>
      <c r="B7590" s="191"/>
      <c r="C7590" s="63"/>
      <c r="D7590" s="191"/>
      <c r="E7590" s="63"/>
      <c r="F7590" s="63"/>
      <c r="G7590" s="191"/>
      <c r="H7590" s="191"/>
      <c r="I7590" s="191"/>
      <c r="J7590" s="191"/>
      <c r="K7590" s="191"/>
      <c r="L7590" s="191"/>
      <c r="M7590" s="191"/>
      <c r="N7590" s="191"/>
    </row>
    <row r="7591" spans="1:14" s="434" customFormat="1">
      <c r="A7591" s="191"/>
      <c r="B7591" s="191"/>
      <c r="C7591" s="63"/>
      <c r="D7591" s="191"/>
      <c r="E7591" s="63"/>
      <c r="F7591" s="63"/>
      <c r="G7591" s="191"/>
      <c r="H7591" s="191"/>
      <c r="I7591" s="191"/>
      <c r="J7591" s="191"/>
      <c r="K7591" s="191"/>
      <c r="L7591" s="191"/>
      <c r="M7591" s="191"/>
      <c r="N7591" s="191"/>
    </row>
    <row r="7592" spans="1:14" s="434" customFormat="1">
      <c r="A7592" s="191"/>
      <c r="B7592" s="191"/>
      <c r="C7592" s="63"/>
      <c r="D7592" s="191"/>
      <c r="E7592" s="63"/>
      <c r="F7592" s="63"/>
      <c r="G7592" s="191"/>
      <c r="H7592" s="191"/>
      <c r="I7592" s="191"/>
      <c r="J7592" s="191"/>
      <c r="K7592" s="191"/>
      <c r="L7592" s="191"/>
      <c r="M7592" s="191"/>
      <c r="N7592" s="191"/>
    </row>
    <row r="7593" spans="1:14" s="434" customFormat="1">
      <c r="A7593" s="191"/>
      <c r="B7593" s="191"/>
      <c r="C7593" s="63"/>
      <c r="D7593" s="191"/>
      <c r="E7593" s="63"/>
      <c r="F7593" s="63"/>
      <c r="G7593" s="191"/>
      <c r="H7593" s="191"/>
      <c r="I7593" s="191"/>
      <c r="J7593" s="191"/>
      <c r="K7593" s="191"/>
      <c r="L7593" s="191"/>
      <c r="M7593" s="191"/>
      <c r="N7593" s="191"/>
    </row>
    <row r="7594" spans="1:14" s="434" customFormat="1">
      <c r="A7594" s="191"/>
      <c r="B7594" s="191"/>
      <c r="C7594" s="63"/>
      <c r="D7594" s="191"/>
      <c r="E7594" s="63"/>
      <c r="F7594" s="63"/>
      <c r="G7594" s="191"/>
      <c r="H7594" s="191"/>
      <c r="I7594" s="191"/>
      <c r="J7594" s="191"/>
      <c r="K7594" s="191"/>
      <c r="L7594" s="191"/>
      <c r="M7594" s="191"/>
      <c r="N7594" s="191"/>
    </row>
    <row r="7595" spans="1:14" s="434" customFormat="1">
      <c r="A7595" s="191"/>
      <c r="B7595" s="191"/>
      <c r="C7595" s="63"/>
      <c r="D7595" s="191"/>
      <c r="E7595" s="63"/>
      <c r="F7595" s="63"/>
      <c r="G7595" s="191"/>
      <c r="H7595" s="191"/>
      <c r="I7595" s="191"/>
      <c r="J7595" s="191"/>
      <c r="K7595" s="191"/>
      <c r="L7595" s="191"/>
      <c r="M7595" s="191"/>
      <c r="N7595" s="191"/>
    </row>
    <row r="7596" spans="1:14" s="434" customFormat="1">
      <c r="A7596" s="191"/>
      <c r="B7596" s="191"/>
      <c r="C7596" s="63"/>
      <c r="D7596" s="191"/>
      <c r="E7596" s="63"/>
      <c r="F7596" s="63"/>
      <c r="G7596" s="191"/>
      <c r="H7596" s="191"/>
      <c r="I7596" s="191"/>
      <c r="J7596" s="191"/>
      <c r="K7596" s="191"/>
      <c r="L7596" s="191"/>
      <c r="M7596" s="191"/>
      <c r="N7596" s="191"/>
    </row>
    <row r="7597" spans="1:14" s="434" customFormat="1">
      <c r="A7597" s="191"/>
      <c r="B7597" s="191"/>
      <c r="C7597" s="63"/>
      <c r="D7597" s="191"/>
      <c r="E7597" s="63"/>
      <c r="F7597" s="63"/>
      <c r="G7597" s="191"/>
      <c r="H7597" s="191"/>
      <c r="I7597" s="191"/>
      <c r="J7597" s="191"/>
      <c r="K7597" s="191"/>
      <c r="L7597" s="191"/>
      <c r="M7597" s="191"/>
      <c r="N7597" s="191"/>
    </row>
    <row r="7598" spans="1:14" s="434" customFormat="1">
      <c r="A7598" s="191"/>
      <c r="B7598" s="191"/>
      <c r="C7598" s="63"/>
      <c r="D7598" s="191"/>
      <c r="E7598" s="63"/>
      <c r="F7598" s="63"/>
      <c r="G7598" s="191"/>
      <c r="H7598" s="191"/>
      <c r="I7598" s="191"/>
      <c r="J7598" s="191"/>
      <c r="K7598" s="191"/>
      <c r="L7598" s="191"/>
      <c r="M7598" s="191"/>
      <c r="N7598" s="191"/>
    </row>
    <row r="7599" spans="1:14" s="434" customFormat="1">
      <c r="A7599" s="191"/>
      <c r="B7599" s="191"/>
      <c r="C7599" s="63"/>
      <c r="D7599" s="191"/>
      <c r="E7599" s="63"/>
      <c r="F7599" s="63"/>
      <c r="G7599" s="191"/>
      <c r="H7599" s="191"/>
      <c r="I7599" s="191"/>
      <c r="J7599" s="191"/>
      <c r="K7599" s="191"/>
      <c r="L7599" s="191"/>
      <c r="M7599" s="191"/>
      <c r="N7599" s="191"/>
    </row>
    <row r="7600" spans="1:14" s="434" customFormat="1">
      <c r="A7600" s="191"/>
      <c r="B7600" s="191"/>
      <c r="C7600" s="63"/>
      <c r="D7600" s="191"/>
      <c r="E7600" s="63"/>
      <c r="F7600" s="63"/>
      <c r="G7600" s="191"/>
      <c r="H7600" s="191"/>
      <c r="I7600" s="191"/>
      <c r="J7600" s="191"/>
      <c r="K7600" s="191"/>
      <c r="L7600" s="191"/>
      <c r="M7600" s="191"/>
      <c r="N7600" s="191"/>
    </row>
    <row r="7601" spans="1:14" s="434" customFormat="1">
      <c r="A7601" s="191"/>
      <c r="B7601" s="191"/>
      <c r="C7601" s="63"/>
      <c r="D7601" s="191"/>
      <c r="E7601" s="63"/>
      <c r="F7601" s="63"/>
      <c r="G7601" s="191"/>
      <c r="H7601" s="191"/>
      <c r="I7601" s="191"/>
      <c r="J7601" s="191"/>
      <c r="K7601" s="191"/>
      <c r="L7601" s="191"/>
      <c r="M7601" s="191"/>
      <c r="N7601" s="191"/>
    </row>
    <row r="7602" spans="1:14" s="434" customFormat="1">
      <c r="A7602" s="191"/>
      <c r="B7602" s="191"/>
      <c r="C7602" s="63"/>
      <c r="D7602" s="191"/>
      <c r="E7602" s="63"/>
      <c r="F7602" s="63"/>
      <c r="G7602" s="191"/>
      <c r="H7602" s="191"/>
      <c r="I7602" s="191"/>
      <c r="J7602" s="191"/>
      <c r="K7602" s="191"/>
      <c r="L7602" s="191"/>
      <c r="M7602" s="191"/>
      <c r="N7602" s="191"/>
    </row>
    <row r="7603" spans="1:14" s="434" customFormat="1">
      <c r="A7603" s="191"/>
      <c r="B7603" s="191"/>
      <c r="C7603" s="63"/>
      <c r="D7603" s="191"/>
      <c r="E7603" s="63"/>
      <c r="F7603" s="63"/>
      <c r="G7603" s="191"/>
      <c r="H7603" s="191"/>
      <c r="I7603" s="191"/>
      <c r="J7603" s="191"/>
      <c r="K7603" s="191"/>
      <c r="L7603" s="191"/>
      <c r="M7603" s="191"/>
      <c r="N7603" s="191"/>
    </row>
    <row r="7604" spans="1:14" s="434" customFormat="1">
      <c r="A7604" s="191"/>
      <c r="B7604" s="191"/>
      <c r="C7604" s="63"/>
      <c r="D7604" s="191"/>
      <c r="E7604" s="63"/>
      <c r="F7604" s="63"/>
      <c r="G7604" s="191"/>
      <c r="H7604" s="191"/>
      <c r="I7604" s="191"/>
      <c r="J7604" s="191"/>
      <c r="K7604" s="191"/>
      <c r="L7604" s="191"/>
      <c r="M7604" s="191"/>
      <c r="N7604" s="191"/>
    </row>
    <row r="7605" spans="1:14" s="434" customFormat="1">
      <c r="A7605" s="191"/>
      <c r="B7605" s="191"/>
      <c r="C7605" s="63"/>
      <c r="D7605" s="191"/>
      <c r="E7605" s="63"/>
      <c r="F7605" s="63"/>
      <c r="G7605" s="191"/>
      <c r="H7605" s="191"/>
      <c r="I7605" s="191"/>
      <c r="J7605" s="191"/>
      <c r="K7605" s="191"/>
      <c r="L7605" s="191"/>
      <c r="M7605" s="191"/>
      <c r="N7605" s="191"/>
    </row>
    <row r="7606" spans="1:14" s="434" customFormat="1">
      <c r="A7606" s="191"/>
      <c r="B7606" s="191"/>
      <c r="C7606" s="63"/>
      <c r="D7606" s="191"/>
      <c r="E7606" s="63"/>
      <c r="F7606" s="63"/>
      <c r="G7606" s="191"/>
      <c r="H7606" s="191"/>
      <c r="I7606" s="191"/>
      <c r="J7606" s="191"/>
      <c r="K7606" s="191"/>
      <c r="L7606" s="191"/>
      <c r="M7606" s="191"/>
      <c r="N7606" s="191"/>
    </row>
    <row r="7607" spans="1:14" s="434" customFormat="1">
      <c r="A7607" s="191"/>
      <c r="B7607" s="191"/>
      <c r="C7607" s="63"/>
      <c r="D7607" s="191"/>
      <c r="E7607" s="63"/>
      <c r="F7607" s="63"/>
      <c r="G7607" s="191"/>
      <c r="H7607" s="191"/>
      <c r="I7607" s="191"/>
      <c r="J7607" s="191"/>
      <c r="K7607" s="191"/>
      <c r="L7607" s="191"/>
      <c r="M7607" s="191"/>
      <c r="N7607" s="191"/>
    </row>
    <row r="7608" spans="1:14" s="434" customFormat="1">
      <c r="A7608" s="191"/>
      <c r="B7608" s="191"/>
      <c r="C7608" s="63"/>
      <c r="D7608" s="191"/>
      <c r="E7608" s="63"/>
      <c r="F7608" s="63"/>
      <c r="G7608" s="191"/>
      <c r="H7608" s="191"/>
      <c r="I7608" s="191"/>
      <c r="J7608" s="191"/>
      <c r="K7608" s="191"/>
      <c r="L7608" s="191"/>
      <c r="M7608" s="191"/>
      <c r="N7608" s="191"/>
    </row>
    <row r="7609" spans="1:14" s="434" customFormat="1">
      <c r="A7609" s="191"/>
      <c r="B7609" s="191"/>
      <c r="C7609" s="63"/>
      <c r="D7609" s="191"/>
      <c r="E7609" s="63"/>
      <c r="F7609" s="63"/>
      <c r="G7609" s="191"/>
      <c r="H7609" s="191"/>
      <c r="I7609" s="191"/>
      <c r="J7609" s="191"/>
      <c r="K7609" s="191"/>
      <c r="L7609" s="191"/>
      <c r="M7609" s="191"/>
      <c r="N7609" s="191"/>
    </row>
    <row r="7610" spans="1:14" s="434" customFormat="1">
      <c r="A7610" s="191"/>
      <c r="B7610" s="191"/>
      <c r="C7610" s="63"/>
      <c r="D7610" s="191"/>
      <c r="E7610" s="63"/>
      <c r="F7610" s="63"/>
      <c r="G7610" s="191"/>
      <c r="H7610" s="191"/>
      <c r="I7610" s="191"/>
      <c r="J7610" s="191"/>
      <c r="K7610" s="191"/>
      <c r="L7610" s="191"/>
      <c r="M7610" s="191"/>
      <c r="N7610" s="191"/>
    </row>
    <row r="7611" spans="1:14" s="434" customFormat="1">
      <c r="A7611" s="191"/>
      <c r="B7611" s="191"/>
      <c r="C7611" s="63"/>
      <c r="D7611" s="191"/>
      <c r="E7611" s="63"/>
      <c r="F7611" s="63"/>
      <c r="G7611" s="191"/>
      <c r="H7611" s="191"/>
      <c r="I7611" s="191"/>
      <c r="J7611" s="191"/>
      <c r="K7611" s="191"/>
      <c r="L7611" s="191"/>
      <c r="M7611" s="191"/>
      <c r="N7611" s="191"/>
    </row>
    <row r="7612" spans="1:14" s="434" customFormat="1">
      <c r="A7612" s="191"/>
      <c r="B7612" s="191"/>
      <c r="C7612" s="63"/>
      <c r="D7612" s="191"/>
      <c r="E7612" s="63"/>
      <c r="F7612" s="63"/>
      <c r="G7612" s="191"/>
      <c r="H7612" s="191"/>
      <c r="I7612" s="191"/>
      <c r="J7612" s="191"/>
      <c r="K7612" s="191"/>
      <c r="L7612" s="191"/>
      <c r="M7612" s="191"/>
      <c r="N7612" s="191"/>
    </row>
    <row r="7613" spans="1:14" s="434" customFormat="1">
      <c r="A7613" s="191"/>
      <c r="B7613" s="191"/>
      <c r="C7613" s="63"/>
      <c r="D7613" s="191"/>
      <c r="E7613" s="63"/>
      <c r="F7613" s="63"/>
      <c r="G7613" s="191"/>
      <c r="H7613" s="191"/>
      <c r="I7613" s="191"/>
      <c r="J7613" s="191"/>
      <c r="K7613" s="191"/>
      <c r="L7613" s="191"/>
      <c r="M7613" s="191"/>
      <c r="N7613" s="191"/>
    </row>
    <row r="7614" spans="1:14" s="434" customFormat="1">
      <c r="A7614" s="191"/>
      <c r="B7614" s="191"/>
      <c r="C7614" s="63"/>
      <c r="D7614" s="191"/>
      <c r="E7614" s="63"/>
      <c r="F7614" s="63"/>
      <c r="G7614" s="191"/>
      <c r="H7614" s="191"/>
      <c r="I7614" s="191"/>
      <c r="J7614" s="191"/>
      <c r="K7614" s="191"/>
      <c r="L7614" s="191"/>
      <c r="M7614" s="191"/>
      <c r="N7614" s="191"/>
    </row>
    <row r="7615" spans="1:14" s="434" customFormat="1">
      <c r="A7615" s="191"/>
      <c r="B7615" s="191"/>
      <c r="C7615" s="63"/>
      <c r="D7615" s="191"/>
      <c r="E7615" s="63"/>
      <c r="F7615" s="63"/>
      <c r="G7615" s="191"/>
      <c r="H7615" s="191"/>
      <c r="I7615" s="191"/>
      <c r="J7615" s="191"/>
      <c r="K7615" s="191"/>
      <c r="L7615" s="191"/>
      <c r="M7615" s="191"/>
      <c r="N7615" s="191"/>
    </row>
    <row r="7616" spans="1:14" s="434" customFormat="1">
      <c r="A7616" s="191"/>
      <c r="B7616" s="191"/>
      <c r="C7616" s="63"/>
      <c r="D7616" s="191"/>
      <c r="E7616" s="63"/>
      <c r="F7616" s="63"/>
      <c r="G7616" s="191"/>
      <c r="H7616" s="191"/>
      <c r="I7616" s="191"/>
      <c r="J7616" s="191"/>
      <c r="K7616" s="191"/>
      <c r="L7616" s="191"/>
      <c r="M7616" s="191"/>
      <c r="N7616" s="191"/>
    </row>
    <row r="7617" spans="1:14" s="434" customFormat="1">
      <c r="A7617" s="191"/>
      <c r="B7617" s="191"/>
      <c r="C7617" s="63"/>
      <c r="D7617" s="191"/>
      <c r="E7617" s="63"/>
      <c r="F7617" s="63"/>
      <c r="G7617" s="191"/>
      <c r="H7617" s="191"/>
      <c r="I7617" s="191"/>
      <c r="J7617" s="191"/>
      <c r="K7617" s="191"/>
      <c r="L7617" s="191"/>
      <c r="M7617" s="191"/>
      <c r="N7617" s="191"/>
    </row>
    <row r="7618" spans="1:14" s="434" customFormat="1">
      <c r="A7618" s="191"/>
      <c r="B7618" s="191"/>
      <c r="C7618" s="63"/>
      <c r="D7618" s="191"/>
      <c r="E7618" s="63"/>
      <c r="F7618" s="63"/>
      <c r="G7618" s="191"/>
      <c r="H7618" s="191"/>
      <c r="I7618" s="191"/>
      <c r="J7618" s="191"/>
      <c r="K7618" s="191"/>
      <c r="L7618" s="191"/>
      <c r="M7618" s="191"/>
      <c r="N7618" s="191"/>
    </row>
    <row r="7619" spans="1:14" s="434" customFormat="1">
      <c r="A7619" s="191"/>
      <c r="B7619" s="191"/>
      <c r="C7619" s="63"/>
      <c r="D7619" s="191"/>
      <c r="E7619" s="63"/>
      <c r="F7619" s="63"/>
      <c r="G7619" s="191"/>
      <c r="H7619" s="191"/>
      <c r="I7619" s="191"/>
      <c r="J7619" s="191"/>
      <c r="K7619" s="191"/>
      <c r="L7619" s="191"/>
      <c r="M7619" s="191"/>
      <c r="N7619" s="191"/>
    </row>
    <row r="7620" spans="1:14" s="434" customFormat="1">
      <c r="A7620" s="191"/>
      <c r="B7620" s="191"/>
      <c r="C7620" s="63"/>
      <c r="D7620" s="191"/>
      <c r="E7620" s="63"/>
      <c r="F7620" s="63"/>
      <c r="G7620" s="191"/>
      <c r="H7620" s="191"/>
      <c r="I7620" s="191"/>
      <c r="J7620" s="191"/>
      <c r="K7620" s="191"/>
      <c r="L7620" s="191"/>
      <c r="M7620" s="191"/>
      <c r="N7620" s="191"/>
    </row>
    <row r="7621" spans="1:14" s="434" customFormat="1">
      <c r="A7621" s="191"/>
      <c r="B7621" s="191"/>
      <c r="C7621" s="63"/>
      <c r="D7621" s="191"/>
      <c r="E7621" s="63"/>
      <c r="F7621" s="63"/>
      <c r="G7621" s="191"/>
      <c r="H7621" s="191"/>
      <c r="I7621" s="191"/>
      <c r="J7621" s="191"/>
      <c r="K7621" s="191"/>
      <c r="L7621" s="191"/>
      <c r="M7621" s="191"/>
      <c r="N7621" s="191"/>
    </row>
    <row r="7622" spans="1:14" s="434" customFormat="1">
      <c r="A7622" s="191"/>
      <c r="B7622" s="191"/>
      <c r="C7622" s="63"/>
      <c r="D7622" s="191"/>
      <c r="E7622" s="63"/>
      <c r="F7622" s="63"/>
      <c r="G7622" s="191"/>
      <c r="H7622" s="191"/>
      <c r="I7622" s="191"/>
      <c r="J7622" s="191"/>
      <c r="K7622" s="191"/>
      <c r="L7622" s="191"/>
      <c r="M7622" s="191"/>
      <c r="N7622" s="191"/>
    </row>
    <row r="7623" spans="1:14" s="434" customFormat="1">
      <c r="A7623" s="191"/>
      <c r="B7623" s="191"/>
      <c r="C7623" s="63"/>
      <c r="D7623" s="191"/>
      <c r="E7623" s="63"/>
      <c r="F7623" s="63"/>
      <c r="G7623" s="191"/>
      <c r="H7623" s="191"/>
      <c r="I7623" s="191"/>
      <c r="J7623" s="191"/>
      <c r="K7623" s="191"/>
      <c r="L7623" s="191"/>
      <c r="M7623" s="191"/>
      <c r="N7623" s="191"/>
    </row>
    <row r="7624" spans="1:14" s="434" customFormat="1">
      <c r="A7624" s="191"/>
      <c r="B7624" s="191"/>
      <c r="C7624" s="63"/>
      <c r="D7624" s="191"/>
      <c r="E7624" s="63"/>
      <c r="F7624" s="63"/>
      <c r="G7624" s="191"/>
      <c r="H7624" s="191"/>
      <c r="I7624" s="191"/>
      <c r="J7624" s="191"/>
      <c r="K7624" s="191"/>
      <c r="L7624" s="191"/>
      <c r="M7624" s="191"/>
      <c r="N7624" s="191"/>
    </row>
    <row r="7625" spans="1:14" s="434" customFormat="1">
      <c r="A7625" s="191"/>
      <c r="B7625" s="191"/>
      <c r="C7625" s="63"/>
      <c r="D7625" s="191"/>
      <c r="E7625" s="63"/>
      <c r="F7625" s="63"/>
      <c r="G7625" s="191"/>
      <c r="H7625" s="191"/>
      <c r="I7625" s="191"/>
      <c r="J7625" s="191"/>
      <c r="K7625" s="191"/>
      <c r="L7625" s="191"/>
      <c r="M7625" s="191"/>
      <c r="N7625" s="191"/>
    </row>
    <row r="7626" spans="1:14" s="434" customFormat="1">
      <c r="A7626" s="191"/>
      <c r="B7626" s="191"/>
      <c r="C7626" s="63"/>
      <c r="D7626" s="191"/>
      <c r="E7626" s="63"/>
      <c r="F7626" s="63"/>
      <c r="G7626" s="191"/>
      <c r="H7626" s="191"/>
      <c r="I7626" s="191"/>
      <c r="J7626" s="191"/>
      <c r="K7626" s="191"/>
      <c r="L7626" s="191"/>
      <c r="M7626" s="191"/>
      <c r="N7626" s="191"/>
    </row>
    <row r="7627" spans="1:14" s="434" customFormat="1">
      <c r="A7627" s="191"/>
      <c r="B7627" s="191"/>
      <c r="C7627" s="63"/>
      <c r="D7627" s="191"/>
      <c r="E7627" s="63"/>
      <c r="F7627" s="63"/>
      <c r="G7627" s="191"/>
      <c r="H7627" s="191"/>
      <c r="I7627" s="191"/>
      <c r="J7627" s="191"/>
      <c r="K7627" s="191"/>
      <c r="L7627" s="191"/>
      <c r="M7627" s="191"/>
      <c r="N7627" s="191"/>
    </row>
    <row r="7628" spans="1:14" s="434" customFormat="1">
      <c r="A7628" s="191"/>
      <c r="B7628" s="191"/>
      <c r="C7628" s="63"/>
      <c r="D7628" s="191"/>
      <c r="E7628" s="63"/>
      <c r="F7628" s="63"/>
      <c r="G7628" s="191"/>
      <c r="H7628" s="191"/>
      <c r="I7628" s="191"/>
      <c r="J7628" s="191"/>
      <c r="K7628" s="191"/>
      <c r="L7628" s="191"/>
      <c r="M7628" s="191"/>
      <c r="N7628" s="191"/>
    </row>
    <row r="7629" spans="1:14" s="434" customFormat="1">
      <c r="A7629" s="191"/>
      <c r="B7629" s="191"/>
      <c r="C7629" s="63"/>
      <c r="D7629" s="191"/>
      <c r="E7629" s="63"/>
      <c r="F7629" s="63"/>
      <c r="G7629" s="191"/>
      <c r="H7629" s="191"/>
      <c r="I7629" s="191"/>
      <c r="J7629" s="191"/>
      <c r="K7629" s="191"/>
      <c r="L7629" s="191"/>
      <c r="M7629" s="191"/>
      <c r="N7629" s="191"/>
    </row>
    <row r="7630" spans="1:14" s="434" customFormat="1">
      <c r="A7630" s="191"/>
      <c r="B7630" s="191"/>
      <c r="C7630" s="63"/>
      <c r="D7630" s="191"/>
      <c r="E7630" s="63"/>
      <c r="F7630" s="63"/>
      <c r="G7630" s="191"/>
      <c r="H7630" s="191"/>
      <c r="I7630" s="191"/>
      <c r="J7630" s="191"/>
      <c r="K7630" s="191"/>
      <c r="L7630" s="191"/>
      <c r="M7630" s="191"/>
      <c r="N7630" s="191"/>
    </row>
    <row r="7631" spans="1:14" s="434" customFormat="1">
      <c r="A7631" s="191"/>
      <c r="B7631" s="191"/>
      <c r="C7631" s="63"/>
      <c r="D7631" s="191"/>
      <c r="E7631" s="63"/>
      <c r="F7631" s="63"/>
      <c r="G7631" s="191"/>
      <c r="H7631" s="191"/>
      <c r="I7631" s="191"/>
      <c r="J7631" s="191"/>
      <c r="K7631" s="191"/>
      <c r="L7631" s="191"/>
      <c r="M7631" s="191"/>
      <c r="N7631" s="191"/>
    </row>
    <row r="7632" spans="1:14" s="434" customFormat="1">
      <c r="A7632" s="191"/>
      <c r="B7632" s="191"/>
      <c r="C7632" s="63"/>
      <c r="D7632" s="191"/>
      <c r="E7632" s="63"/>
      <c r="F7632" s="63"/>
      <c r="G7632" s="191"/>
      <c r="H7632" s="191"/>
      <c r="I7632" s="191"/>
      <c r="J7632" s="191"/>
      <c r="K7632" s="191"/>
      <c r="L7632" s="191"/>
      <c r="M7632" s="191"/>
      <c r="N7632" s="191"/>
    </row>
    <row r="7633" spans="1:14" s="434" customFormat="1">
      <c r="A7633" s="191"/>
      <c r="B7633" s="191"/>
      <c r="C7633" s="63"/>
      <c r="D7633" s="191"/>
      <c r="E7633" s="63"/>
      <c r="F7633" s="63"/>
      <c r="G7633" s="191"/>
      <c r="H7633" s="191"/>
      <c r="I7633" s="191"/>
      <c r="J7633" s="191"/>
      <c r="K7633" s="191"/>
      <c r="L7633" s="191"/>
      <c r="M7633" s="191"/>
      <c r="N7633" s="191"/>
    </row>
    <row r="7634" spans="1:14" s="434" customFormat="1">
      <c r="A7634" s="191"/>
      <c r="B7634" s="191"/>
      <c r="C7634" s="63"/>
      <c r="D7634" s="191"/>
      <c r="E7634" s="63"/>
      <c r="F7634" s="63"/>
      <c r="G7634" s="191"/>
      <c r="H7634" s="191"/>
      <c r="I7634" s="191"/>
      <c r="J7634" s="191"/>
      <c r="K7634" s="191"/>
      <c r="L7634" s="191"/>
      <c r="M7634" s="191"/>
      <c r="N7634" s="191"/>
    </row>
    <row r="7635" spans="1:14" s="434" customFormat="1">
      <c r="A7635" s="191"/>
      <c r="B7635" s="191"/>
      <c r="C7635" s="63"/>
      <c r="D7635" s="191"/>
      <c r="E7635" s="63"/>
      <c r="F7635" s="63"/>
      <c r="G7635" s="191"/>
      <c r="H7635" s="191"/>
      <c r="I7635" s="191"/>
      <c r="J7635" s="191"/>
      <c r="K7635" s="191"/>
      <c r="L7635" s="191"/>
      <c r="M7635" s="191"/>
      <c r="N7635" s="191"/>
    </row>
    <row r="7636" spans="1:14" s="434" customFormat="1">
      <c r="A7636" s="191"/>
      <c r="B7636" s="191"/>
      <c r="C7636" s="63"/>
      <c r="D7636" s="191"/>
      <c r="E7636" s="63"/>
      <c r="F7636" s="63"/>
      <c r="G7636" s="191"/>
      <c r="H7636" s="191"/>
      <c r="I7636" s="191"/>
      <c r="J7636" s="191"/>
      <c r="K7636" s="191"/>
      <c r="L7636" s="191"/>
      <c r="M7636" s="191"/>
      <c r="N7636" s="191"/>
    </row>
    <row r="7637" spans="1:14" s="434" customFormat="1">
      <c r="A7637" s="191"/>
      <c r="B7637" s="191"/>
      <c r="C7637" s="63"/>
      <c r="D7637" s="191"/>
      <c r="E7637" s="63"/>
      <c r="F7637" s="63"/>
      <c r="G7637" s="191"/>
      <c r="H7637" s="191"/>
      <c r="I7637" s="191"/>
      <c r="J7637" s="191"/>
      <c r="K7637" s="191"/>
      <c r="L7637" s="191"/>
      <c r="M7637" s="191"/>
      <c r="N7637" s="191"/>
    </row>
    <row r="7638" spans="1:14" s="434" customFormat="1">
      <c r="A7638" s="191"/>
      <c r="B7638" s="191"/>
      <c r="C7638" s="63"/>
      <c r="D7638" s="191"/>
      <c r="E7638" s="63"/>
      <c r="F7638" s="63"/>
      <c r="G7638" s="191"/>
      <c r="H7638" s="191"/>
      <c r="I7638" s="191"/>
      <c r="J7638" s="191"/>
      <c r="K7638" s="191"/>
      <c r="L7638" s="191"/>
      <c r="M7638" s="191"/>
      <c r="N7638" s="191"/>
    </row>
    <row r="7639" spans="1:14" s="434" customFormat="1">
      <c r="A7639" s="191"/>
      <c r="B7639" s="191"/>
      <c r="C7639" s="63"/>
      <c r="D7639" s="191"/>
      <c r="E7639" s="63"/>
      <c r="F7639" s="63"/>
      <c r="G7639" s="191"/>
      <c r="H7639" s="191"/>
      <c r="I7639" s="191"/>
      <c r="J7639" s="191"/>
      <c r="K7639" s="191"/>
      <c r="L7639" s="191"/>
      <c r="M7639" s="191"/>
      <c r="N7639" s="191"/>
    </row>
    <row r="7640" spans="1:14" s="434" customFormat="1">
      <c r="A7640" s="191"/>
      <c r="B7640" s="191"/>
      <c r="C7640" s="63"/>
      <c r="D7640" s="191"/>
      <c r="E7640" s="63"/>
      <c r="F7640" s="63"/>
      <c r="G7640" s="191"/>
      <c r="H7640" s="191"/>
      <c r="I7640" s="191"/>
      <c r="J7640" s="191"/>
      <c r="K7640" s="191"/>
      <c r="L7640" s="191"/>
      <c r="M7640" s="191"/>
      <c r="N7640" s="191"/>
    </row>
    <row r="7641" spans="1:14" s="434" customFormat="1">
      <c r="A7641" s="191"/>
      <c r="B7641" s="191"/>
      <c r="C7641" s="63"/>
      <c r="D7641" s="191"/>
      <c r="E7641" s="63"/>
      <c r="F7641" s="63"/>
      <c r="G7641" s="191"/>
      <c r="H7641" s="191"/>
      <c r="I7641" s="191"/>
      <c r="J7641" s="191"/>
      <c r="K7641" s="191"/>
      <c r="L7641" s="191"/>
      <c r="M7641" s="191"/>
      <c r="N7641" s="191"/>
    </row>
    <row r="7642" spans="1:14" s="434" customFormat="1">
      <c r="A7642" s="191"/>
      <c r="B7642" s="191"/>
      <c r="C7642" s="63"/>
      <c r="D7642" s="191"/>
      <c r="E7642" s="63"/>
      <c r="F7642" s="63"/>
      <c r="G7642" s="191"/>
      <c r="H7642" s="191"/>
      <c r="I7642" s="191"/>
      <c r="J7642" s="191"/>
      <c r="K7642" s="191"/>
      <c r="L7642" s="191"/>
      <c r="M7642" s="191"/>
      <c r="N7642" s="191"/>
    </row>
    <row r="7643" spans="1:14" s="434" customFormat="1">
      <c r="A7643" s="191"/>
      <c r="B7643" s="191"/>
      <c r="C7643" s="63"/>
      <c r="D7643" s="191"/>
      <c r="E7643" s="63"/>
      <c r="F7643" s="63"/>
      <c r="G7643" s="191"/>
      <c r="H7643" s="191"/>
      <c r="I7643" s="191"/>
      <c r="J7643" s="191"/>
      <c r="K7643" s="191"/>
      <c r="L7643" s="191"/>
      <c r="M7643" s="191"/>
      <c r="N7643" s="191"/>
    </row>
    <row r="7644" spans="1:14" s="434" customFormat="1">
      <c r="A7644" s="191"/>
      <c r="B7644" s="191"/>
      <c r="C7644" s="63"/>
      <c r="D7644" s="191"/>
      <c r="E7644" s="63"/>
      <c r="F7644" s="63"/>
      <c r="G7644" s="191"/>
      <c r="H7644" s="191"/>
      <c r="I7644" s="191"/>
      <c r="J7644" s="191"/>
      <c r="K7644" s="191"/>
      <c r="L7644" s="191"/>
      <c r="M7644" s="191"/>
      <c r="N7644" s="191"/>
    </row>
    <row r="7645" spans="1:14" s="434" customFormat="1">
      <c r="A7645" s="191"/>
      <c r="B7645" s="191"/>
      <c r="C7645" s="63"/>
      <c r="D7645" s="191"/>
      <c r="E7645" s="63"/>
      <c r="F7645" s="63"/>
      <c r="G7645" s="191"/>
      <c r="H7645" s="191"/>
      <c r="I7645" s="191"/>
      <c r="J7645" s="191"/>
      <c r="K7645" s="191"/>
      <c r="L7645" s="191"/>
      <c r="M7645" s="191"/>
      <c r="N7645" s="191"/>
    </row>
    <row r="7646" spans="1:14" s="434" customFormat="1">
      <c r="A7646" s="191"/>
      <c r="B7646" s="191"/>
      <c r="C7646" s="63"/>
      <c r="D7646" s="191"/>
      <c r="E7646" s="63"/>
      <c r="F7646" s="63"/>
      <c r="G7646" s="191"/>
      <c r="H7646" s="191"/>
      <c r="I7646" s="191"/>
      <c r="J7646" s="191"/>
      <c r="K7646" s="191"/>
      <c r="L7646" s="191"/>
      <c r="M7646" s="191"/>
      <c r="N7646" s="191"/>
    </row>
    <row r="7647" spans="1:14" s="434" customFormat="1">
      <c r="A7647" s="191"/>
      <c r="B7647" s="191"/>
      <c r="C7647" s="63"/>
      <c r="D7647" s="191"/>
      <c r="E7647" s="63"/>
      <c r="F7647" s="63"/>
      <c r="G7647" s="191"/>
      <c r="H7647" s="191"/>
      <c r="I7647" s="191"/>
      <c r="J7647" s="191"/>
      <c r="K7647" s="191"/>
      <c r="L7647" s="191"/>
      <c r="M7647" s="191"/>
      <c r="N7647" s="191"/>
    </row>
    <row r="7648" spans="1:14" s="434" customFormat="1">
      <c r="A7648" s="191"/>
      <c r="B7648" s="191"/>
      <c r="C7648" s="63"/>
      <c r="D7648" s="191"/>
      <c r="E7648" s="63"/>
      <c r="F7648" s="63"/>
      <c r="G7648" s="191"/>
      <c r="H7648" s="191"/>
      <c r="I7648" s="191"/>
      <c r="J7648" s="191"/>
      <c r="K7648" s="191"/>
      <c r="L7648" s="191"/>
      <c r="M7648" s="191"/>
      <c r="N7648" s="191"/>
    </row>
    <row r="7649" spans="1:14" s="434" customFormat="1">
      <c r="A7649" s="191"/>
      <c r="B7649" s="191"/>
      <c r="C7649" s="63"/>
      <c r="D7649" s="191"/>
      <c r="E7649" s="63"/>
      <c r="F7649" s="63"/>
      <c r="G7649" s="191"/>
      <c r="H7649" s="191"/>
      <c r="I7649" s="191"/>
      <c r="J7649" s="191"/>
      <c r="K7649" s="191"/>
      <c r="L7649" s="191"/>
      <c r="M7649" s="191"/>
      <c r="N7649" s="191"/>
    </row>
    <row r="7650" spans="1:14" s="434" customFormat="1">
      <c r="A7650" s="191"/>
      <c r="B7650" s="191"/>
      <c r="C7650" s="63"/>
      <c r="D7650" s="191"/>
      <c r="E7650" s="63"/>
      <c r="F7650" s="63"/>
      <c r="G7650" s="191"/>
      <c r="H7650" s="191"/>
      <c r="I7650" s="191"/>
      <c r="J7650" s="191"/>
      <c r="K7650" s="191"/>
      <c r="L7650" s="191"/>
      <c r="M7650" s="191"/>
      <c r="N7650" s="191"/>
    </row>
    <row r="7651" spans="1:14" s="434" customFormat="1">
      <c r="A7651" s="191"/>
      <c r="B7651" s="191"/>
      <c r="C7651" s="63"/>
      <c r="D7651" s="191"/>
      <c r="E7651" s="63"/>
      <c r="F7651" s="63"/>
      <c r="G7651" s="191"/>
      <c r="H7651" s="191"/>
      <c r="I7651" s="191"/>
      <c r="J7651" s="191"/>
      <c r="K7651" s="191"/>
      <c r="L7651" s="191"/>
      <c r="M7651" s="191"/>
      <c r="N7651" s="191"/>
    </row>
    <row r="7652" spans="1:14" s="434" customFormat="1">
      <c r="A7652" s="191"/>
      <c r="B7652" s="191"/>
      <c r="C7652" s="63"/>
      <c r="D7652" s="191"/>
      <c r="E7652" s="63"/>
      <c r="F7652" s="63"/>
      <c r="G7652" s="191"/>
      <c r="H7652" s="191"/>
      <c r="I7652" s="191"/>
      <c r="J7652" s="191"/>
      <c r="K7652" s="191"/>
      <c r="L7652" s="191"/>
      <c r="M7652" s="191"/>
      <c r="N7652" s="191"/>
    </row>
    <row r="7653" spans="1:14" s="434" customFormat="1">
      <c r="A7653" s="191"/>
      <c r="B7653" s="191"/>
      <c r="C7653" s="63"/>
      <c r="D7653" s="191"/>
      <c r="E7653" s="63"/>
      <c r="F7653" s="63"/>
      <c r="G7653" s="191"/>
      <c r="H7653" s="191"/>
      <c r="I7653" s="191"/>
      <c r="J7653" s="191"/>
      <c r="K7653" s="191"/>
      <c r="L7653" s="191"/>
      <c r="M7653" s="191"/>
      <c r="N7653" s="191"/>
    </row>
    <row r="7654" spans="1:14" s="434" customFormat="1">
      <c r="A7654" s="191"/>
      <c r="B7654" s="191"/>
      <c r="C7654" s="63"/>
      <c r="D7654" s="191"/>
      <c r="E7654" s="63"/>
      <c r="F7654" s="63"/>
      <c r="G7654" s="191"/>
      <c r="H7654" s="191"/>
      <c r="I7654" s="191"/>
      <c r="J7654" s="191"/>
      <c r="K7654" s="191"/>
      <c r="L7654" s="191"/>
      <c r="M7654" s="191"/>
      <c r="N7654" s="191"/>
    </row>
    <row r="7655" spans="1:14" s="434" customFormat="1">
      <c r="A7655" s="191"/>
      <c r="B7655" s="191"/>
      <c r="C7655" s="63"/>
      <c r="D7655" s="191"/>
      <c r="E7655" s="63"/>
      <c r="F7655" s="63"/>
      <c r="G7655" s="191"/>
      <c r="H7655" s="191"/>
      <c r="I7655" s="191"/>
      <c r="J7655" s="191"/>
      <c r="K7655" s="191"/>
      <c r="L7655" s="191"/>
      <c r="M7655" s="191"/>
      <c r="N7655" s="191"/>
    </row>
    <row r="7656" spans="1:14" s="434" customFormat="1">
      <c r="A7656" s="191"/>
      <c r="B7656" s="191"/>
      <c r="C7656" s="63"/>
      <c r="D7656" s="191"/>
      <c r="E7656" s="63"/>
      <c r="F7656" s="63"/>
      <c r="G7656" s="191"/>
      <c r="H7656" s="191"/>
      <c r="I7656" s="191"/>
      <c r="J7656" s="191"/>
      <c r="K7656" s="191"/>
      <c r="L7656" s="191"/>
      <c r="M7656" s="191"/>
      <c r="N7656" s="191"/>
    </row>
    <row r="7657" spans="1:14" s="434" customFormat="1">
      <c r="A7657" s="191"/>
      <c r="B7657" s="191"/>
      <c r="C7657" s="63"/>
      <c r="D7657" s="191"/>
      <c r="E7657" s="63"/>
      <c r="F7657" s="63"/>
      <c r="G7657" s="191"/>
      <c r="H7657" s="191"/>
      <c r="I7657" s="191"/>
      <c r="J7657" s="191"/>
      <c r="K7657" s="191"/>
      <c r="L7657" s="191"/>
      <c r="M7657" s="191"/>
      <c r="N7657" s="191"/>
    </row>
    <row r="7658" spans="1:14" s="434" customFormat="1">
      <c r="A7658" s="191"/>
      <c r="B7658" s="191"/>
      <c r="C7658" s="63"/>
      <c r="D7658" s="191"/>
      <c r="E7658" s="63"/>
      <c r="F7658" s="63"/>
      <c r="G7658" s="191"/>
      <c r="H7658" s="191"/>
      <c r="I7658" s="191"/>
      <c r="J7658" s="191"/>
      <c r="K7658" s="191"/>
      <c r="L7658" s="191"/>
      <c r="M7658" s="191"/>
      <c r="N7658" s="191"/>
    </row>
    <row r="7659" spans="1:14" s="434" customFormat="1">
      <c r="A7659" s="191"/>
      <c r="B7659" s="191"/>
      <c r="C7659" s="63"/>
      <c r="D7659" s="191"/>
      <c r="E7659" s="63"/>
      <c r="F7659" s="63"/>
      <c r="G7659" s="191"/>
      <c r="H7659" s="191"/>
      <c r="I7659" s="191"/>
      <c r="J7659" s="191"/>
      <c r="K7659" s="191"/>
      <c r="L7659" s="191"/>
      <c r="M7659" s="191"/>
      <c r="N7659" s="191"/>
    </row>
    <row r="7660" spans="1:14" s="434" customFormat="1">
      <c r="A7660" s="191"/>
      <c r="B7660" s="191"/>
      <c r="C7660" s="63"/>
      <c r="D7660" s="191"/>
      <c r="E7660" s="63"/>
      <c r="F7660" s="63"/>
      <c r="G7660" s="191"/>
      <c r="H7660" s="191"/>
      <c r="I7660" s="191"/>
      <c r="J7660" s="191"/>
      <c r="K7660" s="191"/>
      <c r="L7660" s="191"/>
      <c r="M7660" s="191"/>
      <c r="N7660" s="191"/>
    </row>
    <row r="7661" spans="1:14" s="434" customFormat="1">
      <c r="A7661" s="191"/>
      <c r="B7661" s="191"/>
      <c r="C7661" s="63"/>
      <c r="D7661" s="191"/>
      <c r="E7661" s="63"/>
      <c r="F7661" s="63"/>
      <c r="G7661" s="191"/>
      <c r="H7661" s="191"/>
      <c r="I7661" s="191"/>
      <c r="J7661" s="191"/>
      <c r="K7661" s="191"/>
      <c r="L7661" s="191"/>
      <c r="M7661" s="191"/>
      <c r="N7661" s="191"/>
    </row>
    <row r="7662" spans="1:14" s="434" customFormat="1">
      <c r="A7662" s="191"/>
      <c r="B7662" s="191"/>
      <c r="C7662" s="63"/>
      <c r="D7662" s="191"/>
      <c r="E7662" s="63"/>
      <c r="F7662" s="63"/>
      <c r="G7662" s="191"/>
      <c r="H7662" s="191"/>
      <c r="I7662" s="191"/>
      <c r="J7662" s="191"/>
      <c r="K7662" s="191"/>
      <c r="L7662" s="191"/>
      <c r="M7662" s="191"/>
      <c r="N7662" s="191"/>
    </row>
    <row r="7663" spans="1:14" s="434" customFormat="1">
      <c r="A7663" s="191"/>
      <c r="B7663" s="191"/>
      <c r="C7663" s="63"/>
      <c r="D7663" s="191"/>
      <c r="E7663" s="63"/>
      <c r="F7663" s="63"/>
      <c r="G7663" s="191"/>
      <c r="H7663" s="191"/>
      <c r="I7663" s="191"/>
      <c r="J7663" s="191"/>
      <c r="K7663" s="191"/>
      <c r="L7663" s="191"/>
      <c r="M7663" s="191"/>
      <c r="N7663" s="191"/>
    </row>
    <row r="7664" spans="1:14" s="434" customFormat="1">
      <c r="A7664" s="191"/>
      <c r="B7664" s="191"/>
      <c r="C7664" s="63"/>
      <c r="D7664" s="191"/>
      <c r="E7664" s="63"/>
      <c r="F7664" s="63"/>
      <c r="G7664" s="191"/>
      <c r="H7664" s="191"/>
      <c r="I7664" s="191"/>
      <c r="J7664" s="191"/>
      <c r="K7664" s="191"/>
      <c r="L7664" s="191"/>
      <c r="M7664" s="191"/>
      <c r="N7664" s="191"/>
    </row>
    <row r="7665" spans="1:14" s="434" customFormat="1">
      <c r="A7665" s="191"/>
      <c r="B7665" s="191"/>
      <c r="C7665" s="63"/>
      <c r="D7665" s="191"/>
      <c r="E7665" s="63"/>
      <c r="F7665" s="63"/>
      <c r="G7665" s="191"/>
      <c r="H7665" s="191"/>
      <c r="I7665" s="191"/>
      <c r="J7665" s="191"/>
      <c r="K7665" s="191"/>
      <c r="L7665" s="191"/>
      <c r="M7665" s="191"/>
      <c r="N7665" s="191"/>
    </row>
    <row r="7666" spans="1:14" s="434" customFormat="1">
      <c r="A7666" s="191"/>
      <c r="B7666" s="191"/>
      <c r="C7666" s="63"/>
      <c r="D7666" s="191"/>
      <c r="E7666" s="63"/>
      <c r="F7666" s="63"/>
      <c r="G7666" s="191"/>
      <c r="H7666" s="191"/>
      <c r="I7666" s="191"/>
      <c r="J7666" s="191"/>
      <c r="K7666" s="191"/>
      <c r="L7666" s="191"/>
      <c r="M7666" s="191"/>
      <c r="N7666" s="191"/>
    </row>
    <row r="7667" spans="1:14" s="434" customFormat="1">
      <c r="A7667" s="191"/>
      <c r="B7667" s="191"/>
      <c r="C7667" s="63"/>
      <c r="D7667" s="191"/>
      <c r="E7667" s="63"/>
      <c r="F7667" s="63"/>
      <c r="G7667" s="191"/>
      <c r="H7667" s="191"/>
      <c r="I7667" s="191"/>
      <c r="J7667" s="191"/>
      <c r="K7667" s="191"/>
      <c r="L7667" s="191"/>
      <c r="M7667" s="191"/>
      <c r="N7667" s="191"/>
    </row>
    <row r="7668" spans="1:14" s="434" customFormat="1">
      <c r="A7668" s="191"/>
      <c r="B7668" s="191"/>
      <c r="C7668" s="63"/>
      <c r="D7668" s="191"/>
      <c r="E7668" s="63"/>
      <c r="F7668" s="63"/>
      <c r="G7668" s="191"/>
      <c r="H7668" s="191"/>
      <c r="I7668" s="191"/>
      <c r="J7668" s="191"/>
      <c r="K7668" s="191"/>
      <c r="L7668" s="191"/>
      <c r="M7668" s="191"/>
      <c r="N7668" s="191"/>
    </row>
    <row r="7669" spans="1:14" s="434" customFormat="1">
      <c r="A7669" s="191"/>
      <c r="B7669" s="191"/>
      <c r="C7669" s="63"/>
      <c r="D7669" s="191"/>
      <c r="E7669" s="63"/>
      <c r="F7669" s="63"/>
      <c r="G7669" s="191"/>
      <c r="H7669" s="191"/>
      <c r="I7669" s="191"/>
      <c r="J7669" s="191"/>
      <c r="K7669" s="191"/>
      <c r="L7669" s="191"/>
      <c r="M7669" s="191"/>
      <c r="N7669" s="191"/>
    </row>
    <row r="7670" spans="1:14" s="434" customFormat="1">
      <c r="A7670" s="191"/>
      <c r="B7670" s="191"/>
      <c r="C7670" s="63"/>
      <c r="D7670" s="191"/>
      <c r="E7670" s="63"/>
      <c r="F7670" s="63"/>
      <c r="G7670" s="191"/>
      <c r="H7670" s="191"/>
      <c r="I7670" s="191"/>
      <c r="J7670" s="191"/>
      <c r="K7670" s="191"/>
      <c r="L7670" s="191"/>
      <c r="M7670" s="191"/>
      <c r="N7670" s="191"/>
    </row>
    <row r="7671" spans="1:14" s="434" customFormat="1">
      <c r="A7671" s="191"/>
      <c r="B7671" s="191"/>
      <c r="C7671" s="63"/>
      <c r="D7671" s="191"/>
      <c r="E7671" s="63"/>
      <c r="F7671" s="63"/>
      <c r="G7671" s="191"/>
      <c r="H7671" s="191"/>
      <c r="I7671" s="191"/>
      <c r="J7671" s="191"/>
      <c r="K7671" s="191"/>
      <c r="L7671" s="191"/>
      <c r="M7671" s="191"/>
      <c r="N7671" s="191"/>
    </row>
    <row r="7672" spans="1:14" s="434" customFormat="1">
      <c r="A7672" s="191"/>
      <c r="B7672" s="191"/>
      <c r="C7672" s="63"/>
      <c r="D7672" s="191"/>
      <c r="E7672" s="63"/>
      <c r="F7672" s="63"/>
      <c r="G7672" s="191"/>
      <c r="H7672" s="191"/>
      <c r="I7672" s="191"/>
      <c r="J7672" s="191"/>
      <c r="K7672" s="191"/>
      <c r="L7672" s="191"/>
      <c r="M7672" s="191"/>
      <c r="N7672" s="191"/>
    </row>
    <row r="7673" spans="1:14" s="434" customFormat="1">
      <c r="A7673" s="191"/>
      <c r="B7673" s="191"/>
      <c r="C7673" s="63"/>
      <c r="D7673" s="191"/>
      <c r="E7673" s="63"/>
      <c r="F7673" s="63"/>
      <c r="G7673" s="191"/>
      <c r="H7673" s="191"/>
      <c r="I7673" s="191"/>
      <c r="J7673" s="191"/>
      <c r="K7673" s="191"/>
      <c r="L7673" s="191"/>
      <c r="M7673" s="191"/>
      <c r="N7673" s="191"/>
    </row>
    <row r="7674" spans="1:14" s="434" customFormat="1">
      <c r="A7674" s="191"/>
      <c r="B7674" s="191"/>
      <c r="C7674" s="63"/>
      <c r="D7674" s="191"/>
      <c r="E7674" s="63"/>
      <c r="F7674" s="63"/>
      <c r="G7674" s="191"/>
      <c r="H7674" s="191"/>
      <c r="I7674" s="191"/>
      <c r="J7674" s="191"/>
      <c r="K7674" s="191"/>
      <c r="L7674" s="191"/>
      <c r="M7674" s="191"/>
      <c r="N7674" s="191"/>
    </row>
    <row r="7675" spans="1:14" s="434" customFormat="1">
      <c r="A7675" s="191"/>
      <c r="B7675" s="191"/>
      <c r="C7675" s="63"/>
      <c r="D7675" s="191"/>
      <c r="E7675" s="63"/>
      <c r="F7675" s="63"/>
      <c r="G7675" s="191"/>
      <c r="H7675" s="191"/>
      <c r="I7675" s="191"/>
      <c r="J7675" s="191"/>
      <c r="K7675" s="191"/>
      <c r="L7675" s="191"/>
      <c r="M7675" s="191"/>
      <c r="N7675" s="191"/>
    </row>
    <row r="7676" spans="1:14" s="434" customFormat="1">
      <c r="A7676" s="191"/>
      <c r="B7676" s="191"/>
      <c r="C7676" s="63"/>
      <c r="D7676" s="191"/>
      <c r="E7676" s="63"/>
      <c r="F7676" s="63"/>
      <c r="G7676" s="191"/>
      <c r="H7676" s="191"/>
      <c r="I7676" s="191"/>
      <c r="J7676" s="191"/>
      <c r="K7676" s="191"/>
      <c r="L7676" s="191"/>
      <c r="M7676" s="191"/>
      <c r="N7676" s="191"/>
    </row>
    <row r="7677" spans="1:14" s="434" customFormat="1">
      <c r="A7677" s="191"/>
      <c r="B7677" s="191"/>
      <c r="C7677" s="63"/>
      <c r="D7677" s="191"/>
      <c r="E7677" s="63"/>
      <c r="F7677" s="63"/>
      <c r="G7677" s="191"/>
      <c r="H7677" s="191"/>
      <c r="I7677" s="191"/>
      <c r="J7677" s="191"/>
      <c r="K7677" s="191"/>
      <c r="L7677" s="191"/>
      <c r="M7677" s="191"/>
      <c r="N7677" s="191"/>
    </row>
    <row r="7678" spans="1:14" s="434" customFormat="1">
      <c r="A7678" s="191"/>
      <c r="B7678" s="191"/>
      <c r="C7678" s="63"/>
      <c r="D7678" s="191"/>
      <c r="E7678" s="63"/>
      <c r="F7678" s="63"/>
      <c r="G7678" s="191"/>
      <c r="H7678" s="191"/>
      <c r="I7678" s="191"/>
      <c r="J7678" s="191"/>
      <c r="K7678" s="191"/>
      <c r="L7678" s="191"/>
      <c r="M7678" s="191"/>
      <c r="N7678" s="191"/>
    </row>
    <row r="7679" spans="1:14" s="434" customFormat="1">
      <c r="A7679" s="191"/>
      <c r="B7679" s="191"/>
      <c r="C7679" s="63"/>
      <c r="D7679" s="191"/>
      <c r="E7679" s="63"/>
      <c r="F7679" s="63"/>
      <c r="G7679" s="191"/>
      <c r="H7679" s="191"/>
      <c r="I7679" s="191"/>
      <c r="J7679" s="191"/>
      <c r="K7679" s="191"/>
      <c r="L7679" s="191"/>
      <c r="M7679" s="191"/>
      <c r="N7679" s="191"/>
    </row>
    <row r="7680" spans="1:14" s="434" customFormat="1">
      <c r="A7680" s="191"/>
      <c r="B7680" s="191"/>
      <c r="C7680" s="63"/>
      <c r="D7680" s="191"/>
      <c r="E7680" s="63"/>
      <c r="F7680" s="63"/>
      <c r="G7680" s="191"/>
      <c r="H7680" s="191"/>
      <c r="I7680" s="191"/>
      <c r="J7680" s="191"/>
      <c r="K7680" s="191"/>
      <c r="L7680" s="191"/>
      <c r="M7680" s="191"/>
      <c r="N7680" s="191"/>
    </row>
    <row r="7681" spans="1:14" s="434" customFormat="1">
      <c r="A7681" s="191"/>
      <c r="B7681" s="191"/>
      <c r="C7681" s="63"/>
      <c r="D7681" s="191"/>
      <c r="E7681" s="63"/>
      <c r="F7681" s="63"/>
      <c r="G7681" s="191"/>
      <c r="H7681" s="191"/>
      <c r="I7681" s="191"/>
      <c r="J7681" s="191"/>
      <c r="K7681" s="191"/>
      <c r="L7681" s="191"/>
      <c r="M7681" s="191"/>
      <c r="N7681" s="191"/>
    </row>
    <row r="7682" spans="1:14" s="434" customFormat="1">
      <c r="A7682" s="191"/>
      <c r="B7682" s="191"/>
      <c r="C7682" s="63"/>
      <c r="D7682" s="191"/>
      <c r="E7682" s="63"/>
      <c r="F7682" s="63"/>
      <c r="G7682" s="191"/>
      <c r="H7682" s="191"/>
      <c r="I7682" s="191"/>
      <c r="J7682" s="191"/>
      <c r="K7682" s="191"/>
      <c r="L7682" s="191"/>
      <c r="M7682" s="191"/>
      <c r="N7682" s="191"/>
    </row>
    <row r="7683" spans="1:14" s="434" customFormat="1">
      <c r="A7683" s="191"/>
      <c r="B7683" s="191"/>
      <c r="C7683" s="63"/>
      <c r="D7683" s="191"/>
      <c r="E7683" s="63"/>
      <c r="F7683" s="63"/>
      <c r="G7683" s="191"/>
      <c r="H7683" s="191"/>
      <c r="I7683" s="191"/>
      <c r="J7683" s="191"/>
      <c r="K7683" s="191"/>
      <c r="L7683" s="191"/>
      <c r="M7683" s="191"/>
      <c r="N7683" s="191"/>
    </row>
    <row r="7684" spans="1:14" s="434" customFormat="1">
      <c r="A7684" s="191"/>
      <c r="B7684" s="191"/>
      <c r="C7684" s="63"/>
      <c r="D7684" s="191"/>
      <c r="E7684" s="63"/>
      <c r="F7684" s="63"/>
      <c r="G7684" s="191"/>
      <c r="H7684" s="191"/>
      <c r="I7684" s="191"/>
      <c r="J7684" s="191"/>
      <c r="K7684" s="191"/>
      <c r="L7684" s="191"/>
      <c r="M7684" s="191"/>
      <c r="N7684" s="191"/>
    </row>
    <row r="7685" spans="1:14" s="434" customFormat="1">
      <c r="A7685" s="191"/>
      <c r="B7685" s="191"/>
      <c r="C7685" s="63"/>
      <c r="D7685" s="191"/>
      <c r="E7685" s="63"/>
      <c r="F7685" s="63"/>
      <c r="G7685" s="191"/>
      <c r="H7685" s="191"/>
      <c r="I7685" s="191"/>
      <c r="J7685" s="191"/>
      <c r="K7685" s="191"/>
      <c r="L7685" s="191"/>
      <c r="M7685" s="191"/>
      <c r="N7685" s="191"/>
    </row>
    <row r="7686" spans="1:14" s="434" customFormat="1">
      <c r="A7686" s="191"/>
      <c r="B7686" s="191"/>
      <c r="C7686" s="63"/>
      <c r="D7686" s="191"/>
      <c r="E7686" s="63"/>
      <c r="F7686" s="63"/>
      <c r="G7686" s="191"/>
      <c r="H7686" s="191"/>
      <c r="I7686" s="191"/>
      <c r="J7686" s="191"/>
      <c r="K7686" s="191"/>
      <c r="L7686" s="191"/>
      <c r="M7686" s="191"/>
      <c r="N7686" s="191"/>
    </row>
    <row r="7687" spans="1:14" s="434" customFormat="1">
      <c r="A7687" s="191"/>
      <c r="B7687" s="191"/>
      <c r="C7687" s="63"/>
      <c r="D7687" s="191"/>
      <c r="E7687" s="63"/>
      <c r="F7687" s="63"/>
      <c r="G7687" s="191"/>
      <c r="H7687" s="191"/>
      <c r="I7687" s="191"/>
      <c r="J7687" s="191"/>
      <c r="K7687" s="191"/>
      <c r="L7687" s="191"/>
      <c r="M7687" s="191"/>
      <c r="N7687" s="191"/>
    </row>
    <row r="7688" spans="1:14" s="434" customFormat="1">
      <c r="A7688" s="191"/>
      <c r="B7688" s="191"/>
      <c r="C7688" s="63"/>
      <c r="D7688" s="191"/>
      <c r="E7688" s="63"/>
      <c r="F7688" s="63"/>
      <c r="G7688" s="191"/>
      <c r="H7688" s="191"/>
      <c r="I7688" s="191"/>
      <c r="J7688" s="191"/>
      <c r="K7688" s="191"/>
      <c r="L7688" s="191"/>
      <c r="M7688" s="191"/>
      <c r="N7688" s="191"/>
    </row>
    <row r="7689" spans="1:14" s="434" customFormat="1">
      <c r="A7689" s="191"/>
      <c r="B7689" s="191"/>
      <c r="C7689" s="63"/>
      <c r="D7689" s="191"/>
      <c r="E7689" s="63"/>
      <c r="F7689" s="63"/>
      <c r="G7689" s="191"/>
      <c r="H7689" s="191"/>
      <c r="I7689" s="191"/>
      <c r="J7689" s="191"/>
      <c r="K7689" s="191"/>
      <c r="L7689" s="191"/>
      <c r="M7689" s="191"/>
      <c r="N7689" s="191"/>
    </row>
    <row r="7690" spans="1:14" s="434" customFormat="1">
      <c r="A7690" s="191"/>
      <c r="B7690" s="191"/>
      <c r="C7690" s="63"/>
      <c r="D7690" s="191"/>
      <c r="E7690" s="63"/>
      <c r="F7690" s="63"/>
      <c r="G7690" s="191"/>
      <c r="H7690" s="191"/>
      <c r="I7690" s="191"/>
      <c r="J7690" s="191"/>
      <c r="K7690" s="191"/>
      <c r="L7690" s="191"/>
      <c r="M7690" s="191"/>
      <c r="N7690" s="191"/>
    </row>
    <row r="7691" spans="1:14" s="434" customFormat="1">
      <c r="A7691" s="191"/>
      <c r="B7691" s="191"/>
      <c r="C7691" s="63"/>
      <c r="D7691" s="191"/>
      <c r="E7691" s="63"/>
      <c r="F7691" s="63"/>
      <c r="G7691" s="191"/>
      <c r="H7691" s="191"/>
      <c r="I7691" s="191"/>
      <c r="J7691" s="191"/>
      <c r="K7691" s="191"/>
      <c r="L7691" s="191"/>
      <c r="M7691" s="191"/>
      <c r="N7691" s="191"/>
    </row>
    <row r="7692" spans="1:14" s="434" customFormat="1">
      <c r="A7692" s="191"/>
      <c r="B7692" s="191"/>
      <c r="C7692" s="63"/>
      <c r="D7692" s="191"/>
      <c r="E7692" s="63"/>
      <c r="F7692" s="63"/>
      <c r="G7692" s="191"/>
      <c r="H7692" s="191"/>
      <c r="I7692" s="191"/>
      <c r="J7692" s="191"/>
      <c r="K7692" s="191"/>
      <c r="L7692" s="191"/>
      <c r="M7692" s="191"/>
      <c r="N7692" s="191"/>
    </row>
    <row r="7693" spans="1:14" s="434" customFormat="1">
      <c r="A7693" s="191"/>
      <c r="B7693" s="191"/>
      <c r="C7693" s="63"/>
      <c r="D7693" s="191"/>
      <c r="E7693" s="63"/>
      <c r="F7693" s="63"/>
      <c r="G7693" s="191"/>
      <c r="H7693" s="191"/>
      <c r="I7693" s="191"/>
      <c r="J7693" s="191"/>
      <c r="K7693" s="191"/>
      <c r="L7693" s="191"/>
      <c r="M7693" s="191"/>
      <c r="N7693" s="191"/>
    </row>
    <row r="7694" spans="1:14" s="434" customFormat="1">
      <c r="A7694" s="191"/>
      <c r="B7694" s="191"/>
      <c r="C7694" s="63"/>
      <c r="D7694" s="191"/>
      <c r="E7694" s="63"/>
      <c r="F7694" s="63"/>
      <c r="G7694" s="191"/>
      <c r="H7694" s="191"/>
      <c r="I7694" s="191"/>
      <c r="J7694" s="191"/>
      <c r="K7694" s="191"/>
      <c r="L7694" s="191"/>
      <c r="M7694" s="191"/>
      <c r="N7694" s="191"/>
    </row>
    <row r="7695" spans="1:14" s="434" customFormat="1">
      <c r="A7695" s="191"/>
      <c r="B7695" s="191"/>
      <c r="C7695" s="63"/>
      <c r="D7695" s="191"/>
      <c r="E7695" s="63"/>
      <c r="F7695" s="63"/>
      <c r="G7695" s="191"/>
      <c r="H7695" s="191"/>
      <c r="I7695" s="191"/>
      <c r="J7695" s="191"/>
      <c r="K7695" s="191"/>
      <c r="L7695" s="191"/>
      <c r="M7695" s="191"/>
      <c r="N7695" s="191"/>
    </row>
    <row r="7696" spans="1:14" s="434" customFormat="1">
      <c r="A7696" s="191"/>
      <c r="B7696" s="191"/>
      <c r="C7696" s="63"/>
      <c r="D7696" s="191"/>
      <c r="E7696" s="63"/>
      <c r="F7696" s="63"/>
      <c r="G7696" s="191"/>
      <c r="H7696" s="191"/>
      <c r="I7696" s="191"/>
      <c r="J7696" s="191"/>
      <c r="K7696" s="191"/>
      <c r="L7696" s="191"/>
      <c r="M7696" s="191"/>
      <c r="N7696" s="191"/>
    </row>
    <row r="7697" spans="1:14" s="434" customFormat="1">
      <c r="A7697" s="191"/>
      <c r="B7697" s="191"/>
      <c r="C7697" s="63"/>
      <c r="D7697" s="191"/>
      <c r="E7697" s="63"/>
      <c r="F7697" s="63"/>
      <c r="G7697" s="191"/>
      <c r="H7697" s="191"/>
      <c r="I7697" s="191"/>
      <c r="J7697" s="191"/>
      <c r="K7697" s="191"/>
      <c r="L7697" s="191"/>
      <c r="M7697" s="191"/>
      <c r="N7697" s="191"/>
    </row>
    <row r="7698" spans="1:14" s="434" customFormat="1">
      <c r="A7698" s="191"/>
      <c r="B7698" s="191"/>
      <c r="C7698" s="63"/>
      <c r="D7698" s="191"/>
      <c r="E7698" s="63"/>
      <c r="F7698" s="63"/>
      <c r="G7698" s="191"/>
      <c r="H7698" s="191"/>
      <c r="I7698" s="191"/>
      <c r="J7698" s="191"/>
      <c r="K7698" s="191"/>
      <c r="L7698" s="191"/>
      <c r="M7698" s="191"/>
      <c r="N7698" s="191"/>
    </row>
    <row r="7699" spans="1:14" s="434" customFormat="1">
      <c r="A7699" s="191"/>
      <c r="B7699" s="191"/>
      <c r="C7699" s="63"/>
      <c r="D7699" s="191"/>
      <c r="E7699" s="63"/>
      <c r="F7699" s="63"/>
      <c r="G7699" s="191"/>
      <c r="H7699" s="191"/>
      <c r="I7699" s="191"/>
      <c r="J7699" s="191"/>
      <c r="K7699" s="191"/>
      <c r="L7699" s="191"/>
      <c r="M7699" s="191"/>
      <c r="N7699" s="191"/>
    </row>
    <row r="7700" spans="1:14" s="434" customFormat="1">
      <c r="A7700" s="191"/>
      <c r="B7700" s="191"/>
      <c r="C7700" s="63"/>
      <c r="D7700" s="191"/>
      <c r="E7700" s="63"/>
      <c r="F7700" s="63"/>
      <c r="G7700" s="191"/>
      <c r="H7700" s="191"/>
      <c r="I7700" s="191"/>
      <c r="J7700" s="191"/>
      <c r="K7700" s="191"/>
      <c r="L7700" s="191"/>
      <c r="M7700" s="191"/>
      <c r="N7700" s="191"/>
    </row>
    <row r="7701" spans="1:14" s="434" customFormat="1">
      <c r="A7701" s="191"/>
      <c r="B7701" s="191"/>
      <c r="C7701" s="63"/>
      <c r="D7701" s="191"/>
      <c r="E7701" s="63"/>
      <c r="F7701" s="63"/>
      <c r="G7701" s="191"/>
      <c r="H7701" s="191"/>
      <c r="I7701" s="191"/>
      <c r="J7701" s="191"/>
      <c r="K7701" s="191"/>
      <c r="L7701" s="191"/>
      <c r="M7701" s="191"/>
      <c r="N7701" s="191"/>
    </row>
    <row r="7702" spans="1:14" s="434" customFormat="1">
      <c r="A7702" s="191"/>
      <c r="B7702" s="191"/>
      <c r="C7702" s="63"/>
      <c r="D7702" s="191"/>
      <c r="E7702" s="63"/>
      <c r="F7702" s="63"/>
      <c r="G7702" s="191"/>
      <c r="H7702" s="191"/>
      <c r="I7702" s="191"/>
      <c r="J7702" s="191"/>
      <c r="K7702" s="191"/>
      <c r="L7702" s="191"/>
      <c r="M7702" s="191"/>
      <c r="N7702" s="191"/>
    </row>
    <row r="7703" spans="1:14" s="434" customFormat="1">
      <c r="A7703" s="191"/>
      <c r="B7703" s="191"/>
      <c r="C7703" s="63"/>
      <c r="D7703" s="191"/>
      <c r="E7703" s="63"/>
      <c r="F7703" s="63"/>
      <c r="G7703" s="191"/>
      <c r="H7703" s="191"/>
      <c r="I7703" s="191"/>
      <c r="J7703" s="191"/>
      <c r="K7703" s="191"/>
      <c r="L7703" s="191"/>
      <c r="M7703" s="191"/>
      <c r="N7703" s="191"/>
    </row>
    <row r="7704" spans="1:14" s="434" customFormat="1">
      <c r="A7704" s="191"/>
      <c r="B7704" s="191"/>
      <c r="C7704" s="63"/>
      <c r="D7704" s="191"/>
      <c r="E7704" s="63"/>
      <c r="F7704" s="63"/>
      <c r="G7704" s="191"/>
      <c r="H7704" s="191"/>
      <c r="I7704" s="191"/>
      <c r="J7704" s="191"/>
      <c r="K7704" s="191"/>
      <c r="L7704" s="191"/>
      <c r="M7704" s="191"/>
      <c r="N7704" s="191"/>
    </row>
    <row r="7705" spans="1:14" s="434" customFormat="1">
      <c r="A7705" s="191"/>
      <c r="B7705" s="191"/>
      <c r="C7705" s="63"/>
      <c r="D7705" s="191"/>
      <c r="E7705" s="63"/>
      <c r="F7705" s="63"/>
      <c r="G7705" s="191"/>
      <c r="H7705" s="191"/>
      <c r="I7705" s="191"/>
      <c r="J7705" s="191"/>
      <c r="K7705" s="191"/>
      <c r="L7705" s="191"/>
      <c r="M7705" s="191"/>
      <c r="N7705" s="191"/>
    </row>
    <row r="7706" spans="1:14" s="434" customFormat="1">
      <c r="A7706" s="191"/>
      <c r="B7706" s="191"/>
      <c r="C7706" s="63"/>
      <c r="D7706" s="191"/>
      <c r="E7706" s="63"/>
      <c r="F7706" s="63"/>
      <c r="G7706" s="191"/>
      <c r="H7706" s="191"/>
      <c r="I7706" s="191"/>
      <c r="J7706" s="191"/>
      <c r="K7706" s="191"/>
      <c r="L7706" s="191"/>
      <c r="M7706" s="191"/>
      <c r="N7706" s="191"/>
    </row>
    <row r="7707" spans="1:14" s="434" customFormat="1">
      <c r="A7707" s="191"/>
      <c r="B7707" s="191"/>
      <c r="C7707" s="63"/>
      <c r="D7707" s="191"/>
      <c r="E7707" s="63"/>
      <c r="F7707" s="63"/>
      <c r="G7707" s="191"/>
      <c r="H7707" s="191"/>
      <c r="I7707" s="191"/>
      <c r="J7707" s="191"/>
      <c r="K7707" s="191"/>
      <c r="L7707" s="191"/>
      <c r="M7707" s="191"/>
      <c r="N7707" s="191"/>
    </row>
    <row r="7708" spans="1:14" s="434" customFormat="1">
      <c r="A7708" s="191"/>
      <c r="B7708" s="191"/>
      <c r="C7708" s="63"/>
      <c r="D7708" s="191"/>
      <c r="E7708" s="63"/>
      <c r="F7708" s="63"/>
      <c r="G7708" s="191"/>
      <c r="H7708" s="191"/>
      <c r="I7708" s="191"/>
      <c r="J7708" s="191"/>
      <c r="K7708" s="191"/>
      <c r="L7708" s="191"/>
      <c r="M7708" s="191"/>
      <c r="N7708" s="191"/>
    </row>
    <row r="7709" spans="1:14" s="434" customFormat="1">
      <c r="A7709" s="191"/>
      <c r="B7709" s="191"/>
      <c r="C7709" s="63"/>
      <c r="D7709" s="191"/>
      <c r="E7709" s="63"/>
      <c r="F7709" s="63"/>
      <c r="G7709" s="191"/>
      <c r="H7709" s="191"/>
      <c r="I7709" s="191"/>
      <c r="J7709" s="191"/>
      <c r="K7709" s="191"/>
      <c r="L7709" s="191"/>
      <c r="M7709" s="191"/>
      <c r="N7709" s="191"/>
    </row>
    <row r="7710" spans="1:14" s="434" customFormat="1">
      <c r="A7710" s="191"/>
      <c r="B7710" s="191"/>
      <c r="C7710" s="63"/>
      <c r="D7710" s="191"/>
      <c r="E7710" s="63"/>
      <c r="F7710" s="63"/>
      <c r="G7710" s="191"/>
      <c r="H7710" s="191"/>
      <c r="I7710" s="191"/>
      <c r="J7710" s="191"/>
      <c r="K7710" s="191"/>
      <c r="L7710" s="191"/>
      <c r="M7710" s="191"/>
      <c r="N7710" s="191"/>
    </row>
    <row r="7711" spans="1:14" s="434" customFormat="1">
      <c r="A7711" s="191"/>
      <c r="B7711" s="191"/>
      <c r="C7711" s="63"/>
      <c r="D7711" s="191"/>
      <c r="E7711" s="63"/>
      <c r="F7711" s="63"/>
      <c r="G7711" s="191"/>
      <c r="H7711" s="191"/>
      <c r="I7711" s="191"/>
      <c r="J7711" s="191"/>
      <c r="K7711" s="191"/>
      <c r="L7711" s="191"/>
      <c r="M7711" s="191"/>
      <c r="N7711" s="191"/>
    </row>
    <row r="7712" spans="1:14" s="434" customFormat="1">
      <c r="A7712" s="191"/>
      <c r="B7712" s="191"/>
      <c r="C7712" s="63"/>
      <c r="D7712" s="191"/>
      <c r="E7712" s="63"/>
      <c r="F7712" s="63"/>
      <c r="G7712" s="191"/>
      <c r="H7712" s="191"/>
      <c r="I7712" s="191"/>
      <c r="J7712" s="191"/>
      <c r="K7712" s="191"/>
      <c r="L7712" s="191"/>
      <c r="M7712" s="191"/>
      <c r="N7712" s="191"/>
    </row>
    <row r="7713" spans="1:14" s="434" customFormat="1">
      <c r="A7713" s="191"/>
      <c r="B7713" s="191"/>
      <c r="C7713" s="63"/>
      <c r="D7713" s="191"/>
      <c r="E7713" s="63"/>
      <c r="F7713" s="63"/>
      <c r="G7713" s="191"/>
      <c r="H7713" s="191"/>
      <c r="I7713" s="191"/>
      <c r="J7713" s="191"/>
      <c r="K7713" s="191"/>
      <c r="L7713" s="191"/>
      <c r="M7713" s="191"/>
      <c r="N7713" s="191"/>
    </row>
    <row r="7714" spans="1:14" s="434" customFormat="1">
      <c r="A7714" s="191"/>
      <c r="B7714" s="191"/>
      <c r="C7714" s="63"/>
      <c r="D7714" s="191"/>
      <c r="E7714" s="63"/>
      <c r="F7714" s="63"/>
      <c r="G7714" s="191"/>
      <c r="H7714" s="191"/>
      <c r="I7714" s="191"/>
      <c r="J7714" s="191"/>
      <c r="K7714" s="191"/>
      <c r="L7714" s="191"/>
      <c r="M7714" s="191"/>
      <c r="N7714" s="191"/>
    </row>
    <row r="7715" spans="1:14" s="434" customFormat="1">
      <c r="A7715" s="191"/>
      <c r="B7715" s="191"/>
      <c r="C7715" s="63"/>
      <c r="D7715" s="191"/>
      <c r="E7715" s="63"/>
      <c r="F7715" s="63"/>
      <c r="G7715" s="191"/>
      <c r="H7715" s="191"/>
      <c r="I7715" s="191"/>
      <c r="J7715" s="191"/>
      <c r="K7715" s="191"/>
      <c r="L7715" s="191"/>
      <c r="M7715" s="191"/>
      <c r="N7715" s="191"/>
    </row>
    <row r="7716" spans="1:14" s="434" customFormat="1">
      <c r="A7716" s="191"/>
      <c r="B7716" s="191"/>
      <c r="C7716" s="63"/>
      <c r="D7716" s="191"/>
      <c r="E7716" s="63"/>
      <c r="F7716" s="63"/>
      <c r="G7716" s="191"/>
      <c r="H7716" s="191"/>
      <c r="I7716" s="191"/>
      <c r="J7716" s="191"/>
      <c r="K7716" s="191"/>
      <c r="L7716" s="191"/>
      <c r="M7716" s="191"/>
      <c r="N7716" s="191"/>
    </row>
    <row r="7717" spans="1:14" s="434" customFormat="1">
      <c r="A7717" s="191"/>
      <c r="B7717" s="191"/>
      <c r="C7717" s="63"/>
      <c r="D7717" s="191"/>
      <c r="E7717" s="63"/>
      <c r="F7717" s="63"/>
      <c r="G7717" s="191"/>
      <c r="H7717" s="191"/>
      <c r="I7717" s="191"/>
      <c r="J7717" s="191"/>
      <c r="K7717" s="191"/>
      <c r="L7717" s="191"/>
      <c r="M7717" s="191"/>
      <c r="N7717" s="191"/>
    </row>
    <row r="7718" spans="1:14" s="434" customFormat="1">
      <c r="A7718" s="191"/>
      <c r="B7718" s="191"/>
      <c r="C7718" s="63"/>
      <c r="D7718" s="191"/>
      <c r="E7718" s="63"/>
      <c r="F7718" s="63"/>
      <c r="G7718" s="191"/>
      <c r="H7718" s="191"/>
      <c r="I7718" s="191"/>
      <c r="J7718" s="191"/>
      <c r="K7718" s="191"/>
      <c r="L7718" s="191"/>
      <c r="M7718" s="191"/>
      <c r="N7718" s="191"/>
    </row>
    <row r="7719" spans="1:14" s="434" customFormat="1">
      <c r="A7719" s="191"/>
      <c r="B7719" s="191"/>
      <c r="C7719" s="63"/>
      <c r="D7719" s="191"/>
      <c r="E7719" s="63"/>
      <c r="F7719" s="63"/>
      <c r="G7719" s="191"/>
      <c r="H7719" s="191"/>
      <c r="I7719" s="191"/>
      <c r="J7719" s="191"/>
      <c r="K7719" s="191"/>
      <c r="L7719" s="191"/>
      <c r="M7719" s="191"/>
      <c r="N7719" s="191"/>
    </row>
    <row r="7720" spans="1:14" s="434" customFormat="1">
      <c r="A7720" s="191"/>
      <c r="B7720" s="191"/>
      <c r="C7720" s="63"/>
      <c r="D7720" s="191"/>
      <c r="E7720" s="63"/>
      <c r="F7720" s="63"/>
      <c r="G7720" s="191"/>
      <c r="H7720" s="191"/>
      <c r="I7720" s="191"/>
      <c r="J7720" s="191"/>
      <c r="K7720" s="191"/>
      <c r="L7720" s="191"/>
      <c r="M7720" s="191"/>
      <c r="N7720" s="191"/>
    </row>
    <row r="7721" spans="1:14" s="434" customFormat="1">
      <c r="A7721" s="191"/>
      <c r="B7721" s="191"/>
      <c r="C7721" s="63"/>
      <c r="D7721" s="191"/>
      <c r="E7721" s="63"/>
      <c r="F7721" s="63"/>
      <c r="G7721" s="191"/>
      <c r="H7721" s="191"/>
      <c r="I7721" s="191"/>
      <c r="J7721" s="191"/>
      <c r="K7721" s="191"/>
      <c r="L7721" s="191"/>
      <c r="M7721" s="191"/>
      <c r="N7721" s="191"/>
    </row>
    <row r="7722" spans="1:14" s="434" customFormat="1">
      <c r="A7722" s="191"/>
      <c r="B7722" s="191"/>
      <c r="C7722" s="63"/>
      <c r="D7722" s="191"/>
      <c r="E7722" s="63"/>
      <c r="F7722" s="63"/>
      <c r="G7722" s="191"/>
      <c r="H7722" s="191"/>
      <c r="I7722" s="191"/>
      <c r="J7722" s="191"/>
      <c r="K7722" s="191"/>
      <c r="L7722" s="191"/>
      <c r="M7722" s="191"/>
      <c r="N7722" s="191"/>
    </row>
    <row r="7723" spans="1:14" s="434" customFormat="1">
      <c r="A7723" s="191"/>
      <c r="B7723" s="191"/>
      <c r="C7723" s="63"/>
      <c r="D7723" s="191"/>
      <c r="E7723" s="63"/>
      <c r="F7723" s="63"/>
      <c r="G7723" s="191"/>
      <c r="H7723" s="191"/>
      <c r="I7723" s="191"/>
      <c r="J7723" s="191"/>
      <c r="K7723" s="191"/>
      <c r="L7723" s="191"/>
      <c r="M7723" s="191"/>
      <c r="N7723" s="191"/>
    </row>
    <row r="7724" spans="1:14" s="434" customFormat="1">
      <c r="A7724" s="191"/>
      <c r="B7724" s="191"/>
      <c r="C7724" s="63"/>
      <c r="D7724" s="191"/>
      <c r="E7724" s="63"/>
      <c r="F7724" s="63"/>
      <c r="G7724" s="191"/>
      <c r="H7724" s="191"/>
      <c r="I7724" s="191"/>
      <c r="J7724" s="191"/>
      <c r="K7724" s="191"/>
      <c r="L7724" s="191"/>
      <c r="M7724" s="191"/>
      <c r="N7724" s="191"/>
    </row>
    <row r="7725" spans="1:14" s="434" customFormat="1">
      <c r="A7725" s="191"/>
      <c r="B7725" s="191"/>
      <c r="C7725" s="63"/>
      <c r="D7725" s="191"/>
      <c r="E7725" s="63"/>
      <c r="F7725" s="63"/>
      <c r="G7725" s="191"/>
      <c r="H7725" s="191"/>
      <c r="I7725" s="191"/>
      <c r="J7725" s="191"/>
      <c r="K7725" s="191"/>
      <c r="L7725" s="191"/>
      <c r="M7725" s="191"/>
      <c r="N7725" s="191"/>
    </row>
    <row r="7726" spans="1:14" s="434" customFormat="1">
      <c r="A7726" s="191"/>
      <c r="B7726" s="191"/>
      <c r="C7726" s="63"/>
      <c r="D7726" s="191"/>
      <c r="E7726" s="63"/>
      <c r="F7726" s="63"/>
      <c r="G7726" s="191"/>
      <c r="H7726" s="191"/>
      <c r="I7726" s="191"/>
      <c r="J7726" s="191"/>
      <c r="K7726" s="191"/>
      <c r="L7726" s="191"/>
      <c r="M7726" s="191"/>
      <c r="N7726" s="191"/>
    </row>
    <row r="7727" spans="1:14" s="434" customFormat="1">
      <c r="A7727" s="191"/>
      <c r="B7727" s="191"/>
      <c r="C7727" s="63"/>
      <c r="D7727" s="191"/>
      <c r="E7727" s="63"/>
      <c r="F7727" s="63"/>
      <c r="G7727" s="191"/>
      <c r="H7727" s="191"/>
      <c r="I7727" s="191"/>
      <c r="J7727" s="191"/>
      <c r="K7727" s="191"/>
      <c r="L7727" s="191"/>
      <c r="M7727" s="191"/>
      <c r="N7727" s="191"/>
    </row>
    <row r="7728" spans="1:14" s="434" customFormat="1">
      <c r="A7728" s="191"/>
      <c r="B7728" s="191"/>
      <c r="C7728" s="63"/>
      <c r="D7728" s="191"/>
      <c r="E7728" s="63"/>
      <c r="F7728" s="63"/>
      <c r="G7728" s="191"/>
      <c r="H7728" s="191"/>
      <c r="I7728" s="191"/>
      <c r="J7728" s="191"/>
      <c r="K7728" s="191"/>
      <c r="L7728" s="191"/>
      <c r="M7728" s="191"/>
      <c r="N7728" s="191"/>
    </row>
    <row r="7729" spans="1:14" s="434" customFormat="1">
      <c r="A7729" s="191"/>
      <c r="B7729" s="191"/>
      <c r="C7729" s="63"/>
      <c r="D7729" s="191"/>
      <c r="E7729" s="63"/>
      <c r="F7729" s="63"/>
      <c r="G7729" s="191"/>
      <c r="H7729" s="191"/>
      <c r="I7729" s="191"/>
      <c r="J7729" s="191"/>
      <c r="K7729" s="191"/>
      <c r="L7729" s="191"/>
      <c r="M7729" s="191"/>
      <c r="N7729" s="191"/>
    </row>
    <row r="7730" spans="1:14" s="434" customFormat="1">
      <c r="A7730" s="191"/>
      <c r="B7730" s="191"/>
      <c r="C7730" s="63"/>
      <c r="D7730" s="191"/>
      <c r="E7730" s="63"/>
      <c r="F7730" s="63"/>
      <c r="G7730" s="191"/>
      <c r="H7730" s="191"/>
      <c r="I7730" s="191"/>
      <c r="J7730" s="191"/>
      <c r="K7730" s="191"/>
      <c r="L7730" s="191"/>
      <c r="M7730" s="191"/>
      <c r="N7730" s="191"/>
    </row>
    <row r="7731" spans="1:14" s="434" customFormat="1">
      <c r="A7731" s="191"/>
      <c r="B7731" s="191"/>
      <c r="C7731" s="63"/>
      <c r="D7731" s="191"/>
      <c r="E7731" s="63"/>
      <c r="F7731" s="63"/>
      <c r="G7731" s="191"/>
      <c r="H7731" s="191"/>
      <c r="I7731" s="191"/>
      <c r="J7731" s="191"/>
      <c r="K7731" s="191"/>
      <c r="L7731" s="191"/>
      <c r="M7731" s="191"/>
      <c r="N7731" s="191"/>
    </row>
    <row r="7732" spans="1:14" s="434" customFormat="1">
      <c r="A7732" s="191"/>
      <c r="B7732" s="191"/>
      <c r="C7732" s="63"/>
      <c r="D7732" s="191"/>
      <c r="E7732" s="63"/>
      <c r="F7732" s="63"/>
      <c r="G7732" s="191"/>
      <c r="H7732" s="191"/>
      <c r="I7732" s="191"/>
      <c r="J7732" s="191"/>
      <c r="K7732" s="191"/>
      <c r="L7732" s="191"/>
      <c r="M7732" s="191"/>
      <c r="N7732" s="191"/>
    </row>
    <row r="7733" spans="1:14" s="434" customFormat="1">
      <c r="A7733" s="191"/>
      <c r="B7733" s="191"/>
      <c r="C7733" s="63"/>
      <c r="D7733" s="191"/>
      <c r="E7733" s="63"/>
      <c r="F7733" s="63"/>
      <c r="G7733" s="191"/>
      <c r="H7733" s="191"/>
      <c r="I7733" s="191"/>
      <c r="J7733" s="191"/>
      <c r="K7733" s="191"/>
      <c r="L7733" s="191"/>
      <c r="M7733" s="191"/>
      <c r="N7733" s="191"/>
    </row>
    <row r="7734" spans="1:14" s="434" customFormat="1">
      <c r="A7734" s="191"/>
      <c r="B7734" s="191"/>
      <c r="C7734" s="63"/>
      <c r="D7734" s="191"/>
      <c r="E7734" s="63"/>
      <c r="F7734" s="63"/>
      <c r="G7734" s="191"/>
      <c r="H7734" s="191"/>
      <c r="I7734" s="191"/>
      <c r="J7734" s="191"/>
      <c r="K7734" s="191"/>
      <c r="L7734" s="191"/>
      <c r="M7734" s="191"/>
      <c r="N7734" s="191"/>
    </row>
    <row r="7735" spans="1:14" s="434" customFormat="1">
      <c r="A7735" s="191"/>
      <c r="B7735" s="191"/>
      <c r="C7735" s="63"/>
      <c r="D7735" s="191"/>
      <c r="E7735" s="63"/>
      <c r="F7735" s="63"/>
      <c r="G7735" s="191"/>
      <c r="H7735" s="191"/>
      <c r="I7735" s="191"/>
      <c r="J7735" s="191"/>
      <c r="K7735" s="191"/>
      <c r="L7735" s="191"/>
      <c r="M7735" s="191"/>
      <c r="N7735" s="191"/>
    </row>
    <row r="7736" spans="1:14" s="434" customFormat="1">
      <c r="A7736" s="191"/>
      <c r="B7736" s="191"/>
      <c r="C7736" s="63"/>
      <c r="D7736" s="191"/>
      <c r="E7736" s="63"/>
      <c r="F7736" s="63"/>
      <c r="G7736" s="191"/>
      <c r="H7736" s="191"/>
      <c r="I7736" s="191"/>
      <c r="J7736" s="191"/>
      <c r="K7736" s="191"/>
      <c r="L7736" s="191"/>
      <c r="M7736" s="191"/>
      <c r="N7736" s="191"/>
    </row>
    <row r="7737" spans="1:14" s="434" customFormat="1">
      <c r="A7737" s="191"/>
      <c r="B7737" s="191"/>
      <c r="C7737" s="63"/>
      <c r="D7737" s="191"/>
      <c r="E7737" s="63"/>
      <c r="F7737" s="63"/>
      <c r="G7737" s="191"/>
      <c r="H7737" s="191"/>
      <c r="I7737" s="191"/>
      <c r="J7737" s="191"/>
      <c r="K7737" s="191"/>
      <c r="L7737" s="191"/>
      <c r="M7737" s="191"/>
      <c r="N7737" s="191"/>
    </row>
    <row r="7738" spans="1:14" s="434" customFormat="1">
      <c r="A7738" s="191"/>
      <c r="B7738" s="191"/>
      <c r="C7738" s="63"/>
      <c r="D7738" s="191"/>
      <c r="E7738" s="63"/>
      <c r="F7738" s="63"/>
      <c r="G7738" s="191"/>
      <c r="H7738" s="191"/>
      <c r="I7738" s="191"/>
      <c r="J7738" s="191"/>
      <c r="K7738" s="191"/>
      <c r="L7738" s="191"/>
      <c r="M7738" s="191"/>
      <c r="N7738" s="191"/>
    </row>
    <row r="7739" spans="1:14" s="434" customFormat="1">
      <c r="A7739" s="191"/>
      <c r="B7739" s="191"/>
      <c r="C7739" s="63"/>
      <c r="D7739" s="191"/>
      <c r="E7739" s="63"/>
      <c r="F7739" s="63"/>
      <c r="G7739" s="191"/>
      <c r="H7739" s="191"/>
      <c r="I7739" s="191"/>
      <c r="J7739" s="191"/>
      <c r="K7739" s="191"/>
      <c r="L7739" s="191"/>
      <c r="M7739" s="191"/>
      <c r="N7739" s="191"/>
    </row>
    <row r="7740" spans="1:14" s="434" customFormat="1">
      <c r="A7740" s="191"/>
      <c r="B7740" s="191"/>
      <c r="C7740" s="63"/>
      <c r="D7740" s="191"/>
      <c r="E7740" s="63"/>
      <c r="F7740" s="63"/>
      <c r="G7740" s="191"/>
      <c r="H7740" s="191"/>
      <c r="I7740" s="191"/>
      <c r="J7740" s="191"/>
      <c r="K7740" s="191"/>
      <c r="L7740" s="191"/>
      <c r="M7740" s="191"/>
      <c r="N7740" s="191"/>
    </row>
    <row r="7741" spans="1:14" s="434" customFormat="1">
      <c r="A7741" s="191"/>
      <c r="B7741" s="191"/>
      <c r="C7741" s="63"/>
      <c r="D7741" s="191"/>
      <c r="E7741" s="63"/>
      <c r="F7741" s="63"/>
      <c r="G7741" s="191"/>
      <c r="H7741" s="191"/>
      <c r="I7741" s="191"/>
      <c r="J7741" s="191"/>
      <c r="K7741" s="191"/>
      <c r="L7741" s="191"/>
      <c r="M7741" s="191"/>
      <c r="N7741" s="191"/>
    </row>
    <row r="7742" spans="1:14" s="434" customFormat="1">
      <c r="A7742" s="191"/>
      <c r="B7742" s="191"/>
      <c r="C7742" s="63"/>
      <c r="D7742" s="191"/>
      <c r="E7742" s="63"/>
      <c r="F7742" s="63"/>
      <c r="G7742" s="191"/>
      <c r="H7742" s="191"/>
      <c r="I7742" s="191"/>
      <c r="J7742" s="191"/>
      <c r="K7742" s="191"/>
      <c r="L7742" s="191"/>
      <c r="M7742" s="191"/>
      <c r="N7742" s="191"/>
    </row>
    <row r="7743" spans="1:14" s="434" customFormat="1">
      <c r="A7743" s="191"/>
      <c r="B7743" s="191"/>
      <c r="C7743" s="63"/>
      <c r="D7743" s="191"/>
      <c r="E7743" s="63"/>
      <c r="F7743" s="63"/>
      <c r="G7743" s="191"/>
      <c r="H7743" s="191"/>
      <c r="I7743" s="191"/>
      <c r="J7743" s="191"/>
      <c r="K7743" s="191"/>
      <c r="L7743" s="191"/>
      <c r="M7743" s="191"/>
      <c r="N7743" s="191"/>
    </row>
    <row r="7744" spans="1:14" s="434" customFormat="1">
      <c r="A7744" s="191"/>
      <c r="B7744" s="191"/>
      <c r="C7744" s="63"/>
      <c r="D7744" s="191"/>
      <c r="E7744" s="63"/>
      <c r="F7744" s="63"/>
      <c r="G7744" s="191"/>
      <c r="H7744" s="191"/>
      <c r="I7744" s="191"/>
      <c r="J7744" s="191"/>
      <c r="K7744" s="191"/>
      <c r="L7744" s="191"/>
      <c r="M7744" s="191"/>
      <c r="N7744" s="191"/>
    </row>
    <row r="7745" spans="1:14" s="434" customFormat="1">
      <c r="A7745" s="191"/>
      <c r="B7745" s="191"/>
      <c r="C7745" s="63"/>
      <c r="D7745" s="191"/>
      <c r="E7745" s="63"/>
      <c r="F7745" s="63"/>
      <c r="G7745" s="191"/>
      <c r="H7745" s="191"/>
      <c r="I7745" s="191"/>
      <c r="J7745" s="191"/>
      <c r="K7745" s="191"/>
      <c r="L7745" s="191"/>
      <c r="M7745" s="191"/>
      <c r="N7745" s="191"/>
    </row>
    <row r="7746" spans="1:14" s="434" customFormat="1">
      <c r="A7746" s="191"/>
      <c r="B7746" s="191"/>
      <c r="C7746" s="63"/>
      <c r="D7746" s="191"/>
      <c r="E7746" s="63"/>
      <c r="F7746" s="63"/>
      <c r="G7746" s="191"/>
      <c r="H7746" s="191"/>
      <c r="I7746" s="191"/>
      <c r="J7746" s="191"/>
      <c r="K7746" s="191"/>
      <c r="L7746" s="191"/>
      <c r="M7746" s="191"/>
      <c r="N7746" s="191"/>
    </row>
    <row r="7747" spans="1:14" s="434" customFormat="1">
      <c r="A7747" s="191"/>
      <c r="B7747" s="191"/>
      <c r="C7747" s="63"/>
      <c r="D7747" s="191"/>
      <c r="E7747" s="63"/>
      <c r="F7747" s="63"/>
      <c r="G7747" s="191"/>
      <c r="H7747" s="191"/>
      <c r="I7747" s="191"/>
      <c r="J7747" s="191"/>
      <c r="K7747" s="191"/>
      <c r="L7747" s="191"/>
      <c r="M7747" s="191"/>
      <c r="N7747" s="191"/>
    </row>
    <row r="7748" spans="1:14" s="434" customFormat="1">
      <c r="A7748" s="191"/>
      <c r="B7748" s="191"/>
      <c r="C7748" s="63"/>
      <c r="D7748" s="191"/>
      <c r="E7748" s="63"/>
      <c r="F7748" s="63"/>
      <c r="G7748" s="191"/>
      <c r="H7748" s="191"/>
      <c r="I7748" s="191"/>
      <c r="J7748" s="191"/>
      <c r="K7748" s="191"/>
      <c r="L7748" s="191"/>
      <c r="M7748" s="191"/>
      <c r="N7748" s="191"/>
    </row>
    <row r="7749" spans="1:14" s="434" customFormat="1">
      <c r="A7749" s="191"/>
      <c r="B7749" s="191"/>
      <c r="C7749" s="63"/>
      <c r="D7749" s="191"/>
      <c r="E7749" s="63"/>
      <c r="F7749" s="63"/>
      <c r="G7749" s="191"/>
      <c r="H7749" s="191"/>
      <c r="I7749" s="191"/>
      <c r="J7749" s="191"/>
      <c r="K7749" s="191"/>
      <c r="L7749" s="191"/>
      <c r="M7749" s="191"/>
      <c r="N7749" s="191"/>
    </row>
    <row r="7750" spans="1:14" s="434" customFormat="1">
      <c r="A7750" s="191"/>
      <c r="B7750" s="191"/>
      <c r="C7750" s="63"/>
      <c r="D7750" s="191"/>
      <c r="E7750" s="63"/>
      <c r="F7750" s="63"/>
      <c r="G7750" s="191"/>
      <c r="H7750" s="191"/>
      <c r="I7750" s="191"/>
      <c r="J7750" s="191"/>
      <c r="K7750" s="191"/>
      <c r="L7750" s="191"/>
      <c r="M7750" s="191"/>
      <c r="N7750" s="191"/>
    </row>
    <row r="7751" spans="1:14" s="434" customFormat="1">
      <c r="A7751" s="191"/>
      <c r="B7751" s="191"/>
      <c r="C7751" s="63"/>
      <c r="D7751" s="191"/>
      <c r="E7751" s="63"/>
      <c r="F7751" s="63"/>
      <c r="G7751" s="191"/>
      <c r="H7751" s="191"/>
      <c r="I7751" s="191"/>
      <c r="J7751" s="191"/>
      <c r="K7751" s="191"/>
      <c r="L7751" s="191"/>
      <c r="M7751" s="191"/>
      <c r="N7751" s="191"/>
    </row>
    <row r="7752" spans="1:14" s="434" customFormat="1">
      <c r="A7752" s="191"/>
      <c r="B7752" s="191"/>
      <c r="C7752" s="63"/>
      <c r="D7752" s="191"/>
      <c r="E7752" s="63"/>
      <c r="F7752" s="63"/>
      <c r="G7752" s="191"/>
      <c r="H7752" s="191"/>
      <c r="I7752" s="191"/>
      <c r="J7752" s="191"/>
      <c r="K7752" s="191"/>
      <c r="L7752" s="191"/>
      <c r="M7752" s="191"/>
      <c r="N7752" s="191"/>
    </row>
    <row r="7753" spans="1:14" s="434" customFormat="1">
      <c r="A7753" s="191"/>
      <c r="B7753" s="191"/>
      <c r="C7753" s="63"/>
      <c r="D7753" s="191"/>
      <c r="E7753" s="63"/>
      <c r="F7753" s="63"/>
      <c r="G7753" s="191"/>
      <c r="H7753" s="191"/>
      <c r="I7753" s="191"/>
      <c r="J7753" s="191"/>
      <c r="K7753" s="191"/>
      <c r="L7753" s="191"/>
      <c r="M7753" s="191"/>
      <c r="N7753" s="191"/>
    </row>
    <row r="7754" spans="1:14" s="434" customFormat="1">
      <c r="A7754" s="191"/>
      <c r="B7754" s="191"/>
      <c r="C7754" s="63"/>
      <c r="D7754" s="191"/>
      <c r="E7754" s="63"/>
      <c r="F7754" s="63"/>
      <c r="G7754" s="191"/>
      <c r="H7754" s="191"/>
      <c r="I7754" s="191"/>
      <c r="J7754" s="191"/>
      <c r="K7754" s="191"/>
      <c r="L7754" s="191"/>
      <c r="M7754" s="191"/>
      <c r="N7754" s="191"/>
    </row>
    <row r="7755" spans="1:14" s="434" customFormat="1">
      <c r="A7755" s="191"/>
      <c r="B7755" s="191"/>
      <c r="C7755" s="63"/>
      <c r="D7755" s="191"/>
      <c r="E7755" s="63"/>
      <c r="F7755" s="63"/>
      <c r="G7755" s="191"/>
      <c r="H7755" s="191"/>
      <c r="I7755" s="191"/>
      <c r="J7755" s="191"/>
      <c r="K7755" s="191"/>
      <c r="L7755" s="191"/>
      <c r="M7755" s="191"/>
      <c r="N7755" s="191"/>
    </row>
    <row r="7756" spans="1:14" s="434" customFormat="1">
      <c r="A7756" s="191"/>
      <c r="B7756" s="191"/>
      <c r="C7756" s="63"/>
      <c r="D7756" s="191"/>
      <c r="E7756" s="63"/>
      <c r="F7756" s="63"/>
      <c r="G7756" s="191"/>
      <c r="H7756" s="191"/>
      <c r="I7756" s="191"/>
      <c r="J7756" s="191"/>
      <c r="K7756" s="191"/>
      <c r="L7756" s="191"/>
      <c r="M7756" s="191"/>
      <c r="N7756" s="191"/>
    </row>
    <row r="7757" spans="1:14" s="434" customFormat="1">
      <c r="A7757" s="191"/>
      <c r="B7757" s="191"/>
      <c r="C7757" s="63"/>
      <c r="D7757" s="191"/>
      <c r="E7757" s="63"/>
      <c r="F7757" s="63"/>
      <c r="G7757" s="191"/>
      <c r="H7757" s="191"/>
      <c r="I7757" s="191"/>
      <c r="J7757" s="191"/>
      <c r="K7757" s="191"/>
      <c r="L7757" s="191"/>
      <c r="M7757" s="191"/>
      <c r="N7757" s="191"/>
    </row>
    <row r="7758" spans="1:14" s="434" customFormat="1">
      <c r="A7758" s="191"/>
      <c r="B7758" s="191"/>
      <c r="C7758" s="63"/>
      <c r="D7758" s="191"/>
      <c r="E7758" s="63"/>
      <c r="F7758" s="63"/>
      <c r="G7758" s="191"/>
      <c r="H7758" s="191"/>
      <c r="I7758" s="191"/>
      <c r="J7758" s="191"/>
      <c r="K7758" s="191"/>
      <c r="L7758" s="191"/>
      <c r="M7758" s="191"/>
      <c r="N7758" s="191"/>
    </row>
    <row r="7759" spans="1:14" s="434" customFormat="1">
      <c r="A7759" s="191"/>
      <c r="B7759" s="191"/>
      <c r="C7759" s="63"/>
      <c r="D7759" s="191"/>
      <c r="E7759" s="63"/>
      <c r="F7759" s="63"/>
      <c r="G7759" s="191"/>
      <c r="H7759" s="191"/>
      <c r="I7759" s="191"/>
      <c r="J7759" s="191"/>
      <c r="K7759" s="191"/>
      <c r="L7759" s="191"/>
      <c r="M7759" s="191"/>
      <c r="N7759" s="191"/>
    </row>
    <row r="7760" spans="1:14" s="434" customFormat="1">
      <c r="A7760" s="191"/>
      <c r="B7760" s="191"/>
      <c r="C7760" s="63"/>
      <c r="D7760" s="191"/>
      <c r="E7760" s="63"/>
      <c r="F7760" s="63"/>
      <c r="G7760" s="191"/>
      <c r="H7760" s="191"/>
      <c r="I7760" s="191"/>
      <c r="J7760" s="191"/>
      <c r="K7760" s="191"/>
      <c r="L7760" s="191"/>
      <c r="M7760" s="191"/>
      <c r="N7760" s="191"/>
    </row>
    <row r="7761" spans="1:14" s="434" customFormat="1">
      <c r="A7761" s="191"/>
      <c r="B7761" s="191"/>
      <c r="C7761" s="63"/>
      <c r="D7761" s="191"/>
      <c r="E7761" s="63"/>
      <c r="F7761" s="63"/>
      <c r="G7761" s="191"/>
      <c r="H7761" s="191"/>
      <c r="I7761" s="191"/>
      <c r="J7761" s="191"/>
      <c r="K7761" s="191"/>
      <c r="L7761" s="191"/>
      <c r="M7761" s="191"/>
      <c r="N7761" s="191"/>
    </row>
    <row r="7762" spans="1:14" s="434" customFormat="1">
      <c r="A7762" s="191"/>
      <c r="B7762" s="191"/>
      <c r="C7762" s="63"/>
      <c r="D7762" s="191"/>
      <c r="E7762" s="63"/>
      <c r="F7762" s="63"/>
      <c r="G7762" s="191"/>
      <c r="H7762" s="191"/>
      <c r="I7762" s="191"/>
      <c r="J7762" s="191"/>
      <c r="K7762" s="191"/>
      <c r="L7762" s="191"/>
      <c r="M7762" s="191"/>
      <c r="N7762" s="191"/>
    </row>
    <row r="7763" spans="1:14" s="434" customFormat="1">
      <c r="A7763" s="191"/>
      <c r="B7763" s="191"/>
      <c r="C7763" s="63"/>
      <c r="D7763" s="191"/>
      <c r="E7763" s="63"/>
      <c r="F7763" s="63"/>
      <c r="G7763" s="191"/>
      <c r="H7763" s="191"/>
      <c r="I7763" s="191"/>
      <c r="J7763" s="191"/>
      <c r="K7763" s="191"/>
      <c r="L7763" s="191"/>
      <c r="M7763" s="191"/>
      <c r="N7763" s="191"/>
    </row>
    <row r="7764" spans="1:14" s="434" customFormat="1">
      <c r="A7764" s="191"/>
      <c r="B7764" s="191"/>
      <c r="C7764" s="63"/>
      <c r="D7764" s="191"/>
      <c r="E7764" s="63"/>
      <c r="F7764" s="63"/>
      <c r="G7764" s="191"/>
      <c r="H7764" s="191"/>
      <c r="I7764" s="191"/>
      <c r="J7764" s="191"/>
      <c r="K7764" s="191"/>
      <c r="L7764" s="191"/>
      <c r="M7764" s="191"/>
      <c r="N7764" s="191"/>
    </row>
    <row r="7765" spans="1:14" s="434" customFormat="1">
      <c r="A7765" s="191"/>
      <c r="B7765" s="191"/>
      <c r="C7765" s="63"/>
      <c r="D7765" s="191"/>
      <c r="E7765" s="63"/>
      <c r="F7765" s="63"/>
      <c r="G7765" s="191"/>
      <c r="H7765" s="191"/>
      <c r="I7765" s="191"/>
      <c r="J7765" s="191"/>
      <c r="K7765" s="191"/>
      <c r="L7765" s="191"/>
      <c r="M7765" s="191"/>
      <c r="N7765" s="191"/>
    </row>
    <row r="7766" spans="1:14" s="434" customFormat="1">
      <c r="A7766" s="191"/>
      <c r="B7766" s="191"/>
      <c r="C7766" s="63"/>
      <c r="D7766" s="191"/>
      <c r="E7766" s="63"/>
      <c r="F7766" s="63"/>
      <c r="G7766" s="191"/>
      <c r="H7766" s="191"/>
      <c r="I7766" s="191"/>
      <c r="J7766" s="191"/>
      <c r="K7766" s="191"/>
      <c r="L7766" s="191"/>
      <c r="M7766" s="191"/>
      <c r="N7766" s="191"/>
    </row>
    <row r="7767" spans="1:14" s="434" customFormat="1">
      <c r="A7767" s="191"/>
      <c r="B7767" s="191"/>
      <c r="C7767" s="63"/>
      <c r="D7767" s="191"/>
      <c r="E7767" s="63"/>
      <c r="F7767" s="63"/>
      <c r="G7767" s="191"/>
      <c r="H7767" s="191"/>
      <c r="I7767" s="191"/>
      <c r="J7767" s="191"/>
      <c r="K7767" s="191"/>
      <c r="L7767" s="191"/>
      <c r="M7767" s="191"/>
      <c r="N7767" s="191"/>
    </row>
    <row r="7768" spans="1:14" s="434" customFormat="1">
      <c r="A7768" s="191"/>
      <c r="B7768" s="191"/>
      <c r="C7768" s="63"/>
      <c r="D7768" s="191"/>
      <c r="E7768" s="63"/>
      <c r="F7768" s="63"/>
      <c r="G7768" s="191"/>
      <c r="H7768" s="191"/>
      <c r="I7768" s="191"/>
      <c r="J7768" s="191"/>
      <c r="K7768" s="191"/>
      <c r="L7768" s="191"/>
      <c r="M7768" s="191"/>
      <c r="N7768" s="191"/>
    </row>
    <row r="7769" spans="1:14" s="434" customFormat="1">
      <c r="A7769" s="191"/>
      <c r="B7769" s="191"/>
      <c r="C7769" s="63"/>
      <c r="D7769" s="191"/>
      <c r="E7769" s="63"/>
      <c r="F7769" s="63"/>
      <c r="G7769" s="191"/>
      <c r="H7769" s="191"/>
      <c r="I7769" s="191"/>
      <c r="J7769" s="191"/>
      <c r="K7769" s="191"/>
      <c r="L7769" s="191"/>
      <c r="M7769" s="191"/>
      <c r="N7769" s="191"/>
    </row>
    <row r="7770" spans="1:14" s="434" customFormat="1">
      <c r="A7770" s="191"/>
      <c r="B7770" s="191"/>
      <c r="C7770" s="63"/>
      <c r="D7770" s="191"/>
      <c r="E7770" s="63"/>
      <c r="F7770" s="63"/>
      <c r="G7770" s="191"/>
      <c r="H7770" s="191"/>
      <c r="I7770" s="191"/>
      <c r="J7770" s="191"/>
      <c r="K7770" s="191"/>
      <c r="L7770" s="191"/>
      <c r="M7770" s="191"/>
      <c r="N7770" s="191"/>
    </row>
    <row r="7771" spans="1:14" s="434" customFormat="1">
      <c r="A7771" s="191"/>
      <c r="B7771" s="191"/>
      <c r="C7771" s="63"/>
      <c r="D7771" s="191"/>
      <c r="E7771" s="63"/>
      <c r="F7771" s="63"/>
      <c r="G7771" s="191"/>
      <c r="H7771" s="191"/>
      <c r="I7771" s="191"/>
      <c r="J7771" s="191"/>
      <c r="K7771" s="191"/>
      <c r="L7771" s="191"/>
      <c r="M7771" s="191"/>
      <c r="N7771" s="191"/>
    </row>
    <row r="7772" spans="1:14" s="434" customFormat="1">
      <c r="A7772" s="191"/>
      <c r="B7772" s="191"/>
      <c r="C7772" s="63"/>
      <c r="D7772" s="191"/>
      <c r="E7772" s="63"/>
      <c r="F7772" s="63"/>
      <c r="G7772" s="191"/>
      <c r="H7772" s="191"/>
      <c r="I7772" s="191"/>
      <c r="J7772" s="191"/>
      <c r="K7772" s="191"/>
      <c r="L7772" s="191"/>
      <c r="M7772" s="191"/>
      <c r="N7772" s="191"/>
    </row>
    <row r="7773" spans="1:14" s="434" customFormat="1">
      <c r="A7773" s="191"/>
      <c r="B7773" s="191"/>
      <c r="C7773" s="63"/>
      <c r="D7773" s="191"/>
      <c r="E7773" s="63"/>
      <c r="F7773" s="63"/>
      <c r="G7773" s="191"/>
      <c r="H7773" s="191"/>
      <c r="I7773" s="191"/>
      <c r="J7773" s="191"/>
      <c r="K7773" s="191"/>
      <c r="L7773" s="191"/>
      <c r="M7773" s="191"/>
      <c r="N7773" s="191"/>
    </row>
    <row r="7774" spans="1:14" s="434" customFormat="1">
      <c r="A7774" s="191"/>
      <c r="B7774" s="191"/>
      <c r="C7774" s="63"/>
      <c r="D7774" s="191"/>
      <c r="E7774" s="63"/>
      <c r="F7774" s="63"/>
      <c r="G7774" s="191"/>
      <c r="H7774" s="191"/>
      <c r="I7774" s="191"/>
      <c r="J7774" s="191"/>
      <c r="K7774" s="191"/>
      <c r="L7774" s="191"/>
      <c r="M7774" s="191"/>
      <c r="N7774" s="191"/>
    </row>
    <row r="7775" spans="1:14" s="434" customFormat="1">
      <c r="A7775" s="191"/>
      <c r="B7775" s="191"/>
      <c r="C7775" s="63"/>
      <c r="D7775" s="191"/>
      <c r="E7775" s="63"/>
      <c r="F7775" s="63"/>
      <c r="G7775" s="191"/>
      <c r="H7775" s="191"/>
      <c r="I7775" s="191"/>
      <c r="J7775" s="191"/>
      <c r="K7775" s="191"/>
      <c r="L7775" s="191"/>
      <c r="M7775" s="191"/>
      <c r="N7775" s="191"/>
    </row>
    <row r="7776" spans="1:14" s="434" customFormat="1">
      <c r="A7776" s="191"/>
      <c r="B7776" s="191"/>
      <c r="C7776" s="63"/>
      <c r="D7776" s="191"/>
      <c r="E7776" s="63"/>
      <c r="F7776" s="63"/>
      <c r="G7776" s="191"/>
      <c r="H7776" s="191"/>
      <c r="I7776" s="191"/>
      <c r="J7776" s="191"/>
      <c r="K7776" s="191"/>
      <c r="L7776" s="191"/>
      <c r="M7776" s="191"/>
      <c r="N7776" s="191"/>
    </row>
    <row r="7777" spans="1:14" s="434" customFormat="1">
      <c r="A7777" s="191"/>
      <c r="B7777" s="191"/>
      <c r="C7777" s="63"/>
      <c r="D7777" s="191"/>
      <c r="E7777" s="63"/>
      <c r="F7777" s="63"/>
      <c r="G7777" s="191"/>
      <c r="H7777" s="191"/>
      <c r="I7777" s="191"/>
      <c r="J7777" s="191"/>
      <c r="K7777" s="191"/>
      <c r="L7777" s="191"/>
      <c r="M7777" s="191"/>
      <c r="N7777" s="191"/>
    </row>
    <row r="7778" spans="1:14" s="434" customFormat="1">
      <c r="A7778" s="191"/>
      <c r="B7778" s="191"/>
      <c r="C7778" s="63"/>
      <c r="D7778" s="191"/>
      <c r="E7778" s="63"/>
      <c r="F7778" s="63"/>
      <c r="G7778" s="191"/>
      <c r="H7778" s="191"/>
      <c r="I7778" s="191"/>
      <c r="J7778" s="191"/>
      <c r="K7778" s="191"/>
      <c r="L7778" s="191"/>
      <c r="M7778" s="191"/>
      <c r="N7778" s="191"/>
    </row>
    <row r="7779" spans="1:14" s="434" customFormat="1">
      <c r="A7779" s="191"/>
      <c r="B7779" s="191"/>
      <c r="C7779" s="63"/>
      <c r="D7779" s="191"/>
      <c r="E7779" s="63"/>
      <c r="F7779" s="63"/>
      <c r="G7779" s="191"/>
      <c r="H7779" s="191"/>
      <c r="I7779" s="191"/>
      <c r="J7779" s="191"/>
      <c r="K7779" s="191"/>
      <c r="L7779" s="191"/>
      <c r="M7779" s="191"/>
      <c r="N7779" s="191"/>
    </row>
    <row r="7780" spans="1:14" s="434" customFormat="1">
      <c r="A7780" s="191"/>
      <c r="B7780" s="191"/>
      <c r="C7780" s="63"/>
      <c r="D7780" s="191"/>
      <c r="E7780" s="63"/>
      <c r="F7780" s="63"/>
      <c r="G7780" s="191"/>
      <c r="H7780" s="191"/>
      <c r="I7780" s="191"/>
      <c r="J7780" s="191"/>
      <c r="K7780" s="191"/>
      <c r="L7780" s="191"/>
      <c r="M7780" s="191"/>
      <c r="N7780" s="191"/>
    </row>
    <row r="7781" spans="1:14" s="434" customFormat="1">
      <c r="A7781" s="191"/>
      <c r="B7781" s="191"/>
      <c r="C7781" s="63"/>
      <c r="D7781" s="191"/>
      <c r="E7781" s="63"/>
      <c r="F7781" s="63"/>
      <c r="G7781" s="191"/>
      <c r="H7781" s="191"/>
      <c r="I7781" s="191"/>
      <c r="J7781" s="191"/>
      <c r="K7781" s="191"/>
      <c r="L7781" s="191"/>
      <c r="M7781" s="191"/>
      <c r="N7781" s="191"/>
    </row>
    <row r="7782" spans="1:14" s="434" customFormat="1">
      <c r="A7782" s="191"/>
      <c r="B7782" s="191"/>
      <c r="C7782" s="63"/>
      <c r="D7782" s="191"/>
      <c r="E7782" s="63"/>
      <c r="F7782" s="63"/>
      <c r="G7782" s="191"/>
      <c r="H7782" s="191"/>
      <c r="I7782" s="191"/>
      <c r="J7782" s="191"/>
      <c r="K7782" s="191"/>
      <c r="L7782" s="191"/>
      <c r="M7782" s="191"/>
      <c r="N7782" s="191"/>
    </row>
    <row r="7783" spans="1:14" s="434" customFormat="1">
      <c r="A7783" s="191"/>
      <c r="B7783" s="191"/>
      <c r="C7783" s="63"/>
      <c r="D7783" s="191"/>
      <c r="E7783" s="63"/>
      <c r="F7783" s="63"/>
      <c r="G7783" s="191"/>
      <c r="H7783" s="191"/>
      <c r="I7783" s="191"/>
      <c r="J7783" s="191"/>
      <c r="K7783" s="191"/>
      <c r="L7783" s="191"/>
      <c r="M7783" s="191"/>
      <c r="N7783" s="191"/>
    </row>
    <row r="7784" spans="1:14" s="434" customFormat="1">
      <c r="A7784" s="191"/>
      <c r="B7784" s="191"/>
      <c r="C7784" s="63"/>
      <c r="D7784" s="191"/>
      <c r="E7784" s="63"/>
      <c r="F7784" s="63"/>
      <c r="G7784" s="191"/>
      <c r="H7784" s="191"/>
      <c r="I7784" s="191"/>
      <c r="J7784" s="191"/>
      <c r="K7784" s="191"/>
      <c r="L7784" s="191"/>
      <c r="M7784" s="191"/>
      <c r="N7784" s="191"/>
    </row>
    <row r="7785" spans="1:14" s="434" customFormat="1">
      <c r="A7785" s="191"/>
      <c r="B7785" s="191"/>
      <c r="C7785" s="63"/>
      <c r="D7785" s="191"/>
      <c r="E7785" s="63"/>
      <c r="F7785" s="63"/>
      <c r="G7785" s="191"/>
      <c r="H7785" s="191"/>
      <c r="I7785" s="191"/>
      <c r="J7785" s="191"/>
      <c r="K7785" s="191"/>
      <c r="L7785" s="191"/>
      <c r="M7785" s="191"/>
      <c r="N7785" s="191"/>
    </row>
    <row r="7786" spans="1:14" s="434" customFormat="1">
      <c r="A7786" s="191"/>
      <c r="B7786" s="191"/>
      <c r="C7786" s="63"/>
      <c r="D7786" s="191"/>
      <c r="E7786" s="63"/>
      <c r="F7786" s="63"/>
      <c r="G7786" s="191"/>
      <c r="H7786" s="191"/>
      <c r="I7786" s="191"/>
      <c r="J7786" s="191"/>
      <c r="K7786" s="191"/>
      <c r="L7786" s="191"/>
      <c r="M7786" s="191"/>
      <c r="N7786" s="191"/>
    </row>
    <row r="7787" spans="1:14" s="434" customFormat="1">
      <c r="A7787" s="191"/>
      <c r="B7787" s="191"/>
      <c r="C7787" s="63"/>
      <c r="D7787" s="191"/>
      <c r="E7787" s="63"/>
      <c r="F7787" s="63"/>
      <c r="G7787" s="191"/>
      <c r="H7787" s="191"/>
      <c r="I7787" s="191"/>
      <c r="J7787" s="191"/>
      <c r="K7787" s="191"/>
      <c r="L7787" s="191"/>
      <c r="M7787" s="191"/>
      <c r="N7787" s="191"/>
    </row>
    <row r="7788" spans="1:14" s="434" customFormat="1">
      <c r="A7788" s="191"/>
      <c r="B7788" s="191"/>
      <c r="C7788" s="63"/>
      <c r="D7788" s="191"/>
      <c r="E7788" s="63"/>
      <c r="F7788" s="63"/>
      <c r="G7788" s="191"/>
      <c r="H7788" s="191"/>
      <c r="I7788" s="191"/>
      <c r="J7788" s="191"/>
      <c r="K7788" s="191"/>
      <c r="L7788" s="191"/>
      <c r="M7788" s="191"/>
      <c r="N7788" s="191"/>
    </row>
    <row r="7789" spans="1:14" s="434" customFormat="1">
      <c r="A7789" s="191"/>
      <c r="B7789" s="191"/>
      <c r="C7789" s="63"/>
      <c r="D7789" s="191"/>
      <c r="E7789" s="63"/>
      <c r="F7789" s="63"/>
      <c r="G7789" s="191"/>
      <c r="H7789" s="191"/>
      <c r="I7789" s="191"/>
      <c r="J7789" s="191"/>
      <c r="K7789" s="191"/>
      <c r="L7789" s="191"/>
      <c r="M7789" s="191"/>
      <c r="N7789" s="191"/>
    </row>
    <row r="7790" spans="1:14" s="434" customFormat="1">
      <c r="A7790" s="191"/>
      <c r="B7790" s="191"/>
      <c r="C7790" s="63"/>
      <c r="D7790" s="191"/>
      <c r="E7790" s="63"/>
      <c r="F7790" s="63"/>
      <c r="G7790" s="191"/>
      <c r="H7790" s="191"/>
      <c r="I7790" s="191"/>
      <c r="J7790" s="191"/>
      <c r="K7790" s="191"/>
      <c r="L7790" s="191"/>
      <c r="M7790" s="191"/>
      <c r="N7790" s="191"/>
    </row>
    <row r="7791" spans="1:14" s="434" customFormat="1">
      <c r="A7791" s="191"/>
      <c r="B7791" s="191"/>
      <c r="C7791" s="63"/>
      <c r="D7791" s="191"/>
      <c r="E7791" s="63"/>
      <c r="F7791" s="63"/>
      <c r="G7791" s="191"/>
      <c r="H7791" s="191"/>
      <c r="I7791" s="191"/>
      <c r="J7791" s="191"/>
      <c r="K7791" s="191"/>
      <c r="L7791" s="191"/>
      <c r="M7791" s="191"/>
      <c r="N7791" s="191"/>
    </row>
    <row r="7792" spans="1:14" s="434" customFormat="1">
      <c r="A7792" s="191"/>
      <c r="B7792" s="191"/>
      <c r="C7792" s="63"/>
      <c r="D7792" s="191"/>
      <c r="E7792" s="63"/>
      <c r="F7792" s="63"/>
      <c r="G7792" s="191"/>
      <c r="H7792" s="191"/>
      <c r="I7792" s="191"/>
      <c r="J7792" s="191"/>
      <c r="K7792" s="191"/>
      <c r="L7792" s="191"/>
      <c r="M7792" s="191"/>
      <c r="N7792" s="191"/>
    </row>
    <row r="7793" spans="1:14" s="434" customFormat="1">
      <c r="A7793" s="191"/>
      <c r="B7793" s="191"/>
      <c r="C7793" s="63"/>
      <c r="D7793" s="191"/>
      <c r="E7793" s="63"/>
      <c r="F7793" s="63"/>
      <c r="G7793" s="191"/>
      <c r="H7793" s="191"/>
      <c r="I7793" s="191"/>
      <c r="J7793" s="191"/>
      <c r="K7793" s="191"/>
      <c r="L7793" s="191"/>
      <c r="M7793" s="191"/>
      <c r="N7793" s="191"/>
    </row>
    <row r="7794" spans="1:14" s="434" customFormat="1">
      <c r="A7794" s="191"/>
      <c r="B7794" s="191"/>
      <c r="C7794" s="63"/>
      <c r="D7794" s="191"/>
      <c r="E7794" s="63"/>
      <c r="F7794" s="63"/>
      <c r="G7794" s="191"/>
      <c r="H7794" s="191"/>
      <c r="I7794" s="191"/>
      <c r="J7794" s="191"/>
      <c r="K7794" s="191"/>
      <c r="L7794" s="191"/>
      <c r="M7794" s="191"/>
      <c r="N7794" s="191"/>
    </row>
    <row r="7795" spans="1:14" s="434" customFormat="1">
      <c r="A7795" s="191"/>
      <c r="B7795" s="191"/>
      <c r="C7795" s="63"/>
      <c r="D7795" s="191"/>
      <c r="E7795" s="63"/>
      <c r="F7795" s="63"/>
      <c r="G7795" s="191"/>
      <c r="H7795" s="191"/>
      <c r="I7795" s="191"/>
      <c r="J7795" s="191"/>
      <c r="K7795" s="191"/>
      <c r="L7795" s="191"/>
      <c r="M7795" s="191"/>
      <c r="N7795" s="191"/>
    </row>
    <row r="7796" spans="1:14" s="434" customFormat="1">
      <c r="A7796" s="191"/>
      <c r="B7796" s="191"/>
      <c r="C7796" s="63"/>
      <c r="D7796" s="191"/>
      <c r="E7796" s="63"/>
      <c r="F7796" s="63"/>
      <c r="G7796" s="191"/>
      <c r="H7796" s="191"/>
      <c r="I7796" s="191"/>
      <c r="J7796" s="191"/>
      <c r="K7796" s="191"/>
      <c r="L7796" s="191"/>
      <c r="M7796" s="191"/>
      <c r="N7796" s="191"/>
    </row>
    <row r="7797" spans="1:14" s="434" customFormat="1">
      <c r="A7797" s="191"/>
      <c r="B7797" s="191"/>
      <c r="C7797" s="63"/>
      <c r="D7797" s="191"/>
      <c r="E7797" s="63"/>
      <c r="F7797" s="63"/>
      <c r="G7797" s="191"/>
      <c r="H7797" s="191"/>
      <c r="I7797" s="191"/>
      <c r="J7797" s="191"/>
      <c r="K7797" s="191"/>
      <c r="L7797" s="191"/>
      <c r="M7797" s="191"/>
      <c r="N7797" s="191"/>
    </row>
    <row r="7798" spans="1:14" s="434" customFormat="1">
      <c r="A7798" s="191"/>
      <c r="B7798" s="191"/>
      <c r="C7798" s="63"/>
      <c r="D7798" s="191"/>
      <c r="E7798" s="63"/>
      <c r="F7798" s="63"/>
      <c r="G7798" s="191"/>
      <c r="H7798" s="191"/>
      <c r="I7798" s="191"/>
      <c r="J7798" s="191"/>
      <c r="K7798" s="191"/>
      <c r="L7798" s="191"/>
      <c r="M7798" s="191"/>
      <c r="N7798" s="191"/>
    </row>
    <row r="7799" spans="1:14" s="434" customFormat="1">
      <c r="A7799" s="191"/>
      <c r="B7799" s="191"/>
      <c r="C7799" s="63"/>
      <c r="D7799" s="191"/>
      <c r="E7799" s="63"/>
      <c r="F7799" s="63"/>
      <c r="G7799" s="191"/>
      <c r="H7799" s="191"/>
      <c r="I7799" s="191"/>
      <c r="J7799" s="191"/>
      <c r="K7799" s="191"/>
      <c r="L7799" s="191"/>
      <c r="M7799" s="191"/>
      <c r="N7799" s="191"/>
    </row>
    <row r="7800" spans="1:14" s="434" customFormat="1">
      <c r="A7800" s="191"/>
      <c r="B7800" s="191"/>
      <c r="C7800" s="63"/>
      <c r="D7800" s="191"/>
      <c r="E7800" s="63"/>
      <c r="F7800" s="63"/>
      <c r="G7800" s="191"/>
      <c r="H7800" s="191"/>
      <c r="I7800" s="191"/>
      <c r="J7800" s="191"/>
      <c r="K7800" s="191"/>
      <c r="L7800" s="191"/>
      <c r="M7800" s="191"/>
      <c r="N7800" s="191"/>
    </row>
    <row r="7801" spans="1:14" s="434" customFormat="1">
      <c r="A7801" s="191"/>
      <c r="B7801" s="191"/>
      <c r="C7801" s="63"/>
      <c r="D7801" s="191"/>
      <c r="E7801" s="63"/>
      <c r="F7801" s="63"/>
      <c r="G7801" s="191"/>
      <c r="H7801" s="191"/>
      <c r="I7801" s="191"/>
      <c r="J7801" s="191"/>
      <c r="K7801" s="191"/>
      <c r="L7801" s="191"/>
      <c r="M7801" s="191"/>
      <c r="N7801" s="191"/>
    </row>
    <row r="7802" spans="1:14" s="434" customFormat="1">
      <c r="A7802" s="191"/>
      <c r="B7802" s="191"/>
      <c r="C7802" s="63"/>
      <c r="D7802" s="191"/>
      <c r="E7802" s="63"/>
      <c r="F7802" s="63"/>
      <c r="G7802" s="191"/>
      <c r="H7802" s="191"/>
      <c r="I7802" s="191"/>
      <c r="J7802" s="191"/>
      <c r="K7802" s="191"/>
      <c r="L7802" s="191"/>
      <c r="M7802" s="191"/>
      <c r="N7802" s="191"/>
    </row>
    <row r="7803" spans="1:14" s="434" customFormat="1">
      <c r="A7803" s="191"/>
      <c r="B7803" s="191"/>
      <c r="C7803" s="63"/>
      <c r="D7803" s="191"/>
      <c r="E7803" s="63"/>
      <c r="F7803" s="63"/>
      <c r="G7803" s="191"/>
      <c r="H7803" s="191"/>
      <c r="I7803" s="191"/>
      <c r="J7803" s="191"/>
      <c r="K7803" s="191"/>
      <c r="L7803" s="191"/>
      <c r="M7803" s="191"/>
      <c r="N7803" s="191"/>
    </row>
    <row r="7804" spans="1:14" s="434" customFormat="1">
      <c r="A7804" s="191"/>
      <c r="B7804" s="191"/>
      <c r="C7804" s="63"/>
      <c r="D7804" s="191"/>
      <c r="E7804" s="63"/>
      <c r="F7804" s="63"/>
      <c r="G7804" s="191"/>
      <c r="H7804" s="191"/>
      <c r="I7804" s="191"/>
      <c r="J7804" s="191"/>
      <c r="K7804" s="191"/>
      <c r="L7804" s="191"/>
      <c r="M7804" s="191"/>
      <c r="N7804" s="191"/>
    </row>
    <row r="7805" spans="1:14" s="434" customFormat="1">
      <c r="A7805" s="191"/>
      <c r="B7805" s="191"/>
      <c r="C7805" s="63"/>
      <c r="D7805" s="191"/>
      <c r="E7805" s="63"/>
      <c r="F7805" s="63"/>
      <c r="G7805" s="191"/>
      <c r="H7805" s="191"/>
      <c r="I7805" s="191"/>
      <c r="J7805" s="191"/>
      <c r="K7805" s="191"/>
      <c r="L7805" s="191"/>
      <c r="M7805" s="191"/>
      <c r="N7805" s="191"/>
    </row>
    <row r="7806" spans="1:14" s="434" customFormat="1">
      <c r="A7806" s="191"/>
      <c r="B7806" s="191"/>
      <c r="C7806" s="63"/>
      <c r="D7806" s="191"/>
      <c r="E7806" s="63"/>
      <c r="F7806" s="63"/>
      <c r="G7806" s="191"/>
      <c r="H7806" s="191"/>
      <c r="I7806" s="191"/>
      <c r="J7806" s="191"/>
      <c r="K7806" s="191"/>
      <c r="L7806" s="191"/>
      <c r="M7806" s="191"/>
      <c r="N7806" s="191"/>
    </row>
    <row r="7807" spans="1:14" s="434" customFormat="1">
      <c r="A7807" s="191"/>
      <c r="B7807" s="191"/>
      <c r="C7807" s="63"/>
      <c r="D7807" s="191"/>
      <c r="E7807" s="63"/>
      <c r="F7807" s="63"/>
      <c r="G7807" s="191"/>
      <c r="H7807" s="191"/>
      <c r="I7807" s="191"/>
      <c r="J7807" s="191"/>
      <c r="K7807" s="191"/>
      <c r="L7807" s="191"/>
      <c r="M7807" s="191"/>
      <c r="N7807" s="191"/>
    </row>
    <row r="7808" spans="1:14" s="434" customFormat="1">
      <c r="A7808" s="191"/>
      <c r="B7808" s="191"/>
      <c r="C7808" s="63"/>
      <c r="D7808" s="191"/>
      <c r="E7808" s="63"/>
      <c r="F7808" s="63"/>
      <c r="G7808" s="191"/>
      <c r="H7808" s="191"/>
      <c r="I7808" s="191"/>
      <c r="J7808" s="191"/>
      <c r="K7808" s="191"/>
      <c r="L7808" s="191"/>
      <c r="M7808" s="191"/>
      <c r="N7808" s="191"/>
    </row>
    <row r="7809" spans="1:14" s="434" customFormat="1">
      <c r="A7809" s="191"/>
      <c r="B7809" s="191"/>
      <c r="C7809" s="63"/>
      <c r="D7809" s="191"/>
      <c r="E7809" s="63"/>
      <c r="F7809" s="63"/>
      <c r="G7809" s="191"/>
      <c r="H7809" s="191"/>
      <c r="I7809" s="191"/>
      <c r="J7809" s="191"/>
      <c r="K7809" s="191"/>
      <c r="L7809" s="191"/>
      <c r="M7809" s="191"/>
      <c r="N7809" s="191"/>
    </row>
    <row r="7810" spans="1:14" s="434" customFormat="1">
      <c r="A7810" s="191"/>
      <c r="B7810" s="191"/>
      <c r="C7810" s="63"/>
      <c r="D7810" s="191"/>
      <c r="E7810" s="63"/>
      <c r="F7810" s="63"/>
      <c r="G7810" s="191"/>
      <c r="H7810" s="191"/>
      <c r="I7810" s="191"/>
      <c r="J7810" s="191"/>
      <c r="K7810" s="191"/>
      <c r="L7810" s="191"/>
      <c r="M7810" s="191"/>
      <c r="N7810" s="191"/>
    </row>
    <row r="7811" spans="1:14" s="434" customFormat="1">
      <c r="A7811" s="191"/>
      <c r="B7811" s="191"/>
      <c r="C7811" s="63"/>
      <c r="D7811" s="191"/>
      <c r="E7811" s="63"/>
      <c r="F7811" s="63"/>
      <c r="G7811" s="191"/>
      <c r="H7811" s="191"/>
      <c r="I7811" s="191"/>
      <c r="J7811" s="191"/>
      <c r="K7811" s="191"/>
      <c r="L7811" s="191"/>
      <c r="M7811" s="191"/>
      <c r="N7811" s="191"/>
    </row>
    <row r="7812" spans="1:14" s="434" customFormat="1">
      <c r="A7812" s="191"/>
      <c r="B7812" s="191"/>
      <c r="C7812" s="63"/>
      <c r="D7812" s="191"/>
      <c r="E7812" s="63"/>
      <c r="F7812" s="63"/>
      <c r="G7812" s="191"/>
      <c r="H7812" s="191"/>
      <c r="I7812" s="191"/>
      <c r="J7812" s="191"/>
      <c r="K7812" s="191"/>
      <c r="L7812" s="191"/>
      <c r="M7812" s="191"/>
      <c r="N7812" s="191"/>
    </row>
    <row r="7813" spans="1:14" s="434" customFormat="1">
      <c r="A7813" s="191"/>
      <c r="B7813" s="191"/>
      <c r="C7813" s="63"/>
      <c r="D7813" s="191"/>
      <c r="E7813" s="63"/>
      <c r="F7813" s="63"/>
      <c r="G7813" s="191"/>
      <c r="H7813" s="191"/>
      <c r="I7813" s="191"/>
      <c r="J7813" s="191"/>
      <c r="K7813" s="191"/>
      <c r="L7813" s="191"/>
      <c r="M7813" s="191"/>
      <c r="N7813" s="191"/>
    </row>
    <row r="7814" spans="1:14" s="434" customFormat="1">
      <c r="A7814" s="191"/>
      <c r="B7814" s="191"/>
      <c r="C7814" s="63"/>
      <c r="D7814" s="191"/>
      <c r="E7814" s="63"/>
      <c r="F7814" s="63"/>
      <c r="G7814" s="191"/>
      <c r="H7814" s="191"/>
      <c r="I7814" s="191"/>
      <c r="J7814" s="191"/>
      <c r="K7814" s="191"/>
      <c r="L7814" s="191"/>
      <c r="M7814" s="191"/>
      <c r="N7814" s="191"/>
    </row>
    <row r="7815" spans="1:14" s="434" customFormat="1">
      <c r="A7815" s="191"/>
      <c r="B7815" s="191"/>
      <c r="C7815" s="63"/>
      <c r="D7815" s="191"/>
      <c r="E7815" s="63"/>
      <c r="F7815" s="63"/>
      <c r="G7815" s="191"/>
      <c r="H7815" s="191"/>
      <c r="I7815" s="191"/>
      <c r="J7815" s="191"/>
      <c r="K7815" s="191"/>
      <c r="L7815" s="191"/>
      <c r="M7815" s="191"/>
      <c r="N7815" s="191"/>
    </row>
    <row r="7816" spans="1:14" s="434" customFormat="1">
      <c r="A7816" s="191"/>
      <c r="B7816" s="191"/>
      <c r="C7816" s="63"/>
      <c r="D7816" s="191"/>
      <c r="E7816" s="63"/>
      <c r="F7816" s="63"/>
      <c r="G7816" s="191"/>
      <c r="H7816" s="191"/>
      <c r="I7816" s="191"/>
      <c r="J7816" s="191"/>
      <c r="K7816" s="191"/>
      <c r="L7816" s="191"/>
      <c r="M7816" s="191"/>
      <c r="N7816" s="191"/>
    </row>
    <row r="7817" spans="1:14" s="434" customFormat="1">
      <c r="A7817" s="191"/>
      <c r="B7817" s="191"/>
      <c r="C7817" s="63"/>
      <c r="D7817" s="191"/>
      <c r="E7817" s="63"/>
      <c r="F7817" s="63"/>
      <c r="G7817" s="191"/>
      <c r="H7817" s="191"/>
      <c r="I7817" s="191"/>
      <c r="J7817" s="191"/>
      <c r="K7817" s="191"/>
      <c r="L7817" s="191"/>
      <c r="M7817" s="191"/>
      <c r="N7817" s="191"/>
    </row>
    <row r="7818" spans="1:14" s="434" customFormat="1">
      <c r="A7818" s="191"/>
      <c r="B7818" s="191"/>
      <c r="C7818" s="63"/>
      <c r="D7818" s="191"/>
      <c r="E7818" s="63"/>
      <c r="F7818" s="63"/>
      <c r="G7818" s="191"/>
      <c r="H7818" s="191"/>
      <c r="I7818" s="191"/>
      <c r="J7818" s="191"/>
      <c r="K7818" s="191"/>
      <c r="L7818" s="191"/>
      <c r="M7818" s="191"/>
      <c r="N7818" s="191"/>
    </row>
    <row r="7819" spans="1:14" s="434" customFormat="1">
      <c r="A7819" s="191"/>
      <c r="B7819" s="191"/>
      <c r="C7819" s="63"/>
      <c r="D7819" s="191"/>
      <c r="E7819" s="63"/>
      <c r="F7819" s="63"/>
      <c r="G7819" s="191"/>
      <c r="H7819" s="191"/>
      <c r="I7819" s="191"/>
      <c r="J7819" s="191"/>
      <c r="K7819" s="191"/>
      <c r="L7819" s="191"/>
      <c r="M7819" s="191"/>
      <c r="N7819" s="191"/>
    </row>
    <row r="7820" spans="1:14" s="434" customFormat="1">
      <c r="A7820" s="191"/>
      <c r="B7820" s="191"/>
      <c r="C7820" s="63"/>
      <c r="D7820" s="191"/>
      <c r="E7820" s="63"/>
      <c r="F7820" s="63"/>
      <c r="G7820" s="191"/>
      <c r="H7820" s="191"/>
      <c r="I7820" s="191"/>
      <c r="J7820" s="191"/>
      <c r="K7820" s="191"/>
      <c r="L7820" s="191"/>
      <c r="M7820" s="191"/>
      <c r="N7820" s="191"/>
    </row>
    <row r="7821" spans="1:14" s="434" customFormat="1">
      <c r="A7821" s="191"/>
      <c r="B7821" s="191"/>
      <c r="C7821" s="63"/>
      <c r="D7821" s="191"/>
      <c r="E7821" s="63"/>
      <c r="F7821" s="63"/>
      <c r="G7821" s="191"/>
      <c r="H7821" s="191"/>
      <c r="I7821" s="191"/>
      <c r="J7821" s="191"/>
      <c r="K7821" s="191"/>
      <c r="L7821" s="191"/>
      <c r="M7821" s="191"/>
      <c r="N7821" s="191"/>
    </row>
    <row r="7822" spans="1:14" s="434" customFormat="1">
      <c r="A7822" s="191"/>
      <c r="B7822" s="191"/>
      <c r="C7822" s="63"/>
      <c r="D7822" s="191"/>
      <c r="E7822" s="63"/>
      <c r="F7822" s="63"/>
      <c r="G7822" s="191"/>
      <c r="H7822" s="191"/>
      <c r="I7822" s="191"/>
      <c r="J7822" s="191"/>
      <c r="K7822" s="191"/>
      <c r="L7822" s="191"/>
      <c r="M7822" s="191"/>
      <c r="N7822" s="191"/>
    </row>
    <row r="7823" spans="1:14" s="434" customFormat="1">
      <c r="A7823" s="191"/>
      <c r="B7823" s="191"/>
      <c r="C7823" s="63"/>
      <c r="D7823" s="191"/>
      <c r="E7823" s="63"/>
      <c r="F7823" s="63"/>
      <c r="G7823" s="191"/>
      <c r="H7823" s="191"/>
      <c r="I7823" s="191"/>
      <c r="J7823" s="191"/>
      <c r="K7823" s="191"/>
      <c r="L7823" s="191"/>
      <c r="M7823" s="191"/>
      <c r="N7823" s="191"/>
    </row>
    <row r="7824" spans="1:14" s="434" customFormat="1">
      <c r="A7824" s="191"/>
      <c r="B7824" s="191"/>
      <c r="C7824" s="63"/>
      <c r="D7824" s="191"/>
      <c r="E7824" s="63"/>
      <c r="F7824" s="63"/>
      <c r="G7824" s="191"/>
      <c r="H7824" s="191"/>
      <c r="I7824" s="191"/>
      <c r="J7824" s="191"/>
      <c r="K7824" s="191"/>
      <c r="L7824" s="191"/>
      <c r="M7824" s="191"/>
      <c r="N7824" s="191"/>
    </row>
    <row r="7825" spans="1:14" s="434" customFormat="1">
      <c r="A7825" s="191"/>
      <c r="B7825" s="191"/>
      <c r="C7825" s="63"/>
      <c r="D7825" s="191"/>
      <c r="E7825" s="63"/>
      <c r="F7825" s="63"/>
      <c r="G7825" s="191"/>
      <c r="H7825" s="191"/>
      <c r="I7825" s="191"/>
      <c r="J7825" s="191"/>
      <c r="K7825" s="191"/>
      <c r="L7825" s="191"/>
      <c r="M7825" s="191"/>
      <c r="N7825" s="191"/>
    </row>
    <row r="7826" spans="1:14" s="434" customFormat="1">
      <c r="A7826" s="191"/>
      <c r="B7826" s="191"/>
      <c r="C7826" s="63"/>
      <c r="D7826" s="191"/>
      <c r="E7826" s="63"/>
      <c r="F7826" s="63"/>
      <c r="G7826" s="191"/>
      <c r="H7826" s="191"/>
      <c r="I7826" s="191"/>
      <c r="J7826" s="191"/>
      <c r="K7826" s="191"/>
      <c r="L7826" s="191"/>
      <c r="M7826" s="191"/>
      <c r="N7826" s="191"/>
    </row>
    <row r="7827" spans="1:14" s="434" customFormat="1">
      <c r="A7827" s="191"/>
      <c r="B7827" s="191"/>
      <c r="C7827" s="63"/>
      <c r="D7827" s="191"/>
      <c r="E7827" s="63"/>
      <c r="F7827" s="63"/>
      <c r="G7827" s="191"/>
      <c r="H7827" s="191"/>
      <c r="I7827" s="191"/>
      <c r="J7827" s="191"/>
      <c r="K7827" s="191"/>
      <c r="L7827" s="191"/>
      <c r="M7827" s="191"/>
      <c r="N7827" s="191"/>
    </row>
    <row r="7828" spans="1:14" s="434" customFormat="1">
      <c r="A7828" s="191"/>
      <c r="B7828" s="191"/>
      <c r="C7828" s="63"/>
      <c r="D7828" s="191"/>
      <c r="E7828" s="63"/>
      <c r="F7828" s="63"/>
      <c r="G7828" s="191"/>
      <c r="H7828" s="191"/>
      <c r="I7828" s="191"/>
      <c r="J7828" s="191"/>
      <c r="K7828" s="191"/>
      <c r="L7828" s="191"/>
      <c r="M7828" s="191"/>
      <c r="N7828" s="191"/>
    </row>
    <row r="7829" spans="1:14" s="434" customFormat="1">
      <c r="A7829" s="191"/>
      <c r="B7829" s="191"/>
      <c r="C7829" s="63"/>
      <c r="D7829" s="191"/>
      <c r="E7829" s="63"/>
      <c r="F7829" s="63"/>
      <c r="G7829" s="191"/>
      <c r="H7829" s="191"/>
      <c r="I7829" s="191"/>
      <c r="J7829" s="191"/>
      <c r="K7829" s="191"/>
      <c r="L7829" s="191"/>
      <c r="M7829" s="191"/>
      <c r="N7829" s="191"/>
    </row>
    <row r="7830" spans="1:14" s="434" customFormat="1">
      <c r="A7830" s="191"/>
      <c r="B7830" s="191"/>
      <c r="C7830" s="63"/>
      <c r="D7830" s="191"/>
      <c r="E7830" s="63"/>
      <c r="F7830" s="63"/>
      <c r="G7830" s="191"/>
      <c r="H7830" s="191"/>
      <c r="I7830" s="191"/>
      <c r="J7830" s="191"/>
      <c r="K7830" s="191"/>
      <c r="L7830" s="191"/>
      <c r="M7830" s="191"/>
      <c r="N7830" s="191"/>
    </row>
    <row r="7831" spans="1:14" s="434" customFormat="1">
      <c r="A7831" s="191"/>
      <c r="B7831" s="191"/>
      <c r="C7831" s="63"/>
      <c r="D7831" s="191"/>
      <c r="E7831" s="63"/>
      <c r="F7831" s="63"/>
      <c r="G7831" s="191"/>
      <c r="H7831" s="191"/>
      <c r="I7831" s="191"/>
      <c r="J7831" s="191"/>
      <c r="K7831" s="191"/>
      <c r="L7831" s="191"/>
      <c r="M7831" s="191"/>
      <c r="N7831" s="191"/>
    </row>
    <row r="7832" spans="1:14" s="434" customFormat="1">
      <c r="A7832" s="191"/>
      <c r="B7832" s="191"/>
      <c r="C7832" s="63"/>
      <c r="D7832" s="191"/>
      <c r="E7832" s="63"/>
      <c r="F7832" s="63"/>
      <c r="G7832" s="191"/>
      <c r="H7832" s="191"/>
      <c r="I7832" s="191"/>
      <c r="J7832" s="191"/>
      <c r="K7832" s="191"/>
      <c r="L7832" s="191"/>
      <c r="M7832" s="191"/>
      <c r="N7832" s="191"/>
    </row>
    <row r="7833" spans="1:14" s="434" customFormat="1">
      <c r="A7833" s="191"/>
      <c r="B7833" s="191"/>
      <c r="C7833" s="63"/>
      <c r="D7833" s="191"/>
      <c r="E7833" s="63"/>
      <c r="F7833" s="63"/>
      <c r="G7833" s="191"/>
      <c r="H7833" s="191"/>
      <c r="I7833" s="191"/>
      <c r="J7833" s="191"/>
      <c r="K7833" s="191"/>
      <c r="L7833" s="191"/>
      <c r="M7833" s="191"/>
      <c r="N7833" s="191"/>
    </row>
    <row r="7834" spans="1:14" s="434" customFormat="1">
      <c r="A7834" s="191"/>
      <c r="B7834" s="191"/>
      <c r="C7834" s="63"/>
      <c r="D7834" s="191"/>
      <c r="E7834" s="63"/>
      <c r="F7834" s="63"/>
      <c r="G7834" s="191"/>
      <c r="H7834" s="191"/>
      <c r="I7834" s="191"/>
      <c r="J7834" s="191"/>
      <c r="K7834" s="191"/>
      <c r="L7834" s="191"/>
      <c r="M7834" s="191"/>
      <c r="N7834" s="191"/>
    </row>
    <row r="7835" spans="1:14" s="434" customFormat="1">
      <c r="A7835" s="191"/>
      <c r="B7835" s="191"/>
      <c r="C7835" s="63"/>
      <c r="D7835" s="191"/>
      <c r="E7835" s="63"/>
      <c r="F7835" s="63"/>
      <c r="G7835" s="191"/>
      <c r="H7835" s="191"/>
      <c r="I7835" s="191"/>
      <c r="J7835" s="191"/>
      <c r="K7835" s="191"/>
      <c r="L7835" s="191"/>
      <c r="M7835" s="191"/>
      <c r="N7835" s="191"/>
    </row>
    <row r="7836" spans="1:14" s="434" customFormat="1">
      <c r="A7836" s="191"/>
      <c r="B7836" s="191"/>
      <c r="C7836" s="63"/>
      <c r="D7836" s="191"/>
      <c r="E7836" s="63"/>
      <c r="F7836" s="63"/>
      <c r="G7836" s="191"/>
      <c r="H7836" s="191"/>
      <c r="I7836" s="191"/>
      <c r="J7836" s="191"/>
      <c r="K7836" s="191"/>
      <c r="L7836" s="191"/>
      <c r="M7836" s="191"/>
      <c r="N7836" s="191"/>
    </row>
    <row r="7837" spans="1:14" s="434" customFormat="1">
      <c r="A7837" s="191"/>
      <c r="B7837" s="191"/>
      <c r="C7837" s="63"/>
      <c r="D7837" s="191"/>
      <c r="E7837" s="63"/>
      <c r="F7837" s="63"/>
      <c r="G7837" s="191"/>
      <c r="H7837" s="191"/>
      <c r="I7837" s="191"/>
      <c r="J7837" s="191"/>
      <c r="K7837" s="191"/>
      <c r="L7837" s="191"/>
      <c r="M7837" s="191"/>
      <c r="N7837" s="191"/>
    </row>
    <row r="7838" spans="1:14" s="434" customFormat="1">
      <c r="A7838" s="191"/>
      <c r="B7838" s="191"/>
      <c r="C7838" s="63"/>
      <c r="D7838" s="191"/>
      <c r="E7838" s="63"/>
      <c r="F7838" s="63"/>
      <c r="G7838" s="191"/>
      <c r="H7838" s="191"/>
      <c r="I7838" s="191"/>
      <c r="J7838" s="191"/>
      <c r="K7838" s="191"/>
      <c r="L7838" s="191"/>
      <c r="M7838" s="191"/>
      <c r="N7838" s="191"/>
    </row>
    <row r="7839" spans="1:14" s="434" customFormat="1">
      <c r="A7839" s="191"/>
      <c r="B7839" s="191"/>
      <c r="C7839" s="63"/>
      <c r="D7839" s="191"/>
      <c r="E7839" s="63"/>
      <c r="F7839" s="63"/>
      <c r="G7839" s="191"/>
      <c r="H7839" s="191"/>
      <c r="I7839" s="191"/>
      <c r="J7839" s="191"/>
      <c r="K7839" s="191"/>
      <c r="L7839" s="191"/>
      <c r="M7839" s="191"/>
      <c r="N7839" s="191"/>
    </row>
    <row r="7840" spans="1:14" s="434" customFormat="1">
      <c r="A7840" s="191"/>
      <c r="B7840" s="191"/>
      <c r="C7840" s="63"/>
      <c r="D7840" s="191"/>
      <c r="E7840" s="63"/>
      <c r="F7840" s="63"/>
      <c r="G7840" s="191"/>
      <c r="H7840" s="191"/>
      <c r="I7840" s="191"/>
      <c r="J7840" s="191"/>
      <c r="K7840" s="191"/>
      <c r="L7840" s="191"/>
      <c r="M7840" s="191"/>
      <c r="N7840" s="191"/>
    </row>
    <row r="7841" spans="1:14" s="434" customFormat="1">
      <c r="A7841" s="191"/>
      <c r="B7841" s="191"/>
      <c r="C7841" s="63"/>
      <c r="D7841" s="191"/>
      <c r="E7841" s="63"/>
      <c r="F7841" s="63"/>
      <c r="G7841" s="191"/>
      <c r="H7841" s="191"/>
      <c r="I7841" s="191"/>
      <c r="J7841" s="191"/>
      <c r="K7841" s="191"/>
      <c r="L7841" s="191"/>
      <c r="M7841" s="191"/>
      <c r="N7841" s="191"/>
    </row>
    <row r="7842" spans="1:14" s="434" customFormat="1">
      <c r="A7842" s="191"/>
      <c r="B7842" s="191"/>
      <c r="C7842" s="63"/>
      <c r="D7842" s="191"/>
      <c r="E7842" s="63"/>
      <c r="F7842" s="63"/>
      <c r="G7842" s="191"/>
      <c r="H7842" s="191"/>
      <c r="I7842" s="191"/>
      <c r="J7842" s="191"/>
      <c r="K7842" s="191"/>
      <c r="L7842" s="191"/>
      <c r="M7842" s="191"/>
      <c r="N7842" s="191"/>
    </row>
    <row r="7843" spans="1:14" s="434" customFormat="1">
      <c r="A7843" s="191"/>
      <c r="B7843" s="191"/>
      <c r="C7843" s="63"/>
      <c r="D7843" s="191"/>
      <c r="E7843" s="63"/>
      <c r="F7843" s="63"/>
      <c r="G7843" s="191"/>
      <c r="H7843" s="191"/>
      <c r="I7843" s="191"/>
      <c r="J7843" s="191"/>
      <c r="K7843" s="191"/>
      <c r="L7843" s="191"/>
      <c r="M7843" s="191"/>
      <c r="N7843" s="191"/>
    </row>
    <row r="7844" spans="1:14" s="434" customFormat="1">
      <c r="A7844" s="191"/>
      <c r="B7844" s="191"/>
      <c r="C7844" s="63"/>
      <c r="D7844" s="191"/>
      <c r="E7844" s="63"/>
      <c r="F7844" s="63"/>
      <c r="G7844" s="191"/>
      <c r="H7844" s="191"/>
      <c r="I7844" s="191"/>
      <c r="J7844" s="191"/>
      <c r="K7844" s="191"/>
      <c r="L7844" s="191"/>
      <c r="M7844" s="191"/>
      <c r="N7844" s="191"/>
    </row>
    <row r="7845" spans="1:14" s="434" customFormat="1">
      <c r="A7845" s="191"/>
      <c r="B7845" s="191"/>
      <c r="C7845" s="63"/>
      <c r="D7845" s="191"/>
      <c r="E7845" s="63"/>
      <c r="F7845" s="63"/>
      <c r="G7845" s="191"/>
      <c r="H7845" s="191"/>
      <c r="I7845" s="191"/>
      <c r="J7845" s="191"/>
      <c r="K7845" s="191"/>
      <c r="L7845" s="191"/>
      <c r="M7845" s="191"/>
      <c r="N7845" s="191"/>
    </row>
    <row r="7846" spans="1:14" s="434" customFormat="1">
      <c r="A7846" s="191"/>
      <c r="B7846" s="191"/>
      <c r="C7846" s="63"/>
      <c r="D7846" s="191"/>
      <c r="E7846" s="63"/>
      <c r="F7846" s="63"/>
      <c r="G7846" s="191"/>
      <c r="H7846" s="191"/>
      <c r="I7846" s="191"/>
      <c r="J7846" s="191"/>
      <c r="K7846" s="191"/>
      <c r="L7846" s="191"/>
      <c r="M7846" s="191"/>
      <c r="N7846" s="191"/>
    </row>
    <row r="7847" spans="1:14" s="434" customFormat="1">
      <c r="A7847" s="191"/>
      <c r="B7847" s="191"/>
      <c r="C7847" s="63"/>
      <c r="D7847" s="191"/>
      <c r="E7847" s="63"/>
      <c r="F7847" s="63"/>
      <c r="G7847" s="191"/>
      <c r="H7847" s="191"/>
      <c r="I7847" s="191"/>
      <c r="J7847" s="191"/>
      <c r="K7847" s="191"/>
      <c r="L7847" s="191"/>
      <c r="M7847" s="191"/>
      <c r="N7847" s="191"/>
    </row>
    <row r="7848" spans="1:14" s="434" customFormat="1">
      <c r="A7848" s="191"/>
      <c r="B7848" s="191"/>
      <c r="C7848" s="63"/>
      <c r="D7848" s="191"/>
      <c r="E7848" s="63"/>
      <c r="F7848" s="63"/>
      <c r="G7848" s="191"/>
      <c r="H7848" s="191"/>
      <c r="I7848" s="191"/>
      <c r="J7848" s="191"/>
      <c r="K7848" s="191"/>
      <c r="L7848" s="191"/>
      <c r="M7848" s="191"/>
      <c r="N7848" s="191"/>
    </row>
    <row r="7849" spans="1:14" s="434" customFormat="1">
      <c r="A7849" s="191"/>
      <c r="B7849" s="191"/>
      <c r="C7849" s="63"/>
      <c r="D7849" s="191"/>
      <c r="E7849" s="63"/>
      <c r="F7849" s="63"/>
      <c r="G7849" s="191"/>
      <c r="H7849" s="191"/>
      <c r="I7849" s="191"/>
      <c r="J7849" s="191"/>
      <c r="K7849" s="191"/>
      <c r="L7849" s="191"/>
      <c r="M7849" s="191"/>
      <c r="N7849" s="191"/>
    </row>
    <row r="7850" spans="1:14" s="434" customFormat="1">
      <c r="A7850" s="191"/>
      <c r="B7850" s="191"/>
      <c r="C7850" s="63"/>
      <c r="D7850" s="191"/>
      <c r="E7850" s="63"/>
      <c r="F7850" s="63"/>
      <c r="G7850" s="191"/>
      <c r="H7850" s="191"/>
      <c r="I7850" s="191"/>
      <c r="J7850" s="191"/>
      <c r="K7850" s="191"/>
      <c r="L7850" s="191"/>
      <c r="M7850" s="191"/>
      <c r="N7850" s="191"/>
    </row>
    <row r="7851" spans="1:14" s="434" customFormat="1">
      <c r="A7851" s="191"/>
      <c r="B7851" s="191"/>
      <c r="C7851" s="63"/>
      <c r="D7851" s="191"/>
      <c r="E7851" s="63"/>
      <c r="F7851" s="63"/>
      <c r="G7851" s="191"/>
      <c r="H7851" s="191"/>
      <c r="I7851" s="191"/>
      <c r="J7851" s="191"/>
      <c r="K7851" s="191"/>
      <c r="L7851" s="191"/>
      <c r="M7851" s="191"/>
      <c r="N7851" s="191"/>
    </row>
    <row r="7852" spans="1:14" s="434" customFormat="1">
      <c r="A7852" s="191"/>
      <c r="B7852" s="191"/>
      <c r="C7852" s="63"/>
      <c r="D7852" s="191"/>
      <c r="E7852" s="63"/>
      <c r="F7852" s="63"/>
      <c r="G7852" s="191"/>
      <c r="H7852" s="191"/>
      <c r="I7852" s="191"/>
      <c r="J7852" s="191"/>
      <c r="K7852" s="191"/>
      <c r="L7852" s="191"/>
      <c r="M7852" s="191"/>
      <c r="N7852" s="191"/>
    </row>
    <row r="7853" spans="1:14" s="434" customFormat="1">
      <c r="A7853" s="191"/>
      <c r="B7853" s="191"/>
      <c r="C7853" s="63"/>
      <c r="D7853" s="191"/>
      <c r="E7853" s="63"/>
      <c r="F7853" s="63"/>
      <c r="G7853" s="191"/>
      <c r="H7853" s="191"/>
      <c r="I7853" s="191"/>
      <c r="J7853" s="191"/>
      <c r="K7853" s="191"/>
      <c r="L7853" s="191"/>
      <c r="M7853" s="191"/>
      <c r="N7853" s="191"/>
    </row>
    <row r="7854" spans="1:14" s="434" customFormat="1">
      <c r="A7854" s="191"/>
      <c r="B7854" s="191"/>
      <c r="C7854" s="63"/>
      <c r="D7854" s="191"/>
      <c r="E7854" s="63"/>
      <c r="F7854" s="63"/>
      <c r="G7854" s="191"/>
      <c r="H7854" s="191"/>
      <c r="I7854" s="191"/>
      <c r="J7854" s="191"/>
      <c r="K7854" s="191"/>
      <c r="L7854" s="191"/>
      <c r="M7854" s="191"/>
      <c r="N7854" s="191"/>
    </row>
    <row r="7855" spans="1:14" s="434" customFormat="1">
      <c r="A7855" s="191"/>
      <c r="B7855" s="191"/>
      <c r="C7855" s="63"/>
      <c r="D7855" s="191"/>
      <c r="E7855" s="63"/>
      <c r="F7855" s="63"/>
      <c r="G7855" s="191"/>
      <c r="H7855" s="191"/>
      <c r="I7855" s="191"/>
      <c r="J7855" s="191"/>
      <c r="K7855" s="191"/>
      <c r="L7855" s="191"/>
      <c r="M7855" s="191"/>
      <c r="N7855" s="191"/>
    </row>
    <row r="7856" spans="1:14" s="434" customFormat="1">
      <c r="A7856" s="191"/>
      <c r="B7856" s="191"/>
      <c r="C7856" s="63"/>
      <c r="D7856" s="191"/>
      <c r="E7856" s="63"/>
      <c r="F7856" s="63"/>
      <c r="G7856" s="191"/>
      <c r="H7856" s="191"/>
      <c r="I7856" s="191"/>
      <c r="J7856" s="191"/>
      <c r="K7856" s="191"/>
      <c r="L7856" s="191"/>
      <c r="M7856" s="191"/>
      <c r="N7856" s="191"/>
    </row>
    <row r="7857" spans="1:14" s="434" customFormat="1">
      <c r="A7857" s="191"/>
      <c r="B7857" s="191"/>
      <c r="C7857" s="63"/>
      <c r="D7857" s="191"/>
      <c r="E7857" s="63"/>
      <c r="F7857" s="63"/>
      <c r="G7857" s="191"/>
      <c r="H7857" s="191"/>
      <c r="I7857" s="191"/>
      <c r="J7857" s="191"/>
      <c r="K7857" s="191"/>
      <c r="L7857" s="191"/>
      <c r="M7857" s="191"/>
      <c r="N7857" s="191"/>
    </row>
    <row r="7858" spans="1:14" s="434" customFormat="1">
      <c r="A7858" s="191"/>
      <c r="B7858" s="191"/>
      <c r="C7858" s="63"/>
      <c r="D7858" s="191"/>
      <c r="E7858" s="63"/>
      <c r="F7858" s="63"/>
      <c r="G7858" s="191"/>
      <c r="H7858" s="191"/>
      <c r="I7858" s="191"/>
      <c r="J7858" s="191"/>
      <c r="K7858" s="191"/>
      <c r="L7858" s="191"/>
      <c r="M7858" s="191"/>
      <c r="N7858" s="191"/>
    </row>
    <row r="7859" spans="1:14" s="434" customFormat="1">
      <c r="A7859" s="191"/>
      <c r="B7859" s="191"/>
      <c r="C7859" s="63"/>
      <c r="D7859" s="191"/>
      <c r="E7859" s="63"/>
      <c r="F7859" s="63"/>
      <c r="G7859" s="191"/>
      <c r="H7859" s="191"/>
      <c r="I7859" s="191"/>
      <c r="J7859" s="191"/>
      <c r="K7859" s="191"/>
      <c r="L7859" s="191"/>
      <c r="M7859" s="191"/>
      <c r="N7859" s="191"/>
    </row>
    <row r="7860" spans="1:14" s="434" customFormat="1">
      <c r="A7860" s="191"/>
      <c r="B7860" s="191"/>
      <c r="C7860" s="63"/>
      <c r="D7860" s="191"/>
      <c r="E7860" s="63"/>
      <c r="F7860" s="63"/>
      <c r="G7860" s="191"/>
      <c r="H7860" s="191"/>
      <c r="I7860" s="191"/>
      <c r="J7860" s="191"/>
      <c r="K7860" s="191"/>
      <c r="L7860" s="191"/>
      <c r="M7860" s="191"/>
      <c r="N7860" s="191"/>
    </row>
    <row r="7861" spans="1:14" s="434" customFormat="1">
      <c r="A7861" s="191"/>
      <c r="B7861" s="191"/>
      <c r="C7861" s="63"/>
      <c r="D7861" s="191"/>
      <c r="E7861" s="63"/>
      <c r="F7861" s="63"/>
      <c r="G7861" s="191"/>
      <c r="H7861" s="191"/>
      <c r="I7861" s="191"/>
      <c r="J7861" s="191"/>
      <c r="K7861" s="191"/>
      <c r="L7861" s="191"/>
      <c r="M7861" s="191"/>
      <c r="N7861" s="191"/>
    </row>
    <row r="7862" spans="1:14" s="434" customFormat="1">
      <c r="A7862" s="191"/>
      <c r="B7862" s="191"/>
      <c r="C7862" s="63"/>
      <c r="D7862" s="191"/>
      <c r="E7862" s="63"/>
      <c r="F7862" s="63"/>
      <c r="G7862" s="191"/>
      <c r="H7862" s="191"/>
      <c r="I7862" s="191"/>
      <c r="J7862" s="191"/>
      <c r="K7862" s="191"/>
      <c r="L7862" s="191"/>
      <c r="M7862" s="191"/>
      <c r="N7862" s="191"/>
    </row>
    <row r="7863" spans="1:14" s="434" customFormat="1">
      <c r="A7863" s="191"/>
      <c r="B7863" s="191"/>
      <c r="C7863" s="63"/>
      <c r="D7863" s="191"/>
      <c r="E7863" s="63"/>
      <c r="F7863" s="63"/>
      <c r="G7863" s="191"/>
      <c r="H7863" s="191"/>
      <c r="I7863" s="191"/>
      <c r="J7863" s="191"/>
      <c r="K7863" s="191"/>
      <c r="L7863" s="191"/>
      <c r="M7863" s="191"/>
      <c r="N7863" s="191"/>
    </row>
    <row r="7864" spans="1:14" s="434" customFormat="1">
      <c r="A7864" s="191"/>
      <c r="B7864" s="191"/>
      <c r="C7864" s="63"/>
      <c r="D7864" s="191"/>
      <c r="E7864" s="63"/>
      <c r="F7864" s="63"/>
      <c r="G7864" s="191"/>
      <c r="H7864" s="191"/>
      <c r="I7864" s="191"/>
      <c r="J7864" s="191"/>
      <c r="K7864" s="191"/>
      <c r="L7864" s="191"/>
      <c r="M7864" s="191"/>
      <c r="N7864" s="191"/>
    </row>
    <row r="7865" spans="1:14" s="434" customFormat="1">
      <c r="A7865" s="191"/>
      <c r="B7865" s="191"/>
      <c r="C7865" s="63"/>
      <c r="D7865" s="191"/>
      <c r="E7865" s="63"/>
      <c r="F7865" s="63"/>
      <c r="G7865" s="191"/>
      <c r="H7865" s="191"/>
      <c r="I7865" s="191"/>
      <c r="J7865" s="191"/>
      <c r="K7865" s="191"/>
      <c r="L7865" s="191"/>
      <c r="M7865" s="191"/>
      <c r="N7865" s="191"/>
    </row>
    <row r="7866" spans="1:14" s="434" customFormat="1">
      <c r="A7866" s="191"/>
      <c r="B7866" s="191"/>
      <c r="C7866" s="63"/>
      <c r="D7866" s="191"/>
      <c r="E7866" s="63"/>
      <c r="F7866" s="63"/>
      <c r="G7866" s="191"/>
      <c r="H7866" s="191"/>
      <c r="I7866" s="191"/>
      <c r="J7866" s="191"/>
      <c r="K7866" s="191"/>
      <c r="L7866" s="191"/>
      <c r="M7866" s="191"/>
      <c r="N7866" s="191"/>
    </row>
    <row r="7867" spans="1:14" s="434" customFormat="1">
      <c r="A7867" s="191"/>
      <c r="B7867" s="191"/>
      <c r="C7867" s="63"/>
      <c r="D7867" s="191"/>
      <c r="E7867" s="63"/>
      <c r="F7867" s="63"/>
      <c r="G7867" s="191"/>
      <c r="H7867" s="191"/>
      <c r="I7867" s="191"/>
      <c r="J7867" s="191"/>
      <c r="K7867" s="191"/>
      <c r="L7867" s="191"/>
      <c r="M7867" s="191"/>
      <c r="N7867" s="191"/>
    </row>
    <row r="7868" spans="1:14" s="434" customFormat="1">
      <c r="A7868" s="191"/>
      <c r="B7868" s="191"/>
      <c r="C7868" s="63"/>
      <c r="D7868" s="191"/>
      <c r="E7868" s="63"/>
      <c r="F7868" s="63"/>
      <c r="G7868" s="191"/>
      <c r="H7868" s="191"/>
      <c r="I7868" s="191"/>
      <c r="J7868" s="191"/>
      <c r="K7868" s="191"/>
      <c r="L7868" s="191"/>
      <c r="M7868" s="191"/>
      <c r="N7868" s="191"/>
    </row>
    <row r="7869" spans="1:14" s="434" customFormat="1">
      <c r="A7869" s="191"/>
      <c r="B7869" s="191"/>
      <c r="C7869" s="63"/>
      <c r="D7869" s="191"/>
      <c r="E7869" s="63"/>
      <c r="F7869" s="63"/>
      <c r="G7869" s="191"/>
      <c r="H7869" s="191"/>
      <c r="I7869" s="191"/>
      <c r="J7869" s="191"/>
      <c r="K7869" s="191"/>
      <c r="L7869" s="191"/>
      <c r="M7869" s="191"/>
      <c r="N7869" s="191"/>
    </row>
    <row r="7870" spans="1:14" s="434" customFormat="1">
      <c r="A7870" s="191"/>
      <c r="B7870" s="191"/>
      <c r="C7870" s="63"/>
      <c r="D7870" s="191"/>
      <c r="E7870" s="63"/>
      <c r="F7870" s="63"/>
      <c r="G7870" s="191"/>
      <c r="H7870" s="191"/>
      <c r="I7870" s="191"/>
      <c r="J7870" s="191"/>
      <c r="K7870" s="191"/>
      <c r="L7870" s="191"/>
      <c r="M7870" s="191"/>
      <c r="N7870" s="191"/>
    </row>
    <row r="7871" spans="1:14" s="434" customFormat="1">
      <c r="A7871" s="191"/>
      <c r="B7871" s="191"/>
      <c r="C7871" s="63"/>
      <c r="D7871" s="191"/>
      <c r="E7871" s="63"/>
      <c r="F7871" s="63"/>
      <c r="G7871" s="191"/>
      <c r="H7871" s="191"/>
      <c r="I7871" s="191"/>
      <c r="J7871" s="191"/>
      <c r="K7871" s="191"/>
      <c r="L7871" s="191"/>
      <c r="M7871" s="191"/>
      <c r="N7871" s="191"/>
    </row>
    <row r="7872" spans="1:14" s="434" customFormat="1">
      <c r="A7872" s="191"/>
      <c r="B7872" s="191"/>
      <c r="C7872" s="63"/>
      <c r="D7872" s="191"/>
      <c r="E7872" s="63"/>
      <c r="F7872" s="63"/>
      <c r="G7872" s="191"/>
      <c r="H7872" s="191"/>
      <c r="I7872" s="191"/>
      <c r="J7872" s="191"/>
      <c r="K7872" s="191"/>
      <c r="L7872" s="191"/>
      <c r="M7872" s="191"/>
      <c r="N7872" s="191"/>
    </row>
    <row r="7873" spans="1:14" s="434" customFormat="1">
      <c r="A7873" s="191"/>
      <c r="B7873" s="191"/>
      <c r="C7873" s="63"/>
      <c r="D7873" s="191"/>
      <c r="E7873" s="63"/>
      <c r="F7873" s="63"/>
      <c r="G7873" s="191"/>
      <c r="H7873" s="191"/>
      <c r="I7873" s="191"/>
      <c r="J7873" s="191"/>
      <c r="K7873" s="191"/>
      <c r="L7873" s="191"/>
      <c r="M7873" s="191"/>
      <c r="N7873" s="191"/>
    </row>
    <row r="7874" spans="1:14" s="434" customFormat="1">
      <c r="A7874" s="191"/>
      <c r="B7874" s="191"/>
      <c r="C7874" s="63"/>
      <c r="D7874" s="191"/>
      <c r="E7874" s="63"/>
      <c r="F7874" s="63"/>
      <c r="G7874" s="191"/>
      <c r="H7874" s="191"/>
      <c r="I7874" s="191"/>
      <c r="J7874" s="191"/>
      <c r="K7874" s="191"/>
      <c r="L7874" s="191"/>
      <c r="M7874" s="191"/>
      <c r="N7874" s="191"/>
    </row>
    <row r="7875" spans="1:14" s="434" customFormat="1">
      <c r="A7875" s="191"/>
      <c r="B7875" s="191"/>
      <c r="C7875" s="63"/>
      <c r="D7875" s="191"/>
      <c r="E7875" s="63"/>
      <c r="F7875" s="63"/>
      <c r="G7875" s="191"/>
      <c r="H7875" s="191"/>
      <c r="I7875" s="191"/>
      <c r="J7875" s="191"/>
      <c r="K7875" s="191"/>
      <c r="L7875" s="191"/>
      <c r="M7875" s="191"/>
      <c r="N7875" s="191"/>
    </row>
    <row r="7876" spans="1:14" s="434" customFormat="1">
      <c r="A7876" s="191"/>
      <c r="B7876" s="191"/>
      <c r="C7876" s="63"/>
      <c r="D7876" s="191"/>
      <c r="E7876" s="63"/>
      <c r="F7876" s="63"/>
      <c r="G7876" s="191"/>
      <c r="H7876" s="191"/>
      <c r="I7876" s="191"/>
      <c r="J7876" s="191"/>
      <c r="K7876" s="191"/>
      <c r="L7876" s="191"/>
      <c r="M7876" s="191"/>
      <c r="N7876" s="191"/>
    </row>
    <row r="7877" spans="1:14" s="434" customFormat="1">
      <c r="A7877" s="191"/>
      <c r="B7877" s="191"/>
      <c r="C7877" s="63"/>
      <c r="D7877" s="191"/>
      <c r="E7877" s="63"/>
      <c r="F7877" s="63"/>
      <c r="G7877" s="191"/>
      <c r="H7877" s="191"/>
      <c r="I7877" s="191"/>
      <c r="J7877" s="191"/>
      <c r="K7877" s="191"/>
      <c r="L7877" s="191"/>
      <c r="M7877" s="191"/>
      <c r="N7877" s="191"/>
    </row>
    <row r="7878" spans="1:14" s="434" customFormat="1">
      <c r="A7878" s="191"/>
      <c r="B7878" s="191"/>
      <c r="C7878" s="63"/>
      <c r="D7878" s="191"/>
      <c r="E7878" s="63"/>
      <c r="F7878" s="63"/>
      <c r="G7878" s="191"/>
      <c r="H7878" s="191"/>
      <c r="I7878" s="191"/>
      <c r="J7878" s="191"/>
      <c r="K7878" s="191"/>
      <c r="L7878" s="191"/>
      <c r="M7878" s="191"/>
      <c r="N7878" s="191"/>
    </row>
    <row r="7879" spans="1:14" s="434" customFormat="1">
      <c r="A7879" s="191"/>
      <c r="B7879" s="191"/>
      <c r="C7879" s="63"/>
      <c r="D7879" s="191"/>
      <c r="E7879" s="63"/>
      <c r="F7879" s="63"/>
      <c r="G7879" s="191"/>
      <c r="H7879" s="191"/>
      <c r="I7879" s="191"/>
      <c r="J7879" s="191"/>
      <c r="K7879" s="191"/>
      <c r="L7879" s="191"/>
      <c r="M7879" s="191"/>
      <c r="N7879" s="191"/>
    </row>
    <row r="7880" spans="1:14" s="434" customFormat="1">
      <c r="A7880" s="191"/>
      <c r="B7880" s="191"/>
      <c r="C7880" s="63"/>
      <c r="D7880" s="191"/>
      <c r="E7880" s="63"/>
      <c r="F7880" s="63"/>
      <c r="G7880" s="191"/>
      <c r="H7880" s="191"/>
      <c r="I7880" s="191"/>
      <c r="J7880" s="191"/>
      <c r="K7880" s="191"/>
      <c r="L7880" s="191"/>
      <c r="M7880" s="191"/>
      <c r="N7880" s="191"/>
    </row>
    <row r="7881" spans="1:14" s="434" customFormat="1">
      <c r="A7881" s="191"/>
      <c r="B7881" s="191"/>
      <c r="C7881" s="63"/>
      <c r="D7881" s="191"/>
      <c r="E7881" s="63"/>
      <c r="F7881" s="63"/>
      <c r="G7881" s="191"/>
      <c r="H7881" s="191"/>
      <c r="I7881" s="191"/>
      <c r="J7881" s="191"/>
      <c r="K7881" s="191"/>
      <c r="L7881" s="191"/>
      <c r="M7881" s="191"/>
      <c r="N7881" s="191"/>
    </row>
    <row r="7882" spans="1:14" s="434" customFormat="1">
      <c r="A7882" s="191"/>
      <c r="B7882" s="191"/>
      <c r="C7882" s="63"/>
      <c r="D7882" s="191"/>
      <c r="E7882" s="63"/>
      <c r="F7882" s="63"/>
      <c r="G7882" s="191"/>
      <c r="H7882" s="191"/>
      <c r="I7882" s="191"/>
      <c r="J7882" s="191"/>
      <c r="K7882" s="191"/>
      <c r="L7882" s="191"/>
      <c r="M7882" s="191"/>
      <c r="N7882" s="191"/>
    </row>
    <row r="7883" spans="1:14" s="434" customFormat="1">
      <c r="A7883" s="191"/>
      <c r="B7883" s="191"/>
      <c r="C7883" s="63"/>
      <c r="D7883" s="191"/>
      <c r="E7883" s="63"/>
      <c r="F7883" s="63"/>
      <c r="G7883" s="191"/>
      <c r="H7883" s="191"/>
      <c r="I7883" s="191"/>
      <c r="J7883" s="191"/>
      <c r="K7883" s="191"/>
      <c r="L7883" s="191"/>
      <c r="M7883" s="191"/>
      <c r="N7883" s="191"/>
    </row>
    <row r="7884" spans="1:14" s="434" customFormat="1">
      <c r="A7884" s="191"/>
      <c r="B7884" s="191"/>
      <c r="C7884" s="63"/>
      <c r="D7884" s="191"/>
      <c r="E7884" s="63"/>
      <c r="F7884" s="63"/>
      <c r="G7884" s="191"/>
      <c r="H7884" s="191"/>
      <c r="I7884" s="191"/>
      <c r="J7884" s="191"/>
      <c r="K7884" s="191"/>
      <c r="L7884" s="191"/>
      <c r="M7884" s="191"/>
      <c r="N7884" s="191"/>
    </row>
    <row r="7885" spans="1:14" s="434" customFormat="1">
      <c r="A7885" s="191"/>
      <c r="B7885" s="191"/>
      <c r="C7885" s="63"/>
      <c r="D7885" s="191"/>
      <c r="E7885" s="63"/>
      <c r="F7885" s="63"/>
      <c r="G7885" s="191"/>
      <c r="H7885" s="191"/>
      <c r="I7885" s="191"/>
      <c r="J7885" s="191"/>
      <c r="K7885" s="191"/>
      <c r="L7885" s="191"/>
      <c r="M7885" s="191"/>
      <c r="N7885" s="191"/>
    </row>
    <row r="7886" spans="1:14" s="434" customFormat="1">
      <c r="A7886" s="191"/>
      <c r="B7886" s="191"/>
      <c r="C7886" s="63"/>
      <c r="D7886" s="191"/>
      <c r="E7886" s="63"/>
      <c r="F7886" s="63"/>
      <c r="G7886" s="191"/>
      <c r="H7886" s="191"/>
      <c r="I7886" s="191"/>
      <c r="J7886" s="191"/>
      <c r="K7886" s="191"/>
      <c r="L7886" s="191"/>
      <c r="M7886" s="191"/>
      <c r="N7886" s="191"/>
    </row>
    <row r="7887" spans="1:14" s="434" customFormat="1">
      <c r="A7887" s="191"/>
      <c r="B7887" s="191"/>
      <c r="C7887" s="63"/>
      <c r="D7887" s="191"/>
      <c r="E7887" s="63"/>
      <c r="F7887" s="63"/>
      <c r="G7887" s="191"/>
      <c r="H7887" s="191"/>
      <c r="I7887" s="191"/>
      <c r="J7887" s="191"/>
      <c r="K7887" s="191"/>
      <c r="L7887" s="191"/>
      <c r="M7887" s="191"/>
      <c r="N7887" s="191"/>
    </row>
    <row r="7888" spans="1:14" s="434" customFormat="1">
      <c r="A7888" s="191"/>
      <c r="B7888" s="191"/>
      <c r="C7888" s="63"/>
      <c r="D7888" s="191"/>
      <c r="E7888" s="63"/>
      <c r="F7888" s="63"/>
      <c r="G7888" s="191"/>
      <c r="H7888" s="191"/>
      <c r="I7888" s="191"/>
      <c r="J7888" s="191"/>
      <c r="K7888" s="191"/>
      <c r="L7888" s="191"/>
      <c r="M7888" s="191"/>
      <c r="N7888" s="191"/>
    </row>
    <row r="7889" spans="1:14" s="434" customFormat="1">
      <c r="A7889" s="191"/>
      <c r="B7889" s="191"/>
      <c r="C7889" s="63"/>
      <c r="D7889" s="191"/>
      <c r="E7889" s="63"/>
      <c r="F7889" s="63"/>
      <c r="G7889" s="191"/>
      <c r="H7889" s="191"/>
      <c r="I7889" s="191"/>
      <c r="J7889" s="191"/>
      <c r="K7889" s="191"/>
      <c r="L7889" s="191"/>
      <c r="M7889" s="191"/>
      <c r="N7889" s="191"/>
    </row>
    <row r="7890" spans="1:14" s="434" customFormat="1">
      <c r="A7890" s="191"/>
      <c r="B7890" s="191"/>
      <c r="C7890" s="63"/>
      <c r="D7890" s="191"/>
      <c r="E7890" s="63"/>
      <c r="F7890" s="63"/>
      <c r="G7890" s="191"/>
      <c r="H7890" s="191"/>
      <c r="I7890" s="191"/>
      <c r="J7890" s="191"/>
      <c r="K7890" s="191"/>
      <c r="L7890" s="191"/>
      <c r="M7890" s="191"/>
      <c r="N7890" s="191"/>
    </row>
    <row r="7891" spans="1:14" s="434" customFormat="1">
      <c r="A7891" s="191"/>
      <c r="B7891" s="191"/>
      <c r="C7891" s="63"/>
      <c r="D7891" s="191"/>
      <c r="E7891" s="63"/>
      <c r="F7891" s="63"/>
      <c r="G7891" s="191"/>
      <c r="H7891" s="191"/>
      <c r="I7891" s="191"/>
      <c r="J7891" s="191"/>
      <c r="K7891" s="191"/>
      <c r="L7891" s="191"/>
      <c r="M7891" s="191"/>
      <c r="N7891" s="191"/>
    </row>
    <row r="7892" spans="1:14" s="434" customFormat="1">
      <c r="A7892" s="191"/>
      <c r="B7892" s="191"/>
      <c r="C7892" s="63"/>
      <c r="D7892" s="191"/>
      <c r="E7892" s="63"/>
      <c r="F7892" s="63"/>
      <c r="G7892" s="191"/>
      <c r="H7892" s="191"/>
      <c r="I7892" s="191"/>
      <c r="J7892" s="191"/>
      <c r="K7892" s="191"/>
      <c r="L7892" s="191"/>
      <c r="M7892" s="191"/>
      <c r="N7892" s="191"/>
    </row>
    <row r="7893" spans="1:14" s="434" customFormat="1">
      <c r="A7893" s="191"/>
      <c r="B7893" s="191"/>
      <c r="C7893" s="63"/>
      <c r="D7893" s="191"/>
      <c r="E7893" s="63"/>
      <c r="F7893" s="63"/>
      <c r="G7893" s="191"/>
      <c r="H7893" s="191"/>
      <c r="I7893" s="191"/>
      <c r="J7893" s="191"/>
      <c r="K7893" s="191"/>
      <c r="L7893" s="191"/>
      <c r="M7893" s="191"/>
      <c r="N7893" s="191"/>
    </row>
    <row r="7894" spans="1:14" s="434" customFormat="1">
      <c r="A7894" s="191"/>
      <c r="B7894" s="191"/>
      <c r="C7894" s="63"/>
      <c r="D7894" s="191"/>
      <c r="E7894" s="63"/>
      <c r="F7894" s="63"/>
      <c r="G7894" s="191"/>
      <c r="H7894" s="191"/>
      <c r="I7894" s="191"/>
      <c r="J7894" s="191"/>
      <c r="K7894" s="191"/>
      <c r="L7894" s="191"/>
      <c r="M7894" s="191"/>
      <c r="N7894" s="191"/>
    </row>
    <row r="7895" spans="1:14" s="434" customFormat="1">
      <c r="A7895" s="191"/>
      <c r="B7895" s="191"/>
      <c r="C7895" s="63"/>
      <c r="D7895" s="191"/>
      <c r="E7895" s="63"/>
      <c r="F7895" s="63"/>
      <c r="G7895" s="191"/>
      <c r="H7895" s="191"/>
      <c r="I7895" s="191"/>
      <c r="J7895" s="191"/>
      <c r="K7895" s="191"/>
      <c r="L7895" s="191"/>
      <c r="M7895" s="191"/>
      <c r="N7895" s="191"/>
    </row>
    <row r="7896" spans="1:14" s="434" customFormat="1">
      <c r="A7896" s="191"/>
      <c r="B7896" s="191"/>
      <c r="C7896" s="63"/>
      <c r="D7896" s="191"/>
      <c r="E7896" s="63"/>
      <c r="F7896" s="63"/>
      <c r="G7896" s="191"/>
      <c r="H7896" s="191"/>
      <c r="I7896" s="191"/>
      <c r="J7896" s="191"/>
      <c r="K7896" s="191"/>
      <c r="L7896" s="191"/>
      <c r="M7896" s="191"/>
      <c r="N7896" s="191"/>
    </row>
    <row r="7897" spans="1:14" s="434" customFormat="1">
      <c r="A7897" s="191"/>
      <c r="B7897" s="191"/>
      <c r="C7897" s="63"/>
      <c r="D7897" s="191"/>
      <c r="E7897" s="63"/>
      <c r="F7897" s="63"/>
      <c r="G7897" s="191"/>
      <c r="H7897" s="191"/>
      <c r="I7897" s="191"/>
      <c r="J7897" s="191"/>
      <c r="K7897" s="191"/>
      <c r="L7897" s="191"/>
      <c r="M7897" s="191"/>
      <c r="N7897" s="191"/>
    </row>
    <row r="7898" spans="1:14" s="434" customFormat="1">
      <c r="A7898" s="191"/>
      <c r="B7898" s="191"/>
      <c r="C7898" s="63"/>
      <c r="D7898" s="191"/>
      <c r="E7898" s="63"/>
      <c r="F7898" s="63"/>
      <c r="G7898" s="191"/>
      <c r="H7898" s="191"/>
      <c r="I7898" s="191"/>
      <c r="J7898" s="191"/>
      <c r="K7898" s="191"/>
      <c r="L7898" s="191"/>
      <c r="M7898" s="191"/>
      <c r="N7898" s="191"/>
    </row>
    <row r="7899" spans="1:14" s="434" customFormat="1">
      <c r="A7899" s="191"/>
      <c r="B7899" s="191"/>
      <c r="C7899" s="63"/>
      <c r="D7899" s="191"/>
      <c r="E7899" s="63"/>
      <c r="F7899" s="63"/>
      <c r="G7899" s="191"/>
      <c r="H7899" s="191"/>
      <c r="I7899" s="191"/>
      <c r="J7899" s="191"/>
      <c r="K7899" s="191"/>
      <c r="L7899" s="191"/>
      <c r="M7899" s="191"/>
      <c r="N7899" s="191"/>
    </row>
    <row r="7900" spans="1:14" s="434" customFormat="1">
      <c r="A7900" s="191"/>
      <c r="B7900" s="191"/>
      <c r="C7900" s="63"/>
      <c r="D7900" s="191"/>
      <c r="E7900" s="63"/>
      <c r="F7900" s="63"/>
      <c r="G7900" s="191"/>
      <c r="H7900" s="191"/>
      <c r="I7900" s="191"/>
      <c r="J7900" s="191"/>
      <c r="K7900" s="191"/>
      <c r="L7900" s="191"/>
      <c r="M7900" s="191"/>
      <c r="N7900" s="191"/>
    </row>
    <row r="7901" spans="1:14" s="434" customFormat="1">
      <c r="A7901" s="191"/>
      <c r="B7901" s="191"/>
      <c r="C7901" s="63"/>
      <c r="D7901" s="191"/>
      <c r="E7901" s="63"/>
      <c r="F7901" s="63"/>
      <c r="G7901" s="191"/>
      <c r="H7901" s="191"/>
      <c r="I7901" s="191"/>
      <c r="J7901" s="191"/>
      <c r="K7901" s="191"/>
      <c r="L7901" s="191"/>
      <c r="M7901" s="191"/>
      <c r="N7901" s="191"/>
    </row>
    <row r="7902" spans="1:14" s="434" customFormat="1">
      <c r="A7902" s="191"/>
      <c r="B7902" s="191"/>
      <c r="C7902" s="63"/>
      <c r="D7902" s="191"/>
      <c r="E7902" s="63"/>
      <c r="F7902" s="63"/>
      <c r="G7902" s="191"/>
      <c r="H7902" s="191"/>
      <c r="I7902" s="191"/>
      <c r="J7902" s="191"/>
      <c r="K7902" s="191"/>
      <c r="L7902" s="191"/>
      <c r="M7902" s="191"/>
      <c r="N7902" s="191"/>
    </row>
    <row r="7903" spans="1:14" s="434" customFormat="1">
      <c r="A7903" s="191"/>
      <c r="B7903" s="191"/>
      <c r="C7903" s="63"/>
      <c r="D7903" s="191"/>
      <c r="E7903" s="63"/>
      <c r="F7903" s="63"/>
      <c r="G7903" s="191"/>
      <c r="H7903" s="191"/>
      <c r="I7903" s="191"/>
      <c r="J7903" s="191"/>
      <c r="K7903" s="191"/>
      <c r="L7903" s="191"/>
      <c r="M7903" s="191"/>
      <c r="N7903" s="191"/>
    </row>
    <row r="7904" spans="1:14" s="434" customFormat="1">
      <c r="A7904" s="191"/>
      <c r="B7904" s="191"/>
      <c r="C7904" s="63"/>
      <c r="D7904" s="191"/>
      <c r="E7904" s="63"/>
      <c r="F7904" s="63"/>
      <c r="G7904" s="191"/>
      <c r="H7904" s="191"/>
      <c r="I7904" s="191"/>
      <c r="J7904" s="191"/>
      <c r="K7904" s="191"/>
      <c r="L7904" s="191"/>
      <c r="M7904" s="191"/>
      <c r="N7904" s="191"/>
    </row>
    <row r="7905" spans="1:14" s="434" customFormat="1">
      <c r="A7905" s="191"/>
      <c r="B7905" s="191"/>
      <c r="C7905" s="63"/>
      <c r="D7905" s="191"/>
      <c r="E7905" s="63"/>
      <c r="F7905" s="63"/>
      <c r="G7905" s="191"/>
      <c r="H7905" s="191"/>
      <c r="I7905" s="191"/>
      <c r="J7905" s="191"/>
      <c r="K7905" s="191"/>
      <c r="L7905" s="191"/>
      <c r="M7905" s="191"/>
      <c r="N7905" s="191"/>
    </row>
    <row r="7906" spans="1:14" s="434" customFormat="1">
      <c r="A7906" s="191"/>
      <c r="B7906" s="191"/>
      <c r="C7906" s="63"/>
      <c r="D7906" s="191"/>
      <c r="E7906" s="63"/>
      <c r="F7906" s="63"/>
      <c r="G7906" s="191"/>
      <c r="H7906" s="191"/>
      <c r="I7906" s="191"/>
      <c r="J7906" s="191"/>
      <c r="K7906" s="191"/>
      <c r="L7906" s="191"/>
      <c r="M7906" s="191"/>
      <c r="N7906" s="191"/>
    </row>
    <row r="7907" spans="1:14" s="434" customFormat="1">
      <c r="A7907" s="191"/>
      <c r="B7907" s="191"/>
      <c r="C7907" s="63"/>
      <c r="D7907" s="191"/>
      <c r="E7907" s="63"/>
      <c r="F7907" s="63"/>
      <c r="G7907" s="191"/>
      <c r="H7907" s="191"/>
      <c r="I7907" s="191"/>
      <c r="J7907" s="191"/>
      <c r="K7907" s="191"/>
      <c r="L7907" s="191"/>
      <c r="M7907" s="191"/>
      <c r="N7907" s="191"/>
    </row>
    <row r="7908" spans="1:14" s="434" customFormat="1">
      <c r="A7908" s="191"/>
      <c r="B7908" s="191"/>
      <c r="C7908" s="63"/>
      <c r="D7908" s="191"/>
      <c r="E7908" s="63"/>
      <c r="F7908" s="63"/>
      <c r="G7908" s="191"/>
      <c r="H7908" s="191"/>
      <c r="I7908" s="191"/>
      <c r="J7908" s="191"/>
      <c r="K7908" s="191"/>
      <c r="L7908" s="191"/>
      <c r="M7908" s="191"/>
      <c r="N7908" s="191"/>
    </row>
    <row r="7909" spans="1:14" s="434" customFormat="1">
      <c r="A7909" s="191"/>
      <c r="B7909" s="191"/>
      <c r="C7909" s="63"/>
      <c r="D7909" s="191"/>
      <c r="E7909" s="63"/>
      <c r="F7909" s="63"/>
      <c r="G7909" s="191"/>
      <c r="H7909" s="191"/>
      <c r="I7909" s="191"/>
      <c r="J7909" s="191"/>
      <c r="K7909" s="191"/>
      <c r="L7909" s="191"/>
      <c r="M7909" s="191"/>
      <c r="N7909" s="191"/>
    </row>
    <row r="7910" spans="1:14" s="434" customFormat="1">
      <c r="A7910" s="191"/>
      <c r="B7910" s="191"/>
      <c r="C7910" s="63"/>
      <c r="D7910" s="191"/>
      <c r="E7910" s="63"/>
      <c r="F7910" s="63"/>
      <c r="G7910" s="191"/>
      <c r="H7910" s="191"/>
      <c r="I7910" s="191"/>
      <c r="J7910" s="191"/>
      <c r="K7910" s="191"/>
      <c r="L7910" s="191"/>
      <c r="M7910" s="191"/>
      <c r="N7910" s="191"/>
    </row>
    <row r="7911" spans="1:14" s="434" customFormat="1">
      <c r="A7911" s="191"/>
      <c r="B7911" s="191"/>
      <c r="C7911" s="63"/>
      <c r="D7911" s="191"/>
      <c r="E7911" s="63"/>
      <c r="F7911" s="63"/>
      <c r="G7911" s="191"/>
      <c r="H7911" s="191"/>
      <c r="I7911" s="191"/>
      <c r="J7911" s="191"/>
      <c r="K7911" s="191"/>
      <c r="L7911" s="191"/>
      <c r="M7911" s="191"/>
      <c r="N7911" s="191"/>
    </row>
    <row r="7912" spans="1:14" s="434" customFormat="1">
      <c r="A7912" s="191"/>
      <c r="B7912" s="191"/>
      <c r="C7912" s="63"/>
      <c r="D7912" s="191"/>
      <c r="E7912" s="63"/>
      <c r="F7912" s="63"/>
      <c r="G7912" s="191"/>
      <c r="H7912" s="191"/>
      <c r="I7912" s="191"/>
      <c r="J7912" s="191"/>
      <c r="K7912" s="191"/>
      <c r="L7912" s="191"/>
      <c r="M7912" s="191"/>
      <c r="N7912" s="191"/>
    </row>
    <row r="7913" spans="1:14" s="434" customFormat="1">
      <c r="A7913" s="191"/>
      <c r="B7913" s="191"/>
      <c r="C7913" s="63"/>
      <c r="D7913" s="191"/>
      <c r="E7913" s="63"/>
      <c r="F7913" s="63"/>
      <c r="G7913" s="191"/>
      <c r="H7913" s="191"/>
      <c r="I7913" s="191"/>
      <c r="J7913" s="191"/>
      <c r="K7913" s="191"/>
      <c r="L7913" s="191"/>
      <c r="M7913" s="191"/>
      <c r="N7913" s="191"/>
    </row>
    <row r="7914" spans="1:14" s="434" customFormat="1">
      <c r="A7914" s="191"/>
      <c r="B7914" s="191"/>
      <c r="C7914" s="63"/>
      <c r="D7914" s="191"/>
      <c r="E7914" s="63"/>
      <c r="F7914" s="63"/>
      <c r="G7914" s="191"/>
      <c r="H7914" s="191"/>
      <c r="I7914" s="191"/>
      <c r="J7914" s="191"/>
      <c r="K7914" s="191"/>
      <c r="L7914" s="191"/>
      <c r="M7914" s="191"/>
      <c r="N7914" s="191"/>
    </row>
    <row r="7915" spans="1:14" s="434" customFormat="1">
      <c r="A7915" s="191"/>
      <c r="B7915" s="191"/>
      <c r="C7915" s="63"/>
      <c r="D7915" s="191"/>
      <c r="E7915" s="63"/>
      <c r="F7915" s="63"/>
      <c r="G7915" s="191"/>
      <c r="H7915" s="191"/>
      <c r="I7915" s="191"/>
      <c r="J7915" s="191"/>
      <c r="K7915" s="191"/>
      <c r="L7915" s="191"/>
      <c r="M7915" s="191"/>
      <c r="N7915" s="191"/>
    </row>
    <row r="7916" spans="1:14" s="434" customFormat="1">
      <c r="A7916" s="191"/>
      <c r="B7916" s="191"/>
      <c r="C7916" s="63"/>
      <c r="D7916" s="191"/>
      <c r="E7916" s="63"/>
      <c r="F7916" s="63"/>
      <c r="G7916" s="191"/>
      <c r="H7916" s="191"/>
      <c r="I7916" s="191"/>
      <c r="J7916" s="191"/>
      <c r="K7916" s="191"/>
      <c r="L7916" s="191"/>
      <c r="M7916" s="191"/>
      <c r="N7916" s="191"/>
    </row>
    <row r="7917" spans="1:14" s="434" customFormat="1">
      <c r="A7917" s="191"/>
      <c r="B7917" s="191"/>
      <c r="C7917" s="63"/>
      <c r="D7917" s="191"/>
      <c r="E7917" s="63"/>
      <c r="F7917" s="63"/>
      <c r="G7917" s="191"/>
      <c r="H7917" s="191"/>
      <c r="I7917" s="191"/>
      <c r="J7917" s="191"/>
      <c r="K7917" s="191"/>
      <c r="L7917" s="191"/>
      <c r="M7917" s="191"/>
      <c r="N7917" s="191"/>
    </row>
    <row r="7918" spans="1:14" s="434" customFormat="1">
      <c r="A7918" s="191"/>
      <c r="B7918" s="191"/>
      <c r="C7918" s="63"/>
      <c r="D7918" s="191"/>
      <c r="E7918" s="63"/>
      <c r="F7918" s="63"/>
      <c r="G7918" s="191"/>
      <c r="H7918" s="191"/>
      <c r="I7918" s="191"/>
      <c r="J7918" s="191"/>
      <c r="K7918" s="191"/>
      <c r="L7918" s="191"/>
      <c r="M7918" s="191"/>
      <c r="N7918" s="191"/>
    </row>
    <row r="7919" spans="1:14" s="434" customFormat="1">
      <c r="A7919" s="191"/>
      <c r="B7919" s="191"/>
      <c r="C7919" s="63"/>
      <c r="D7919" s="191"/>
      <c r="E7919" s="63"/>
      <c r="F7919" s="63"/>
      <c r="G7919" s="191"/>
      <c r="H7919" s="191"/>
      <c r="I7919" s="191"/>
      <c r="J7919" s="191"/>
      <c r="K7919" s="191"/>
      <c r="L7919" s="191"/>
      <c r="M7919" s="191"/>
      <c r="N7919" s="191"/>
    </row>
    <row r="7920" spans="1:14" s="434" customFormat="1">
      <c r="A7920" s="191"/>
      <c r="B7920" s="191"/>
      <c r="C7920" s="63"/>
      <c r="D7920" s="191"/>
      <c r="E7920" s="63"/>
      <c r="F7920" s="63"/>
      <c r="G7920" s="191"/>
      <c r="H7920" s="191"/>
      <c r="I7920" s="191"/>
      <c r="J7920" s="191"/>
      <c r="K7920" s="191"/>
      <c r="L7920" s="191"/>
      <c r="M7920" s="191"/>
      <c r="N7920" s="191"/>
    </row>
    <row r="7921" spans="1:14" s="434" customFormat="1">
      <c r="A7921" s="191"/>
      <c r="B7921" s="191"/>
      <c r="C7921" s="63"/>
      <c r="D7921" s="191"/>
      <c r="E7921" s="63"/>
      <c r="F7921" s="63"/>
      <c r="G7921" s="191"/>
      <c r="H7921" s="191"/>
      <c r="I7921" s="191"/>
      <c r="J7921" s="191"/>
      <c r="K7921" s="191"/>
      <c r="L7921" s="191"/>
      <c r="M7921" s="191"/>
      <c r="N7921" s="191"/>
    </row>
    <row r="7922" spans="1:14" s="434" customFormat="1">
      <c r="A7922" s="191"/>
      <c r="B7922" s="191"/>
      <c r="C7922" s="63"/>
      <c r="D7922" s="191"/>
      <c r="E7922" s="63"/>
      <c r="F7922" s="63"/>
      <c r="G7922" s="191"/>
      <c r="H7922" s="191"/>
      <c r="I7922" s="191"/>
      <c r="J7922" s="191"/>
      <c r="K7922" s="191"/>
      <c r="L7922" s="191"/>
      <c r="M7922" s="191"/>
      <c r="N7922" s="191"/>
    </row>
    <row r="7923" spans="1:14" s="434" customFormat="1">
      <c r="A7923" s="191"/>
      <c r="B7923" s="191"/>
      <c r="C7923" s="63"/>
      <c r="D7923" s="191"/>
      <c r="E7923" s="63"/>
      <c r="F7923" s="63"/>
      <c r="G7923" s="191"/>
      <c r="H7923" s="191"/>
      <c r="I7923" s="191"/>
      <c r="J7923" s="191"/>
      <c r="K7923" s="191"/>
      <c r="L7923" s="191"/>
      <c r="M7923" s="191"/>
      <c r="N7923" s="191"/>
    </row>
    <row r="7924" spans="1:14" s="434" customFormat="1">
      <c r="A7924" s="191"/>
      <c r="B7924" s="191"/>
      <c r="C7924" s="63"/>
      <c r="D7924" s="191"/>
      <c r="E7924" s="63"/>
      <c r="F7924" s="63"/>
      <c r="G7924" s="191"/>
      <c r="H7924" s="191"/>
      <c r="I7924" s="191"/>
      <c r="J7924" s="191"/>
      <c r="K7924" s="191"/>
      <c r="L7924" s="191"/>
      <c r="M7924" s="191"/>
      <c r="N7924" s="191"/>
    </row>
    <row r="7925" spans="1:14" s="434" customFormat="1">
      <c r="A7925" s="191"/>
      <c r="B7925" s="191"/>
      <c r="C7925" s="63"/>
      <c r="D7925" s="191"/>
      <c r="E7925" s="63"/>
      <c r="F7925" s="63"/>
      <c r="G7925" s="191"/>
      <c r="H7925" s="191"/>
      <c r="I7925" s="191"/>
      <c r="J7925" s="191"/>
      <c r="K7925" s="191"/>
      <c r="L7925" s="191"/>
      <c r="M7925" s="191"/>
      <c r="N7925" s="191"/>
    </row>
    <row r="7926" spans="1:14" s="434" customFormat="1">
      <c r="A7926" s="191"/>
      <c r="B7926" s="191"/>
      <c r="C7926" s="63"/>
      <c r="D7926" s="191"/>
      <c r="E7926" s="63"/>
      <c r="F7926" s="63"/>
      <c r="G7926" s="191"/>
      <c r="H7926" s="191"/>
      <c r="I7926" s="191"/>
      <c r="J7926" s="191"/>
      <c r="K7926" s="191"/>
      <c r="L7926" s="191"/>
      <c r="M7926" s="191"/>
      <c r="N7926" s="191"/>
    </row>
    <row r="7927" spans="1:14" s="434" customFormat="1">
      <c r="A7927" s="191"/>
      <c r="B7927" s="191"/>
      <c r="C7927" s="63"/>
      <c r="D7927" s="191"/>
      <c r="E7927" s="63"/>
      <c r="F7927" s="63"/>
      <c r="G7927" s="191"/>
      <c r="H7927" s="191"/>
      <c r="I7927" s="191"/>
      <c r="J7927" s="191"/>
      <c r="K7927" s="191"/>
      <c r="L7927" s="191"/>
      <c r="M7927" s="191"/>
      <c r="N7927" s="191"/>
    </row>
    <row r="7928" spans="1:14" s="434" customFormat="1">
      <c r="A7928" s="191"/>
      <c r="B7928" s="191"/>
      <c r="C7928" s="63"/>
      <c r="D7928" s="191"/>
      <c r="E7928" s="63"/>
      <c r="F7928" s="63"/>
      <c r="G7928" s="191"/>
      <c r="H7928" s="191"/>
      <c r="I7928" s="191"/>
      <c r="J7928" s="191"/>
      <c r="K7928" s="191"/>
      <c r="L7928" s="191"/>
      <c r="M7928" s="191"/>
      <c r="N7928" s="191"/>
    </row>
    <row r="7929" spans="1:14" s="434" customFormat="1">
      <c r="A7929" s="191"/>
      <c r="B7929" s="191"/>
      <c r="C7929" s="63"/>
      <c r="D7929" s="191"/>
      <c r="E7929" s="63"/>
      <c r="F7929" s="63"/>
      <c r="G7929" s="191"/>
      <c r="H7929" s="191"/>
      <c r="I7929" s="191"/>
      <c r="J7929" s="191"/>
      <c r="K7929" s="191"/>
      <c r="L7929" s="191"/>
      <c r="M7929" s="191"/>
      <c r="N7929" s="191"/>
    </row>
    <row r="7930" spans="1:14" s="434" customFormat="1">
      <c r="A7930" s="191"/>
      <c r="B7930" s="191"/>
      <c r="C7930" s="63"/>
      <c r="D7930" s="191"/>
      <c r="E7930" s="63"/>
      <c r="F7930" s="63"/>
      <c r="G7930" s="191"/>
      <c r="H7930" s="191"/>
      <c r="I7930" s="191"/>
      <c r="J7930" s="191"/>
      <c r="K7930" s="191"/>
      <c r="L7930" s="191"/>
      <c r="M7930" s="191"/>
      <c r="N7930" s="191"/>
    </row>
    <row r="7931" spans="1:14" s="434" customFormat="1">
      <c r="A7931" s="191"/>
      <c r="B7931" s="191"/>
      <c r="C7931" s="63"/>
      <c r="D7931" s="191"/>
      <c r="E7931" s="63"/>
      <c r="F7931" s="63"/>
      <c r="G7931" s="191"/>
      <c r="H7931" s="191"/>
      <c r="I7931" s="191"/>
      <c r="J7931" s="191"/>
      <c r="K7931" s="191"/>
      <c r="L7931" s="191"/>
      <c r="M7931" s="191"/>
      <c r="N7931" s="191"/>
    </row>
    <row r="7932" spans="1:14" s="434" customFormat="1">
      <c r="A7932" s="191"/>
      <c r="B7932" s="191"/>
      <c r="C7932" s="63"/>
      <c r="D7932" s="191"/>
      <c r="E7932" s="63"/>
      <c r="F7932" s="63"/>
      <c r="G7932" s="191"/>
      <c r="H7932" s="191"/>
      <c r="I7932" s="191"/>
      <c r="J7932" s="191"/>
      <c r="K7932" s="191"/>
      <c r="L7932" s="191"/>
      <c r="M7932" s="191"/>
      <c r="N7932" s="191"/>
    </row>
    <row r="7933" spans="1:14" s="434" customFormat="1">
      <c r="A7933" s="191"/>
      <c r="B7933" s="191"/>
      <c r="C7933" s="63"/>
      <c r="D7933" s="191"/>
      <c r="E7933" s="63"/>
      <c r="F7933" s="63"/>
      <c r="G7933" s="191"/>
      <c r="H7933" s="191"/>
      <c r="I7933" s="191"/>
      <c r="J7933" s="191"/>
      <c r="K7933" s="191"/>
      <c r="L7933" s="191"/>
      <c r="M7933" s="191"/>
      <c r="N7933" s="191"/>
    </row>
    <row r="7934" spans="1:14" s="434" customFormat="1">
      <c r="A7934" s="191"/>
      <c r="B7934" s="191"/>
      <c r="C7934" s="63"/>
      <c r="D7934" s="191"/>
      <c r="E7934" s="63"/>
      <c r="F7934" s="63"/>
      <c r="G7934" s="191"/>
      <c r="H7934" s="191"/>
      <c r="I7934" s="191"/>
      <c r="J7934" s="191"/>
      <c r="K7934" s="191"/>
      <c r="L7934" s="191"/>
      <c r="M7934" s="191"/>
      <c r="N7934" s="191"/>
    </row>
    <row r="7935" spans="1:14" s="434" customFormat="1">
      <c r="A7935" s="191"/>
      <c r="B7935" s="191"/>
      <c r="C7935" s="63"/>
      <c r="D7935" s="191"/>
      <c r="E7935" s="63"/>
      <c r="F7935" s="63"/>
      <c r="G7935" s="191"/>
      <c r="H7935" s="191"/>
      <c r="I7935" s="191"/>
      <c r="J7935" s="191"/>
      <c r="K7935" s="191"/>
      <c r="L7935" s="191"/>
      <c r="M7935" s="191"/>
      <c r="N7935" s="191"/>
    </row>
    <row r="7936" spans="1:14" s="434" customFormat="1">
      <c r="A7936" s="191"/>
      <c r="B7936" s="191"/>
      <c r="C7936" s="63"/>
      <c r="D7936" s="191"/>
      <c r="E7936" s="63"/>
      <c r="F7936" s="63"/>
      <c r="G7936" s="191"/>
      <c r="H7936" s="191"/>
      <c r="I7936" s="191"/>
      <c r="J7936" s="191"/>
      <c r="K7936" s="191"/>
      <c r="L7936" s="191"/>
      <c r="M7936" s="191"/>
      <c r="N7936" s="191"/>
    </row>
    <row r="7937" spans="1:14" s="434" customFormat="1">
      <c r="A7937" s="191"/>
      <c r="B7937" s="191"/>
      <c r="C7937" s="63"/>
      <c r="D7937" s="191"/>
      <c r="E7937" s="63"/>
      <c r="F7937" s="63"/>
      <c r="G7937" s="191"/>
      <c r="H7937" s="191"/>
      <c r="I7937" s="191"/>
      <c r="J7937" s="191"/>
      <c r="K7937" s="191"/>
      <c r="L7937" s="191"/>
      <c r="M7937" s="191"/>
      <c r="N7937" s="191"/>
    </row>
    <row r="7938" spans="1:14" s="434" customFormat="1">
      <c r="A7938" s="191"/>
      <c r="B7938" s="191"/>
      <c r="C7938" s="63"/>
      <c r="D7938" s="191"/>
      <c r="E7938" s="63"/>
      <c r="F7938" s="63"/>
      <c r="G7938" s="191"/>
      <c r="H7938" s="191"/>
      <c r="I7938" s="191"/>
      <c r="J7938" s="191"/>
      <c r="K7938" s="191"/>
      <c r="L7938" s="191"/>
      <c r="M7938" s="191"/>
      <c r="N7938" s="191"/>
    </row>
    <row r="7939" spans="1:14" s="434" customFormat="1">
      <c r="A7939" s="191"/>
      <c r="B7939" s="191"/>
      <c r="C7939" s="63"/>
      <c r="D7939" s="191"/>
      <c r="E7939" s="63"/>
      <c r="F7939" s="63"/>
      <c r="G7939" s="191"/>
      <c r="H7939" s="191"/>
      <c r="I7939" s="191"/>
      <c r="J7939" s="191"/>
      <c r="K7939" s="191"/>
      <c r="L7939" s="191"/>
      <c r="M7939" s="191"/>
      <c r="N7939" s="191"/>
    </row>
    <row r="7940" spans="1:14" s="434" customFormat="1">
      <c r="A7940" s="191"/>
      <c r="B7940" s="191"/>
      <c r="C7940" s="63"/>
      <c r="D7940" s="191"/>
      <c r="E7940" s="63"/>
      <c r="F7940" s="63"/>
      <c r="G7940" s="191"/>
      <c r="H7940" s="191"/>
      <c r="I7940" s="191"/>
      <c r="J7940" s="191"/>
      <c r="K7940" s="191"/>
      <c r="L7940" s="191"/>
      <c r="M7940" s="191"/>
      <c r="N7940" s="191"/>
    </row>
    <row r="7941" spans="1:14" s="434" customFormat="1">
      <c r="A7941" s="191"/>
      <c r="B7941" s="191"/>
      <c r="C7941" s="63"/>
      <c r="D7941" s="191"/>
      <c r="E7941" s="63"/>
      <c r="F7941" s="63"/>
      <c r="G7941" s="191"/>
      <c r="H7941" s="191"/>
      <c r="I7941" s="191"/>
      <c r="J7941" s="191"/>
      <c r="K7941" s="191"/>
      <c r="L7941" s="191"/>
      <c r="M7941" s="191"/>
      <c r="N7941" s="191"/>
    </row>
    <row r="7942" spans="1:14" s="434" customFormat="1">
      <c r="A7942" s="191"/>
      <c r="B7942" s="191"/>
      <c r="C7942" s="63"/>
      <c r="D7942" s="191"/>
      <c r="E7942" s="63"/>
      <c r="F7942" s="63"/>
      <c r="G7942" s="191"/>
      <c r="H7942" s="191"/>
      <c r="I7942" s="191"/>
      <c r="J7942" s="191"/>
      <c r="K7942" s="191"/>
      <c r="L7942" s="191"/>
      <c r="M7942" s="191"/>
      <c r="N7942" s="191"/>
    </row>
    <row r="7943" spans="1:14" s="434" customFormat="1">
      <c r="A7943" s="191"/>
      <c r="B7943" s="191"/>
      <c r="C7943" s="63"/>
      <c r="D7943" s="191"/>
      <c r="E7943" s="63"/>
      <c r="F7943" s="63"/>
      <c r="G7943" s="191"/>
      <c r="H7943" s="191"/>
      <c r="I7943" s="191"/>
      <c r="J7943" s="191"/>
      <c r="K7943" s="191"/>
      <c r="L7943" s="191"/>
      <c r="M7943" s="191"/>
      <c r="N7943" s="191"/>
    </row>
    <row r="7944" spans="1:14" s="434" customFormat="1">
      <c r="A7944" s="191"/>
      <c r="B7944" s="191"/>
      <c r="C7944" s="63"/>
      <c r="D7944" s="191"/>
      <c r="E7944" s="63"/>
      <c r="F7944" s="63"/>
      <c r="G7944" s="191"/>
      <c r="H7944" s="191"/>
      <c r="I7944" s="191"/>
      <c r="J7944" s="191"/>
      <c r="K7944" s="191"/>
      <c r="L7944" s="191"/>
      <c r="M7944" s="191"/>
      <c r="N7944" s="191"/>
    </row>
    <row r="7945" spans="1:14" s="434" customFormat="1">
      <c r="A7945" s="191"/>
      <c r="B7945" s="191"/>
      <c r="C7945" s="63"/>
      <c r="D7945" s="191"/>
      <c r="E7945" s="63"/>
      <c r="F7945" s="63"/>
      <c r="G7945" s="191"/>
      <c r="H7945" s="191"/>
      <c r="I7945" s="191"/>
      <c r="J7945" s="191"/>
      <c r="K7945" s="191"/>
      <c r="L7945" s="191"/>
      <c r="M7945" s="191"/>
      <c r="N7945" s="191"/>
    </row>
    <row r="7946" spans="1:14" s="434" customFormat="1">
      <c r="A7946" s="191"/>
      <c r="B7946" s="191"/>
      <c r="C7946" s="63"/>
      <c r="D7946" s="191"/>
      <c r="E7946" s="63"/>
      <c r="F7946" s="63"/>
      <c r="G7946" s="191"/>
      <c r="H7946" s="191"/>
      <c r="I7946" s="191"/>
      <c r="J7946" s="191"/>
      <c r="K7946" s="191"/>
      <c r="L7946" s="191"/>
      <c r="M7946" s="191"/>
      <c r="N7946" s="191"/>
    </row>
    <row r="7947" spans="1:14" s="434" customFormat="1">
      <c r="A7947" s="191"/>
      <c r="B7947" s="191"/>
      <c r="C7947" s="63"/>
      <c r="D7947" s="191"/>
      <c r="E7947" s="63"/>
      <c r="F7947" s="63"/>
      <c r="G7947" s="191"/>
      <c r="H7947" s="191"/>
      <c r="I7947" s="191"/>
      <c r="J7947" s="191"/>
      <c r="K7947" s="191"/>
      <c r="L7947" s="191"/>
      <c r="M7947" s="191"/>
      <c r="N7947" s="191"/>
    </row>
    <row r="7948" spans="1:14" s="434" customFormat="1">
      <c r="A7948" s="191"/>
      <c r="B7948" s="191"/>
      <c r="C7948" s="63"/>
      <c r="D7948" s="191"/>
      <c r="E7948" s="63"/>
      <c r="F7948" s="63"/>
      <c r="G7948" s="191"/>
      <c r="H7948" s="191"/>
      <c r="I7948" s="191"/>
      <c r="J7948" s="191"/>
      <c r="K7948" s="191"/>
      <c r="L7948" s="191"/>
      <c r="M7948" s="191"/>
      <c r="N7948" s="191"/>
    </row>
    <row r="7949" spans="1:14" s="434" customFormat="1">
      <c r="A7949" s="191"/>
      <c r="B7949" s="191"/>
      <c r="C7949" s="63"/>
      <c r="D7949" s="191"/>
      <c r="E7949" s="63"/>
      <c r="F7949" s="63"/>
      <c r="G7949" s="191"/>
      <c r="H7949" s="191"/>
      <c r="I7949" s="191"/>
      <c r="J7949" s="191"/>
      <c r="K7949" s="191"/>
      <c r="L7949" s="191"/>
      <c r="M7949" s="191"/>
      <c r="N7949" s="191"/>
    </row>
    <row r="7950" spans="1:14" s="434" customFormat="1">
      <c r="A7950" s="191"/>
      <c r="B7950" s="191"/>
      <c r="C7950" s="63"/>
      <c r="D7950" s="191"/>
      <c r="E7950" s="63"/>
      <c r="F7950" s="63"/>
      <c r="G7950" s="191"/>
      <c r="H7950" s="191"/>
      <c r="I7950" s="191"/>
      <c r="J7950" s="191"/>
      <c r="K7950" s="191"/>
      <c r="L7950" s="191"/>
      <c r="M7950" s="191"/>
      <c r="N7950" s="191"/>
    </row>
    <row r="7951" spans="1:14" s="434" customFormat="1">
      <c r="A7951" s="191"/>
      <c r="B7951" s="191"/>
      <c r="C7951" s="63"/>
      <c r="D7951" s="191"/>
      <c r="E7951" s="63"/>
      <c r="F7951" s="63"/>
      <c r="G7951" s="191"/>
      <c r="H7951" s="191"/>
      <c r="I7951" s="191"/>
      <c r="J7951" s="191"/>
      <c r="K7951" s="191"/>
      <c r="L7951" s="191"/>
      <c r="M7951" s="191"/>
      <c r="N7951" s="191"/>
    </row>
    <row r="7952" spans="1:14" s="434" customFormat="1">
      <c r="A7952" s="191"/>
      <c r="B7952" s="191"/>
      <c r="C7952" s="63"/>
      <c r="D7952" s="191"/>
      <c r="E7952" s="63"/>
      <c r="F7952" s="63"/>
      <c r="G7952" s="191"/>
      <c r="H7952" s="191"/>
      <c r="I7952" s="191"/>
      <c r="J7952" s="191"/>
      <c r="K7952" s="191"/>
      <c r="L7952" s="191"/>
      <c r="M7952" s="191"/>
      <c r="N7952" s="191"/>
    </row>
    <row r="7953" spans="1:14" s="434" customFormat="1">
      <c r="A7953" s="191"/>
      <c r="B7953" s="191"/>
      <c r="C7953" s="63"/>
      <c r="D7953" s="191"/>
      <c r="E7953" s="63"/>
      <c r="F7953" s="63"/>
      <c r="G7953" s="191"/>
      <c r="H7953" s="191"/>
      <c r="I7953" s="191"/>
      <c r="J7953" s="191"/>
      <c r="K7953" s="191"/>
      <c r="L7953" s="191"/>
      <c r="M7953" s="191"/>
      <c r="N7953" s="191"/>
    </row>
    <row r="7954" spans="1:14" s="434" customFormat="1">
      <c r="A7954" s="191"/>
      <c r="B7954" s="191"/>
      <c r="C7954" s="63"/>
      <c r="D7954" s="191"/>
      <c r="E7954" s="63"/>
      <c r="F7954" s="63"/>
      <c r="G7954" s="191"/>
      <c r="H7954" s="191"/>
      <c r="I7954" s="191"/>
      <c r="J7954" s="191"/>
      <c r="K7954" s="191"/>
      <c r="L7954" s="191"/>
      <c r="M7954" s="191"/>
      <c r="N7954" s="191"/>
    </row>
    <row r="7955" spans="1:14" s="434" customFormat="1">
      <c r="A7955" s="191"/>
      <c r="B7955" s="191"/>
      <c r="C7955" s="63"/>
      <c r="D7955" s="191"/>
      <c r="E7955" s="63"/>
      <c r="F7955" s="63"/>
      <c r="G7955" s="191"/>
      <c r="H7955" s="191"/>
      <c r="I7955" s="191"/>
      <c r="J7955" s="191"/>
      <c r="K7955" s="191"/>
      <c r="L7955" s="191"/>
      <c r="M7955" s="191"/>
      <c r="N7955" s="191"/>
    </row>
    <row r="7956" spans="1:14" s="434" customFormat="1">
      <c r="A7956" s="191"/>
      <c r="B7956" s="191"/>
      <c r="C7956" s="63"/>
      <c r="D7956" s="191"/>
      <c r="E7956" s="63"/>
      <c r="F7956" s="63"/>
      <c r="G7956" s="191"/>
      <c r="H7956" s="191"/>
      <c r="I7956" s="191"/>
      <c r="J7956" s="191"/>
      <c r="K7956" s="191"/>
      <c r="L7956" s="191"/>
      <c r="M7956" s="191"/>
      <c r="N7956" s="191"/>
    </row>
    <row r="7957" spans="1:14" s="434" customFormat="1">
      <c r="A7957" s="191"/>
      <c r="B7957" s="191"/>
      <c r="C7957" s="63"/>
      <c r="D7957" s="191"/>
      <c r="E7957" s="63"/>
      <c r="F7957" s="63"/>
      <c r="G7957" s="191"/>
      <c r="H7957" s="191"/>
      <c r="I7957" s="191"/>
      <c r="J7957" s="191"/>
      <c r="K7957" s="191"/>
      <c r="L7957" s="191"/>
      <c r="M7957" s="191"/>
      <c r="N7957" s="191"/>
    </row>
    <row r="7958" spans="1:14" s="434" customFormat="1">
      <c r="A7958" s="191"/>
      <c r="B7958" s="191"/>
      <c r="C7958" s="63"/>
      <c r="D7958" s="191"/>
      <c r="E7958" s="63"/>
      <c r="F7958" s="63"/>
      <c r="G7958" s="191"/>
      <c r="H7958" s="191"/>
      <c r="I7958" s="191"/>
      <c r="J7958" s="191"/>
      <c r="K7958" s="191"/>
      <c r="L7958" s="191"/>
      <c r="M7958" s="191"/>
      <c r="N7958" s="191"/>
    </row>
    <row r="7959" spans="1:14" s="434" customFormat="1">
      <c r="A7959" s="191"/>
      <c r="B7959" s="191"/>
      <c r="C7959" s="63"/>
      <c r="D7959" s="191"/>
      <c r="E7959" s="63"/>
      <c r="F7959" s="63"/>
      <c r="G7959" s="191"/>
      <c r="H7959" s="191"/>
      <c r="I7959" s="191"/>
      <c r="J7959" s="191"/>
      <c r="K7959" s="191"/>
      <c r="L7959" s="191"/>
      <c r="M7959" s="191"/>
      <c r="N7959" s="191"/>
    </row>
    <row r="7960" spans="1:14" s="434" customFormat="1">
      <c r="A7960" s="191"/>
      <c r="B7960" s="191"/>
      <c r="C7960" s="63"/>
      <c r="D7960" s="191"/>
      <c r="E7960" s="63"/>
      <c r="F7960" s="63"/>
      <c r="G7960" s="191"/>
      <c r="H7960" s="191"/>
      <c r="I7960" s="191"/>
      <c r="J7960" s="191"/>
      <c r="K7960" s="191"/>
      <c r="L7960" s="191"/>
      <c r="M7960" s="191"/>
      <c r="N7960" s="191"/>
    </row>
    <row r="7961" spans="1:14" s="434" customFormat="1">
      <c r="A7961" s="191"/>
      <c r="B7961" s="191"/>
      <c r="C7961" s="63"/>
      <c r="D7961" s="191"/>
      <c r="E7961" s="63"/>
      <c r="F7961" s="63"/>
      <c r="G7961" s="191"/>
      <c r="H7961" s="191"/>
      <c r="I7961" s="191"/>
      <c r="J7961" s="191"/>
      <c r="K7961" s="191"/>
      <c r="L7961" s="191"/>
      <c r="M7961" s="191"/>
      <c r="N7961" s="191"/>
    </row>
    <row r="7962" spans="1:14" s="434" customFormat="1">
      <c r="A7962" s="191"/>
      <c r="B7962" s="191"/>
      <c r="C7962" s="63"/>
      <c r="D7962" s="191"/>
      <c r="E7962" s="63"/>
      <c r="F7962" s="63"/>
      <c r="G7962" s="191"/>
      <c r="H7962" s="191"/>
      <c r="I7962" s="191"/>
      <c r="J7962" s="191"/>
      <c r="K7962" s="191"/>
      <c r="L7962" s="191"/>
      <c r="M7962" s="191"/>
      <c r="N7962" s="191"/>
    </row>
    <row r="7963" spans="1:14" s="434" customFormat="1">
      <c r="A7963" s="191"/>
      <c r="B7963" s="191"/>
      <c r="C7963" s="63"/>
      <c r="D7963" s="191"/>
      <c r="E7963" s="63"/>
      <c r="F7963" s="63"/>
      <c r="G7963" s="191"/>
      <c r="H7963" s="191"/>
      <c r="I7963" s="191"/>
      <c r="J7963" s="191"/>
      <c r="K7963" s="191"/>
      <c r="L7963" s="191"/>
      <c r="M7963" s="191"/>
      <c r="N7963" s="191"/>
    </row>
    <row r="7964" spans="1:14" s="434" customFormat="1">
      <c r="A7964" s="191"/>
      <c r="B7964" s="191"/>
      <c r="C7964" s="63"/>
      <c r="D7964" s="191"/>
      <c r="E7964" s="63"/>
      <c r="F7964" s="63"/>
      <c r="G7964" s="191"/>
      <c r="H7964" s="191"/>
      <c r="I7964" s="191"/>
      <c r="J7964" s="191"/>
      <c r="K7964" s="191"/>
      <c r="L7964" s="191"/>
      <c r="M7964" s="191"/>
      <c r="N7964" s="191"/>
    </row>
    <row r="7965" spans="1:14" s="434" customFormat="1">
      <c r="A7965" s="191"/>
      <c r="B7965" s="191"/>
      <c r="C7965" s="63"/>
      <c r="D7965" s="191"/>
      <c r="E7965" s="63"/>
      <c r="F7965" s="63"/>
      <c r="G7965" s="191"/>
      <c r="H7965" s="191"/>
      <c r="I7965" s="191"/>
      <c r="J7965" s="191"/>
      <c r="K7965" s="191"/>
      <c r="L7965" s="191"/>
      <c r="M7965" s="191"/>
      <c r="N7965" s="191"/>
    </row>
    <row r="7966" spans="1:14" s="434" customFormat="1">
      <c r="A7966" s="191"/>
      <c r="B7966" s="191"/>
      <c r="C7966" s="63"/>
      <c r="D7966" s="191"/>
      <c r="E7966" s="63"/>
      <c r="F7966" s="63"/>
      <c r="G7966" s="191"/>
      <c r="H7966" s="191"/>
      <c r="I7966" s="191"/>
      <c r="J7966" s="191"/>
      <c r="K7966" s="191"/>
      <c r="L7966" s="191"/>
      <c r="M7966" s="191"/>
      <c r="N7966" s="191"/>
    </row>
    <row r="7967" spans="1:14" s="434" customFormat="1">
      <c r="A7967" s="191"/>
      <c r="B7967" s="191"/>
      <c r="C7967" s="63"/>
      <c r="D7967" s="191"/>
      <c r="E7967" s="63"/>
      <c r="F7967" s="63"/>
      <c r="G7967" s="191"/>
      <c r="H7967" s="191"/>
      <c r="I7967" s="191"/>
      <c r="J7967" s="191"/>
      <c r="K7967" s="191"/>
      <c r="L7967" s="191"/>
      <c r="M7967" s="191"/>
      <c r="N7967" s="191"/>
    </row>
    <row r="7968" spans="1:14" s="434" customFormat="1">
      <c r="A7968" s="191"/>
      <c r="B7968" s="191"/>
      <c r="C7968" s="63"/>
      <c r="D7968" s="191"/>
      <c r="E7968" s="63"/>
      <c r="F7968" s="63"/>
      <c r="G7968" s="191"/>
      <c r="H7968" s="191"/>
      <c r="I7968" s="191"/>
      <c r="J7968" s="191"/>
      <c r="K7968" s="191"/>
      <c r="L7968" s="191"/>
      <c r="M7968" s="191"/>
      <c r="N7968" s="191"/>
    </row>
    <row r="7969" spans="1:14" s="434" customFormat="1">
      <c r="A7969" s="191"/>
      <c r="B7969" s="191"/>
      <c r="C7969" s="63"/>
      <c r="D7969" s="191"/>
      <c r="E7969" s="63"/>
      <c r="F7969" s="63"/>
      <c r="G7969" s="191"/>
      <c r="H7969" s="191"/>
      <c r="I7969" s="191"/>
      <c r="J7969" s="191"/>
      <c r="K7969" s="191"/>
      <c r="L7969" s="191"/>
      <c r="M7969" s="191"/>
      <c r="N7969" s="191"/>
    </row>
    <row r="7970" spans="1:14" s="434" customFormat="1">
      <c r="A7970" s="191"/>
      <c r="B7970" s="191"/>
      <c r="C7970" s="63"/>
      <c r="D7970" s="191"/>
      <c r="E7970" s="63"/>
      <c r="F7970" s="63"/>
      <c r="G7970" s="191"/>
      <c r="H7970" s="191"/>
      <c r="I7970" s="191"/>
      <c r="J7970" s="191"/>
      <c r="K7970" s="191"/>
      <c r="L7970" s="191"/>
      <c r="M7970" s="191"/>
      <c r="N7970" s="191"/>
    </row>
    <row r="7971" spans="1:14" s="434" customFormat="1">
      <c r="A7971" s="191"/>
      <c r="B7971" s="191"/>
      <c r="C7971" s="63"/>
      <c r="D7971" s="191"/>
      <c r="E7971" s="63"/>
      <c r="F7971" s="63"/>
      <c r="G7971" s="191"/>
      <c r="H7971" s="191"/>
      <c r="I7971" s="191"/>
      <c r="J7971" s="191"/>
      <c r="K7971" s="191"/>
      <c r="L7971" s="191"/>
      <c r="M7971" s="191"/>
      <c r="N7971" s="191"/>
    </row>
    <row r="7972" spans="1:14" s="434" customFormat="1">
      <c r="A7972" s="191"/>
      <c r="B7972" s="191"/>
      <c r="C7972" s="63"/>
      <c r="D7972" s="191"/>
      <c r="E7972" s="63"/>
      <c r="F7972" s="63"/>
      <c r="G7972" s="191"/>
      <c r="H7972" s="191"/>
      <c r="I7972" s="191"/>
      <c r="J7972" s="191"/>
      <c r="K7972" s="191"/>
      <c r="L7972" s="191"/>
      <c r="M7972" s="191"/>
      <c r="N7972" s="191"/>
    </row>
    <row r="7973" spans="1:14" s="434" customFormat="1">
      <c r="A7973" s="191"/>
      <c r="B7973" s="191"/>
      <c r="C7973" s="63"/>
      <c r="D7973" s="191"/>
      <c r="E7973" s="63"/>
      <c r="F7973" s="63"/>
      <c r="G7973" s="191"/>
      <c r="H7973" s="191"/>
      <c r="I7973" s="191"/>
      <c r="J7973" s="191"/>
      <c r="K7973" s="191"/>
      <c r="L7973" s="191"/>
      <c r="M7973" s="191"/>
      <c r="N7973" s="191"/>
    </row>
    <row r="7974" spans="1:14" s="434" customFormat="1">
      <c r="A7974" s="191"/>
      <c r="B7974" s="191"/>
      <c r="C7974" s="63"/>
      <c r="D7974" s="191"/>
      <c r="E7974" s="63"/>
      <c r="F7974" s="63"/>
      <c r="G7974" s="191"/>
      <c r="H7974" s="191"/>
      <c r="I7974" s="191"/>
      <c r="J7974" s="191"/>
      <c r="K7974" s="191"/>
      <c r="L7974" s="191"/>
      <c r="M7974" s="191"/>
      <c r="N7974" s="191"/>
    </row>
    <row r="7975" spans="1:14" s="434" customFormat="1">
      <c r="A7975" s="191"/>
      <c r="B7975" s="191"/>
      <c r="C7975" s="63"/>
      <c r="D7975" s="191"/>
      <c r="E7975" s="63"/>
      <c r="F7975" s="63"/>
      <c r="G7975" s="191"/>
      <c r="H7975" s="191"/>
      <c r="I7975" s="191"/>
      <c r="J7975" s="191"/>
      <c r="K7975" s="191"/>
      <c r="L7975" s="191"/>
      <c r="M7975" s="191"/>
      <c r="N7975" s="191"/>
    </row>
    <row r="7976" spans="1:14" s="434" customFormat="1">
      <c r="A7976" s="191"/>
      <c r="B7976" s="191"/>
      <c r="C7976" s="63"/>
      <c r="D7976" s="191"/>
      <c r="E7976" s="63"/>
      <c r="F7976" s="63"/>
      <c r="G7976" s="191"/>
      <c r="H7976" s="191"/>
      <c r="I7976" s="191"/>
      <c r="J7976" s="191"/>
      <c r="K7976" s="191"/>
      <c r="L7976" s="191"/>
      <c r="M7976" s="191"/>
      <c r="N7976" s="191"/>
    </row>
    <row r="7977" spans="1:14" s="434" customFormat="1">
      <c r="A7977" s="191"/>
      <c r="B7977" s="191"/>
      <c r="C7977" s="63"/>
      <c r="D7977" s="191"/>
      <c r="E7977" s="63"/>
      <c r="F7977" s="63"/>
      <c r="G7977" s="191"/>
      <c r="H7977" s="191"/>
      <c r="I7977" s="191"/>
      <c r="J7977" s="191"/>
      <c r="K7977" s="191"/>
      <c r="L7977" s="191"/>
      <c r="M7977" s="191"/>
      <c r="N7977" s="191"/>
    </row>
    <row r="7978" spans="1:14" s="434" customFormat="1">
      <c r="A7978" s="191"/>
      <c r="B7978" s="191"/>
      <c r="C7978" s="63"/>
      <c r="D7978" s="191"/>
      <c r="E7978" s="63"/>
      <c r="F7978" s="63"/>
      <c r="G7978" s="191"/>
      <c r="H7978" s="191"/>
      <c r="I7978" s="191"/>
      <c r="J7978" s="191"/>
      <c r="K7978" s="191"/>
      <c r="L7978" s="191"/>
      <c r="M7978" s="191"/>
      <c r="N7978" s="191"/>
    </row>
    <row r="7979" spans="1:14" s="434" customFormat="1">
      <c r="A7979" s="191"/>
      <c r="B7979" s="191"/>
      <c r="C7979" s="63"/>
      <c r="D7979" s="191"/>
      <c r="E7979" s="63"/>
      <c r="F7979" s="63"/>
      <c r="G7979" s="191"/>
      <c r="H7979" s="191"/>
      <c r="I7979" s="191"/>
      <c r="J7979" s="191"/>
      <c r="K7979" s="191"/>
      <c r="L7979" s="191"/>
      <c r="M7979" s="191"/>
      <c r="N7979" s="191"/>
    </row>
    <row r="7980" spans="1:14" s="434" customFormat="1">
      <c r="A7980" s="191"/>
      <c r="B7980" s="191"/>
      <c r="C7980" s="63"/>
      <c r="D7980" s="191"/>
      <c r="E7980" s="63"/>
      <c r="F7980" s="63"/>
      <c r="G7980" s="191"/>
      <c r="H7980" s="191"/>
      <c r="I7980" s="191"/>
      <c r="J7980" s="191"/>
      <c r="K7980" s="191"/>
      <c r="L7980" s="191"/>
      <c r="M7980" s="191"/>
      <c r="N7980" s="191"/>
    </row>
    <row r="7981" spans="1:14" s="434" customFormat="1">
      <c r="A7981" s="191"/>
      <c r="B7981" s="191"/>
      <c r="C7981" s="63"/>
      <c r="D7981" s="191"/>
      <c r="E7981" s="63"/>
      <c r="F7981" s="63"/>
      <c r="G7981" s="191"/>
      <c r="H7981" s="191"/>
      <c r="I7981" s="191"/>
      <c r="J7981" s="191"/>
      <c r="K7981" s="191"/>
      <c r="L7981" s="191"/>
      <c r="M7981" s="191"/>
      <c r="N7981" s="191"/>
    </row>
    <row r="7982" spans="1:14" s="434" customFormat="1">
      <c r="A7982" s="191"/>
      <c r="B7982" s="191"/>
      <c r="C7982" s="63"/>
      <c r="D7982" s="191"/>
      <c r="E7982" s="63"/>
      <c r="F7982" s="63"/>
      <c r="G7982" s="191"/>
      <c r="H7982" s="191"/>
      <c r="I7982" s="191"/>
      <c r="J7982" s="191"/>
      <c r="K7982" s="191"/>
      <c r="L7982" s="191"/>
      <c r="M7982" s="191"/>
      <c r="N7982" s="191"/>
    </row>
    <row r="7983" spans="1:14" s="434" customFormat="1">
      <c r="A7983" s="191"/>
      <c r="B7983" s="191"/>
      <c r="C7983" s="63"/>
      <c r="D7983" s="191"/>
      <c r="E7983" s="63"/>
      <c r="F7983" s="63"/>
      <c r="G7983" s="191"/>
      <c r="H7983" s="191"/>
      <c r="I7983" s="191"/>
      <c r="J7983" s="191"/>
      <c r="K7983" s="191"/>
      <c r="L7983" s="191"/>
      <c r="M7983" s="191"/>
      <c r="N7983" s="191"/>
    </row>
    <row r="7984" spans="1:14" s="434" customFormat="1">
      <c r="A7984" s="191"/>
      <c r="B7984" s="191"/>
      <c r="C7984" s="63"/>
      <c r="D7984" s="191"/>
      <c r="E7984" s="63"/>
      <c r="F7984" s="63"/>
      <c r="G7984" s="191"/>
      <c r="H7984" s="191"/>
      <c r="I7984" s="191"/>
      <c r="J7984" s="191"/>
      <c r="K7984" s="191"/>
      <c r="L7984" s="191"/>
      <c r="M7984" s="191"/>
      <c r="N7984" s="191"/>
    </row>
    <row r="7985" spans="1:14" s="434" customFormat="1">
      <c r="A7985" s="191"/>
      <c r="B7985" s="191"/>
      <c r="C7985" s="63"/>
      <c r="D7985" s="191"/>
      <c r="E7985" s="63"/>
      <c r="F7985" s="63"/>
      <c r="G7985" s="191"/>
      <c r="H7985" s="191"/>
      <c r="I7985" s="191"/>
      <c r="J7985" s="191"/>
      <c r="K7985" s="191"/>
      <c r="L7985" s="191"/>
      <c r="M7985" s="191"/>
      <c r="N7985" s="191"/>
    </row>
    <row r="7986" spans="1:14" s="434" customFormat="1">
      <c r="A7986" s="191"/>
      <c r="B7986" s="191"/>
      <c r="C7986" s="63"/>
      <c r="D7986" s="191"/>
      <c r="E7986" s="63"/>
      <c r="F7986" s="63"/>
      <c r="G7986" s="191"/>
      <c r="H7986" s="191"/>
      <c r="I7986" s="191"/>
      <c r="J7986" s="191"/>
      <c r="K7986" s="191"/>
      <c r="L7986" s="191"/>
      <c r="M7986" s="191"/>
      <c r="N7986" s="191"/>
    </row>
    <row r="7987" spans="1:14" s="434" customFormat="1">
      <c r="A7987" s="191"/>
      <c r="B7987" s="191"/>
      <c r="C7987" s="63"/>
      <c r="D7987" s="191"/>
      <c r="E7987" s="63"/>
      <c r="F7987" s="63"/>
      <c r="G7987" s="191"/>
      <c r="H7987" s="191"/>
      <c r="I7987" s="191"/>
      <c r="J7987" s="191"/>
      <c r="K7987" s="191"/>
      <c r="L7987" s="191"/>
      <c r="M7987" s="191"/>
      <c r="N7987" s="191"/>
    </row>
    <row r="7988" spans="1:14" s="434" customFormat="1">
      <c r="A7988" s="191"/>
      <c r="B7988" s="191"/>
      <c r="C7988" s="63"/>
      <c r="D7988" s="191"/>
      <c r="E7988" s="63"/>
      <c r="F7988" s="63"/>
      <c r="G7988" s="191"/>
      <c r="H7988" s="191"/>
      <c r="I7988" s="191"/>
      <c r="J7988" s="191"/>
      <c r="K7988" s="191"/>
      <c r="L7988" s="191"/>
      <c r="M7988" s="191"/>
      <c r="N7988" s="191"/>
    </row>
    <row r="7989" spans="1:14" s="434" customFormat="1">
      <c r="A7989" s="191"/>
      <c r="B7989" s="191"/>
      <c r="C7989" s="63"/>
      <c r="D7989" s="191"/>
      <c r="E7989" s="63"/>
      <c r="F7989" s="63"/>
      <c r="G7989" s="191"/>
      <c r="H7989" s="191"/>
      <c r="I7989" s="191"/>
      <c r="J7989" s="191"/>
      <c r="K7989" s="191"/>
      <c r="L7989" s="191"/>
      <c r="M7989" s="191"/>
      <c r="N7989" s="191"/>
    </row>
    <row r="7990" spans="1:14" s="434" customFormat="1">
      <c r="A7990" s="191"/>
      <c r="B7990" s="191"/>
      <c r="C7990" s="63"/>
      <c r="D7990" s="191"/>
      <c r="E7990" s="63"/>
      <c r="F7990" s="63"/>
      <c r="G7990" s="191"/>
      <c r="H7990" s="191"/>
      <c r="I7990" s="191"/>
      <c r="J7990" s="191"/>
      <c r="K7990" s="191"/>
      <c r="L7990" s="191"/>
      <c r="M7990" s="191"/>
      <c r="N7990" s="191"/>
    </row>
    <row r="7991" spans="1:14" s="434" customFormat="1">
      <c r="A7991" s="191"/>
      <c r="B7991" s="191"/>
      <c r="C7991" s="63"/>
      <c r="D7991" s="191"/>
      <c r="E7991" s="63"/>
      <c r="F7991" s="63"/>
      <c r="G7991" s="191"/>
      <c r="H7991" s="191"/>
      <c r="I7991" s="191"/>
      <c r="J7991" s="191"/>
      <c r="K7991" s="191"/>
      <c r="L7991" s="191"/>
      <c r="M7991" s="191"/>
      <c r="N7991" s="191"/>
    </row>
    <row r="7992" spans="1:14" s="434" customFormat="1">
      <c r="A7992" s="191"/>
      <c r="B7992" s="191"/>
      <c r="C7992" s="63"/>
      <c r="D7992" s="191"/>
      <c r="E7992" s="63"/>
      <c r="F7992" s="63"/>
      <c r="G7992" s="191"/>
      <c r="H7992" s="191"/>
      <c r="I7992" s="191"/>
      <c r="J7992" s="191"/>
      <c r="K7992" s="191"/>
      <c r="L7992" s="191"/>
      <c r="M7992" s="191"/>
      <c r="N7992" s="191"/>
    </row>
    <row r="7993" spans="1:14" s="434" customFormat="1">
      <c r="A7993" s="191"/>
      <c r="B7993" s="191"/>
      <c r="C7993" s="63"/>
      <c r="D7993" s="191"/>
      <c r="E7993" s="63"/>
      <c r="F7993" s="63"/>
      <c r="G7993" s="191"/>
      <c r="H7993" s="191"/>
      <c r="I7993" s="191"/>
      <c r="J7993" s="191"/>
      <c r="K7993" s="191"/>
      <c r="L7993" s="191"/>
      <c r="M7993" s="191"/>
      <c r="N7993" s="191"/>
    </row>
    <row r="7994" spans="1:14" s="434" customFormat="1">
      <c r="A7994" s="191"/>
      <c r="B7994" s="191"/>
      <c r="C7994" s="63"/>
      <c r="D7994" s="191"/>
      <c r="E7994" s="63"/>
      <c r="F7994" s="63"/>
      <c r="G7994" s="191"/>
      <c r="H7994" s="191"/>
      <c r="I7994" s="191"/>
      <c r="J7994" s="191"/>
      <c r="K7994" s="191"/>
      <c r="L7994" s="191"/>
      <c r="M7994" s="191"/>
      <c r="N7994" s="191"/>
    </row>
    <row r="7995" spans="1:14" s="434" customFormat="1">
      <c r="A7995" s="191"/>
      <c r="B7995" s="191"/>
      <c r="C7995" s="63"/>
      <c r="D7995" s="191"/>
      <c r="E7995" s="63"/>
      <c r="F7995" s="63"/>
      <c r="G7995" s="191"/>
      <c r="H7995" s="191"/>
      <c r="I7995" s="191"/>
      <c r="J7995" s="191"/>
      <c r="K7995" s="191"/>
      <c r="L7995" s="191"/>
      <c r="M7995" s="191"/>
      <c r="N7995" s="191"/>
    </row>
    <row r="7996" spans="1:14" s="434" customFormat="1">
      <c r="A7996" s="191"/>
      <c r="B7996" s="191"/>
      <c r="C7996" s="63"/>
      <c r="D7996" s="191"/>
      <c r="E7996" s="63"/>
      <c r="F7996" s="63"/>
      <c r="G7996" s="191"/>
      <c r="H7996" s="191"/>
      <c r="I7996" s="191"/>
      <c r="J7996" s="191"/>
      <c r="K7996" s="191"/>
      <c r="L7996" s="191"/>
      <c r="M7996" s="191"/>
      <c r="N7996" s="191"/>
    </row>
    <row r="7997" spans="1:14" s="434" customFormat="1">
      <c r="A7997" s="191"/>
      <c r="B7997" s="191"/>
      <c r="C7997" s="63"/>
      <c r="D7997" s="191"/>
      <c r="E7997" s="63"/>
      <c r="F7997" s="63"/>
      <c r="G7997" s="191"/>
      <c r="H7997" s="191"/>
      <c r="I7997" s="191"/>
      <c r="J7997" s="191"/>
      <c r="K7997" s="191"/>
      <c r="L7997" s="191"/>
      <c r="M7997" s="191"/>
      <c r="N7997" s="191"/>
    </row>
    <row r="7998" spans="1:14" s="434" customFormat="1">
      <c r="A7998" s="191"/>
      <c r="B7998" s="191"/>
      <c r="C7998" s="63"/>
      <c r="D7998" s="191"/>
      <c r="E7998" s="63"/>
      <c r="F7998" s="63"/>
      <c r="G7998" s="191"/>
      <c r="H7998" s="191"/>
      <c r="I7998" s="191"/>
      <c r="J7998" s="191"/>
      <c r="K7998" s="191"/>
      <c r="L7998" s="191"/>
      <c r="M7998" s="191"/>
      <c r="N7998" s="191"/>
    </row>
    <row r="7999" spans="1:14" s="434" customFormat="1">
      <c r="A7999" s="191"/>
      <c r="B7999" s="191"/>
      <c r="C7999" s="63"/>
      <c r="D7999" s="191"/>
      <c r="E7999" s="63"/>
      <c r="F7999" s="63"/>
      <c r="G7999" s="191"/>
      <c r="H7999" s="191"/>
      <c r="I7999" s="191"/>
      <c r="J7999" s="191"/>
      <c r="K7999" s="191"/>
      <c r="L7999" s="191"/>
      <c r="M7999" s="191"/>
      <c r="N7999" s="191"/>
    </row>
    <row r="8000" spans="1:14" s="434" customFormat="1">
      <c r="A8000" s="191"/>
      <c r="B8000" s="191"/>
      <c r="C8000" s="63"/>
      <c r="D8000" s="191"/>
      <c r="E8000" s="63"/>
      <c r="F8000" s="63"/>
      <c r="G8000" s="191"/>
      <c r="H8000" s="191"/>
      <c r="I8000" s="191"/>
      <c r="J8000" s="191"/>
      <c r="K8000" s="191"/>
      <c r="L8000" s="191"/>
      <c r="M8000" s="191"/>
      <c r="N8000" s="191"/>
    </row>
    <row r="8001" spans="1:14" s="434" customFormat="1">
      <c r="A8001" s="191"/>
      <c r="B8001" s="191"/>
      <c r="C8001" s="63"/>
      <c r="D8001" s="191"/>
      <c r="E8001" s="63"/>
      <c r="F8001" s="63"/>
      <c r="G8001" s="191"/>
      <c r="H8001" s="191"/>
      <c r="I8001" s="191"/>
      <c r="J8001" s="191"/>
      <c r="K8001" s="191"/>
      <c r="L8001" s="191"/>
      <c r="M8001" s="191"/>
      <c r="N8001" s="191"/>
    </row>
    <row r="8002" spans="1:14" s="434" customFormat="1">
      <c r="A8002" s="191"/>
      <c r="B8002" s="191"/>
      <c r="C8002" s="63"/>
      <c r="D8002" s="191"/>
      <c r="E8002" s="63"/>
      <c r="F8002" s="63"/>
      <c r="G8002" s="191"/>
      <c r="H8002" s="191"/>
      <c r="I8002" s="191"/>
      <c r="J8002" s="191"/>
      <c r="K8002" s="191"/>
      <c r="L8002" s="191"/>
      <c r="M8002" s="191"/>
      <c r="N8002" s="191"/>
    </row>
    <row r="8003" spans="1:14" s="434" customFormat="1">
      <c r="A8003" s="191"/>
      <c r="B8003" s="191"/>
      <c r="C8003" s="63"/>
      <c r="D8003" s="191"/>
      <c r="E8003" s="63"/>
      <c r="F8003" s="63"/>
      <c r="G8003" s="191"/>
      <c r="H8003" s="191"/>
      <c r="I8003" s="191"/>
      <c r="J8003" s="191"/>
      <c r="K8003" s="191"/>
      <c r="L8003" s="191"/>
      <c r="M8003" s="191"/>
      <c r="N8003" s="191"/>
    </row>
    <row r="8004" spans="1:14" s="434" customFormat="1">
      <c r="A8004" s="191"/>
      <c r="B8004" s="191"/>
      <c r="C8004" s="63"/>
      <c r="D8004" s="191"/>
      <c r="E8004" s="63"/>
      <c r="F8004" s="63"/>
      <c r="G8004" s="191"/>
      <c r="H8004" s="191"/>
      <c r="I8004" s="191"/>
      <c r="J8004" s="191"/>
      <c r="K8004" s="191"/>
      <c r="L8004" s="191"/>
      <c r="M8004" s="191"/>
      <c r="N8004" s="191"/>
    </row>
    <row r="8005" spans="1:14" s="434" customFormat="1">
      <c r="A8005" s="191"/>
      <c r="B8005" s="191"/>
      <c r="C8005" s="63"/>
      <c r="D8005" s="191"/>
      <c r="E8005" s="63"/>
      <c r="F8005" s="63"/>
      <c r="G8005" s="191"/>
      <c r="H8005" s="191"/>
      <c r="I8005" s="191"/>
      <c r="J8005" s="191"/>
      <c r="K8005" s="191"/>
      <c r="L8005" s="191"/>
      <c r="M8005" s="191"/>
      <c r="N8005" s="191"/>
    </row>
    <row r="8006" spans="1:14" s="434" customFormat="1">
      <c r="A8006" s="191"/>
      <c r="B8006" s="191"/>
      <c r="C8006" s="63"/>
      <c r="D8006" s="191"/>
      <c r="E8006" s="63"/>
      <c r="F8006" s="63"/>
      <c r="G8006" s="191"/>
      <c r="H8006" s="191"/>
      <c r="I8006" s="191"/>
      <c r="J8006" s="191"/>
      <c r="K8006" s="191"/>
      <c r="L8006" s="191"/>
      <c r="M8006" s="191"/>
      <c r="N8006" s="191"/>
    </row>
    <row r="8007" spans="1:14" s="434" customFormat="1">
      <c r="A8007" s="191"/>
      <c r="B8007" s="191"/>
      <c r="C8007" s="63"/>
      <c r="D8007" s="191"/>
      <c r="E8007" s="63"/>
      <c r="F8007" s="63"/>
      <c r="G8007" s="191"/>
      <c r="H8007" s="191"/>
      <c r="I8007" s="191"/>
      <c r="J8007" s="191"/>
      <c r="K8007" s="191"/>
      <c r="L8007" s="191"/>
      <c r="M8007" s="191"/>
      <c r="N8007" s="191"/>
    </row>
    <row r="8008" spans="1:14" s="434" customFormat="1">
      <c r="A8008" s="191"/>
      <c r="B8008" s="191"/>
      <c r="C8008" s="63"/>
      <c r="D8008" s="191"/>
      <c r="E8008" s="63"/>
      <c r="F8008" s="63"/>
      <c r="G8008" s="191"/>
      <c r="H8008" s="191"/>
      <c r="I8008" s="191"/>
      <c r="J8008" s="191"/>
      <c r="K8008" s="191"/>
      <c r="L8008" s="191"/>
      <c r="M8008" s="191"/>
      <c r="N8008" s="191"/>
    </row>
    <row r="8009" spans="1:14" s="434" customFormat="1">
      <c r="A8009" s="191"/>
      <c r="B8009" s="191"/>
      <c r="C8009" s="63"/>
      <c r="D8009" s="191"/>
      <c r="E8009" s="63"/>
      <c r="F8009" s="63"/>
      <c r="G8009" s="191"/>
      <c r="H8009" s="191"/>
      <c r="I8009" s="191"/>
      <c r="J8009" s="191"/>
      <c r="K8009" s="191"/>
      <c r="L8009" s="191"/>
      <c r="M8009" s="191"/>
      <c r="N8009" s="191"/>
    </row>
    <row r="8010" spans="1:14" s="434" customFormat="1">
      <c r="A8010" s="191"/>
      <c r="B8010" s="191"/>
      <c r="C8010" s="63"/>
      <c r="D8010" s="191"/>
      <c r="E8010" s="63"/>
      <c r="F8010" s="63"/>
      <c r="G8010" s="191"/>
      <c r="H8010" s="191"/>
      <c r="I8010" s="191"/>
      <c r="J8010" s="191"/>
      <c r="K8010" s="191"/>
      <c r="L8010" s="191"/>
      <c r="M8010" s="191"/>
      <c r="N8010" s="191"/>
    </row>
    <row r="8011" spans="1:14" s="434" customFormat="1">
      <c r="A8011" s="191"/>
      <c r="B8011" s="191"/>
      <c r="C8011" s="63"/>
      <c r="D8011" s="191"/>
      <c r="E8011" s="63"/>
      <c r="F8011" s="63"/>
      <c r="G8011" s="191"/>
      <c r="H8011" s="191"/>
      <c r="I8011" s="191"/>
      <c r="J8011" s="191"/>
      <c r="K8011" s="191"/>
      <c r="L8011" s="191"/>
      <c r="M8011" s="191"/>
      <c r="N8011" s="191"/>
    </row>
    <row r="8012" spans="1:14" s="434" customFormat="1">
      <c r="A8012" s="191"/>
      <c r="B8012" s="191"/>
      <c r="C8012" s="63"/>
      <c r="D8012" s="191"/>
      <c r="E8012" s="63"/>
      <c r="F8012" s="63"/>
      <c r="G8012" s="191"/>
      <c r="H8012" s="191"/>
      <c r="I8012" s="191"/>
      <c r="J8012" s="191"/>
      <c r="K8012" s="191"/>
      <c r="L8012" s="191"/>
      <c r="M8012" s="191"/>
      <c r="N8012" s="191"/>
    </row>
    <row r="8013" spans="1:14" s="434" customFormat="1">
      <c r="A8013" s="191"/>
      <c r="B8013" s="191"/>
      <c r="C8013" s="63"/>
      <c r="D8013" s="191"/>
      <c r="E8013" s="63"/>
      <c r="F8013" s="63"/>
      <c r="G8013" s="191"/>
      <c r="H8013" s="191"/>
      <c r="I8013" s="191"/>
      <c r="J8013" s="191"/>
      <c r="K8013" s="191"/>
      <c r="L8013" s="191"/>
      <c r="M8013" s="191"/>
      <c r="N8013" s="191"/>
    </row>
    <row r="8014" spans="1:14" s="434" customFormat="1">
      <c r="A8014" s="191"/>
      <c r="B8014" s="191"/>
      <c r="C8014" s="63"/>
      <c r="D8014" s="191"/>
      <c r="E8014" s="63"/>
      <c r="F8014" s="63"/>
      <c r="G8014" s="191"/>
      <c r="H8014" s="191"/>
      <c r="I8014" s="191"/>
      <c r="J8014" s="191"/>
      <c r="K8014" s="191"/>
      <c r="L8014" s="191"/>
      <c r="M8014" s="191"/>
      <c r="N8014" s="191"/>
    </row>
    <row r="8015" spans="1:14" s="434" customFormat="1">
      <c r="A8015" s="191"/>
      <c r="B8015" s="191"/>
      <c r="C8015" s="63"/>
      <c r="D8015" s="191"/>
      <c r="E8015" s="63"/>
      <c r="F8015" s="63"/>
      <c r="G8015" s="191"/>
      <c r="H8015" s="191"/>
      <c r="I8015" s="191"/>
      <c r="J8015" s="191"/>
      <c r="K8015" s="191"/>
      <c r="L8015" s="191"/>
      <c r="M8015" s="191"/>
      <c r="N8015" s="191"/>
    </row>
    <row r="8016" spans="1:14" s="434" customFormat="1">
      <c r="A8016" s="191"/>
      <c r="B8016" s="191"/>
      <c r="C8016" s="63"/>
      <c r="D8016" s="191"/>
      <c r="E8016" s="63"/>
      <c r="F8016" s="63"/>
      <c r="G8016" s="191"/>
      <c r="H8016" s="191"/>
      <c r="I8016" s="191"/>
      <c r="J8016" s="191"/>
      <c r="K8016" s="191"/>
      <c r="L8016" s="191"/>
      <c r="M8016" s="191"/>
      <c r="N8016" s="191"/>
    </row>
    <row r="8017" spans="1:14" s="434" customFormat="1">
      <c r="A8017" s="191"/>
      <c r="B8017" s="191"/>
      <c r="C8017" s="63"/>
      <c r="D8017" s="191"/>
      <c r="E8017" s="63"/>
      <c r="F8017" s="63"/>
      <c r="G8017" s="191"/>
      <c r="H8017" s="191"/>
      <c r="I8017" s="191"/>
      <c r="J8017" s="191"/>
      <c r="K8017" s="191"/>
      <c r="L8017" s="191"/>
      <c r="M8017" s="191"/>
      <c r="N8017" s="191"/>
    </row>
    <row r="8018" spans="1:14" s="434" customFormat="1">
      <c r="A8018" s="191"/>
      <c r="B8018" s="191"/>
      <c r="C8018" s="63"/>
      <c r="D8018" s="191"/>
      <c r="E8018" s="63"/>
      <c r="F8018" s="63"/>
      <c r="G8018" s="191"/>
      <c r="H8018" s="191"/>
      <c r="I8018" s="191"/>
      <c r="J8018" s="191"/>
      <c r="K8018" s="191"/>
      <c r="L8018" s="191"/>
      <c r="M8018" s="191"/>
      <c r="N8018" s="191"/>
    </row>
    <row r="8019" spans="1:14" s="434" customFormat="1">
      <c r="A8019" s="191"/>
      <c r="B8019" s="191"/>
      <c r="C8019" s="63"/>
      <c r="D8019" s="191"/>
      <c r="E8019" s="63"/>
      <c r="F8019" s="63"/>
      <c r="G8019" s="191"/>
      <c r="H8019" s="191"/>
      <c r="I8019" s="191"/>
      <c r="J8019" s="191"/>
      <c r="K8019" s="191"/>
      <c r="L8019" s="191"/>
      <c r="M8019" s="191"/>
      <c r="N8019" s="191"/>
    </row>
    <row r="8020" spans="1:14" s="434" customFormat="1">
      <c r="A8020" s="191"/>
      <c r="B8020" s="191"/>
      <c r="C8020" s="63"/>
      <c r="D8020" s="191"/>
      <c r="E8020" s="63"/>
      <c r="F8020" s="63"/>
      <c r="G8020" s="191"/>
      <c r="H8020" s="191"/>
      <c r="I8020" s="191"/>
      <c r="J8020" s="191"/>
      <c r="K8020" s="191"/>
      <c r="L8020" s="191"/>
      <c r="M8020" s="191"/>
      <c r="N8020" s="191"/>
    </row>
    <row r="8021" spans="1:14" s="434" customFormat="1">
      <c r="A8021" s="191"/>
      <c r="B8021" s="191"/>
      <c r="C8021" s="63"/>
      <c r="D8021" s="191"/>
      <c r="E8021" s="63"/>
      <c r="F8021" s="63"/>
      <c r="G8021" s="191"/>
      <c r="H8021" s="191"/>
      <c r="I8021" s="191"/>
      <c r="J8021" s="191"/>
      <c r="K8021" s="191"/>
      <c r="L8021" s="191"/>
      <c r="M8021" s="191"/>
      <c r="N8021" s="191"/>
    </row>
    <row r="8022" spans="1:14" s="434" customFormat="1">
      <c r="A8022" s="191"/>
      <c r="B8022" s="191"/>
      <c r="C8022" s="63"/>
      <c r="D8022" s="191"/>
      <c r="E8022" s="63"/>
      <c r="F8022" s="63"/>
      <c r="G8022" s="191"/>
      <c r="H8022" s="191"/>
      <c r="I8022" s="191"/>
      <c r="J8022" s="191"/>
      <c r="K8022" s="191"/>
      <c r="L8022" s="191"/>
      <c r="M8022" s="191"/>
      <c r="N8022" s="191"/>
    </row>
    <row r="8023" spans="1:14" s="434" customFormat="1">
      <c r="A8023" s="191"/>
      <c r="B8023" s="191"/>
      <c r="C8023" s="63"/>
      <c r="D8023" s="191"/>
      <c r="E8023" s="63"/>
      <c r="F8023" s="63"/>
      <c r="G8023" s="191"/>
      <c r="H8023" s="191"/>
      <c r="I8023" s="191"/>
      <c r="J8023" s="191"/>
      <c r="K8023" s="191"/>
      <c r="L8023" s="191"/>
      <c r="M8023" s="191"/>
      <c r="N8023" s="191"/>
    </row>
    <row r="8024" spans="1:14" s="434" customFormat="1">
      <c r="A8024" s="191"/>
      <c r="B8024" s="191"/>
      <c r="C8024" s="63"/>
      <c r="D8024" s="191"/>
      <c r="E8024" s="63"/>
      <c r="F8024" s="63"/>
      <c r="G8024" s="191"/>
      <c r="H8024" s="191"/>
      <c r="I8024" s="191"/>
      <c r="J8024" s="191"/>
      <c r="K8024" s="191"/>
      <c r="L8024" s="191"/>
      <c r="M8024" s="191"/>
      <c r="N8024" s="191"/>
    </row>
    <row r="8025" spans="1:14" s="434" customFormat="1">
      <c r="A8025" s="191"/>
      <c r="B8025" s="191"/>
      <c r="C8025" s="63"/>
      <c r="D8025" s="191"/>
      <c r="E8025" s="63"/>
      <c r="F8025" s="63"/>
      <c r="G8025" s="191"/>
      <c r="H8025" s="191"/>
      <c r="I8025" s="191"/>
      <c r="J8025" s="191"/>
      <c r="K8025" s="191"/>
      <c r="L8025" s="191"/>
      <c r="M8025" s="191"/>
      <c r="N8025" s="191"/>
    </row>
    <row r="8026" spans="1:14" s="434" customFormat="1">
      <c r="A8026" s="191"/>
      <c r="B8026" s="191"/>
      <c r="C8026" s="63"/>
      <c r="D8026" s="191"/>
      <c r="E8026" s="63"/>
      <c r="F8026" s="63"/>
      <c r="G8026" s="191"/>
      <c r="H8026" s="191"/>
      <c r="I8026" s="191"/>
      <c r="J8026" s="191"/>
      <c r="K8026" s="191"/>
      <c r="L8026" s="191"/>
      <c r="M8026" s="191"/>
      <c r="N8026" s="191"/>
    </row>
    <row r="8027" spans="1:14" s="434" customFormat="1">
      <c r="A8027" s="191"/>
      <c r="B8027" s="191"/>
      <c r="C8027" s="63"/>
      <c r="D8027" s="191"/>
      <c r="E8027" s="63"/>
      <c r="F8027" s="63"/>
      <c r="G8027" s="191"/>
      <c r="H8027" s="191"/>
      <c r="I8027" s="191"/>
      <c r="J8027" s="191"/>
      <c r="K8027" s="191"/>
      <c r="L8027" s="191"/>
      <c r="M8027" s="191"/>
      <c r="N8027" s="191"/>
    </row>
    <row r="8028" spans="1:14" s="434" customFormat="1">
      <c r="A8028" s="191"/>
      <c r="B8028" s="191"/>
      <c r="C8028" s="63"/>
      <c r="D8028" s="191"/>
      <c r="E8028" s="63"/>
      <c r="F8028" s="63"/>
      <c r="G8028" s="191"/>
      <c r="H8028" s="191"/>
      <c r="I8028" s="191"/>
      <c r="J8028" s="191"/>
      <c r="K8028" s="191"/>
      <c r="L8028" s="191"/>
      <c r="M8028" s="191"/>
      <c r="N8028" s="191"/>
    </row>
    <row r="8029" spans="1:14" s="434" customFormat="1">
      <c r="A8029" s="191"/>
      <c r="B8029" s="191"/>
      <c r="C8029" s="63"/>
      <c r="D8029" s="191"/>
      <c r="E8029" s="63"/>
      <c r="F8029" s="63"/>
      <c r="G8029" s="191"/>
      <c r="H8029" s="191"/>
      <c r="I8029" s="191"/>
      <c r="J8029" s="191"/>
      <c r="K8029" s="191"/>
      <c r="L8029" s="191"/>
      <c r="M8029" s="191"/>
      <c r="N8029" s="191"/>
    </row>
    <row r="8030" spans="1:14" s="434" customFormat="1">
      <c r="A8030" s="191"/>
      <c r="B8030" s="191"/>
      <c r="C8030" s="63"/>
      <c r="D8030" s="191"/>
      <c r="E8030" s="63"/>
      <c r="F8030" s="63"/>
      <c r="G8030" s="191"/>
      <c r="H8030" s="191"/>
      <c r="I8030" s="191"/>
      <c r="J8030" s="191"/>
      <c r="K8030" s="191"/>
      <c r="L8030" s="191"/>
      <c r="M8030" s="191"/>
      <c r="N8030" s="191"/>
    </row>
    <row r="8031" spans="1:14" s="434" customFormat="1">
      <c r="A8031" s="191"/>
      <c r="B8031" s="191"/>
      <c r="C8031" s="63"/>
      <c r="D8031" s="191"/>
      <c r="E8031" s="63"/>
      <c r="F8031" s="63"/>
      <c r="G8031" s="191"/>
      <c r="H8031" s="191"/>
      <c r="I8031" s="191"/>
      <c r="J8031" s="191"/>
      <c r="K8031" s="191"/>
      <c r="L8031" s="191"/>
      <c r="M8031" s="191"/>
      <c r="N8031" s="191"/>
    </row>
    <row r="8032" spans="1:14" s="434" customFormat="1">
      <c r="A8032" s="191"/>
      <c r="B8032" s="191"/>
      <c r="C8032" s="63"/>
      <c r="D8032" s="191"/>
      <c r="E8032" s="63"/>
      <c r="F8032" s="63"/>
      <c r="G8032" s="191"/>
      <c r="H8032" s="191"/>
      <c r="I8032" s="191"/>
      <c r="J8032" s="191"/>
      <c r="K8032" s="191"/>
      <c r="L8032" s="191"/>
      <c r="M8032" s="191"/>
      <c r="N8032" s="191"/>
    </row>
    <row r="8033" spans="1:14" s="434" customFormat="1">
      <c r="A8033" s="191"/>
      <c r="B8033" s="191"/>
      <c r="C8033" s="63"/>
      <c r="D8033" s="191"/>
      <c r="E8033" s="63"/>
      <c r="F8033" s="63"/>
      <c r="G8033" s="191"/>
      <c r="H8033" s="191"/>
      <c r="I8033" s="191"/>
      <c r="J8033" s="191"/>
      <c r="K8033" s="191"/>
      <c r="L8033" s="191"/>
      <c r="M8033" s="191"/>
      <c r="N8033" s="191"/>
    </row>
    <row r="8034" spans="1:14" s="434" customFormat="1">
      <c r="A8034" s="191"/>
      <c r="B8034" s="191"/>
      <c r="C8034" s="63"/>
      <c r="D8034" s="191"/>
      <c r="E8034" s="63"/>
      <c r="F8034" s="63"/>
      <c r="G8034" s="191"/>
      <c r="H8034" s="191"/>
      <c r="I8034" s="191"/>
      <c r="J8034" s="191"/>
      <c r="K8034" s="191"/>
      <c r="L8034" s="191"/>
      <c r="M8034" s="191"/>
      <c r="N8034" s="191"/>
    </row>
    <row r="8035" spans="1:14" s="434" customFormat="1">
      <c r="A8035" s="191"/>
      <c r="B8035" s="191"/>
      <c r="C8035" s="63"/>
      <c r="D8035" s="191"/>
      <c r="E8035" s="63"/>
      <c r="F8035" s="63"/>
      <c r="G8035" s="191"/>
      <c r="H8035" s="191"/>
      <c r="I8035" s="191"/>
      <c r="J8035" s="191"/>
      <c r="K8035" s="191"/>
      <c r="L8035" s="191"/>
      <c r="M8035" s="191"/>
      <c r="N8035" s="191"/>
    </row>
    <row r="8036" spans="1:14" s="434" customFormat="1">
      <c r="A8036" s="191"/>
      <c r="B8036" s="191"/>
      <c r="C8036" s="63"/>
      <c r="D8036" s="191"/>
      <c r="E8036" s="63"/>
      <c r="F8036" s="63"/>
      <c r="G8036" s="191"/>
      <c r="H8036" s="191"/>
      <c r="I8036" s="191"/>
      <c r="J8036" s="191"/>
      <c r="K8036" s="191"/>
      <c r="L8036" s="191"/>
      <c r="M8036" s="191"/>
      <c r="N8036" s="191"/>
    </row>
    <row r="8037" spans="1:14" s="434" customFormat="1">
      <c r="A8037" s="191"/>
      <c r="B8037" s="191"/>
      <c r="C8037" s="63"/>
      <c r="D8037" s="191"/>
      <c r="E8037" s="63"/>
      <c r="F8037" s="63"/>
      <c r="G8037" s="191"/>
      <c r="H8037" s="191"/>
      <c r="I8037" s="191"/>
      <c r="J8037" s="191"/>
      <c r="K8037" s="191"/>
      <c r="L8037" s="191"/>
      <c r="M8037" s="191"/>
      <c r="N8037" s="191"/>
    </row>
    <row r="8038" spans="1:14" s="434" customFormat="1">
      <c r="A8038" s="191"/>
      <c r="B8038" s="191"/>
      <c r="C8038" s="63"/>
      <c r="D8038" s="191"/>
      <c r="E8038" s="63"/>
      <c r="F8038" s="63"/>
      <c r="G8038" s="191"/>
      <c r="H8038" s="191"/>
      <c r="I8038" s="191"/>
      <c r="J8038" s="191"/>
      <c r="K8038" s="191"/>
      <c r="L8038" s="191"/>
      <c r="M8038" s="191"/>
      <c r="N8038" s="191"/>
    </row>
    <row r="8039" spans="1:14" s="434" customFormat="1">
      <c r="A8039" s="191"/>
      <c r="B8039" s="191"/>
      <c r="C8039" s="63"/>
      <c r="D8039" s="191"/>
      <c r="E8039" s="63"/>
      <c r="F8039" s="63"/>
      <c r="G8039" s="191"/>
      <c r="H8039" s="191"/>
      <c r="I8039" s="191"/>
      <c r="J8039" s="191"/>
      <c r="K8039" s="191"/>
      <c r="L8039" s="191"/>
      <c r="M8039" s="191"/>
      <c r="N8039" s="191"/>
    </row>
    <row r="8040" spans="1:14" s="434" customFormat="1">
      <c r="A8040" s="191"/>
      <c r="B8040" s="191"/>
      <c r="C8040" s="63"/>
      <c r="D8040" s="191"/>
      <c r="E8040" s="63"/>
      <c r="F8040" s="63"/>
      <c r="G8040" s="191"/>
      <c r="H8040" s="191"/>
      <c r="I8040" s="191"/>
      <c r="J8040" s="191"/>
      <c r="K8040" s="191"/>
      <c r="L8040" s="191"/>
      <c r="M8040" s="191"/>
      <c r="N8040" s="191"/>
    </row>
    <row r="8041" spans="1:14" s="434" customFormat="1">
      <c r="A8041" s="191"/>
      <c r="B8041" s="191"/>
      <c r="C8041" s="63"/>
      <c r="D8041" s="191"/>
      <c r="E8041" s="63"/>
      <c r="F8041" s="63"/>
      <c r="G8041" s="191"/>
      <c r="H8041" s="191"/>
      <c r="I8041" s="191"/>
      <c r="J8041" s="191"/>
      <c r="K8041" s="191"/>
      <c r="L8041" s="191"/>
      <c r="M8041" s="191"/>
      <c r="N8041" s="191"/>
    </row>
    <row r="8042" spans="1:14" s="434" customFormat="1">
      <c r="A8042" s="191"/>
      <c r="B8042" s="191"/>
      <c r="C8042" s="63"/>
      <c r="D8042" s="191"/>
      <c r="E8042" s="63"/>
      <c r="F8042" s="63"/>
      <c r="G8042" s="191"/>
      <c r="H8042" s="191"/>
      <c r="I8042" s="191"/>
      <c r="J8042" s="191"/>
      <c r="K8042" s="191"/>
      <c r="L8042" s="191"/>
      <c r="M8042" s="191"/>
      <c r="N8042" s="191"/>
    </row>
    <row r="8043" spans="1:14" s="434" customFormat="1">
      <c r="A8043" s="191"/>
      <c r="B8043" s="191"/>
      <c r="C8043" s="63"/>
      <c r="D8043" s="191"/>
      <c r="E8043" s="63"/>
      <c r="F8043" s="63"/>
      <c r="G8043" s="191"/>
      <c r="H8043" s="191"/>
      <c r="I8043" s="191"/>
      <c r="J8043" s="191"/>
      <c r="K8043" s="191"/>
      <c r="L8043" s="191"/>
      <c r="M8043" s="191"/>
      <c r="N8043" s="191"/>
    </row>
    <row r="8044" spans="1:14" s="434" customFormat="1">
      <c r="A8044" s="191"/>
      <c r="B8044" s="191"/>
      <c r="C8044" s="63"/>
      <c r="D8044" s="191"/>
      <c r="E8044" s="63"/>
      <c r="F8044" s="63"/>
      <c r="G8044" s="191"/>
      <c r="H8044" s="191"/>
      <c r="I8044" s="191"/>
      <c r="J8044" s="191"/>
      <c r="K8044" s="191"/>
      <c r="L8044" s="191"/>
      <c r="M8044" s="191"/>
      <c r="N8044" s="191"/>
    </row>
    <row r="8045" spans="1:14" s="434" customFormat="1">
      <c r="A8045" s="191"/>
      <c r="B8045" s="191"/>
      <c r="C8045" s="63"/>
      <c r="D8045" s="191"/>
      <c r="E8045" s="63"/>
      <c r="F8045" s="63"/>
      <c r="G8045" s="191"/>
      <c r="H8045" s="191"/>
      <c r="I8045" s="191"/>
      <c r="J8045" s="191"/>
      <c r="K8045" s="191"/>
      <c r="L8045" s="191"/>
      <c r="M8045" s="191"/>
      <c r="N8045" s="191"/>
    </row>
    <row r="8046" spans="1:14" s="434" customFormat="1">
      <c r="A8046" s="191"/>
      <c r="B8046" s="191"/>
      <c r="C8046" s="63"/>
      <c r="D8046" s="191"/>
      <c r="E8046" s="63"/>
      <c r="F8046" s="63"/>
      <c r="G8046" s="191"/>
      <c r="H8046" s="191"/>
      <c r="I8046" s="191"/>
      <c r="J8046" s="191"/>
      <c r="K8046" s="191"/>
      <c r="L8046" s="191"/>
      <c r="M8046" s="191"/>
      <c r="N8046" s="191"/>
    </row>
    <row r="8047" spans="1:14" s="434" customFormat="1">
      <c r="A8047" s="191"/>
      <c r="B8047" s="191"/>
      <c r="C8047" s="63"/>
      <c r="D8047" s="191"/>
      <c r="E8047" s="63"/>
      <c r="F8047" s="63"/>
      <c r="G8047" s="191"/>
      <c r="H8047" s="191"/>
      <c r="I8047" s="191"/>
      <c r="J8047" s="191"/>
      <c r="K8047" s="191"/>
      <c r="L8047" s="191"/>
      <c r="M8047" s="191"/>
      <c r="N8047" s="191"/>
    </row>
    <row r="8048" spans="1:14" s="434" customFormat="1">
      <c r="A8048" s="191"/>
      <c r="B8048" s="191"/>
      <c r="C8048" s="63"/>
      <c r="D8048" s="191"/>
      <c r="E8048" s="63"/>
      <c r="F8048" s="63"/>
      <c r="G8048" s="191"/>
      <c r="H8048" s="191"/>
      <c r="I8048" s="191"/>
      <c r="J8048" s="191"/>
      <c r="K8048" s="191"/>
      <c r="L8048" s="191"/>
      <c r="M8048" s="191"/>
      <c r="N8048" s="191"/>
    </row>
    <row r="8049" spans="1:14" s="434" customFormat="1">
      <c r="A8049" s="191"/>
      <c r="B8049" s="191"/>
      <c r="C8049" s="63"/>
      <c r="D8049" s="191"/>
      <c r="E8049" s="63"/>
      <c r="F8049" s="63"/>
      <c r="G8049" s="191"/>
      <c r="H8049" s="191"/>
      <c r="I8049" s="191"/>
      <c r="J8049" s="191"/>
      <c r="K8049" s="191"/>
      <c r="L8049" s="191"/>
      <c r="M8049" s="191"/>
      <c r="N8049" s="191"/>
    </row>
    <row r="8050" spans="1:14" s="434" customFormat="1">
      <c r="A8050" s="191"/>
      <c r="B8050" s="191"/>
      <c r="C8050" s="63"/>
      <c r="D8050" s="191"/>
      <c r="E8050" s="63"/>
      <c r="F8050" s="63"/>
      <c r="G8050" s="191"/>
      <c r="H8050" s="191"/>
      <c r="I8050" s="191"/>
      <c r="J8050" s="191"/>
      <c r="K8050" s="191"/>
      <c r="L8050" s="191"/>
      <c r="M8050" s="191"/>
      <c r="N8050" s="191"/>
    </row>
    <row r="8051" spans="1:14" s="434" customFormat="1">
      <c r="A8051" s="191"/>
      <c r="B8051" s="191"/>
      <c r="C8051" s="63"/>
      <c r="D8051" s="191"/>
      <c r="E8051" s="63"/>
      <c r="F8051" s="63"/>
      <c r="G8051" s="191"/>
      <c r="H8051" s="191"/>
      <c r="I8051" s="191"/>
      <c r="J8051" s="191"/>
      <c r="K8051" s="191"/>
      <c r="L8051" s="191"/>
      <c r="M8051" s="191"/>
      <c r="N8051" s="191"/>
    </row>
    <row r="8052" spans="1:14" s="434" customFormat="1">
      <c r="A8052" s="191"/>
      <c r="B8052" s="191"/>
      <c r="C8052" s="63"/>
      <c r="D8052" s="191"/>
      <c r="E8052" s="63"/>
      <c r="F8052" s="63"/>
      <c r="G8052" s="191"/>
      <c r="H8052" s="191"/>
      <c r="I8052" s="191"/>
      <c r="J8052" s="191"/>
      <c r="K8052" s="191"/>
      <c r="L8052" s="191"/>
      <c r="M8052" s="191"/>
      <c r="N8052" s="191"/>
    </row>
    <row r="8053" spans="1:14" s="434" customFormat="1">
      <c r="A8053" s="191"/>
      <c r="B8053" s="191"/>
      <c r="C8053" s="63"/>
      <c r="D8053" s="191"/>
      <c r="E8053" s="63"/>
      <c r="F8053" s="63"/>
      <c r="G8053" s="191"/>
      <c r="H8053" s="191"/>
      <c r="I8053" s="191"/>
      <c r="J8053" s="191"/>
      <c r="K8053" s="191"/>
      <c r="L8053" s="191"/>
      <c r="M8053" s="191"/>
      <c r="N8053" s="191"/>
    </row>
    <row r="8054" spans="1:14" s="434" customFormat="1">
      <c r="A8054" s="191"/>
      <c r="B8054" s="191"/>
      <c r="C8054" s="63"/>
      <c r="D8054" s="191"/>
      <c r="E8054" s="63"/>
      <c r="F8054" s="63"/>
      <c r="G8054" s="191"/>
      <c r="H8054" s="191"/>
      <c r="I8054" s="191"/>
      <c r="J8054" s="191"/>
      <c r="K8054" s="191"/>
      <c r="L8054" s="191"/>
      <c r="M8054" s="191"/>
      <c r="N8054" s="191"/>
    </row>
    <row r="8055" spans="1:14" s="434" customFormat="1">
      <c r="A8055" s="191"/>
      <c r="B8055" s="191"/>
      <c r="C8055" s="63"/>
      <c r="D8055" s="191"/>
      <c r="E8055" s="63"/>
      <c r="F8055" s="63"/>
      <c r="G8055" s="191"/>
      <c r="H8055" s="191"/>
      <c r="I8055" s="191"/>
      <c r="J8055" s="191"/>
      <c r="K8055" s="191"/>
      <c r="L8055" s="191"/>
      <c r="M8055" s="191"/>
      <c r="N8055" s="191"/>
    </row>
    <row r="8056" spans="1:14" s="434" customFormat="1">
      <c r="A8056" s="191"/>
      <c r="B8056" s="191"/>
      <c r="C8056" s="63"/>
      <c r="D8056" s="191"/>
      <c r="E8056" s="63"/>
      <c r="F8056" s="63"/>
      <c r="G8056" s="191"/>
      <c r="H8056" s="191"/>
      <c r="I8056" s="191"/>
      <c r="J8056" s="191"/>
      <c r="K8056" s="191"/>
      <c r="L8056" s="191"/>
      <c r="M8056" s="191"/>
      <c r="N8056" s="191"/>
    </row>
    <row r="8057" spans="1:14" s="434" customFormat="1">
      <c r="A8057" s="191"/>
      <c r="B8057" s="191"/>
      <c r="C8057" s="63"/>
      <c r="D8057" s="191"/>
      <c r="E8057" s="63"/>
      <c r="F8057" s="63"/>
      <c r="G8057" s="191"/>
      <c r="H8057" s="191"/>
      <c r="I8057" s="191"/>
      <c r="J8057" s="191"/>
      <c r="K8057" s="191"/>
      <c r="L8057" s="191"/>
      <c r="M8057" s="191"/>
      <c r="N8057" s="191"/>
    </row>
    <row r="8058" spans="1:14" s="434" customFormat="1">
      <c r="A8058" s="191"/>
      <c r="B8058" s="191"/>
      <c r="C8058" s="63"/>
      <c r="D8058" s="191"/>
      <c r="E8058" s="63"/>
      <c r="F8058" s="63"/>
      <c r="G8058" s="191"/>
      <c r="H8058" s="191"/>
      <c r="I8058" s="191"/>
      <c r="J8058" s="191"/>
      <c r="K8058" s="191"/>
      <c r="L8058" s="191"/>
      <c r="M8058" s="191"/>
      <c r="N8058" s="191"/>
    </row>
    <row r="8059" spans="1:14" s="434" customFormat="1">
      <c r="A8059" s="191"/>
      <c r="B8059" s="191"/>
      <c r="C8059" s="63"/>
      <c r="D8059" s="191"/>
      <c r="E8059" s="63"/>
      <c r="F8059" s="63"/>
      <c r="G8059" s="191"/>
      <c r="H8059" s="191"/>
      <c r="I8059" s="191"/>
      <c r="J8059" s="191"/>
      <c r="K8059" s="191"/>
      <c r="L8059" s="191"/>
      <c r="M8059" s="191"/>
      <c r="N8059" s="191"/>
    </row>
    <row r="8060" spans="1:14" s="434" customFormat="1">
      <c r="A8060" s="191"/>
      <c r="B8060" s="191"/>
      <c r="C8060" s="63"/>
      <c r="D8060" s="191"/>
      <c r="E8060" s="63"/>
      <c r="F8060" s="63"/>
      <c r="G8060" s="191"/>
      <c r="H8060" s="191"/>
      <c r="I8060" s="191"/>
      <c r="J8060" s="191"/>
      <c r="K8060" s="191"/>
      <c r="L8060" s="191"/>
      <c r="M8060" s="191"/>
      <c r="N8060" s="191"/>
    </row>
    <row r="8061" spans="1:14" s="434" customFormat="1">
      <c r="A8061" s="191"/>
      <c r="B8061" s="191"/>
      <c r="C8061" s="63"/>
      <c r="D8061" s="191"/>
      <c r="E8061" s="63"/>
      <c r="F8061" s="63"/>
      <c r="G8061" s="191"/>
      <c r="H8061" s="191"/>
      <c r="I8061" s="191"/>
      <c r="J8061" s="191"/>
      <c r="K8061" s="191"/>
      <c r="L8061" s="191"/>
      <c r="M8061" s="191"/>
      <c r="N8061" s="191"/>
    </row>
    <row r="8062" spans="1:14" s="434" customFormat="1">
      <c r="A8062" s="191"/>
      <c r="B8062" s="191"/>
      <c r="C8062" s="63"/>
      <c r="D8062" s="191"/>
      <c r="E8062" s="63"/>
      <c r="F8062" s="63"/>
      <c r="G8062" s="191"/>
      <c r="H8062" s="191"/>
      <c r="I8062" s="191"/>
      <c r="J8062" s="191"/>
      <c r="K8062" s="191"/>
      <c r="L8062" s="191"/>
      <c r="M8062" s="191"/>
      <c r="N8062" s="191"/>
    </row>
    <row r="8063" spans="1:14" s="434" customFormat="1">
      <c r="A8063" s="191"/>
      <c r="B8063" s="191"/>
      <c r="C8063" s="63"/>
      <c r="D8063" s="191"/>
      <c r="E8063" s="63"/>
      <c r="F8063" s="63"/>
      <c r="G8063" s="191"/>
      <c r="H8063" s="191"/>
      <c r="I8063" s="191"/>
      <c r="J8063" s="191"/>
      <c r="K8063" s="191"/>
      <c r="L8063" s="191"/>
      <c r="M8063" s="191"/>
      <c r="N8063" s="191"/>
    </row>
    <row r="8064" spans="1:14" s="434" customFormat="1">
      <c r="A8064" s="191"/>
      <c r="B8064" s="191"/>
      <c r="C8064" s="63"/>
      <c r="D8064" s="191"/>
      <c r="E8064" s="63"/>
      <c r="F8064" s="63"/>
      <c r="G8064" s="191"/>
      <c r="H8064" s="191"/>
      <c r="I8064" s="191"/>
      <c r="J8064" s="191"/>
      <c r="K8064" s="191"/>
      <c r="L8064" s="191"/>
      <c r="M8064" s="191"/>
      <c r="N8064" s="191"/>
    </row>
    <row r="8065" spans="1:14" s="434" customFormat="1">
      <c r="A8065" s="191"/>
      <c r="B8065" s="191"/>
      <c r="C8065" s="63"/>
      <c r="D8065" s="191"/>
      <c r="E8065" s="63"/>
      <c r="F8065" s="63"/>
      <c r="G8065" s="191"/>
      <c r="H8065" s="191"/>
      <c r="I8065" s="191"/>
      <c r="J8065" s="191"/>
      <c r="K8065" s="191"/>
      <c r="L8065" s="191"/>
      <c r="M8065" s="191"/>
      <c r="N8065" s="191"/>
    </row>
    <row r="8066" spans="1:14" s="434" customFormat="1">
      <c r="A8066" s="191"/>
      <c r="B8066" s="191"/>
      <c r="C8066" s="63"/>
      <c r="D8066" s="191"/>
      <c r="E8066" s="63"/>
      <c r="F8066" s="63"/>
      <c r="G8066" s="191"/>
      <c r="H8066" s="191"/>
      <c r="I8066" s="191"/>
      <c r="J8066" s="191"/>
      <c r="K8066" s="191"/>
      <c r="L8066" s="191"/>
      <c r="M8066" s="191"/>
      <c r="N8066" s="191"/>
    </row>
    <row r="8067" spans="1:14" s="434" customFormat="1">
      <c r="A8067" s="191"/>
      <c r="B8067" s="191"/>
      <c r="C8067" s="63"/>
      <c r="D8067" s="191"/>
      <c r="E8067" s="63"/>
      <c r="F8067" s="63"/>
      <c r="G8067" s="191"/>
      <c r="H8067" s="191"/>
      <c r="I8067" s="191"/>
      <c r="J8067" s="191"/>
      <c r="K8067" s="191"/>
      <c r="L8067" s="191"/>
      <c r="M8067" s="191"/>
      <c r="N8067" s="191"/>
    </row>
    <row r="8068" spans="1:14" s="434" customFormat="1">
      <c r="A8068" s="191"/>
      <c r="B8068" s="191"/>
      <c r="C8068" s="63"/>
      <c r="D8068" s="191"/>
      <c r="E8068" s="63"/>
      <c r="F8068" s="63"/>
      <c r="G8068" s="191"/>
      <c r="H8068" s="191"/>
      <c r="I8068" s="191"/>
      <c r="J8068" s="191"/>
      <c r="K8068" s="191"/>
      <c r="L8068" s="191"/>
      <c r="M8068" s="191"/>
      <c r="N8068" s="191"/>
    </row>
    <row r="8069" spans="1:14" s="434" customFormat="1">
      <c r="A8069" s="191"/>
      <c r="B8069" s="191"/>
      <c r="C8069" s="63"/>
      <c r="D8069" s="191"/>
      <c r="E8069" s="63"/>
      <c r="F8069" s="63"/>
      <c r="G8069" s="191"/>
      <c r="H8069" s="191"/>
      <c r="I8069" s="191"/>
      <c r="J8069" s="191"/>
      <c r="K8069" s="191"/>
      <c r="L8069" s="191"/>
      <c r="M8069" s="191"/>
      <c r="N8069" s="191"/>
    </row>
    <row r="8070" spans="1:14" s="434" customFormat="1">
      <c r="A8070" s="191"/>
      <c r="B8070" s="191"/>
      <c r="C8070" s="63"/>
      <c r="D8070" s="191"/>
      <c r="E8070" s="63"/>
      <c r="F8070" s="63"/>
      <c r="G8070" s="191"/>
      <c r="H8070" s="191"/>
      <c r="I8070" s="191"/>
      <c r="J8070" s="191"/>
      <c r="K8070" s="191"/>
      <c r="L8070" s="191"/>
      <c r="M8070" s="191"/>
      <c r="N8070" s="191"/>
    </row>
    <row r="8071" spans="1:14" s="434" customFormat="1">
      <c r="A8071" s="191"/>
      <c r="B8071" s="191"/>
      <c r="C8071" s="63"/>
      <c r="D8071" s="191"/>
      <c r="E8071" s="63"/>
      <c r="F8071" s="63"/>
      <c r="G8071" s="191"/>
      <c r="H8071" s="191"/>
      <c r="I8071" s="191"/>
      <c r="J8071" s="191"/>
      <c r="K8071" s="191"/>
      <c r="L8071" s="191"/>
      <c r="M8071" s="191"/>
      <c r="N8071" s="191"/>
    </row>
    <row r="8072" spans="1:14" s="434" customFormat="1">
      <c r="A8072" s="191"/>
      <c r="B8072" s="191"/>
      <c r="C8072" s="63"/>
      <c r="D8072" s="191"/>
      <c r="E8072" s="63"/>
      <c r="F8072" s="63"/>
      <c r="G8072" s="191"/>
      <c r="H8072" s="191"/>
      <c r="I8072" s="191"/>
      <c r="J8072" s="191"/>
      <c r="K8072" s="191"/>
      <c r="L8072" s="191"/>
      <c r="M8072" s="191"/>
      <c r="N8072" s="191"/>
    </row>
    <row r="8073" spans="1:14" s="434" customFormat="1">
      <c r="A8073" s="191"/>
      <c r="B8073" s="191"/>
      <c r="C8073" s="63"/>
      <c r="D8073" s="191"/>
      <c r="E8073" s="63"/>
      <c r="F8073" s="63"/>
      <c r="G8073" s="191"/>
      <c r="H8073" s="191"/>
      <c r="I8073" s="191"/>
      <c r="J8073" s="191"/>
      <c r="K8073" s="191"/>
      <c r="L8073" s="191"/>
      <c r="M8073" s="191"/>
      <c r="N8073" s="191"/>
    </row>
    <row r="8074" spans="1:14" s="434" customFormat="1">
      <c r="A8074" s="191"/>
      <c r="B8074" s="191"/>
      <c r="C8074" s="63"/>
      <c r="D8074" s="191"/>
      <c r="E8074" s="63"/>
      <c r="F8074" s="63"/>
      <c r="G8074" s="191"/>
      <c r="H8074" s="191"/>
      <c r="I8074" s="191"/>
      <c r="J8074" s="191"/>
      <c r="K8074" s="191"/>
      <c r="L8074" s="191"/>
      <c r="M8074" s="191"/>
      <c r="N8074" s="191"/>
    </row>
    <row r="8075" spans="1:14" s="434" customFormat="1">
      <c r="A8075" s="191"/>
      <c r="B8075" s="191"/>
      <c r="C8075" s="63"/>
      <c r="D8075" s="191"/>
      <c r="E8075" s="63"/>
      <c r="F8075" s="63"/>
      <c r="G8075" s="191"/>
      <c r="H8075" s="191"/>
      <c r="I8075" s="191"/>
      <c r="J8075" s="191"/>
      <c r="K8075" s="191"/>
      <c r="L8075" s="191"/>
      <c r="M8075" s="191"/>
      <c r="N8075" s="191"/>
    </row>
    <row r="8076" spans="1:14" s="434" customFormat="1">
      <c r="A8076" s="191"/>
      <c r="B8076" s="191"/>
      <c r="C8076" s="63"/>
      <c r="D8076" s="191"/>
      <c r="E8076" s="63"/>
      <c r="F8076" s="63"/>
      <c r="G8076" s="191"/>
      <c r="H8076" s="191"/>
      <c r="I8076" s="191"/>
      <c r="J8076" s="191"/>
      <c r="K8076" s="191"/>
      <c r="L8076" s="191"/>
      <c r="M8076" s="191"/>
      <c r="N8076" s="191"/>
    </row>
    <row r="8077" spans="1:14" s="434" customFormat="1">
      <c r="A8077" s="191"/>
      <c r="B8077" s="191"/>
      <c r="C8077" s="63"/>
      <c r="D8077" s="191"/>
      <c r="E8077" s="63"/>
      <c r="F8077" s="63"/>
      <c r="G8077" s="191"/>
      <c r="H8077" s="191"/>
      <c r="I8077" s="191"/>
      <c r="J8077" s="191"/>
      <c r="K8077" s="191"/>
      <c r="L8077" s="191"/>
      <c r="M8077" s="191"/>
      <c r="N8077" s="191"/>
    </row>
    <row r="8078" spans="1:14" s="434" customFormat="1">
      <c r="A8078" s="191"/>
      <c r="B8078" s="191"/>
      <c r="C8078" s="63"/>
      <c r="D8078" s="191"/>
      <c r="E8078" s="63"/>
      <c r="F8078" s="63"/>
      <c r="G8078" s="191"/>
      <c r="H8078" s="191"/>
      <c r="I8078" s="191"/>
      <c r="J8078" s="191"/>
      <c r="K8078" s="191"/>
      <c r="L8078" s="191"/>
      <c r="M8078" s="191"/>
      <c r="N8078" s="191"/>
    </row>
    <row r="8079" spans="1:14" s="434" customFormat="1">
      <c r="A8079" s="191"/>
      <c r="B8079" s="191"/>
      <c r="C8079" s="63"/>
      <c r="D8079" s="191"/>
      <c r="E8079" s="63"/>
      <c r="F8079" s="63"/>
      <c r="G8079" s="191"/>
      <c r="H8079" s="191"/>
      <c r="I8079" s="191"/>
      <c r="J8079" s="191"/>
      <c r="K8079" s="191"/>
      <c r="L8079" s="191"/>
      <c r="M8079" s="191"/>
      <c r="N8079" s="191"/>
    </row>
    <row r="8080" spans="1:14" s="434" customFormat="1">
      <c r="A8080" s="191"/>
      <c r="B8080" s="191"/>
      <c r="C8080" s="63"/>
      <c r="D8080" s="191"/>
      <c r="E8080" s="63"/>
      <c r="F8080" s="63"/>
      <c r="G8080" s="191"/>
      <c r="H8080" s="191"/>
      <c r="I8080" s="191"/>
      <c r="J8080" s="191"/>
      <c r="K8080" s="191"/>
      <c r="L8080" s="191"/>
      <c r="M8080" s="191"/>
      <c r="N8080" s="191"/>
    </row>
    <row r="8081" spans="1:14" s="434" customFormat="1">
      <c r="A8081" s="191"/>
      <c r="B8081" s="191"/>
      <c r="C8081" s="63"/>
      <c r="D8081" s="191"/>
      <c r="E8081" s="63"/>
      <c r="F8081" s="63"/>
      <c r="G8081" s="191"/>
      <c r="H8081" s="191"/>
      <c r="I8081" s="191"/>
      <c r="J8081" s="191"/>
      <c r="K8081" s="191"/>
      <c r="L8081" s="191"/>
      <c r="M8081" s="191"/>
      <c r="N8081" s="191"/>
    </row>
    <row r="8082" spans="1:14" s="434" customFormat="1">
      <c r="A8082" s="191"/>
      <c r="B8082" s="191"/>
      <c r="C8082" s="63"/>
      <c r="D8082" s="191"/>
      <c r="E8082" s="63"/>
      <c r="F8082" s="63"/>
      <c r="G8082" s="191"/>
      <c r="H8082" s="191"/>
      <c r="I8082" s="191"/>
      <c r="J8082" s="191"/>
      <c r="K8082" s="191"/>
      <c r="L8082" s="191"/>
      <c r="M8082" s="191"/>
      <c r="N8082" s="191"/>
    </row>
    <row r="8083" spans="1:14" s="434" customFormat="1">
      <c r="A8083" s="191"/>
      <c r="B8083" s="191"/>
      <c r="C8083" s="63"/>
      <c r="D8083" s="191"/>
      <c r="E8083" s="63"/>
      <c r="F8083" s="63"/>
      <c r="G8083" s="191"/>
      <c r="H8083" s="191"/>
      <c r="I8083" s="191"/>
      <c r="J8083" s="191"/>
      <c r="K8083" s="191"/>
      <c r="L8083" s="191"/>
      <c r="M8083" s="191"/>
      <c r="N8083" s="191"/>
    </row>
    <row r="8084" spans="1:14" s="434" customFormat="1">
      <c r="A8084" s="191"/>
      <c r="B8084" s="191"/>
      <c r="C8084" s="63"/>
      <c r="D8084" s="191"/>
      <c r="E8084" s="63"/>
      <c r="F8084" s="63"/>
      <c r="G8084" s="191"/>
      <c r="H8084" s="191"/>
      <c r="I8084" s="191"/>
      <c r="J8084" s="191"/>
      <c r="K8084" s="191"/>
      <c r="L8084" s="191"/>
      <c r="M8084" s="191"/>
      <c r="N8084" s="191"/>
    </row>
    <row r="8085" spans="1:14" s="434" customFormat="1">
      <c r="A8085" s="191"/>
      <c r="B8085" s="191"/>
      <c r="C8085" s="63"/>
      <c r="D8085" s="191"/>
      <c r="E8085" s="63"/>
      <c r="F8085" s="63"/>
      <c r="G8085" s="191"/>
      <c r="H8085" s="191"/>
      <c r="I8085" s="191"/>
      <c r="J8085" s="191"/>
      <c r="K8085" s="191"/>
      <c r="L8085" s="191"/>
      <c r="M8085" s="191"/>
      <c r="N8085" s="191"/>
    </row>
    <row r="8086" spans="1:14" s="434" customFormat="1">
      <c r="A8086" s="191"/>
      <c r="B8086" s="191"/>
      <c r="C8086" s="63"/>
      <c r="D8086" s="191"/>
      <c r="E8086" s="63"/>
      <c r="F8086" s="63"/>
      <c r="G8086" s="191"/>
      <c r="H8086" s="191"/>
      <c r="I8086" s="191"/>
      <c r="J8086" s="191"/>
      <c r="K8086" s="191"/>
      <c r="L8086" s="191"/>
      <c r="M8086" s="191"/>
      <c r="N8086" s="191"/>
    </row>
    <row r="8087" spans="1:14" s="434" customFormat="1">
      <c r="A8087" s="191"/>
      <c r="B8087" s="191"/>
      <c r="C8087" s="63"/>
      <c r="D8087" s="191"/>
      <c r="E8087" s="63"/>
      <c r="F8087" s="63"/>
      <c r="G8087" s="191"/>
      <c r="H8087" s="191"/>
      <c r="I8087" s="191"/>
      <c r="J8087" s="191"/>
      <c r="K8087" s="191"/>
      <c r="L8087" s="191"/>
      <c r="M8087" s="191"/>
      <c r="N8087" s="191"/>
    </row>
    <row r="8088" spans="1:14" s="434" customFormat="1">
      <c r="A8088" s="191"/>
      <c r="B8088" s="191"/>
      <c r="C8088" s="63"/>
      <c r="D8088" s="191"/>
      <c r="E8088" s="63"/>
      <c r="F8088" s="63"/>
      <c r="G8088" s="191"/>
      <c r="H8088" s="191"/>
      <c r="I8088" s="191"/>
      <c r="J8088" s="191"/>
      <c r="K8088" s="191"/>
      <c r="L8088" s="191"/>
      <c r="M8088" s="191"/>
      <c r="N8088" s="191"/>
    </row>
    <row r="8089" spans="1:14" s="434" customFormat="1">
      <c r="A8089" s="191"/>
      <c r="B8089" s="191"/>
      <c r="C8089" s="63"/>
      <c r="D8089" s="191"/>
      <c r="E8089" s="63"/>
      <c r="F8089" s="63"/>
      <c r="G8089" s="191"/>
      <c r="H8089" s="191"/>
      <c r="I8089" s="191"/>
      <c r="J8089" s="191"/>
      <c r="K8089" s="191"/>
      <c r="L8089" s="191"/>
      <c r="M8089" s="191"/>
      <c r="N8089" s="191"/>
    </row>
    <row r="8090" spans="1:14" s="434" customFormat="1">
      <c r="A8090" s="191"/>
      <c r="B8090" s="191"/>
      <c r="C8090" s="63"/>
      <c r="D8090" s="191"/>
      <c r="E8090" s="63"/>
      <c r="F8090" s="63"/>
      <c r="G8090" s="191"/>
      <c r="H8090" s="191"/>
      <c r="I8090" s="191"/>
      <c r="J8090" s="191"/>
      <c r="K8090" s="191"/>
      <c r="L8090" s="191"/>
      <c r="M8090" s="191"/>
      <c r="N8090" s="191"/>
    </row>
    <row r="8091" spans="1:14" s="434" customFormat="1">
      <c r="A8091" s="191"/>
      <c r="B8091" s="191"/>
      <c r="C8091" s="63"/>
      <c r="D8091" s="191"/>
      <c r="E8091" s="63"/>
      <c r="F8091" s="63"/>
      <c r="G8091" s="191"/>
      <c r="H8091" s="191"/>
      <c r="I8091" s="191"/>
      <c r="J8091" s="191"/>
      <c r="K8091" s="191"/>
      <c r="L8091" s="191"/>
      <c r="M8091" s="191"/>
      <c r="N8091" s="191"/>
    </row>
    <row r="8092" spans="1:14" s="434" customFormat="1">
      <c r="A8092" s="191"/>
      <c r="B8092" s="191"/>
      <c r="C8092" s="63"/>
      <c r="D8092" s="191"/>
      <c r="E8092" s="63"/>
      <c r="F8092" s="63"/>
      <c r="G8092" s="191"/>
      <c r="H8092" s="191"/>
      <c r="I8092" s="191"/>
      <c r="J8092" s="191"/>
      <c r="K8092" s="191"/>
      <c r="L8092" s="191"/>
      <c r="M8092" s="191"/>
      <c r="N8092" s="191"/>
    </row>
    <row r="8093" spans="1:14" s="434" customFormat="1">
      <c r="A8093" s="191"/>
      <c r="B8093" s="191"/>
      <c r="C8093" s="63"/>
      <c r="D8093" s="191"/>
      <c r="E8093" s="63"/>
      <c r="F8093" s="63"/>
      <c r="G8093" s="191"/>
      <c r="H8093" s="191"/>
      <c r="I8093" s="191"/>
      <c r="J8093" s="191"/>
      <c r="K8093" s="191"/>
      <c r="L8093" s="191"/>
      <c r="M8093" s="191"/>
      <c r="N8093" s="191"/>
    </row>
    <row r="8094" spans="1:14" s="434" customFormat="1">
      <c r="A8094" s="191"/>
      <c r="B8094" s="191"/>
      <c r="C8094" s="63"/>
      <c r="D8094" s="191"/>
      <c r="E8094" s="63"/>
      <c r="F8094" s="63"/>
      <c r="G8094" s="191"/>
      <c r="H8094" s="191"/>
      <c r="I8094" s="191"/>
      <c r="J8094" s="191"/>
      <c r="K8094" s="191"/>
      <c r="L8094" s="191"/>
      <c r="M8094" s="191"/>
      <c r="N8094" s="191"/>
    </row>
    <row r="8095" spans="1:14" s="434" customFormat="1">
      <c r="A8095" s="191"/>
      <c r="B8095" s="191"/>
      <c r="C8095" s="63"/>
      <c r="D8095" s="191"/>
      <c r="E8095" s="63"/>
      <c r="F8095" s="63"/>
      <c r="G8095" s="191"/>
      <c r="H8095" s="191"/>
      <c r="I8095" s="191"/>
      <c r="J8095" s="191"/>
      <c r="K8095" s="191"/>
      <c r="L8095" s="191"/>
      <c r="M8095" s="191"/>
      <c r="N8095" s="191"/>
    </row>
    <row r="8096" spans="1:14" s="434" customFormat="1">
      <c r="A8096" s="191"/>
      <c r="B8096" s="191"/>
      <c r="C8096" s="63"/>
      <c r="D8096" s="191"/>
      <c r="E8096" s="63"/>
      <c r="F8096" s="63"/>
      <c r="G8096" s="191"/>
      <c r="H8096" s="191"/>
      <c r="I8096" s="191"/>
      <c r="J8096" s="191"/>
      <c r="K8096" s="191"/>
      <c r="L8096" s="191"/>
      <c r="M8096" s="191"/>
      <c r="N8096" s="191"/>
    </row>
    <row r="8097" spans="1:14" s="434" customFormat="1">
      <c r="A8097" s="191"/>
      <c r="B8097" s="191"/>
      <c r="C8097" s="63"/>
      <c r="D8097" s="191"/>
      <c r="E8097" s="63"/>
      <c r="F8097" s="63"/>
      <c r="G8097" s="191"/>
      <c r="H8097" s="191"/>
      <c r="I8097" s="191"/>
      <c r="J8097" s="191"/>
      <c r="K8097" s="191"/>
      <c r="L8097" s="191"/>
      <c r="M8097" s="191"/>
      <c r="N8097" s="191"/>
    </row>
    <row r="8098" spans="1:14" s="434" customFormat="1">
      <c r="A8098" s="191"/>
      <c r="B8098" s="191"/>
      <c r="C8098" s="63"/>
      <c r="D8098" s="191"/>
      <c r="E8098" s="63"/>
      <c r="F8098" s="63"/>
      <c r="G8098" s="191"/>
      <c r="H8098" s="191"/>
      <c r="I8098" s="191"/>
      <c r="J8098" s="191"/>
      <c r="K8098" s="191"/>
      <c r="L8098" s="191"/>
      <c r="M8098" s="191"/>
      <c r="N8098" s="191"/>
    </row>
    <row r="8099" spans="1:14" s="434" customFormat="1">
      <c r="A8099" s="191"/>
      <c r="B8099" s="191"/>
      <c r="C8099" s="63"/>
      <c r="D8099" s="191"/>
      <c r="E8099" s="63"/>
      <c r="F8099" s="63"/>
      <c r="G8099" s="191"/>
      <c r="H8099" s="191"/>
      <c r="I8099" s="191"/>
      <c r="J8099" s="191"/>
      <c r="K8099" s="191"/>
      <c r="L8099" s="191"/>
      <c r="M8099" s="191"/>
      <c r="N8099" s="191"/>
    </row>
    <row r="8100" spans="1:14" s="434" customFormat="1">
      <c r="A8100" s="191"/>
      <c r="B8100" s="191"/>
      <c r="C8100" s="63"/>
      <c r="D8100" s="191"/>
      <c r="E8100" s="63"/>
      <c r="F8100" s="63"/>
      <c r="G8100" s="191"/>
      <c r="H8100" s="191"/>
      <c r="I8100" s="191"/>
      <c r="J8100" s="191"/>
      <c r="K8100" s="191"/>
      <c r="L8100" s="191"/>
      <c r="M8100" s="191"/>
      <c r="N8100" s="191"/>
    </row>
    <row r="8101" spans="1:14" s="434" customFormat="1">
      <c r="A8101" s="191"/>
      <c r="B8101" s="191"/>
      <c r="C8101" s="63"/>
      <c r="D8101" s="191"/>
      <c r="E8101" s="63"/>
      <c r="F8101" s="63"/>
      <c r="G8101" s="191"/>
      <c r="H8101" s="191"/>
      <c r="I8101" s="191"/>
      <c r="J8101" s="191"/>
      <c r="K8101" s="191"/>
      <c r="L8101" s="191"/>
      <c r="M8101" s="191"/>
      <c r="N8101" s="191"/>
    </row>
    <row r="8102" spans="1:14" s="434" customFormat="1">
      <c r="A8102" s="191"/>
      <c r="B8102" s="191"/>
      <c r="C8102" s="63"/>
      <c r="D8102" s="191"/>
      <c r="E8102" s="63"/>
      <c r="F8102" s="63"/>
      <c r="G8102" s="191"/>
      <c r="H8102" s="191"/>
      <c r="I8102" s="191"/>
      <c r="J8102" s="191"/>
      <c r="K8102" s="191"/>
      <c r="L8102" s="191"/>
      <c r="M8102" s="191"/>
      <c r="N8102" s="191"/>
    </row>
    <row r="8103" spans="1:14" s="434" customFormat="1">
      <c r="A8103" s="191"/>
      <c r="B8103" s="191"/>
      <c r="C8103" s="63"/>
      <c r="D8103" s="191"/>
      <c r="E8103" s="63"/>
      <c r="F8103" s="63"/>
      <c r="G8103" s="191"/>
      <c r="H8103" s="191"/>
      <c r="I8103" s="191"/>
      <c r="J8103" s="191"/>
      <c r="K8103" s="191"/>
      <c r="L8103" s="191"/>
      <c r="M8103" s="191"/>
      <c r="N8103" s="191"/>
    </row>
    <row r="8104" spans="1:14" s="434" customFormat="1">
      <c r="A8104" s="191"/>
      <c r="B8104" s="191"/>
      <c r="C8104" s="63"/>
      <c r="D8104" s="191"/>
      <c r="E8104" s="63"/>
      <c r="F8104" s="63"/>
      <c r="G8104" s="191"/>
      <c r="H8104" s="191"/>
      <c r="I8104" s="191"/>
      <c r="J8104" s="191"/>
      <c r="K8104" s="191"/>
      <c r="L8104" s="191"/>
      <c r="M8104" s="191"/>
      <c r="N8104" s="191"/>
    </row>
    <row r="8105" spans="1:14" s="434" customFormat="1">
      <c r="A8105" s="191"/>
      <c r="B8105" s="191"/>
      <c r="C8105" s="63"/>
      <c r="D8105" s="191"/>
      <c r="E8105" s="63"/>
      <c r="F8105" s="63"/>
      <c r="G8105" s="191"/>
      <c r="H8105" s="191"/>
      <c r="I8105" s="191"/>
      <c r="J8105" s="191"/>
      <c r="K8105" s="191"/>
      <c r="L8105" s="191"/>
      <c r="M8105" s="191"/>
      <c r="N8105" s="191"/>
    </row>
    <row r="8106" spans="1:14" s="434" customFormat="1">
      <c r="A8106" s="191"/>
      <c r="B8106" s="191"/>
      <c r="C8106" s="63"/>
      <c r="D8106" s="191"/>
      <c r="E8106" s="63"/>
      <c r="F8106" s="63"/>
      <c r="G8106" s="191"/>
      <c r="H8106" s="191"/>
      <c r="I8106" s="191"/>
      <c r="J8106" s="191"/>
      <c r="K8106" s="191"/>
      <c r="L8106" s="191"/>
      <c r="M8106" s="191"/>
      <c r="N8106" s="191"/>
    </row>
    <row r="8107" spans="1:14" s="434" customFormat="1">
      <c r="A8107" s="191"/>
      <c r="B8107" s="191"/>
      <c r="C8107" s="63"/>
      <c r="D8107" s="191"/>
      <c r="E8107" s="63"/>
      <c r="F8107" s="63"/>
      <c r="G8107" s="191"/>
      <c r="H8107" s="191"/>
      <c r="I8107" s="191"/>
      <c r="J8107" s="191"/>
      <c r="K8107" s="191"/>
      <c r="L8107" s="191"/>
      <c r="M8107" s="191"/>
      <c r="N8107" s="191"/>
    </row>
    <row r="8108" spans="1:14" s="434" customFormat="1">
      <c r="A8108" s="191"/>
      <c r="B8108" s="191"/>
      <c r="C8108" s="63"/>
      <c r="D8108" s="191"/>
      <c r="E8108" s="63"/>
      <c r="F8108" s="63"/>
      <c r="G8108" s="191"/>
      <c r="H8108" s="191"/>
      <c r="I8108" s="191"/>
      <c r="J8108" s="191"/>
      <c r="K8108" s="191"/>
      <c r="L8108" s="191"/>
      <c r="M8108" s="191"/>
      <c r="N8108" s="191"/>
    </row>
    <row r="8109" spans="1:14" s="434" customFormat="1">
      <c r="A8109" s="191"/>
      <c r="B8109" s="191"/>
      <c r="C8109" s="63"/>
      <c r="D8109" s="191"/>
      <c r="E8109" s="63"/>
      <c r="F8109" s="63"/>
      <c r="G8109" s="191"/>
      <c r="H8109" s="191"/>
      <c r="I8109" s="191"/>
      <c r="J8109" s="191"/>
      <c r="K8109" s="191"/>
      <c r="L8109" s="191"/>
      <c r="M8109" s="191"/>
      <c r="N8109" s="191"/>
    </row>
    <row r="8110" spans="1:14" s="434" customFormat="1">
      <c r="A8110" s="191"/>
      <c r="B8110" s="191"/>
      <c r="C8110" s="63"/>
      <c r="D8110" s="191"/>
      <c r="E8110" s="63"/>
      <c r="F8110" s="63"/>
      <c r="G8110" s="191"/>
      <c r="H8110" s="191"/>
      <c r="I8110" s="191"/>
      <c r="J8110" s="191"/>
      <c r="K8110" s="191"/>
      <c r="L8110" s="191"/>
      <c r="M8110" s="191"/>
      <c r="N8110" s="191"/>
    </row>
    <row r="8111" spans="1:14" s="434" customFormat="1">
      <c r="A8111" s="191"/>
      <c r="B8111" s="191"/>
      <c r="C8111" s="63"/>
      <c r="D8111" s="191"/>
      <c r="E8111" s="63"/>
      <c r="F8111" s="63"/>
      <c r="G8111" s="191"/>
      <c r="H8111" s="191"/>
      <c r="I8111" s="191"/>
      <c r="J8111" s="191"/>
      <c r="K8111" s="191"/>
      <c r="L8111" s="191"/>
      <c r="M8111" s="191"/>
      <c r="N8111" s="191"/>
    </row>
    <row r="8112" spans="1:14" s="434" customFormat="1">
      <c r="A8112" s="191"/>
      <c r="B8112" s="191"/>
      <c r="C8112" s="63"/>
      <c r="D8112" s="191"/>
      <c r="E8112" s="63"/>
      <c r="F8112" s="63"/>
      <c r="G8112" s="191"/>
      <c r="H8112" s="191"/>
      <c r="I8112" s="191"/>
      <c r="J8112" s="191"/>
      <c r="K8112" s="191"/>
      <c r="L8112" s="191"/>
      <c r="M8112" s="191"/>
      <c r="N8112" s="191"/>
    </row>
    <row r="8113" spans="1:14" s="434" customFormat="1">
      <c r="A8113" s="191"/>
      <c r="B8113" s="191"/>
      <c r="C8113" s="63"/>
      <c r="D8113" s="191"/>
      <c r="E8113" s="63"/>
      <c r="F8113" s="63"/>
      <c r="G8113" s="191"/>
      <c r="H8113" s="191"/>
      <c r="I8113" s="191"/>
      <c r="J8113" s="191"/>
      <c r="K8113" s="191"/>
      <c r="L8113" s="191"/>
      <c r="M8113" s="191"/>
      <c r="N8113" s="191"/>
    </row>
    <row r="8114" spans="1:14" s="434" customFormat="1">
      <c r="A8114" s="191"/>
      <c r="B8114" s="191"/>
      <c r="C8114" s="63"/>
      <c r="D8114" s="191"/>
      <c r="E8114" s="63"/>
      <c r="F8114" s="63"/>
      <c r="G8114" s="191"/>
      <c r="H8114" s="191"/>
      <c r="I8114" s="191"/>
      <c r="J8114" s="191"/>
      <c r="K8114" s="191"/>
      <c r="L8114" s="191"/>
      <c r="M8114" s="191"/>
      <c r="N8114" s="191"/>
    </row>
    <row r="8115" spans="1:14" s="434" customFormat="1">
      <c r="A8115" s="191"/>
      <c r="B8115" s="191"/>
      <c r="C8115" s="63"/>
      <c r="D8115" s="191"/>
      <c r="E8115" s="63"/>
      <c r="F8115" s="63"/>
      <c r="G8115" s="191"/>
      <c r="H8115" s="191"/>
      <c r="I8115" s="191"/>
      <c r="J8115" s="191"/>
      <c r="K8115" s="191"/>
      <c r="L8115" s="191"/>
      <c r="M8115" s="191"/>
      <c r="N8115" s="191"/>
    </row>
    <row r="8116" spans="1:14" s="434" customFormat="1">
      <c r="A8116" s="191"/>
      <c r="B8116" s="191"/>
      <c r="C8116" s="63"/>
      <c r="D8116" s="191"/>
      <c r="E8116" s="63"/>
      <c r="F8116" s="63"/>
      <c r="G8116" s="191"/>
      <c r="H8116" s="191"/>
      <c r="I8116" s="191"/>
      <c r="J8116" s="191"/>
      <c r="K8116" s="191"/>
      <c r="L8116" s="191"/>
      <c r="M8116" s="191"/>
      <c r="N8116" s="191"/>
    </row>
    <row r="8117" spans="1:14" s="434" customFormat="1">
      <c r="A8117" s="191"/>
      <c r="B8117" s="191"/>
      <c r="C8117" s="63"/>
      <c r="D8117" s="191"/>
      <c r="E8117" s="63"/>
      <c r="F8117" s="63"/>
      <c r="G8117" s="191"/>
      <c r="H8117" s="191"/>
      <c r="I8117" s="191"/>
      <c r="J8117" s="191"/>
      <c r="K8117" s="191"/>
      <c r="L8117" s="191"/>
      <c r="M8117" s="191"/>
      <c r="N8117" s="191"/>
    </row>
    <row r="8118" spans="1:14" s="434" customFormat="1">
      <c r="A8118" s="191"/>
      <c r="B8118" s="191"/>
      <c r="C8118" s="63"/>
      <c r="D8118" s="191"/>
      <c r="E8118" s="63"/>
      <c r="F8118" s="63"/>
      <c r="G8118" s="191"/>
      <c r="H8118" s="191"/>
      <c r="I8118" s="191"/>
      <c r="J8118" s="191"/>
      <c r="K8118" s="191"/>
      <c r="L8118" s="191"/>
      <c r="M8118" s="191"/>
      <c r="N8118" s="191"/>
    </row>
    <row r="8119" spans="1:14" s="434" customFormat="1">
      <c r="A8119" s="191"/>
      <c r="B8119" s="191"/>
      <c r="C8119" s="63"/>
      <c r="D8119" s="191"/>
      <c r="E8119" s="63"/>
      <c r="F8119" s="63"/>
      <c r="G8119" s="191"/>
      <c r="H8119" s="191"/>
      <c r="I8119" s="191"/>
      <c r="J8119" s="191"/>
      <c r="K8119" s="191"/>
      <c r="L8119" s="191"/>
      <c r="M8119" s="191"/>
      <c r="N8119" s="191"/>
    </row>
    <row r="8120" spans="1:14" s="434" customFormat="1">
      <c r="A8120" s="191"/>
      <c r="B8120" s="191"/>
      <c r="C8120" s="63"/>
      <c r="D8120" s="191"/>
      <c r="E8120" s="63"/>
      <c r="F8120" s="63"/>
      <c r="G8120" s="191"/>
      <c r="H8120" s="191"/>
      <c r="I8120" s="191"/>
      <c r="J8120" s="191"/>
      <c r="K8120" s="191"/>
      <c r="L8120" s="191"/>
      <c r="M8120" s="191"/>
      <c r="N8120" s="191"/>
    </row>
    <row r="8121" spans="1:14" s="434" customFormat="1">
      <c r="A8121" s="191"/>
      <c r="B8121" s="191"/>
      <c r="C8121" s="63"/>
      <c r="D8121" s="191"/>
      <c r="E8121" s="63"/>
      <c r="F8121" s="63"/>
      <c r="G8121" s="191"/>
      <c r="H8121" s="191"/>
      <c r="I8121" s="191"/>
      <c r="J8121" s="191"/>
      <c r="K8121" s="191"/>
      <c r="L8121" s="191"/>
      <c r="M8121" s="191"/>
      <c r="N8121" s="191"/>
    </row>
    <row r="8122" spans="1:14" s="434" customFormat="1">
      <c r="A8122" s="191"/>
      <c r="B8122" s="191"/>
      <c r="C8122" s="63"/>
      <c r="D8122" s="191"/>
      <c r="E8122" s="63"/>
      <c r="F8122" s="63"/>
      <c r="G8122" s="191"/>
      <c r="H8122" s="191"/>
      <c r="I8122" s="191"/>
      <c r="J8122" s="191"/>
      <c r="K8122" s="191"/>
      <c r="L8122" s="191"/>
      <c r="M8122" s="191"/>
      <c r="N8122" s="191"/>
    </row>
    <row r="8123" spans="1:14" s="434" customFormat="1">
      <c r="A8123" s="191"/>
      <c r="B8123" s="191"/>
      <c r="C8123" s="63"/>
      <c r="D8123" s="191"/>
      <c r="E8123" s="63"/>
      <c r="F8123" s="63"/>
      <c r="G8123" s="191"/>
      <c r="H8123" s="191"/>
      <c r="I8123" s="191"/>
      <c r="J8123" s="191"/>
      <c r="K8123" s="191"/>
      <c r="L8123" s="191"/>
      <c r="M8123" s="191"/>
      <c r="N8123" s="191"/>
    </row>
    <row r="8124" spans="1:14" s="434" customFormat="1">
      <c r="A8124" s="191"/>
      <c r="B8124" s="191"/>
      <c r="C8124" s="63"/>
      <c r="D8124" s="191"/>
      <c r="E8124" s="63"/>
      <c r="F8124" s="63"/>
      <c r="G8124" s="191"/>
      <c r="H8124" s="191"/>
      <c r="I8124" s="191"/>
      <c r="J8124" s="191"/>
      <c r="K8124" s="191"/>
      <c r="L8124" s="191"/>
      <c r="M8124" s="191"/>
      <c r="N8124" s="191"/>
    </row>
    <row r="8125" spans="1:14" s="434" customFormat="1">
      <c r="A8125" s="191"/>
      <c r="B8125" s="191"/>
      <c r="C8125" s="63"/>
      <c r="D8125" s="191"/>
      <c r="E8125" s="63"/>
      <c r="F8125" s="63"/>
      <c r="G8125" s="191"/>
      <c r="H8125" s="191"/>
      <c r="I8125" s="191"/>
      <c r="J8125" s="191"/>
      <c r="K8125" s="191"/>
      <c r="L8125" s="191"/>
      <c r="M8125" s="191"/>
      <c r="N8125" s="191"/>
    </row>
    <row r="8126" spans="1:14" s="434" customFormat="1">
      <c r="A8126" s="191"/>
      <c r="B8126" s="191"/>
      <c r="C8126" s="63"/>
      <c r="D8126" s="191"/>
      <c r="E8126" s="63"/>
      <c r="F8126" s="63"/>
      <c r="G8126" s="191"/>
      <c r="H8126" s="191"/>
      <c r="I8126" s="191"/>
      <c r="J8126" s="191"/>
      <c r="K8126" s="191"/>
      <c r="L8126" s="191"/>
      <c r="M8126" s="191"/>
      <c r="N8126" s="191"/>
    </row>
    <row r="8127" spans="1:14" s="434" customFormat="1">
      <c r="A8127" s="191"/>
      <c r="B8127" s="191"/>
      <c r="C8127" s="63"/>
      <c r="D8127" s="191"/>
      <c r="E8127" s="63"/>
      <c r="F8127" s="63"/>
      <c r="G8127" s="191"/>
      <c r="H8127" s="191"/>
      <c r="I8127" s="191"/>
      <c r="J8127" s="191"/>
      <c r="K8127" s="191"/>
      <c r="L8127" s="191"/>
      <c r="M8127" s="191"/>
      <c r="N8127" s="191"/>
    </row>
    <row r="8128" spans="1:14" s="434" customFormat="1">
      <c r="A8128" s="191"/>
      <c r="B8128" s="191"/>
      <c r="C8128" s="63"/>
      <c r="D8128" s="191"/>
      <c r="E8128" s="63"/>
      <c r="F8128" s="63"/>
      <c r="G8128" s="191"/>
      <c r="H8128" s="191"/>
      <c r="I8128" s="191"/>
      <c r="J8128" s="191"/>
      <c r="K8128" s="191"/>
      <c r="L8128" s="191"/>
      <c r="M8128" s="191"/>
      <c r="N8128" s="191"/>
    </row>
    <row r="8129" spans="1:14" s="434" customFormat="1">
      <c r="A8129" s="191"/>
      <c r="B8129" s="191"/>
      <c r="C8129" s="63"/>
      <c r="D8129" s="191"/>
      <c r="E8129" s="63"/>
      <c r="F8129" s="63"/>
      <c r="G8129" s="191"/>
      <c r="H8129" s="191"/>
      <c r="I8129" s="191"/>
      <c r="J8129" s="191"/>
      <c r="K8129" s="191"/>
      <c r="L8129" s="191"/>
      <c r="M8129" s="191"/>
      <c r="N8129" s="191"/>
    </row>
    <row r="8130" spans="1:14" s="434" customFormat="1">
      <c r="A8130" s="191"/>
      <c r="B8130" s="191"/>
      <c r="C8130" s="63"/>
      <c r="D8130" s="191"/>
      <c r="E8130" s="63"/>
      <c r="F8130" s="63"/>
      <c r="G8130" s="191"/>
      <c r="H8130" s="191"/>
      <c r="I8130" s="191"/>
      <c r="J8130" s="191"/>
      <c r="K8130" s="191"/>
      <c r="L8130" s="191"/>
      <c r="M8130" s="191"/>
      <c r="N8130" s="191"/>
    </row>
    <row r="8131" spans="1:14" s="434" customFormat="1">
      <c r="A8131" s="191"/>
      <c r="B8131" s="191"/>
      <c r="C8131" s="63"/>
      <c r="D8131" s="191"/>
      <c r="E8131" s="63"/>
      <c r="F8131" s="63"/>
      <c r="G8131" s="191"/>
      <c r="H8131" s="191"/>
      <c r="I8131" s="191"/>
      <c r="J8131" s="191"/>
      <c r="K8131" s="191"/>
      <c r="L8131" s="191"/>
      <c r="M8131" s="191"/>
      <c r="N8131" s="191"/>
    </row>
    <row r="8132" spans="1:14" s="434" customFormat="1">
      <c r="A8132" s="191"/>
      <c r="B8132" s="191"/>
      <c r="C8132" s="63"/>
      <c r="D8132" s="191"/>
      <c r="E8132" s="63"/>
      <c r="F8132" s="63"/>
      <c r="G8132" s="191"/>
      <c r="H8132" s="191"/>
      <c r="I8132" s="191"/>
      <c r="J8132" s="191"/>
      <c r="K8132" s="191"/>
      <c r="L8132" s="191"/>
      <c r="M8132" s="191"/>
      <c r="N8132" s="191"/>
    </row>
    <row r="8133" spans="1:14" s="434" customFormat="1">
      <c r="A8133" s="191"/>
      <c r="B8133" s="191"/>
      <c r="C8133" s="63"/>
      <c r="D8133" s="191"/>
      <c r="E8133" s="63"/>
      <c r="F8133" s="63"/>
      <c r="G8133" s="191"/>
      <c r="H8133" s="191"/>
      <c r="I8133" s="191"/>
      <c r="J8133" s="191"/>
      <c r="K8133" s="191"/>
      <c r="L8133" s="191"/>
      <c r="M8133" s="191"/>
      <c r="N8133" s="191"/>
    </row>
    <row r="8134" spans="1:14" s="434" customFormat="1">
      <c r="A8134" s="191"/>
      <c r="B8134" s="191"/>
      <c r="C8134" s="63"/>
      <c r="D8134" s="191"/>
      <c r="E8134" s="63"/>
      <c r="F8134" s="63"/>
      <c r="G8134" s="191"/>
      <c r="H8134" s="191"/>
      <c r="I8134" s="191"/>
      <c r="J8134" s="191"/>
      <c r="K8134" s="191"/>
      <c r="L8134" s="191"/>
      <c r="M8134" s="191"/>
      <c r="N8134" s="191"/>
    </row>
    <row r="8135" spans="1:14" s="434" customFormat="1">
      <c r="A8135" s="191"/>
      <c r="B8135" s="191"/>
      <c r="C8135" s="63"/>
      <c r="D8135" s="191"/>
      <c r="E8135" s="63"/>
      <c r="F8135" s="63"/>
      <c r="G8135" s="191"/>
      <c r="H8135" s="191"/>
      <c r="I8135" s="191"/>
      <c r="J8135" s="191"/>
      <c r="K8135" s="191"/>
      <c r="L8135" s="191"/>
      <c r="M8135" s="191"/>
      <c r="N8135" s="191"/>
    </row>
    <row r="8136" spans="1:14" s="434" customFormat="1">
      <c r="A8136" s="191"/>
      <c r="B8136" s="191"/>
      <c r="C8136" s="63"/>
      <c r="D8136" s="191"/>
      <c r="E8136" s="63"/>
      <c r="F8136" s="63"/>
      <c r="G8136" s="191"/>
      <c r="H8136" s="191"/>
      <c r="I8136" s="191"/>
      <c r="J8136" s="191"/>
      <c r="K8136" s="191"/>
      <c r="L8136" s="191"/>
      <c r="M8136" s="191"/>
      <c r="N8136" s="191"/>
    </row>
    <row r="8137" spans="1:14" s="434" customFormat="1">
      <c r="A8137" s="191"/>
      <c r="B8137" s="191"/>
      <c r="C8137" s="63"/>
      <c r="D8137" s="191"/>
      <c r="E8137" s="63"/>
      <c r="F8137" s="63"/>
      <c r="G8137" s="191"/>
      <c r="H8137" s="191"/>
      <c r="I8137" s="191"/>
      <c r="J8137" s="191"/>
      <c r="K8137" s="191"/>
      <c r="L8137" s="191"/>
      <c r="M8137" s="191"/>
      <c r="N8137" s="191"/>
    </row>
    <row r="8138" spans="1:14" s="434" customFormat="1">
      <c r="A8138" s="191"/>
      <c r="B8138" s="191"/>
      <c r="C8138" s="63"/>
      <c r="D8138" s="191"/>
      <c r="E8138" s="63"/>
      <c r="F8138" s="63"/>
      <c r="G8138" s="191"/>
      <c r="H8138" s="191"/>
      <c r="I8138" s="191"/>
      <c r="J8138" s="191"/>
      <c r="K8138" s="191"/>
      <c r="L8138" s="191"/>
      <c r="M8138" s="191"/>
      <c r="N8138" s="191"/>
    </row>
    <row r="8139" spans="1:14" s="434" customFormat="1">
      <c r="A8139" s="191"/>
      <c r="B8139" s="191"/>
      <c r="C8139" s="63"/>
      <c r="D8139" s="191"/>
      <c r="E8139" s="63"/>
      <c r="F8139" s="63"/>
      <c r="G8139" s="191"/>
      <c r="H8139" s="191"/>
      <c r="I8139" s="191"/>
      <c r="J8139" s="191"/>
      <c r="K8139" s="191"/>
      <c r="L8139" s="191"/>
      <c r="M8139" s="191"/>
      <c r="N8139" s="191"/>
    </row>
    <row r="8140" spans="1:14" s="434" customFormat="1">
      <c r="A8140" s="191"/>
      <c r="B8140" s="191"/>
      <c r="C8140" s="63"/>
      <c r="D8140" s="191"/>
      <c r="E8140" s="63"/>
      <c r="F8140" s="63"/>
      <c r="G8140" s="191"/>
      <c r="H8140" s="191"/>
      <c r="I8140" s="191"/>
      <c r="J8140" s="191"/>
      <c r="K8140" s="191"/>
      <c r="L8140" s="191"/>
      <c r="M8140" s="191"/>
      <c r="N8140" s="191"/>
    </row>
    <row r="8141" spans="1:14" s="434" customFormat="1">
      <c r="A8141" s="191"/>
      <c r="B8141" s="191"/>
      <c r="C8141" s="63"/>
      <c r="D8141" s="191"/>
      <c r="E8141" s="63"/>
      <c r="F8141" s="63"/>
      <c r="G8141" s="191"/>
      <c r="H8141" s="191"/>
      <c r="I8141" s="191"/>
      <c r="J8141" s="191"/>
      <c r="K8141" s="191"/>
      <c r="L8141" s="191"/>
      <c r="M8141" s="191"/>
      <c r="N8141" s="191"/>
    </row>
    <row r="8142" spans="1:14" s="434" customFormat="1">
      <c r="A8142" s="191"/>
      <c r="B8142" s="191"/>
      <c r="C8142" s="63"/>
      <c r="D8142" s="191"/>
      <c r="E8142" s="63"/>
      <c r="F8142" s="63"/>
      <c r="G8142" s="191"/>
      <c r="H8142" s="191"/>
      <c r="I8142" s="191"/>
      <c r="J8142" s="191"/>
      <c r="K8142" s="191"/>
      <c r="L8142" s="191"/>
      <c r="M8142" s="191"/>
      <c r="N8142" s="191"/>
    </row>
    <row r="8143" spans="1:14" s="434" customFormat="1">
      <c r="A8143" s="191"/>
      <c r="B8143" s="191"/>
      <c r="C8143" s="63"/>
      <c r="D8143" s="191"/>
      <c r="E8143" s="63"/>
      <c r="F8143" s="63"/>
      <c r="G8143" s="191"/>
      <c r="H8143" s="191"/>
      <c r="I8143" s="191"/>
      <c r="J8143" s="191"/>
      <c r="K8143" s="191"/>
      <c r="L8143" s="191"/>
      <c r="M8143" s="191"/>
      <c r="N8143" s="191"/>
    </row>
    <row r="8144" spans="1:14" s="434" customFormat="1">
      <c r="A8144" s="191"/>
      <c r="B8144" s="191"/>
      <c r="C8144" s="63"/>
      <c r="D8144" s="191"/>
      <c r="E8144" s="63"/>
      <c r="F8144" s="63"/>
      <c r="G8144" s="191"/>
      <c r="H8144" s="191"/>
      <c r="I8144" s="191"/>
      <c r="J8144" s="191"/>
      <c r="K8144" s="191"/>
      <c r="L8144" s="191"/>
      <c r="M8144" s="191"/>
      <c r="N8144" s="191"/>
    </row>
    <row r="8145" spans="1:14" s="434" customFormat="1">
      <c r="A8145" s="191"/>
      <c r="B8145" s="191"/>
      <c r="C8145" s="63"/>
      <c r="D8145" s="191"/>
      <c r="E8145" s="63"/>
      <c r="F8145" s="63"/>
      <c r="G8145" s="191"/>
      <c r="H8145" s="191"/>
      <c r="I8145" s="191"/>
      <c r="J8145" s="191"/>
      <c r="K8145" s="191"/>
      <c r="L8145" s="191"/>
      <c r="M8145" s="191"/>
      <c r="N8145" s="191"/>
    </row>
    <row r="8146" spans="1:14" s="434" customFormat="1">
      <c r="A8146" s="191"/>
      <c r="B8146" s="191"/>
      <c r="C8146" s="63"/>
      <c r="D8146" s="191"/>
      <c r="E8146" s="63"/>
      <c r="F8146" s="63"/>
      <c r="G8146" s="191"/>
      <c r="H8146" s="191"/>
      <c r="I8146" s="191"/>
      <c r="J8146" s="191"/>
      <c r="K8146" s="191"/>
      <c r="L8146" s="191"/>
      <c r="M8146" s="191"/>
      <c r="N8146" s="191"/>
    </row>
    <row r="8147" spans="1:14" s="434" customFormat="1">
      <c r="A8147" s="191"/>
      <c r="B8147" s="191"/>
      <c r="C8147" s="63"/>
      <c r="D8147" s="191"/>
      <c r="E8147" s="63"/>
      <c r="F8147" s="63"/>
      <c r="G8147" s="191"/>
      <c r="H8147" s="191"/>
      <c r="I8147" s="191"/>
      <c r="J8147" s="191"/>
      <c r="K8147" s="191"/>
      <c r="L8147" s="191"/>
      <c r="M8147" s="191"/>
      <c r="N8147" s="191"/>
    </row>
    <row r="8148" spans="1:14" s="434" customFormat="1">
      <c r="A8148" s="191"/>
      <c r="B8148" s="191"/>
      <c r="C8148" s="63"/>
      <c r="D8148" s="191"/>
      <c r="E8148" s="63"/>
      <c r="F8148" s="63"/>
      <c r="G8148" s="191"/>
      <c r="H8148" s="191"/>
      <c r="I8148" s="191"/>
      <c r="J8148" s="191"/>
      <c r="K8148" s="191"/>
      <c r="L8148" s="191"/>
      <c r="M8148" s="191"/>
      <c r="N8148" s="191"/>
    </row>
    <row r="8149" spans="1:14" s="434" customFormat="1">
      <c r="A8149" s="191"/>
      <c r="B8149" s="191"/>
      <c r="C8149" s="63"/>
      <c r="D8149" s="191"/>
      <c r="E8149" s="63"/>
      <c r="F8149" s="63"/>
      <c r="G8149" s="191"/>
      <c r="H8149" s="191"/>
      <c r="I8149" s="191"/>
      <c r="J8149" s="191"/>
      <c r="K8149" s="191"/>
      <c r="L8149" s="191"/>
      <c r="M8149" s="191"/>
      <c r="N8149" s="191"/>
    </row>
    <row r="8150" spans="1:14" s="434" customFormat="1">
      <c r="A8150" s="191"/>
      <c r="B8150" s="191"/>
      <c r="C8150" s="63"/>
      <c r="D8150" s="191"/>
      <c r="E8150" s="63"/>
      <c r="F8150" s="63"/>
      <c r="G8150" s="191"/>
      <c r="H8150" s="191"/>
      <c r="I8150" s="191"/>
      <c r="J8150" s="191"/>
      <c r="K8150" s="191"/>
      <c r="L8150" s="191"/>
      <c r="M8150" s="191"/>
      <c r="N8150" s="191"/>
    </row>
    <row r="8151" spans="1:14" s="434" customFormat="1">
      <c r="A8151" s="191"/>
      <c r="B8151" s="191"/>
      <c r="C8151" s="63"/>
      <c r="D8151" s="191"/>
      <c r="E8151" s="63"/>
      <c r="F8151" s="63"/>
      <c r="G8151" s="191"/>
      <c r="H8151" s="191"/>
      <c r="I8151" s="191"/>
      <c r="J8151" s="191"/>
      <c r="K8151" s="191"/>
      <c r="L8151" s="191"/>
      <c r="M8151" s="191"/>
      <c r="N8151" s="191"/>
    </row>
    <row r="8152" spans="1:14" s="434" customFormat="1">
      <c r="A8152" s="191"/>
      <c r="B8152" s="191"/>
      <c r="C8152" s="63"/>
      <c r="D8152" s="191"/>
      <c r="E8152" s="63"/>
      <c r="F8152" s="63"/>
      <c r="G8152" s="191"/>
      <c r="H8152" s="191"/>
      <c r="I8152" s="191"/>
      <c r="J8152" s="191"/>
      <c r="K8152" s="191"/>
      <c r="L8152" s="191"/>
      <c r="M8152" s="191"/>
      <c r="N8152" s="191"/>
    </row>
    <row r="8153" spans="1:14" s="434" customFormat="1">
      <c r="A8153" s="191"/>
      <c r="B8153" s="191"/>
      <c r="C8153" s="63"/>
      <c r="D8153" s="191"/>
      <c r="E8153" s="63"/>
      <c r="F8153" s="63"/>
      <c r="G8153" s="191"/>
      <c r="H8153" s="191"/>
      <c r="I8153" s="191"/>
      <c r="J8153" s="191"/>
      <c r="K8153" s="191"/>
      <c r="L8153" s="191"/>
      <c r="M8153" s="191"/>
      <c r="N8153" s="191"/>
    </row>
    <row r="8154" spans="1:14" s="434" customFormat="1">
      <c r="A8154" s="191"/>
      <c r="B8154" s="191"/>
      <c r="C8154" s="63"/>
      <c r="D8154" s="191"/>
      <c r="E8154" s="63"/>
      <c r="F8154" s="63"/>
      <c r="G8154" s="191"/>
      <c r="H8154" s="191"/>
      <c r="I8154" s="191"/>
      <c r="J8154" s="191"/>
      <c r="K8154" s="191"/>
      <c r="L8154" s="191"/>
      <c r="M8154" s="191"/>
      <c r="N8154" s="191"/>
    </row>
    <row r="8155" spans="1:14" s="434" customFormat="1">
      <c r="A8155" s="191"/>
      <c r="B8155" s="191"/>
      <c r="C8155" s="63"/>
      <c r="D8155" s="191"/>
      <c r="E8155" s="63"/>
      <c r="F8155" s="63"/>
      <c r="G8155" s="191"/>
      <c r="H8155" s="191"/>
      <c r="I8155" s="191"/>
      <c r="J8155" s="191"/>
      <c r="K8155" s="191"/>
      <c r="L8155" s="191"/>
      <c r="M8155" s="191"/>
      <c r="N8155" s="191"/>
    </row>
    <row r="8156" spans="1:14" s="434" customFormat="1">
      <c r="A8156" s="191"/>
      <c r="B8156" s="191"/>
      <c r="C8156" s="63"/>
      <c r="D8156" s="191"/>
      <c r="E8156" s="63"/>
      <c r="F8156" s="63"/>
      <c r="G8156" s="191"/>
      <c r="H8156" s="191"/>
      <c r="I8156" s="191"/>
      <c r="J8156" s="191"/>
      <c r="K8156" s="191"/>
      <c r="L8156" s="191"/>
      <c r="M8156" s="191"/>
      <c r="N8156" s="191"/>
    </row>
    <row r="8157" spans="1:14" s="434" customFormat="1">
      <c r="A8157" s="191"/>
      <c r="B8157" s="191"/>
      <c r="C8157" s="63"/>
      <c r="D8157" s="191"/>
      <c r="E8157" s="63"/>
      <c r="F8157" s="63"/>
      <c r="G8157" s="191"/>
      <c r="H8157" s="191"/>
      <c r="I8157" s="191"/>
      <c r="J8157" s="191"/>
      <c r="K8157" s="191"/>
      <c r="L8157" s="191"/>
      <c r="M8157" s="191"/>
      <c r="N8157" s="191"/>
    </row>
    <row r="8158" spans="1:14" s="434" customFormat="1">
      <c r="A8158" s="191"/>
      <c r="B8158" s="191"/>
      <c r="C8158" s="63"/>
      <c r="D8158" s="191"/>
      <c r="E8158" s="63"/>
      <c r="F8158" s="63"/>
      <c r="G8158" s="191"/>
      <c r="H8158" s="191"/>
      <c r="I8158" s="191"/>
      <c r="J8158" s="191"/>
      <c r="K8158" s="191"/>
      <c r="L8158" s="191"/>
      <c r="M8158" s="191"/>
      <c r="N8158" s="191"/>
    </row>
    <row r="8159" spans="1:14" s="434" customFormat="1">
      <c r="A8159" s="191"/>
      <c r="B8159" s="191"/>
      <c r="C8159" s="63"/>
      <c r="D8159" s="191"/>
      <c r="E8159" s="63"/>
      <c r="F8159" s="63"/>
      <c r="G8159" s="191"/>
      <c r="H8159" s="191"/>
      <c r="I8159" s="191"/>
      <c r="J8159" s="191"/>
      <c r="K8159" s="191"/>
      <c r="L8159" s="191"/>
      <c r="M8159" s="191"/>
      <c r="N8159" s="191"/>
    </row>
    <row r="8160" spans="1:14" s="434" customFormat="1">
      <c r="A8160" s="191"/>
      <c r="B8160" s="191"/>
      <c r="C8160" s="63"/>
      <c r="D8160" s="191"/>
      <c r="E8160" s="63"/>
      <c r="F8160" s="63"/>
      <c r="G8160" s="191"/>
      <c r="H8160" s="191"/>
      <c r="I8160" s="191"/>
      <c r="J8160" s="191"/>
      <c r="K8160" s="191"/>
      <c r="L8160" s="191"/>
      <c r="M8160" s="191"/>
      <c r="N8160" s="191"/>
    </row>
    <row r="8161" spans="1:14" s="434" customFormat="1">
      <c r="A8161" s="191"/>
      <c r="B8161" s="191"/>
      <c r="C8161" s="63"/>
      <c r="D8161" s="191"/>
      <c r="E8161" s="63"/>
      <c r="F8161" s="63"/>
      <c r="G8161" s="191"/>
      <c r="H8161" s="191"/>
      <c r="I8161" s="191"/>
      <c r="J8161" s="191"/>
      <c r="K8161" s="191"/>
      <c r="L8161" s="191"/>
      <c r="M8161" s="191"/>
      <c r="N8161" s="191"/>
    </row>
    <row r="8162" spans="1:14" s="434" customFormat="1">
      <c r="A8162" s="191"/>
      <c r="B8162" s="191"/>
      <c r="C8162" s="63"/>
      <c r="D8162" s="191"/>
      <c r="E8162" s="63"/>
      <c r="F8162" s="63"/>
      <c r="G8162" s="191"/>
      <c r="H8162" s="191"/>
      <c r="I8162" s="191"/>
      <c r="J8162" s="191"/>
      <c r="K8162" s="191"/>
      <c r="L8162" s="191"/>
      <c r="M8162" s="191"/>
      <c r="N8162" s="191"/>
    </row>
    <row r="8163" spans="1:14" s="434" customFormat="1">
      <c r="A8163" s="191"/>
      <c r="B8163" s="191"/>
      <c r="C8163" s="63"/>
      <c r="D8163" s="191"/>
      <c r="E8163" s="63"/>
      <c r="F8163" s="63"/>
      <c r="G8163" s="191"/>
      <c r="H8163" s="191"/>
      <c r="I8163" s="191"/>
      <c r="J8163" s="191"/>
      <c r="K8163" s="191"/>
      <c r="L8163" s="191"/>
      <c r="M8163" s="191"/>
      <c r="N8163" s="191"/>
    </row>
    <row r="8164" spans="1:14" s="434" customFormat="1">
      <c r="A8164" s="191"/>
      <c r="B8164" s="191"/>
      <c r="C8164" s="63"/>
      <c r="D8164" s="191"/>
      <c r="E8164" s="63"/>
      <c r="F8164" s="63"/>
      <c r="G8164" s="191"/>
      <c r="H8164" s="191"/>
      <c r="I8164" s="191"/>
      <c r="J8164" s="191"/>
      <c r="K8164" s="191"/>
      <c r="L8164" s="191"/>
      <c r="M8164" s="191"/>
      <c r="N8164" s="191"/>
    </row>
    <row r="8165" spans="1:14" s="434" customFormat="1">
      <c r="A8165" s="191"/>
      <c r="B8165" s="191"/>
      <c r="C8165" s="63"/>
      <c r="D8165" s="191"/>
      <c r="E8165" s="63"/>
      <c r="F8165" s="63"/>
      <c r="G8165" s="191"/>
      <c r="H8165" s="191"/>
      <c r="I8165" s="191"/>
      <c r="J8165" s="191"/>
      <c r="K8165" s="191"/>
      <c r="L8165" s="191"/>
      <c r="M8165" s="191"/>
      <c r="N8165" s="191"/>
    </row>
    <row r="8166" spans="1:14" s="434" customFormat="1">
      <c r="A8166" s="191"/>
      <c r="B8166" s="191"/>
      <c r="C8166" s="63"/>
      <c r="D8166" s="191"/>
      <c r="E8166" s="63"/>
      <c r="F8166" s="63"/>
      <c r="G8166" s="191"/>
      <c r="H8166" s="191"/>
      <c r="I8166" s="191"/>
      <c r="J8166" s="191"/>
      <c r="K8166" s="191"/>
      <c r="L8166" s="191"/>
      <c r="M8166" s="191"/>
      <c r="N8166" s="191"/>
    </row>
    <row r="8167" spans="1:14" s="434" customFormat="1">
      <c r="A8167" s="191"/>
      <c r="B8167" s="191"/>
      <c r="C8167" s="63"/>
      <c r="D8167" s="191"/>
      <c r="E8167" s="63"/>
      <c r="F8167" s="63"/>
      <c r="G8167" s="191"/>
      <c r="H8167" s="191"/>
      <c r="I8167" s="191"/>
      <c r="J8167" s="191"/>
      <c r="K8167" s="191"/>
      <c r="L8167" s="191"/>
      <c r="M8167" s="191"/>
      <c r="N8167" s="191"/>
    </row>
    <row r="8168" spans="1:14" s="434" customFormat="1">
      <c r="A8168" s="191"/>
      <c r="B8168" s="191"/>
      <c r="C8168" s="63"/>
      <c r="D8168" s="191"/>
      <c r="E8168" s="63"/>
      <c r="F8168" s="63"/>
      <c r="G8168" s="191"/>
      <c r="H8168" s="191"/>
      <c r="I8168" s="191"/>
      <c r="J8168" s="191"/>
      <c r="K8168" s="191"/>
      <c r="L8168" s="191"/>
      <c r="M8168" s="191"/>
      <c r="N8168" s="191"/>
    </row>
    <row r="8169" spans="1:14" s="434" customFormat="1">
      <c r="A8169" s="191"/>
      <c r="B8169" s="191"/>
      <c r="C8169" s="63"/>
      <c r="D8169" s="191"/>
      <c r="E8169" s="63"/>
      <c r="F8169" s="63"/>
      <c r="G8169" s="191"/>
      <c r="H8169" s="191"/>
      <c r="I8169" s="191"/>
      <c r="J8169" s="191"/>
      <c r="K8169" s="191"/>
      <c r="L8169" s="191"/>
      <c r="M8169" s="191"/>
      <c r="N8169" s="191"/>
    </row>
    <row r="8170" spans="1:14" s="434" customFormat="1">
      <c r="A8170" s="191"/>
      <c r="B8170" s="191"/>
      <c r="C8170" s="63"/>
      <c r="D8170" s="191"/>
      <c r="E8170" s="63"/>
      <c r="F8170" s="63"/>
      <c r="G8170" s="191"/>
      <c r="H8170" s="191"/>
      <c r="I8170" s="191"/>
      <c r="J8170" s="191"/>
      <c r="K8170" s="191"/>
      <c r="L8170" s="191"/>
      <c r="M8170" s="191"/>
      <c r="N8170" s="191"/>
    </row>
    <row r="8171" spans="1:14" s="434" customFormat="1">
      <c r="A8171" s="191"/>
      <c r="B8171" s="191"/>
      <c r="C8171" s="63"/>
      <c r="D8171" s="191"/>
      <c r="E8171" s="63"/>
      <c r="F8171" s="63"/>
      <c r="G8171" s="191"/>
      <c r="H8171" s="191"/>
      <c r="I8171" s="191"/>
      <c r="J8171" s="191"/>
      <c r="K8171" s="191"/>
      <c r="L8171" s="191"/>
      <c r="M8171" s="191"/>
      <c r="N8171" s="191"/>
    </row>
    <row r="8172" spans="1:14" s="434" customFormat="1">
      <c r="A8172" s="191"/>
      <c r="B8172" s="191"/>
      <c r="C8172" s="63"/>
      <c r="D8172" s="191"/>
      <c r="E8172" s="63"/>
      <c r="F8172" s="63"/>
      <c r="G8172" s="191"/>
      <c r="H8172" s="191"/>
      <c r="I8172" s="191"/>
      <c r="J8172" s="191"/>
      <c r="K8172" s="191"/>
      <c r="L8172" s="191"/>
      <c r="M8172" s="191"/>
      <c r="N8172" s="191"/>
    </row>
    <row r="8173" spans="1:14" s="434" customFormat="1">
      <c r="A8173" s="191"/>
      <c r="B8173" s="191"/>
      <c r="C8173" s="63"/>
      <c r="D8173" s="191"/>
      <c r="E8173" s="63"/>
      <c r="F8173" s="63"/>
      <c r="G8173" s="191"/>
      <c r="H8173" s="191"/>
      <c r="I8173" s="191"/>
      <c r="J8173" s="191"/>
      <c r="K8173" s="191"/>
      <c r="L8173" s="191"/>
      <c r="M8173" s="191"/>
      <c r="N8173" s="191"/>
    </row>
    <row r="8174" spans="1:14" s="434" customFormat="1">
      <c r="A8174" s="191"/>
      <c r="B8174" s="191"/>
      <c r="C8174" s="63"/>
      <c r="D8174" s="191"/>
      <c r="E8174" s="63"/>
      <c r="F8174" s="63"/>
      <c r="G8174" s="191"/>
      <c r="H8174" s="191"/>
      <c r="I8174" s="191"/>
      <c r="J8174" s="191"/>
      <c r="K8174" s="191"/>
      <c r="L8174" s="191"/>
      <c r="M8174" s="191"/>
      <c r="N8174" s="191"/>
    </row>
    <row r="8175" spans="1:14" s="434" customFormat="1">
      <c r="A8175" s="191"/>
      <c r="B8175" s="191"/>
      <c r="C8175" s="63"/>
      <c r="D8175" s="191"/>
      <c r="E8175" s="63"/>
      <c r="F8175" s="63"/>
      <c r="G8175" s="191"/>
      <c r="H8175" s="191"/>
      <c r="I8175" s="191"/>
      <c r="J8175" s="191"/>
      <c r="K8175" s="191"/>
      <c r="L8175" s="191"/>
      <c r="M8175" s="191"/>
      <c r="N8175" s="191"/>
    </row>
    <row r="8176" spans="1:14" s="434" customFormat="1">
      <c r="A8176" s="191"/>
      <c r="B8176" s="191"/>
      <c r="C8176" s="63"/>
      <c r="D8176" s="191"/>
      <c r="E8176" s="63"/>
      <c r="F8176" s="63"/>
      <c r="G8176" s="191"/>
      <c r="H8176" s="191"/>
      <c r="I8176" s="191"/>
      <c r="J8176" s="191"/>
      <c r="K8176" s="191"/>
      <c r="L8176" s="191"/>
      <c r="M8176" s="191"/>
      <c r="N8176" s="191"/>
    </row>
    <row r="8177" spans="1:14" s="434" customFormat="1">
      <c r="A8177" s="191"/>
      <c r="B8177" s="191"/>
      <c r="C8177" s="63"/>
      <c r="D8177" s="191"/>
      <c r="E8177" s="63"/>
      <c r="F8177" s="63"/>
      <c r="G8177" s="191"/>
      <c r="H8177" s="191"/>
      <c r="I8177" s="191"/>
      <c r="J8177" s="191"/>
      <c r="K8177" s="191"/>
      <c r="L8177" s="191"/>
      <c r="M8177" s="191"/>
      <c r="N8177" s="191"/>
    </row>
    <row r="8178" spans="1:14" s="434" customFormat="1">
      <c r="A8178" s="191"/>
      <c r="B8178" s="191"/>
      <c r="C8178" s="63"/>
      <c r="D8178" s="191"/>
      <c r="E8178" s="63"/>
      <c r="F8178" s="63"/>
      <c r="G8178" s="191"/>
      <c r="H8178" s="191"/>
      <c r="I8178" s="191"/>
      <c r="J8178" s="191"/>
      <c r="K8178" s="191"/>
      <c r="L8178" s="191"/>
      <c r="M8178" s="191"/>
      <c r="N8178" s="191"/>
    </row>
    <row r="8179" spans="1:14" s="434" customFormat="1">
      <c r="A8179" s="191"/>
      <c r="B8179" s="191"/>
      <c r="C8179" s="63"/>
      <c r="D8179" s="191"/>
      <c r="E8179" s="63"/>
      <c r="F8179" s="63"/>
      <c r="G8179" s="191"/>
      <c r="H8179" s="191"/>
      <c r="I8179" s="191"/>
      <c r="J8179" s="191"/>
      <c r="K8179" s="191"/>
      <c r="L8179" s="191"/>
      <c r="M8179" s="191"/>
      <c r="N8179" s="191"/>
    </row>
    <row r="8180" spans="1:14" s="434" customFormat="1">
      <c r="A8180" s="191"/>
      <c r="B8180" s="191"/>
      <c r="C8180" s="63"/>
      <c r="D8180" s="191"/>
      <c r="E8180" s="63"/>
      <c r="F8180" s="63"/>
      <c r="G8180" s="191"/>
      <c r="H8180" s="191"/>
      <c r="I8180" s="191"/>
      <c r="J8180" s="191"/>
      <c r="K8180" s="191"/>
      <c r="L8180" s="191"/>
      <c r="M8180" s="191"/>
      <c r="N8180" s="191"/>
    </row>
    <row r="8181" spans="1:14" s="434" customFormat="1">
      <c r="A8181" s="191"/>
      <c r="B8181" s="191"/>
      <c r="C8181" s="63"/>
      <c r="D8181" s="191"/>
      <c r="E8181" s="63"/>
      <c r="F8181" s="63"/>
      <c r="G8181" s="191"/>
      <c r="H8181" s="191"/>
      <c r="I8181" s="191"/>
      <c r="J8181" s="191"/>
      <c r="K8181" s="191"/>
      <c r="L8181" s="191"/>
      <c r="M8181" s="191"/>
      <c r="N8181" s="191"/>
    </row>
    <row r="8182" spans="1:14" s="434" customFormat="1">
      <c r="A8182" s="191"/>
      <c r="B8182" s="191"/>
      <c r="C8182" s="63"/>
      <c r="D8182" s="191"/>
      <c r="E8182" s="63"/>
      <c r="F8182" s="63"/>
      <c r="G8182" s="191"/>
      <c r="H8182" s="191"/>
      <c r="I8182" s="191"/>
      <c r="J8182" s="191"/>
      <c r="K8182" s="191"/>
      <c r="L8182" s="191"/>
      <c r="M8182" s="191"/>
      <c r="N8182" s="191"/>
    </row>
    <row r="8183" spans="1:14" s="434" customFormat="1">
      <c r="A8183" s="191"/>
      <c r="B8183" s="191"/>
      <c r="C8183" s="63"/>
      <c r="D8183" s="191"/>
      <c r="E8183" s="63"/>
      <c r="F8183" s="63"/>
      <c r="G8183" s="191"/>
      <c r="H8183" s="191"/>
      <c r="I8183" s="191"/>
      <c r="J8183" s="191"/>
      <c r="K8183" s="191"/>
      <c r="L8183" s="191"/>
      <c r="M8183" s="191"/>
      <c r="N8183" s="191"/>
    </row>
    <row r="8184" spans="1:14" s="434" customFormat="1">
      <c r="A8184" s="191"/>
      <c r="B8184" s="191"/>
      <c r="C8184" s="63"/>
      <c r="D8184" s="191"/>
      <c r="E8184" s="63"/>
      <c r="F8184" s="63"/>
      <c r="G8184" s="191"/>
      <c r="H8184" s="191"/>
      <c r="I8184" s="191"/>
      <c r="J8184" s="191"/>
      <c r="K8184" s="191"/>
      <c r="L8184" s="191"/>
      <c r="M8184" s="191"/>
      <c r="N8184" s="191"/>
    </row>
    <row r="8185" spans="1:14" s="434" customFormat="1">
      <c r="A8185" s="191"/>
      <c r="B8185" s="191"/>
      <c r="C8185" s="63"/>
      <c r="D8185" s="191"/>
      <c r="E8185" s="63"/>
      <c r="F8185" s="63"/>
      <c r="G8185" s="191"/>
      <c r="H8185" s="191"/>
      <c r="I8185" s="191"/>
      <c r="J8185" s="191"/>
      <c r="K8185" s="191"/>
      <c r="L8185" s="191"/>
      <c r="M8185" s="191"/>
      <c r="N8185" s="191"/>
    </row>
    <row r="8186" spans="1:14" s="434" customFormat="1">
      <c r="A8186" s="191"/>
      <c r="B8186" s="191"/>
      <c r="C8186" s="63"/>
      <c r="D8186" s="191"/>
      <c r="E8186" s="63"/>
      <c r="F8186" s="63"/>
      <c r="G8186" s="191"/>
      <c r="H8186" s="191"/>
      <c r="I8186" s="191"/>
      <c r="J8186" s="191"/>
      <c r="K8186" s="191"/>
      <c r="L8186" s="191"/>
      <c r="M8186" s="191"/>
      <c r="N8186" s="191"/>
    </row>
    <row r="8187" spans="1:14" s="434" customFormat="1">
      <c r="A8187" s="191"/>
      <c r="B8187" s="191"/>
      <c r="C8187" s="63"/>
      <c r="D8187" s="191"/>
      <c r="E8187" s="63"/>
      <c r="F8187" s="63"/>
      <c r="G8187" s="191"/>
      <c r="H8187" s="191"/>
      <c r="I8187" s="191"/>
      <c r="J8187" s="191"/>
      <c r="K8187" s="191"/>
      <c r="L8187" s="191"/>
      <c r="M8187" s="191"/>
      <c r="N8187" s="191"/>
    </row>
    <row r="8188" spans="1:14" s="434" customFormat="1">
      <c r="A8188" s="191"/>
      <c r="B8188" s="191"/>
      <c r="C8188" s="63"/>
      <c r="D8188" s="191"/>
      <c r="E8188" s="63"/>
      <c r="F8188" s="63"/>
      <c r="G8188" s="191"/>
      <c r="H8188" s="191"/>
      <c r="I8188" s="191"/>
      <c r="J8188" s="191"/>
      <c r="K8188" s="191"/>
      <c r="L8188" s="191"/>
      <c r="M8188" s="191"/>
      <c r="N8188" s="191"/>
    </row>
    <row r="8189" spans="1:14" s="434" customFormat="1">
      <c r="A8189" s="191"/>
      <c r="B8189" s="191"/>
      <c r="C8189" s="63"/>
      <c r="D8189" s="191"/>
      <c r="E8189" s="63"/>
      <c r="F8189" s="63"/>
      <c r="G8189" s="191"/>
      <c r="H8189" s="191"/>
      <c r="I8189" s="191"/>
      <c r="J8189" s="191"/>
      <c r="K8189" s="191"/>
      <c r="L8189" s="191"/>
      <c r="M8189" s="191"/>
      <c r="N8189" s="191"/>
    </row>
    <row r="8190" spans="1:14" s="434" customFormat="1">
      <c r="A8190" s="191"/>
      <c r="B8190" s="191"/>
      <c r="C8190" s="63"/>
      <c r="D8190" s="191"/>
      <c r="E8190" s="63"/>
      <c r="F8190" s="63"/>
      <c r="G8190" s="191"/>
      <c r="H8190" s="191"/>
      <c r="I8190" s="191"/>
      <c r="J8190" s="191"/>
      <c r="K8190" s="191"/>
      <c r="L8190" s="191"/>
      <c r="M8190" s="191"/>
      <c r="N8190" s="191"/>
    </row>
    <row r="8191" spans="1:14" s="434" customFormat="1">
      <c r="A8191" s="191"/>
      <c r="B8191" s="191"/>
      <c r="C8191" s="63"/>
      <c r="D8191" s="191"/>
      <c r="E8191" s="63"/>
      <c r="F8191" s="63"/>
      <c r="G8191" s="191"/>
      <c r="H8191" s="191"/>
      <c r="I8191" s="191"/>
      <c r="J8191" s="191"/>
      <c r="K8191" s="191"/>
      <c r="L8191" s="191"/>
      <c r="M8191" s="191"/>
      <c r="N8191" s="191"/>
    </row>
    <row r="8192" spans="1:14" s="434" customFormat="1">
      <c r="A8192" s="191"/>
      <c r="B8192" s="191"/>
      <c r="C8192" s="63"/>
      <c r="D8192" s="191"/>
      <c r="E8192" s="63"/>
      <c r="F8192" s="63"/>
      <c r="G8192" s="191"/>
      <c r="H8192" s="191"/>
      <c r="I8192" s="191"/>
      <c r="J8192" s="191"/>
      <c r="K8192" s="191"/>
      <c r="L8192" s="191"/>
      <c r="M8192" s="191"/>
      <c r="N8192" s="191"/>
    </row>
    <row r="8193" spans="1:14" s="434" customFormat="1">
      <c r="A8193" s="191"/>
      <c r="B8193" s="191"/>
      <c r="C8193" s="63"/>
      <c r="D8193" s="191"/>
      <c r="E8193" s="63"/>
      <c r="F8193" s="63"/>
      <c r="G8193" s="191"/>
      <c r="H8193" s="191"/>
      <c r="I8193" s="191"/>
      <c r="J8193" s="191"/>
      <c r="K8193" s="191"/>
      <c r="L8193" s="191"/>
      <c r="M8193" s="191"/>
      <c r="N8193" s="191"/>
    </row>
    <row r="8194" spans="1:14" s="434" customFormat="1">
      <c r="A8194" s="191"/>
      <c r="B8194" s="191"/>
      <c r="C8194" s="63"/>
      <c r="D8194" s="191"/>
      <c r="E8194" s="63"/>
      <c r="F8194" s="63"/>
      <c r="G8194" s="191"/>
      <c r="H8194" s="191"/>
      <c r="I8194" s="191"/>
      <c r="J8194" s="191"/>
      <c r="K8194" s="191"/>
      <c r="L8194" s="191"/>
      <c r="M8194" s="191"/>
      <c r="N8194" s="191"/>
    </row>
    <row r="8195" spans="1:14" s="434" customFormat="1">
      <c r="A8195" s="191"/>
      <c r="B8195" s="191"/>
      <c r="C8195" s="63"/>
      <c r="D8195" s="191"/>
      <c r="E8195" s="63"/>
      <c r="F8195" s="63"/>
      <c r="G8195" s="191"/>
      <c r="H8195" s="191"/>
      <c r="I8195" s="191"/>
      <c r="J8195" s="191"/>
      <c r="K8195" s="191"/>
      <c r="L8195" s="191"/>
      <c r="M8195" s="191"/>
      <c r="N8195" s="191"/>
    </row>
    <row r="8196" spans="1:14" s="434" customFormat="1">
      <c r="A8196" s="191"/>
      <c r="B8196" s="191"/>
      <c r="C8196" s="63"/>
      <c r="D8196" s="191"/>
      <c r="E8196" s="63"/>
      <c r="F8196" s="63"/>
      <c r="G8196" s="191"/>
      <c r="H8196" s="191"/>
      <c r="I8196" s="191"/>
      <c r="J8196" s="191"/>
      <c r="K8196" s="191"/>
      <c r="L8196" s="191"/>
      <c r="M8196" s="191"/>
      <c r="N8196" s="191"/>
    </row>
    <row r="8197" spans="1:14" s="434" customFormat="1">
      <c r="A8197" s="191"/>
      <c r="B8197" s="191"/>
      <c r="C8197" s="63"/>
      <c r="D8197" s="191"/>
      <c r="E8197" s="63"/>
      <c r="F8197" s="63"/>
      <c r="G8197" s="191"/>
      <c r="H8197" s="191"/>
      <c r="I8197" s="191"/>
      <c r="J8197" s="191"/>
      <c r="K8197" s="191"/>
      <c r="L8197" s="191"/>
      <c r="M8197" s="191"/>
      <c r="N8197" s="191"/>
    </row>
    <row r="8198" spans="1:14" s="434" customFormat="1">
      <c r="A8198" s="191"/>
      <c r="B8198" s="191"/>
      <c r="C8198" s="63"/>
      <c r="D8198" s="191"/>
      <c r="E8198" s="63"/>
      <c r="F8198" s="63"/>
      <c r="G8198" s="191"/>
      <c r="H8198" s="191"/>
      <c r="I8198" s="191"/>
      <c r="J8198" s="191"/>
      <c r="K8198" s="191"/>
      <c r="L8198" s="191"/>
      <c r="M8198" s="191"/>
      <c r="N8198" s="191"/>
    </row>
    <row r="8199" spans="1:14" s="434" customFormat="1">
      <c r="A8199" s="191"/>
      <c r="B8199" s="191"/>
      <c r="C8199" s="63"/>
      <c r="D8199" s="191"/>
      <c r="E8199" s="63"/>
      <c r="F8199" s="63"/>
      <c r="G8199" s="191"/>
      <c r="H8199" s="191"/>
      <c r="I8199" s="191"/>
      <c r="J8199" s="191"/>
      <c r="K8199" s="191"/>
      <c r="L8199" s="191"/>
      <c r="M8199" s="191"/>
      <c r="N8199" s="191"/>
    </row>
    <row r="8200" spans="1:14" s="434" customFormat="1">
      <c r="A8200" s="191"/>
      <c r="B8200" s="191"/>
      <c r="C8200" s="63"/>
      <c r="D8200" s="191"/>
      <c r="E8200" s="63"/>
      <c r="F8200" s="63"/>
      <c r="G8200" s="191"/>
      <c r="H8200" s="191"/>
      <c r="I8200" s="191"/>
      <c r="J8200" s="191"/>
      <c r="K8200" s="191"/>
      <c r="L8200" s="191"/>
      <c r="M8200" s="191"/>
      <c r="N8200" s="191"/>
    </row>
    <row r="8201" spans="1:14" s="434" customFormat="1">
      <c r="A8201" s="191"/>
      <c r="B8201" s="191"/>
      <c r="C8201" s="63"/>
      <c r="D8201" s="191"/>
      <c r="E8201" s="63"/>
      <c r="F8201" s="63"/>
      <c r="G8201" s="191"/>
      <c r="H8201" s="191"/>
      <c r="I8201" s="191"/>
      <c r="J8201" s="191"/>
      <c r="K8201" s="191"/>
      <c r="L8201" s="191"/>
      <c r="M8201" s="191"/>
      <c r="N8201" s="191"/>
    </row>
    <row r="8202" spans="1:14" s="434" customFormat="1">
      <c r="A8202" s="191"/>
      <c r="B8202" s="191"/>
      <c r="C8202" s="63"/>
      <c r="D8202" s="191"/>
      <c r="E8202" s="63"/>
      <c r="F8202" s="63"/>
      <c r="G8202" s="191"/>
      <c r="H8202" s="191"/>
      <c r="I8202" s="191"/>
      <c r="J8202" s="191"/>
      <c r="K8202" s="191"/>
      <c r="L8202" s="191"/>
      <c r="M8202" s="191"/>
      <c r="N8202" s="191"/>
    </row>
    <row r="8203" spans="1:14" s="434" customFormat="1">
      <c r="A8203" s="191"/>
      <c r="B8203" s="191"/>
      <c r="C8203" s="63"/>
      <c r="D8203" s="191"/>
      <c r="E8203" s="63"/>
      <c r="F8203" s="63"/>
      <c r="G8203" s="191"/>
      <c r="H8203" s="191"/>
      <c r="I8203" s="191"/>
      <c r="J8203" s="191"/>
      <c r="K8203" s="191"/>
      <c r="L8203" s="191"/>
      <c r="M8203" s="191"/>
      <c r="N8203" s="191"/>
    </row>
    <row r="8204" spans="1:14" s="434" customFormat="1">
      <c r="A8204" s="191"/>
      <c r="B8204" s="191"/>
      <c r="C8204" s="63"/>
      <c r="D8204" s="191"/>
      <c r="E8204" s="63"/>
      <c r="F8204" s="63"/>
      <c r="G8204" s="191"/>
      <c r="H8204" s="191"/>
      <c r="I8204" s="191"/>
      <c r="J8204" s="191"/>
      <c r="K8204" s="191"/>
      <c r="L8204" s="191"/>
      <c r="M8204" s="191"/>
      <c r="N8204" s="191"/>
    </row>
    <row r="8205" spans="1:14" s="434" customFormat="1">
      <c r="A8205" s="191"/>
      <c r="B8205" s="191"/>
      <c r="C8205" s="63"/>
      <c r="D8205" s="191"/>
      <c r="E8205" s="63"/>
      <c r="F8205" s="63"/>
      <c r="G8205" s="191"/>
      <c r="H8205" s="191"/>
      <c r="I8205" s="191"/>
      <c r="J8205" s="191"/>
      <c r="K8205" s="191"/>
      <c r="L8205" s="191"/>
      <c r="M8205" s="191"/>
      <c r="N8205" s="191"/>
    </row>
    <row r="8206" spans="1:14" s="434" customFormat="1">
      <c r="A8206" s="191"/>
      <c r="B8206" s="191"/>
      <c r="C8206" s="63"/>
      <c r="D8206" s="191"/>
      <c r="E8206" s="63"/>
      <c r="F8206" s="63"/>
      <c r="G8206" s="191"/>
      <c r="H8206" s="191"/>
      <c r="I8206" s="191"/>
      <c r="J8206" s="191"/>
      <c r="K8206" s="191"/>
      <c r="L8206" s="191"/>
      <c r="M8206" s="191"/>
      <c r="N8206" s="191"/>
    </row>
    <row r="8207" spans="1:14" s="434" customFormat="1">
      <c r="A8207" s="191"/>
      <c r="B8207" s="191"/>
      <c r="C8207" s="63"/>
      <c r="D8207" s="191"/>
      <c r="E8207" s="63"/>
      <c r="F8207" s="63"/>
      <c r="G8207" s="191"/>
      <c r="H8207" s="191"/>
      <c r="I8207" s="191"/>
      <c r="J8207" s="191"/>
      <c r="K8207" s="191"/>
      <c r="L8207" s="191"/>
      <c r="M8207" s="191"/>
      <c r="N8207" s="191"/>
    </row>
    <row r="8208" spans="1:14" s="434" customFormat="1">
      <c r="A8208" s="191"/>
      <c r="B8208" s="191"/>
      <c r="C8208" s="63"/>
      <c r="D8208" s="191"/>
      <c r="E8208" s="63"/>
      <c r="F8208" s="63"/>
      <c r="G8208" s="191"/>
      <c r="H8208" s="191"/>
      <c r="I8208" s="191"/>
      <c r="J8208" s="191"/>
      <c r="K8208" s="191"/>
      <c r="L8208" s="191"/>
      <c r="M8208" s="191"/>
      <c r="N8208" s="191"/>
    </row>
    <row r="8209" spans="1:14" s="434" customFormat="1">
      <c r="A8209" s="191"/>
      <c r="B8209" s="191"/>
      <c r="C8209" s="63"/>
      <c r="D8209" s="191"/>
      <c r="E8209" s="63"/>
      <c r="F8209" s="63"/>
      <c r="G8209" s="191"/>
      <c r="H8209" s="191"/>
      <c r="I8209" s="191"/>
      <c r="J8209" s="191"/>
      <c r="K8209" s="191"/>
      <c r="L8209" s="191"/>
      <c r="M8209" s="191"/>
      <c r="N8209" s="191"/>
    </row>
    <row r="8210" spans="1:14" s="434" customFormat="1">
      <c r="A8210" s="191"/>
      <c r="B8210" s="191"/>
      <c r="C8210" s="63"/>
      <c r="D8210" s="191"/>
      <c r="E8210" s="63"/>
      <c r="F8210" s="63"/>
      <c r="G8210" s="191"/>
      <c r="H8210" s="191"/>
      <c r="I8210" s="191"/>
      <c r="J8210" s="191"/>
      <c r="K8210" s="191"/>
      <c r="L8210" s="191"/>
      <c r="M8210" s="191"/>
      <c r="N8210" s="191"/>
    </row>
    <row r="8211" spans="1:14" s="434" customFormat="1">
      <c r="A8211" s="191"/>
      <c r="B8211" s="191"/>
      <c r="C8211" s="63"/>
      <c r="D8211" s="191"/>
      <c r="E8211" s="63"/>
      <c r="F8211" s="63"/>
      <c r="G8211" s="191"/>
      <c r="H8211" s="191"/>
      <c r="I8211" s="191"/>
      <c r="J8211" s="191"/>
      <c r="K8211" s="191"/>
      <c r="L8211" s="191"/>
      <c r="M8211" s="191"/>
      <c r="N8211" s="191"/>
    </row>
    <row r="8212" spans="1:14" s="434" customFormat="1">
      <c r="A8212" s="191"/>
      <c r="B8212" s="191"/>
      <c r="C8212" s="63"/>
      <c r="D8212" s="191"/>
      <c r="E8212" s="63"/>
      <c r="F8212" s="63"/>
      <c r="G8212" s="191"/>
      <c r="H8212" s="191"/>
      <c r="I8212" s="191"/>
      <c r="J8212" s="191"/>
      <c r="K8212" s="191"/>
      <c r="L8212" s="191"/>
      <c r="M8212" s="191"/>
      <c r="N8212" s="191"/>
    </row>
    <row r="8213" spans="1:14" s="434" customFormat="1">
      <c r="A8213" s="191"/>
      <c r="B8213" s="191"/>
      <c r="C8213" s="63"/>
      <c r="D8213" s="191"/>
      <c r="E8213" s="63"/>
      <c r="F8213" s="63"/>
      <c r="G8213" s="191"/>
      <c r="H8213" s="191"/>
      <c r="I8213" s="191"/>
      <c r="J8213" s="191"/>
      <c r="K8213" s="191"/>
      <c r="L8213" s="191"/>
      <c r="M8213" s="191"/>
      <c r="N8213" s="191"/>
    </row>
    <row r="8214" spans="1:14" s="434" customFormat="1">
      <c r="A8214" s="191"/>
      <c r="B8214" s="191"/>
      <c r="C8214" s="63"/>
      <c r="D8214" s="191"/>
      <c r="E8214" s="63"/>
      <c r="F8214" s="63"/>
      <c r="G8214" s="191"/>
      <c r="H8214" s="191"/>
      <c r="I8214" s="191"/>
      <c r="J8214" s="191"/>
      <c r="K8214" s="191"/>
      <c r="L8214" s="191"/>
      <c r="M8214" s="191"/>
      <c r="N8214" s="191"/>
    </row>
    <row r="8215" spans="1:14" s="434" customFormat="1">
      <c r="A8215" s="191"/>
      <c r="B8215" s="191"/>
      <c r="C8215" s="63"/>
      <c r="D8215" s="191"/>
      <c r="E8215" s="63"/>
      <c r="F8215" s="63"/>
      <c r="G8215" s="191"/>
      <c r="H8215" s="191"/>
      <c r="I8215" s="191"/>
      <c r="J8215" s="191"/>
      <c r="K8215" s="191"/>
      <c r="L8215" s="191"/>
      <c r="M8215" s="191"/>
      <c r="N8215" s="191"/>
    </row>
    <row r="8216" spans="1:14" s="434" customFormat="1">
      <c r="A8216" s="191"/>
      <c r="B8216" s="191"/>
      <c r="C8216" s="63"/>
      <c r="D8216" s="191"/>
      <c r="E8216" s="63"/>
      <c r="F8216" s="63"/>
      <c r="G8216" s="191"/>
      <c r="H8216" s="191"/>
      <c r="I8216" s="191"/>
      <c r="J8216" s="191"/>
      <c r="K8216" s="191"/>
      <c r="L8216" s="191"/>
      <c r="M8216" s="191"/>
      <c r="N8216" s="191"/>
    </row>
    <row r="8217" spans="1:14" s="434" customFormat="1">
      <c r="A8217" s="191"/>
      <c r="B8217" s="191"/>
      <c r="C8217" s="63"/>
      <c r="D8217" s="191"/>
      <c r="E8217" s="63"/>
      <c r="F8217" s="63"/>
      <c r="G8217" s="191"/>
      <c r="H8217" s="191"/>
      <c r="I8217" s="191"/>
      <c r="J8217" s="191"/>
      <c r="K8217" s="191"/>
      <c r="L8217" s="191"/>
      <c r="M8217" s="191"/>
      <c r="N8217" s="191"/>
    </row>
    <row r="8218" spans="1:14" s="434" customFormat="1">
      <c r="A8218" s="191"/>
      <c r="B8218" s="191"/>
      <c r="C8218" s="63"/>
      <c r="D8218" s="191"/>
      <c r="E8218" s="63"/>
      <c r="F8218" s="63"/>
      <c r="G8218" s="191"/>
      <c r="H8218" s="191"/>
      <c r="I8218" s="191"/>
      <c r="J8218" s="191"/>
      <c r="K8218" s="191"/>
      <c r="L8218" s="191"/>
      <c r="M8218" s="191"/>
      <c r="N8218" s="191"/>
    </row>
    <row r="8219" spans="1:14" s="434" customFormat="1">
      <c r="A8219" s="191"/>
      <c r="B8219" s="191"/>
      <c r="C8219" s="63"/>
      <c r="D8219" s="191"/>
      <c r="E8219" s="63"/>
      <c r="F8219" s="63"/>
      <c r="G8219" s="191"/>
      <c r="H8219" s="191"/>
      <c r="I8219" s="191"/>
      <c r="J8219" s="191"/>
      <c r="K8219" s="191"/>
      <c r="L8219" s="191"/>
      <c r="M8219" s="191"/>
      <c r="N8219" s="191"/>
    </row>
    <row r="8220" spans="1:14" s="434" customFormat="1">
      <c r="A8220" s="191"/>
      <c r="B8220" s="191"/>
      <c r="C8220" s="63"/>
      <c r="D8220" s="191"/>
      <c r="E8220" s="63"/>
      <c r="F8220" s="63"/>
      <c r="G8220" s="191"/>
      <c r="H8220" s="191"/>
      <c r="I8220" s="191"/>
      <c r="J8220" s="191"/>
      <c r="K8220" s="191"/>
      <c r="L8220" s="191"/>
      <c r="M8220" s="191"/>
      <c r="N8220" s="191"/>
    </row>
    <row r="8221" spans="1:14" s="434" customFormat="1">
      <c r="A8221" s="191"/>
      <c r="B8221" s="191"/>
      <c r="C8221" s="63"/>
      <c r="D8221" s="191"/>
      <c r="E8221" s="63"/>
      <c r="F8221" s="63"/>
      <c r="G8221" s="191"/>
      <c r="H8221" s="191"/>
      <c r="I8221" s="191"/>
      <c r="J8221" s="191"/>
      <c r="K8221" s="191"/>
      <c r="L8221" s="191"/>
      <c r="M8221" s="191"/>
      <c r="N8221" s="191"/>
    </row>
    <row r="8222" spans="1:14" s="434" customFormat="1">
      <c r="A8222" s="191"/>
      <c r="B8222" s="191"/>
      <c r="C8222" s="63"/>
      <c r="D8222" s="191"/>
      <c r="E8222" s="63"/>
      <c r="F8222" s="63"/>
      <c r="G8222" s="191"/>
      <c r="H8222" s="191"/>
      <c r="I8222" s="191"/>
      <c r="J8222" s="191"/>
      <c r="K8222" s="191"/>
      <c r="L8222" s="191"/>
      <c r="M8222" s="191"/>
      <c r="N8222" s="191"/>
    </row>
    <row r="8223" spans="1:14" s="434" customFormat="1">
      <c r="A8223" s="191"/>
      <c r="B8223" s="191"/>
      <c r="C8223" s="63"/>
      <c r="D8223" s="191"/>
      <c r="E8223" s="63"/>
      <c r="F8223" s="63"/>
      <c r="G8223" s="191"/>
      <c r="H8223" s="191"/>
      <c r="I8223" s="191"/>
      <c r="J8223" s="191"/>
      <c r="K8223" s="191"/>
      <c r="L8223" s="191"/>
      <c r="M8223" s="191"/>
      <c r="N8223" s="191"/>
    </row>
    <row r="8224" spans="1:14" s="434" customFormat="1">
      <c r="A8224" s="191"/>
      <c r="B8224" s="191"/>
      <c r="C8224" s="63"/>
      <c r="D8224" s="191"/>
      <c r="E8224" s="63"/>
      <c r="F8224" s="63"/>
      <c r="G8224" s="191"/>
      <c r="H8224" s="191"/>
      <c r="I8224" s="191"/>
      <c r="J8224" s="191"/>
      <c r="K8224" s="191"/>
      <c r="L8224" s="191"/>
      <c r="M8224" s="191"/>
      <c r="N8224" s="191"/>
    </row>
    <row r="8225" spans="1:14" s="434" customFormat="1">
      <c r="A8225" s="191"/>
      <c r="B8225" s="191"/>
      <c r="C8225" s="63"/>
      <c r="D8225" s="191"/>
      <c r="E8225" s="63"/>
      <c r="F8225" s="63"/>
      <c r="G8225" s="191"/>
      <c r="H8225" s="191"/>
      <c r="I8225" s="191"/>
      <c r="J8225" s="191"/>
      <c r="K8225" s="191"/>
      <c r="L8225" s="191"/>
      <c r="M8225" s="191"/>
      <c r="N8225" s="191"/>
    </row>
    <row r="8226" spans="1:14" s="434" customFormat="1">
      <c r="A8226" s="191"/>
      <c r="B8226" s="191"/>
      <c r="C8226" s="63"/>
      <c r="D8226" s="191"/>
      <c r="E8226" s="63"/>
      <c r="F8226" s="63"/>
      <c r="G8226" s="191"/>
      <c r="H8226" s="191"/>
      <c r="I8226" s="191"/>
      <c r="J8226" s="191"/>
      <c r="K8226" s="191"/>
      <c r="L8226" s="191"/>
      <c r="M8226" s="191"/>
      <c r="N8226" s="191"/>
    </row>
    <row r="8227" spans="1:14" s="434" customFormat="1">
      <c r="A8227" s="191"/>
      <c r="B8227" s="191"/>
      <c r="C8227" s="63"/>
      <c r="D8227" s="191"/>
      <c r="E8227" s="63"/>
      <c r="F8227" s="63"/>
      <c r="G8227" s="191"/>
      <c r="H8227" s="191"/>
      <c r="I8227" s="191"/>
      <c r="J8227" s="191"/>
      <c r="K8227" s="191"/>
      <c r="L8227" s="191"/>
      <c r="M8227" s="191"/>
      <c r="N8227" s="191"/>
    </row>
    <row r="8228" spans="1:14" s="434" customFormat="1">
      <c r="A8228" s="191"/>
      <c r="B8228" s="191"/>
      <c r="C8228" s="63"/>
      <c r="D8228" s="191"/>
      <c r="E8228" s="63"/>
      <c r="F8228" s="63"/>
      <c r="G8228" s="191"/>
      <c r="H8228" s="191"/>
      <c r="I8228" s="191"/>
      <c r="J8228" s="191"/>
      <c r="K8228" s="191"/>
      <c r="L8228" s="191"/>
      <c r="M8228" s="191"/>
      <c r="N8228" s="191"/>
    </row>
    <row r="8229" spans="1:14" s="434" customFormat="1">
      <c r="A8229" s="191"/>
      <c r="B8229" s="191"/>
      <c r="C8229" s="63"/>
      <c r="D8229" s="191"/>
      <c r="E8229" s="63"/>
      <c r="F8229" s="63"/>
      <c r="G8229" s="191"/>
      <c r="H8229" s="191"/>
      <c r="I8229" s="191"/>
      <c r="J8229" s="191"/>
      <c r="K8229" s="191"/>
      <c r="L8229" s="191"/>
      <c r="M8229" s="191"/>
      <c r="N8229" s="191"/>
    </row>
    <row r="8230" spans="1:14" s="434" customFormat="1">
      <c r="A8230" s="191"/>
      <c r="B8230" s="191"/>
      <c r="C8230" s="63"/>
      <c r="D8230" s="191"/>
      <c r="E8230" s="63"/>
      <c r="F8230" s="63"/>
      <c r="G8230" s="191"/>
      <c r="H8230" s="191"/>
      <c r="I8230" s="191"/>
      <c r="J8230" s="191"/>
      <c r="K8230" s="191"/>
      <c r="L8230" s="191"/>
      <c r="M8230" s="191"/>
      <c r="N8230" s="191"/>
    </row>
    <row r="8231" spans="1:14" s="434" customFormat="1">
      <c r="A8231" s="191"/>
      <c r="B8231" s="191"/>
      <c r="C8231" s="63"/>
      <c r="D8231" s="191"/>
      <c r="E8231" s="63"/>
      <c r="F8231" s="63"/>
      <c r="G8231" s="191"/>
      <c r="H8231" s="191"/>
      <c r="I8231" s="191"/>
      <c r="J8231" s="191"/>
      <c r="K8231" s="191"/>
      <c r="L8231" s="191"/>
      <c r="M8231" s="191"/>
      <c r="N8231" s="191"/>
    </row>
    <row r="8232" spans="1:14" s="434" customFormat="1">
      <c r="A8232" s="191"/>
      <c r="B8232" s="191"/>
      <c r="C8232" s="63"/>
      <c r="D8232" s="191"/>
      <c r="E8232" s="63"/>
      <c r="F8232" s="63"/>
      <c r="G8232" s="191"/>
      <c r="H8232" s="191"/>
      <c r="I8232" s="191"/>
      <c r="J8232" s="191"/>
      <c r="K8232" s="191"/>
      <c r="L8232" s="191"/>
      <c r="M8232" s="191"/>
      <c r="N8232" s="191"/>
    </row>
    <row r="8233" spans="1:14" s="434" customFormat="1">
      <c r="A8233" s="191"/>
      <c r="B8233" s="191"/>
      <c r="C8233" s="63"/>
      <c r="D8233" s="191"/>
      <c r="E8233" s="63"/>
      <c r="F8233" s="63"/>
      <c r="G8233" s="191"/>
      <c r="H8233" s="191"/>
      <c r="I8233" s="191"/>
      <c r="J8233" s="191"/>
      <c r="K8233" s="191"/>
      <c r="L8233" s="191"/>
      <c r="M8233" s="191"/>
      <c r="N8233" s="191"/>
    </row>
    <row r="8234" spans="1:14" s="434" customFormat="1">
      <c r="A8234" s="191"/>
      <c r="B8234" s="191"/>
      <c r="C8234" s="63"/>
      <c r="D8234" s="191"/>
      <c r="E8234" s="63"/>
      <c r="F8234" s="63"/>
      <c r="G8234" s="191"/>
      <c r="H8234" s="191"/>
      <c r="I8234" s="191"/>
      <c r="J8234" s="191"/>
      <c r="K8234" s="191"/>
      <c r="L8234" s="191"/>
      <c r="M8234" s="191"/>
      <c r="N8234" s="191"/>
    </row>
    <row r="8235" spans="1:14" s="434" customFormat="1">
      <c r="A8235" s="191"/>
      <c r="B8235" s="191"/>
      <c r="C8235" s="63"/>
      <c r="D8235" s="191"/>
      <c r="E8235" s="63"/>
      <c r="F8235" s="63"/>
      <c r="G8235" s="191"/>
      <c r="H8235" s="191"/>
      <c r="I8235" s="191"/>
      <c r="J8235" s="191"/>
      <c r="K8235" s="191"/>
      <c r="L8235" s="191"/>
      <c r="M8235" s="191"/>
      <c r="N8235" s="191"/>
    </row>
    <row r="8236" spans="1:14" s="434" customFormat="1">
      <c r="A8236" s="191"/>
      <c r="B8236" s="191"/>
      <c r="C8236" s="63"/>
      <c r="D8236" s="191"/>
      <c r="E8236" s="63"/>
      <c r="F8236" s="63"/>
      <c r="G8236" s="191"/>
      <c r="H8236" s="191"/>
      <c r="I8236" s="191"/>
      <c r="J8236" s="191"/>
      <c r="K8236" s="191"/>
      <c r="L8236" s="191"/>
      <c r="M8236" s="191"/>
      <c r="N8236" s="191"/>
    </row>
    <row r="8237" spans="1:14" s="434" customFormat="1">
      <c r="A8237" s="191"/>
      <c r="B8237" s="191"/>
      <c r="C8237" s="63"/>
      <c r="D8237" s="191"/>
      <c r="E8237" s="63"/>
      <c r="F8237" s="63"/>
      <c r="G8237" s="191"/>
      <c r="H8237" s="191"/>
      <c r="I8237" s="191"/>
      <c r="J8237" s="191"/>
      <c r="K8237" s="191"/>
      <c r="L8237" s="191"/>
      <c r="M8237" s="191"/>
      <c r="N8237" s="191"/>
    </row>
    <row r="8238" spans="1:14" s="434" customFormat="1">
      <c r="A8238" s="191"/>
      <c r="B8238" s="191"/>
      <c r="C8238" s="63"/>
      <c r="D8238" s="191"/>
      <c r="E8238" s="63"/>
      <c r="F8238" s="63"/>
      <c r="G8238" s="191"/>
      <c r="H8238" s="191"/>
      <c r="I8238" s="191"/>
      <c r="J8238" s="191"/>
      <c r="K8238" s="191"/>
      <c r="L8238" s="191"/>
      <c r="M8238" s="191"/>
      <c r="N8238" s="191"/>
    </row>
    <row r="8239" spans="1:14" s="434" customFormat="1">
      <c r="A8239" s="191"/>
      <c r="B8239" s="191"/>
      <c r="C8239" s="63"/>
      <c r="D8239" s="191"/>
      <c r="E8239" s="63"/>
      <c r="F8239" s="63"/>
      <c r="G8239" s="191"/>
      <c r="H8239" s="191"/>
      <c r="I8239" s="191"/>
      <c r="J8239" s="191"/>
      <c r="K8239" s="191"/>
      <c r="L8239" s="191"/>
      <c r="M8239" s="191"/>
      <c r="N8239" s="191"/>
    </row>
    <row r="8240" spans="1:14" s="434" customFormat="1">
      <c r="A8240" s="191"/>
      <c r="B8240" s="191"/>
      <c r="C8240" s="63"/>
      <c r="D8240" s="191"/>
      <c r="E8240" s="63"/>
      <c r="F8240" s="63"/>
      <c r="G8240" s="191"/>
      <c r="H8240" s="191"/>
      <c r="I8240" s="191"/>
      <c r="J8240" s="191"/>
      <c r="K8240" s="191"/>
      <c r="L8240" s="191"/>
      <c r="M8240" s="191"/>
      <c r="N8240" s="191"/>
    </row>
    <row r="8241" spans="1:14" s="434" customFormat="1">
      <c r="A8241" s="191"/>
      <c r="B8241" s="191"/>
      <c r="C8241" s="63"/>
      <c r="D8241" s="191"/>
      <c r="E8241" s="63"/>
      <c r="F8241" s="63"/>
      <c r="G8241" s="191"/>
      <c r="H8241" s="191"/>
      <c r="I8241" s="191"/>
      <c r="J8241" s="191"/>
      <c r="K8241" s="191"/>
      <c r="L8241" s="191"/>
      <c r="M8241" s="191"/>
      <c r="N8241" s="191"/>
    </row>
    <row r="8242" spans="1:14" s="434" customFormat="1">
      <c r="A8242" s="191"/>
      <c r="B8242" s="191"/>
      <c r="C8242" s="63"/>
      <c r="D8242" s="191"/>
      <c r="E8242" s="63"/>
      <c r="F8242" s="63"/>
      <c r="G8242" s="191"/>
      <c r="H8242" s="191"/>
      <c r="I8242" s="191"/>
      <c r="J8242" s="191"/>
      <c r="K8242" s="191"/>
      <c r="L8242" s="191"/>
      <c r="M8242" s="191"/>
      <c r="N8242" s="191"/>
    </row>
    <row r="8243" spans="1:14" s="434" customFormat="1">
      <c r="A8243" s="191"/>
      <c r="B8243" s="191"/>
      <c r="C8243" s="63"/>
      <c r="D8243" s="191"/>
      <c r="E8243" s="63"/>
      <c r="F8243" s="63"/>
      <c r="G8243" s="191"/>
      <c r="H8243" s="191"/>
      <c r="I8243" s="191"/>
      <c r="J8243" s="191"/>
      <c r="K8243" s="191"/>
      <c r="L8243" s="191"/>
      <c r="M8243" s="191"/>
      <c r="N8243" s="191"/>
    </row>
    <row r="8244" spans="1:14" s="434" customFormat="1">
      <c r="A8244" s="191"/>
      <c r="B8244" s="191"/>
      <c r="C8244" s="63"/>
      <c r="D8244" s="191"/>
      <c r="E8244" s="63"/>
      <c r="F8244" s="63"/>
      <c r="G8244" s="191"/>
      <c r="H8244" s="191"/>
      <c r="I8244" s="191"/>
      <c r="J8244" s="191"/>
      <c r="K8244" s="191"/>
      <c r="L8244" s="191"/>
      <c r="M8244" s="191"/>
      <c r="N8244" s="191"/>
    </row>
    <row r="8245" spans="1:14" s="434" customFormat="1">
      <c r="A8245" s="191"/>
      <c r="B8245" s="191"/>
      <c r="C8245" s="63"/>
      <c r="D8245" s="191"/>
      <c r="E8245" s="63"/>
      <c r="F8245" s="63"/>
      <c r="G8245" s="191"/>
      <c r="H8245" s="191"/>
      <c r="I8245" s="191"/>
      <c r="J8245" s="191"/>
      <c r="K8245" s="191"/>
      <c r="L8245" s="191"/>
      <c r="M8245" s="191"/>
      <c r="N8245" s="191"/>
    </row>
    <row r="8246" spans="1:14" s="434" customFormat="1">
      <c r="A8246" s="191"/>
      <c r="B8246" s="191"/>
      <c r="C8246" s="63"/>
      <c r="D8246" s="191"/>
      <c r="E8246" s="63"/>
      <c r="F8246" s="63"/>
      <c r="G8246" s="191"/>
      <c r="H8246" s="191"/>
      <c r="I8246" s="191"/>
      <c r="J8246" s="191"/>
      <c r="K8246" s="191"/>
      <c r="L8246" s="191"/>
      <c r="M8246" s="191"/>
      <c r="N8246" s="191"/>
    </row>
    <row r="8247" spans="1:14" s="434" customFormat="1">
      <c r="A8247" s="191"/>
      <c r="B8247" s="191"/>
      <c r="C8247" s="63"/>
      <c r="D8247" s="191"/>
      <c r="E8247" s="63"/>
      <c r="F8247" s="63"/>
      <c r="G8247" s="191"/>
      <c r="H8247" s="191"/>
      <c r="I8247" s="191"/>
      <c r="J8247" s="191"/>
      <c r="K8247" s="191"/>
      <c r="L8247" s="191"/>
      <c r="M8247" s="191"/>
      <c r="N8247" s="191"/>
    </row>
    <row r="8248" spans="1:14" s="434" customFormat="1">
      <c r="A8248" s="191"/>
      <c r="B8248" s="191"/>
      <c r="C8248" s="63"/>
      <c r="D8248" s="191"/>
      <c r="E8248" s="63"/>
      <c r="F8248" s="63"/>
      <c r="G8248" s="191"/>
      <c r="H8248" s="191"/>
      <c r="I8248" s="191"/>
      <c r="J8248" s="191"/>
      <c r="K8248" s="191"/>
      <c r="L8248" s="191"/>
      <c r="M8248" s="191"/>
      <c r="N8248" s="191"/>
    </row>
    <row r="8249" spans="1:14" s="434" customFormat="1">
      <c r="A8249" s="191"/>
      <c r="B8249" s="191"/>
      <c r="C8249" s="63"/>
      <c r="D8249" s="191"/>
      <c r="E8249" s="63"/>
      <c r="F8249" s="63"/>
      <c r="G8249" s="191"/>
      <c r="H8249" s="191"/>
      <c r="I8249" s="191"/>
      <c r="J8249" s="191"/>
      <c r="K8249" s="191"/>
      <c r="L8249" s="191"/>
      <c r="M8249" s="191"/>
      <c r="N8249" s="191"/>
    </row>
    <row r="8250" spans="1:14" s="434" customFormat="1">
      <c r="A8250" s="191"/>
      <c r="B8250" s="191"/>
      <c r="C8250" s="63"/>
      <c r="D8250" s="191"/>
      <c r="E8250" s="63"/>
      <c r="F8250" s="63"/>
      <c r="G8250" s="191"/>
      <c r="H8250" s="191"/>
      <c r="I8250" s="191"/>
      <c r="J8250" s="191"/>
      <c r="K8250" s="191"/>
      <c r="L8250" s="191"/>
      <c r="M8250" s="191"/>
      <c r="N8250" s="191"/>
    </row>
    <row r="8251" spans="1:14" s="434" customFormat="1">
      <c r="A8251" s="191"/>
      <c r="B8251" s="191"/>
      <c r="C8251" s="63"/>
      <c r="D8251" s="191"/>
      <c r="E8251" s="63"/>
      <c r="F8251" s="63"/>
      <c r="G8251" s="191"/>
      <c r="H8251" s="191"/>
      <c r="I8251" s="191"/>
      <c r="J8251" s="191"/>
      <c r="K8251" s="191"/>
      <c r="L8251" s="191"/>
      <c r="M8251" s="191"/>
      <c r="N8251" s="191"/>
    </row>
    <row r="8252" spans="1:14" s="434" customFormat="1">
      <c r="A8252" s="191"/>
      <c r="B8252" s="191"/>
      <c r="C8252" s="63"/>
      <c r="D8252" s="191"/>
      <c r="E8252" s="63"/>
      <c r="F8252" s="63"/>
      <c r="G8252" s="191"/>
      <c r="H8252" s="191"/>
      <c r="I8252" s="191"/>
      <c r="J8252" s="191"/>
      <c r="K8252" s="191"/>
      <c r="L8252" s="191"/>
      <c r="M8252" s="191"/>
      <c r="N8252" s="191"/>
    </row>
    <row r="8253" spans="1:14" s="434" customFormat="1">
      <c r="A8253" s="191"/>
      <c r="B8253" s="191"/>
      <c r="C8253" s="63"/>
      <c r="D8253" s="191"/>
      <c r="E8253" s="63"/>
      <c r="F8253" s="63"/>
      <c r="G8253" s="191"/>
      <c r="H8253" s="191"/>
      <c r="I8253" s="191"/>
      <c r="J8253" s="191"/>
      <c r="K8253" s="191"/>
      <c r="L8253" s="191"/>
      <c r="M8253" s="191"/>
      <c r="N8253" s="191"/>
    </row>
    <row r="8254" spans="1:14" s="434" customFormat="1">
      <c r="A8254" s="191"/>
      <c r="B8254" s="191"/>
      <c r="C8254" s="63"/>
      <c r="D8254" s="191"/>
      <c r="E8254" s="63"/>
      <c r="F8254" s="63"/>
      <c r="G8254" s="191"/>
      <c r="H8254" s="191"/>
      <c r="I8254" s="191"/>
      <c r="J8254" s="191"/>
      <c r="K8254" s="191"/>
      <c r="L8254" s="191"/>
      <c r="M8254" s="191"/>
      <c r="N8254" s="191"/>
    </row>
    <row r="8255" spans="1:14" s="434" customFormat="1">
      <c r="A8255" s="191"/>
      <c r="B8255" s="191"/>
      <c r="C8255" s="63"/>
      <c r="D8255" s="191"/>
      <c r="E8255" s="63"/>
      <c r="F8255" s="63"/>
      <c r="G8255" s="191"/>
      <c r="H8255" s="191"/>
      <c r="I8255" s="191"/>
      <c r="J8255" s="191"/>
      <c r="K8255" s="191"/>
      <c r="L8255" s="191"/>
      <c r="M8255" s="191"/>
      <c r="N8255" s="191"/>
    </row>
    <row r="8256" spans="1:14" s="434" customFormat="1">
      <c r="A8256" s="191"/>
      <c r="B8256" s="191"/>
      <c r="C8256" s="63"/>
      <c r="D8256" s="191"/>
      <c r="E8256" s="63"/>
      <c r="F8256" s="63"/>
      <c r="G8256" s="191"/>
      <c r="H8256" s="191"/>
      <c r="I8256" s="191"/>
      <c r="J8256" s="191"/>
      <c r="K8256" s="191"/>
      <c r="L8256" s="191"/>
      <c r="M8256" s="191"/>
      <c r="N8256" s="191"/>
    </row>
    <row r="8257" spans="1:14" s="434" customFormat="1">
      <c r="A8257" s="191"/>
      <c r="B8257" s="191"/>
      <c r="C8257" s="63"/>
      <c r="D8257" s="191"/>
      <c r="E8257" s="63"/>
      <c r="F8257" s="63"/>
      <c r="G8257" s="191"/>
      <c r="H8257" s="191"/>
      <c r="I8257" s="191"/>
      <c r="J8257" s="191"/>
      <c r="K8257" s="191"/>
      <c r="L8257" s="191"/>
      <c r="M8257" s="191"/>
      <c r="N8257" s="191"/>
    </row>
    <row r="8258" spans="1:14" s="434" customFormat="1">
      <c r="A8258" s="191"/>
      <c r="B8258" s="191"/>
      <c r="C8258" s="63"/>
      <c r="D8258" s="191"/>
      <c r="E8258" s="63"/>
      <c r="F8258" s="63"/>
      <c r="G8258" s="191"/>
      <c r="H8258" s="191"/>
      <c r="I8258" s="191"/>
      <c r="J8258" s="191"/>
      <c r="K8258" s="191"/>
      <c r="L8258" s="191"/>
      <c r="M8258" s="191"/>
      <c r="N8258" s="191"/>
    </row>
    <row r="8259" spans="1:14" s="434" customFormat="1">
      <c r="A8259" s="191"/>
      <c r="B8259" s="191"/>
      <c r="C8259" s="63"/>
      <c r="D8259" s="191"/>
      <c r="E8259" s="63"/>
      <c r="F8259" s="63"/>
      <c r="G8259" s="191"/>
      <c r="H8259" s="191"/>
      <c r="I8259" s="191"/>
      <c r="J8259" s="191"/>
      <c r="K8259" s="191"/>
      <c r="L8259" s="191"/>
      <c r="M8259" s="191"/>
      <c r="N8259" s="191"/>
    </row>
    <row r="8260" spans="1:14" s="434" customFormat="1">
      <c r="A8260" s="191"/>
      <c r="B8260" s="191"/>
      <c r="C8260" s="63"/>
      <c r="D8260" s="191"/>
      <c r="E8260" s="63"/>
      <c r="F8260" s="63"/>
      <c r="G8260" s="191"/>
      <c r="H8260" s="191"/>
      <c r="I8260" s="191"/>
      <c r="J8260" s="191"/>
      <c r="K8260" s="191"/>
      <c r="L8260" s="191"/>
      <c r="M8260" s="191"/>
      <c r="N8260" s="191"/>
    </row>
    <row r="8261" spans="1:14" s="434" customFormat="1">
      <c r="A8261" s="191"/>
      <c r="B8261" s="191"/>
      <c r="C8261" s="63"/>
      <c r="D8261" s="191"/>
      <c r="E8261" s="63"/>
      <c r="F8261" s="63"/>
      <c r="G8261" s="191"/>
      <c r="H8261" s="191"/>
      <c r="I8261" s="191"/>
      <c r="J8261" s="191"/>
      <c r="K8261" s="191"/>
      <c r="L8261" s="191"/>
      <c r="M8261" s="191"/>
      <c r="N8261" s="191"/>
    </row>
    <row r="8262" spans="1:14" s="434" customFormat="1">
      <c r="A8262" s="191"/>
      <c r="B8262" s="191"/>
      <c r="C8262" s="63"/>
      <c r="D8262" s="191"/>
      <c r="E8262" s="63"/>
      <c r="F8262" s="63"/>
      <c r="G8262" s="191"/>
      <c r="H8262" s="191"/>
      <c r="I8262" s="191"/>
      <c r="J8262" s="191"/>
      <c r="K8262" s="191"/>
      <c r="L8262" s="191"/>
      <c r="M8262" s="191"/>
      <c r="N8262" s="191"/>
    </row>
    <row r="8263" spans="1:14" s="434" customFormat="1">
      <c r="A8263" s="191"/>
      <c r="B8263" s="191"/>
      <c r="C8263" s="63"/>
      <c r="D8263" s="191"/>
      <c r="E8263" s="63"/>
      <c r="F8263" s="63"/>
      <c r="G8263" s="191"/>
      <c r="H8263" s="191"/>
      <c r="I8263" s="191"/>
      <c r="J8263" s="191"/>
      <c r="K8263" s="191"/>
      <c r="L8263" s="191"/>
      <c r="M8263" s="191"/>
      <c r="N8263" s="191"/>
    </row>
    <row r="8264" spans="1:14" s="434" customFormat="1">
      <c r="A8264" s="191"/>
      <c r="B8264" s="191"/>
      <c r="C8264" s="63"/>
      <c r="D8264" s="191"/>
      <c r="E8264" s="63"/>
      <c r="F8264" s="63"/>
      <c r="G8264" s="191"/>
      <c r="H8264" s="191"/>
      <c r="I8264" s="191"/>
      <c r="J8264" s="191"/>
      <c r="K8264" s="191"/>
      <c r="L8264" s="191"/>
      <c r="M8264" s="191"/>
      <c r="N8264" s="191"/>
    </row>
    <row r="8265" spans="1:14" s="434" customFormat="1">
      <c r="A8265" s="191"/>
      <c r="B8265" s="191"/>
      <c r="C8265" s="63"/>
      <c r="D8265" s="191"/>
      <c r="E8265" s="63"/>
      <c r="F8265" s="63"/>
      <c r="G8265" s="191"/>
      <c r="H8265" s="191"/>
      <c r="I8265" s="191"/>
      <c r="J8265" s="191"/>
      <c r="K8265" s="191"/>
      <c r="L8265" s="191"/>
      <c r="M8265" s="191"/>
      <c r="N8265" s="191"/>
    </row>
    <row r="8266" spans="1:14" s="434" customFormat="1">
      <c r="A8266" s="191"/>
      <c r="B8266" s="191"/>
      <c r="C8266" s="63"/>
      <c r="D8266" s="191"/>
      <c r="E8266" s="63"/>
      <c r="F8266" s="63"/>
      <c r="G8266" s="191"/>
      <c r="H8266" s="191"/>
      <c r="I8266" s="191"/>
      <c r="J8266" s="191"/>
      <c r="K8266" s="191"/>
      <c r="L8266" s="191"/>
      <c r="M8266" s="191"/>
      <c r="N8266" s="191"/>
    </row>
    <row r="8267" spans="1:14" s="434" customFormat="1">
      <c r="A8267" s="191"/>
      <c r="B8267" s="191"/>
      <c r="C8267" s="63"/>
      <c r="D8267" s="191"/>
      <c r="E8267" s="63"/>
      <c r="F8267" s="63"/>
      <c r="G8267" s="191"/>
      <c r="H8267" s="191"/>
      <c r="I8267" s="191"/>
      <c r="J8267" s="191"/>
      <c r="K8267" s="191"/>
      <c r="L8267" s="191"/>
      <c r="M8267" s="191"/>
      <c r="N8267" s="191"/>
    </row>
    <row r="8268" spans="1:14" s="434" customFormat="1">
      <c r="A8268" s="191"/>
      <c r="B8268" s="191"/>
      <c r="C8268" s="63"/>
      <c r="D8268" s="191"/>
      <c r="E8268" s="63"/>
      <c r="F8268" s="63"/>
      <c r="G8268" s="191"/>
      <c r="H8268" s="191"/>
      <c r="I8268" s="191"/>
      <c r="J8268" s="191"/>
      <c r="K8268" s="191"/>
      <c r="L8268" s="191"/>
      <c r="M8268" s="191"/>
      <c r="N8268" s="191"/>
    </row>
    <row r="8269" spans="1:14" s="434" customFormat="1">
      <c r="A8269" s="191"/>
      <c r="B8269" s="191"/>
      <c r="C8269" s="63"/>
      <c r="D8269" s="191"/>
      <c r="E8269" s="63"/>
      <c r="F8269" s="63"/>
      <c r="G8269" s="191"/>
      <c r="H8269" s="191"/>
      <c r="I8269" s="191"/>
      <c r="J8269" s="191"/>
      <c r="K8269" s="191"/>
      <c r="L8269" s="191"/>
      <c r="M8269" s="191"/>
      <c r="N8269" s="191"/>
    </row>
    <row r="8270" spans="1:14" s="434" customFormat="1">
      <c r="A8270" s="191"/>
      <c r="B8270" s="191"/>
      <c r="C8270" s="63"/>
      <c r="D8270" s="191"/>
      <c r="E8270" s="63"/>
      <c r="F8270" s="63"/>
      <c r="G8270" s="191"/>
      <c r="H8270" s="191"/>
      <c r="I8270" s="191"/>
      <c r="J8270" s="191"/>
      <c r="K8270" s="191"/>
      <c r="L8270" s="191"/>
      <c r="M8270" s="191"/>
      <c r="N8270" s="191"/>
    </row>
    <row r="8271" spans="1:14" s="434" customFormat="1">
      <c r="A8271" s="191"/>
      <c r="B8271" s="191"/>
      <c r="C8271" s="63"/>
      <c r="D8271" s="191"/>
      <c r="E8271" s="63"/>
      <c r="F8271" s="63"/>
      <c r="G8271" s="191"/>
      <c r="H8271" s="191"/>
      <c r="I8271" s="191"/>
      <c r="J8271" s="191"/>
      <c r="K8271" s="191"/>
      <c r="L8271" s="191"/>
      <c r="M8271" s="191"/>
      <c r="N8271" s="191"/>
    </row>
    <row r="8272" spans="1:14" s="434" customFormat="1">
      <c r="A8272" s="191"/>
      <c r="B8272" s="191"/>
      <c r="C8272" s="63"/>
      <c r="D8272" s="191"/>
      <c r="E8272" s="63"/>
      <c r="F8272" s="63"/>
      <c r="G8272" s="191"/>
      <c r="H8272" s="191"/>
      <c r="I8272" s="191"/>
      <c r="J8272" s="191"/>
      <c r="K8272" s="191"/>
      <c r="L8272" s="191"/>
      <c r="M8272" s="191"/>
      <c r="N8272" s="191"/>
    </row>
    <row r="8273" spans="1:14" s="434" customFormat="1">
      <c r="A8273" s="191"/>
      <c r="B8273" s="191"/>
      <c r="C8273" s="63"/>
      <c r="D8273" s="191"/>
      <c r="E8273" s="63"/>
      <c r="F8273" s="63"/>
      <c r="G8273" s="191"/>
      <c r="H8273" s="191"/>
      <c r="I8273" s="191"/>
      <c r="J8273" s="191"/>
      <c r="K8273" s="191"/>
      <c r="L8273" s="191"/>
      <c r="M8273" s="191"/>
      <c r="N8273" s="191"/>
    </row>
    <row r="8274" spans="1:14" s="434" customFormat="1">
      <c r="A8274" s="191"/>
      <c r="B8274" s="191"/>
      <c r="C8274" s="63"/>
      <c r="D8274" s="191"/>
      <c r="E8274" s="63"/>
      <c r="F8274" s="63"/>
      <c r="G8274" s="191"/>
      <c r="H8274" s="191"/>
      <c r="I8274" s="191"/>
      <c r="J8274" s="191"/>
      <c r="K8274" s="191"/>
      <c r="L8274" s="191"/>
      <c r="M8274" s="191"/>
      <c r="N8274" s="191"/>
    </row>
    <row r="8275" spans="1:14" s="434" customFormat="1">
      <c r="A8275" s="191"/>
      <c r="B8275" s="191"/>
      <c r="C8275" s="63"/>
      <c r="D8275" s="191"/>
      <c r="E8275" s="63"/>
      <c r="F8275" s="63"/>
      <c r="G8275" s="191"/>
      <c r="H8275" s="191"/>
      <c r="I8275" s="191"/>
      <c r="J8275" s="191"/>
      <c r="K8275" s="191"/>
      <c r="L8275" s="191"/>
      <c r="M8275" s="191"/>
      <c r="N8275" s="191"/>
    </row>
    <row r="8276" spans="1:14" s="434" customFormat="1">
      <c r="A8276" s="191"/>
      <c r="B8276" s="191"/>
      <c r="C8276" s="63"/>
      <c r="D8276" s="191"/>
      <c r="E8276" s="63"/>
      <c r="F8276" s="63"/>
      <c r="G8276" s="191"/>
      <c r="H8276" s="191"/>
      <c r="I8276" s="191"/>
      <c r="J8276" s="191"/>
      <c r="K8276" s="191"/>
      <c r="L8276" s="191"/>
      <c r="M8276" s="191"/>
      <c r="N8276" s="191"/>
    </row>
    <row r="8277" spans="1:14" s="434" customFormat="1">
      <c r="A8277" s="191"/>
      <c r="B8277" s="191"/>
      <c r="C8277" s="63"/>
      <c r="D8277" s="191"/>
      <c r="E8277" s="63"/>
      <c r="F8277" s="63"/>
      <c r="G8277" s="191"/>
      <c r="H8277" s="191"/>
      <c r="I8277" s="191"/>
      <c r="J8277" s="191"/>
      <c r="K8277" s="191"/>
      <c r="L8277" s="191"/>
      <c r="M8277" s="191"/>
      <c r="N8277" s="191"/>
    </row>
    <row r="8278" spans="1:14" s="434" customFormat="1">
      <c r="A8278" s="191"/>
      <c r="B8278" s="191"/>
      <c r="C8278" s="63"/>
      <c r="D8278" s="191"/>
      <c r="E8278" s="63"/>
      <c r="F8278" s="63"/>
      <c r="G8278" s="191"/>
      <c r="H8278" s="191"/>
      <c r="I8278" s="191"/>
      <c r="J8278" s="191"/>
      <c r="K8278" s="191"/>
      <c r="L8278" s="191"/>
      <c r="M8278" s="191"/>
      <c r="N8278" s="191"/>
    </row>
    <row r="8279" spans="1:14" s="434" customFormat="1">
      <c r="A8279" s="191"/>
      <c r="B8279" s="191"/>
      <c r="C8279" s="63"/>
      <c r="D8279" s="191"/>
      <c r="E8279" s="63"/>
      <c r="F8279" s="63"/>
      <c r="G8279" s="191"/>
      <c r="H8279" s="191"/>
      <c r="I8279" s="191"/>
      <c r="J8279" s="191"/>
      <c r="K8279" s="191"/>
      <c r="L8279" s="191"/>
      <c r="M8279" s="191"/>
      <c r="N8279" s="191"/>
    </row>
    <row r="8280" spans="1:14" s="434" customFormat="1">
      <c r="A8280" s="191"/>
      <c r="B8280" s="191"/>
      <c r="C8280" s="63"/>
      <c r="D8280" s="191"/>
      <c r="E8280" s="63"/>
      <c r="F8280" s="63"/>
      <c r="G8280" s="191"/>
      <c r="H8280" s="191"/>
      <c r="I8280" s="191"/>
      <c r="J8280" s="191"/>
      <c r="K8280" s="191"/>
      <c r="L8280" s="191"/>
      <c r="M8280" s="191"/>
      <c r="N8280" s="191"/>
    </row>
    <row r="8281" spans="1:14" s="434" customFormat="1">
      <c r="A8281" s="191"/>
      <c r="B8281" s="191"/>
      <c r="C8281" s="63"/>
      <c r="D8281" s="191"/>
      <c r="E8281" s="63"/>
      <c r="F8281" s="63"/>
      <c r="G8281" s="191"/>
      <c r="H8281" s="191"/>
      <c r="I8281" s="191"/>
      <c r="J8281" s="191"/>
      <c r="K8281" s="191"/>
      <c r="L8281" s="191"/>
      <c r="M8281" s="191"/>
      <c r="N8281" s="191"/>
    </row>
    <row r="8282" spans="1:14" s="434" customFormat="1">
      <c r="A8282" s="191"/>
      <c r="B8282" s="191"/>
      <c r="C8282" s="63"/>
      <c r="D8282" s="191"/>
      <c r="E8282" s="63"/>
      <c r="F8282" s="63"/>
      <c r="G8282" s="191"/>
      <c r="H8282" s="191"/>
      <c r="I8282" s="191"/>
      <c r="J8282" s="191"/>
      <c r="K8282" s="191"/>
      <c r="L8282" s="191"/>
      <c r="M8282" s="191"/>
      <c r="N8282" s="191"/>
    </row>
    <row r="8283" spans="1:14" s="434" customFormat="1">
      <c r="A8283" s="191"/>
      <c r="B8283" s="191"/>
      <c r="C8283" s="63"/>
      <c r="D8283" s="191"/>
      <c r="E8283" s="63"/>
      <c r="F8283" s="63"/>
      <c r="G8283" s="191"/>
      <c r="H8283" s="191"/>
      <c r="I8283" s="191"/>
      <c r="J8283" s="191"/>
      <c r="K8283" s="191"/>
      <c r="L8283" s="191"/>
      <c r="M8283" s="191"/>
      <c r="N8283" s="191"/>
    </row>
    <row r="8284" spans="1:14" s="434" customFormat="1">
      <c r="A8284" s="191"/>
      <c r="B8284" s="191"/>
      <c r="C8284" s="63"/>
      <c r="D8284" s="191"/>
      <c r="E8284" s="63"/>
      <c r="F8284" s="63"/>
      <c r="G8284" s="191"/>
      <c r="H8284" s="191"/>
      <c r="I8284" s="191"/>
      <c r="J8284" s="191"/>
      <c r="K8284" s="191"/>
      <c r="L8284" s="191"/>
      <c r="M8284" s="191"/>
      <c r="N8284" s="191"/>
    </row>
    <row r="8285" spans="1:14" s="434" customFormat="1">
      <c r="A8285" s="191"/>
      <c r="B8285" s="191"/>
      <c r="C8285" s="63"/>
      <c r="D8285" s="191"/>
      <c r="E8285" s="63"/>
      <c r="F8285" s="63"/>
      <c r="G8285" s="191"/>
      <c r="H8285" s="191"/>
      <c r="I8285" s="191"/>
      <c r="J8285" s="191"/>
      <c r="K8285" s="191"/>
      <c r="L8285" s="191"/>
      <c r="M8285" s="191"/>
      <c r="N8285" s="191"/>
    </row>
    <row r="8286" spans="1:14" s="434" customFormat="1">
      <c r="A8286" s="191"/>
      <c r="B8286" s="191"/>
      <c r="C8286" s="63"/>
      <c r="D8286" s="191"/>
      <c r="E8286" s="63"/>
      <c r="F8286" s="63"/>
      <c r="G8286" s="191"/>
      <c r="H8286" s="191"/>
      <c r="I8286" s="191"/>
      <c r="J8286" s="191"/>
      <c r="K8286" s="191"/>
      <c r="L8286" s="191"/>
      <c r="M8286" s="191"/>
      <c r="N8286" s="191"/>
    </row>
    <row r="8287" spans="1:14" s="434" customFormat="1">
      <c r="A8287" s="191"/>
      <c r="B8287" s="191"/>
      <c r="C8287" s="63"/>
      <c r="D8287" s="191"/>
      <c r="E8287" s="63"/>
      <c r="F8287" s="63"/>
      <c r="G8287" s="191"/>
      <c r="H8287" s="191"/>
      <c r="I8287" s="191"/>
      <c r="J8287" s="191"/>
      <c r="K8287" s="191"/>
      <c r="L8287" s="191"/>
      <c r="M8287" s="191"/>
      <c r="N8287" s="191"/>
    </row>
    <row r="8288" spans="1:14" s="434" customFormat="1">
      <c r="A8288" s="191"/>
      <c r="B8288" s="191"/>
      <c r="C8288" s="63"/>
      <c r="D8288" s="191"/>
      <c r="E8288" s="63"/>
      <c r="F8288" s="63"/>
      <c r="G8288" s="191"/>
      <c r="H8288" s="191"/>
      <c r="I8288" s="191"/>
      <c r="J8288" s="191"/>
      <c r="K8288" s="191"/>
      <c r="L8288" s="191"/>
      <c r="M8288" s="191"/>
      <c r="N8288" s="191"/>
    </row>
    <row r="8289" spans="1:14" s="434" customFormat="1">
      <c r="A8289" s="191"/>
      <c r="B8289" s="191"/>
      <c r="C8289" s="63"/>
      <c r="D8289" s="191"/>
      <c r="E8289" s="63"/>
      <c r="F8289" s="63"/>
      <c r="G8289" s="191"/>
      <c r="H8289" s="191"/>
      <c r="I8289" s="191"/>
      <c r="J8289" s="191"/>
      <c r="K8289" s="191"/>
      <c r="L8289" s="191"/>
      <c r="M8289" s="191"/>
      <c r="N8289" s="191"/>
    </row>
    <row r="8290" spans="1:14" s="434" customFormat="1">
      <c r="A8290" s="191"/>
      <c r="B8290" s="191"/>
      <c r="C8290" s="63"/>
      <c r="D8290" s="191"/>
      <c r="E8290" s="63"/>
      <c r="F8290" s="63"/>
      <c r="G8290" s="191"/>
      <c r="H8290" s="191"/>
      <c r="I8290" s="191"/>
      <c r="J8290" s="191"/>
      <c r="K8290" s="191"/>
      <c r="L8290" s="191"/>
      <c r="M8290" s="191"/>
      <c r="N8290" s="191"/>
    </row>
    <row r="8291" spans="1:14" s="434" customFormat="1">
      <c r="A8291" s="191"/>
      <c r="B8291" s="191"/>
      <c r="C8291" s="63"/>
      <c r="D8291" s="191"/>
      <c r="E8291" s="63"/>
      <c r="F8291" s="63"/>
      <c r="G8291" s="191"/>
      <c r="H8291" s="191"/>
      <c r="I8291" s="191"/>
      <c r="J8291" s="191"/>
      <c r="K8291" s="191"/>
      <c r="L8291" s="191"/>
      <c r="M8291" s="191"/>
      <c r="N8291" s="191"/>
    </row>
    <row r="8292" spans="1:14" s="434" customFormat="1">
      <c r="A8292" s="191"/>
      <c r="B8292" s="191"/>
      <c r="C8292" s="63"/>
      <c r="D8292" s="191"/>
      <c r="E8292" s="63"/>
      <c r="F8292" s="63"/>
      <c r="G8292" s="191"/>
      <c r="H8292" s="191"/>
      <c r="I8292" s="191"/>
      <c r="J8292" s="191"/>
      <c r="K8292" s="191"/>
      <c r="L8292" s="191"/>
      <c r="M8292" s="191"/>
      <c r="N8292" s="191"/>
    </row>
    <row r="8293" spans="1:14" s="434" customFormat="1">
      <c r="A8293" s="191"/>
      <c r="B8293" s="191"/>
      <c r="C8293" s="63"/>
      <c r="D8293" s="191"/>
      <c r="E8293" s="63"/>
      <c r="F8293" s="63"/>
      <c r="G8293" s="191"/>
      <c r="H8293" s="191"/>
      <c r="I8293" s="191"/>
      <c r="J8293" s="191"/>
      <c r="K8293" s="191"/>
      <c r="L8293" s="191"/>
      <c r="M8293" s="191"/>
      <c r="N8293" s="191"/>
    </row>
    <row r="8294" spans="1:14" s="434" customFormat="1">
      <c r="A8294" s="191"/>
      <c r="B8294" s="191"/>
      <c r="C8294" s="63"/>
      <c r="D8294" s="191"/>
      <c r="E8294" s="63"/>
      <c r="F8294" s="63"/>
      <c r="G8294" s="191"/>
      <c r="H8294" s="191"/>
      <c r="I8294" s="191"/>
      <c r="J8294" s="191"/>
      <c r="K8294" s="191"/>
      <c r="L8294" s="191"/>
      <c r="M8294" s="191"/>
      <c r="N8294" s="191"/>
    </row>
    <row r="8295" spans="1:14" s="434" customFormat="1">
      <c r="A8295" s="191"/>
      <c r="B8295" s="191"/>
      <c r="C8295" s="63"/>
      <c r="D8295" s="191"/>
      <c r="E8295" s="63"/>
      <c r="F8295" s="63"/>
      <c r="G8295" s="191"/>
      <c r="H8295" s="191"/>
      <c r="I8295" s="191"/>
      <c r="J8295" s="191"/>
      <c r="K8295" s="191"/>
      <c r="L8295" s="191"/>
      <c r="M8295" s="191"/>
      <c r="N8295" s="191"/>
    </row>
    <row r="8296" spans="1:14" s="434" customFormat="1">
      <c r="A8296" s="191"/>
      <c r="B8296" s="191"/>
      <c r="C8296" s="63"/>
      <c r="D8296" s="191"/>
      <c r="E8296" s="63"/>
      <c r="F8296" s="63"/>
      <c r="G8296" s="191"/>
      <c r="H8296" s="191"/>
      <c r="I8296" s="191"/>
      <c r="J8296" s="191"/>
      <c r="K8296" s="191"/>
      <c r="L8296" s="191"/>
      <c r="M8296" s="191"/>
      <c r="N8296" s="191"/>
    </row>
    <row r="8297" spans="1:14" s="434" customFormat="1">
      <c r="A8297" s="191"/>
      <c r="B8297" s="191"/>
      <c r="C8297" s="63"/>
      <c r="D8297" s="191"/>
      <c r="E8297" s="63"/>
      <c r="F8297" s="63"/>
      <c r="G8297" s="191"/>
      <c r="H8297" s="191"/>
      <c r="I8297" s="191"/>
      <c r="J8297" s="191"/>
      <c r="K8297" s="191"/>
      <c r="L8297" s="191"/>
      <c r="M8297" s="191"/>
      <c r="N8297" s="191"/>
    </row>
    <row r="8298" spans="1:14" s="434" customFormat="1">
      <c r="A8298" s="191"/>
      <c r="B8298" s="191"/>
      <c r="C8298" s="63"/>
      <c r="D8298" s="191"/>
      <c r="E8298" s="63"/>
      <c r="F8298" s="63"/>
      <c r="G8298" s="191"/>
      <c r="H8298" s="191"/>
      <c r="I8298" s="191"/>
      <c r="J8298" s="191"/>
      <c r="K8298" s="191"/>
      <c r="L8298" s="191"/>
      <c r="M8298" s="191"/>
      <c r="N8298" s="191"/>
    </row>
    <row r="8299" spans="1:14" s="434" customFormat="1">
      <c r="A8299" s="191"/>
      <c r="B8299" s="191"/>
      <c r="C8299" s="63"/>
      <c r="D8299" s="191"/>
      <c r="E8299" s="63"/>
      <c r="F8299" s="63"/>
      <c r="G8299" s="191"/>
      <c r="H8299" s="191"/>
      <c r="I8299" s="191"/>
      <c r="J8299" s="191"/>
      <c r="K8299" s="191"/>
      <c r="L8299" s="191"/>
      <c r="M8299" s="191"/>
      <c r="N8299" s="191"/>
    </row>
    <row r="8300" spans="1:14" s="434" customFormat="1">
      <c r="A8300" s="191"/>
      <c r="B8300" s="191"/>
      <c r="C8300" s="63"/>
      <c r="D8300" s="191"/>
      <c r="E8300" s="63"/>
      <c r="F8300" s="63"/>
      <c r="G8300" s="191"/>
      <c r="H8300" s="191"/>
      <c r="I8300" s="191"/>
      <c r="J8300" s="191"/>
      <c r="K8300" s="191"/>
      <c r="L8300" s="191"/>
      <c r="M8300" s="191"/>
      <c r="N8300" s="191"/>
    </row>
    <row r="8301" spans="1:14" s="434" customFormat="1">
      <c r="A8301" s="191"/>
      <c r="B8301" s="191"/>
      <c r="C8301" s="63"/>
      <c r="D8301" s="191"/>
      <c r="E8301" s="63"/>
      <c r="F8301" s="63"/>
      <c r="G8301" s="191"/>
      <c r="H8301" s="191"/>
      <c r="I8301" s="191"/>
      <c r="J8301" s="191"/>
      <c r="K8301" s="191"/>
      <c r="L8301" s="191"/>
      <c r="M8301" s="191"/>
      <c r="N8301" s="191"/>
    </row>
    <row r="8302" spans="1:14" s="434" customFormat="1">
      <c r="A8302" s="191"/>
      <c r="B8302" s="191"/>
      <c r="C8302" s="63"/>
      <c r="D8302" s="191"/>
      <c r="E8302" s="63"/>
      <c r="F8302" s="63"/>
      <c r="G8302" s="191"/>
      <c r="H8302" s="191"/>
      <c r="I8302" s="191"/>
      <c r="J8302" s="191"/>
      <c r="K8302" s="191"/>
      <c r="L8302" s="191"/>
      <c r="M8302" s="191"/>
      <c r="N8302" s="191"/>
    </row>
    <row r="8303" spans="1:14" s="434" customFormat="1">
      <c r="A8303" s="191"/>
      <c r="B8303" s="191"/>
      <c r="C8303" s="63"/>
      <c r="D8303" s="191"/>
      <c r="E8303" s="63"/>
      <c r="F8303" s="63"/>
      <c r="G8303" s="191"/>
      <c r="H8303" s="191"/>
      <c r="I8303" s="191"/>
      <c r="J8303" s="191"/>
      <c r="K8303" s="191"/>
      <c r="L8303" s="191"/>
      <c r="M8303" s="191"/>
      <c r="N8303" s="191"/>
    </row>
    <row r="8304" spans="1:14" s="434" customFormat="1">
      <c r="A8304" s="191"/>
      <c r="B8304" s="191"/>
      <c r="C8304" s="63"/>
      <c r="D8304" s="191"/>
      <c r="E8304" s="63"/>
      <c r="F8304" s="63"/>
      <c r="G8304" s="191"/>
      <c r="H8304" s="191"/>
      <c r="I8304" s="191"/>
      <c r="J8304" s="191"/>
      <c r="K8304" s="191"/>
      <c r="L8304" s="191"/>
      <c r="M8304" s="191"/>
      <c r="N8304" s="191"/>
    </row>
    <row r="8305" spans="1:14" s="434" customFormat="1">
      <c r="A8305" s="191"/>
      <c r="B8305" s="191"/>
      <c r="C8305" s="63"/>
      <c r="D8305" s="191"/>
      <c r="E8305" s="63"/>
      <c r="F8305" s="63"/>
      <c r="G8305" s="191"/>
      <c r="H8305" s="191"/>
      <c r="I8305" s="191"/>
      <c r="J8305" s="191"/>
      <c r="K8305" s="191"/>
      <c r="L8305" s="191"/>
      <c r="M8305" s="191"/>
      <c r="N8305" s="191"/>
    </row>
    <row r="8306" spans="1:14" s="434" customFormat="1">
      <c r="A8306" s="191"/>
      <c r="B8306" s="191"/>
      <c r="C8306" s="63"/>
      <c r="D8306" s="191"/>
      <c r="E8306" s="63"/>
      <c r="F8306" s="63"/>
      <c r="G8306" s="191"/>
      <c r="H8306" s="191"/>
      <c r="I8306" s="191"/>
      <c r="J8306" s="191"/>
      <c r="K8306" s="191"/>
      <c r="L8306" s="191"/>
      <c r="M8306" s="191"/>
      <c r="N8306" s="191"/>
    </row>
    <row r="8307" spans="1:14" s="434" customFormat="1">
      <c r="A8307" s="191"/>
      <c r="B8307" s="191"/>
      <c r="C8307" s="63"/>
      <c r="D8307" s="191"/>
      <c r="E8307" s="63"/>
      <c r="F8307" s="63"/>
      <c r="G8307" s="191"/>
      <c r="H8307" s="191"/>
      <c r="I8307" s="191"/>
      <c r="J8307" s="191"/>
      <c r="K8307" s="191"/>
      <c r="L8307" s="191"/>
      <c r="M8307" s="191"/>
      <c r="N8307" s="191"/>
    </row>
    <row r="8308" spans="1:14" s="434" customFormat="1">
      <c r="A8308" s="191"/>
      <c r="B8308" s="191"/>
      <c r="C8308" s="63"/>
      <c r="D8308" s="191"/>
      <c r="E8308" s="63"/>
      <c r="F8308" s="63"/>
      <c r="G8308" s="191"/>
      <c r="H8308" s="191"/>
      <c r="I8308" s="191"/>
      <c r="J8308" s="191"/>
      <c r="K8308" s="191"/>
      <c r="L8308" s="191"/>
      <c r="M8308" s="191"/>
      <c r="N8308" s="191"/>
    </row>
    <row r="8309" spans="1:14" s="434" customFormat="1">
      <c r="A8309" s="191"/>
      <c r="B8309" s="191"/>
      <c r="C8309" s="63"/>
      <c r="D8309" s="191"/>
      <c r="E8309" s="63"/>
      <c r="F8309" s="63"/>
      <c r="G8309" s="191"/>
      <c r="H8309" s="191"/>
      <c r="I8309" s="191"/>
      <c r="J8309" s="191"/>
      <c r="K8309" s="191"/>
      <c r="L8309" s="191"/>
      <c r="M8309" s="191"/>
      <c r="N8309" s="191"/>
    </row>
    <row r="8310" spans="1:14" s="434" customFormat="1">
      <c r="A8310" s="191"/>
      <c r="B8310" s="191"/>
      <c r="C8310" s="63"/>
      <c r="D8310" s="191"/>
      <c r="E8310" s="63"/>
      <c r="F8310" s="63"/>
      <c r="G8310" s="191"/>
      <c r="H8310" s="191"/>
      <c r="I8310" s="191"/>
      <c r="J8310" s="191"/>
      <c r="K8310" s="191"/>
      <c r="L8310" s="191"/>
      <c r="M8310" s="191"/>
      <c r="N8310" s="191"/>
    </row>
    <row r="8311" spans="1:14" s="434" customFormat="1">
      <c r="A8311" s="191"/>
      <c r="B8311" s="191"/>
      <c r="C8311" s="63"/>
      <c r="D8311" s="191"/>
      <c r="E8311" s="63"/>
      <c r="F8311" s="63"/>
      <c r="G8311" s="191"/>
      <c r="H8311" s="191"/>
      <c r="I8311" s="191"/>
      <c r="J8311" s="191"/>
      <c r="K8311" s="191"/>
      <c r="L8311" s="191"/>
      <c r="M8311" s="191"/>
      <c r="N8311" s="191"/>
    </row>
    <row r="8312" spans="1:14" s="434" customFormat="1">
      <c r="A8312" s="191"/>
      <c r="B8312" s="191"/>
      <c r="C8312" s="63"/>
      <c r="D8312" s="191"/>
      <c r="E8312" s="63"/>
      <c r="F8312" s="63"/>
      <c r="G8312" s="191"/>
      <c r="H8312" s="191"/>
      <c r="I8312" s="191"/>
      <c r="J8312" s="191"/>
      <c r="K8312" s="191"/>
      <c r="L8312" s="191"/>
      <c r="M8312" s="191"/>
      <c r="N8312" s="191"/>
    </row>
    <row r="8313" spans="1:14" s="434" customFormat="1">
      <c r="A8313" s="191"/>
      <c r="B8313" s="191"/>
      <c r="C8313" s="63"/>
      <c r="D8313" s="191"/>
      <c r="E8313" s="63"/>
      <c r="F8313" s="63"/>
      <c r="G8313" s="191"/>
      <c r="H8313" s="191"/>
      <c r="I8313" s="191"/>
      <c r="J8313" s="191"/>
      <c r="K8313" s="191"/>
      <c r="L8313" s="191"/>
      <c r="M8313" s="191"/>
      <c r="N8313" s="191"/>
    </row>
    <row r="8314" spans="1:14" s="434" customFormat="1">
      <c r="A8314" s="191"/>
      <c r="B8314" s="191"/>
      <c r="C8314" s="63"/>
      <c r="D8314" s="191"/>
      <c r="E8314" s="63"/>
      <c r="F8314" s="63"/>
      <c r="G8314" s="191"/>
      <c r="H8314" s="191"/>
      <c r="I8314" s="191"/>
      <c r="J8314" s="191"/>
      <c r="K8314" s="191"/>
      <c r="L8314" s="191"/>
      <c r="M8314" s="191"/>
      <c r="N8314" s="191"/>
    </row>
    <row r="8315" spans="1:14" s="434" customFormat="1">
      <c r="A8315" s="191"/>
      <c r="B8315" s="191"/>
      <c r="C8315" s="63"/>
      <c r="D8315" s="191"/>
      <c r="E8315" s="63"/>
      <c r="F8315" s="63"/>
      <c r="G8315" s="191"/>
      <c r="H8315" s="191"/>
      <c r="I8315" s="191"/>
      <c r="J8315" s="191"/>
      <c r="K8315" s="191"/>
      <c r="L8315" s="191"/>
      <c r="M8315" s="191"/>
      <c r="N8315" s="191"/>
    </row>
    <row r="8316" spans="1:14" s="434" customFormat="1">
      <c r="A8316" s="191"/>
      <c r="B8316" s="191"/>
      <c r="C8316" s="63"/>
      <c r="D8316" s="191"/>
      <c r="E8316" s="63"/>
      <c r="F8316" s="63"/>
      <c r="G8316" s="191"/>
      <c r="H8316" s="191"/>
      <c r="I8316" s="191"/>
      <c r="J8316" s="191"/>
      <c r="K8316" s="191"/>
      <c r="L8316" s="191"/>
      <c r="M8316" s="191"/>
      <c r="N8316" s="191"/>
    </row>
    <row r="8317" spans="1:14" s="434" customFormat="1">
      <c r="A8317" s="191"/>
      <c r="B8317" s="191"/>
      <c r="C8317" s="63"/>
      <c r="D8317" s="191"/>
      <c r="E8317" s="63"/>
      <c r="F8317" s="63"/>
      <c r="G8317" s="191"/>
      <c r="H8317" s="191"/>
      <c r="I8317" s="191"/>
      <c r="J8317" s="191"/>
      <c r="K8317" s="191"/>
      <c r="L8317" s="191"/>
      <c r="M8317" s="191"/>
      <c r="N8317" s="191"/>
    </row>
    <row r="8318" spans="1:14" s="434" customFormat="1">
      <c r="A8318" s="191"/>
      <c r="B8318" s="191"/>
      <c r="C8318" s="63"/>
      <c r="D8318" s="191"/>
      <c r="E8318" s="63"/>
      <c r="F8318" s="63"/>
      <c r="G8318" s="191"/>
      <c r="H8318" s="191"/>
      <c r="I8318" s="191"/>
      <c r="J8318" s="191"/>
      <c r="K8318" s="191"/>
      <c r="L8318" s="191"/>
      <c r="M8318" s="191"/>
      <c r="N8318" s="191"/>
    </row>
    <row r="8319" spans="1:14" s="434" customFormat="1">
      <c r="A8319" s="191"/>
      <c r="B8319" s="191"/>
      <c r="C8319" s="63"/>
      <c r="D8319" s="191"/>
      <c r="E8319" s="63"/>
      <c r="F8319" s="63"/>
      <c r="G8319" s="191"/>
      <c r="H8319" s="191"/>
      <c r="I8319" s="191"/>
      <c r="J8319" s="191"/>
      <c r="K8319" s="191"/>
      <c r="L8319" s="191"/>
      <c r="M8319" s="191"/>
      <c r="N8319" s="191"/>
    </row>
    <row r="8320" spans="1:14" s="434" customFormat="1">
      <c r="A8320" s="191"/>
      <c r="B8320" s="191"/>
      <c r="C8320" s="63"/>
      <c r="D8320" s="191"/>
      <c r="E8320" s="63"/>
      <c r="F8320" s="63"/>
      <c r="G8320" s="191"/>
      <c r="H8320" s="191"/>
      <c r="I8320" s="191"/>
      <c r="J8320" s="191"/>
      <c r="K8320" s="191"/>
      <c r="L8320" s="191"/>
      <c r="M8320" s="191"/>
      <c r="N8320" s="191"/>
    </row>
    <row r="8321" spans="1:14" s="434" customFormat="1">
      <c r="A8321" s="191"/>
      <c r="B8321" s="191"/>
      <c r="C8321" s="63"/>
      <c r="D8321" s="191"/>
      <c r="E8321" s="63"/>
      <c r="F8321" s="63"/>
      <c r="G8321" s="191"/>
      <c r="H8321" s="191"/>
      <c r="I8321" s="191"/>
      <c r="J8321" s="191"/>
      <c r="K8321" s="191"/>
      <c r="L8321" s="191"/>
      <c r="M8321" s="191"/>
      <c r="N8321" s="191"/>
    </row>
    <row r="8322" spans="1:14" s="434" customFormat="1">
      <c r="A8322" s="191"/>
      <c r="B8322" s="191"/>
      <c r="C8322" s="63"/>
      <c r="D8322" s="191"/>
      <c r="E8322" s="63"/>
      <c r="F8322" s="63"/>
      <c r="G8322" s="191"/>
      <c r="H8322" s="191"/>
      <c r="I8322" s="191"/>
      <c r="J8322" s="191"/>
      <c r="K8322" s="191"/>
      <c r="L8322" s="191"/>
      <c r="M8322" s="191"/>
      <c r="N8322" s="191"/>
    </row>
    <row r="8323" spans="1:14" s="434" customFormat="1">
      <c r="A8323" s="191"/>
      <c r="B8323" s="191"/>
      <c r="C8323" s="63"/>
      <c r="D8323" s="191"/>
      <c r="E8323" s="63"/>
      <c r="F8323" s="63"/>
      <c r="G8323" s="191"/>
      <c r="H8323" s="191"/>
      <c r="I8323" s="191"/>
      <c r="J8323" s="191"/>
      <c r="K8323" s="191"/>
      <c r="L8323" s="191"/>
      <c r="M8323" s="191"/>
      <c r="N8323" s="191"/>
    </row>
    <row r="8324" spans="1:14" s="434" customFormat="1">
      <c r="A8324" s="191"/>
      <c r="B8324" s="191"/>
      <c r="C8324" s="63"/>
      <c r="D8324" s="191"/>
      <c r="E8324" s="63"/>
      <c r="F8324" s="63"/>
      <c r="G8324" s="191"/>
      <c r="H8324" s="191"/>
      <c r="I8324" s="191"/>
      <c r="J8324" s="191"/>
      <c r="K8324" s="191"/>
      <c r="L8324" s="191"/>
      <c r="M8324" s="191"/>
      <c r="N8324" s="191"/>
    </row>
    <row r="8325" spans="1:14" s="434" customFormat="1">
      <c r="A8325" s="191"/>
      <c r="B8325" s="191"/>
      <c r="C8325" s="63"/>
      <c r="D8325" s="191"/>
      <c r="E8325" s="63"/>
      <c r="F8325" s="63"/>
      <c r="G8325" s="191"/>
      <c r="H8325" s="191"/>
      <c r="I8325" s="191"/>
      <c r="J8325" s="191"/>
      <c r="K8325" s="191"/>
      <c r="L8325" s="191"/>
      <c r="M8325" s="191"/>
      <c r="N8325" s="191"/>
    </row>
    <row r="8326" spans="1:14" s="434" customFormat="1">
      <c r="A8326" s="191"/>
      <c r="B8326" s="191"/>
      <c r="C8326" s="63"/>
      <c r="D8326" s="191"/>
      <c r="E8326" s="63"/>
      <c r="F8326" s="63"/>
      <c r="G8326" s="191"/>
      <c r="H8326" s="191"/>
      <c r="I8326" s="191"/>
      <c r="J8326" s="191"/>
      <c r="K8326" s="191"/>
      <c r="L8326" s="191"/>
      <c r="M8326" s="191"/>
      <c r="N8326" s="191"/>
    </row>
    <row r="8327" spans="1:14" s="434" customFormat="1">
      <c r="A8327" s="191"/>
      <c r="B8327" s="191"/>
      <c r="C8327" s="63"/>
      <c r="D8327" s="191"/>
      <c r="E8327" s="63"/>
      <c r="F8327" s="63"/>
      <c r="G8327" s="191"/>
      <c r="H8327" s="191"/>
      <c r="I8327" s="191"/>
      <c r="J8327" s="191"/>
      <c r="K8327" s="191"/>
      <c r="L8327" s="191"/>
      <c r="M8327" s="191"/>
      <c r="N8327" s="191"/>
    </row>
    <row r="8328" spans="1:14" s="434" customFormat="1">
      <c r="A8328" s="191"/>
      <c r="B8328" s="191"/>
      <c r="C8328" s="63"/>
      <c r="D8328" s="191"/>
      <c r="E8328" s="63"/>
      <c r="F8328" s="63"/>
      <c r="G8328" s="191"/>
      <c r="H8328" s="191"/>
      <c r="I8328" s="191"/>
      <c r="J8328" s="191"/>
      <c r="K8328" s="191"/>
      <c r="L8328" s="191"/>
      <c r="M8328" s="191"/>
      <c r="N8328" s="191"/>
    </row>
    <row r="8329" spans="1:14" s="434" customFormat="1">
      <c r="A8329" s="191"/>
      <c r="B8329" s="191"/>
      <c r="C8329" s="63"/>
      <c r="D8329" s="191"/>
      <c r="E8329" s="63"/>
      <c r="F8329" s="63"/>
      <c r="G8329" s="191"/>
      <c r="H8329" s="191"/>
      <c r="I8329" s="191"/>
      <c r="J8329" s="191"/>
      <c r="K8329" s="191"/>
      <c r="L8329" s="191"/>
      <c r="M8329" s="191"/>
      <c r="N8329" s="191"/>
    </row>
    <row r="8330" spans="1:14" s="434" customFormat="1">
      <c r="A8330" s="191"/>
      <c r="B8330" s="191"/>
      <c r="C8330" s="63"/>
      <c r="D8330" s="191"/>
      <c r="E8330" s="63"/>
      <c r="F8330" s="63"/>
      <c r="G8330" s="191"/>
      <c r="H8330" s="191"/>
      <c r="I8330" s="191"/>
      <c r="J8330" s="191"/>
      <c r="K8330" s="191"/>
      <c r="L8330" s="191"/>
      <c r="M8330" s="191"/>
      <c r="N8330" s="191"/>
    </row>
    <row r="8331" spans="1:14" s="434" customFormat="1">
      <c r="A8331" s="191"/>
      <c r="B8331" s="191"/>
      <c r="C8331" s="63"/>
      <c r="D8331" s="191"/>
      <c r="E8331" s="63"/>
      <c r="F8331" s="63"/>
      <c r="G8331" s="191"/>
      <c r="H8331" s="191"/>
      <c r="I8331" s="191"/>
      <c r="J8331" s="191"/>
      <c r="K8331" s="191"/>
      <c r="L8331" s="191"/>
      <c r="M8331" s="191"/>
      <c r="N8331" s="191"/>
    </row>
    <row r="8332" spans="1:14" s="434" customFormat="1">
      <c r="A8332" s="191"/>
      <c r="B8332" s="191"/>
      <c r="C8332" s="63"/>
      <c r="D8332" s="191"/>
      <c r="E8332" s="63"/>
      <c r="F8332" s="63"/>
      <c r="G8332" s="191"/>
      <c r="H8332" s="191"/>
      <c r="I8332" s="191"/>
      <c r="J8332" s="191"/>
      <c r="K8332" s="191"/>
      <c r="L8332" s="191"/>
      <c r="M8332" s="191"/>
      <c r="N8332" s="191"/>
    </row>
    <row r="8333" spans="1:14" s="434" customFormat="1">
      <c r="A8333" s="191"/>
      <c r="B8333" s="191"/>
      <c r="C8333" s="63"/>
      <c r="D8333" s="191"/>
      <c r="E8333" s="63"/>
      <c r="F8333" s="63"/>
      <c r="G8333" s="191"/>
      <c r="H8333" s="191"/>
      <c r="I8333" s="191"/>
      <c r="J8333" s="191"/>
      <c r="K8333" s="191"/>
      <c r="L8333" s="191"/>
      <c r="M8333" s="191"/>
      <c r="N8333" s="191"/>
    </row>
    <row r="8334" spans="1:14" s="434" customFormat="1">
      <c r="A8334" s="191"/>
      <c r="B8334" s="191"/>
      <c r="C8334" s="63"/>
      <c r="D8334" s="191"/>
      <c r="E8334" s="63"/>
      <c r="F8334" s="63"/>
      <c r="G8334" s="191"/>
      <c r="H8334" s="191"/>
      <c r="I8334" s="191"/>
      <c r="J8334" s="191"/>
      <c r="K8334" s="191"/>
      <c r="L8334" s="191"/>
      <c r="M8334" s="191"/>
      <c r="N8334" s="191"/>
    </row>
    <row r="8335" spans="1:14" s="434" customFormat="1">
      <c r="A8335" s="191"/>
      <c r="B8335" s="191"/>
      <c r="C8335" s="63"/>
      <c r="D8335" s="191"/>
      <c r="E8335" s="63"/>
      <c r="F8335" s="63"/>
      <c r="G8335" s="191"/>
      <c r="H8335" s="191"/>
      <c r="I8335" s="191"/>
      <c r="J8335" s="191"/>
      <c r="K8335" s="191"/>
      <c r="L8335" s="191"/>
      <c r="M8335" s="191"/>
      <c r="N8335" s="191"/>
    </row>
    <row r="8336" spans="1:14" s="434" customFormat="1">
      <c r="A8336" s="191"/>
      <c r="B8336" s="191"/>
      <c r="C8336" s="63"/>
      <c r="D8336" s="191"/>
      <c r="E8336" s="63"/>
      <c r="F8336" s="63"/>
      <c r="G8336" s="191"/>
      <c r="H8336" s="191"/>
      <c r="I8336" s="191"/>
      <c r="J8336" s="191"/>
      <c r="K8336" s="191"/>
      <c r="L8336" s="191"/>
      <c r="M8336" s="191"/>
      <c r="N8336" s="191"/>
    </row>
    <row r="8337" spans="1:14" s="434" customFormat="1">
      <c r="A8337" s="191"/>
      <c r="B8337" s="191"/>
      <c r="C8337" s="63"/>
      <c r="D8337" s="191"/>
      <c r="E8337" s="63"/>
      <c r="F8337" s="63"/>
      <c r="G8337" s="191"/>
      <c r="H8337" s="191"/>
      <c r="I8337" s="191"/>
      <c r="J8337" s="191"/>
      <c r="K8337" s="191"/>
      <c r="L8337" s="191"/>
      <c r="M8337" s="191"/>
      <c r="N8337" s="191"/>
    </row>
    <row r="8338" spans="1:14" s="434" customFormat="1">
      <c r="A8338" s="191"/>
      <c r="B8338" s="191"/>
      <c r="C8338" s="63"/>
      <c r="D8338" s="191"/>
      <c r="E8338" s="63"/>
      <c r="F8338" s="63"/>
      <c r="G8338" s="191"/>
      <c r="H8338" s="191"/>
      <c r="I8338" s="191"/>
      <c r="J8338" s="191"/>
      <c r="K8338" s="191"/>
      <c r="L8338" s="191"/>
      <c r="M8338" s="191"/>
      <c r="N8338" s="191"/>
    </row>
    <row r="8339" spans="1:14" s="434" customFormat="1">
      <c r="A8339" s="191"/>
      <c r="B8339" s="191"/>
      <c r="C8339" s="63"/>
      <c r="D8339" s="191"/>
      <c r="E8339" s="63"/>
      <c r="F8339" s="63"/>
      <c r="G8339" s="191"/>
      <c r="H8339" s="191"/>
      <c r="I8339" s="191"/>
      <c r="J8339" s="191"/>
      <c r="K8339" s="191"/>
      <c r="L8339" s="191"/>
      <c r="M8339" s="191"/>
      <c r="N8339" s="191"/>
    </row>
    <row r="8340" spans="1:14" s="434" customFormat="1">
      <c r="A8340" s="191"/>
      <c r="B8340" s="191"/>
      <c r="C8340" s="63"/>
      <c r="D8340" s="191"/>
      <c r="E8340" s="63"/>
      <c r="F8340" s="63"/>
      <c r="G8340" s="191"/>
      <c r="H8340" s="191"/>
      <c r="I8340" s="191"/>
      <c r="J8340" s="191"/>
      <c r="K8340" s="191"/>
      <c r="L8340" s="191"/>
      <c r="M8340" s="191"/>
      <c r="N8340" s="191"/>
    </row>
    <row r="8341" spans="1:14" s="434" customFormat="1">
      <c r="A8341" s="191"/>
      <c r="B8341" s="191"/>
      <c r="C8341" s="63"/>
      <c r="D8341" s="191"/>
      <c r="E8341" s="63"/>
      <c r="F8341" s="63"/>
      <c r="G8341" s="191"/>
      <c r="H8341" s="191"/>
      <c r="I8341" s="191"/>
      <c r="J8341" s="191"/>
      <c r="K8341" s="191"/>
      <c r="L8341" s="191"/>
      <c r="M8341" s="191"/>
      <c r="N8341" s="191"/>
    </row>
    <row r="8342" spans="1:14" s="434" customFormat="1">
      <c r="A8342" s="191"/>
      <c r="B8342" s="191"/>
      <c r="C8342" s="63"/>
      <c r="D8342" s="191"/>
      <c r="E8342" s="63"/>
      <c r="F8342" s="63"/>
      <c r="G8342" s="191"/>
      <c r="H8342" s="191"/>
      <c r="I8342" s="191"/>
      <c r="J8342" s="191"/>
      <c r="K8342" s="191"/>
      <c r="L8342" s="191"/>
      <c r="M8342" s="191"/>
      <c r="N8342" s="191"/>
    </row>
    <row r="8343" spans="1:14" s="434" customFormat="1">
      <c r="A8343" s="191"/>
      <c r="B8343" s="191"/>
      <c r="C8343" s="63"/>
      <c r="D8343" s="191"/>
      <c r="E8343" s="63"/>
      <c r="F8343" s="63"/>
      <c r="G8343" s="191"/>
      <c r="H8343" s="191"/>
      <c r="I8343" s="191"/>
      <c r="J8343" s="191"/>
      <c r="K8343" s="191"/>
      <c r="L8343" s="191"/>
      <c r="M8343" s="191"/>
      <c r="N8343" s="191"/>
    </row>
    <row r="8344" spans="1:14" s="434" customFormat="1">
      <c r="A8344" s="191"/>
      <c r="B8344" s="191"/>
      <c r="C8344" s="63"/>
      <c r="D8344" s="191"/>
      <c r="E8344" s="63"/>
      <c r="F8344" s="63"/>
      <c r="G8344" s="191"/>
      <c r="H8344" s="191"/>
      <c r="I8344" s="191"/>
      <c r="J8344" s="191"/>
      <c r="K8344" s="191"/>
      <c r="L8344" s="191"/>
      <c r="M8344" s="191"/>
      <c r="N8344" s="191"/>
    </row>
    <row r="8345" spans="1:14" s="434" customFormat="1">
      <c r="A8345" s="191"/>
      <c r="B8345" s="191"/>
      <c r="C8345" s="63"/>
      <c r="D8345" s="191"/>
      <c r="E8345" s="63"/>
      <c r="F8345" s="63"/>
      <c r="G8345" s="191"/>
      <c r="H8345" s="191"/>
      <c r="I8345" s="191"/>
      <c r="J8345" s="191"/>
      <c r="K8345" s="191"/>
      <c r="L8345" s="191"/>
      <c r="M8345" s="191"/>
      <c r="N8345" s="191"/>
    </row>
    <row r="8346" spans="1:14" s="434" customFormat="1">
      <c r="A8346" s="191"/>
      <c r="B8346" s="191"/>
      <c r="C8346" s="63"/>
      <c r="D8346" s="191"/>
      <c r="E8346" s="63"/>
      <c r="F8346" s="63"/>
      <c r="G8346" s="191"/>
      <c r="H8346" s="191"/>
      <c r="I8346" s="191"/>
      <c r="J8346" s="191"/>
      <c r="K8346" s="191"/>
      <c r="L8346" s="191"/>
      <c r="M8346" s="191"/>
      <c r="N8346" s="191"/>
    </row>
    <row r="8347" spans="1:14" s="434" customFormat="1">
      <c r="A8347" s="191"/>
      <c r="B8347" s="191"/>
      <c r="C8347" s="63"/>
      <c r="D8347" s="191"/>
      <c r="E8347" s="63"/>
      <c r="F8347" s="63"/>
      <c r="G8347" s="191"/>
      <c r="H8347" s="191"/>
      <c r="I8347" s="191"/>
      <c r="J8347" s="191"/>
      <c r="K8347" s="191"/>
      <c r="L8347" s="191"/>
      <c r="M8347" s="191"/>
      <c r="N8347" s="191"/>
    </row>
    <row r="8348" spans="1:14" s="434" customFormat="1">
      <c r="A8348" s="191"/>
      <c r="B8348" s="191"/>
      <c r="C8348" s="63"/>
      <c r="D8348" s="191"/>
      <c r="E8348" s="63"/>
      <c r="F8348" s="63"/>
      <c r="G8348" s="191"/>
      <c r="H8348" s="191"/>
      <c r="I8348" s="191"/>
      <c r="J8348" s="191"/>
      <c r="K8348" s="191"/>
      <c r="L8348" s="191"/>
      <c r="M8348" s="191"/>
      <c r="N8348" s="191"/>
    </row>
    <row r="8349" spans="1:14" s="434" customFormat="1">
      <c r="A8349" s="191"/>
      <c r="B8349" s="191"/>
      <c r="C8349" s="63"/>
      <c r="D8349" s="191"/>
      <c r="E8349" s="63"/>
      <c r="F8349" s="63"/>
      <c r="G8349" s="191"/>
      <c r="H8349" s="191"/>
      <c r="I8349" s="191"/>
      <c r="J8349" s="191"/>
      <c r="K8349" s="191"/>
      <c r="L8349" s="191"/>
      <c r="M8349" s="191"/>
      <c r="N8349" s="191"/>
    </row>
    <row r="8350" spans="1:14" s="434" customFormat="1">
      <c r="A8350" s="191"/>
      <c r="B8350" s="191"/>
      <c r="C8350" s="63"/>
      <c r="D8350" s="191"/>
      <c r="E8350" s="63"/>
      <c r="F8350" s="63"/>
      <c r="G8350" s="191"/>
      <c r="H8350" s="191"/>
      <c r="I8350" s="191"/>
      <c r="J8350" s="191"/>
      <c r="K8350" s="191"/>
      <c r="L8350" s="191"/>
      <c r="M8350" s="191"/>
      <c r="N8350" s="191"/>
    </row>
    <row r="8351" spans="1:14" s="434" customFormat="1">
      <c r="A8351" s="191"/>
      <c r="B8351" s="191"/>
      <c r="C8351" s="63"/>
      <c r="D8351" s="191"/>
      <c r="E8351" s="63"/>
      <c r="F8351" s="63"/>
      <c r="G8351" s="191"/>
      <c r="H8351" s="191"/>
      <c r="I8351" s="191"/>
      <c r="J8351" s="191"/>
      <c r="K8351" s="191"/>
      <c r="L8351" s="191"/>
      <c r="M8351" s="191"/>
      <c r="N8351" s="191"/>
    </row>
    <row r="8352" spans="1:14" s="434" customFormat="1">
      <c r="A8352" s="191"/>
      <c r="B8352" s="191"/>
      <c r="C8352" s="63"/>
      <c r="D8352" s="191"/>
      <c r="E8352" s="63"/>
      <c r="F8352" s="63"/>
      <c r="G8352" s="191"/>
      <c r="H8352" s="191"/>
      <c r="I8352" s="191"/>
      <c r="J8352" s="191"/>
      <c r="K8352" s="191"/>
      <c r="L8352" s="191"/>
      <c r="M8352" s="191"/>
      <c r="N8352" s="191"/>
    </row>
    <row r="8353" spans="1:14" s="434" customFormat="1">
      <c r="A8353" s="191"/>
      <c r="B8353" s="191"/>
      <c r="C8353" s="63"/>
      <c r="D8353" s="191"/>
      <c r="E8353" s="63"/>
      <c r="F8353" s="63"/>
      <c r="G8353" s="191"/>
      <c r="H8353" s="191"/>
      <c r="I8353" s="191"/>
      <c r="J8353" s="191"/>
      <c r="K8353" s="191"/>
      <c r="L8353" s="191"/>
      <c r="M8353" s="191"/>
      <c r="N8353" s="191"/>
    </row>
    <row r="8354" spans="1:14" s="434" customFormat="1">
      <c r="A8354" s="191"/>
      <c r="B8354" s="191"/>
      <c r="C8354" s="63"/>
      <c r="D8354" s="191"/>
      <c r="E8354" s="63"/>
      <c r="F8354" s="63"/>
      <c r="G8354" s="191"/>
      <c r="H8354" s="191"/>
      <c r="I8354" s="191"/>
      <c r="J8354" s="191"/>
      <c r="K8354" s="191"/>
      <c r="L8354" s="191"/>
      <c r="M8354" s="191"/>
      <c r="N8354" s="191"/>
    </row>
    <row r="8355" spans="1:14" s="434" customFormat="1">
      <c r="A8355" s="191"/>
      <c r="B8355" s="191"/>
      <c r="C8355" s="63"/>
      <c r="D8355" s="191"/>
      <c r="E8355" s="63"/>
      <c r="F8355" s="63"/>
      <c r="G8355" s="191"/>
      <c r="H8355" s="191"/>
      <c r="I8355" s="191"/>
      <c r="J8355" s="191"/>
      <c r="K8355" s="191"/>
      <c r="L8355" s="191"/>
      <c r="M8355" s="191"/>
      <c r="N8355" s="191"/>
    </row>
    <row r="8356" spans="1:14" s="434" customFormat="1">
      <c r="A8356" s="191"/>
      <c r="B8356" s="191"/>
      <c r="C8356" s="63"/>
      <c r="D8356" s="191"/>
      <c r="E8356" s="63"/>
      <c r="F8356" s="63"/>
      <c r="G8356" s="191"/>
      <c r="H8356" s="191"/>
      <c r="I8356" s="191"/>
      <c r="J8356" s="191"/>
      <c r="K8356" s="191"/>
      <c r="L8356" s="191"/>
      <c r="M8356" s="191"/>
      <c r="N8356" s="191"/>
    </row>
    <row r="8357" spans="1:14" s="434" customFormat="1">
      <c r="A8357" s="191"/>
      <c r="B8357" s="191"/>
      <c r="C8357" s="63"/>
      <c r="D8357" s="191"/>
      <c r="E8357" s="63"/>
      <c r="F8357" s="63"/>
      <c r="G8357" s="191"/>
      <c r="H8357" s="191"/>
      <c r="I8357" s="191"/>
      <c r="J8357" s="191"/>
      <c r="K8357" s="191"/>
      <c r="L8357" s="191"/>
      <c r="M8357" s="191"/>
      <c r="N8357" s="191"/>
    </row>
    <row r="8358" spans="1:14" s="434" customFormat="1">
      <c r="A8358" s="191"/>
      <c r="B8358" s="191"/>
      <c r="C8358" s="63"/>
      <c r="D8358" s="191"/>
      <c r="E8358" s="63"/>
      <c r="F8358" s="63"/>
      <c r="G8358" s="191"/>
      <c r="H8358" s="191"/>
      <c r="I8358" s="191"/>
      <c r="J8358" s="191"/>
      <c r="K8358" s="191"/>
      <c r="L8358" s="191"/>
      <c r="M8358" s="191"/>
      <c r="N8358" s="191"/>
    </row>
    <row r="8359" spans="1:14" s="434" customFormat="1">
      <c r="A8359" s="191"/>
      <c r="B8359" s="191"/>
      <c r="C8359" s="63"/>
      <c r="D8359" s="191"/>
      <c r="E8359" s="63"/>
      <c r="F8359" s="63"/>
      <c r="G8359" s="191"/>
      <c r="H8359" s="191"/>
      <c r="I8359" s="191"/>
      <c r="J8359" s="191"/>
      <c r="K8359" s="191"/>
      <c r="L8359" s="191"/>
      <c r="M8359" s="191"/>
      <c r="N8359" s="191"/>
    </row>
    <row r="8360" spans="1:14" s="434" customFormat="1">
      <c r="A8360" s="191"/>
      <c r="B8360" s="191"/>
      <c r="C8360" s="63"/>
      <c r="D8360" s="191"/>
      <c r="E8360" s="63"/>
      <c r="F8360" s="63"/>
      <c r="G8360" s="191"/>
      <c r="H8360" s="191"/>
      <c r="I8360" s="191"/>
      <c r="J8360" s="191"/>
      <c r="K8360" s="191"/>
      <c r="L8360" s="191"/>
      <c r="M8360" s="191"/>
      <c r="N8360" s="191"/>
    </row>
    <row r="8361" spans="1:14" s="434" customFormat="1">
      <c r="A8361" s="191"/>
      <c r="B8361" s="191"/>
      <c r="C8361" s="63"/>
      <c r="D8361" s="191"/>
      <c r="E8361" s="63"/>
      <c r="F8361" s="63"/>
      <c r="G8361" s="191"/>
      <c r="H8361" s="191"/>
      <c r="I8361" s="191"/>
      <c r="J8361" s="191"/>
      <c r="K8361" s="191"/>
      <c r="L8361" s="191"/>
      <c r="M8361" s="191"/>
      <c r="N8361" s="191"/>
    </row>
    <row r="8362" spans="1:14" s="434" customFormat="1">
      <c r="A8362" s="191"/>
      <c r="B8362" s="191"/>
      <c r="C8362" s="63"/>
      <c r="D8362" s="191"/>
      <c r="E8362" s="63"/>
      <c r="F8362" s="63"/>
      <c r="G8362" s="191"/>
      <c r="H8362" s="191"/>
      <c r="I8362" s="191"/>
      <c r="J8362" s="191"/>
      <c r="K8362" s="191"/>
      <c r="L8362" s="191"/>
      <c r="M8362" s="191"/>
      <c r="N8362" s="191"/>
    </row>
    <row r="8363" spans="1:14" s="434" customFormat="1">
      <c r="A8363" s="191"/>
      <c r="B8363" s="191"/>
      <c r="C8363" s="63"/>
      <c r="D8363" s="191"/>
      <c r="E8363" s="63"/>
      <c r="F8363" s="63"/>
      <c r="G8363" s="191"/>
      <c r="H8363" s="191"/>
      <c r="I8363" s="191"/>
      <c r="J8363" s="191"/>
      <c r="K8363" s="191"/>
      <c r="L8363" s="191"/>
      <c r="M8363" s="191"/>
      <c r="N8363" s="191"/>
    </row>
    <row r="8364" spans="1:14" s="434" customFormat="1">
      <c r="A8364" s="191"/>
      <c r="B8364" s="191"/>
      <c r="C8364" s="63"/>
      <c r="D8364" s="191"/>
      <c r="E8364" s="63"/>
      <c r="F8364" s="63"/>
      <c r="G8364" s="191"/>
      <c r="H8364" s="191"/>
      <c r="I8364" s="191"/>
      <c r="J8364" s="191"/>
      <c r="K8364" s="191"/>
      <c r="L8364" s="191"/>
      <c r="M8364" s="191"/>
      <c r="N8364" s="191"/>
    </row>
    <row r="8365" spans="1:14" s="434" customFormat="1">
      <c r="A8365" s="191"/>
      <c r="B8365" s="191"/>
      <c r="C8365" s="63"/>
      <c r="D8365" s="191"/>
      <c r="E8365" s="63"/>
      <c r="F8365" s="63"/>
      <c r="G8365" s="191"/>
      <c r="H8365" s="191"/>
      <c r="I8365" s="191"/>
      <c r="J8365" s="191"/>
      <c r="K8365" s="191"/>
      <c r="L8365" s="191"/>
      <c r="M8365" s="191"/>
      <c r="N8365" s="191"/>
    </row>
    <row r="8366" spans="1:14" s="434" customFormat="1">
      <c r="A8366" s="191"/>
      <c r="B8366" s="191"/>
      <c r="C8366" s="63"/>
      <c r="D8366" s="191"/>
      <c r="E8366" s="63"/>
      <c r="F8366" s="63"/>
      <c r="G8366" s="191"/>
      <c r="H8366" s="191"/>
      <c r="I8366" s="191"/>
      <c r="J8366" s="191"/>
      <c r="K8366" s="191"/>
      <c r="L8366" s="191"/>
      <c r="M8366" s="191"/>
      <c r="N8366" s="191"/>
    </row>
    <row r="8367" spans="1:14" s="434" customFormat="1">
      <c r="A8367" s="191"/>
      <c r="B8367" s="191"/>
      <c r="C8367" s="63"/>
      <c r="D8367" s="191"/>
      <c r="E8367" s="63"/>
      <c r="F8367" s="63"/>
      <c r="G8367" s="191"/>
      <c r="H8367" s="191"/>
      <c r="I8367" s="191"/>
      <c r="J8367" s="191"/>
      <c r="K8367" s="191"/>
      <c r="L8367" s="191"/>
      <c r="M8367" s="191"/>
      <c r="N8367" s="191"/>
    </row>
    <row r="8368" spans="1:14" s="434" customFormat="1">
      <c r="A8368" s="191"/>
      <c r="B8368" s="191"/>
      <c r="C8368" s="63"/>
      <c r="D8368" s="191"/>
      <c r="E8368" s="63"/>
      <c r="F8368" s="63"/>
      <c r="G8368" s="191"/>
      <c r="H8368" s="191"/>
      <c r="I8368" s="191"/>
      <c r="J8368" s="191"/>
      <c r="K8368" s="191"/>
      <c r="L8368" s="191"/>
      <c r="M8368" s="191"/>
      <c r="N8368" s="191"/>
    </row>
    <row r="8369" spans="1:14" s="434" customFormat="1">
      <c r="A8369" s="191"/>
      <c r="B8369" s="191"/>
      <c r="C8369" s="63"/>
      <c r="D8369" s="191"/>
      <c r="E8369" s="63"/>
      <c r="F8369" s="63"/>
      <c r="G8369" s="191"/>
      <c r="H8369" s="191"/>
      <c r="I8369" s="191"/>
      <c r="J8369" s="191"/>
      <c r="K8369" s="191"/>
      <c r="L8369" s="191"/>
      <c r="M8369" s="191"/>
      <c r="N8369" s="191"/>
    </row>
    <row r="8370" spans="1:14" s="434" customFormat="1">
      <c r="A8370" s="191"/>
      <c r="B8370" s="191"/>
      <c r="C8370" s="63"/>
      <c r="D8370" s="191"/>
      <c r="E8370" s="63"/>
      <c r="F8370" s="63"/>
      <c r="G8370" s="191"/>
      <c r="H8370" s="191"/>
      <c r="I8370" s="191"/>
      <c r="J8370" s="191"/>
      <c r="K8370" s="191"/>
      <c r="L8370" s="191"/>
      <c r="M8370" s="191"/>
      <c r="N8370" s="191"/>
    </row>
    <row r="8371" spans="1:14" s="434" customFormat="1">
      <c r="A8371" s="191"/>
      <c r="B8371" s="191"/>
      <c r="C8371" s="63"/>
      <c r="D8371" s="191"/>
      <c r="E8371" s="63"/>
      <c r="F8371" s="63"/>
      <c r="G8371" s="191"/>
      <c r="H8371" s="191"/>
      <c r="I8371" s="191"/>
      <c r="J8371" s="191"/>
      <c r="K8371" s="191"/>
      <c r="L8371" s="191"/>
      <c r="M8371" s="191"/>
      <c r="N8371" s="191"/>
    </row>
    <row r="8372" spans="1:14" s="434" customFormat="1">
      <c r="A8372" s="191"/>
      <c r="B8372" s="191"/>
      <c r="C8372" s="63"/>
      <c r="D8372" s="191"/>
      <c r="E8372" s="63"/>
      <c r="F8372" s="63"/>
      <c r="G8372" s="191"/>
      <c r="H8372" s="191"/>
      <c r="I8372" s="191"/>
      <c r="J8372" s="191"/>
      <c r="K8372" s="191"/>
      <c r="L8372" s="191"/>
      <c r="M8372" s="191"/>
      <c r="N8372" s="191"/>
    </row>
    <row r="8373" spans="1:14" s="434" customFormat="1">
      <c r="A8373" s="191"/>
      <c r="B8373" s="191"/>
      <c r="C8373" s="63"/>
      <c r="D8373" s="191"/>
      <c r="E8373" s="63"/>
      <c r="F8373" s="63"/>
      <c r="G8373" s="191"/>
      <c r="H8373" s="191"/>
      <c r="I8373" s="191"/>
      <c r="J8373" s="191"/>
      <c r="K8373" s="191"/>
      <c r="L8373" s="191"/>
      <c r="M8373" s="191"/>
      <c r="N8373" s="191"/>
    </row>
    <row r="8374" spans="1:14" s="434" customFormat="1">
      <c r="A8374" s="191"/>
      <c r="B8374" s="191"/>
      <c r="C8374" s="63"/>
      <c r="D8374" s="191"/>
      <c r="E8374" s="63"/>
      <c r="F8374" s="63"/>
      <c r="G8374" s="191"/>
      <c r="H8374" s="191"/>
      <c r="I8374" s="191"/>
      <c r="J8374" s="191"/>
      <c r="K8374" s="191"/>
      <c r="L8374" s="191"/>
      <c r="M8374" s="191"/>
      <c r="N8374" s="191"/>
    </row>
    <row r="8375" spans="1:14" s="434" customFormat="1">
      <c r="A8375" s="191"/>
      <c r="B8375" s="191"/>
      <c r="C8375" s="63"/>
      <c r="D8375" s="191"/>
      <c r="E8375" s="63"/>
      <c r="F8375" s="63"/>
      <c r="G8375" s="191"/>
      <c r="H8375" s="191"/>
      <c r="I8375" s="191"/>
      <c r="J8375" s="191"/>
      <c r="K8375" s="191"/>
      <c r="L8375" s="191"/>
      <c r="M8375" s="191"/>
      <c r="N8375" s="191"/>
    </row>
    <row r="8376" spans="1:14" s="434" customFormat="1">
      <c r="A8376" s="191"/>
      <c r="B8376" s="191"/>
      <c r="C8376" s="63"/>
      <c r="D8376" s="191"/>
      <c r="E8376" s="63"/>
      <c r="F8376" s="63"/>
      <c r="G8376" s="191"/>
      <c r="H8376" s="191"/>
      <c r="I8376" s="191"/>
      <c r="J8376" s="191"/>
      <c r="K8376" s="191"/>
      <c r="L8376" s="191"/>
      <c r="M8376" s="191"/>
      <c r="N8376" s="191"/>
    </row>
    <row r="8377" spans="1:14" s="434" customFormat="1">
      <c r="A8377" s="191"/>
      <c r="B8377" s="191"/>
      <c r="C8377" s="63"/>
      <c r="D8377" s="191"/>
      <c r="E8377" s="63"/>
      <c r="F8377" s="63"/>
      <c r="G8377" s="191"/>
      <c r="H8377" s="191"/>
      <c r="I8377" s="191"/>
      <c r="J8377" s="191"/>
      <c r="K8377" s="191"/>
      <c r="L8377" s="191"/>
      <c r="M8377" s="191"/>
      <c r="N8377" s="191"/>
    </row>
    <row r="8378" spans="1:14" s="434" customFormat="1">
      <c r="A8378" s="191"/>
      <c r="B8378" s="191"/>
      <c r="C8378" s="63"/>
      <c r="D8378" s="191"/>
      <c r="E8378" s="63"/>
      <c r="F8378" s="63"/>
      <c r="G8378" s="191"/>
      <c r="H8378" s="191"/>
      <c r="I8378" s="191"/>
      <c r="J8378" s="191"/>
      <c r="K8378" s="191"/>
      <c r="L8378" s="191"/>
      <c r="M8378" s="191"/>
      <c r="N8378" s="191"/>
    </row>
    <row r="8379" spans="1:14" s="434" customFormat="1">
      <c r="A8379" s="191"/>
      <c r="B8379" s="191"/>
      <c r="C8379" s="63"/>
      <c r="D8379" s="191"/>
      <c r="E8379" s="63"/>
      <c r="F8379" s="63"/>
      <c r="G8379" s="191"/>
      <c r="H8379" s="191"/>
      <c r="I8379" s="191"/>
      <c r="J8379" s="191"/>
      <c r="K8379" s="191"/>
      <c r="L8379" s="191"/>
      <c r="M8379" s="191"/>
      <c r="N8379" s="191"/>
    </row>
    <row r="8380" spans="1:14" s="434" customFormat="1">
      <c r="A8380" s="191"/>
      <c r="B8380" s="191"/>
      <c r="C8380" s="63"/>
      <c r="D8380" s="191"/>
      <c r="E8380" s="63"/>
      <c r="F8380" s="63"/>
      <c r="G8380" s="191"/>
      <c r="H8380" s="191"/>
      <c r="I8380" s="191"/>
      <c r="J8380" s="191"/>
      <c r="K8380" s="191"/>
      <c r="L8380" s="191"/>
      <c r="M8380" s="191"/>
      <c r="N8380" s="191"/>
    </row>
    <row r="8381" spans="1:14" s="434" customFormat="1">
      <c r="A8381" s="191"/>
      <c r="B8381" s="191"/>
      <c r="C8381" s="63"/>
      <c r="D8381" s="191"/>
      <c r="E8381" s="63"/>
      <c r="F8381" s="63"/>
      <c r="G8381" s="191"/>
      <c r="H8381" s="191"/>
      <c r="I8381" s="191"/>
      <c r="J8381" s="191"/>
      <c r="K8381" s="191"/>
      <c r="L8381" s="191"/>
      <c r="M8381" s="191"/>
      <c r="N8381" s="191"/>
    </row>
    <row r="8382" spans="1:14" s="434" customFormat="1">
      <c r="A8382" s="191"/>
      <c r="B8382" s="191"/>
      <c r="C8382" s="63"/>
      <c r="D8382" s="191"/>
      <c r="E8382" s="63"/>
      <c r="F8382" s="63"/>
      <c r="G8382" s="191"/>
      <c r="H8382" s="191"/>
      <c r="I8382" s="191"/>
      <c r="J8382" s="191"/>
      <c r="K8382" s="191"/>
      <c r="L8382" s="191"/>
      <c r="M8382" s="191"/>
      <c r="N8382" s="191"/>
    </row>
    <row r="8383" spans="1:14" s="434" customFormat="1">
      <c r="A8383" s="191"/>
      <c r="B8383" s="191"/>
      <c r="C8383" s="63"/>
      <c r="D8383" s="191"/>
      <c r="E8383" s="63"/>
      <c r="F8383" s="63"/>
      <c r="G8383" s="191"/>
      <c r="H8383" s="191"/>
      <c r="I8383" s="191"/>
      <c r="J8383" s="191"/>
      <c r="K8383" s="191"/>
      <c r="L8383" s="191"/>
      <c r="M8383" s="191"/>
      <c r="N8383" s="191"/>
    </row>
    <row r="8384" spans="1:14" s="434" customFormat="1">
      <c r="A8384" s="191"/>
      <c r="B8384" s="191"/>
      <c r="C8384" s="63"/>
      <c r="D8384" s="191"/>
      <c r="E8384" s="63"/>
      <c r="F8384" s="63"/>
      <c r="G8384" s="191"/>
      <c r="H8384" s="191"/>
      <c r="I8384" s="191"/>
      <c r="J8384" s="191"/>
      <c r="K8384" s="191"/>
      <c r="L8384" s="191"/>
      <c r="M8384" s="191"/>
      <c r="N8384" s="191"/>
    </row>
    <row r="8385" spans="1:14" s="434" customFormat="1">
      <c r="A8385" s="191"/>
      <c r="B8385" s="191"/>
      <c r="C8385" s="63"/>
      <c r="D8385" s="191"/>
      <c r="E8385" s="63"/>
      <c r="F8385" s="63"/>
      <c r="G8385" s="191"/>
      <c r="H8385" s="191"/>
      <c r="I8385" s="191"/>
      <c r="J8385" s="191"/>
      <c r="K8385" s="191"/>
      <c r="L8385" s="191"/>
      <c r="M8385" s="191"/>
      <c r="N8385" s="191"/>
    </row>
    <row r="8386" spans="1:14" s="434" customFormat="1">
      <c r="A8386" s="191"/>
      <c r="B8386" s="191"/>
      <c r="C8386" s="63"/>
      <c r="D8386" s="191"/>
      <c r="E8386" s="63"/>
      <c r="F8386" s="63"/>
      <c r="G8386" s="191"/>
      <c r="H8386" s="191"/>
      <c r="I8386" s="191"/>
      <c r="J8386" s="191"/>
      <c r="K8386" s="191"/>
      <c r="L8386" s="191"/>
      <c r="M8386" s="191"/>
      <c r="N8386" s="191"/>
    </row>
    <row r="8387" spans="1:14" s="434" customFormat="1">
      <c r="A8387" s="191"/>
      <c r="B8387" s="191"/>
      <c r="C8387" s="63"/>
      <c r="D8387" s="191"/>
      <c r="E8387" s="63"/>
      <c r="F8387" s="63"/>
      <c r="G8387" s="191"/>
      <c r="H8387" s="191"/>
      <c r="I8387" s="191"/>
      <c r="J8387" s="191"/>
      <c r="K8387" s="191"/>
      <c r="L8387" s="191"/>
      <c r="M8387" s="191"/>
      <c r="N8387" s="191"/>
    </row>
    <row r="8388" spans="1:14" s="434" customFormat="1">
      <c r="A8388" s="191"/>
      <c r="B8388" s="191"/>
      <c r="C8388" s="63"/>
      <c r="D8388" s="191"/>
      <c r="E8388" s="63"/>
      <c r="F8388" s="63"/>
      <c r="G8388" s="191"/>
      <c r="H8388" s="191"/>
      <c r="I8388" s="191"/>
      <c r="J8388" s="191"/>
      <c r="K8388" s="191"/>
      <c r="L8388" s="191"/>
      <c r="M8388" s="191"/>
      <c r="N8388" s="191"/>
    </row>
    <row r="8389" spans="1:14" s="434" customFormat="1">
      <c r="A8389" s="191"/>
      <c r="B8389" s="191"/>
      <c r="C8389" s="63"/>
      <c r="D8389" s="191"/>
      <c r="E8389" s="63"/>
      <c r="F8389" s="63"/>
      <c r="G8389" s="191"/>
      <c r="H8389" s="191"/>
      <c r="I8389" s="191"/>
      <c r="J8389" s="191"/>
      <c r="K8389" s="191"/>
      <c r="L8389" s="191"/>
      <c r="M8389" s="191"/>
      <c r="N8389" s="191"/>
    </row>
    <row r="8390" spans="1:14" s="434" customFormat="1">
      <c r="A8390" s="191"/>
      <c r="B8390" s="191"/>
      <c r="C8390" s="63"/>
      <c r="D8390" s="191"/>
      <c r="E8390" s="63"/>
      <c r="F8390" s="63"/>
      <c r="G8390" s="191"/>
      <c r="H8390" s="191"/>
      <c r="I8390" s="191"/>
      <c r="J8390" s="191"/>
      <c r="K8390" s="191"/>
      <c r="L8390" s="191"/>
      <c r="M8390" s="191"/>
      <c r="N8390" s="191"/>
    </row>
    <row r="8391" spans="1:14" s="434" customFormat="1">
      <c r="A8391" s="191"/>
      <c r="B8391" s="191"/>
      <c r="C8391" s="63"/>
      <c r="D8391" s="191"/>
      <c r="E8391" s="63"/>
      <c r="F8391" s="63"/>
      <c r="G8391" s="191"/>
      <c r="H8391" s="191"/>
      <c r="I8391" s="191"/>
      <c r="J8391" s="191"/>
      <c r="K8391" s="191"/>
      <c r="L8391" s="191"/>
      <c r="M8391" s="191"/>
      <c r="N8391" s="191"/>
    </row>
    <row r="8392" spans="1:14" s="434" customFormat="1">
      <c r="A8392" s="191"/>
      <c r="B8392" s="191"/>
      <c r="C8392" s="63"/>
      <c r="D8392" s="191"/>
      <c r="E8392" s="63"/>
      <c r="F8392" s="63"/>
      <c r="G8392" s="191"/>
      <c r="H8392" s="191"/>
      <c r="I8392" s="191"/>
      <c r="J8392" s="191"/>
      <c r="K8392" s="191"/>
      <c r="L8392" s="191"/>
      <c r="M8392" s="191"/>
      <c r="N8392" s="191"/>
    </row>
    <row r="8393" spans="1:14" s="434" customFormat="1">
      <c r="A8393" s="191"/>
      <c r="B8393" s="191"/>
      <c r="C8393" s="63"/>
      <c r="D8393" s="191"/>
      <c r="E8393" s="63"/>
      <c r="F8393" s="63"/>
      <c r="G8393" s="191"/>
      <c r="H8393" s="191"/>
      <c r="I8393" s="191"/>
      <c r="J8393" s="191"/>
      <c r="K8393" s="191"/>
      <c r="L8393" s="191"/>
      <c r="M8393" s="191"/>
      <c r="N8393" s="191"/>
    </row>
    <row r="8394" spans="1:14" s="434" customFormat="1">
      <c r="A8394" s="191"/>
      <c r="B8394" s="191"/>
      <c r="C8394" s="63"/>
      <c r="D8394" s="191"/>
      <c r="E8394" s="63"/>
      <c r="F8394" s="63"/>
      <c r="G8394" s="191"/>
      <c r="H8394" s="191"/>
      <c r="I8394" s="191"/>
      <c r="J8394" s="191"/>
      <c r="K8394" s="191"/>
      <c r="L8394" s="191"/>
      <c r="M8394" s="191"/>
      <c r="N8394" s="191"/>
    </row>
    <row r="8395" spans="1:14" s="434" customFormat="1">
      <c r="A8395" s="191"/>
      <c r="B8395" s="191"/>
      <c r="C8395" s="63"/>
      <c r="D8395" s="191"/>
      <c r="E8395" s="63"/>
      <c r="F8395" s="63"/>
      <c r="G8395" s="191"/>
      <c r="H8395" s="191"/>
      <c r="I8395" s="191"/>
      <c r="J8395" s="191"/>
      <c r="K8395" s="191"/>
      <c r="L8395" s="191"/>
      <c r="M8395" s="191"/>
      <c r="N8395" s="191"/>
    </row>
    <row r="8396" spans="1:14" s="434" customFormat="1">
      <c r="A8396" s="191"/>
      <c r="B8396" s="191"/>
      <c r="C8396" s="63"/>
      <c r="D8396" s="191"/>
      <c r="E8396" s="63"/>
      <c r="F8396" s="63"/>
      <c r="G8396" s="191"/>
      <c r="H8396" s="191"/>
      <c r="I8396" s="191"/>
      <c r="J8396" s="191"/>
      <c r="K8396" s="191"/>
      <c r="L8396" s="191"/>
      <c r="M8396" s="191"/>
      <c r="N8396" s="191"/>
    </row>
    <row r="8397" spans="1:14" s="434" customFormat="1">
      <c r="A8397" s="191"/>
      <c r="B8397" s="191"/>
      <c r="C8397" s="63"/>
      <c r="D8397" s="191"/>
      <c r="E8397" s="63"/>
      <c r="F8397" s="63"/>
      <c r="G8397" s="191"/>
      <c r="H8397" s="191"/>
      <c r="I8397" s="191"/>
      <c r="J8397" s="191"/>
      <c r="K8397" s="191"/>
      <c r="L8397" s="191"/>
      <c r="M8397" s="191"/>
      <c r="N8397" s="191"/>
    </row>
    <row r="8398" spans="1:14" s="434" customFormat="1">
      <c r="A8398" s="191"/>
      <c r="B8398" s="191"/>
      <c r="C8398" s="63"/>
      <c r="D8398" s="191"/>
      <c r="E8398" s="63"/>
      <c r="F8398" s="63"/>
      <c r="G8398" s="191"/>
      <c r="H8398" s="191"/>
      <c r="I8398" s="191"/>
      <c r="J8398" s="191"/>
      <c r="K8398" s="191"/>
      <c r="L8398" s="191"/>
      <c r="M8398" s="191"/>
      <c r="N8398" s="191"/>
    </row>
    <row r="8399" spans="1:14" s="434" customFormat="1">
      <c r="A8399" s="191"/>
      <c r="B8399" s="191"/>
      <c r="C8399" s="63"/>
      <c r="D8399" s="191"/>
      <c r="E8399" s="63"/>
      <c r="F8399" s="63"/>
      <c r="G8399" s="191"/>
      <c r="H8399" s="191"/>
      <c r="I8399" s="191"/>
      <c r="J8399" s="191"/>
      <c r="K8399" s="191"/>
      <c r="L8399" s="191"/>
      <c r="M8399" s="191"/>
      <c r="N8399" s="191"/>
    </row>
    <row r="8400" spans="1:14" s="434" customFormat="1">
      <c r="A8400" s="191"/>
      <c r="B8400" s="191"/>
      <c r="C8400" s="63"/>
      <c r="D8400" s="191"/>
      <c r="E8400" s="63"/>
      <c r="F8400" s="63"/>
      <c r="G8400" s="191"/>
      <c r="H8400" s="191"/>
      <c r="I8400" s="191"/>
      <c r="J8400" s="191"/>
      <c r="K8400" s="191"/>
      <c r="L8400" s="191"/>
      <c r="M8400" s="191"/>
      <c r="N8400" s="191"/>
    </row>
    <row r="8401" spans="1:14" s="434" customFormat="1">
      <c r="A8401" s="191"/>
      <c r="B8401" s="191"/>
      <c r="C8401" s="63"/>
      <c r="D8401" s="191"/>
      <c r="E8401" s="63"/>
      <c r="F8401" s="63"/>
      <c r="G8401" s="191"/>
      <c r="H8401" s="191"/>
      <c r="I8401" s="191"/>
      <c r="J8401" s="191"/>
      <c r="K8401" s="191"/>
      <c r="L8401" s="191"/>
      <c r="M8401" s="191"/>
      <c r="N8401" s="191"/>
    </row>
    <row r="8402" spans="1:14" s="434" customFormat="1">
      <c r="A8402" s="191"/>
      <c r="B8402" s="191"/>
      <c r="C8402" s="63"/>
      <c r="D8402" s="191"/>
      <c r="E8402" s="63"/>
      <c r="F8402" s="63"/>
      <c r="G8402" s="191"/>
      <c r="H8402" s="191"/>
      <c r="I8402" s="191"/>
      <c r="J8402" s="191"/>
      <c r="K8402" s="191"/>
      <c r="L8402" s="191"/>
      <c r="M8402" s="191"/>
      <c r="N8402" s="191"/>
    </row>
    <row r="8403" spans="1:14" s="434" customFormat="1">
      <c r="A8403" s="191"/>
      <c r="B8403" s="191"/>
      <c r="C8403" s="63"/>
      <c r="D8403" s="191"/>
      <c r="E8403" s="63"/>
      <c r="F8403" s="63"/>
      <c r="G8403" s="191"/>
      <c r="H8403" s="191"/>
      <c r="I8403" s="191"/>
      <c r="J8403" s="191"/>
      <c r="K8403" s="191"/>
      <c r="L8403" s="191"/>
      <c r="M8403" s="191"/>
      <c r="N8403" s="191"/>
    </row>
    <row r="8404" spans="1:14" s="434" customFormat="1">
      <c r="A8404" s="191"/>
      <c r="B8404" s="191"/>
      <c r="C8404" s="63"/>
      <c r="D8404" s="191"/>
      <c r="E8404" s="63"/>
      <c r="F8404" s="63"/>
      <c r="G8404" s="191"/>
      <c r="H8404" s="191"/>
      <c r="I8404" s="191"/>
      <c r="J8404" s="191"/>
      <c r="K8404" s="191"/>
      <c r="L8404" s="191"/>
      <c r="M8404" s="191"/>
      <c r="N8404" s="191"/>
    </row>
    <row r="8405" spans="1:14" s="434" customFormat="1">
      <c r="A8405" s="191"/>
      <c r="B8405" s="191"/>
      <c r="C8405" s="63"/>
      <c r="D8405" s="191"/>
      <c r="E8405" s="63"/>
      <c r="F8405" s="63"/>
      <c r="G8405" s="191"/>
      <c r="H8405" s="191"/>
      <c r="I8405" s="191"/>
      <c r="J8405" s="191"/>
      <c r="K8405" s="191"/>
      <c r="L8405" s="191"/>
      <c r="M8405" s="191"/>
      <c r="N8405" s="191"/>
    </row>
    <row r="8406" spans="1:14" s="434" customFormat="1">
      <c r="A8406" s="191"/>
      <c r="B8406" s="191"/>
      <c r="C8406" s="63"/>
      <c r="D8406" s="191"/>
      <c r="E8406" s="63"/>
      <c r="F8406" s="63"/>
      <c r="G8406" s="191"/>
      <c r="H8406" s="191"/>
      <c r="I8406" s="191"/>
      <c r="J8406" s="191"/>
      <c r="K8406" s="191"/>
      <c r="L8406" s="191"/>
      <c r="M8406" s="191"/>
      <c r="N8406" s="191"/>
    </row>
    <row r="8407" spans="1:14" s="434" customFormat="1">
      <c r="A8407" s="191"/>
      <c r="B8407" s="191"/>
      <c r="C8407" s="63"/>
      <c r="D8407" s="191"/>
      <c r="E8407" s="63"/>
      <c r="F8407" s="63"/>
      <c r="G8407" s="191"/>
      <c r="H8407" s="191"/>
      <c r="I8407" s="191"/>
      <c r="J8407" s="191"/>
      <c r="K8407" s="191"/>
      <c r="L8407" s="191"/>
      <c r="M8407" s="191"/>
      <c r="N8407" s="191"/>
    </row>
    <row r="8408" spans="1:14" s="434" customFormat="1">
      <c r="A8408" s="191"/>
      <c r="B8408" s="191"/>
      <c r="C8408" s="63"/>
      <c r="D8408" s="191"/>
      <c r="E8408" s="63"/>
      <c r="F8408" s="63"/>
      <c r="G8408" s="191"/>
      <c r="H8408" s="191"/>
      <c r="I8408" s="191"/>
      <c r="J8408" s="191"/>
      <c r="K8408" s="191"/>
      <c r="L8408" s="191"/>
      <c r="M8408" s="191"/>
      <c r="N8408" s="191"/>
    </row>
    <row r="8409" spans="1:14" s="434" customFormat="1">
      <c r="A8409" s="191"/>
      <c r="B8409" s="191"/>
      <c r="C8409" s="63"/>
      <c r="D8409" s="191"/>
      <c r="E8409" s="63"/>
      <c r="F8409" s="63"/>
      <c r="G8409" s="191"/>
      <c r="H8409" s="191"/>
      <c r="I8409" s="191"/>
      <c r="J8409" s="191"/>
      <c r="K8409" s="191"/>
      <c r="L8409" s="191"/>
      <c r="M8409" s="191"/>
      <c r="N8409" s="191"/>
    </row>
    <row r="8410" spans="1:14" s="434" customFormat="1">
      <c r="A8410" s="191"/>
      <c r="B8410" s="191"/>
      <c r="C8410" s="63"/>
      <c r="D8410" s="191"/>
      <c r="E8410" s="63"/>
      <c r="F8410" s="63"/>
      <c r="G8410" s="191"/>
      <c r="H8410" s="191"/>
      <c r="I8410" s="191"/>
      <c r="J8410" s="191"/>
      <c r="K8410" s="191"/>
      <c r="L8410" s="191"/>
      <c r="M8410" s="191"/>
      <c r="N8410" s="191"/>
    </row>
    <row r="8411" spans="1:14" s="434" customFormat="1">
      <c r="A8411" s="191"/>
      <c r="B8411" s="191"/>
      <c r="C8411" s="63"/>
      <c r="D8411" s="191"/>
      <c r="E8411" s="63"/>
      <c r="F8411" s="63"/>
      <c r="G8411" s="191"/>
      <c r="H8411" s="191"/>
      <c r="I8411" s="191"/>
      <c r="J8411" s="191"/>
      <c r="K8411" s="191"/>
      <c r="L8411" s="191"/>
      <c r="M8411" s="191"/>
      <c r="N8411" s="191"/>
    </row>
    <row r="8412" spans="1:14" s="434" customFormat="1">
      <c r="A8412" s="191"/>
      <c r="B8412" s="191"/>
      <c r="C8412" s="63"/>
      <c r="D8412" s="191"/>
      <c r="E8412" s="63"/>
      <c r="F8412" s="63"/>
      <c r="G8412" s="191"/>
      <c r="H8412" s="191"/>
      <c r="I8412" s="191"/>
      <c r="J8412" s="191"/>
      <c r="K8412" s="191"/>
      <c r="L8412" s="191"/>
      <c r="M8412" s="191"/>
      <c r="N8412" s="191"/>
    </row>
    <row r="8413" spans="1:14" s="434" customFormat="1">
      <c r="A8413" s="191"/>
      <c r="B8413" s="191"/>
      <c r="C8413" s="63"/>
      <c r="D8413" s="191"/>
      <c r="E8413" s="63"/>
      <c r="F8413" s="63"/>
      <c r="G8413" s="191"/>
      <c r="H8413" s="191"/>
      <c r="I8413" s="191"/>
      <c r="J8413" s="191"/>
      <c r="K8413" s="191"/>
      <c r="L8413" s="191"/>
      <c r="M8413" s="191"/>
      <c r="N8413" s="191"/>
    </row>
    <row r="8414" spans="1:14" s="434" customFormat="1">
      <c r="A8414" s="191"/>
      <c r="B8414" s="191"/>
      <c r="C8414" s="63"/>
      <c r="D8414" s="191"/>
      <c r="E8414" s="63"/>
      <c r="F8414" s="63"/>
      <c r="G8414" s="191"/>
      <c r="H8414" s="191"/>
      <c r="I8414" s="191"/>
      <c r="J8414" s="191"/>
      <c r="K8414" s="191"/>
      <c r="L8414" s="191"/>
      <c r="M8414" s="191"/>
      <c r="N8414" s="191"/>
    </row>
    <row r="8415" spans="1:14" s="434" customFormat="1">
      <c r="A8415" s="191"/>
      <c r="B8415" s="191"/>
      <c r="C8415" s="63"/>
      <c r="D8415" s="191"/>
      <c r="E8415" s="63"/>
      <c r="F8415" s="63"/>
      <c r="G8415" s="191"/>
      <c r="H8415" s="191"/>
      <c r="I8415" s="191"/>
      <c r="J8415" s="191"/>
      <c r="K8415" s="191"/>
      <c r="L8415" s="191"/>
      <c r="M8415" s="191"/>
      <c r="N8415" s="191"/>
    </row>
    <row r="8416" spans="1:14" s="434" customFormat="1">
      <c r="A8416" s="191"/>
      <c r="B8416" s="191"/>
      <c r="C8416" s="63"/>
      <c r="D8416" s="191"/>
      <c r="E8416" s="63"/>
      <c r="F8416" s="63"/>
      <c r="G8416" s="191"/>
      <c r="H8416" s="191"/>
      <c r="I8416" s="191"/>
      <c r="J8416" s="191"/>
      <c r="K8416" s="191"/>
      <c r="L8416" s="191"/>
      <c r="M8416" s="191"/>
      <c r="N8416" s="191"/>
    </row>
    <row r="8417" spans="1:14" s="434" customFormat="1">
      <c r="A8417" s="191"/>
      <c r="B8417" s="191"/>
      <c r="C8417" s="63"/>
      <c r="D8417" s="191"/>
      <c r="E8417" s="63"/>
      <c r="F8417" s="63"/>
      <c r="G8417" s="191"/>
      <c r="H8417" s="191"/>
      <c r="I8417" s="191"/>
      <c r="J8417" s="191"/>
      <c r="K8417" s="191"/>
      <c r="L8417" s="191"/>
      <c r="M8417" s="191"/>
      <c r="N8417" s="191"/>
    </row>
    <row r="8418" spans="1:14" s="434" customFormat="1">
      <c r="A8418" s="191"/>
      <c r="B8418" s="191"/>
      <c r="C8418" s="63"/>
      <c r="D8418" s="191"/>
      <c r="E8418" s="63"/>
      <c r="F8418" s="63"/>
      <c r="G8418" s="191"/>
      <c r="H8418" s="191"/>
      <c r="I8418" s="191"/>
      <c r="J8418" s="191"/>
      <c r="K8418" s="191"/>
      <c r="L8418" s="191"/>
      <c r="M8418" s="191"/>
      <c r="N8418" s="191"/>
    </row>
    <row r="8419" spans="1:14" s="434" customFormat="1">
      <c r="A8419" s="191"/>
      <c r="B8419" s="191"/>
      <c r="C8419" s="63"/>
      <c r="D8419" s="191"/>
      <c r="E8419" s="63"/>
      <c r="F8419" s="63"/>
      <c r="G8419" s="191"/>
      <c r="H8419" s="191"/>
      <c r="I8419" s="191"/>
      <c r="J8419" s="191"/>
      <c r="K8419" s="191"/>
      <c r="L8419" s="191"/>
      <c r="M8419" s="191"/>
      <c r="N8419" s="191"/>
    </row>
    <row r="8420" spans="1:14" s="434" customFormat="1">
      <c r="A8420" s="191"/>
      <c r="B8420" s="191"/>
      <c r="C8420" s="63"/>
      <c r="D8420" s="191"/>
      <c r="E8420" s="63"/>
      <c r="F8420" s="63"/>
      <c r="G8420" s="191"/>
      <c r="H8420" s="191"/>
      <c r="I8420" s="191"/>
      <c r="J8420" s="191"/>
      <c r="K8420" s="191"/>
      <c r="L8420" s="191"/>
      <c r="M8420" s="191"/>
      <c r="N8420" s="191"/>
    </row>
    <row r="8421" spans="1:14" s="434" customFormat="1">
      <c r="A8421" s="191"/>
      <c r="B8421" s="191"/>
      <c r="C8421" s="63"/>
      <c r="D8421" s="191"/>
      <c r="E8421" s="63"/>
      <c r="F8421" s="63"/>
      <c r="G8421" s="191"/>
      <c r="H8421" s="191"/>
      <c r="I8421" s="191"/>
      <c r="J8421" s="191"/>
      <c r="K8421" s="191"/>
      <c r="L8421" s="191"/>
      <c r="M8421" s="191"/>
      <c r="N8421" s="191"/>
    </row>
    <row r="8422" spans="1:14" s="434" customFormat="1">
      <c r="A8422" s="191"/>
      <c r="B8422" s="191"/>
      <c r="C8422" s="63"/>
      <c r="D8422" s="191"/>
      <c r="E8422" s="63"/>
      <c r="F8422" s="63"/>
      <c r="G8422" s="191"/>
      <c r="H8422" s="191"/>
      <c r="I8422" s="191"/>
      <c r="J8422" s="191"/>
      <c r="K8422" s="191"/>
      <c r="L8422" s="191"/>
      <c r="M8422" s="191"/>
      <c r="N8422" s="191"/>
    </row>
    <row r="8423" spans="1:14" s="434" customFormat="1">
      <c r="A8423" s="191"/>
      <c r="B8423" s="191"/>
      <c r="C8423" s="63"/>
      <c r="D8423" s="191"/>
      <c r="E8423" s="63"/>
      <c r="F8423" s="63"/>
      <c r="G8423" s="191"/>
      <c r="H8423" s="191"/>
      <c r="I8423" s="191"/>
      <c r="J8423" s="191"/>
      <c r="K8423" s="191"/>
      <c r="L8423" s="191"/>
      <c r="M8423" s="191"/>
      <c r="N8423" s="191"/>
    </row>
    <row r="8424" spans="1:14" s="434" customFormat="1">
      <c r="A8424" s="191"/>
      <c r="B8424" s="191"/>
      <c r="C8424" s="63"/>
      <c r="D8424" s="191"/>
      <c r="E8424" s="63"/>
      <c r="F8424" s="63"/>
      <c r="G8424" s="191"/>
      <c r="H8424" s="191"/>
      <c r="I8424" s="191"/>
      <c r="J8424" s="191"/>
      <c r="K8424" s="191"/>
      <c r="L8424" s="191"/>
      <c r="M8424" s="191"/>
      <c r="N8424" s="191"/>
    </row>
    <row r="8425" spans="1:14" s="434" customFormat="1">
      <c r="A8425" s="191"/>
      <c r="B8425" s="191"/>
      <c r="C8425" s="63"/>
      <c r="D8425" s="191"/>
      <c r="E8425" s="63"/>
      <c r="F8425" s="63"/>
      <c r="G8425" s="191"/>
      <c r="H8425" s="191"/>
      <c r="I8425" s="191"/>
      <c r="J8425" s="191"/>
      <c r="K8425" s="191"/>
      <c r="L8425" s="191"/>
      <c r="M8425" s="191"/>
      <c r="N8425" s="191"/>
    </row>
    <row r="8426" spans="1:14" s="434" customFormat="1">
      <c r="A8426" s="191"/>
      <c r="B8426" s="191"/>
      <c r="C8426" s="63"/>
      <c r="D8426" s="191"/>
      <c r="E8426" s="63"/>
      <c r="F8426" s="63"/>
      <c r="G8426" s="191"/>
      <c r="H8426" s="191"/>
      <c r="I8426" s="191"/>
      <c r="J8426" s="191"/>
      <c r="K8426" s="191"/>
      <c r="L8426" s="191"/>
      <c r="M8426" s="191"/>
      <c r="N8426" s="191"/>
    </row>
    <row r="8427" spans="1:14" s="434" customFormat="1">
      <c r="A8427" s="191"/>
      <c r="B8427" s="191"/>
      <c r="C8427" s="63"/>
      <c r="D8427" s="191"/>
      <c r="E8427" s="63"/>
      <c r="F8427" s="63"/>
      <c r="G8427" s="191"/>
      <c r="H8427" s="191"/>
      <c r="I8427" s="191"/>
      <c r="J8427" s="191"/>
      <c r="K8427" s="191"/>
      <c r="L8427" s="191"/>
      <c r="M8427" s="191"/>
      <c r="N8427" s="191"/>
    </row>
    <row r="8428" spans="1:14" s="434" customFormat="1">
      <c r="A8428" s="191"/>
      <c r="B8428" s="191"/>
      <c r="C8428" s="63"/>
      <c r="D8428" s="191"/>
      <c r="E8428" s="63"/>
      <c r="F8428" s="63"/>
      <c r="G8428" s="191"/>
      <c r="H8428" s="191"/>
      <c r="I8428" s="191"/>
      <c r="J8428" s="191"/>
      <c r="K8428" s="191"/>
      <c r="L8428" s="191"/>
      <c r="M8428" s="191"/>
      <c r="N8428" s="191"/>
    </row>
    <row r="8429" spans="1:14" s="434" customFormat="1">
      <c r="A8429" s="191"/>
      <c r="B8429" s="191"/>
      <c r="C8429" s="63"/>
      <c r="D8429" s="191"/>
      <c r="E8429" s="63"/>
      <c r="F8429" s="63"/>
      <c r="G8429" s="191"/>
      <c r="H8429" s="191"/>
      <c r="I8429" s="191"/>
      <c r="J8429" s="191"/>
      <c r="K8429" s="191"/>
      <c r="L8429" s="191"/>
      <c r="M8429" s="191"/>
      <c r="N8429" s="191"/>
    </row>
    <row r="8430" spans="1:14" s="434" customFormat="1">
      <c r="A8430" s="191"/>
      <c r="B8430" s="191"/>
      <c r="C8430" s="63"/>
      <c r="D8430" s="191"/>
      <c r="E8430" s="63"/>
      <c r="F8430" s="63"/>
      <c r="G8430" s="191"/>
      <c r="H8430" s="191"/>
      <c r="I8430" s="191"/>
      <c r="J8430" s="191"/>
      <c r="K8430" s="191"/>
      <c r="L8430" s="191"/>
      <c r="M8430" s="191"/>
      <c r="N8430" s="191"/>
    </row>
    <row r="8431" spans="1:14" s="434" customFormat="1">
      <c r="A8431" s="191"/>
      <c r="B8431" s="191"/>
      <c r="C8431" s="63"/>
      <c r="D8431" s="191"/>
      <c r="E8431" s="63"/>
      <c r="F8431" s="63"/>
      <c r="G8431" s="191"/>
      <c r="H8431" s="191"/>
      <c r="I8431" s="191"/>
      <c r="J8431" s="191"/>
      <c r="K8431" s="191"/>
      <c r="L8431" s="191"/>
      <c r="M8431" s="191"/>
      <c r="N8431" s="191"/>
    </row>
    <row r="8432" spans="1:14" s="434" customFormat="1">
      <c r="A8432" s="191"/>
      <c r="B8432" s="191"/>
      <c r="C8432" s="63"/>
      <c r="D8432" s="191"/>
      <c r="E8432" s="63"/>
      <c r="F8432" s="63"/>
      <c r="G8432" s="191"/>
      <c r="H8432" s="191"/>
      <c r="I8432" s="191"/>
      <c r="J8432" s="191"/>
      <c r="K8432" s="191"/>
      <c r="L8432" s="191"/>
      <c r="M8432" s="191"/>
      <c r="N8432" s="191"/>
    </row>
    <row r="8433" spans="1:14" s="434" customFormat="1">
      <c r="A8433" s="191"/>
      <c r="B8433" s="191"/>
      <c r="C8433" s="63"/>
      <c r="D8433" s="191"/>
      <c r="E8433" s="63"/>
      <c r="F8433" s="63"/>
      <c r="G8433" s="191"/>
      <c r="H8433" s="191"/>
      <c r="I8433" s="191"/>
      <c r="J8433" s="191"/>
      <c r="K8433" s="191"/>
      <c r="L8433" s="191"/>
      <c r="M8433" s="191"/>
      <c r="N8433" s="191"/>
    </row>
    <row r="8434" spans="1:14" s="434" customFormat="1">
      <c r="A8434" s="191"/>
      <c r="B8434" s="191"/>
      <c r="C8434" s="63"/>
      <c r="D8434" s="191"/>
      <c r="E8434" s="63"/>
      <c r="F8434" s="63"/>
      <c r="G8434" s="191"/>
      <c r="H8434" s="191"/>
      <c r="I8434" s="191"/>
      <c r="J8434" s="191"/>
      <c r="K8434" s="191"/>
      <c r="L8434" s="191"/>
      <c r="M8434" s="191"/>
      <c r="N8434" s="191"/>
    </row>
    <row r="8435" spans="1:14" s="434" customFormat="1">
      <c r="A8435" s="191"/>
      <c r="B8435" s="191"/>
      <c r="C8435" s="63"/>
      <c r="D8435" s="191"/>
      <c r="E8435" s="63"/>
      <c r="F8435" s="63"/>
      <c r="G8435" s="191"/>
      <c r="H8435" s="191"/>
      <c r="I8435" s="191"/>
      <c r="J8435" s="191"/>
      <c r="K8435" s="191"/>
      <c r="L8435" s="191"/>
      <c r="M8435" s="191"/>
      <c r="N8435" s="191"/>
    </row>
    <row r="8436" spans="1:14" s="434" customFormat="1">
      <c r="A8436" s="191"/>
      <c r="B8436" s="191"/>
      <c r="C8436" s="63"/>
      <c r="D8436" s="191"/>
      <c r="E8436" s="63"/>
      <c r="F8436" s="63"/>
      <c r="G8436" s="191"/>
      <c r="H8436" s="191"/>
      <c r="I8436" s="191"/>
      <c r="J8436" s="191"/>
      <c r="K8436" s="191"/>
      <c r="L8436" s="191"/>
      <c r="M8436" s="191"/>
      <c r="N8436" s="191"/>
    </row>
    <row r="8437" spans="1:14" s="434" customFormat="1">
      <c r="A8437" s="191"/>
      <c r="B8437" s="191"/>
      <c r="C8437" s="63"/>
      <c r="D8437" s="191"/>
      <c r="E8437" s="63"/>
      <c r="F8437" s="63"/>
      <c r="G8437" s="191"/>
      <c r="H8437" s="191"/>
      <c r="I8437" s="191"/>
      <c r="J8437" s="191"/>
      <c r="K8437" s="191"/>
      <c r="L8437" s="191"/>
      <c r="M8437" s="191"/>
      <c r="N8437" s="191"/>
    </row>
    <row r="8438" spans="1:14" s="434" customFormat="1">
      <c r="A8438" s="191"/>
      <c r="B8438" s="191"/>
      <c r="C8438" s="63"/>
      <c r="D8438" s="191"/>
      <c r="E8438" s="63"/>
      <c r="F8438" s="63"/>
      <c r="G8438" s="191"/>
      <c r="H8438" s="191"/>
      <c r="I8438" s="191"/>
      <c r="J8438" s="191"/>
      <c r="K8438" s="191"/>
      <c r="L8438" s="191"/>
      <c r="M8438" s="191"/>
      <c r="N8438" s="191"/>
    </row>
    <row r="8439" spans="1:14" s="434" customFormat="1">
      <c r="A8439" s="191"/>
      <c r="B8439" s="191"/>
      <c r="C8439" s="63"/>
      <c r="D8439" s="191"/>
      <c r="E8439" s="63"/>
      <c r="F8439" s="63"/>
      <c r="G8439" s="191"/>
      <c r="H8439" s="191"/>
      <c r="I8439" s="191"/>
      <c r="J8439" s="191"/>
      <c r="K8439" s="191"/>
      <c r="L8439" s="191"/>
      <c r="M8439" s="191"/>
      <c r="N8439" s="191"/>
    </row>
    <row r="8440" spans="1:14" s="434" customFormat="1">
      <c r="A8440" s="191"/>
      <c r="B8440" s="191"/>
      <c r="C8440" s="63"/>
      <c r="D8440" s="191"/>
      <c r="E8440" s="63"/>
      <c r="F8440" s="63"/>
      <c r="G8440" s="191"/>
      <c r="H8440" s="191"/>
      <c r="I8440" s="191"/>
      <c r="J8440" s="191"/>
      <c r="K8440" s="191"/>
      <c r="L8440" s="191"/>
      <c r="M8440" s="191"/>
      <c r="N8440" s="191"/>
    </row>
    <row r="8441" spans="1:14" s="434" customFormat="1">
      <c r="A8441" s="191"/>
      <c r="B8441" s="191"/>
      <c r="C8441" s="63"/>
      <c r="D8441" s="191"/>
      <c r="E8441" s="63"/>
      <c r="F8441" s="63"/>
      <c r="G8441" s="191"/>
      <c r="H8441" s="191"/>
      <c r="I8441" s="191"/>
      <c r="J8441" s="191"/>
      <c r="K8441" s="191"/>
      <c r="L8441" s="191"/>
      <c r="M8441" s="191"/>
      <c r="N8441" s="191"/>
    </row>
    <row r="8442" spans="1:14" s="434" customFormat="1">
      <c r="A8442" s="191"/>
      <c r="B8442" s="191"/>
      <c r="C8442" s="63"/>
      <c r="D8442" s="191"/>
      <c r="E8442" s="63"/>
      <c r="F8442" s="63"/>
      <c r="G8442" s="191"/>
      <c r="H8442" s="191"/>
      <c r="I8442" s="191"/>
      <c r="J8442" s="191"/>
      <c r="K8442" s="191"/>
      <c r="L8442" s="191"/>
      <c r="M8442" s="191"/>
      <c r="N8442" s="191"/>
    </row>
    <row r="8443" spans="1:14" s="434" customFormat="1">
      <c r="A8443" s="191"/>
      <c r="B8443" s="191"/>
      <c r="C8443" s="63"/>
      <c r="D8443" s="191"/>
      <c r="E8443" s="63"/>
      <c r="F8443" s="63"/>
      <c r="G8443" s="191"/>
      <c r="H8443" s="191"/>
      <c r="I8443" s="191"/>
      <c r="J8443" s="191"/>
      <c r="K8443" s="191"/>
      <c r="L8443" s="191"/>
      <c r="M8443" s="191"/>
      <c r="N8443" s="191"/>
    </row>
    <row r="8444" spans="1:14" s="434" customFormat="1">
      <c r="A8444" s="191"/>
      <c r="B8444" s="191"/>
      <c r="C8444" s="63"/>
      <c r="D8444" s="191"/>
      <c r="E8444" s="63"/>
      <c r="F8444" s="63"/>
      <c r="G8444" s="191"/>
      <c r="H8444" s="191"/>
      <c r="I8444" s="191"/>
      <c r="J8444" s="191"/>
      <c r="K8444" s="191"/>
      <c r="L8444" s="191"/>
      <c r="M8444" s="191"/>
      <c r="N8444" s="191"/>
    </row>
    <row r="8445" spans="1:14" s="434" customFormat="1">
      <c r="A8445" s="191"/>
      <c r="B8445" s="191"/>
      <c r="C8445" s="63"/>
      <c r="D8445" s="191"/>
      <c r="E8445" s="63"/>
      <c r="F8445" s="63"/>
      <c r="G8445" s="191"/>
      <c r="H8445" s="191"/>
      <c r="I8445" s="191"/>
      <c r="J8445" s="191"/>
      <c r="K8445" s="191"/>
      <c r="L8445" s="191"/>
      <c r="M8445" s="191"/>
      <c r="N8445" s="191"/>
    </row>
    <row r="8446" spans="1:14" s="434" customFormat="1">
      <c r="A8446" s="191"/>
      <c r="B8446" s="191"/>
      <c r="C8446" s="63"/>
      <c r="D8446" s="191"/>
      <c r="E8446" s="63"/>
      <c r="F8446" s="63"/>
      <c r="G8446" s="191"/>
      <c r="H8446" s="191"/>
      <c r="I8446" s="191"/>
      <c r="J8446" s="191"/>
      <c r="K8446" s="191"/>
      <c r="L8446" s="191"/>
      <c r="M8446" s="191"/>
      <c r="N8446" s="191"/>
    </row>
    <row r="8447" spans="1:14" s="434" customFormat="1">
      <c r="A8447" s="191"/>
      <c r="B8447" s="191"/>
      <c r="C8447" s="63"/>
      <c r="D8447" s="191"/>
      <c r="E8447" s="63"/>
      <c r="F8447" s="63"/>
      <c r="G8447" s="191"/>
      <c r="H8447" s="191"/>
      <c r="I8447" s="191"/>
      <c r="J8447" s="191"/>
      <c r="K8447" s="191"/>
      <c r="L8447" s="191"/>
      <c r="M8447" s="191"/>
      <c r="N8447" s="191"/>
    </row>
    <row r="8448" spans="1:14" s="434" customFormat="1">
      <c r="A8448" s="191"/>
      <c r="B8448" s="191"/>
      <c r="C8448" s="63"/>
      <c r="D8448" s="191"/>
      <c r="E8448" s="63"/>
      <c r="F8448" s="63"/>
      <c r="G8448" s="191"/>
      <c r="H8448" s="191"/>
      <c r="I8448" s="191"/>
      <c r="J8448" s="191"/>
      <c r="K8448" s="191"/>
      <c r="L8448" s="191"/>
      <c r="M8448" s="191"/>
      <c r="N8448" s="191"/>
    </row>
    <row r="8449" spans="1:14" s="434" customFormat="1">
      <c r="A8449" s="191"/>
      <c r="B8449" s="191"/>
      <c r="C8449" s="63"/>
      <c r="D8449" s="191"/>
      <c r="E8449" s="63"/>
      <c r="F8449" s="63"/>
      <c r="G8449" s="191"/>
      <c r="H8449" s="191"/>
      <c r="I8449" s="191"/>
      <c r="J8449" s="191"/>
      <c r="K8449" s="191"/>
      <c r="L8449" s="191"/>
      <c r="M8449" s="191"/>
      <c r="N8449" s="191"/>
    </row>
    <row r="8450" spans="1:14" s="434" customFormat="1">
      <c r="A8450" s="191"/>
      <c r="B8450" s="191"/>
      <c r="C8450" s="63"/>
      <c r="D8450" s="191"/>
      <c r="E8450" s="63"/>
      <c r="F8450" s="63"/>
      <c r="G8450" s="191"/>
      <c r="H8450" s="191"/>
      <c r="I8450" s="191"/>
      <c r="J8450" s="191"/>
      <c r="K8450" s="191"/>
      <c r="L8450" s="191"/>
      <c r="M8450" s="191"/>
      <c r="N8450" s="191"/>
    </row>
    <row r="8451" spans="1:14" s="434" customFormat="1">
      <c r="A8451" s="191"/>
      <c r="B8451" s="191"/>
      <c r="C8451" s="63"/>
      <c r="D8451" s="191"/>
      <c r="E8451" s="63"/>
      <c r="F8451" s="63"/>
      <c r="G8451" s="191"/>
      <c r="H8451" s="191"/>
      <c r="I8451" s="191"/>
      <c r="J8451" s="191"/>
      <c r="K8451" s="191"/>
      <c r="L8451" s="191"/>
      <c r="M8451" s="191"/>
      <c r="N8451" s="191"/>
    </row>
    <row r="8452" spans="1:14" s="434" customFormat="1">
      <c r="A8452" s="191"/>
      <c r="B8452" s="191"/>
      <c r="C8452" s="63"/>
      <c r="D8452" s="191"/>
      <c r="E8452" s="63"/>
      <c r="F8452" s="63"/>
      <c r="G8452" s="191"/>
      <c r="H8452" s="191"/>
      <c r="I8452" s="191"/>
      <c r="J8452" s="191"/>
      <c r="K8452" s="191"/>
      <c r="L8452" s="191"/>
      <c r="M8452" s="191"/>
      <c r="N8452" s="191"/>
    </row>
    <row r="8453" spans="1:14" s="434" customFormat="1">
      <c r="A8453" s="191"/>
      <c r="B8453" s="191"/>
      <c r="C8453" s="63"/>
      <c r="D8453" s="191"/>
      <c r="E8453" s="63"/>
      <c r="F8453" s="63"/>
      <c r="G8453" s="191"/>
      <c r="H8453" s="191"/>
      <c r="I8453" s="191"/>
      <c r="J8453" s="191"/>
      <c r="K8453" s="191"/>
      <c r="L8453" s="191"/>
      <c r="M8453" s="191"/>
      <c r="N8453" s="191"/>
    </row>
    <row r="8454" spans="1:14" s="434" customFormat="1">
      <c r="A8454" s="191"/>
      <c r="B8454" s="191"/>
      <c r="C8454" s="63"/>
      <c r="D8454" s="191"/>
      <c r="E8454" s="63"/>
      <c r="F8454" s="63"/>
      <c r="G8454" s="191"/>
      <c r="H8454" s="191"/>
      <c r="I8454" s="191"/>
      <c r="J8454" s="191"/>
      <c r="K8454" s="191"/>
      <c r="L8454" s="191"/>
      <c r="M8454" s="191"/>
      <c r="N8454" s="191"/>
    </row>
    <row r="8455" spans="1:14" s="434" customFormat="1">
      <c r="A8455" s="191"/>
      <c r="B8455" s="191"/>
      <c r="C8455" s="63"/>
      <c r="D8455" s="191"/>
      <c r="E8455" s="63"/>
      <c r="F8455" s="63"/>
      <c r="G8455" s="191"/>
      <c r="H8455" s="191"/>
      <c r="I8455" s="191"/>
      <c r="J8455" s="191"/>
      <c r="K8455" s="191"/>
      <c r="L8455" s="191"/>
      <c r="M8455" s="191"/>
      <c r="N8455" s="191"/>
    </row>
    <row r="8456" spans="1:14" s="434" customFormat="1">
      <c r="A8456" s="191"/>
      <c r="B8456" s="191"/>
      <c r="C8456" s="63"/>
      <c r="D8456" s="191"/>
      <c r="E8456" s="63"/>
      <c r="F8456" s="63"/>
      <c r="G8456" s="191"/>
      <c r="H8456" s="191"/>
      <c r="I8456" s="191"/>
      <c r="J8456" s="191"/>
      <c r="K8456" s="191"/>
      <c r="L8456" s="191"/>
      <c r="M8456" s="191"/>
      <c r="N8456" s="191"/>
    </row>
    <row r="8457" spans="1:14" s="434" customFormat="1">
      <c r="A8457" s="191"/>
      <c r="B8457" s="191"/>
      <c r="C8457" s="63"/>
      <c r="D8457" s="191"/>
      <c r="E8457" s="63"/>
      <c r="F8457" s="63"/>
      <c r="G8457" s="191"/>
      <c r="H8457" s="191"/>
      <c r="I8457" s="191"/>
      <c r="J8457" s="191"/>
      <c r="K8457" s="191"/>
      <c r="L8457" s="191"/>
      <c r="M8457" s="191"/>
      <c r="N8457" s="191"/>
    </row>
    <row r="8458" spans="1:14" s="434" customFormat="1">
      <c r="A8458" s="191"/>
      <c r="B8458" s="191"/>
      <c r="C8458" s="63"/>
      <c r="D8458" s="191"/>
      <c r="E8458" s="63"/>
      <c r="F8458" s="63"/>
      <c r="G8458" s="191"/>
      <c r="H8458" s="191"/>
      <c r="I8458" s="191"/>
      <c r="J8458" s="191"/>
      <c r="K8458" s="191"/>
      <c r="L8458" s="191"/>
      <c r="M8458" s="191"/>
      <c r="N8458" s="191"/>
    </row>
    <row r="8459" spans="1:14" s="434" customFormat="1">
      <c r="A8459" s="191"/>
      <c r="B8459" s="191"/>
      <c r="C8459" s="63"/>
      <c r="D8459" s="191"/>
      <c r="E8459" s="63"/>
      <c r="F8459" s="63"/>
      <c r="G8459" s="191"/>
      <c r="H8459" s="191"/>
      <c r="I8459" s="191"/>
      <c r="J8459" s="191"/>
      <c r="K8459" s="191"/>
      <c r="L8459" s="191"/>
      <c r="M8459" s="191"/>
      <c r="N8459" s="191"/>
    </row>
    <row r="8460" spans="1:14" s="434" customFormat="1">
      <c r="A8460" s="191"/>
      <c r="B8460" s="191"/>
      <c r="C8460" s="63"/>
      <c r="D8460" s="191"/>
      <c r="E8460" s="63"/>
      <c r="F8460" s="63"/>
      <c r="G8460" s="191"/>
      <c r="H8460" s="191"/>
      <c r="I8460" s="191"/>
      <c r="J8460" s="191"/>
      <c r="K8460" s="191"/>
      <c r="L8460" s="191"/>
      <c r="M8460" s="191"/>
      <c r="N8460" s="191"/>
    </row>
    <row r="8461" spans="1:14" s="434" customFormat="1">
      <c r="A8461" s="191"/>
      <c r="B8461" s="191"/>
      <c r="C8461" s="63"/>
      <c r="D8461" s="191"/>
      <c r="E8461" s="63"/>
      <c r="F8461" s="63"/>
      <c r="G8461" s="191"/>
      <c r="H8461" s="191"/>
      <c r="I8461" s="191"/>
      <c r="J8461" s="191"/>
      <c r="K8461" s="191"/>
      <c r="L8461" s="191"/>
      <c r="M8461" s="191"/>
      <c r="N8461" s="191"/>
    </row>
    <row r="8462" spans="1:14" s="434" customFormat="1">
      <c r="A8462" s="191"/>
      <c r="B8462" s="191"/>
      <c r="C8462" s="63"/>
      <c r="D8462" s="191"/>
      <c r="E8462" s="63"/>
      <c r="F8462" s="63"/>
      <c r="G8462" s="191"/>
      <c r="H8462" s="191"/>
      <c r="I8462" s="191"/>
      <c r="J8462" s="191"/>
      <c r="K8462" s="191"/>
      <c r="L8462" s="191"/>
      <c r="M8462" s="191"/>
      <c r="N8462" s="191"/>
    </row>
    <row r="8463" spans="1:14" s="434" customFormat="1">
      <c r="A8463" s="191"/>
      <c r="B8463" s="191"/>
      <c r="C8463" s="63"/>
      <c r="D8463" s="191"/>
      <c r="E8463" s="63"/>
      <c r="F8463" s="63"/>
      <c r="G8463" s="191"/>
      <c r="H8463" s="191"/>
      <c r="I8463" s="191"/>
      <c r="J8463" s="191"/>
      <c r="K8463" s="191"/>
      <c r="L8463" s="191"/>
      <c r="M8463" s="191"/>
      <c r="N8463" s="191"/>
    </row>
    <row r="8464" spans="1:14" s="434" customFormat="1">
      <c r="A8464" s="191"/>
      <c r="B8464" s="191"/>
      <c r="C8464" s="63"/>
      <c r="D8464" s="191"/>
      <c r="E8464" s="63"/>
      <c r="F8464" s="63"/>
      <c r="G8464" s="191"/>
      <c r="H8464" s="191"/>
      <c r="I8464" s="191"/>
      <c r="J8464" s="191"/>
      <c r="K8464" s="191"/>
      <c r="L8464" s="191"/>
      <c r="M8464" s="191"/>
      <c r="N8464" s="191"/>
    </row>
    <row r="8465" spans="1:14" s="434" customFormat="1">
      <c r="A8465" s="191"/>
      <c r="B8465" s="191"/>
      <c r="C8465" s="63"/>
      <c r="D8465" s="191"/>
      <c r="E8465" s="63"/>
      <c r="F8465" s="63"/>
      <c r="G8465" s="191"/>
      <c r="H8465" s="191"/>
      <c r="I8465" s="191"/>
      <c r="J8465" s="191"/>
      <c r="K8465" s="191"/>
      <c r="L8465" s="191"/>
      <c r="M8465" s="191"/>
      <c r="N8465" s="191"/>
    </row>
    <row r="8466" spans="1:14" s="434" customFormat="1">
      <c r="A8466" s="191"/>
      <c r="B8466" s="191"/>
      <c r="C8466" s="63"/>
      <c r="D8466" s="191"/>
      <c r="E8466" s="63"/>
      <c r="F8466" s="63"/>
      <c r="G8466" s="191"/>
      <c r="H8466" s="191"/>
      <c r="I8466" s="191"/>
      <c r="J8466" s="191"/>
      <c r="K8466" s="191"/>
      <c r="L8466" s="191"/>
      <c r="M8466" s="191"/>
      <c r="N8466" s="191"/>
    </row>
    <row r="8467" spans="1:14" s="434" customFormat="1">
      <c r="A8467" s="191"/>
      <c r="B8467" s="191"/>
      <c r="C8467" s="63"/>
      <c r="D8467" s="191"/>
      <c r="E8467" s="63"/>
      <c r="F8467" s="63"/>
      <c r="G8467" s="191"/>
      <c r="H8467" s="191"/>
      <c r="I8467" s="191"/>
      <c r="J8467" s="191"/>
      <c r="K8467" s="191"/>
      <c r="L8467" s="191"/>
      <c r="M8467" s="191"/>
      <c r="N8467" s="191"/>
    </row>
    <row r="8468" spans="1:14" s="434" customFormat="1">
      <c r="A8468" s="191"/>
      <c r="B8468" s="191"/>
      <c r="C8468" s="63"/>
      <c r="D8468" s="191"/>
      <c r="E8468" s="63"/>
      <c r="F8468" s="63"/>
      <c r="G8468" s="191"/>
      <c r="H8468" s="191"/>
      <c r="I8468" s="191"/>
      <c r="J8468" s="191"/>
      <c r="K8468" s="191"/>
      <c r="L8468" s="191"/>
      <c r="M8468" s="191"/>
      <c r="N8468" s="191"/>
    </row>
    <row r="8469" spans="1:14" s="434" customFormat="1">
      <c r="A8469" s="191"/>
      <c r="B8469" s="191"/>
      <c r="C8469" s="63"/>
      <c r="D8469" s="191"/>
      <c r="E8469" s="63"/>
      <c r="F8469" s="63"/>
      <c r="G8469" s="191"/>
      <c r="H8469" s="191"/>
      <c r="I8469" s="191"/>
      <c r="J8469" s="191"/>
      <c r="K8469" s="191"/>
      <c r="L8469" s="191"/>
      <c r="M8469" s="191"/>
      <c r="N8469" s="191"/>
    </row>
    <row r="8470" spans="1:14" s="434" customFormat="1">
      <c r="A8470" s="191"/>
      <c r="B8470" s="191"/>
      <c r="C8470" s="63"/>
      <c r="D8470" s="191"/>
      <c r="E8470" s="63"/>
      <c r="F8470" s="63"/>
      <c r="G8470" s="191"/>
      <c r="H8470" s="191"/>
      <c r="I8470" s="191"/>
      <c r="J8470" s="191"/>
      <c r="K8470" s="191"/>
      <c r="L8470" s="191"/>
      <c r="M8470" s="191"/>
      <c r="N8470" s="191"/>
    </row>
    <row r="8471" spans="1:14" s="434" customFormat="1">
      <c r="A8471" s="191"/>
      <c r="B8471" s="191"/>
      <c r="C8471" s="63"/>
      <c r="D8471" s="191"/>
      <c r="E8471" s="63"/>
      <c r="F8471" s="63"/>
      <c r="G8471" s="191"/>
      <c r="H8471" s="191"/>
      <c r="I8471" s="191"/>
      <c r="J8471" s="191"/>
      <c r="K8471" s="191"/>
      <c r="L8471" s="191"/>
      <c r="M8471" s="191"/>
      <c r="N8471" s="191"/>
    </row>
    <row r="8472" spans="1:14" s="434" customFormat="1">
      <c r="A8472" s="191"/>
      <c r="B8472" s="191"/>
      <c r="C8472" s="63"/>
      <c r="D8472" s="191"/>
      <c r="E8472" s="63"/>
      <c r="F8472" s="63"/>
      <c r="G8472" s="191"/>
      <c r="H8472" s="191"/>
      <c r="I8472" s="191"/>
      <c r="J8472" s="191"/>
      <c r="K8472" s="191"/>
      <c r="L8472" s="191"/>
      <c r="M8472" s="191"/>
      <c r="N8472" s="191"/>
    </row>
    <row r="8473" spans="1:14" s="434" customFormat="1">
      <c r="A8473" s="191"/>
      <c r="B8473" s="191"/>
      <c r="C8473" s="63"/>
      <c r="D8473" s="191"/>
      <c r="E8473" s="63"/>
      <c r="F8473" s="63"/>
      <c r="G8473" s="191"/>
      <c r="H8473" s="191"/>
      <c r="I8473" s="191"/>
      <c r="J8473" s="191"/>
      <c r="K8473" s="191"/>
      <c r="L8473" s="191"/>
      <c r="M8473" s="191"/>
      <c r="N8473" s="191"/>
    </row>
    <row r="8474" spans="1:14" s="434" customFormat="1">
      <c r="A8474" s="191"/>
      <c r="B8474" s="191"/>
      <c r="C8474" s="63"/>
      <c r="D8474" s="191"/>
      <c r="E8474" s="63"/>
      <c r="F8474" s="63"/>
      <c r="G8474" s="191"/>
      <c r="H8474" s="191"/>
      <c r="I8474" s="191"/>
      <c r="J8474" s="191"/>
      <c r="K8474" s="191"/>
      <c r="L8474" s="191"/>
      <c r="M8474" s="191"/>
      <c r="N8474" s="191"/>
    </row>
    <row r="8475" spans="1:14" s="434" customFormat="1">
      <c r="A8475" s="191"/>
      <c r="B8475" s="191"/>
      <c r="C8475" s="63"/>
      <c r="D8475" s="191"/>
      <c r="E8475" s="63"/>
      <c r="F8475" s="63"/>
      <c r="G8475" s="191"/>
      <c r="H8475" s="191"/>
      <c r="I8475" s="191"/>
      <c r="J8475" s="191"/>
      <c r="K8475" s="191"/>
      <c r="L8475" s="191"/>
      <c r="M8475" s="191"/>
      <c r="N8475" s="191"/>
    </row>
    <row r="8476" spans="1:14" s="434" customFormat="1">
      <c r="A8476" s="191"/>
      <c r="B8476" s="191"/>
      <c r="C8476" s="63"/>
      <c r="D8476" s="191"/>
      <c r="E8476" s="63"/>
      <c r="F8476" s="63"/>
      <c r="G8476" s="191"/>
      <c r="H8476" s="191"/>
      <c r="I8476" s="191"/>
      <c r="J8476" s="191"/>
      <c r="K8476" s="191"/>
      <c r="L8476" s="191"/>
      <c r="M8476" s="191"/>
      <c r="N8476" s="191"/>
    </row>
    <row r="8477" spans="1:14" s="434" customFormat="1">
      <c r="A8477" s="191"/>
      <c r="B8477" s="191"/>
      <c r="C8477" s="63"/>
      <c r="D8477" s="191"/>
      <c r="E8477" s="63"/>
      <c r="F8477" s="63"/>
      <c r="G8477" s="191"/>
      <c r="H8477" s="191"/>
      <c r="I8477" s="191"/>
      <c r="J8477" s="191"/>
      <c r="K8477" s="191"/>
      <c r="L8477" s="191"/>
      <c r="M8477" s="191"/>
      <c r="N8477" s="191"/>
    </row>
    <row r="8478" spans="1:14" s="434" customFormat="1">
      <c r="A8478" s="191"/>
      <c r="B8478" s="191"/>
      <c r="C8478" s="63"/>
      <c r="D8478" s="191"/>
      <c r="E8478" s="63"/>
      <c r="F8478" s="63"/>
      <c r="G8478" s="191"/>
      <c r="H8478" s="191"/>
      <c r="I8478" s="191"/>
      <c r="J8478" s="191"/>
      <c r="K8478" s="191"/>
      <c r="L8478" s="191"/>
      <c r="M8478" s="191"/>
      <c r="N8478" s="191"/>
    </row>
    <row r="8479" spans="1:14" s="434" customFormat="1">
      <c r="A8479" s="191"/>
      <c r="B8479" s="191"/>
      <c r="C8479" s="63"/>
      <c r="D8479" s="191"/>
      <c r="E8479" s="63"/>
      <c r="F8479" s="63"/>
      <c r="G8479" s="191"/>
      <c r="H8479" s="191"/>
      <c r="I8479" s="191"/>
      <c r="J8479" s="191"/>
      <c r="K8479" s="191"/>
      <c r="L8479" s="191"/>
      <c r="M8479" s="191"/>
      <c r="N8479" s="191"/>
    </row>
    <row r="8480" spans="1:14" s="434" customFormat="1">
      <c r="A8480" s="191"/>
      <c r="B8480" s="191"/>
      <c r="C8480" s="63"/>
      <c r="D8480" s="191"/>
      <c r="E8480" s="63"/>
      <c r="F8480" s="63"/>
      <c r="G8480" s="191"/>
      <c r="H8480" s="191"/>
      <c r="I8480" s="191"/>
      <c r="J8480" s="191"/>
      <c r="K8480" s="191"/>
      <c r="L8480" s="191"/>
      <c r="M8480" s="191"/>
      <c r="N8480" s="191"/>
    </row>
    <row r="8481" spans="1:14" s="434" customFormat="1">
      <c r="A8481" s="191"/>
      <c r="B8481" s="191"/>
      <c r="C8481" s="63"/>
      <c r="D8481" s="191"/>
      <c r="E8481" s="63"/>
      <c r="F8481" s="63"/>
      <c r="G8481" s="191"/>
      <c r="H8481" s="191"/>
      <c r="I8481" s="191"/>
      <c r="J8481" s="191"/>
      <c r="K8481" s="191"/>
      <c r="L8481" s="191"/>
      <c r="M8481" s="191"/>
      <c r="N8481" s="191"/>
    </row>
    <row r="8482" spans="1:14" s="434" customFormat="1">
      <c r="A8482" s="191"/>
      <c r="B8482" s="191"/>
      <c r="C8482" s="63"/>
      <c r="D8482" s="191"/>
      <c r="E8482" s="63"/>
      <c r="F8482" s="63"/>
      <c r="G8482" s="191"/>
      <c r="H8482" s="191"/>
      <c r="I8482" s="191"/>
      <c r="J8482" s="191"/>
      <c r="K8482" s="191"/>
      <c r="L8482" s="191"/>
      <c r="M8482" s="191"/>
      <c r="N8482" s="191"/>
    </row>
    <row r="8483" spans="1:14" s="434" customFormat="1">
      <c r="A8483" s="191"/>
      <c r="B8483" s="191"/>
      <c r="C8483" s="63"/>
      <c r="D8483" s="191"/>
      <c r="E8483" s="63"/>
      <c r="F8483" s="63"/>
      <c r="G8483" s="191"/>
      <c r="H8483" s="191"/>
      <c r="I8483" s="191"/>
      <c r="J8483" s="191"/>
      <c r="K8483" s="191"/>
      <c r="L8483" s="191"/>
      <c r="M8483" s="191"/>
      <c r="N8483" s="191"/>
    </row>
    <row r="8484" spans="1:14" s="434" customFormat="1">
      <c r="A8484" s="191"/>
      <c r="B8484" s="191"/>
      <c r="C8484" s="63"/>
      <c r="D8484" s="191"/>
      <c r="E8484" s="63"/>
      <c r="F8484" s="63"/>
      <c r="G8484" s="191"/>
      <c r="H8484" s="191"/>
      <c r="I8484" s="191"/>
      <c r="J8484" s="191"/>
      <c r="K8484" s="191"/>
      <c r="L8484" s="191"/>
      <c r="M8484" s="191"/>
      <c r="N8484" s="191"/>
    </row>
    <row r="8485" spans="1:14" s="434" customFormat="1">
      <c r="A8485" s="191"/>
      <c r="B8485" s="191"/>
      <c r="C8485" s="63"/>
      <c r="D8485" s="191"/>
      <c r="E8485" s="63"/>
      <c r="F8485" s="63"/>
      <c r="G8485" s="191"/>
      <c r="H8485" s="191"/>
      <c r="I8485" s="191"/>
      <c r="J8485" s="191"/>
      <c r="K8485" s="191"/>
      <c r="L8485" s="191"/>
      <c r="M8485" s="191"/>
      <c r="N8485" s="191"/>
    </row>
    <row r="8486" spans="1:14" s="434" customFormat="1">
      <c r="A8486" s="191"/>
      <c r="B8486" s="191"/>
      <c r="C8486" s="63"/>
      <c r="D8486" s="191"/>
      <c r="E8486" s="63"/>
      <c r="F8486" s="63"/>
      <c r="G8486" s="191"/>
      <c r="H8486" s="191"/>
      <c r="I8486" s="191"/>
      <c r="J8486" s="191"/>
      <c r="K8486" s="191"/>
      <c r="L8486" s="191"/>
      <c r="M8486" s="191"/>
      <c r="N8486" s="191"/>
    </row>
    <row r="8487" spans="1:14" s="434" customFormat="1">
      <c r="A8487" s="191"/>
      <c r="B8487" s="191"/>
      <c r="C8487" s="63"/>
      <c r="D8487" s="191"/>
      <c r="E8487" s="63"/>
      <c r="F8487" s="63"/>
      <c r="G8487" s="191"/>
      <c r="H8487" s="191"/>
      <c r="I8487" s="191"/>
      <c r="J8487" s="191"/>
      <c r="K8487" s="191"/>
      <c r="L8487" s="191"/>
      <c r="M8487" s="191"/>
      <c r="N8487" s="191"/>
    </row>
    <row r="8488" spans="1:14" s="434" customFormat="1">
      <c r="A8488" s="191"/>
      <c r="B8488" s="191"/>
      <c r="C8488" s="63"/>
      <c r="D8488" s="191"/>
      <c r="E8488" s="63"/>
      <c r="F8488" s="63"/>
      <c r="G8488" s="191"/>
      <c r="H8488" s="191"/>
      <c r="I8488" s="191"/>
      <c r="J8488" s="191"/>
      <c r="K8488" s="191"/>
      <c r="L8488" s="191"/>
      <c r="M8488" s="191"/>
      <c r="N8488" s="191"/>
    </row>
    <row r="8489" spans="1:14" s="434" customFormat="1">
      <c r="A8489" s="191"/>
      <c r="B8489" s="191"/>
      <c r="C8489" s="63"/>
      <c r="D8489" s="191"/>
      <c r="E8489" s="63"/>
      <c r="F8489" s="63"/>
      <c r="G8489" s="191"/>
      <c r="H8489" s="191"/>
      <c r="I8489" s="191"/>
      <c r="J8489" s="191"/>
      <c r="K8489" s="191"/>
      <c r="L8489" s="191"/>
      <c r="M8489" s="191"/>
      <c r="N8489" s="191"/>
    </row>
    <row r="8490" spans="1:14" s="434" customFormat="1">
      <c r="A8490" s="191"/>
      <c r="B8490" s="191"/>
      <c r="C8490" s="63"/>
      <c r="D8490" s="191"/>
      <c r="E8490" s="63"/>
      <c r="F8490" s="63"/>
      <c r="G8490" s="191"/>
      <c r="H8490" s="191"/>
      <c r="I8490" s="191"/>
      <c r="J8490" s="191"/>
      <c r="K8490" s="191"/>
      <c r="L8490" s="191"/>
      <c r="M8490" s="191"/>
      <c r="N8490" s="191"/>
    </row>
    <row r="8491" spans="1:14" s="434" customFormat="1">
      <c r="A8491" s="191"/>
      <c r="B8491" s="191"/>
      <c r="C8491" s="63"/>
      <c r="D8491" s="191"/>
      <c r="E8491" s="63"/>
      <c r="F8491" s="63"/>
      <c r="G8491" s="191"/>
      <c r="H8491" s="191"/>
      <c r="I8491" s="191"/>
      <c r="J8491" s="191"/>
      <c r="K8491" s="191"/>
      <c r="L8491" s="191"/>
      <c r="M8491" s="191"/>
      <c r="N8491" s="191"/>
    </row>
    <row r="8492" spans="1:14" s="434" customFormat="1">
      <c r="A8492" s="191"/>
      <c r="B8492" s="191"/>
      <c r="C8492" s="63"/>
      <c r="D8492" s="191"/>
      <c r="E8492" s="63"/>
      <c r="F8492" s="63"/>
      <c r="G8492" s="191"/>
      <c r="H8492" s="191"/>
      <c r="I8492" s="191"/>
      <c r="J8492" s="191"/>
      <c r="K8492" s="191"/>
      <c r="L8492" s="191"/>
      <c r="M8492" s="191"/>
      <c r="N8492" s="191"/>
    </row>
    <row r="8493" spans="1:14" s="434" customFormat="1">
      <c r="A8493" s="191"/>
      <c r="B8493" s="191"/>
      <c r="C8493" s="63"/>
      <c r="D8493" s="191"/>
      <c r="E8493" s="63"/>
      <c r="F8493" s="63"/>
      <c r="G8493" s="191"/>
      <c r="H8493" s="191"/>
      <c r="I8493" s="191"/>
      <c r="J8493" s="191"/>
      <c r="K8493" s="191"/>
      <c r="L8493" s="191"/>
      <c r="M8493" s="191"/>
      <c r="N8493" s="191"/>
    </row>
    <row r="8494" spans="1:14" s="434" customFormat="1">
      <c r="A8494" s="191"/>
      <c r="B8494" s="191"/>
      <c r="C8494" s="63"/>
      <c r="D8494" s="191"/>
      <c r="E8494" s="63"/>
      <c r="F8494" s="63"/>
      <c r="G8494" s="191"/>
      <c r="H8494" s="191"/>
      <c r="I8494" s="191"/>
      <c r="J8494" s="191"/>
      <c r="K8494" s="191"/>
      <c r="L8494" s="191"/>
      <c r="M8494" s="191"/>
      <c r="N8494" s="191"/>
    </row>
    <row r="8495" spans="1:14" s="434" customFormat="1">
      <c r="A8495" s="191"/>
      <c r="B8495" s="191"/>
      <c r="C8495" s="63"/>
      <c r="D8495" s="191"/>
      <c r="E8495" s="63"/>
      <c r="F8495" s="63"/>
      <c r="G8495" s="191"/>
      <c r="H8495" s="191"/>
      <c r="I8495" s="191"/>
      <c r="J8495" s="191"/>
      <c r="K8495" s="191"/>
      <c r="L8495" s="191"/>
      <c r="M8495" s="191"/>
      <c r="N8495" s="191"/>
    </row>
    <row r="8496" spans="1:14" s="434" customFormat="1">
      <c r="A8496" s="191"/>
      <c r="B8496" s="191"/>
      <c r="C8496" s="63"/>
      <c r="D8496" s="191"/>
      <c r="E8496" s="63"/>
      <c r="F8496" s="63"/>
      <c r="G8496" s="191"/>
      <c r="H8496" s="191"/>
      <c r="I8496" s="191"/>
      <c r="J8496" s="191"/>
      <c r="K8496" s="191"/>
      <c r="L8496" s="191"/>
      <c r="M8496" s="191"/>
      <c r="N8496" s="191"/>
    </row>
    <row r="8497" spans="1:14" s="434" customFormat="1">
      <c r="A8497" s="191"/>
      <c r="B8497" s="191"/>
      <c r="C8497" s="63"/>
      <c r="D8497" s="191"/>
      <c r="E8497" s="63"/>
      <c r="F8497" s="63"/>
      <c r="G8497" s="191"/>
      <c r="H8497" s="191"/>
      <c r="I8497" s="191"/>
      <c r="J8497" s="191"/>
      <c r="K8497" s="191"/>
      <c r="L8497" s="191"/>
      <c r="M8497" s="191"/>
      <c r="N8497" s="191"/>
    </row>
    <row r="8498" spans="1:14" s="434" customFormat="1">
      <c r="A8498" s="191"/>
      <c r="B8498" s="191"/>
      <c r="C8498" s="63"/>
      <c r="D8498" s="191"/>
      <c r="E8498" s="63"/>
      <c r="F8498" s="63"/>
      <c r="G8498" s="191"/>
      <c r="H8498" s="191"/>
      <c r="I8498" s="191"/>
      <c r="J8498" s="191"/>
      <c r="K8498" s="191"/>
      <c r="L8498" s="191"/>
      <c r="M8498" s="191"/>
      <c r="N8498" s="191"/>
    </row>
    <row r="8499" spans="1:14" s="434" customFormat="1">
      <c r="A8499" s="191"/>
      <c r="B8499" s="191"/>
      <c r="C8499" s="63"/>
      <c r="D8499" s="191"/>
      <c r="E8499" s="63"/>
      <c r="F8499" s="63"/>
      <c r="G8499" s="191"/>
      <c r="H8499" s="191"/>
      <c r="I8499" s="191"/>
      <c r="J8499" s="191"/>
      <c r="K8499" s="191"/>
      <c r="L8499" s="191"/>
      <c r="M8499" s="191"/>
      <c r="N8499" s="191"/>
    </row>
    <row r="8500" spans="1:14" s="434" customFormat="1">
      <c r="A8500" s="191"/>
      <c r="B8500" s="191"/>
      <c r="C8500" s="63"/>
      <c r="D8500" s="191"/>
      <c r="E8500" s="63"/>
      <c r="F8500" s="63"/>
      <c r="G8500" s="191"/>
      <c r="H8500" s="191"/>
      <c r="I8500" s="191"/>
      <c r="J8500" s="191"/>
      <c r="K8500" s="191"/>
      <c r="L8500" s="191"/>
      <c r="M8500" s="191"/>
      <c r="N8500" s="191"/>
    </row>
    <row r="8501" spans="1:14" s="434" customFormat="1">
      <c r="A8501" s="191"/>
      <c r="B8501" s="191"/>
      <c r="C8501" s="63"/>
      <c r="D8501" s="191"/>
      <c r="E8501" s="63"/>
      <c r="F8501" s="63"/>
      <c r="G8501" s="191"/>
      <c r="H8501" s="191"/>
      <c r="I8501" s="191"/>
      <c r="J8501" s="191"/>
      <c r="K8501" s="191"/>
      <c r="L8501" s="191"/>
      <c r="M8501" s="191"/>
      <c r="N8501" s="191"/>
    </row>
    <row r="8502" spans="1:14" s="434" customFormat="1">
      <c r="A8502" s="191"/>
      <c r="B8502" s="191"/>
      <c r="C8502" s="63"/>
      <c r="D8502" s="191"/>
      <c r="E8502" s="63"/>
      <c r="F8502" s="63"/>
      <c r="G8502" s="191"/>
      <c r="H8502" s="191"/>
      <c r="I8502" s="191"/>
      <c r="J8502" s="191"/>
      <c r="K8502" s="191"/>
      <c r="L8502" s="191"/>
      <c r="M8502" s="191"/>
      <c r="N8502" s="191"/>
    </row>
    <row r="8503" spans="1:14" s="434" customFormat="1">
      <c r="A8503" s="191"/>
      <c r="B8503" s="191"/>
      <c r="C8503" s="63"/>
      <c r="D8503" s="191"/>
      <c r="E8503" s="63"/>
      <c r="F8503" s="63"/>
      <c r="G8503" s="191"/>
      <c r="H8503" s="191"/>
      <c r="I8503" s="191"/>
      <c r="J8503" s="191"/>
      <c r="K8503" s="191"/>
      <c r="L8503" s="191"/>
      <c r="M8503" s="191"/>
      <c r="N8503" s="191"/>
    </row>
    <row r="8504" spans="1:14" s="434" customFormat="1">
      <c r="A8504" s="191"/>
      <c r="B8504" s="191"/>
      <c r="C8504" s="63"/>
      <c r="D8504" s="191"/>
      <c r="E8504" s="63"/>
      <c r="F8504" s="63"/>
      <c r="G8504" s="191"/>
      <c r="H8504" s="191"/>
      <c r="I8504" s="191"/>
      <c r="J8504" s="191"/>
      <c r="K8504" s="191"/>
      <c r="L8504" s="191"/>
      <c r="M8504" s="191"/>
      <c r="N8504" s="191"/>
    </row>
    <row r="8505" spans="1:14" s="434" customFormat="1">
      <c r="A8505" s="191"/>
      <c r="B8505" s="191"/>
      <c r="C8505" s="63"/>
      <c r="D8505" s="191"/>
      <c r="E8505" s="63"/>
      <c r="F8505" s="63"/>
      <c r="G8505" s="191"/>
      <c r="H8505" s="191"/>
      <c r="I8505" s="191"/>
      <c r="J8505" s="191"/>
      <c r="K8505" s="191"/>
      <c r="L8505" s="191"/>
      <c r="M8505" s="191"/>
      <c r="N8505" s="191"/>
    </row>
    <row r="8506" spans="1:14" s="434" customFormat="1">
      <c r="A8506" s="191"/>
      <c r="B8506" s="191"/>
      <c r="C8506" s="63"/>
      <c r="D8506" s="191"/>
      <c r="E8506" s="63"/>
      <c r="F8506" s="63"/>
      <c r="G8506" s="191"/>
      <c r="H8506" s="191"/>
      <c r="I8506" s="191"/>
      <c r="J8506" s="191"/>
      <c r="K8506" s="191"/>
      <c r="L8506" s="191"/>
      <c r="M8506" s="191"/>
      <c r="N8506" s="191"/>
    </row>
    <row r="8507" spans="1:14" s="434" customFormat="1">
      <c r="A8507" s="191"/>
      <c r="B8507" s="191"/>
      <c r="C8507" s="63"/>
      <c r="D8507" s="191"/>
      <c r="E8507" s="63"/>
      <c r="F8507" s="63"/>
      <c r="G8507" s="191"/>
      <c r="H8507" s="191"/>
      <c r="I8507" s="191"/>
      <c r="J8507" s="191"/>
      <c r="K8507" s="191"/>
      <c r="L8507" s="191"/>
      <c r="M8507" s="191"/>
      <c r="N8507" s="191"/>
    </row>
    <row r="8508" spans="1:14" s="434" customFormat="1">
      <c r="A8508" s="191"/>
      <c r="B8508" s="191"/>
      <c r="C8508" s="63"/>
      <c r="D8508" s="191"/>
      <c r="E8508" s="63"/>
      <c r="F8508" s="63"/>
      <c r="G8508" s="191"/>
      <c r="H8508" s="191"/>
      <c r="I8508" s="191"/>
      <c r="J8508" s="191"/>
      <c r="K8508" s="191"/>
      <c r="L8508" s="191"/>
      <c r="M8508" s="191"/>
      <c r="N8508" s="191"/>
    </row>
    <row r="8509" spans="1:14" s="434" customFormat="1">
      <c r="A8509" s="191"/>
      <c r="B8509" s="191"/>
      <c r="C8509" s="63"/>
      <c r="D8509" s="191"/>
      <c r="E8509" s="63"/>
      <c r="F8509" s="63"/>
      <c r="G8509" s="191"/>
      <c r="H8509" s="191"/>
      <c r="I8509" s="191"/>
      <c r="J8509" s="191"/>
      <c r="K8509" s="191"/>
      <c r="L8509" s="191"/>
      <c r="M8509" s="191"/>
      <c r="N8509" s="191"/>
    </row>
    <row r="8510" spans="1:14" s="434" customFormat="1">
      <c r="A8510" s="191"/>
      <c r="B8510" s="191"/>
      <c r="C8510" s="63"/>
      <c r="D8510" s="191"/>
      <c r="E8510" s="63"/>
      <c r="F8510" s="63"/>
      <c r="G8510" s="191"/>
      <c r="H8510" s="191"/>
      <c r="I8510" s="191"/>
      <c r="J8510" s="191"/>
      <c r="K8510" s="191"/>
      <c r="L8510" s="191"/>
      <c r="M8510" s="191"/>
      <c r="N8510" s="191"/>
    </row>
    <row r="8511" spans="1:14" s="434" customFormat="1">
      <c r="A8511" s="191"/>
      <c r="B8511" s="191"/>
      <c r="C8511" s="63"/>
      <c r="D8511" s="191"/>
      <c r="E8511" s="63"/>
      <c r="F8511" s="63"/>
      <c r="G8511" s="191"/>
      <c r="H8511" s="191"/>
      <c r="I8511" s="191"/>
      <c r="J8511" s="191"/>
      <c r="K8511" s="191"/>
      <c r="L8511" s="191"/>
      <c r="M8511" s="191"/>
      <c r="N8511" s="191"/>
    </row>
    <row r="8512" spans="1:14" s="434" customFormat="1">
      <c r="A8512" s="191"/>
      <c r="B8512" s="191"/>
      <c r="C8512" s="63"/>
      <c r="D8512" s="191"/>
      <c r="E8512" s="63"/>
      <c r="F8512" s="63"/>
      <c r="G8512" s="191"/>
      <c r="H8512" s="191"/>
      <c r="I8512" s="191"/>
      <c r="J8512" s="191"/>
      <c r="K8512" s="191"/>
      <c r="L8512" s="191"/>
      <c r="M8512" s="191"/>
      <c r="N8512" s="191"/>
    </row>
    <row r="8513" spans="1:14" s="434" customFormat="1">
      <c r="A8513" s="191"/>
      <c r="B8513" s="191"/>
      <c r="C8513" s="63"/>
      <c r="D8513" s="191"/>
      <c r="E8513" s="63"/>
      <c r="F8513" s="63"/>
      <c r="G8513" s="191"/>
      <c r="H8513" s="191"/>
      <c r="I8513" s="191"/>
      <c r="J8513" s="191"/>
      <c r="K8513" s="191"/>
      <c r="L8513" s="191"/>
      <c r="M8513" s="191"/>
      <c r="N8513" s="191"/>
    </row>
    <row r="8514" spans="1:14" s="434" customFormat="1">
      <c r="A8514" s="191"/>
      <c r="B8514" s="191"/>
      <c r="C8514" s="63"/>
      <c r="D8514" s="191"/>
      <c r="E8514" s="63"/>
      <c r="F8514" s="63"/>
      <c r="G8514" s="191"/>
      <c r="H8514" s="191"/>
      <c r="I8514" s="191"/>
      <c r="J8514" s="191"/>
      <c r="K8514" s="191"/>
      <c r="L8514" s="191"/>
      <c r="M8514" s="191"/>
      <c r="N8514" s="191"/>
    </row>
    <row r="8515" spans="1:14" s="434" customFormat="1">
      <c r="A8515" s="191"/>
      <c r="B8515" s="191"/>
      <c r="C8515" s="63"/>
      <c r="D8515" s="191"/>
      <c r="E8515" s="63"/>
      <c r="F8515" s="63"/>
      <c r="G8515" s="191"/>
      <c r="H8515" s="191"/>
      <c r="I8515" s="191"/>
      <c r="J8515" s="191"/>
      <c r="K8515" s="191"/>
      <c r="L8515" s="191"/>
      <c r="M8515" s="191"/>
      <c r="N8515" s="191"/>
    </row>
    <row r="8516" spans="1:14" s="434" customFormat="1">
      <c r="A8516" s="191"/>
      <c r="B8516" s="191"/>
      <c r="C8516" s="63"/>
      <c r="D8516" s="191"/>
      <c r="E8516" s="63"/>
      <c r="F8516" s="63"/>
      <c r="G8516" s="191"/>
      <c r="H8516" s="191"/>
      <c r="I8516" s="191"/>
      <c r="J8516" s="191"/>
      <c r="K8516" s="191"/>
      <c r="L8516" s="191"/>
      <c r="M8516" s="191"/>
      <c r="N8516" s="191"/>
    </row>
    <row r="8517" spans="1:14" s="434" customFormat="1">
      <c r="A8517" s="191"/>
      <c r="B8517" s="191"/>
      <c r="C8517" s="63"/>
      <c r="D8517" s="191"/>
      <c r="E8517" s="63"/>
      <c r="F8517" s="63"/>
      <c r="G8517" s="191"/>
      <c r="H8517" s="191"/>
      <c r="I8517" s="191"/>
      <c r="J8517" s="191"/>
      <c r="K8517" s="191"/>
      <c r="L8517" s="191"/>
      <c r="M8517" s="191"/>
      <c r="N8517" s="191"/>
    </row>
    <row r="8518" spans="1:14" s="434" customFormat="1">
      <c r="A8518" s="191"/>
      <c r="B8518" s="191"/>
      <c r="C8518" s="63"/>
      <c r="D8518" s="191"/>
      <c r="E8518" s="63"/>
      <c r="F8518" s="63"/>
      <c r="G8518" s="191"/>
      <c r="H8518" s="191"/>
      <c r="I8518" s="191"/>
      <c r="J8518" s="191"/>
      <c r="K8518" s="191"/>
      <c r="L8518" s="191"/>
      <c r="M8518" s="191"/>
      <c r="N8518" s="191"/>
    </row>
    <row r="8519" spans="1:14" s="434" customFormat="1">
      <c r="A8519" s="191"/>
      <c r="B8519" s="191"/>
      <c r="C8519" s="63"/>
      <c r="D8519" s="191"/>
      <c r="E8519" s="63"/>
      <c r="F8519" s="63"/>
      <c r="G8519" s="191"/>
      <c r="H8519" s="191"/>
      <c r="I8519" s="191"/>
      <c r="J8519" s="191"/>
      <c r="K8519" s="191"/>
      <c r="L8519" s="191"/>
      <c r="M8519" s="191"/>
      <c r="N8519" s="191"/>
    </row>
    <row r="8520" spans="1:14" s="434" customFormat="1">
      <c r="A8520" s="191"/>
      <c r="B8520" s="191"/>
      <c r="C8520" s="63"/>
      <c r="D8520" s="191"/>
      <c r="E8520" s="63"/>
      <c r="F8520" s="63"/>
      <c r="G8520" s="191"/>
      <c r="H8520" s="191"/>
      <c r="I8520" s="191"/>
      <c r="J8520" s="191"/>
      <c r="K8520" s="191"/>
      <c r="L8520" s="191"/>
      <c r="M8520" s="191"/>
      <c r="N8520" s="191"/>
    </row>
    <row r="8521" spans="1:14" s="434" customFormat="1">
      <c r="A8521" s="191"/>
      <c r="B8521" s="191"/>
      <c r="C8521" s="63"/>
      <c r="D8521" s="191"/>
      <c r="E8521" s="63"/>
      <c r="F8521" s="63"/>
      <c r="G8521" s="191"/>
      <c r="H8521" s="191"/>
      <c r="I8521" s="191"/>
      <c r="J8521" s="191"/>
      <c r="K8521" s="191"/>
      <c r="L8521" s="191"/>
      <c r="M8521" s="191"/>
      <c r="N8521" s="191"/>
    </row>
    <row r="8522" spans="1:14" s="434" customFormat="1">
      <c r="A8522" s="191"/>
      <c r="B8522" s="191"/>
      <c r="C8522" s="63"/>
      <c r="D8522" s="191"/>
      <c r="E8522" s="63"/>
      <c r="F8522" s="63"/>
      <c r="G8522" s="191"/>
      <c r="H8522" s="191"/>
      <c r="I8522" s="191"/>
      <c r="J8522" s="191"/>
      <c r="K8522" s="191"/>
      <c r="L8522" s="191"/>
      <c r="M8522" s="191"/>
      <c r="N8522" s="191"/>
    </row>
    <row r="8523" spans="1:14" s="434" customFormat="1">
      <c r="A8523" s="191"/>
      <c r="B8523" s="191"/>
      <c r="C8523" s="63"/>
      <c r="D8523" s="191"/>
      <c r="E8523" s="63"/>
      <c r="F8523" s="63"/>
      <c r="G8523" s="191"/>
      <c r="H8523" s="191"/>
      <c r="I8523" s="191"/>
      <c r="J8523" s="191"/>
      <c r="K8523" s="191"/>
      <c r="L8523" s="191"/>
      <c r="M8523" s="191"/>
      <c r="N8523" s="191"/>
    </row>
    <row r="8524" spans="1:14" s="434" customFormat="1">
      <c r="A8524" s="191"/>
      <c r="B8524" s="191"/>
      <c r="C8524" s="63"/>
      <c r="D8524" s="191"/>
      <c r="E8524" s="63"/>
      <c r="F8524" s="63"/>
      <c r="G8524" s="191"/>
      <c r="H8524" s="191"/>
      <c r="I8524" s="191"/>
      <c r="J8524" s="191"/>
      <c r="K8524" s="191"/>
      <c r="L8524" s="191"/>
      <c r="M8524" s="191"/>
      <c r="N8524" s="191"/>
    </row>
    <row r="8525" spans="1:14" s="434" customFormat="1">
      <c r="A8525" s="191"/>
      <c r="B8525" s="191"/>
      <c r="C8525" s="63"/>
      <c r="D8525" s="191"/>
      <c r="E8525" s="63"/>
      <c r="F8525" s="63"/>
      <c r="G8525" s="191"/>
      <c r="H8525" s="191"/>
      <c r="I8525" s="191"/>
      <c r="J8525" s="191"/>
      <c r="K8525" s="191"/>
      <c r="L8525" s="191"/>
      <c r="M8525" s="191"/>
      <c r="N8525" s="191"/>
    </row>
    <row r="8526" spans="1:14" s="434" customFormat="1">
      <c r="A8526" s="191"/>
      <c r="B8526" s="191"/>
      <c r="C8526" s="63"/>
      <c r="D8526" s="191"/>
      <c r="E8526" s="63"/>
      <c r="F8526" s="63"/>
      <c r="G8526" s="191"/>
      <c r="H8526" s="191"/>
      <c r="I8526" s="191"/>
      <c r="J8526" s="191"/>
      <c r="K8526" s="191"/>
      <c r="L8526" s="191"/>
      <c r="M8526" s="191"/>
      <c r="N8526" s="191"/>
    </row>
    <row r="8527" spans="1:14" s="434" customFormat="1">
      <c r="A8527" s="191"/>
      <c r="B8527" s="191"/>
      <c r="C8527" s="63"/>
      <c r="D8527" s="191"/>
      <c r="E8527" s="63"/>
      <c r="F8527" s="63"/>
      <c r="G8527" s="191"/>
      <c r="H8527" s="191"/>
      <c r="I8527" s="191"/>
      <c r="J8527" s="191"/>
      <c r="K8527" s="191"/>
      <c r="L8527" s="191"/>
      <c r="M8527" s="191"/>
      <c r="N8527" s="191"/>
    </row>
    <row r="8528" spans="1:14" s="434" customFormat="1">
      <c r="A8528" s="191"/>
      <c r="B8528" s="191"/>
      <c r="C8528" s="63"/>
      <c r="D8528" s="191"/>
      <c r="E8528" s="63"/>
      <c r="F8528" s="63"/>
      <c r="G8528" s="191"/>
      <c r="H8528" s="191"/>
      <c r="I8528" s="191"/>
      <c r="J8528" s="191"/>
      <c r="K8528" s="191"/>
      <c r="L8528" s="191"/>
      <c r="M8528" s="191"/>
      <c r="N8528" s="191"/>
    </row>
    <row r="8529" spans="1:14" s="434" customFormat="1">
      <c r="A8529" s="191"/>
      <c r="B8529" s="191"/>
      <c r="C8529" s="63"/>
      <c r="D8529" s="191"/>
      <c r="E8529" s="63"/>
      <c r="F8529" s="63"/>
      <c r="G8529" s="191"/>
      <c r="H8529" s="191"/>
      <c r="I8529" s="191"/>
      <c r="J8529" s="191"/>
      <c r="K8529" s="191"/>
      <c r="L8529" s="191"/>
      <c r="M8529" s="191"/>
      <c r="N8529" s="191"/>
    </row>
    <row r="8530" spans="1:14" s="434" customFormat="1">
      <c r="A8530" s="191"/>
      <c r="B8530" s="191"/>
      <c r="C8530" s="63"/>
      <c r="D8530" s="191"/>
      <c r="E8530" s="63"/>
      <c r="F8530" s="63"/>
      <c r="G8530" s="191"/>
      <c r="H8530" s="191"/>
      <c r="I8530" s="191"/>
      <c r="J8530" s="191"/>
      <c r="K8530" s="191"/>
      <c r="L8530" s="191"/>
      <c r="M8530" s="191"/>
      <c r="N8530" s="191"/>
    </row>
    <row r="8531" spans="1:14" s="434" customFormat="1">
      <c r="A8531" s="191"/>
      <c r="B8531" s="191"/>
      <c r="C8531" s="63"/>
      <c r="D8531" s="191"/>
      <c r="E8531" s="63"/>
      <c r="F8531" s="63"/>
      <c r="G8531" s="191"/>
      <c r="H8531" s="191"/>
      <c r="I8531" s="191"/>
      <c r="J8531" s="191"/>
      <c r="K8531" s="191"/>
      <c r="L8531" s="191"/>
      <c r="M8531" s="191"/>
      <c r="N8531" s="191"/>
    </row>
    <row r="8532" spans="1:14" s="434" customFormat="1">
      <c r="A8532" s="191"/>
      <c r="B8532" s="191"/>
      <c r="C8532" s="63"/>
      <c r="D8532" s="191"/>
      <c r="E8532" s="63"/>
      <c r="F8532" s="63"/>
      <c r="G8532" s="191"/>
      <c r="H8532" s="191"/>
      <c r="I8532" s="191"/>
      <c r="J8532" s="191"/>
      <c r="K8532" s="191"/>
      <c r="L8532" s="191"/>
      <c r="M8532" s="191"/>
      <c r="N8532" s="191"/>
    </row>
    <row r="8533" spans="1:14" s="434" customFormat="1">
      <c r="A8533" s="191"/>
      <c r="B8533" s="191"/>
      <c r="C8533" s="63"/>
      <c r="D8533" s="191"/>
      <c r="E8533" s="63"/>
      <c r="F8533" s="63"/>
      <c r="G8533" s="191"/>
      <c r="H8533" s="191"/>
      <c r="I8533" s="191"/>
      <c r="J8533" s="191"/>
      <c r="K8533" s="191"/>
      <c r="L8533" s="191"/>
      <c r="M8533" s="191"/>
      <c r="N8533" s="191"/>
    </row>
    <row r="8534" spans="1:14" s="434" customFormat="1">
      <c r="A8534" s="191"/>
      <c r="B8534" s="191"/>
      <c r="C8534" s="63"/>
      <c r="D8534" s="191"/>
      <c r="E8534" s="63"/>
      <c r="F8534" s="63"/>
      <c r="G8534" s="191"/>
      <c r="H8534" s="191"/>
      <c r="I8534" s="191"/>
      <c r="J8534" s="191"/>
      <c r="K8534" s="191"/>
      <c r="L8534" s="191"/>
      <c r="M8534" s="191"/>
      <c r="N8534" s="191"/>
    </row>
    <row r="8535" spans="1:14" s="434" customFormat="1">
      <c r="A8535" s="191"/>
      <c r="B8535" s="191"/>
      <c r="C8535" s="63"/>
      <c r="D8535" s="191"/>
      <c r="E8535" s="63"/>
      <c r="F8535" s="63"/>
      <c r="G8535" s="191"/>
      <c r="H8535" s="191"/>
      <c r="I8535" s="191"/>
      <c r="J8535" s="191"/>
      <c r="K8535" s="191"/>
      <c r="L8535" s="191"/>
      <c r="M8535" s="191"/>
      <c r="N8535" s="191"/>
    </row>
    <row r="8536" spans="1:14" s="434" customFormat="1">
      <c r="A8536" s="191"/>
      <c r="B8536" s="191"/>
      <c r="C8536" s="63"/>
      <c r="D8536" s="191"/>
      <c r="E8536" s="63"/>
      <c r="F8536" s="63"/>
      <c r="G8536" s="191"/>
      <c r="H8536" s="191"/>
      <c r="I8536" s="191"/>
      <c r="J8536" s="191"/>
      <c r="K8536" s="191"/>
      <c r="L8536" s="191"/>
      <c r="M8536" s="191"/>
      <c r="N8536" s="191"/>
    </row>
    <row r="8537" spans="1:14" s="434" customFormat="1">
      <c r="A8537" s="191"/>
      <c r="B8537" s="191"/>
      <c r="C8537" s="63"/>
      <c r="D8537" s="191"/>
      <c r="E8537" s="63"/>
      <c r="F8537" s="63"/>
      <c r="G8537" s="191"/>
      <c r="H8537" s="191"/>
      <c r="I8537" s="191"/>
      <c r="J8537" s="191"/>
      <c r="K8537" s="191"/>
      <c r="L8537" s="191"/>
      <c r="M8537" s="191"/>
      <c r="N8537" s="191"/>
    </row>
    <row r="8538" spans="1:14" s="434" customFormat="1">
      <c r="A8538" s="191"/>
      <c r="B8538" s="191"/>
      <c r="C8538" s="63"/>
      <c r="D8538" s="191"/>
      <c r="E8538" s="63"/>
      <c r="F8538" s="63"/>
      <c r="G8538" s="191"/>
      <c r="H8538" s="191"/>
      <c r="I8538" s="191"/>
      <c r="J8538" s="191"/>
      <c r="K8538" s="191"/>
      <c r="L8538" s="191"/>
      <c r="M8538" s="191"/>
      <c r="N8538" s="191"/>
    </row>
    <row r="8539" spans="1:14" s="434" customFormat="1">
      <c r="A8539" s="191"/>
      <c r="B8539" s="191"/>
      <c r="C8539" s="63"/>
      <c r="D8539" s="191"/>
      <c r="E8539" s="63"/>
      <c r="F8539" s="63"/>
      <c r="G8539" s="191"/>
      <c r="H8539" s="191"/>
      <c r="I8539" s="191"/>
      <c r="J8539" s="191"/>
      <c r="K8539" s="191"/>
      <c r="L8539" s="191"/>
      <c r="M8539" s="191"/>
      <c r="N8539" s="191"/>
    </row>
    <row r="8540" spans="1:14" s="434" customFormat="1">
      <c r="A8540" s="191"/>
      <c r="B8540" s="191"/>
      <c r="C8540" s="63"/>
      <c r="D8540" s="191"/>
      <c r="E8540" s="63"/>
      <c r="F8540" s="63"/>
      <c r="G8540" s="191"/>
      <c r="H8540" s="191"/>
      <c r="I8540" s="191"/>
      <c r="J8540" s="191"/>
      <c r="K8540" s="191"/>
      <c r="L8540" s="191"/>
      <c r="M8540" s="191"/>
      <c r="N8540" s="191"/>
    </row>
    <row r="8541" spans="1:14" s="434" customFormat="1">
      <c r="A8541" s="191"/>
      <c r="B8541" s="191"/>
      <c r="C8541" s="63"/>
      <c r="D8541" s="191"/>
      <c r="E8541" s="63"/>
      <c r="F8541" s="63"/>
      <c r="G8541" s="191"/>
      <c r="H8541" s="191"/>
      <c r="I8541" s="191"/>
      <c r="J8541" s="191"/>
      <c r="K8541" s="191"/>
      <c r="L8541" s="191"/>
      <c r="M8541" s="191"/>
      <c r="N8541" s="191"/>
    </row>
    <row r="8542" spans="1:14" s="434" customFormat="1">
      <c r="A8542" s="191"/>
      <c r="B8542" s="191"/>
      <c r="C8542" s="63"/>
      <c r="D8542" s="191"/>
      <c r="E8542" s="63"/>
      <c r="F8542" s="63"/>
      <c r="G8542" s="191"/>
      <c r="H8542" s="191"/>
      <c r="I8542" s="191"/>
      <c r="J8542" s="191"/>
      <c r="K8542" s="191"/>
      <c r="L8542" s="191"/>
      <c r="M8542" s="191"/>
      <c r="N8542" s="191"/>
    </row>
    <row r="8543" spans="1:14" s="434" customFormat="1">
      <c r="A8543" s="191"/>
      <c r="B8543" s="191"/>
      <c r="C8543" s="63"/>
      <c r="D8543" s="191"/>
      <c r="E8543" s="63"/>
      <c r="F8543" s="63"/>
      <c r="G8543" s="191"/>
      <c r="H8543" s="191"/>
      <c r="I8543" s="191"/>
      <c r="J8543" s="191"/>
      <c r="K8543" s="191"/>
      <c r="L8543" s="191"/>
      <c r="M8543" s="191"/>
      <c r="N8543" s="191"/>
    </row>
    <row r="8544" spans="1:14" s="434" customFormat="1">
      <c r="A8544" s="191"/>
      <c r="B8544" s="191"/>
      <c r="C8544" s="63"/>
      <c r="D8544" s="191"/>
      <c r="E8544" s="63"/>
      <c r="F8544" s="63"/>
      <c r="G8544" s="191"/>
      <c r="H8544" s="191"/>
      <c r="I8544" s="191"/>
      <c r="J8544" s="191"/>
      <c r="K8544" s="191"/>
      <c r="L8544" s="191"/>
      <c r="M8544" s="191"/>
      <c r="N8544" s="191"/>
    </row>
    <row r="8545" spans="1:14" s="434" customFormat="1">
      <c r="A8545" s="191"/>
      <c r="B8545" s="191"/>
      <c r="C8545" s="63"/>
      <c r="D8545" s="191"/>
      <c r="E8545" s="63"/>
      <c r="F8545" s="63"/>
      <c r="G8545" s="191"/>
      <c r="H8545" s="191"/>
      <c r="I8545" s="191"/>
      <c r="J8545" s="191"/>
      <c r="K8545" s="191"/>
      <c r="L8545" s="191"/>
      <c r="M8545" s="191"/>
      <c r="N8545" s="191"/>
    </row>
    <row r="8546" spans="1:14" s="434" customFormat="1">
      <c r="A8546" s="191"/>
      <c r="B8546" s="191"/>
      <c r="C8546" s="63"/>
      <c r="D8546" s="191"/>
      <c r="E8546" s="63"/>
      <c r="F8546" s="63"/>
      <c r="G8546" s="191"/>
      <c r="H8546" s="191"/>
      <c r="I8546" s="191"/>
      <c r="J8546" s="191"/>
      <c r="K8546" s="191"/>
      <c r="L8546" s="191"/>
      <c r="M8546" s="191"/>
      <c r="N8546" s="191"/>
    </row>
    <row r="8547" spans="1:14" s="434" customFormat="1">
      <c r="A8547" s="191"/>
      <c r="B8547" s="191"/>
      <c r="C8547" s="63"/>
      <c r="D8547" s="191"/>
      <c r="E8547" s="63"/>
      <c r="F8547" s="63"/>
      <c r="G8547" s="191"/>
      <c r="H8547" s="191"/>
      <c r="I8547" s="191"/>
      <c r="J8547" s="191"/>
      <c r="K8547" s="191"/>
      <c r="L8547" s="191"/>
      <c r="M8547" s="191"/>
      <c r="N8547" s="191"/>
    </row>
    <row r="8548" spans="1:14" s="434" customFormat="1">
      <c r="A8548" s="191"/>
      <c r="B8548" s="191"/>
      <c r="C8548" s="63"/>
      <c r="D8548" s="191"/>
      <c r="E8548" s="63"/>
      <c r="F8548" s="63"/>
      <c r="G8548" s="191"/>
      <c r="H8548" s="191"/>
      <c r="I8548" s="191"/>
      <c r="J8548" s="191"/>
      <c r="K8548" s="191"/>
      <c r="L8548" s="191"/>
      <c r="M8548" s="191"/>
      <c r="N8548" s="191"/>
    </row>
    <row r="8549" spans="1:14" s="434" customFormat="1">
      <c r="A8549" s="191"/>
      <c r="B8549" s="191"/>
      <c r="C8549" s="63"/>
      <c r="D8549" s="191"/>
      <c r="E8549" s="63"/>
      <c r="F8549" s="63"/>
      <c r="G8549" s="191"/>
      <c r="H8549" s="191"/>
      <c r="I8549" s="191"/>
      <c r="J8549" s="191"/>
      <c r="K8549" s="191"/>
      <c r="L8549" s="191"/>
      <c r="M8549" s="191"/>
      <c r="N8549" s="191"/>
    </row>
    <row r="8550" spans="1:14" s="434" customFormat="1">
      <c r="A8550" s="191"/>
      <c r="B8550" s="191"/>
      <c r="C8550" s="63"/>
      <c r="D8550" s="191"/>
      <c r="E8550" s="63"/>
      <c r="F8550" s="63"/>
      <c r="G8550" s="191"/>
      <c r="H8550" s="191"/>
      <c r="I8550" s="191"/>
      <c r="J8550" s="191"/>
      <c r="K8550" s="191"/>
      <c r="L8550" s="191"/>
      <c r="M8550" s="191"/>
      <c r="N8550" s="191"/>
    </row>
    <row r="8551" spans="1:14" s="434" customFormat="1">
      <c r="A8551" s="191"/>
      <c r="B8551" s="191"/>
      <c r="C8551" s="63"/>
      <c r="D8551" s="191"/>
      <c r="E8551" s="63"/>
      <c r="F8551" s="63"/>
      <c r="G8551" s="191"/>
      <c r="H8551" s="191"/>
      <c r="I8551" s="191"/>
      <c r="J8551" s="191"/>
      <c r="K8551" s="191"/>
      <c r="L8551" s="191"/>
      <c r="M8551" s="191"/>
      <c r="N8551" s="191"/>
    </row>
    <row r="8552" spans="1:14" s="434" customFormat="1">
      <c r="A8552" s="191"/>
      <c r="B8552" s="191"/>
      <c r="C8552" s="63"/>
      <c r="D8552" s="191"/>
      <c r="E8552" s="63"/>
      <c r="F8552" s="63"/>
      <c r="G8552" s="191"/>
      <c r="H8552" s="191"/>
      <c r="I8552" s="191"/>
      <c r="J8552" s="191"/>
      <c r="K8552" s="191"/>
      <c r="L8552" s="191"/>
      <c r="M8552" s="191"/>
      <c r="N8552" s="191"/>
    </row>
    <row r="8553" spans="1:14" s="434" customFormat="1">
      <c r="A8553" s="191"/>
      <c r="B8553" s="191"/>
      <c r="C8553" s="63"/>
      <c r="D8553" s="191"/>
      <c r="E8553" s="63"/>
      <c r="F8553" s="63"/>
      <c r="G8553" s="191"/>
      <c r="H8553" s="191"/>
      <c r="I8553" s="191"/>
      <c r="J8553" s="191"/>
      <c r="K8553" s="191"/>
      <c r="L8553" s="191"/>
      <c r="M8553" s="191"/>
      <c r="N8553" s="191"/>
    </row>
    <row r="8554" spans="1:14" s="434" customFormat="1">
      <c r="A8554" s="191"/>
      <c r="B8554" s="191"/>
      <c r="C8554" s="63"/>
      <c r="D8554" s="191"/>
      <c r="E8554" s="63"/>
      <c r="F8554" s="63"/>
      <c r="G8554" s="191"/>
      <c r="H8554" s="191"/>
      <c r="I8554" s="191"/>
      <c r="J8554" s="191"/>
      <c r="K8554" s="191"/>
      <c r="L8554" s="191"/>
      <c r="M8554" s="191"/>
      <c r="N8554" s="191"/>
    </row>
    <row r="8555" spans="1:14" s="434" customFormat="1">
      <c r="A8555" s="191"/>
      <c r="B8555" s="191"/>
      <c r="C8555" s="63"/>
      <c r="D8555" s="191"/>
      <c r="E8555" s="63"/>
      <c r="F8555" s="63"/>
      <c r="G8555" s="191"/>
      <c r="H8555" s="191"/>
      <c r="I8555" s="191"/>
      <c r="J8555" s="191"/>
      <c r="K8555" s="191"/>
      <c r="L8555" s="191"/>
      <c r="M8555" s="191"/>
      <c r="N8555" s="191"/>
    </row>
    <row r="8556" spans="1:14" s="434" customFormat="1">
      <c r="A8556" s="191"/>
      <c r="B8556" s="191"/>
      <c r="C8556" s="63"/>
      <c r="D8556" s="191"/>
      <c r="E8556" s="63"/>
      <c r="F8556" s="63"/>
      <c r="G8556" s="191"/>
      <c r="H8556" s="191"/>
      <c r="I8556" s="191"/>
      <c r="J8556" s="191"/>
      <c r="K8556" s="191"/>
      <c r="L8556" s="191"/>
      <c r="M8556" s="191"/>
      <c r="N8556" s="191"/>
    </row>
    <row r="8557" spans="1:14" s="434" customFormat="1">
      <c r="A8557" s="191"/>
      <c r="B8557" s="191"/>
      <c r="C8557" s="63"/>
      <c r="D8557" s="191"/>
      <c r="E8557" s="63"/>
      <c r="F8557" s="63"/>
      <c r="G8557" s="191"/>
      <c r="H8557" s="191"/>
      <c r="I8557" s="191"/>
      <c r="J8557" s="191"/>
      <c r="K8557" s="191"/>
      <c r="L8557" s="191"/>
      <c r="M8557" s="191"/>
      <c r="N8557" s="191"/>
    </row>
    <row r="8558" spans="1:14" s="434" customFormat="1">
      <c r="A8558" s="191"/>
      <c r="B8558" s="191"/>
      <c r="C8558" s="63"/>
      <c r="D8558" s="191"/>
      <c r="E8558" s="63"/>
      <c r="F8558" s="63"/>
      <c r="G8558" s="191"/>
      <c r="H8558" s="191"/>
      <c r="I8558" s="191"/>
      <c r="J8558" s="191"/>
      <c r="K8558" s="191"/>
      <c r="L8558" s="191"/>
      <c r="M8558" s="191"/>
      <c r="N8558" s="191"/>
    </row>
    <row r="8559" spans="1:14" s="434" customFormat="1">
      <c r="A8559" s="191"/>
      <c r="B8559" s="191"/>
      <c r="C8559" s="63"/>
      <c r="D8559" s="191"/>
      <c r="E8559" s="63"/>
      <c r="F8559" s="63"/>
      <c r="G8559" s="191"/>
      <c r="H8559" s="191"/>
      <c r="I8559" s="191"/>
      <c r="J8559" s="191"/>
      <c r="K8559" s="191"/>
      <c r="L8559" s="191"/>
      <c r="M8559" s="191"/>
      <c r="N8559" s="191"/>
    </row>
    <row r="8560" spans="1:14" s="434" customFormat="1">
      <c r="A8560" s="191"/>
      <c r="B8560" s="191"/>
      <c r="C8560" s="63"/>
      <c r="D8560" s="191"/>
      <c r="E8560" s="63"/>
      <c r="F8560" s="63"/>
      <c r="G8560" s="191"/>
      <c r="H8560" s="191"/>
      <c r="I8560" s="191"/>
      <c r="J8560" s="191"/>
      <c r="K8560" s="191"/>
      <c r="L8560" s="191"/>
      <c r="M8560" s="191"/>
      <c r="N8560" s="191"/>
    </row>
    <row r="8561" spans="1:14" s="434" customFormat="1">
      <c r="A8561" s="191"/>
      <c r="B8561" s="191"/>
      <c r="C8561" s="63"/>
      <c r="D8561" s="191"/>
      <c r="E8561" s="63"/>
      <c r="F8561" s="63"/>
      <c r="G8561" s="191"/>
      <c r="H8561" s="191"/>
      <c r="I8561" s="191"/>
      <c r="J8561" s="191"/>
      <c r="K8561" s="191"/>
      <c r="L8561" s="191"/>
      <c r="M8561" s="191"/>
      <c r="N8561" s="191"/>
    </row>
    <row r="8562" spans="1:14" s="434" customFormat="1">
      <c r="A8562" s="191"/>
      <c r="B8562" s="191"/>
      <c r="C8562" s="63"/>
      <c r="D8562" s="191"/>
      <c r="E8562" s="63"/>
      <c r="F8562" s="63"/>
      <c r="G8562" s="191"/>
      <c r="H8562" s="191"/>
      <c r="I8562" s="191"/>
      <c r="J8562" s="191"/>
      <c r="K8562" s="191"/>
      <c r="L8562" s="191"/>
      <c r="M8562" s="191"/>
      <c r="N8562" s="191"/>
    </row>
    <row r="8563" spans="1:14" s="434" customFormat="1">
      <c r="A8563" s="191"/>
      <c r="B8563" s="191"/>
      <c r="C8563" s="63"/>
      <c r="D8563" s="191"/>
      <c r="E8563" s="63"/>
      <c r="F8563" s="63"/>
      <c r="G8563" s="191"/>
      <c r="H8563" s="191"/>
      <c r="I8563" s="191"/>
      <c r="J8563" s="191"/>
      <c r="K8563" s="191"/>
      <c r="L8563" s="191"/>
      <c r="M8563" s="191"/>
      <c r="N8563" s="191"/>
    </row>
    <row r="8564" spans="1:14" s="434" customFormat="1">
      <c r="A8564" s="191"/>
      <c r="B8564" s="191"/>
      <c r="C8564" s="63"/>
      <c r="D8564" s="191"/>
      <c r="E8564" s="63"/>
      <c r="F8564" s="63"/>
      <c r="G8564" s="191"/>
      <c r="H8564" s="191"/>
      <c r="I8564" s="191"/>
      <c r="J8564" s="191"/>
      <c r="K8564" s="191"/>
      <c r="L8564" s="191"/>
      <c r="M8564" s="191"/>
      <c r="N8564" s="191"/>
    </row>
    <row r="8565" spans="1:14" s="434" customFormat="1">
      <c r="A8565" s="191"/>
      <c r="B8565" s="191"/>
      <c r="C8565" s="63"/>
      <c r="D8565" s="191"/>
      <c r="E8565" s="63"/>
      <c r="F8565" s="63"/>
      <c r="G8565" s="191"/>
      <c r="H8565" s="191"/>
      <c r="I8565" s="191"/>
      <c r="J8565" s="191"/>
      <c r="K8565" s="191"/>
      <c r="L8565" s="191"/>
      <c r="M8565" s="191"/>
      <c r="N8565" s="191"/>
    </row>
    <row r="8566" spans="1:14" s="434" customFormat="1">
      <c r="A8566" s="191"/>
      <c r="B8566" s="191"/>
      <c r="C8566" s="63"/>
      <c r="D8566" s="191"/>
      <c r="E8566" s="63"/>
      <c r="F8566" s="63"/>
      <c r="G8566" s="191"/>
      <c r="H8566" s="191"/>
      <c r="I8566" s="191"/>
      <c r="J8566" s="191"/>
      <c r="K8566" s="191"/>
      <c r="L8566" s="191"/>
      <c r="M8566" s="191"/>
      <c r="N8566" s="191"/>
    </row>
    <row r="8567" spans="1:14" s="434" customFormat="1">
      <c r="A8567" s="191"/>
      <c r="B8567" s="191"/>
      <c r="C8567" s="63"/>
      <c r="D8567" s="191"/>
      <c r="E8567" s="63"/>
      <c r="F8567" s="63"/>
      <c r="G8567" s="191"/>
      <c r="H8567" s="191"/>
      <c r="I8567" s="191"/>
      <c r="J8567" s="191"/>
      <c r="K8567" s="191"/>
      <c r="L8567" s="191"/>
      <c r="M8567" s="191"/>
      <c r="N8567" s="191"/>
    </row>
    <row r="8568" spans="1:14" s="434" customFormat="1">
      <c r="A8568" s="191"/>
      <c r="B8568" s="191"/>
      <c r="C8568" s="63"/>
      <c r="D8568" s="191"/>
      <c r="E8568" s="63"/>
      <c r="F8568" s="63"/>
      <c r="G8568" s="191"/>
      <c r="H8568" s="191"/>
      <c r="I8568" s="191"/>
      <c r="J8568" s="191"/>
      <c r="K8568" s="191"/>
      <c r="L8568" s="191"/>
      <c r="M8568" s="191"/>
      <c r="N8568" s="191"/>
    </row>
    <row r="8569" spans="1:14" s="434" customFormat="1">
      <c r="A8569" s="191"/>
      <c r="B8569" s="191"/>
      <c r="C8569" s="63"/>
      <c r="D8569" s="191"/>
      <c r="E8569" s="63"/>
      <c r="F8569" s="63"/>
      <c r="G8569" s="191"/>
      <c r="H8569" s="191"/>
      <c r="I8569" s="191"/>
      <c r="J8569" s="191"/>
      <c r="K8569" s="191"/>
      <c r="L8569" s="191"/>
      <c r="M8569" s="191"/>
      <c r="N8569" s="191"/>
    </row>
    <row r="8570" spans="1:14" s="434" customFormat="1">
      <c r="A8570" s="191"/>
      <c r="B8570" s="191"/>
      <c r="C8570" s="63"/>
      <c r="D8570" s="191"/>
      <c r="E8570" s="63"/>
      <c r="F8570" s="63"/>
      <c r="G8570" s="191"/>
      <c r="H8570" s="191"/>
      <c r="I8570" s="191"/>
      <c r="J8570" s="191"/>
      <c r="K8570" s="191"/>
      <c r="L8570" s="191"/>
      <c r="M8570" s="191"/>
      <c r="N8570" s="191"/>
    </row>
    <row r="8571" spans="1:14" s="434" customFormat="1">
      <c r="A8571" s="191"/>
      <c r="B8571" s="191"/>
      <c r="C8571" s="63"/>
      <c r="D8571" s="191"/>
      <c r="E8571" s="63"/>
      <c r="F8571" s="63"/>
      <c r="G8571" s="191"/>
      <c r="H8571" s="191"/>
      <c r="I8571" s="191"/>
      <c r="J8571" s="191"/>
      <c r="K8571" s="191"/>
      <c r="L8571" s="191"/>
      <c r="M8571" s="191"/>
      <c r="N8571" s="191"/>
    </row>
    <row r="8572" spans="1:14" s="434" customFormat="1">
      <c r="A8572" s="191"/>
      <c r="B8572" s="191"/>
      <c r="C8572" s="63"/>
      <c r="D8572" s="191"/>
      <c r="E8572" s="63"/>
      <c r="F8572" s="63"/>
      <c r="G8572" s="191"/>
      <c r="H8572" s="191"/>
      <c r="I8572" s="191"/>
      <c r="J8572" s="191"/>
      <c r="K8572" s="191"/>
      <c r="L8572" s="191"/>
      <c r="M8572" s="191"/>
      <c r="N8572" s="191"/>
    </row>
    <row r="8573" spans="1:14" s="434" customFormat="1">
      <c r="A8573" s="191"/>
      <c r="B8573" s="191"/>
      <c r="C8573" s="63"/>
      <c r="D8573" s="191"/>
      <c r="E8573" s="63"/>
      <c r="F8573" s="63"/>
      <c r="G8573" s="191"/>
      <c r="H8573" s="191"/>
      <c r="I8573" s="191"/>
      <c r="J8573" s="191"/>
      <c r="K8573" s="191"/>
      <c r="L8573" s="191"/>
      <c r="M8573" s="191"/>
      <c r="N8573" s="191"/>
    </row>
    <row r="8574" spans="1:14" s="434" customFormat="1">
      <c r="A8574" s="191"/>
      <c r="B8574" s="191"/>
      <c r="C8574" s="63"/>
      <c r="D8574" s="191"/>
      <c r="E8574" s="63"/>
      <c r="F8574" s="63"/>
      <c r="G8574" s="191"/>
      <c r="H8574" s="191"/>
      <c r="I8574" s="191"/>
      <c r="J8574" s="191"/>
      <c r="K8574" s="191"/>
      <c r="L8574" s="191"/>
      <c r="M8574" s="191"/>
      <c r="N8574" s="191"/>
    </row>
    <row r="8575" spans="1:14" s="434" customFormat="1">
      <c r="A8575" s="191"/>
      <c r="B8575" s="191"/>
      <c r="C8575" s="63"/>
      <c r="D8575" s="191"/>
      <c r="E8575" s="63"/>
      <c r="F8575" s="63"/>
      <c r="G8575" s="191"/>
      <c r="H8575" s="191"/>
      <c r="I8575" s="191"/>
      <c r="J8575" s="191"/>
      <c r="K8575" s="191"/>
      <c r="L8575" s="191"/>
      <c r="M8575" s="191"/>
      <c r="N8575" s="191"/>
    </row>
    <row r="8576" spans="1:14" s="434" customFormat="1">
      <c r="A8576" s="191"/>
      <c r="B8576" s="191"/>
      <c r="C8576" s="63"/>
      <c r="D8576" s="191"/>
      <c r="E8576" s="63"/>
      <c r="F8576" s="63"/>
      <c r="G8576" s="191"/>
      <c r="H8576" s="191"/>
      <c r="I8576" s="191"/>
      <c r="J8576" s="191"/>
      <c r="K8576" s="191"/>
      <c r="L8576" s="191"/>
      <c r="M8576" s="191"/>
      <c r="N8576" s="191"/>
    </row>
    <row r="8577" spans="1:14" s="434" customFormat="1">
      <c r="A8577" s="191"/>
      <c r="B8577" s="191"/>
      <c r="C8577" s="63"/>
      <c r="D8577" s="191"/>
      <c r="E8577" s="63"/>
      <c r="F8577" s="63"/>
      <c r="G8577" s="191"/>
      <c r="H8577" s="191"/>
      <c r="I8577" s="191"/>
      <c r="J8577" s="191"/>
      <c r="K8577" s="191"/>
      <c r="L8577" s="191"/>
      <c r="M8577" s="191"/>
      <c r="N8577" s="191"/>
    </row>
    <row r="8578" spans="1:14" s="434" customFormat="1">
      <c r="A8578" s="191"/>
      <c r="B8578" s="191"/>
      <c r="C8578" s="63"/>
      <c r="D8578" s="191"/>
      <c r="E8578" s="63"/>
      <c r="F8578" s="63"/>
      <c r="G8578" s="191"/>
      <c r="H8578" s="191"/>
      <c r="I8578" s="191"/>
      <c r="J8578" s="191"/>
      <c r="K8578" s="191"/>
      <c r="L8578" s="191"/>
      <c r="M8578" s="191"/>
      <c r="N8578" s="191"/>
    </row>
    <row r="8579" spans="1:14" s="434" customFormat="1">
      <c r="A8579" s="191"/>
      <c r="B8579" s="191"/>
      <c r="C8579" s="63"/>
      <c r="D8579" s="191"/>
      <c r="E8579" s="63"/>
      <c r="F8579" s="63"/>
      <c r="G8579" s="191"/>
      <c r="H8579" s="191"/>
      <c r="I8579" s="191"/>
      <c r="J8579" s="191"/>
      <c r="K8579" s="191"/>
      <c r="L8579" s="191"/>
      <c r="M8579" s="191"/>
      <c r="N8579" s="191"/>
    </row>
    <row r="8580" spans="1:14" s="434" customFormat="1">
      <c r="A8580" s="191"/>
      <c r="B8580" s="191"/>
      <c r="C8580" s="63"/>
      <c r="D8580" s="191"/>
      <c r="E8580" s="63"/>
      <c r="F8580" s="63"/>
      <c r="G8580" s="191"/>
      <c r="H8580" s="191"/>
      <c r="I8580" s="191"/>
      <c r="J8580" s="191"/>
      <c r="K8580" s="191"/>
      <c r="L8580" s="191"/>
      <c r="M8580" s="191"/>
      <c r="N8580" s="191"/>
    </row>
    <row r="8581" spans="1:14" s="434" customFormat="1">
      <c r="A8581" s="191"/>
      <c r="B8581" s="191"/>
      <c r="C8581" s="63"/>
      <c r="D8581" s="191"/>
      <c r="E8581" s="63"/>
      <c r="F8581" s="63"/>
      <c r="G8581" s="191"/>
      <c r="H8581" s="191"/>
      <c r="I8581" s="191"/>
      <c r="J8581" s="191"/>
      <c r="K8581" s="191"/>
      <c r="L8581" s="191"/>
      <c r="M8581" s="191"/>
      <c r="N8581" s="191"/>
    </row>
    <row r="8582" spans="1:14" s="434" customFormat="1">
      <c r="A8582" s="191"/>
      <c r="B8582" s="191"/>
      <c r="C8582" s="63"/>
      <c r="D8582" s="191"/>
      <c r="E8582" s="63"/>
      <c r="F8582" s="63"/>
      <c r="G8582" s="191"/>
      <c r="H8582" s="191"/>
      <c r="I8582" s="191"/>
      <c r="J8582" s="191"/>
      <c r="K8582" s="191"/>
      <c r="L8582" s="191"/>
      <c r="M8582" s="191"/>
      <c r="N8582" s="191"/>
    </row>
    <row r="8583" spans="1:14" s="434" customFormat="1">
      <c r="A8583" s="191"/>
      <c r="B8583" s="191"/>
      <c r="C8583" s="63"/>
      <c r="D8583" s="191"/>
      <c r="E8583" s="63"/>
      <c r="F8583" s="63"/>
      <c r="G8583" s="191"/>
      <c r="H8583" s="191"/>
      <c r="I8583" s="191"/>
      <c r="J8583" s="191"/>
      <c r="K8583" s="191"/>
      <c r="L8583" s="191"/>
      <c r="M8583" s="191"/>
      <c r="N8583" s="191"/>
    </row>
    <row r="8584" spans="1:14" s="434" customFormat="1">
      <c r="A8584" s="191"/>
      <c r="B8584" s="191"/>
      <c r="C8584" s="63"/>
      <c r="D8584" s="191"/>
      <c r="E8584" s="63"/>
      <c r="F8584" s="63"/>
      <c r="G8584" s="191"/>
      <c r="H8584" s="191"/>
      <c r="I8584" s="191"/>
      <c r="J8584" s="191"/>
      <c r="K8584" s="191"/>
      <c r="L8584" s="191"/>
      <c r="M8584" s="191"/>
      <c r="N8584" s="191"/>
    </row>
    <row r="8585" spans="1:14" s="434" customFormat="1">
      <c r="A8585" s="191"/>
      <c r="B8585" s="191"/>
      <c r="C8585" s="63"/>
      <c r="D8585" s="191"/>
      <c r="E8585" s="63"/>
      <c r="F8585" s="63"/>
      <c r="G8585" s="191"/>
      <c r="H8585" s="191"/>
      <c r="I8585" s="191"/>
      <c r="J8585" s="191"/>
      <c r="K8585" s="191"/>
      <c r="L8585" s="191"/>
      <c r="M8585" s="191"/>
      <c r="N8585" s="191"/>
    </row>
    <row r="8586" spans="1:14" s="434" customFormat="1">
      <c r="A8586" s="191"/>
      <c r="B8586" s="191"/>
      <c r="C8586" s="63"/>
      <c r="D8586" s="191"/>
      <c r="E8586" s="63"/>
      <c r="F8586" s="63"/>
      <c r="G8586" s="191"/>
      <c r="H8586" s="191"/>
      <c r="I8586" s="191"/>
      <c r="J8586" s="191"/>
      <c r="K8586" s="191"/>
      <c r="L8586" s="191"/>
      <c r="M8586" s="191"/>
      <c r="N8586" s="191"/>
    </row>
    <row r="8587" spans="1:14" s="434" customFormat="1">
      <c r="A8587" s="191"/>
      <c r="B8587" s="191"/>
      <c r="C8587" s="63"/>
      <c r="D8587" s="191"/>
      <c r="E8587" s="63"/>
      <c r="F8587" s="63"/>
      <c r="G8587" s="191"/>
      <c r="H8587" s="191"/>
      <c r="I8587" s="191"/>
      <c r="J8587" s="191"/>
      <c r="K8587" s="191"/>
      <c r="L8587" s="191"/>
      <c r="M8587" s="191"/>
      <c r="N8587" s="191"/>
    </row>
    <row r="8588" spans="1:14" s="434" customFormat="1">
      <c r="A8588" s="191"/>
      <c r="B8588" s="191"/>
      <c r="C8588" s="63"/>
      <c r="D8588" s="191"/>
      <c r="E8588" s="63"/>
      <c r="F8588" s="63"/>
      <c r="G8588" s="191"/>
      <c r="H8588" s="191"/>
      <c r="I8588" s="191"/>
      <c r="J8588" s="191"/>
      <c r="K8588" s="191"/>
      <c r="L8588" s="191"/>
      <c r="M8588" s="191"/>
      <c r="N8588" s="191"/>
    </row>
    <row r="8589" spans="1:14" s="434" customFormat="1">
      <c r="A8589" s="191"/>
      <c r="B8589" s="191"/>
      <c r="C8589" s="63"/>
      <c r="D8589" s="191"/>
      <c r="E8589" s="63"/>
      <c r="F8589" s="63"/>
      <c r="G8589" s="191"/>
      <c r="H8589" s="191"/>
      <c r="I8589" s="191"/>
      <c r="J8589" s="191"/>
      <c r="K8589" s="191"/>
      <c r="L8589" s="191"/>
      <c r="M8589" s="191"/>
      <c r="N8589" s="191"/>
    </row>
    <row r="8590" spans="1:14" s="434" customFormat="1">
      <c r="A8590" s="191"/>
      <c r="B8590" s="191"/>
      <c r="C8590" s="63"/>
      <c r="D8590" s="191"/>
      <c r="E8590" s="63"/>
      <c r="F8590" s="63"/>
      <c r="G8590" s="191"/>
      <c r="H8590" s="191"/>
      <c r="I8590" s="191"/>
      <c r="J8590" s="191"/>
      <c r="K8590" s="191"/>
      <c r="L8590" s="191"/>
      <c r="M8590" s="191"/>
      <c r="N8590" s="191"/>
    </row>
    <row r="8591" spans="1:14" s="434" customFormat="1">
      <c r="A8591" s="191"/>
      <c r="B8591" s="191"/>
      <c r="C8591" s="63"/>
      <c r="D8591" s="191"/>
      <c r="E8591" s="63"/>
      <c r="F8591" s="63"/>
      <c r="G8591" s="191"/>
      <c r="H8591" s="191"/>
      <c r="I8591" s="191"/>
      <c r="J8591" s="191"/>
      <c r="K8591" s="191"/>
      <c r="L8591" s="191"/>
      <c r="M8591" s="191"/>
      <c r="N8591" s="191"/>
    </row>
    <row r="8592" spans="1:14" s="434" customFormat="1">
      <c r="A8592" s="191"/>
      <c r="B8592" s="191"/>
      <c r="C8592" s="63"/>
      <c r="D8592" s="191"/>
      <c r="E8592" s="63"/>
      <c r="F8592" s="63"/>
      <c r="G8592" s="191"/>
      <c r="H8592" s="191"/>
      <c r="I8592" s="191"/>
      <c r="J8592" s="191"/>
      <c r="K8592" s="191"/>
      <c r="L8592" s="191"/>
      <c r="M8592" s="191"/>
      <c r="N8592" s="191"/>
    </row>
    <row r="8593" spans="1:14" s="434" customFormat="1">
      <c r="A8593" s="191"/>
      <c r="B8593" s="191"/>
      <c r="C8593" s="63"/>
      <c r="D8593" s="191"/>
      <c r="E8593" s="63"/>
      <c r="F8593" s="63"/>
      <c r="G8593" s="191"/>
      <c r="H8593" s="191"/>
      <c r="I8593" s="191"/>
      <c r="J8593" s="191"/>
      <c r="K8593" s="191"/>
      <c r="L8593" s="191"/>
      <c r="M8593" s="191"/>
      <c r="N8593" s="191"/>
    </row>
    <row r="8594" spans="1:14" s="434" customFormat="1">
      <c r="A8594" s="191"/>
      <c r="B8594" s="191"/>
      <c r="C8594" s="63"/>
      <c r="D8594" s="191"/>
      <c r="E8594" s="63"/>
      <c r="F8594" s="63"/>
      <c r="G8594" s="191"/>
      <c r="H8594" s="191"/>
      <c r="I8594" s="191"/>
      <c r="J8594" s="191"/>
      <c r="K8594" s="191"/>
      <c r="L8594" s="191"/>
      <c r="M8594" s="191"/>
      <c r="N8594" s="191"/>
    </row>
    <row r="8595" spans="1:14" s="434" customFormat="1">
      <c r="A8595" s="191"/>
      <c r="B8595" s="191"/>
      <c r="C8595" s="63"/>
      <c r="D8595" s="191"/>
      <c r="E8595" s="63"/>
      <c r="F8595" s="63"/>
      <c r="G8595" s="191"/>
      <c r="H8595" s="191"/>
      <c r="I8595" s="191"/>
      <c r="J8595" s="191"/>
      <c r="K8595" s="191"/>
      <c r="L8595" s="191"/>
      <c r="M8595" s="191"/>
      <c r="N8595" s="191"/>
    </row>
    <row r="8596" spans="1:14" s="434" customFormat="1">
      <c r="A8596" s="191"/>
      <c r="B8596" s="191"/>
      <c r="C8596" s="63"/>
      <c r="D8596" s="191"/>
      <c r="E8596" s="63"/>
      <c r="F8596" s="63"/>
      <c r="G8596" s="191"/>
      <c r="H8596" s="191"/>
      <c r="I8596" s="191"/>
      <c r="J8596" s="191"/>
      <c r="K8596" s="191"/>
      <c r="L8596" s="191"/>
      <c r="M8596" s="191"/>
      <c r="N8596" s="191"/>
    </row>
    <row r="8597" spans="1:14" s="434" customFormat="1">
      <c r="A8597" s="191"/>
      <c r="B8597" s="191"/>
      <c r="C8597" s="63"/>
      <c r="D8597" s="191"/>
      <c r="E8597" s="63"/>
      <c r="F8597" s="63"/>
      <c r="G8597" s="191"/>
      <c r="H8597" s="191"/>
      <c r="I8597" s="191"/>
      <c r="J8597" s="191"/>
      <c r="K8597" s="191"/>
      <c r="L8597" s="191"/>
      <c r="M8597" s="191"/>
      <c r="N8597" s="191"/>
    </row>
    <row r="8598" spans="1:14" s="434" customFormat="1">
      <c r="A8598" s="191"/>
      <c r="B8598" s="191"/>
      <c r="C8598" s="63"/>
      <c r="D8598" s="191"/>
      <c r="E8598" s="63"/>
      <c r="F8598" s="63"/>
      <c r="G8598" s="191"/>
      <c r="H8598" s="191"/>
      <c r="I8598" s="191"/>
      <c r="J8598" s="191"/>
      <c r="K8598" s="191"/>
      <c r="L8598" s="191"/>
      <c r="M8598" s="191"/>
      <c r="N8598" s="191"/>
    </row>
    <row r="8599" spans="1:14" s="434" customFormat="1">
      <c r="A8599" s="191"/>
      <c r="B8599" s="191"/>
      <c r="C8599" s="63"/>
      <c r="D8599" s="191"/>
      <c r="E8599" s="63"/>
      <c r="F8599" s="63"/>
      <c r="G8599" s="191"/>
      <c r="H8599" s="191"/>
      <c r="I8599" s="191"/>
      <c r="J8599" s="191"/>
      <c r="K8599" s="191"/>
      <c r="L8599" s="191"/>
      <c r="M8599" s="191"/>
      <c r="N8599" s="191"/>
    </row>
    <row r="8600" spans="1:14" s="434" customFormat="1">
      <c r="A8600" s="191"/>
      <c r="B8600" s="191"/>
      <c r="C8600" s="63"/>
      <c r="D8600" s="191"/>
      <c r="E8600" s="63"/>
      <c r="F8600" s="63"/>
      <c r="G8600" s="191"/>
      <c r="H8600" s="191"/>
      <c r="I8600" s="191"/>
      <c r="J8600" s="191"/>
      <c r="K8600" s="191"/>
      <c r="L8600" s="191"/>
      <c r="M8600" s="191"/>
      <c r="N8600" s="191"/>
    </row>
    <row r="8601" spans="1:14" s="434" customFormat="1">
      <c r="A8601" s="191"/>
      <c r="B8601" s="191"/>
      <c r="C8601" s="63"/>
      <c r="D8601" s="191"/>
      <c r="E8601" s="63"/>
      <c r="F8601" s="63"/>
      <c r="G8601" s="191"/>
      <c r="H8601" s="191"/>
      <c r="I8601" s="191"/>
      <c r="J8601" s="191"/>
      <c r="K8601" s="191"/>
      <c r="L8601" s="191"/>
      <c r="M8601" s="191"/>
      <c r="N8601" s="191"/>
    </row>
    <row r="8602" spans="1:14" s="434" customFormat="1">
      <c r="A8602" s="191"/>
      <c r="B8602" s="191"/>
      <c r="C8602" s="63"/>
      <c r="D8602" s="191"/>
      <c r="E8602" s="63"/>
      <c r="F8602" s="63"/>
      <c r="G8602" s="191"/>
      <c r="H8602" s="191"/>
      <c r="I8602" s="191"/>
      <c r="J8602" s="191"/>
      <c r="K8602" s="191"/>
      <c r="L8602" s="191"/>
      <c r="M8602" s="191"/>
      <c r="N8602" s="191"/>
    </row>
    <row r="8603" spans="1:14" s="434" customFormat="1">
      <c r="A8603" s="191"/>
      <c r="B8603" s="191"/>
      <c r="C8603" s="63"/>
      <c r="D8603" s="191"/>
      <c r="E8603" s="63"/>
      <c r="F8603" s="63"/>
      <c r="G8603" s="191"/>
      <c r="H8603" s="191"/>
      <c r="I8603" s="191"/>
      <c r="J8603" s="191"/>
      <c r="K8603" s="191"/>
      <c r="L8603" s="191"/>
      <c r="M8603" s="191"/>
      <c r="N8603" s="191"/>
    </row>
    <row r="8604" spans="1:14" s="434" customFormat="1">
      <c r="A8604" s="191"/>
      <c r="B8604" s="191"/>
      <c r="C8604" s="63"/>
      <c r="D8604" s="191"/>
      <c r="E8604" s="63"/>
      <c r="F8604" s="63"/>
      <c r="G8604" s="191"/>
      <c r="H8604" s="191"/>
      <c r="I8604" s="191"/>
      <c r="J8604" s="191"/>
      <c r="K8604" s="191"/>
      <c r="L8604" s="191"/>
      <c r="M8604" s="191"/>
      <c r="N8604" s="191"/>
    </row>
    <row r="8605" spans="1:14" s="434" customFormat="1">
      <c r="A8605" s="191"/>
      <c r="B8605" s="191"/>
      <c r="C8605" s="63"/>
      <c r="D8605" s="191"/>
      <c r="E8605" s="63"/>
      <c r="F8605" s="63"/>
      <c r="G8605" s="191"/>
      <c r="H8605" s="191"/>
      <c r="I8605" s="191"/>
      <c r="J8605" s="191"/>
      <c r="K8605" s="191"/>
      <c r="L8605" s="191"/>
      <c r="M8605" s="191"/>
      <c r="N8605" s="191"/>
    </row>
    <row r="8606" spans="1:14" s="434" customFormat="1">
      <c r="A8606" s="191"/>
      <c r="B8606" s="191"/>
      <c r="C8606" s="63"/>
      <c r="D8606" s="191"/>
      <c r="E8606" s="63"/>
      <c r="F8606" s="63"/>
      <c r="G8606" s="191"/>
      <c r="H8606" s="191"/>
      <c r="I8606" s="191"/>
      <c r="J8606" s="191"/>
      <c r="K8606" s="191"/>
      <c r="L8606" s="191"/>
      <c r="M8606" s="191"/>
      <c r="N8606" s="191"/>
    </row>
    <row r="8607" spans="1:14" s="434" customFormat="1">
      <c r="A8607" s="191"/>
      <c r="B8607" s="191"/>
      <c r="C8607" s="63"/>
      <c r="D8607" s="191"/>
      <c r="E8607" s="63"/>
      <c r="F8607" s="63"/>
      <c r="G8607" s="191"/>
      <c r="H8607" s="191"/>
      <c r="I8607" s="191"/>
      <c r="J8607" s="191"/>
      <c r="K8607" s="191"/>
      <c r="L8607" s="191"/>
      <c r="M8607" s="191"/>
      <c r="N8607" s="191"/>
    </row>
    <row r="8608" spans="1:14" s="434" customFormat="1">
      <c r="A8608" s="191"/>
      <c r="B8608" s="191"/>
      <c r="C8608" s="63"/>
      <c r="D8608" s="191"/>
      <c r="E8608" s="63"/>
      <c r="F8608" s="63"/>
      <c r="G8608" s="191"/>
      <c r="H8608" s="191"/>
      <c r="I8608" s="191"/>
      <c r="J8608" s="191"/>
      <c r="K8608" s="191"/>
      <c r="L8608" s="191"/>
      <c r="M8608" s="191"/>
      <c r="N8608" s="191"/>
    </row>
    <row r="8609" spans="1:14" s="434" customFormat="1">
      <c r="A8609" s="191"/>
      <c r="B8609" s="191"/>
      <c r="C8609" s="63"/>
      <c r="D8609" s="191"/>
      <c r="E8609" s="63"/>
      <c r="F8609" s="63"/>
      <c r="G8609" s="191"/>
      <c r="H8609" s="191"/>
      <c r="I8609" s="191"/>
      <c r="J8609" s="191"/>
      <c r="K8609" s="191"/>
      <c r="L8609" s="191"/>
      <c r="M8609" s="191"/>
      <c r="N8609" s="191"/>
    </row>
    <row r="8610" spans="1:14" s="434" customFormat="1">
      <c r="A8610" s="191"/>
      <c r="B8610" s="191"/>
      <c r="C8610" s="63"/>
      <c r="D8610" s="191"/>
      <c r="E8610" s="63"/>
      <c r="F8610" s="63"/>
      <c r="G8610" s="191"/>
      <c r="H8610" s="191"/>
      <c r="I8610" s="191"/>
      <c r="J8610" s="191"/>
      <c r="K8610" s="191"/>
      <c r="L8610" s="191"/>
      <c r="M8610" s="191"/>
      <c r="N8610" s="191"/>
    </row>
    <row r="8611" spans="1:14" s="434" customFormat="1">
      <c r="A8611" s="191"/>
      <c r="B8611" s="191"/>
      <c r="C8611" s="63"/>
      <c r="D8611" s="191"/>
      <c r="E8611" s="63"/>
      <c r="F8611" s="63"/>
      <c r="G8611" s="191"/>
      <c r="H8611" s="191"/>
      <c r="I8611" s="191"/>
      <c r="J8611" s="191"/>
      <c r="K8611" s="191"/>
      <c r="L8611" s="191"/>
      <c r="M8611" s="191"/>
      <c r="N8611" s="191"/>
    </row>
    <row r="8612" spans="1:14" s="434" customFormat="1">
      <c r="A8612" s="191"/>
      <c r="B8612" s="191"/>
      <c r="C8612" s="63"/>
      <c r="D8612" s="191"/>
      <c r="E8612" s="63"/>
      <c r="F8612" s="63"/>
      <c r="G8612" s="191"/>
      <c r="H8612" s="191"/>
      <c r="I8612" s="191"/>
      <c r="J8612" s="191"/>
      <c r="K8612" s="191"/>
      <c r="L8612" s="191"/>
      <c r="M8612" s="191"/>
      <c r="N8612" s="191"/>
    </row>
    <row r="8613" spans="1:14" s="434" customFormat="1">
      <c r="A8613" s="191"/>
      <c r="B8613" s="191"/>
      <c r="C8613" s="63"/>
      <c r="D8613" s="191"/>
      <c r="E8613" s="63"/>
      <c r="F8613" s="63"/>
      <c r="G8613" s="191"/>
      <c r="H8613" s="191"/>
      <c r="I8613" s="191"/>
      <c r="J8613" s="191"/>
      <c r="K8613" s="191"/>
      <c r="L8613" s="191"/>
      <c r="M8613" s="191"/>
      <c r="N8613" s="191"/>
    </row>
    <row r="8614" spans="1:14" s="434" customFormat="1">
      <c r="A8614" s="191"/>
      <c r="B8614" s="191"/>
      <c r="C8614" s="63"/>
      <c r="D8614" s="191"/>
      <c r="E8614" s="63"/>
      <c r="F8614" s="63"/>
      <c r="G8614" s="191"/>
      <c r="H8614" s="191"/>
      <c r="I8614" s="191"/>
      <c r="J8614" s="191"/>
      <c r="K8614" s="191"/>
      <c r="L8614" s="191"/>
      <c r="M8614" s="191"/>
      <c r="N8614" s="191"/>
    </row>
    <row r="8615" spans="1:14" s="434" customFormat="1">
      <c r="A8615" s="191"/>
      <c r="B8615" s="191"/>
      <c r="C8615" s="63"/>
      <c r="D8615" s="191"/>
      <c r="E8615" s="63"/>
      <c r="F8615" s="63"/>
      <c r="G8615" s="191"/>
      <c r="H8615" s="191"/>
      <c r="I8615" s="191"/>
      <c r="J8615" s="191"/>
      <c r="K8615" s="191"/>
      <c r="L8615" s="191"/>
      <c r="M8615" s="191"/>
      <c r="N8615" s="191"/>
    </row>
    <row r="8616" spans="1:14" s="434" customFormat="1">
      <c r="A8616" s="191"/>
      <c r="B8616" s="191"/>
      <c r="C8616" s="63"/>
      <c r="D8616" s="191"/>
      <c r="E8616" s="63"/>
      <c r="F8616" s="63"/>
      <c r="G8616" s="191"/>
      <c r="H8616" s="191"/>
      <c r="I8616" s="191"/>
      <c r="J8616" s="191"/>
      <c r="K8616" s="191"/>
      <c r="L8616" s="191"/>
      <c r="M8616" s="191"/>
      <c r="N8616" s="191"/>
    </row>
    <row r="8617" spans="1:14" s="434" customFormat="1">
      <c r="A8617" s="191"/>
      <c r="B8617" s="191"/>
      <c r="C8617" s="63"/>
      <c r="D8617" s="191"/>
      <c r="E8617" s="63"/>
      <c r="F8617" s="63"/>
      <c r="G8617" s="191"/>
      <c r="H8617" s="191"/>
      <c r="I8617" s="191"/>
      <c r="J8617" s="191"/>
      <c r="K8617" s="191"/>
      <c r="L8617" s="191"/>
      <c r="M8617" s="191"/>
      <c r="N8617" s="191"/>
    </row>
    <row r="8618" spans="1:14" s="434" customFormat="1">
      <c r="A8618" s="191"/>
      <c r="B8618" s="191"/>
      <c r="C8618" s="63"/>
      <c r="D8618" s="191"/>
      <c r="E8618" s="63"/>
      <c r="F8618" s="63"/>
      <c r="G8618" s="191"/>
      <c r="H8618" s="191"/>
      <c r="I8618" s="191"/>
      <c r="J8618" s="191"/>
      <c r="K8618" s="191"/>
      <c r="L8618" s="191"/>
      <c r="M8618" s="191"/>
      <c r="N8618" s="191"/>
    </row>
    <row r="8619" spans="1:14" s="434" customFormat="1">
      <c r="A8619" s="191"/>
      <c r="B8619" s="191"/>
      <c r="C8619" s="63"/>
      <c r="D8619" s="191"/>
      <c r="E8619" s="63"/>
      <c r="F8619" s="63"/>
      <c r="G8619" s="191"/>
      <c r="H8619" s="191"/>
      <c r="I8619" s="191"/>
      <c r="J8619" s="191"/>
      <c r="K8619" s="191"/>
      <c r="L8619" s="191"/>
      <c r="M8619" s="191"/>
      <c r="N8619" s="191"/>
    </row>
    <row r="8620" spans="1:14" s="434" customFormat="1">
      <c r="A8620" s="191"/>
      <c r="B8620" s="191"/>
      <c r="C8620" s="63"/>
      <c r="D8620" s="191"/>
      <c r="E8620" s="63"/>
      <c r="F8620" s="63"/>
      <c r="G8620" s="191"/>
      <c r="H8620" s="191"/>
      <c r="I8620" s="191"/>
      <c r="J8620" s="191"/>
      <c r="K8620" s="191"/>
      <c r="L8620" s="191"/>
      <c r="M8620" s="191"/>
      <c r="N8620" s="191"/>
    </row>
    <row r="8621" spans="1:14" s="434" customFormat="1">
      <c r="A8621" s="191"/>
      <c r="B8621" s="191"/>
      <c r="C8621" s="63"/>
      <c r="D8621" s="191"/>
      <c r="E8621" s="63"/>
      <c r="F8621" s="63"/>
      <c r="G8621" s="191"/>
      <c r="H8621" s="191"/>
      <c r="I8621" s="191"/>
      <c r="J8621" s="191"/>
      <c r="K8621" s="191"/>
      <c r="L8621" s="191"/>
      <c r="M8621" s="191"/>
      <c r="N8621" s="191"/>
    </row>
    <row r="8622" spans="1:14" s="434" customFormat="1">
      <c r="A8622" s="191"/>
      <c r="B8622" s="191"/>
      <c r="C8622" s="63"/>
      <c r="D8622" s="191"/>
      <c r="E8622" s="63"/>
      <c r="F8622" s="63"/>
      <c r="G8622" s="191"/>
      <c r="H8622" s="191"/>
      <c r="I8622" s="191"/>
      <c r="J8622" s="191"/>
      <c r="K8622" s="191"/>
      <c r="L8622" s="191"/>
      <c r="M8622" s="191"/>
      <c r="N8622" s="191"/>
    </row>
    <row r="8623" spans="1:14" s="434" customFormat="1">
      <c r="A8623" s="191"/>
      <c r="B8623" s="191"/>
      <c r="C8623" s="63"/>
      <c r="D8623" s="191"/>
      <c r="E8623" s="63"/>
      <c r="F8623" s="63"/>
      <c r="G8623" s="191"/>
      <c r="H8623" s="191"/>
      <c r="I8623" s="191"/>
      <c r="J8623" s="191"/>
      <c r="K8623" s="191"/>
      <c r="L8623" s="191"/>
      <c r="M8623" s="191"/>
      <c r="N8623" s="191"/>
    </row>
    <row r="8624" spans="1:14" s="434" customFormat="1">
      <c r="A8624" s="191"/>
      <c r="B8624" s="191"/>
      <c r="C8624" s="63"/>
      <c r="D8624" s="191"/>
      <c r="E8624" s="63"/>
      <c r="F8624" s="63"/>
      <c r="G8624" s="191"/>
      <c r="H8624" s="191"/>
      <c r="I8624" s="191"/>
      <c r="J8624" s="191"/>
      <c r="K8624" s="191"/>
      <c r="L8624" s="191"/>
      <c r="M8624" s="191"/>
      <c r="N8624" s="191"/>
    </row>
    <row r="8625" spans="1:14" s="434" customFormat="1">
      <c r="A8625" s="191"/>
      <c r="B8625" s="191"/>
      <c r="C8625" s="63"/>
      <c r="D8625" s="191"/>
      <c r="E8625" s="63"/>
      <c r="F8625" s="63"/>
      <c r="G8625" s="191"/>
      <c r="H8625" s="191"/>
      <c r="I8625" s="191"/>
      <c r="J8625" s="191"/>
      <c r="K8625" s="191"/>
      <c r="L8625" s="191"/>
      <c r="M8625" s="191"/>
      <c r="N8625" s="191"/>
    </row>
    <row r="8626" spans="1:14" s="434" customFormat="1">
      <c r="A8626" s="191"/>
      <c r="B8626" s="191"/>
      <c r="C8626" s="63"/>
      <c r="D8626" s="191"/>
      <c r="E8626" s="63"/>
      <c r="F8626" s="63"/>
      <c r="G8626" s="191"/>
      <c r="H8626" s="191"/>
      <c r="I8626" s="191"/>
      <c r="J8626" s="191"/>
      <c r="K8626" s="191"/>
      <c r="L8626" s="191"/>
      <c r="M8626" s="191"/>
      <c r="N8626" s="191"/>
    </row>
    <row r="8627" spans="1:14" s="434" customFormat="1">
      <c r="A8627" s="191"/>
      <c r="B8627" s="191"/>
      <c r="C8627" s="63"/>
      <c r="D8627" s="191"/>
      <c r="E8627" s="63"/>
      <c r="F8627" s="63"/>
      <c r="G8627" s="191"/>
      <c r="H8627" s="191"/>
      <c r="I8627" s="191"/>
      <c r="J8627" s="191"/>
      <c r="K8627" s="191"/>
      <c r="L8627" s="191"/>
      <c r="M8627" s="191"/>
      <c r="N8627" s="191"/>
    </row>
    <row r="8628" spans="1:14" s="434" customFormat="1">
      <c r="A8628" s="191"/>
      <c r="B8628" s="191"/>
      <c r="C8628" s="63"/>
      <c r="D8628" s="191"/>
      <c r="E8628" s="63"/>
      <c r="F8628" s="63"/>
      <c r="G8628" s="191"/>
      <c r="H8628" s="191"/>
      <c r="I8628" s="191"/>
      <c r="J8628" s="191"/>
      <c r="K8628" s="191"/>
      <c r="L8628" s="191"/>
      <c r="M8628" s="191"/>
      <c r="N8628" s="191"/>
    </row>
    <row r="8629" spans="1:14" s="434" customFormat="1">
      <c r="A8629" s="191"/>
      <c r="B8629" s="191"/>
      <c r="C8629" s="63"/>
      <c r="D8629" s="191"/>
      <c r="E8629" s="63"/>
      <c r="F8629" s="63"/>
      <c r="G8629" s="191"/>
      <c r="H8629" s="191"/>
      <c r="I8629" s="191"/>
      <c r="J8629" s="191"/>
      <c r="K8629" s="191"/>
      <c r="L8629" s="191"/>
      <c r="M8629" s="191"/>
      <c r="N8629" s="191"/>
    </row>
    <row r="8630" spans="1:14" s="434" customFormat="1">
      <c r="A8630" s="191"/>
      <c r="B8630" s="191"/>
      <c r="C8630" s="63"/>
      <c r="D8630" s="191"/>
      <c r="E8630" s="63"/>
      <c r="F8630" s="63"/>
      <c r="G8630" s="191"/>
      <c r="H8630" s="191"/>
      <c r="I8630" s="191"/>
      <c r="J8630" s="191"/>
      <c r="K8630" s="191"/>
      <c r="L8630" s="191"/>
      <c r="M8630" s="191"/>
      <c r="N8630" s="191"/>
    </row>
    <row r="8631" spans="1:14" s="434" customFormat="1">
      <c r="A8631" s="191"/>
      <c r="B8631" s="191"/>
      <c r="C8631" s="63"/>
      <c r="D8631" s="191"/>
      <c r="E8631" s="63"/>
      <c r="F8631" s="63"/>
      <c r="G8631" s="191"/>
      <c r="H8631" s="191"/>
      <c r="I8631" s="191"/>
      <c r="J8631" s="191"/>
      <c r="K8631" s="191"/>
      <c r="L8631" s="191"/>
      <c r="M8631" s="191"/>
      <c r="N8631" s="191"/>
    </row>
    <row r="8632" spans="1:14" s="434" customFormat="1">
      <c r="A8632" s="191"/>
      <c r="B8632" s="191"/>
      <c r="C8632" s="63"/>
      <c r="D8632" s="191"/>
      <c r="E8632" s="63"/>
      <c r="F8632" s="63"/>
      <c r="G8632" s="191"/>
      <c r="H8632" s="191"/>
      <c r="I8632" s="191"/>
      <c r="J8632" s="191"/>
      <c r="K8632" s="191"/>
      <c r="L8632" s="191"/>
      <c r="M8632" s="191"/>
      <c r="N8632" s="191"/>
    </row>
    <row r="8633" spans="1:14" s="434" customFormat="1">
      <c r="A8633" s="191"/>
      <c r="B8633" s="191"/>
      <c r="C8633" s="63"/>
      <c r="D8633" s="191"/>
      <c r="E8633" s="63"/>
      <c r="F8633" s="63"/>
      <c r="G8633" s="191"/>
      <c r="H8633" s="191"/>
      <c r="I8633" s="191"/>
      <c r="J8633" s="191"/>
      <c r="K8633" s="191"/>
      <c r="L8633" s="191"/>
      <c r="M8633" s="191"/>
      <c r="N8633" s="191"/>
    </row>
    <row r="8634" spans="1:14" s="434" customFormat="1">
      <c r="A8634" s="191"/>
      <c r="B8634" s="191"/>
      <c r="C8634" s="63"/>
      <c r="D8634" s="191"/>
      <c r="E8634" s="63"/>
      <c r="F8634" s="63"/>
      <c r="G8634" s="191"/>
      <c r="H8634" s="191"/>
      <c r="I8634" s="191"/>
      <c r="J8634" s="191"/>
      <c r="K8634" s="191"/>
      <c r="L8634" s="191"/>
      <c r="M8634" s="191"/>
      <c r="N8634" s="191"/>
    </row>
    <row r="8635" spans="1:14" s="434" customFormat="1">
      <c r="A8635" s="191"/>
      <c r="B8635" s="191"/>
      <c r="C8635" s="63"/>
      <c r="D8635" s="191"/>
      <c r="E8635" s="63"/>
      <c r="F8635" s="63"/>
      <c r="G8635" s="191"/>
      <c r="H8635" s="191"/>
      <c r="I8635" s="191"/>
      <c r="J8635" s="191"/>
      <c r="K8635" s="191"/>
      <c r="L8635" s="191"/>
      <c r="M8635" s="191"/>
      <c r="N8635" s="191"/>
    </row>
    <row r="8636" spans="1:14" s="434" customFormat="1">
      <c r="A8636" s="191"/>
      <c r="B8636" s="191"/>
      <c r="C8636" s="63"/>
      <c r="D8636" s="191"/>
      <c r="E8636" s="63"/>
      <c r="F8636" s="63"/>
      <c r="G8636" s="191"/>
      <c r="H8636" s="191"/>
      <c r="I8636" s="191"/>
      <c r="J8636" s="191"/>
      <c r="K8636" s="191"/>
      <c r="L8636" s="191"/>
      <c r="M8636" s="191"/>
      <c r="N8636" s="191"/>
    </row>
    <row r="8637" spans="1:14" s="434" customFormat="1">
      <c r="A8637" s="191"/>
      <c r="B8637" s="191"/>
      <c r="C8637" s="63"/>
      <c r="D8637" s="191"/>
      <c r="E8637" s="63"/>
      <c r="F8637" s="63"/>
      <c r="G8637" s="191"/>
      <c r="H8637" s="191"/>
      <c r="I8637" s="191"/>
      <c r="J8637" s="191"/>
      <c r="K8637" s="191"/>
      <c r="L8637" s="191"/>
      <c r="M8637" s="191"/>
      <c r="N8637" s="191"/>
    </row>
    <row r="8638" spans="1:14" s="434" customFormat="1">
      <c r="A8638" s="191"/>
      <c r="B8638" s="191"/>
      <c r="C8638" s="63"/>
      <c r="D8638" s="191"/>
      <c r="E8638" s="63"/>
      <c r="F8638" s="63"/>
      <c r="G8638" s="191"/>
      <c r="H8638" s="191"/>
      <c r="I8638" s="191"/>
      <c r="J8638" s="191"/>
      <c r="K8638" s="191"/>
      <c r="L8638" s="191"/>
      <c r="M8638" s="191"/>
      <c r="N8638" s="191"/>
    </row>
    <row r="8639" spans="1:14" s="434" customFormat="1">
      <c r="A8639" s="191"/>
      <c r="B8639" s="191"/>
      <c r="C8639" s="63"/>
      <c r="D8639" s="191"/>
      <c r="E8639" s="63"/>
      <c r="F8639" s="63"/>
      <c r="G8639" s="191"/>
      <c r="H8639" s="191"/>
      <c r="I8639" s="191"/>
      <c r="J8639" s="191"/>
      <c r="K8639" s="191"/>
      <c r="L8639" s="191"/>
      <c r="M8639" s="191"/>
      <c r="N8639" s="191"/>
    </row>
    <row r="8640" spans="1:14" s="434" customFormat="1">
      <c r="A8640" s="191"/>
      <c r="B8640" s="191"/>
      <c r="C8640" s="63"/>
      <c r="D8640" s="191"/>
      <c r="E8640" s="63"/>
      <c r="F8640" s="63"/>
      <c r="G8640" s="191"/>
      <c r="H8640" s="191"/>
      <c r="I8640" s="191"/>
      <c r="J8640" s="191"/>
      <c r="K8640" s="191"/>
      <c r="L8640" s="191"/>
      <c r="M8640" s="191"/>
      <c r="N8640" s="191"/>
    </row>
    <row r="8641" spans="1:14" s="434" customFormat="1">
      <c r="A8641" s="191"/>
      <c r="B8641" s="191"/>
      <c r="C8641" s="63"/>
      <c r="D8641" s="191"/>
      <c r="E8641" s="63"/>
      <c r="F8641" s="63"/>
      <c r="G8641" s="191"/>
      <c r="H8641" s="191"/>
      <c r="I8641" s="191"/>
      <c r="J8641" s="191"/>
      <c r="K8641" s="191"/>
      <c r="L8641" s="191"/>
      <c r="M8641" s="191"/>
      <c r="N8641" s="191"/>
    </row>
    <row r="8642" spans="1:14" s="434" customFormat="1">
      <c r="A8642" s="191"/>
      <c r="B8642" s="191"/>
      <c r="C8642" s="63"/>
      <c r="D8642" s="191"/>
      <c r="E8642" s="63"/>
      <c r="F8642" s="63"/>
      <c r="G8642" s="191"/>
      <c r="H8642" s="191"/>
      <c r="I8642" s="191"/>
      <c r="J8642" s="191"/>
      <c r="K8642" s="191"/>
      <c r="L8642" s="191"/>
      <c r="M8642" s="191"/>
      <c r="N8642" s="191"/>
    </row>
    <row r="8643" spans="1:14" s="434" customFormat="1">
      <c r="A8643" s="191"/>
      <c r="B8643" s="191"/>
      <c r="C8643" s="63"/>
      <c r="D8643" s="191"/>
      <c r="E8643" s="63"/>
      <c r="F8643" s="63"/>
      <c r="G8643" s="191"/>
      <c r="H8643" s="191"/>
      <c r="I8643" s="191"/>
      <c r="J8643" s="191"/>
      <c r="K8643" s="191"/>
      <c r="L8643" s="191"/>
      <c r="M8643" s="191"/>
      <c r="N8643" s="191"/>
    </row>
    <row r="8644" spans="1:14" s="434" customFormat="1">
      <c r="A8644" s="191"/>
      <c r="B8644" s="191"/>
      <c r="C8644" s="63"/>
      <c r="D8644" s="191"/>
      <c r="E8644" s="63"/>
      <c r="F8644" s="63"/>
      <c r="G8644" s="191"/>
      <c r="H8644" s="191"/>
      <c r="I8644" s="191"/>
      <c r="J8644" s="191"/>
      <c r="K8644" s="191"/>
      <c r="L8644" s="191"/>
      <c r="M8644" s="191"/>
      <c r="N8644" s="191"/>
    </row>
    <row r="8645" spans="1:14" s="434" customFormat="1">
      <c r="A8645" s="191"/>
      <c r="B8645" s="191"/>
      <c r="C8645" s="63"/>
      <c r="D8645" s="191"/>
      <c r="E8645" s="63"/>
      <c r="F8645" s="63"/>
      <c r="G8645" s="191"/>
      <c r="H8645" s="191"/>
      <c r="I8645" s="191"/>
      <c r="J8645" s="191"/>
      <c r="K8645" s="191"/>
      <c r="L8645" s="191"/>
      <c r="M8645" s="191"/>
      <c r="N8645" s="191"/>
    </row>
    <row r="8646" spans="1:14" s="434" customFormat="1">
      <c r="A8646" s="191"/>
      <c r="B8646" s="191"/>
      <c r="C8646" s="63"/>
      <c r="D8646" s="191"/>
      <c r="E8646" s="63"/>
      <c r="F8646" s="63"/>
      <c r="G8646" s="191"/>
      <c r="H8646" s="191"/>
      <c r="I8646" s="191"/>
      <c r="J8646" s="191"/>
      <c r="K8646" s="191"/>
      <c r="L8646" s="191"/>
      <c r="M8646" s="191"/>
      <c r="N8646" s="191"/>
    </row>
    <row r="8647" spans="1:14" s="434" customFormat="1">
      <c r="A8647" s="191"/>
      <c r="B8647" s="191"/>
      <c r="C8647" s="63"/>
      <c r="D8647" s="191"/>
      <c r="E8647" s="63"/>
      <c r="F8647" s="63"/>
      <c r="G8647" s="191"/>
      <c r="H8647" s="191"/>
      <c r="I8647" s="191"/>
      <c r="J8647" s="191"/>
      <c r="K8647" s="191"/>
      <c r="L8647" s="191"/>
      <c r="M8647" s="191"/>
      <c r="N8647" s="191"/>
    </row>
    <row r="8648" spans="1:14" s="434" customFormat="1">
      <c r="A8648" s="191"/>
      <c r="B8648" s="191"/>
      <c r="C8648" s="63"/>
      <c r="D8648" s="191"/>
      <c r="E8648" s="63"/>
      <c r="F8648" s="63"/>
      <c r="G8648" s="191"/>
      <c r="H8648" s="191"/>
      <c r="I8648" s="191"/>
      <c r="J8648" s="191"/>
      <c r="K8648" s="191"/>
      <c r="L8648" s="191"/>
      <c r="M8648" s="191"/>
      <c r="N8648" s="191"/>
    </row>
    <row r="8649" spans="1:14" s="434" customFormat="1">
      <c r="A8649" s="191"/>
      <c r="B8649" s="191"/>
      <c r="C8649" s="63"/>
      <c r="D8649" s="191"/>
      <c r="E8649" s="63"/>
      <c r="F8649" s="63"/>
      <c r="G8649" s="191"/>
      <c r="H8649" s="191"/>
      <c r="I8649" s="191"/>
      <c r="J8649" s="191"/>
      <c r="K8649" s="191"/>
      <c r="L8649" s="191"/>
      <c r="M8649" s="191"/>
      <c r="N8649" s="191"/>
    </row>
    <row r="8650" spans="1:14" s="434" customFormat="1">
      <c r="A8650" s="191"/>
      <c r="B8650" s="191"/>
      <c r="C8650" s="63"/>
      <c r="D8650" s="191"/>
      <c r="E8650" s="63"/>
      <c r="F8650" s="63"/>
      <c r="G8650" s="191"/>
      <c r="H8650" s="191"/>
      <c r="I8650" s="191"/>
      <c r="J8650" s="191"/>
      <c r="K8650" s="191"/>
      <c r="L8650" s="191"/>
      <c r="M8650" s="191"/>
      <c r="N8650" s="191"/>
    </row>
    <row r="8651" spans="1:14" s="434" customFormat="1">
      <c r="A8651" s="191"/>
      <c r="B8651" s="191"/>
      <c r="C8651" s="63"/>
      <c r="D8651" s="191"/>
      <c r="E8651" s="63"/>
      <c r="F8651" s="63"/>
      <c r="G8651" s="191"/>
      <c r="H8651" s="191"/>
      <c r="I8651" s="191"/>
      <c r="J8651" s="191"/>
      <c r="K8651" s="191"/>
      <c r="L8651" s="191"/>
      <c r="M8651" s="191"/>
      <c r="N8651" s="191"/>
    </row>
    <row r="8652" spans="1:14" s="434" customFormat="1">
      <c r="A8652" s="191"/>
      <c r="B8652" s="191"/>
      <c r="C8652" s="63"/>
      <c r="D8652" s="191"/>
      <c r="E8652" s="63"/>
      <c r="F8652" s="63"/>
      <c r="G8652" s="191"/>
      <c r="H8652" s="191"/>
      <c r="I8652" s="191"/>
      <c r="J8652" s="191"/>
      <c r="K8652" s="191"/>
      <c r="L8652" s="191"/>
      <c r="M8652" s="191"/>
      <c r="N8652" s="191"/>
    </row>
    <row r="8653" spans="1:14" s="434" customFormat="1">
      <c r="A8653" s="191"/>
      <c r="B8653" s="191"/>
      <c r="C8653" s="63"/>
      <c r="D8653" s="191"/>
      <c r="E8653" s="63"/>
      <c r="F8653" s="63"/>
      <c r="G8653" s="191"/>
      <c r="H8653" s="191"/>
      <c r="I8653" s="191"/>
      <c r="J8653" s="191"/>
      <c r="K8653" s="191"/>
      <c r="L8653" s="191"/>
      <c r="M8653" s="191"/>
      <c r="N8653" s="191"/>
    </row>
    <row r="8654" spans="1:14" s="434" customFormat="1">
      <c r="A8654" s="191"/>
      <c r="B8654" s="191"/>
      <c r="C8654" s="63"/>
      <c r="D8654" s="191"/>
      <c r="E8654" s="63"/>
      <c r="F8654" s="63"/>
      <c r="G8654" s="191"/>
      <c r="H8654" s="191"/>
      <c r="I8654" s="191"/>
      <c r="J8654" s="191"/>
      <c r="K8654" s="191"/>
      <c r="L8654" s="191"/>
      <c r="M8654" s="191"/>
      <c r="N8654" s="191"/>
    </row>
    <row r="8655" spans="1:14" s="434" customFormat="1">
      <c r="A8655" s="191"/>
      <c r="B8655" s="191"/>
      <c r="C8655" s="63"/>
      <c r="D8655" s="191"/>
      <c r="E8655" s="63"/>
      <c r="F8655" s="63"/>
      <c r="G8655" s="191"/>
      <c r="H8655" s="191"/>
      <c r="I8655" s="191"/>
      <c r="J8655" s="191"/>
      <c r="K8655" s="191"/>
      <c r="L8655" s="191"/>
      <c r="M8655" s="191"/>
      <c r="N8655" s="191"/>
    </row>
    <row r="8656" spans="1:14" s="434" customFormat="1">
      <c r="A8656" s="191"/>
      <c r="B8656" s="191"/>
      <c r="C8656" s="63"/>
      <c r="D8656" s="191"/>
      <c r="E8656" s="63"/>
      <c r="F8656" s="63"/>
      <c r="G8656" s="191"/>
      <c r="H8656" s="191"/>
      <c r="I8656" s="191"/>
      <c r="J8656" s="191"/>
      <c r="K8656" s="191"/>
      <c r="L8656" s="191"/>
      <c r="M8656" s="191"/>
      <c r="N8656" s="191"/>
    </row>
    <row r="8657" spans="1:14" s="434" customFormat="1">
      <c r="A8657" s="191"/>
      <c r="B8657" s="191"/>
      <c r="C8657" s="63"/>
      <c r="D8657" s="191"/>
      <c r="E8657" s="63"/>
      <c r="F8657" s="63"/>
      <c r="G8657" s="191"/>
      <c r="H8657" s="191"/>
      <c r="I8657" s="191"/>
      <c r="J8657" s="191"/>
      <c r="K8657" s="191"/>
      <c r="L8657" s="191"/>
      <c r="M8657" s="191"/>
      <c r="N8657" s="191"/>
    </row>
    <row r="8658" spans="1:14" s="434" customFormat="1">
      <c r="A8658" s="191"/>
      <c r="B8658" s="191"/>
      <c r="C8658" s="63"/>
      <c r="D8658" s="191"/>
      <c r="E8658" s="63"/>
      <c r="F8658" s="63"/>
      <c r="G8658" s="191"/>
      <c r="H8658" s="191"/>
      <c r="I8658" s="191"/>
      <c r="J8658" s="191"/>
      <c r="K8658" s="191"/>
      <c r="L8658" s="191"/>
      <c r="M8658" s="191"/>
      <c r="N8658" s="191"/>
    </row>
    <row r="8659" spans="1:14" s="434" customFormat="1">
      <c r="A8659" s="191"/>
      <c r="B8659" s="191"/>
      <c r="C8659" s="63"/>
      <c r="D8659" s="191"/>
      <c r="E8659" s="63"/>
      <c r="F8659" s="63"/>
      <c r="G8659" s="191"/>
      <c r="H8659" s="191"/>
      <c r="I8659" s="191"/>
      <c r="J8659" s="191"/>
      <c r="K8659" s="191"/>
      <c r="L8659" s="191"/>
      <c r="M8659" s="191"/>
      <c r="N8659" s="191"/>
    </row>
    <row r="8660" spans="1:14" s="434" customFormat="1">
      <c r="A8660" s="191"/>
      <c r="B8660" s="191"/>
      <c r="C8660" s="63"/>
      <c r="D8660" s="191"/>
      <c r="E8660" s="63"/>
      <c r="F8660" s="63"/>
      <c r="G8660" s="191"/>
      <c r="H8660" s="191"/>
      <c r="I8660" s="191"/>
      <c r="J8660" s="191"/>
      <c r="K8660" s="191"/>
      <c r="L8660" s="191"/>
      <c r="M8660" s="191"/>
      <c r="N8660" s="191"/>
    </row>
    <row r="8661" spans="1:14" s="434" customFormat="1">
      <c r="A8661" s="191"/>
      <c r="B8661" s="191"/>
      <c r="C8661" s="63"/>
      <c r="D8661" s="191"/>
      <c r="E8661" s="63"/>
      <c r="F8661" s="63"/>
      <c r="G8661" s="191"/>
      <c r="H8661" s="191"/>
      <c r="I8661" s="191"/>
      <c r="J8661" s="191"/>
      <c r="K8661" s="191"/>
      <c r="L8661" s="191"/>
      <c r="M8661" s="191"/>
      <c r="N8661" s="191"/>
    </row>
    <row r="8662" spans="1:14" s="434" customFormat="1">
      <c r="A8662" s="191"/>
      <c r="B8662" s="191"/>
      <c r="C8662" s="63"/>
      <c r="D8662" s="191"/>
      <c r="E8662" s="63"/>
      <c r="F8662" s="63"/>
      <c r="G8662" s="191"/>
      <c r="H8662" s="191"/>
      <c r="I8662" s="191"/>
      <c r="J8662" s="191"/>
      <c r="K8662" s="191"/>
      <c r="L8662" s="191"/>
      <c r="M8662" s="191"/>
      <c r="N8662" s="191"/>
    </row>
    <row r="8663" spans="1:14" s="434" customFormat="1">
      <c r="A8663" s="191"/>
      <c r="B8663" s="191"/>
      <c r="C8663" s="63"/>
      <c r="D8663" s="191"/>
      <c r="E8663" s="63"/>
      <c r="F8663" s="63"/>
      <c r="G8663" s="191"/>
      <c r="H8663" s="191"/>
      <c r="I8663" s="191"/>
      <c r="J8663" s="191"/>
      <c r="K8663" s="191"/>
      <c r="L8663" s="191"/>
      <c r="M8663" s="191"/>
      <c r="N8663" s="191"/>
    </row>
    <row r="8664" spans="1:14" s="434" customFormat="1">
      <c r="A8664" s="191"/>
      <c r="B8664" s="191"/>
      <c r="C8664" s="63"/>
      <c r="D8664" s="191"/>
      <c r="E8664" s="63"/>
      <c r="F8664" s="63"/>
      <c r="G8664" s="191"/>
      <c r="H8664" s="191"/>
      <c r="I8664" s="191"/>
      <c r="J8664" s="191"/>
      <c r="K8664" s="191"/>
      <c r="L8664" s="191"/>
      <c r="M8664" s="191"/>
      <c r="N8664" s="191"/>
    </row>
    <row r="8665" spans="1:14" s="434" customFormat="1">
      <c r="A8665" s="191"/>
      <c r="B8665" s="191"/>
      <c r="C8665" s="63"/>
      <c r="D8665" s="191"/>
      <c r="E8665" s="63"/>
      <c r="F8665" s="63"/>
      <c r="G8665" s="191"/>
      <c r="H8665" s="191"/>
      <c r="I8665" s="191"/>
      <c r="J8665" s="191"/>
      <c r="K8665" s="191"/>
      <c r="L8665" s="191"/>
      <c r="M8665" s="191"/>
      <c r="N8665" s="191"/>
    </row>
    <row r="8666" spans="1:14" s="434" customFormat="1">
      <c r="A8666" s="191"/>
      <c r="B8666" s="191"/>
      <c r="C8666" s="63"/>
      <c r="D8666" s="191"/>
      <c r="E8666" s="63"/>
      <c r="F8666" s="63"/>
      <c r="G8666" s="191"/>
      <c r="H8666" s="191"/>
      <c r="I8666" s="191"/>
      <c r="J8666" s="191"/>
      <c r="K8666" s="191"/>
      <c r="L8666" s="191"/>
      <c r="M8666" s="191"/>
      <c r="N8666" s="191"/>
    </row>
    <row r="8667" spans="1:14" s="434" customFormat="1">
      <c r="A8667" s="191"/>
      <c r="B8667" s="191"/>
      <c r="C8667" s="63"/>
      <c r="D8667" s="191"/>
      <c r="E8667" s="63"/>
      <c r="F8667" s="63"/>
      <c r="G8667" s="191"/>
      <c r="H8667" s="191"/>
      <c r="I8667" s="191"/>
      <c r="J8667" s="191"/>
      <c r="K8667" s="191"/>
      <c r="L8667" s="191"/>
      <c r="M8667" s="191"/>
      <c r="N8667" s="191"/>
    </row>
    <row r="8668" spans="1:14" s="434" customFormat="1">
      <c r="A8668" s="191"/>
      <c r="B8668" s="191"/>
      <c r="C8668" s="63"/>
      <c r="D8668" s="191"/>
      <c r="E8668" s="63"/>
      <c r="F8668" s="63"/>
      <c r="G8668" s="191"/>
      <c r="H8668" s="191"/>
      <c r="I8668" s="191"/>
      <c r="J8668" s="191"/>
      <c r="K8668" s="191"/>
      <c r="L8668" s="191"/>
      <c r="M8668" s="191"/>
      <c r="N8668" s="191"/>
    </row>
    <row r="8669" spans="1:14" s="434" customFormat="1">
      <c r="A8669" s="191"/>
      <c r="B8669" s="191"/>
      <c r="C8669" s="63"/>
      <c r="D8669" s="191"/>
      <c r="E8669" s="63"/>
      <c r="F8669" s="63"/>
      <c r="G8669" s="191"/>
      <c r="H8669" s="191"/>
      <c r="I8669" s="191"/>
      <c r="J8669" s="191"/>
      <c r="K8669" s="191"/>
      <c r="L8669" s="191"/>
      <c r="M8669" s="191"/>
      <c r="N8669" s="191"/>
    </row>
    <row r="8670" spans="1:14" s="434" customFormat="1">
      <c r="A8670" s="191"/>
      <c r="B8670" s="191"/>
      <c r="C8670" s="63"/>
      <c r="D8670" s="191"/>
      <c r="E8670" s="63"/>
      <c r="F8670" s="63"/>
      <c r="G8670" s="191"/>
      <c r="H8670" s="191"/>
      <c r="I8670" s="191"/>
      <c r="J8670" s="191"/>
      <c r="K8670" s="191"/>
      <c r="L8670" s="191"/>
      <c r="M8670" s="191"/>
      <c r="N8670" s="191"/>
    </row>
    <row r="8671" spans="1:14" s="434" customFormat="1">
      <c r="A8671" s="191"/>
      <c r="B8671" s="191"/>
      <c r="C8671" s="63"/>
      <c r="D8671" s="191"/>
      <c r="E8671" s="63"/>
      <c r="F8671" s="63"/>
      <c r="G8671" s="191"/>
      <c r="H8671" s="191"/>
      <c r="I8671" s="191"/>
      <c r="J8671" s="191"/>
      <c r="K8671" s="191"/>
      <c r="L8671" s="191"/>
      <c r="M8671" s="191"/>
      <c r="N8671" s="191"/>
    </row>
    <row r="8672" spans="1:14" s="434" customFormat="1">
      <c r="A8672" s="191"/>
      <c r="B8672" s="191"/>
      <c r="C8672" s="63"/>
      <c r="D8672" s="191"/>
      <c r="E8672" s="63"/>
      <c r="F8672" s="63"/>
      <c r="G8672" s="191"/>
      <c r="H8672" s="191"/>
      <c r="I8672" s="191"/>
      <c r="J8672" s="191"/>
      <c r="K8672" s="191"/>
      <c r="L8672" s="191"/>
      <c r="M8672" s="191"/>
      <c r="N8672" s="191"/>
    </row>
    <row r="8673" spans="1:14" s="434" customFormat="1">
      <c r="A8673" s="191"/>
      <c r="B8673" s="191"/>
      <c r="C8673" s="63"/>
      <c r="D8673" s="191"/>
      <c r="E8673" s="63"/>
      <c r="F8673" s="63"/>
      <c r="G8673" s="191"/>
      <c r="H8673" s="191"/>
      <c r="I8673" s="191"/>
      <c r="J8673" s="191"/>
      <c r="K8673" s="191"/>
      <c r="L8673" s="191"/>
      <c r="M8673" s="191"/>
      <c r="N8673" s="191"/>
    </row>
    <row r="8674" spans="1:14" s="434" customFormat="1">
      <c r="A8674" s="191"/>
      <c r="B8674" s="191"/>
      <c r="C8674" s="63"/>
      <c r="D8674" s="191"/>
      <c r="E8674" s="63"/>
      <c r="F8674" s="63"/>
      <c r="G8674" s="191"/>
      <c r="H8674" s="191"/>
      <c r="I8674" s="191"/>
      <c r="J8674" s="191"/>
      <c r="K8674" s="191"/>
      <c r="L8674" s="191"/>
      <c r="M8674" s="191"/>
      <c r="N8674" s="191"/>
    </row>
    <row r="8675" spans="1:14" s="434" customFormat="1">
      <c r="A8675" s="191"/>
      <c r="B8675" s="191"/>
      <c r="C8675" s="63"/>
      <c r="D8675" s="191"/>
      <c r="E8675" s="63"/>
      <c r="F8675" s="63"/>
      <c r="G8675" s="191"/>
      <c r="H8675" s="191"/>
      <c r="I8675" s="191"/>
      <c r="J8675" s="191"/>
      <c r="K8675" s="191"/>
      <c r="L8675" s="191"/>
      <c r="M8675" s="191"/>
      <c r="N8675" s="191"/>
    </row>
    <row r="8676" spans="1:14" s="434" customFormat="1">
      <c r="A8676" s="191"/>
      <c r="B8676" s="191"/>
      <c r="C8676" s="63"/>
      <c r="D8676" s="191"/>
      <c r="E8676" s="63"/>
      <c r="F8676" s="63"/>
      <c r="G8676" s="191"/>
      <c r="H8676" s="191"/>
      <c r="I8676" s="191"/>
      <c r="J8676" s="191"/>
      <c r="K8676" s="191"/>
      <c r="L8676" s="191"/>
      <c r="M8676" s="191"/>
      <c r="N8676" s="191"/>
    </row>
    <row r="8677" spans="1:14" s="434" customFormat="1">
      <c r="A8677" s="191"/>
      <c r="B8677" s="191"/>
      <c r="C8677" s="63"/>
      <c r="D8677" s="191"/>
      <c r="E8677" s="63"/>
      <c r="F8677" s="63"/>
      <c r="G8677" s="191"/>
      <c r="H8677" s="191"/>
      <c r="I8677" s="191"/>
      <c r="J8677" s="191"/>
      <c r="K8677" s="191"/>
      <c r="L8677" s="191"/>
      <c r="M8677" s="191"/>
      <c r="N8677" s="191"/>
    </row>
    <row r="8678" spans="1:14" s="434" customFormat="1">
      <c r="A8678" s="191"/>
      <c r="B8678" s="191"/>
      <c r="C8678" s="63"/>
      <c r="D8678" s="191"/>
      <c r="E8678" s="63"/>
      <c r="F8678" s="63"/>
      <c r="G8678" s="191"/>
      <c r="H8678" s="191"/>
      <c r="I8678" s="191"/>
      <c r="J8678" s="191"/>
      <c r="K8678" s="191"/>
      <c r="L8678" s="191"/>
      <c r="M8678" s="191"/>
      <c r="N8678" s="191"/>
    </row>
    <row r="8679" spans="1:14" s="434" customFormat="1">
      <c r="A8679" s="191"/>
      <c r="B8679" s="191"/>
      <c r="C8679" s="63"/>
      <c r="D8679" s="191"/>
      <c r="E8679" s="63"/>
      <c r="F8679" s="63"/>
      <c r="G8679" s="191"/>
      <c r="H8679" s="191"/>
      <c r="I8679" s="191"/>
      <c r="J8679" s="191"/>
      <c r="K8679" s="191"/>
      <c r="L8679" s="191"/>
      <c r="M8679" s="191"/>
      <c r="N8679" s="191"/>
    </row>
    <row r="8680" spans="1:14" s="434" customFormat="1">
      <c r="A8680" s="191"/>
      <c r="B8680" s="191"/>
      <c r="C8680" s="63"/>
      <c r="D8680" s="191"/>
      <c r="E8680" s="63"/>
      <c r="F8680" s="63"/>
      <c r="G8680" s="191"/>
      <c r="H8680" s="191"/>
      <c r="I8680" s="191"/>
      <c r="J8680" s="191"/>
      <c r="K8680" s="191"/>
      <c r="L8680" s="191"/>
      <c r="M8680" s="191"/>
      <c r="N8680" s="191"/>
    </row>
    <row r="8681" spans="1:14" s="434" customFormat="1">
      <c r="A8681" s="191"/>
      <c r="B8681" s="191"/>
      <c r="C8681" s="63"/>
      <c r="D8681" s="191"/>
      <c r="E8681" s="63"/>
      <c r="F8681" s="63"/>
      <c r="G8681" s="191"/>
      <c r="H8681" s="191"/>
      <c r="I8681" s="191"/>
      <c r="J8681" s="191"/>
      <c r="K8681" s="191"/>
      <c r="L8681" s="191"/>
      <c r="M8681" s="191"/>
      <c r="N8681" s="191"/>
    </row>
    <row r="8682" spans="1:14" s="434" customFormat="1">
      <c r="A8682" s="191"/>
      <c r="B8682" s="191"/>
      <c r="C8682" s="63"/>
      <c r="D8682" s="191"/>
      <c r="E8682" s="63"/>
      <c r="F8682" s="63"/>
      <c r="G8682" s="191"/>
      <c r="H8682" s="191"/>
      <c r="I8682" s="191"/>
      <c r="J8682" s="191"/>
      <c r="K8682" s="191"/>
      <c r="L8682" s="191"/>
      <c r="M8682" s="191"/>
      <c r="N8682" s="191"/>
    </row>
    <row r="8683" spans="1:14" s="434" customFormat="1">
      <c r="A8683" s="191"/>
      <c r="B8683" s="191"/>
      <c r="C8683" s="63"/>
      <c r="D8683" s="191"/>
      <c r="E8683" s="63"/>
      <c r="F8683" s="63"/>
      <c r="G8683" s="191"/>
      <c r="H8683" s="191"/>
      <c r="I8683" s="191"/>
      <c r="J8683" s="191"/>
      <c r="K8683" s="191"/>
      <c r="L8683" s="191"/>
      <c r="M8683" s="191"/>
      <c r="N8683" s="191"/>
    </row>
    <row r="8684" spans="1:14" s="434" customFormat="1">
      <c r="A8684" s="191"/>
      <c r="B8684" s="191"/>
      <c r="C8684" s="63"/>
      <c r="D8684" s="191"/>
      <c r="E8684" s="63"/>
      <c r="F8684" s="63"/>
      <c r="G8684" s="191"/>
      <c r="H8684" s="191"/>
      <c r="I8684" s="191"/>
      <c r="J8684" s="191"/>
      <c r="K8684" s="191"/>
      <c r="L8684" s="191"/>
      <c r="M8684" s="191"/>
      <c r="N8684" s="191"/>
    </row>
    <row r="8685" spans="1:14" s="434" customFormat="1">
      <c r="A8685" s="191"/>
      <c r="B8685" s="191"/>
      <c r="C8685" s="63"/>
      <c r="D8685" s="191"/>
      <c r="E8685" s="63"/>
      <c r="F8685" s="63"/>
      <c r="G8685" s="191"/>
      <c r="H8685" s="191"/>
      <c r="I8685" s="191"/>
      <c r="J8685" s="191"/>
      <c r="K8685" s="191"/>
      <c r="L8685" s="191"/>
      <c r="M8685" s="191"/>
      <c r="N8685" s="191"/>
    </row>
    <row r="8686" spans="1:14" s="434" customFormat="1">
      <c r="A8686" s="191"/>
      <c r="B8686" s="191"/>
      <c r="C8686" s="63"/>
      <c r="D8686" s="191"/>
      <c r="E8686" s="63"/>
      <c r="F8686" s="63"/>
      <c r="G8686" s="191"/>
      <c r="H8686" s="191"/>
      <c r="I8686" s="191"/>
      <c r="J8686" s="191"/>
      <c r="K8686" s="191"/>
      <c r="L8686" s="191"/>
      <c r="M8686" s="191"/>
      <c r="N8686" s="191"/>
    </row>
    <row r="8687" spans="1:14" s="434" customFormat="1">
      <c r="A8687" s="191"/>
      <c r="B8687" s="191"/>
      <c r="C8687" s="63"/>
      <c r="D8687" s="191"/>
      <c r="E8687" s="63"/>
      <c r="F8687" s="63"/>
      <c r="G8687" s="191"/>
      <c r="H8687" s="191"/>
      <c r="I8687" s="191"/>
      <c r="J8687" s="191"/>
      <c r="K8687" s="191"/>
      <c r="L8687" s="191"/>
      <c r="M8687" s="191"/>
      <c r="N8687" s="191"/>
    </row>
    <row r="8688" spans="1:14" s="434" customFormat="1">
      <c r="A8688" s="191"/>
      <c r="B8688" s="191"/>
      <c r="C8688" s="63"/>
      <c r="D8688" s="191"/>
      <c r="E8688" s="63"/>
      <c r="F8688" s="63"/>
      <c r="G8688" s="191"/>
      <c r="H8688" s="191"/>
      <c r="I8688" s="191"/>
      <c r="J8688" s="191"/>
      <c r="K8688" s="191"/>
      <c r="L8688" s="191"/>
      <c r="M8688" s="191"/>
      <c r="N8688" s="191"/>
    </row>
    <row r="8689" spans="1:14" s="434" customFormat="1">
      <c r="A8689" s="191"/>
      <c r="B8689" s="191"/>
      <c r="C8689" s="63"/>
      <c r="D8689" s="191"/>
      <c r="E8689" s="63"/>
      <c r="F8689" s="63"/>
      <c r="G8689" s="191"/>
      <c r="H8689" s="191"/>
      <c r="I8689" s="191"/>
      <c r="J8689" s="191"/>
      <c r="K8689" s="191"/>
      <c r="L8689" s="191"/>
      <c r="M8689" s="191"/>
      <c r="N8689" s="191"/>
    </row>
    <row r="8690" spans="1:14" s="434" customFormat="1">
      <c r="A8690" s="191"/>
      <c r="B8690" s="191"/>
      <c r="C8690" s="63"/>
      <c r="D8690" s="191"/>
      <c r="E8690" s="63"/>
      <c r="F8690" s="63"/>
      <c r="G8690" s="191"/>
      <c r="H8690" s="191"/>
      <c r="I8690" s="191"/>
      <c r="J8690" s="191"/>
      <c r="K8690" s="191"/>
      <c r="L8690" s="191"/>
      <c r="M8690" s="191"/>
      <c r="N8690" s="191"/>
    </row>
    <row r="8691" spans="1:14" s="434" customFormat="1">
      <c r="A8691" s="191"/>
      <c r="B8691" s="191"/>
      <c r="C8691" s="63"/>
      <c r="D8691" s="191"/>
      <c r="E8691" s="63"/>
      <c r="F8691" s="63"/>
      <c r="G8691" s="191"/>
      <c r="H8691" s="191"/>
      <c r="I8691" s="191"/>
      <c r="J8691" s="191"/>
      <c r="K8691" s="191"/>
      <c r="L8691" s="191"/>
      <c r="M8691" s="191"/>
      <c r="N8691" s="191"/>
    </row>
    <row r="8692" spans="1:14" s="434" customFormat="1">
      <c r="A8692" s="191"/>
      <c r="B8692" s="191"/>
      <c r="C8692" s="63"/>
      <c r="D8692" s="191"/>
      <c r="E8692" s="63"/>
      <c r="F8692" s="63"/>
      <c r="G8692" s="191"/>
      <c r="H8692" s="191"/>
      <c r="I8692" s="191"/>
      <c r="J8692" s="191"/>
      <c r="K8692" s="191"/>
      <c r="L8692" s="191"/>
      <c r="M8692" s="191"/>
      <c r="N8692" s="191"/>
    </row>
    <row r="8693" spans="1:14" s="434" customFormat="1">
      <c r="A8693" s="191"/>
      <c r="B8693" s="191"/>
      <c r="C8693" s="63"/>
      <c r="D8693" s="191"/>
      <c r="E8693" s="63"/>
      <c r="F8693" s="63"/>
      <c r="G8693" s="191"/>
      <c r="H8693" s="191"/>
      <c r="I8693" s="191"/>
      <c r="J8693" s="191"/>
      <c r="K8693" s="191"/>
      <c r="L8693" s="191"/>
      <c r="M8693" s="191"/>
      <c r="N8693" s="191"/>
    </row>
    <row r="8694" spans="1:14" s="434" customFormat="1">
      <c r="A8694" s="191"/>
      <c r="B8694" s="191"/>
      <c r="C8694" s="63"/>
      <c r="D8694" s="191"/>
      <c r="E8694" s="63"/>
      <c r="F8694" s="63"/>
      <c r="G8694" s="191"/>
      <c r="H8694" s="191"/>
      <c r="I8694" s="191"/>
      <c r="J8694" s="191"/>
      <c r="K8694" s="191"/>
      <c r="L8694" s="191"/>
      <c r="M8694" s="191"/>
      <c r="N8694" s="191"/>
    </row>
    <row r="8695" spans="1:14" s="434" customFormat="1">
      <c r="A8695" s="191"/>
      <c r="B8695" s="191"/>
      <c r="C8695" s="63"/>
      <c r="D8695" s="191"/>
      <c r="E8695" s="63"/>
      <c r="F8695" s="63"/>
      <c r="G8695" s="191"/>
      <c r="H8695" s="191"/>
      <c r="I8695" s="191"/>
      <c r="J8695" s="191"/>
      <c r="K8695" s="191"/>
      <c r="L8695" s="191"/>
      <c r="M8695" s="191"/>
      <c r="N8695" s="191"/>
    </row>
    <row r="8696" spans="1:14" s="434" customFormat="1">
      <c r="A8696" s="191"/>
      <c r="B8696" s="191"/>
      <c r="C8696" s="63"/>
      <c r="D8696" s="191"/>
      <c r="E8696" s="63"/>
      <c r="F8696" s="63"/>
      <c r="G8696" s="191"/>
      <c r="H8696" s="191"/>
      <c r="I8696" s="191"/>
      <c r="J8696" s="191"/>
      <c r="K8696" s="191"/>
      <c r="L8696" s="191"/>
      <c r="M8696" s="191"/>
      <c r="N8696" s="191"/>
    </row>
    <row r="8697" spans="1:14" s="434" customFormat="1">
      <c r="A8697" s="191"/>
      <c r="B8697" s="191"/>
      <c r="C8697" s="63"/>
      <c r="D8697" s="191"/>
      <c r="E8697" s="63"/>
      <c r="F8697" s="63"/>
      <c r="G8697" s="191"/>
      <c r="H8697" s="191"/>
      <c r="I8697" s="191"/>
      <c r="J8697" s="191"/>
      <c r="K8697" s="191"/>
      <c r="L8697" s="191"/>
      <c r="M8697" s="191"/>
      <c r="N8697" s="191"/>
    </row>
    <row r="8698" spans="1:14" s="434" customFormat="1">
      <c r="A8698" s="191"/>
      <c r="B8698" s="191"/>
      <c r="C8698" s="63"/>
      <c r="D8698" s="191"/>
      <c r="E8698" s="63"/>
      <c r="F8698" s="63"/>
      <c r="G8698" s="191"/>
      <c r="H8698" s="191"/>
      <c r="I8698" s="191"/>
      <c r="J8698" s="191"/>
      <c r="K8698" s="191"/>
      <c r="L8698" s="191"/>
      <c r="M8698" s="191"/>
      <c r="N8698" s="191"/>
    </row>
    <row r="8699" spans="1:14" s="434" customFormat="1">
      <c r="A8699" s="191"/>
      <c r="B8699" s="191"/>
      <c r="C8699" s="63"/>
      <c r="D8699" s="191"/>
      <c r="E8699" s="63"/>
      <c r="F8699" s="63"/>
      <c r="G8699" s="191"/>
      <c r="H8699" s="191"/>
      <c r="I8699" s="191"/>
      <c r="J8699" s="191"/>
      <c r="K8699" s="191"/>
      <c r="L8699" s="191"/>
      <c r="M8699" s="191"/>
      <c r="N8699" s="191"/>
    </row>
    <row r="8700" spans="1:14" s="434" customFormat="1">
      <c r="A8700" s="191"/>
      <c r="B8700" s="191"/>
      <c r="C8700" s="63"/>
      <c r="D8700" s="191"/>
      <c r="E8700" s="63"/>
      <c r="F8700" s="63"/>
      <c r="G8700" s="191"/>
      <c r="H8700" s="191"/>
      <c r="I8700" s="191"/>
      <c r="J8700" s="191"/>
      <c r="K8700" s="191"/>
      <c r="L8700" s="191"/>
      <c r="M8700" s="191"/>
      <c r="N8700" s="191"/>
    </row>
    <row r="8701" spans="1:14" s="434" customFormat="1">
      <c r="A8701" s="191"/>
      <c r="B8701" s="191"/>
      <c r="C8701" s="63"/>
      <c r="D8701" s="191"/>
      <c r="E8701" s="63"/>
      <c r="F8701" s="63"/>
      <c r="G8701" s="191"/>
      <c r="H8701" s="191"/>
      <c r="I8701" s="191"/>
      <c r="J8701" s="191"/>
      <c r="K8701" s="191"/>
      <c r="L8701" s="191"/>
      <c r="M8701" s="191"/>
      <c r="N8701" s="191"/>
    </row>
    <row r="8702" spans="1:14" s="434" customFormat="1">
      <c r="A8702" s="191"/>
      <c r="B8702" s="191"/>
      <c r="C8702" s="63"/>
      <c r="D8702" s="191"/>
      <c r="E8702" s="63"/>
      <c r="F8702" s="63"/>
      <c r="G8702" s="191"/>
      <c r="H8702" s="191"/>
      <c r="I8702" s="191"/>
      <c r="J8702" s="191"/>
      <c r="K8702" s="191"/>
      <c r="L8702" s="191"/>
      <c r="M8702" s="191"/>
      <c r="N8702" s="191"/>
    </row>
    <row r="8703" spans="1:14" s="434" customFormat="1">
      <c r="A8703" s="191"/>
      <c r="B8703" s="191"/>
      <c r="C8703" s="63"/>
      <c r="D8703" s="191"/>
      <c r="E8703" s="63"/>
      <c r="F8703" s="63"/>
      <c r="G8703" s="191"/>
      <c r="H8703" s="191"/>
      <c r="I8703" s="191"/>
      <c r="J8703" s="191"/>
      <c r="K8703" s="191"/>
      <c r="L8703" s="191"/>
      <c r="M8703" s="191"/>
      <c r="N8703" s="191"/>
    </row>
    <row r="8704" spans="1:14" s="434" customFormat="1">
      <c r="A8704" s="191"/>
      <c r="B8704" s="191"/>
      <c r="C8704" s="63"/>
      <c r="D8704" s="191"/>
      <c r="E8704" s="63"/>
      <c r="F8704" s="63"/>
      <c r="G8704" s="191"/>
      <c r="H8704" s="191"/>
      <c r="I8704" s="191"/>
      <c r="J8704" s="191"/>
      <c r="K8704" s="191"/>
      <c r="L8704" s="191"/>
      <c r="M8704" s="191"/>
      <c r="N8704" s="191"/>
    </row>
    <row r="8705" spans="1:14" s="434" customFormat="1">
      <c r="A8705" s="191"/>
      <c r="B8705" s="191"/>
      <c r="C8705" s="63"/>
      <c r="D8705" s="191"/>
      <c r="E8705" s="63"/>
      <c r="F8705" s="63"/>
      <c r="G8705" s="191"/>
      <c r="H8705" s="191"/>
      <c r="I8705" s="191"/>
      <c r="J8705" s="191"/>
      <c r="K8705" s="191"/>
      <c r="L8705" s="191"/>
      <c r="M8705" s="191"/>
      <c r="N8705" s="191"/>
    </row>
    <row r="8706" spans="1:14" s="434" customFormat="1">
      <c r="A8706" s="191"/>
      <c r="B8706" s="191"/>
      <c r="C8706" s="63"/>
      <c r="D8706" s="191"/>
      <c r="E8706" s="63"/>
      <c r="F8706" s="63"/>
      <c r="G8706" s="191"/>
      <c r="H8706" s="191"/>
      <c r="I8706" s="191"/>
      <c r="J8706" s="191"/>
      <c r="K8706" s="191"/>
      <c r="L8706" s="191"/>
      <c r="M8706" s="191"/>
      <c r="N8706" s="191"/>
    </row>
    <row r="8707" spans="1:14" s="434" customFormat="1">
      <c r="A8707" s="191"/>
      <c r="B8707" s="191"/>
      <c r="C8707" s="63"/>
      <c r="D8707" s="191"/>
      <c r="E8707" s="63"/>
      <c r="F8707" s="63"/>
      <c r="G8707" s="191"/>
      <c r="H8707" s="191"/>
      <c r="I8707" s="191"/>
      <c r="J8707" s="191"/>
      <c r="K8707" s="191"/>
      <c r="L8707" s="191"/>
      <c r="M8707" s="191"/>
      <c r="N8707" s="191"/>
    </row>
    <row r="8708" spans="1:14" s="434" customFormat="1">
      <c r="A8708" s="191"/>
      <c r="B8708" s="191"/>
      <c r="C8708" s="63"/>
      <c r="D8708" s="191"/>
      <c r="E8708" s="63"/>
      <c r="F8708" s="63"/>
      <c r="G8708" s="191"/>
      <c r="H8708" s="191"/>
      <c r="I8708" s="191"/>
      <c r="J8708" s="191"/>
      <c r="K8708" s="191"/>
      <c r="L8708" s="191"/>
      <c r="M8708" s="191"/>
      <c r="N8708" s="191"/>
    </row>
    <row r="8709" spans="1:14" s="434" customFormat="1">
      <c r="A8709" s="191"/>
      <c r="B8709" s="191"/>
      <c r="C8709" s="63"/>
      <c r="D8709" s="191"/>
      <c r="E8709" s="63"/>
      <c r="F8709" s="63"/>
      <c r="G8709" s="191"/>
      <c r="H8709" s="191"/>
      <c r="I8709" s="191"/>
      <c r="J8709" s="191"/>
      <c r="K8709" s="191"/>
      <c r="L8709" s="191"/>
      <c r="M8709" s="191"/>
      <c r="N8709" s="191"/>
    </row>
    <row r="8710" spans="1:14" s="434" customFormat="1">
      <c r="A8710" s="191"/>
      <c r="B8710" s="191"/>
      <c r="C8710" s="63"/>
      <c r="D8710" s="191"/>
      <c r="E8710" s="63"/>
      <c r="F8710" s="63"/>
      <c r="G8710" s="191"/>
      <c r="H8710" s="191"/>
      <c r="I8710" s="191"/>
      <c r="J8710" s="191"/>
      <c r="K8710" s="191"/>
      <c r="L8710" s="191"/>
      <c r="M8710" s="191"/>
      <c r="N8710" s="191"/>
    </row>
    <row r="8711" spans="1:14" s="434" customFormat="1">
      <c r="A8711" s="191"/>
      <c r="B8711" s="191"/>
      <c r="C8711" s="63"/>
      <c r="D8711" s="191"/>
      <c r="E8711" s="63"/>
      <c r="F8711" s="63"/>
      <c r="G8711" s="191"/>
      <c r="H8711" s="191"/>
      <c r="I8711" s="191"/>
      <c r="J8711" s="191"/>
      <c r="K8711" s="191"/>
      <c r="L8711" s="191"/>
      <c r="M8711" s="191"/>
      <c r="N8711" s="191"/>
    </row>
    <row r="8712" spans="1:14" s="434" customFormat="1">
      <c r="A8712" s="191"/>
      <c r="B8712" s="191"/>
      <c r="C8712" s="63"/>
      <c r="D8712" s="191"/>
      <c r="E8712" s="63"/>
      <c r="F8712" s="63"/>
      <c r="G8712" s="191"/>
      <c r="H8712" s="191"/>
      <c r="I8712" s="191"/>
      <c r="J8712" s="191"/>
      <c r="K8712" s="191"/>
      <c r="L8712" s="191"/>
      <c r="M8712" s="191"/>
      <c r="N8712" s="191"/>
    </row>
    <row r="8713" spans="1:14" s="434" customFormat="1">
      <c r="A8713" s="191"/>
      <c r="B8713" s="191"/>
      <c r="C8713" s="63"/>
      <c r="D8713" s="191"/>
      <c r="E8713" s="63"/>
      <c r="F8713" s="63"/>
      <c r="G8713" s="191"/>
      <c r="H8713" s="191"/>
      <c r="I8713" s="191"/>
      <c r="J8713" s="191"/>
      <c r="K8713" s="191"/>
      <c r="L8713" s="191"/>
      <c r="M8713" s="191"/>
      <c r="N8713" s="191"/>
    </row>
    <row r="8714" spans="1:14" s="434" customFormat="1">
      <c r="A8714" s="191"/>
      <c r="B8714" s="191"/>
      <c r="C8714" s="63"/>
      <c r="D8714" s="191"/>
      <c r="E8714" s="63"/>
      <c r="F8714" s="63"/>
      <c r="G8714" s="191"/>
      <c r="H8714" s="191"/>
      <c r="I8714" s="191"/>
      <c r="J8714" s="191"/>
      <c r="K8714" s="191"/>
      <c r="L8714" s="191"/>
      <c r="M8714" s="191"/>
      <c r="N8714" s="191"/>
    </row>
    <row r="8715" spans="1:14" s="434" customFormat="1">
      <c r="A8715" s="191"/>
      <c r="B8715" s="191"/>
      <c r="C8715" s="63"/>
      <c r="D8715" s="191"/>
      <c r="E8715" s="63"/>
      <c r="F8715" s="63"/>
      <c r="G8715" s="191"/>
      <c r="H8715" s="191"/>
      <c r="I8715" s="191"/>
      <c r="J8715" s="191"/>
      <c r="K8715" s="191"/>
      <c r="L8715" s="191"/>
      <c r="M8715" s="191"/>
      <c r="N8715" s="191"/>
    </row>
    <row r="8716" spans="1:14" s="434" customFormat="1">
      <c r="A8716" s="191"/>
      <c r="B8716" s="191"/>
      <c r="C8716" s="63"/>
      <c r="D8716" s="191"/>
      <c r="E8716" s="63"/>
      <c r="F8716" s="63"/>
      <c r="G8716" s="191"/>
      <c r="H8716" s="191"/>
      <c r="I8716" s="191"/>
      <c r="J8716" s="191"/>
      <c r="K8716" s="191"/>
      <c r="L8716" s="191"/>
      <c r="M8716" s="191"/>
      <c r="N8716" s="191"/>
    </row>
    <row r="8717" spans="1:14" s="434" customFormat="1">
      <c r="A8717" s="191"/>
      <c r="B8717" s="191"/>
      <c r="C8717" s="63"/>
      <c r="D8717" s="191"/>
      <c r="E8717" s="63"/>
      <c r="F8717" s="63"/>
      <c r="G8717" s="191"/>
      <c r="H8717" s="191"/>
      <c r="I8717" s="191"/>
      <c r="J8717" s="191"/>
      <c r="K8717" s="191"/>
      <c r="L8717" s="191"/>
      <c r="M8717" s="191"/>
      <c r="N8717" s="191"/>
    </row>
    <row r="8718" spans="1:14" s="434" customFormat="1">
      <c r="A8718" s="191"/>
      <c r="B8718" s="191"/>
      <c r="C8718" s="63"/>
      <c r="D8718" s="191"/>
      <c r="E8718" s="63"/>
      <c r="F8718" s="63"/>
      <c r="G8718" s="191"/>
      <c r="H8718" s="191"/>
      <c r="I8718" s="191"/>
      <c r="J8718" s="191"/>
      <c r="K8718" s="191"/>
      <c r="L8718" s="191"/>
      <c r="M8718" s="191"/>
      <c r="N8718" s="191"/>
    </row>
    <row r="8719" spans="1:14" s="434" customFormat="1">
      <c r="A8719" s="191"/>
      <c r="B8719" s="191"/>
      <c r="C8719" s="63"/>
      <c r="D8719" s="191"/>
      <c r="E8719" s="63"/>
      <c r="F8719" s="63"/>
      <c r="G8719" s="191"/>
      <c r="H8719" s="191"/>
      <c r="I8719" s="191"/>
      <c r="J8719" s="191"/>
      <c r="K8719" s="191"/>
      <c r="L8719" s="191"/>
      <c r="M8719" s="191"/>
      <c r="N8719" s="191"/>
    </row>
    <row r="8720" spans="1:14" s="434" customFormat="1">
      <c r="A8720" s="191"/>
      <c r="B8720" s="191"/>
      <c r="C8720" s="63"/>
      <c r="D8720" s="191"/>
      <c r="E8720" s="63"/>
      <c r="F8720" s="63"/>
      <c r="G8720" s="191"/>
      <c r="H8720" s="191"/>
      <c r="I8720" s="191"/>
      <c r="J8720" s="191"/>
      <c r="K8720" s="191"/>
      <c r="L8720" s="191"/>
      <c r="M8720" s="191"/>
      <c r="N8720" s="191"/>
    </row>
    <row r="8721" spans="1:14" s="434" customFormat="1">
      <c r="A8721" s="191"/>
      <c r="B8721" s="191"/>
      <c r="C8721" s="63"/>
      <c r="D8721" s="191"/>
      <c r="E8721" s="63"/>
      <c r="F8721" s="63"/>
      <c r="G8721" s="191"/>
      <c r="H8721" s="191"/>
      <c r="I8721" s="191"/>
      <c r="J8721" s="191"/>
      <c r="K8721" s="191"/>
      <c r="L8721" s="191"/>
      <c r="M8721" s="191"/>
      <c r="N8721" s="191"/>
    </row>
    <row r="8722" spans="1:14" s="434" customFormat="1">
      <c r="A8722" s="191"/>
      <c r="B8722" s="191"/>
      <c r="C8722" s="63"/>
      <c r="D8722" s="191"/>
      <c r="E8722" s="63"/>
      <c r="F8722" s="63"/>
      <c r="G8722" s="191"/>
      <c r="H8722" s="191"/>
      <c r="I8722" s="191"/>
      <c r="J8722" s="191"/>
      <c r="K8722" s="191"/>
      <c r="L8722" s="191"/>
      <c r="M8722" s="191"/>
      <c r="N8722" s="191"/>
    </row>
    <row r="8723" spans="1:14" s="434" customFormat="1">
      <c r="A8723" s="191"/>
      <c r="B8723" s="191"/>
      <c r="C8723" s="63"/>
      <c r="D8723" s="191"/>
      <c r="E8723" s="63"/>
      <c r="F8723" s="63"/>
      <c r="G8723" s="191"/>
      <c r="H8723" s="191"/>
      <c r="I8723" s="191"/>
      <c r="J8723" s="191"/>
      <c r="K8723" s="191"/>
      <c r="L8723" s="191"/>
      <c r="M8723" s="191"/>
      <c r="N8723" s="191"/>
    </row>
    <row r="8724" spans="1:14" s="434" customFormat="1">
      <c r="A8724" s="191"/>
      <c r="B8724" s="191"/>
      <c r="C8724" s="63"/>
      <c r="D8724" s="191"/>
      <c r="E8724" s="63"/>
      <c r="F8724" s="63"/>
      <c r="G8724" s="191"/>
      <c r="H8724" s="191"/>
      <c r="I8724" s="191"/>
      <c r="J8724" s="191"/>
      <c r="K8724" s="191"/>
      <c r="L8724" s="191"/>
      <c r="M8724" s="191"/>
      <c r="N8724" s="191"/>
    </row>
    <row r="8725" spans="1:14" s="434" customFormat="1">
      <c r="A8725" s="191"/>
      <c r="B8725" s="191"/>
      <c r="C8725" s="63"/>
      <c r="D8725" s="191"/>
      <c r="E8725" s="63"/>
      <c r="F8725" s="63"/>
      <c r="G8725" s="191"/>
      <c r="H8725" s="191"/>
      <c r="I8725" s="191"/>
      <c r="J8725" s="191"/>
      <c r="K8725" s="191"/>
      <c r="L8725" s="191"/>
      <c r="M8725" s="191"/>
      <c r="N8725" s="191"/>
    </row>
    <row r="8726" spans="1:14" s="434" customFormat="1">
      <c r="A8726" s="191"/>
      <c r="B8726" s="191"/>
      <c r="C8726" s="63"/>
      <c r="D8726" s="191"/>
      <c r="E8726" s="63"/>
      <c r="F8726" s="63"/>
      <c r="G8726" s="191"/>
      <c r="H8726" s="191"/>
      <c r="I8726" s="191"/>
      <c r="J8726" s="191"/>
      <c r="K8726" s="191"/>
      <c r="L8726" s="191"/>
      <c r="M8726" s="191"/>
      <c r="N8726" s="191"/>
    </row>
    <row r="8727" spans="1:14" s="434" customFormat="1">
      <c r="A8727" s="191"/>
      <c r="B8727" s="191"/>
      <c r="C8727" s="63"/>
      <c r="D8727" s="191"/>
      <c r="E8727" s="63"/>
      <c r="F8727" s="63"/>
      <c r="G8727" s="191"/>
      <c r="H8727" s="191"/>
      <c r="I8727" s="191"/>
      <c r="J8727" s="191"/>
      <c r="K8727" s="191"/>
      <c r="L8727" s="191"/>
      <c r="M8727" s="191"/>
      <c r="N8727" s="191"/>
    </row>
    <row r="8728" spans="1:14" s="434" customFormat="1">
      <c r="A8728" s="191"/>
      <c r="B8728" s="191"/>
      <c r="C8728" s="63"/>
      <c r="D8728" s="191"/>
      <c r="E8728" s="63"/>
      <c r="F8728" s="63"/>
      <c r="G8728" s="191"/>
      <c r="H8728" s="191"/>
      <c r="I8728" s="191"/>
      <c r="J8728" s="191"/>
      <c r="K8728" s="191"/>
      <c r="L8728" s="191"/>
      <c r="M8728" s="191"/>
      <c r="N8728" s="191"/>
    </row>
    <row r="8729" spans="1:14" s="434" customFormat="1">
      <c r="A8729" s="191"/>
      <c r="B8729" s="191"/>
      <c r="C8729" s="63"/>
      <c r="D8729" s="191"/>
      <c r="E8729" s="63"/>
      <c r="F8729" s="63"/>
      <c r="G8729" s="191"/>
      <c r="H8729" s="191"/>
      <c r="I8729" s="191"/>
      <c r="J8729" s="191"/>
      <c r="K8729" s="191"/>
      <c r="L8729" s="191"/>
      <c r="M8729" s="191"/>
      <c r="N8729" s="191"/>
    </row>
    <row r="8730" spans="1:14" s="434" customFormat="1">
      <c r="A8730" s="191"/>
      <c r="B8730" s="191"/>
      <c r="C8730" s="63"/>
      <c r="D8730" s="191"/>
      <c r="E8730" s="63"/>
      <c r="F8730" s="63"/>
      <c r="G8730" s="191"/>
      <c r="H8730" s="191"/>
      <c r="I8730" s="191"/>
      <c r="J8730" s="191"/>
      <c r="K8730" s="191"/>
      <c r="L8730" s="191"/>
      <c r="M8730" s="191"/>
      <c r="N8730" s="191"/>
    </row>
    <row r="8731" spans="1:14" s="434" customFormat="1">
      <c r="A8731" s="191"/>
      <c r="B8731" s="191"/>
      <c r="C8731" s="63"/>
      <c r="D8731" s="191"/>
      <c r="E8731" s="63"/>
      <c r="F8731" s="63"/>
      <c r="G8731" s="191"/>
      <c r="H8731" s="191"/>
      <c r="I8731" s="191"/>
      <c r="J8731" s="191"/>
      <c r="K8731" s="191"/>
      <c r="L8731" s="191"/>
      <c r="M8731" s="191"/>
      <c r="N8731" s="191"/>
    </row>
    <row r="8732" spans="1:14" s="434" customFormat="1">
      <c r="A8732" s="191"/>
      <c r="B8732" s="191"/>
      <c r="C8732" s="63"/>
      <c r="D8732" s="191"/>
      <c r="E8732" s="63"/>
      <c r="F8732" s="63"/>
      <c r="G8732" s="191"/>
      <c r="H8732" s="191"/>
      <c r="I8732" s="191"/>
      <c r="J8732" s="191"/>
      <c r="K8732" s="191"/>
      <c r="L8732" s="191"/>
      <c r="M8732" s="191"/>
      <c r="N8732" s="191"/>
    </row>
    <row r="8733" spans="1:14" s="434" customFormat="1">
      <c r="A8733" s="191"/>
      <c r="B8733" s="191"/>
      <c r="C8733" s="63"/>
      <c r="D8733" s="191"/>
      <c r="E8733" s="63"/>
      <c r="F8733" s="63"/>
      <c r="G8733" s="191"/>
      <c r="H8733" s="191"/>
      <c r="I8733" s="191"/>
      <c r="J8733" s="191"/>
      <c r="K8733" s="191"/>
      <c r="L8733" s="191"/>
      <c r="M8733" s="191"/>
      <c r="N8733" s="191"/>
    </row>
    <row r="8734" spans="1:14" s="434" customFormat="1">
      <c r="A8734" s="191"/>
      <c r="B8734" s="191"/>
      <c r="C8734" s="63"/>
      <c r="D8734" s="191"/>
      <c r="E8734" s="63"/>
      <c r="F8734" s="63"/>
      <c r="G8734" s="191"/>
      <c r="H8734" s="191"/>
      <c r="I8734" s="191"/>
      <c r="J8734" s="191"/>
      <c r="K8734" s="191"/>
      <c r="L8734" s="191"/>
      <c r="M8734" s="191"/>
      <c r="N8734" s="191"/>
    </row>
    <row r="8735" spans="1:14" s="434" customFormat="1">
      <c r="A8735" s="191"/>
      <c r="B8735" s="191"/>
      <c r="C8735" s="63"/>
      <c r="D8735" s="191"/>
      <c r="E8735" s="63"/>
      <c r="F8735" s="63"/>
      <c r="G8735" s="191"/>
      <c r="H8735" s="191"/>
      <c r="I8735" s="191"/>
      <c r="J8735" s="191"/>
      <c r="K8735" s="191"/>
      <c r="L8735" s="191"/>
      <c r="M8735" s="191"/>
      <c r="N8735" s="191"/>
    </row>
    <row r="8736" spans="1:14" s="434" customFormat="1">
      <c r="A8736" s="191"/>
      <c r="B8736" s="191"/>
      <c r="C8736" s="63"/>
      <c r="D8736" s="191"/>
      <c r="E8736" s="63"/>
      <c r="F8736" s="63"/>
      <c r="G8736" s="191"/>
      <c r="H8736" s="191"/>
      <c r="I8736" s="191"/>
      <c r="J8736" s="191"/>
      <c r="K8736" s="191"/>
      <c r="L8736" s="191"/>
      <c r="M8736" s="191"/>
      <c r="N8736" s="191"/>
    </row>
    <row r="8737" spans="1:14" s="434" customFormat="1">
      <c r="A8737" s="191"/>
      <c r="B8737" s="191"/>
      <c r="C8737" s="63"/>
      <c r="D8737" s="191"/>
      <c r="E8737" s="63"/>
      <c r="F8737" s="63"/>
      <c r="G8737" s="191"/>
      <c r="H8737" s="191"/>
      <c r="I8737" s="191"/>
      <c r="J8737" s="191"/>
      <c r="K8737" s="191"/>
      <c r="L8737" s="191"/>
      <c r="M8737" s="191"/>
      <c r="N8737" s="191"/>
    </row>
    <row r="8738" spans="1:14" s="434" customFormat="1">
      <c r="A8738" s="191"/>
      <c r="B8738" s="191"/>
      <c r="C8738" s="63"/>
      <c r="D8738" s="191"/>
      <c r="E8738" s="63"/>
      <c r="F8738" s="63"/>
      <c r="G8738" s="191"/>
      <c r="H8738" s="191"/>
      <c r="I8738" s="191"/>
      <c r="J8738" s="191"/>
      <c r="K8738" s="191"/>
      <c r="L8738" s="191"/>
      <c r="M8738" s="191"/>
      <c r="N8738" s="191"/>
    </row>
    <row r="8739" spans="1:14" s="434" customFormat="1">
      <c r="A8739" s="191"/>
      <c r="B8739" s="191"/>
      <c r="C8739" s="63"/>
      <c r="D8739" s="191"/>
      <c r="E8739" s="63"/>
      <c r="F8739" s="63"/>
      <c r="G8739" s="191"/>
      <c r="H8739" s="191"/>
      <c r="I8739" s="191"/>
      <c r="J8739" s="191"/>
      <c r="K8739" s="191"/>
      <c r="L8739" s="191"/>
      <c r="M8739" s="191"/>
      <c r="N8739" s="191"/>
    </row>
    <row r="8740" spans="1:14" s="434" customFormat="1">
      <c r="A8740" s="191"/>
      <c r="B8740" s="191"/>
      <c r="C8740" s="63"/>
      <c r="D8740" s="191"/>
      <c r="E8740" s="63"/>
      <c r="F8740" s="63"/>
      <c r="G8740" s="191"/>
      <c r="H8740" s="191"/>
      <c r="I8740" s="191"/>
      <c r="J8740" s="191"/>
      <c r="K8740" s="191"/>
      <c r="L8740" s="191"/>
      <c r="M8740" s="191"/>
      <c r="N8740" s="191"/>
    </row>
    <row r="8741" spans="1:14" s="434" customFormat="1">
      <c r="A8741" s="191"/>
      <c r="B8741" s="191"/>
      <c r="C8741" s="63"/>
      <c r="D8741" s="191"/>
      <c r="E8741" s="63"/>
      <c r="F8741" s="63"/>
      <c r="G8741" s="191"/>
      <c r="H8741" s="191"/>
      <c r="I8741" s="191"/>
      <c r="J8741" s="191"/>
      <c r="K8741" s="191"/>
      <c r="L8741" s="191"/>
      <c r="M8741" s="191"/>
      <c r="N8741" s="191"/>
    </row>
    <row r="8742" spans="1:14" s="434" customFormat="1">
      <c r="A8742" s="191"/>
      <c r="B8742" s="191"/>
      <c r="C8742" s="63"/>
      <c r="D8742" s="191"/>
      <c r="E8742" s="63"/>
      <c r="F8742" s="63"/>
      <c r="G8742" s="191"/>
      <c r="H8742" s="191"/>
      <c r="I8742" s="191"/>
      <c r="J8742" s="191"/>
      <c r="K8742" s="191"/>
      <c r="L8742" s="191"/>
      <c r="M8742" s="191"/>
      <c r="N8742" s="191"/>
    </row>
    <row r="8743" spans="1:14" s="434" customFormat="1">
      <c r="A8743" s="191"/>
      <c r="B8743" s="191"/>
      <c r="C8743" s="63"/>
      <c r="D8743" s="191"/>
      <c r="E8743" s="63"/>
      <c r="F8743" s="63"/>
      <c r="G8743" s="191"/>
      <c r="H8743" s="191"/>
      <c r="I8743" s="191"/>
      <c r="J8743" s="191"/>
      <c r="K8743" s="191"/>
      <c r="L8743" s="191"/>
      <c r="M8743" s="191"/>
      <c r="N8743" s="191"/>
    </row>
    <row r="8744" spans="1:14" s="434" customFormat="1">
      <c r="A8744" s="191"/>
      <c r="B8744" s="191"/>
      <c r="C8744" s="63"/>
      <c r="D8744" s="191"/>
      <c r="E8744" s="63"/>
      <c r="F8744" s="63"/>
      <c r="G8744" s="191"/>
      <c r="H8744" s="191"/>
      <c r="I8744" s="191"/>
      <c r="J8744" s="191"/>
      <c r="K8744" s="191"/>
      <c r="L8744" s="191"/>
      <c r="M8744" s="191"/>
      <c r="N8744" s="191"/>
    </row>
    <row r="8745" spans="1:14" s="434" customFormat="1">
      <c r="A8745" s="191"/>
      <c r="B8745" s="191"/>
      <c r="C8745" s="63"/>
      <c r="D8745" s="191"/>
      <c r="E8745" s="63"/>
      <c r="F8745" s="63"/>
      <c r="G8745" s="191"/>
      <c r="H8745" s="191"/>
      <c r="I8745" s="191"/>
      <c r="J8745" s="191"/>
      <c r="K8745" s="191"/>
      <c r="L8745" s="191"/>
      <c r="M8745" s="191"/>
      <c r="N8745" s="191"/>
    </row>
    <row r="8746" spans="1:14" s="434" customFormat="1">
      <c r="A8746" s="191"/>
      <c r="B8746" s="191"/>
      <c r="C8746" s="63"/>
      <c r="D8746" s="191"/>
      <c r="E8746" s="63"/>
      <c r="F8746" s="63"/>
      <c r="G8746" s="191"/>
      <c r="H8746" s="191"/>
      <c r="I8746" s="191"/>
      <c r="J8746" s="191"/>
      <c r="K8746" s="191"/>
      <c r="L8746" s="191"/>
      <c r="M8746" s="191"/>
      <c r="N8746" s="191"/>
    </row>
    <row r="8747" spans="1:14" s="434" customFormat="1">
      <c r="A8747" s="191"/>
      <c r="B8747" s="191"/>
      <c r="C8747" s="63"/>
      <c r="D8747" s="191"/>
      <c r="E8747" s="63"/>
      <c r="F8747" s="63"/>
      <c r="G8747" s="191"/>
      <c r="H8747" s="191"/>
      <c r="I8747" s="191"/>
      <c r="J8747" s="191"/>
      <c r="K8747" s="191"/>
      <c r="L8747" s="191"/>
      <c r="M8747" s="191"/>
      <c r="N8747" s="191"/>
    </row>
    <row r="8748" spans="1:14" s="434" customFormat="1">
      <c r="A8748" s="191"/>
      <c r="B8748" s="191"/>
      <c r="C8748" s="63"/>
      <c r="D8748" s="191"/>
      <c r="E8748" s="63"/>
      <c r="F8748" s="63"/>
      <c r="G8748" s="191"/>
      <c r="H8748" s="191"/>
      <c r="I8748" s="191"/>
      <c r="J8748" s="191"/>
      <c r="K8748" s="191"/>
      <c r="L8748" s="191"/>
      <c r="M8748" s="191"/>
      <c r="N8748" s="191"/>
    </row>
    <row r="8749" spans="1:14" s="434" customFormat="1">
      <c r="A8749" s="191"/>
      <c r="B8749" s="191"/>
      <c r="C8749" s="63"/>
      <c r="D8749" s="191"/>
      <c r="E8749" s="63"/>
      <c r="F8749" s="63"/>
      <c r="G8749" s="191"/>
      <c r="H8749" s="191"/>
      <c r="I8749" s="191"/>
      <c r="J8749" s="191"/>
      <c r="K8749" s="191"/>
      <c r="L8749" s="191"/>
      <c r="M8749" s="191"/>
      <c r="N8749" s="191"/>
    </row>
    <row r="8750" spans="1:14" s="434" customFormat="1">
      <c r="A8750" s="191"/>
      <c r="B8750" s="191"/>
      <c r="C8750" s="63"/>
      <c r="D8750" s="191"/>
      <c r="E8750" s="63"/>
      <c r="F8750" s="63"/>
      <c r="G8750" s="191"/>
      <c r="H8750" s="191"/>
      <c r="I8750" s="191"/>
      <c r="J8750" s="191"/>
      <c r="K8750" s="191"/>
      <c r="L8750" s="191"/>
      <c r="M8750" s="191"/>
      <c r="N8750" s="191"/>
    </row>
    <row r="8751" spans="1:14" s="434" customFormat="1">
      <c r="A8751" s="191"/>
      <c r="B8751" s="191"/>
      <c r="C8751" s="63"/>
      <c r="D8751" s="191"/>
      <c r="E8751" s="63"/>
      <c r="F8751" s="63"/>
      <c r="G8751" s="191"/>
      <c r="H8751" s="191"/>
      <c r="I8751" s="191"/>
      <c r="J8751" s="191"/>
      <c r="K8751" s="191"/>
      <c r="L8751" s="191"/>
      <c r="M8751" s="191"/>
      <c r="N8751" s="191"/>
    </row>
    <row r="8752" spans="1:14" s="434" customFormat="1">
      <c r="A8752" s="191"/>
      <c r="B8752" s="191"/>
      <c r="C8752" s="63"/>
      <c r="D8752" s="191"/>
      <c r="E8752" s="63"/>
      <c r="F8752" s="63"/>
      <c r="G8752" s="191"/>
      <c r="H8752" s="191"/>
      <c r="I8752" s="191"/>
      <c r="J8752" s="191"/>
      <c r="K8752" s="191"/>
      <c r="L8752" s="191"/>
      <c r="M8752" s="191"/>
      <c r="N8752" s="191"/>
    </row>
    <row r="8753" spans="1:14" s="434" customFormat="1">
      <c r="A8753" s="191"/>
      <c r="B8753" s="191"/>
      <c r="C8753" s="63"/>
      <c r="D8753" s="191"/>
      <c r="E8753" s="63"/>
      <c r="F8753" s="63"/>
      <c r="G8753" s="191"/>
      <c r="H8753" s="191"/>
      <c r="I8753" s="191"/>
      <c r="J8753" s="191"/>
      <c r="K8753" s="191"/>
      <c r="L8753" s="191"/>
      <c r="M8753" s="191"/>
      <c r="N8753" s="191"/>
    </row>
    <row r="8754" spans="1:14" s="434" customFormat="1">
      <c r="A8754" s="191"/>
      <c r="B8754" s="191"/>
      <c r="C8754" s="63"/>
      <c r="D8754" s="191"/>
      <c r="E8754" s="63"/>
      <c r="F8754" s="63"/>
      <c r="G8754" s="191"/>
      <c r="H8754" s="191"/>
      <c r="I8754" s="191"/>
      <c r="J8754" s="191"/>
      <c r="K8754" s="191"/>
      <c r="L8754" s="191"/>
      <c r="M8754" s="191"/>
      <c r="N8754" s="191"/>
    </row>
    <row r="8755" spans="1:14" s="434" customFormat="1">
      <c r="A8755" s="191"/>
      <c r="B8755" s="191"/>
      <c r="C8755" s="63"/>
      <c r="D8755" s="191"/>
      <c r="E8755" s="63"/>
      <c r="F8755" s="63"/>
      <c r="G8755" s="191"/>
      <c r="H8755" s="191"/>
      <c r="I8755" s="191"/>
      <c r="J8755" s="191"/>
      <c r="K8755" s="191"/>
      <c r="L8755" s="191"/>
      <c r="M8755" s="191"/>
      <c r="N8755" s="191"/>
    </row>
    <row r="8756" spans="1:14" s="434" customFormat="1">
      <c r="A8756" s="191"/>
      <c r="B8756" s="191"/>
      <c r="C8756" s="63"/>
      <c r="D8756" s="191"/>
      <c r="E8756" s="63"/>
      <c r="F8756" s="63"/>
      <c r="G8756" s="191"/>
      <c r="H8756" s="191"/>
      <c r="I8756" s="191"/>
      <c r="J8756" s="191"/>
      <c r="K8756" s="191"/>
      <c r="L8756" s="191"/>
      <c r="M8756" s="191"/>
      <c r="N8756" s="191"/>
    </row>
    <row r="8757" spans="1:14" s="434" customFormat="1">
      <c r="A8757" s="191"/>
      <c r="B8757" s="191"/>
      <c r="C8757" s="63"/>
      <c r="D8757" s="191"/>
      <c r="E8757" s="63"/>
      <c r="F8757" s="63"/>
      <c r="G8757" s="191"/>
      <c r="H8757" s="191"/>
      <c r="I8757" s="191"/>
      <c r="J8757" s="191"/>
      <c r="K8757" s="191"/>
      <c r="L8757" s="191"/>
      <c r="M8757" s="191"/>
      <c r="N8757" s="191"/>
    </row>
    <row r="8758" spans="1:14" s="434" customFormat="1">
      <c r="A8758" s="191"/>
      <c r="B8758" s="191"/>
      <c r="C8758" s="63"/>
      <c r="D8758" s="191"/>
      <c r="E8758" s="63"/>
      <c r="F8758" s="63"/>
      <c r="G8758" s="191"/>
      <c r="H8758" s="191"/>
      <c r="I8758" s="191"/>
      <c r="J8758" s="191"/>
      <c r="K8758" s="191"/>
      <c r="L8758" s="191"/>
      <c r="M8758" s="191"/>
      <c r="N8758" s="191"/>
    </row>
    <row r="8759" spans="1:14" s="434" customFormat="1">
      <c r="A8759" s="191"/>
      <c r="B8759" s="191"/>
      <c r="C8759" s="63"/>
      <c r="D8759" s="191"/>
      <c r="E8759" s="63"/>
      <c r="F8759" s="63"/>
      <c r="G8759" s="191"/>
      <c r="H8759" s="191"/>
      <c r="I8759" s="191"/>
      <c r="J8759" s="191"/>
      <c r="K8759" s="191"/>
      <c r="L8759" s="191"/>
      <c r="M8759" s="191"/>
      <c r="N8759" s="191"/>
    </row>
    <row r="8760" spans="1:14" s="434" customFormat="1">
      <c r="A8760" s="191"/>
      <c r="B8760" s="191"/>
      <c r="C8760" s="63"/>
      <c r="D8760" s="191"/>
      <c r="E8760" s="63"/>
      <c r="F8760" s="63"/>
      <c r="G8760" s="191"/>
      <c r="H8760" s="191"/>
      <c r="I8760" s="191"/>
      <c r="J8760" s="191"/>
      <c r="K8760" s="191"/>
      <c r="L8760" s="191"/>
      <c r="M8760" s="191"/>
      <c r="N8760" s="191"/>
    </row>
    <row r="8761" spans="1:14" s="434" customFormat="1">
      <c r="A8761" s="191"/>
      <c r="B8761" s="191"/>
      <c r="C8761" s="63"/>
      <c r="D8761" s="191"/>
      <c r="E8761" s="63"/>
      <c r="F8761" s="63"/>
      <c r="G8761" s="191"/>
      <c r="H8761" s="191"/>
      <c r="I8761" s="191"/>
      <c r="J8761" s="191"/>
      <c r="K8761" s="191"/>
      <c r="L8761" s="191"/>
      <c r="M8761" s="191"/>
      <c r="N8761" s="191"/>
    </row>
    <row r="8762" spans="1:14" s="434" customFormat="1">
      <c r="A8762" s="191"/>
      <c r="B8762" s="191"/>
      <c r="C8762" s="63"/>
      <c r="D8762" s="191"/>
      <c r="E8762" s="63"/>
      <c r="F8762" s="63"/>
      <c r="G8762" s="191"/>
      <c r="H8762" s="191"/>
      <c r="I8762" s="191"/>
      <c r="J8762" s="191"/>
      <c r="K8762" s="191"/>
      <c r="L8762" s="191"/>
      <c r="M8762" s="191"/>
      <c r="N8762" s="191"/>
    </row>
    <row r="8763" spans="1:14" s="434" customFormat="1">
      <c r="A8763" s="191"/>
      <c r="B8763" s="191"/>
      <c r="C8763" s="63"/>
      <c r="D8763" s="191"/>
      <c r="E8763" s="63"/>
      <c r="F8763" s="63"/>
      <c r="G8763" s="191"/>
      <c r="H8763" s="191"/>
      <c r="I8763" s="191"/>
      <c r="J8763" s="191"/>
      <c r="K8763" s="191"/>
      <c r="L8763" s="191"/>
      <c r="M8763" s="191"/>
      <c r="N8763" s="191"/>
    </row>
    <row r="8764" spans="1:14" s="434" customFormat="1">
      <c r="A8764" s="191"/>
      <c r="B8764" s="191"/>
      <c r="C8764" s="63"/>
      <c r="D8764" s="191"/>
      <c r="E8764" s="63"/>
      <c r="F8764" s="63"/>
      <c r="G8764" s="191"/>
      <c r="H8764" s="191"/>
      <c r="I8764" s="191"/>
      <c r="J8764" s="191"/>
      <c r="K8764" s="191"/>
      <c r="L8764" s="191"/>
      <c r="M8764" s="191"/>
      <c r="N8764" s="191"/>
    </row>
    <row r="8765" spans="1:14" s="434" customFormat="1">
      <c r="A8765" s="191"/>
      <c r="B8765" s="191"/>
      <c r="C8765" s="63"/>
      <c r="D8765" s="191"/>
      <c r="E8765" s="63"/>
      <c r="F8765" s="63"/>
      <c r="G8765" s="191"/>
      <c r="H8765" s="191"/>
      <c r="I8765" s="191"/>
      <c r="J8765" s="191"/>
      <c r="K8765" s="191"/>
      <c r="L8765" s="191"/>
      <c r="M8765" s="191"/>
      <c r="N8765" s="191"/>
    </row>
    <row r="8766" spans="1:14" s="434" customFormat="1">
      <c r="A8766" s="191"/>
      <c r="B8766" s="191"/>
      <c r="C8766" s="63"/>
      <c r="D8766" s="191"/>
      <c r="E8766" s="63"/>
      <c r="F8766" s="63"/>
      <c r="G8766" s="191"/>
      <c r="H8766" s="191"/>
      <c r="I8766" s="191"/>
      <c r="J8766" s="191"/>
      <c r="K8766" s="191"/>
      <c r="L8766" s="191"/>
      <c r="M8766" s="191"/>
      <c r="N8766" s="191"/>
    </row>
    <row r="8767" spans="1:14" s="434" customFormat="1">
      <c r="A8767" s="191"/>
      <c r="B8767" s="191"/>
      <c r="C8767" s="63"/>
      <c r="D8767" s="191"/>
      <c r="E8767" s="63"/>
      <c r="F8767" s="63"/>
      <c r="G8767" s="191"/>
      <c r="H8767" s="191"/>
      <c r="I8767" s="191"/>
      <c r="J8767" s="191"/>
      <c r="K8767" s="191"/>
      <c r="L8767" s="191"/>
      <c r="M8767" s="191"/>
      <c r="N8767" s="191"/>
    </row>
    <row r="8768" spans="1:14" s="434" customFormat="1">
      <c r="A8768" s="191"/>
      <c r="B8768" s="191"/>
      <c r="C8768" s="63"/>
      <c r="D8768" s="191"/>
      <c r="E8768" s="63"/>
      <c r="F8768" s="63"/>
      <c r="G8768" s="191"/>
      <c r="H8768" s="191"/>
      <c r="I8768" s="191"/>
      <c r="J8768" s="191"/>
      <c r="K8768" s="191"/>
      <c r="L8768" s="191"/>
      <c r="M8768" s="191"/>
      <c r="N8768" s="191"/>
    </row>
    <row r="8769" spans="1:14" s="434" customFormat="1">
      <c r="A8769" s="191"/>
      <c r="B8769" s="191"/>
      <c r="C8769" s="63"/>
      <c r="D8769" s="191"/>
      <c r="E8769" s="63"/>
      <c r="F8769" s="63"/>
      <c r="G8769" s="191"/>
      <c r="H8769" s="191"/>
      <c r="I8769" s="191"/>
      <c r="J8769" s="191"/>
      <c r="K8769" s="191"/>
      <c r="L8769" s="191"/>
      <c r="M8769" s="191"/>
      <c r="N8769" s="191"/>
    </row>
    <row r="8770" spans="1:14" s="434" customFormat="1">
      <c r="A8770" s="191"/>
      <c r="B8770" s="191"/>
      <c r="C8770" s="63"/>
      <c r="D8770" s="191"/>
      <c r="E8770" s="63"/>
      <c r="F8770" s="63"/>
      <c r="G8770" s="191"/>
      <c r="H8770" s="191"/>
      <c r="I8770" s="191"/>
      <c r="J8770" s="191"/>
      <c r="K8770" s="191"/>
      <c r="L8770" s="191"/>
      <c r="M8770" s="191"/>
      <c r="N8770" s="191"/>
    </row>
    <row r="8771" spans="1:14" s="434" customFormat="1">
      <c r="A8771" s="191"/>
      <c r="B8771" s="191"/>
      <c r="C8771" s="63"/>
      <c r="D8771" s="191"/>
      <c r="E8771" s="63"/>
      <c r="F8771" s="63"/>
      <c r="G8771" s="191"/>
      <c r="H8771" s="191"/>
      <c r="I8771" s="191"/>
      <c r="J8771" s="191"/>
      <c r="K8771" s="191"/>
      <c r="L8771" s="191"/>
      <c r="M8771" s="191"/>
      <c r="N8771" s="191"/>
    </row>
    <row r="8772" spans="1:14" s="434" customFormat="1">
      <c r="A8772" s="191"/>
      <c r="B8772" s="191"/>
      <c r="C8772" s="63"/>
      <c r="D8772" s="191"/>
      <c r="E8772" s="63"/>
      <c r="F8772" s="63"/>
      <c r="G8772" s="191"/>
      <c r="H8772" s="191"/>
      <c r="I8772" s="191"/>
      <c r="J8772" s="191"/>
      <c r="K8772" s="191"/>
      <c r="L8772" s="191"/>
      <c r="M8772" s="191"/>
      <c r="N8772" s="191"/>
    </row>
    <row r="8773" spans="1:14" s="434" customFormat="1">
      <c r="A8773" s="191"/>
      <c r="B8773" s="191"/>
      <c r="C8773" s="63"/>
      <c r="D8773" s="191"/>
      <c r="E8773" s="63"/>
      <c r="F8773" s="63"/>
      <c r="G8773" s="191"/>
      <c r="H8773" s="191"/>
      <c r="I8773" s="191"/>
      <c r="J8773" s="191"/>
      <c r="K8773" s="191"/>
      <c r="L8773" s="191"/>
      <c r="M8773" s="191"/>
      <c r="N8773" s="191"/>
    </row>
    <row r="8774" spans="1:14" s="434" customFormat="1">
      <c r="A8774" s="191"/>
      <c r="B8774" s="191"/>
      <c r="C8774" s="63"/>
      <c r="D8774" s="191"/>
      <c r="E8774" s="63"/>
      <c r="F8774" s="63"/>
      <c r="G8774" s="191"/>
      <c r="H8774" s="191"/>
      <c r="I8774" s="191"/>
      <c r="J8774" s="191"/>
      <c r="K8774" s="191"/>
      <c r="L8774" s="191"/>
      <c r="M8774" s="191"/>
      <c r="N8774" s="191"/>
    </row>
    <row r="8775" spans="1:14" s="434" customFormat="1">
      <c r="A8775" s="191"/>
      <c r="B8775" s="191"/>
      <c r="C8775" s="63"/>
      <c r="D8775" s="191"/>
      <c r="E8775" s="63"/>
      <c r="F8775" s="63"/>
      <c r="G8775" s="191"/>
      <c r="H8775" s="191"/>
      <c r="I8775" s="191"/>
      <c r="J8775" s="191"/>
      <c r="K8775" s="191"/>
      <c r="L8775" s="191"/>
      <c r="M8775" s="191"/>
      <c r="N8775" s="191"/>
    </row>
    <row r="8776" spans="1:14" s="434" customFormat="1">
      <c r="A8776" s="191"/>
      <c r="B8776" s="191"/>
      <c r="C8776" s="63"/>
      <c r="D8776" s="191"/>
      <c r="E8776" s="63"/>
      <c r="F8776" s="63"/>
      <c r="G8776" s="191"/>
      <c r="H8776" s="191"/>
      <c r="I8776" s="191"/>
      <c r="J8776" s="191"/>
      <c r="K8776" s="191"/>
      <c r="L8776" s="191"/>
      <c r="M8776" s="191"/>
      <c r="N8776" s="191"/>
    </row>
    <row r="8777" spans="1:14" s="434" customFormat="1">
      <c r="A8777" s="191"/>
      <c r="B8777" s="191"/>
      <c r="C8777" s="63"/>
      <c r="D8777" s="191"/>
      <c r="E8777" s="63"/>
      <c r="F8777" s="63"/>
      <c r="G8777" s="191"/>
      <c r="H8777" s="191"/>
      <c r="I8777" s="191"/>
      <c r="J8777" s="191"/>
      <c r="K8777" s="191"/>
      <c r="L8777" s="191"/>
      <c r="M8777" s="191"/>
      <c r="N8777" s="191"/>
    </row>
    <row r="8778" spans="1:14" s="434" customFormat="1">
      <c r="A8778" s="191"/>
      <c r="B8778" s="191"/>
      <c r="C8778" s="63"/>
      <c r="D8778" s="191"/>
      <c r="E8778" s="63"/>
      <c r="F8778" s="63"/>
      <c r="G8778" s="191"/>
      <c r="H8778" s="191"/>
      <c r="I8778" s="191"/>
      <c r="J8778" s="191"/>
      <c r="K8778" s="191"/>
      <c r="L8778" s="191"/>
      <c r="M8778" s="191"/>
      <c r="N8778" s="191"/>
    </row>
    <row r="8779" spans="1:14" s="434" customFormat="1">
      <c r="A8779" s="191"/>
      <c r="B8779" s="191"/>
      <c r="C8779" s="63"/>
      <c r="D8779" s="191"/>
      <c r="E8779" s="63"/>
      <c r="F8779" s="63"/>
      <c r="G8779" s="191"/>
      <c r="H8779" s="191"/>
      <c r="I8779" s="191"/>
      <c r="J8779" s="191"/>
      <c r="K8779" s="191"/>
      <c r="L8779" s="191"/>
      <c r="M8779" s="191"/>
      <c r="N8779" s="191"/>
    </row>
    <row r="8780" spans="1:14" s="434" customFormat="1">
      <c r="A8780" s="191"/>
      <c r="B8780" s="191"/>
      <c r="C8780" s="63"/>
      <c r="D8780" s="191"/>
      <c r="E8780" s="63"/>
      <c r="F8780" s="63"/>
      <c r="G8780" s="191"/>
      <c r="H8780" s="191"/>
      <c r="I8780" s="191"/>
      <c r="J8780" s="191"/>
      <c r="K8780" s="191"/>
      <c r="L8780" s="191"/>
      <c r="M8780" s="191"/>
      <c r="N8780" s="191"/>
    </row>
    <row r="8781" spans="1:14" s="434" customFormat="1">
      <c r="A8781" s="191"/>
      <c r="B8781" s="191"/>
      <c r="C8781" s="63"/>
      <c r="D8781" s="191"/>
      <c r="E8781" s="63"/>
      <c r="F8781" s="63"/>
      <c r="G8781" s="191"/>
      <c r="H8781" s="191"/>
      <c r="I8781" s="191"/>
      <c r="J8781" s="191"/>
      <c r="K8781" s="191"/>
      <c r="L8781" s="191"/>
      <c r="M8781" s="191"/>
      <c r="N8781" s="191"/>
    </row>
    <row r="8782" spans="1:14" s="434" customFormat="1">
      <c r="A8782" s="191"/>
      <c r="B8782" s="191"/>
      <c r="C8782" s="63"/>
      <c r="D8782" s="191"/>
      <c r="E8782" s="63"/>
      <c r="F8782" s="63"/>
      <c r="G8782" s="191"/>
      <c r="H8782" s="191"/>
      <c r="I8782" s="191"/>
      <c r="J8782" s="191"/>
      <c r="K8782" s="191"/>
      <c r="L8782" s="191"/>
      <c r="M8782" s="191"/>
      <c r="N8782" s="191"/>
    </row>
    <row r="8783" spans="1:14" s="434" customFormat="1">
      <c r="A8783" s="191"/>
      <c r="B8783" s="191"/>
      <c r="C8783" s="63"/>
      <c r="D8783" s="191"/>
      <c r="E8783" s="63"/>
      <c r="F8783" s="63"/>
      <c r="G8783" s="191"/>
      <c r="H8783" s="191"/>
      <c r="I8783" s="191"/>
      <c r="J8783" s="191"/>
      <c r="K8783" s="191"/>
      <c r="L8783" s="191"/>
      <c r="M8783" s="191"/>
      <c r="N8783" s="191"/>
    </row>
    <row r="8784" spans="1:14" s="434" customFormat="1">
      <c r="A8784" s="191"/>
      <c r="B8784" s="191"/>
      <c r="C8784" s="63"/>
      <c r="D8784" s="191"/>
      <c r="E8784" s="63"/>
      <c r="F8784" s="63"/>
      <c r="G8784" s="191"/>
      <c r="H8784" s="191"/>
      <c r="I8784" s="191"/>
      <c r="J8784" s="191"/>
      <c r="K8784" s="191"/>
      <c r="L8784" s="191"/>
      <c r="M8784" s="191"/>
      <c r="N8784" s="191"/>
    </row>
    <row r="8785" spans="1:14" s="434" customFormat="1">
      <c r="A8785" s="191"/>
      <c r="B8785" s="191"/>
      <c r="C8785" s="63"/>
      <c r="D8785" s="191"/>
      <c r="E8785" s="63"/>
      <c r="F8785" s="63"/>
      <c r="G8785" s="191"/>
      <c r="H8785" s="191"/>
      <c r="I8785" s="191"/>
      <c r="J8785" s="191"/>
      <c r="K8785" s="191"/>
      <c r="L8785" s="191"/>
      <c r="M8785" s="191"/>
      <c r="N8785" s="191"/>
    </row>
    <row r="8786" spans="1:14" s="434" customFormat="1">
      <c r="A8786" s="191"/>
      <c r="B8786" s="191"/>
      <c r="C8786" s="63"/>
      <c r="D8786" s="191"/>
      <c r="E8786" s="63"/>
      <c r="F8786" s="63"/>
      <c r="G8786" s="191"/>
      <c r="H8786" s="191"/>
      <c r="I8786" s="191"/>
      <c r="J8786" s="191"/>
      <c r="K8786" s="191"/>
      <c r="L8786" s="191"/>
      <c r="M8786" s="191"/>
      <c r="N8786" s="191"/>
    </row>
    <row r="8787" spans="1:14" s="434" customFormat="1">
      <c r="A8787" s="191"/>
      <c r="B8787" s="191"/>
      <c r="C8787" s="63"/>
      <c r="D8787" s="191"/>
      <c r="E8787" s="63"/>
      <c r="F8787" s="63"/>
      <c r="G8787" s="191"/>
      <c r="H8787" s="191"/>
      <c r="I8787" s="191"/>
      <c r="J8787" s="191"/>
      <c r="K8787" s="191"/>
      <c r="L8787" s="191"/>
      <c r="M8787" s="191"/>
      <c r="N8787" s="191"/>
    </row>
    <row r="8788" spans="1:14" s="434" customFormat="1">
      <c r="A8788" s="191"/>
      <c r="B8788" s="191"/>
      <c r="C8788" s="63"/>
      <c r="D8788" s="191"/>
      <c r="E8788" s="63"/>
      <c r="F8788" s="63"/>
      <c r="G8788" s="191"/>
      <c r="H8788" s="191"/>
      <c r="I8788" s="191"/>
      <c r="J8788" s="191"/>
      <c r="K8788" s="191"/>
      <c r="L8788" s="191"/>
      <c r="M8788" s="191"/>
      <c r="N8788" s="191"/>
    </row>
    <row r="8789" spans="1:14" s="434" customFormat="1">
      <c r="A8789" s="191"/>
      <c r="B8789" s="191"/>
      <c r="C8789" s="63"/>
      <c r="D8789" s="191"/>
      <c r="E8789" s="63"/>
      <c r="F8789" s="63"/>
      <c r="G8789" s="191"/>
      <c r="H8789" s="191"/>
      <c r="I8789" s="191"/>
      <c r="J8789" s="191"/>
      <c r="K8789" s="191"/>
      <c r="L8789" s="191"/>
      <c r="M8789" s="191"/>
      <c r="N8789" s="191"/>
    </row>
    <row r="8790" spans="1:14" s="434" customFormat="1">
      <c r="A8790" s="191"/>
      <c r="B8790" s="191"/>
      <c r="C8790" s="63"/>
      <c r="D8790" s="191"/>
      <c r="E8790" s="63"/>
      <c r="F8790" s="63"/>
      <c r="G8790" s="191"/>
      <c r="H8790" s="191"/>
      <c r="I8790" s="191"/>
      <c r="J8790" s="191"/>
      <c r="K8790" s="191"/>
      <c r="L8790" s="191"/>
      <c r="M8790" s="191"/>
      <c r="N8790" s="191"/>
    </row>
    <row r="8791" spans="1:14" s="434" customFormat="1">
      <c r="A8791" s="191"/>
      <c r="B8791" s="191"/>
      <c r="C8791" s="63"/>
      <c r="D8791" s="191"/>
      <c r="E8791" s="63"/>
      <c r="F8791" s="63"/>
      <c r="G8791" s="191"/>
      <c r="H8791" s="191"/>
      <c r="I8791" s="191"/>
      <c r="J8791" s="191"/>
      <c r="K8791" s="191"/>
      <c r="L8791" s="191"/>
      <c r="M8791" s="191"/>
      <c r="N8791" s="191"/>
    </row>
    <row r="8792" spans="1:14" s="434" customFormat="1">
      <c r="A8792" s="191"/>
      <c r="B8792" s="191"/>
      <c r="C8792" s="63"/>
      <c r="D8792" s="191"/>
      <c r="E8792" s="63"/>
      <c r="F8792" s="63"/>
      <c r="G8792" s="191"/>
      <c r="H8792" s="191"/>
      <c r="I8792" s="191"/>
      <c r="J8792" s="191"/>
      <c r="K8792" s="191"/>
      <c r="L8792" s="191"/>
      <c r="M8792" s="191"/>
      <c r="N8792" s="191"/>
    </row>
    <row r="8793" spans="1:14" s="434" customFormat="1">
      <c r="A8793" s="191"/>
      <c r="B8793" s="191"/>
      <c r="C8793" s="63"/>
      <c r="D8793" s="191"/>
      <c r="E8793" s="63"/>
      <c r="F8793" s="63"/>
      <c r="G8793" s="191"/>
      <c r="H8793" s="191"/>
      <c r="I8793" s="191"/>
      <c r="J8793" s="191"/>
      <c r="K8793" s="191"/>
      <c r="L8793" s="191"/>
      <c r="M8793" s="191"/>
      <c r="N8793" s="191"/>
    </row>
    <row r="8794" spans="1:14" s="434" customFormat="1">
      <c r="A8794" s="191"/>
      <c r="B8794" s="191"/>
      <c r="C8794" s="63"/>
      <c r="D8794" s="191"/>
      <c r="E8794" s="63"/>
      <c r="F8794" s="63"/>
      <c r="G8794" s="191"/>
      <c r="H8794" s="191"/>
      <c r="I8794" s="191"/>
      <c r="J8794" s="191"/>
      <c r="K8794" s="191"/>
      <c r="L8794" s="191"/>
      <c r="M8794" s="191"/>
      <c r="N8794" s="191"/>
    </row>
    <row r="8795" spans="1:14" s="434" customFormat="1">
      <c r="A8795" s="191"/>
      <c r="B8795" s="191"/>
      <c r="C8795" s="63"/>
      <c r="D8795" s="191"/>
      <c r="E8795" s="63"/>
      <c r="F8795" s="63"/>
      <c r="G8795" s="191"/>
      <c r="H8795" s="191"/>
      <c r="I8795" s="191"/>
      <c r="J8795" s="191"/>
      <c r="K8795" s="191"/>
      <c r="L8795" s="191"/>
      <c r="M8795" s="191"/>
      <c r="N8795" s="191"/>
    </row>
    <row r="8796" spans="1:14" s="434" customFormat="1">
      <c r="A8796" s="191"/>
      <c r="B8796" s="191"/>
      <c r="C8796" s="63"/>
      <c r="D8796" s="191"/>
      <c r="E8796" s="63"/>
      <c r="F8796" s="63"/>
      <c r="G8796" s="191"/>
      <c r="H8796" s="191"/>
      <c r="I8796" s="191"/>
      <c r="J8796" s="191"/>
      <c r="K8796" s="191"/>
      <c r="L8796" s="191"/>
      <c r="M8796" s="191"/>
      <c r="N8796" s="191"/>
    </row>
    <row r="8797" spans="1:14" s="434" customFormat="1">
      <c r="A8797" s="191"/>
      <c r="B8797" s="191"/>
      <c r="C8797" s="63"/>
      <c r="D8797" s="191"/>
      <c r="E8797" s="63"/>
      <c r="F8797" s="63"/>
      <c r="G8797" s="191"/>
      <c r="H8797" s="191"/>
      <c r="I8797" s="191"/>
      <c r="J8797" s="191"/>
      <c r="K8797" s="191"/>
      <c r="L8797" s="191"/>
      <c r="M8797" s="191"/>
      <c r="N8797" s="191"/>
    </row>
    <row r="8798" spans="1:14" s="434" customFormat="1">
      <c r="A8798" s="191"/>
      <c r="B8798" s="191"/>
      <c r="C8798" s="63"/>
      <c r="D8798" s="191"/>
      <c r="E8798" s="63"/>
      <c r="F8798" s="63"/>
      <c r="G8798" s="191"/>
      <c r="H8798" s="191"/>
      <c r="I8798" s="191"/>
      <c r="J8798" s="191"/>
      <c r="K8798" s="191"/>
      <c r="L8798" s="191"/>
      <c r="M8798" s="191"/>
      <c r="N8798" s="191"/>
    </row>
    <row r="8799" spans="1:14" s="434" customFormat="1">
      <c r="A8799" s="191"/>
      <c r="B8799" s="191"/>
      <c r="C8799" s="63"/>
      <c r="D8799" s="191"/>
      <c r="E8799" s="63"/>
      <c r="F8799" s="63"/>
      <c r="G8799" s="191"/>
      <c r="H8799" s="191"/>
      <c r="I8799" s="191"/>
      <c r="J8799" s="191"/>
      <c r="K8799" s="191"/>
      <c r="L8799" s="191"/>
      <c r="M8799" s="191"/>
      <c r="N8799" s="191"/>
    </row>
    <row r="8800" spans="1:14" s="434" customFormat="1">
      <c r="A8800" s="191"/>
      <c r="B8800" s="191"/>
      <c r="C8800" s="63"/>
      <c r="D8800" s="191"/>
      <c r="E8800" s="63"/>
      <c r="F8800" s="63"/>
      <c r="G8800" s="191"/>
      <c r="H8800" s="191"/>
      <c r="I8800" s="191"/>
      <c r="J8800" s="191"/>
      <c r="K8800" s="191"/>
      <c r="L8800" s="191"/>
      <c r="M8800" s="191"/>
      <c r="N8800" s="191"/>
    </row>
    <row r="8801" spans="1:14" s="434" customFormat="1">
      <c r="A8801" s="191"/>
      <c r="B8801" s="191"/>
      <c r="C8801" s="63"/>
      <c r="D8801" s="191"/>
      <c r="E8801" s="63"/>
      <c r="F8801" s="63"/>
      <c r="G8801" s="191"/>
      <c r="H8801" s="191"/>
      <c r="I8801" s="191"/>
      <c r="J8801" s="191"/>
      <c r="K8801" s="191"/>
      <c r="L8801" s="191"/>
      <c r="M8801" s="191"/>
      <c r="N8801" s="191"/>
    </row>
    <row r="8802" spans="1:14" s="434" customFormat="1">
      <c r="A8802" s="191"/>
      <c r="B8802" s="191"/>
      <c r="C8802" s="63"/>
      <c r="D8802" s="191"/>
      <c r="E8802" s="63"/>
      <c r="F8802" s="63"/>
      <c r="G8802" s="191"/>
      <c r="H8802" s="191"/>
      <c r="I8802" s="191"/>
      <c r="J8802" s="191"/>
      <c r="K8802" s="191"/>
      <c r="L8802" s="191"/>
      <c r="M8802" s="191"/>
      <c r="N8802" s="191"/>
    </row>
    <row r="8803" spans="1:14" s="434" customFormat="1">
      <c r="A8803" s="191"/>
      <c r="B8803" s="191"/>
      <c r="C8803" s="63"/>
      <c r="D8803" s="191"/>
      <c r="E8803" s="63"/>
      <c r="F8803" s="63"/>
      <c r="G8803" s="191"/>
      <c r="H8803" s="191"/>
      <c r="I8803" s="191"/>
      <c r="J8803" s="191"/>
      <c r="K8803" s="191"/>
      <c r="L8803" s="191"/>
      <c r="M8803" s="191"/>
      <c r="N8803" s="191"/>
    </row>
    <row r="8804" spans="1:14" s="434" customFormat="1">
      <c r="A8804" s="191"/>
      <c r="B8804" s="191"/>
      <c r="C8804" s="63"/>
      <c r="D8804" s="191"/>
      <c r="E8804" s="63"/>
      <c r="F8804" s="63"/>
      <c r="G8804" s="191"/>
      <c r="H8804" s="191"/>
      <c r="I8804" s="191"/>
      <c r="J8804" s="191"/>
      <c r="K8804" s="191"/>
      <c r="L8804" s="191"/>
      <c r="M8804" s="191"/>
      <c r="N8804" s="191"/>
    </row>
    <row r="8805" spans="1:14" s="434" customFormat="1">
      <c r="A8805" s="191"/>
      <c r="B8805" s="191"/>
      <c r="C8805" s="63"/>
      <c r="D8805" s="191"/>
      <c r="E8805" s="63"/>
      <c r="F8805" s="63"/>
      <c r="G8805" s="191"/>
      <c r="H8805" s="191"/>
      <c r="I8805" s="191"/>
      <c r="J8805" s="191"/>
      <c r="K8805" s="191"/>
      <c r="L8805" s="191"/>
      <c r="M8805" s="191"/>
      <c r="N8805" s="191"/>
    </row>
    <row r="8806" spans="1:14" s="434" customFormat="1">
      <c r="A8806" s="191"/>
      <c r="B8806" s="191"/>
      <c r="C8806" s="63"/>
      <c r="D8806" s="191"/>
      <c r="E8806" s="63"/>
      <c r="F8806" s="63"/>
      <c r="G8806" s="191"/>
      <c r="H8806" s="191"/>
      <c r="I8806" s="191"/>
      <c r="J8806" s="191"/>
      <c r="K8806" s="191"/>
      <c r="L8806" s="191"/>
      <c r="M8806" s="191"/>
      <c r="N8806" s="191"/>
    </row>
    <row r="8807" spans="1:14" s="434" customFormat="1">
      <c r="A8807" s="191"/>
      <c r="B8807" s="191"/>
      <c r="C8807" s="63"/>
      <c r="D8807" s="191"/>
      <c r="E8807" s="63"/>
      <c r="F8807" s="63"/>
      <c r="G8807" s="191"/>
      <c r="H8807" s="191"/>
      <c r="I8807" s="191"/>
      <c r="J8807" s="191"/>
      <c r="K8807" s="191"/>
      <c r="L8807" s="191"/>
      <c r="M8807" s="191"/>
      <c r="N8807" s="191"/>
    </row>
    <row r="8808" spans="1:14" s="434" customFormat="1">
      <c r="A8808" s="191"/>
      <c r="B8808" s="191"/>
      <c r="C8808" s="63"/>
      <c r="D8808" s="191"/>
      <c r="E8808" s="63"/>
      <c r="F8808" s="63"/>
      <c r="G8808" s="191"/>
      <c r="H8808" s="191"/>
      <c r="I8808" s="191"/>
      <c r="J8808" s="191"/>
      <c r="K8808" s="191"/>
      <c r="L8808" s="191"/>
      <c r="M8808" s="191"/>
      <c r="N8808" s="191"/>
    </row>
    <row r="8809" spans="1:14" s="434" customFormat="1">
      <c r="A8809" s="191"/>
      <c r="B8809" s="191"/>
      <c r="C8809" s="63"/>
      <c r="D8809" s="191"/>
      <c r="E8809" s="63"/>
      <c r="F8809" s="63"/>
      <c r="G8809" s="191"/>
      <c r="H8809" s="191"/>
      <c r="I8809" s="191"/>
      <c r="J8809" s="191"/>
      <c r="K8809" s="191"/>
      <c r="L8809" s="191"/>
      <c r="M8809" s="191"/>
      <c r="N8809" s="191"/>
    </row>
    <row r="8810" spans="1:14" s="434" customFormat="1">
      <c r="A8810" s="191"/>
      <c r="B8810" s="191"/>
      <c r="C8810" s="63"/>
      <c r="D8810" s="191"/>
      <c r="E8810" s="63"/>
      <c r="F8810" s="63"/>
      <c r="G8810" s="191"/>
      <c r="H8810" s="191"/>
      <c r="I8810" s="191"/>
      <c r="J8810" s="191"/>
      <c r="K8810" s="191"/>
      <c r="L8810" s="191"/>
      <c r="M8810" s="191"/>
      <c r="N8810" s="191"/>
    </row>
    <row r="8811" spans="1:14" s="434" customFormat="1">
      <c r="A8811" s="191"/>
      <c r="B8811" s="191"/>
      <c r="C8811" s="63"/>
      <c r="D8811" s="191"/>
      <c r="E8811" s="63"/>
      <c r="F8811" s="63"/>
      <c r="G8811" s="191"/>
      <c r="H8811" s="191"/>
      <c r="I8811" s="191"/>
      <c r="J8811" s="191"/>
      <c r="K8811" s="191"/>
      <c r="L8811" s="191"/>
      <c r="M8811" s="191"/>
      <c r="N8811" s="191"/>
    </row>
    <row r="8812" spans="1:14" s="434" customFormat="1">
      <c r="A8812" s="191"/>
      <c r="B8812" s="191"/>
      <c r="C8812" s="63"/>
      <c r="D8812" s="191"/>
      <c r="E8812" s="63"/>
      <c r="F8812" s="63"/>
      <c r="G8812" s="191"/>
      <c r="H8812" s="191"/>
      <c r="I8812" s="191"/>
      <c r="J8812" s="191"/>
      <c r="K8812" s="191"/>
      <c r="L8812" s="191"/>
      <c r="M8812" s="191"/>
      <c r="N8812" s="191"/>
    </row>
    <row r="8813" spans="1:14" s="434" customFormat="1">
      <c r="A8813" s="191"/>
      <c r="B8813" s="191"/>
      <c r="C8813" s="63"/>
      <c r="D8813" s="191"/>
      <c r="E8813" s="63"/>
      <c r="F8813" s="63"/>
      <c r="G8813" s="191"/>
      <c r="H8813" s="191"/>
      <c r="I8813" s="191"/>
      <c r="J8813" s="191"/>
      <c r="K8813" s="191"/>
      <c r="L8813" s="191"/>
      <c r="M8813" s="191"/>
      <c r="N8813" s="191"/>
    </row>
    <row r="8814" spans="1:14" s="434" customFormat="1">
      <c r="A8814" s="191"/>
      <c r="B8814" s="191"/>
      <c r="C8814" s="63"/>
      <c r="D8814" s="191"/>
      <c r="E8814" s="63"/>
      <c r="F8814" s="63"/>
      <c r="G8814" s="191"/>
      <c r="H8814" s="191"/>
      <c r="I8814" s="191"/>
      <c r="J8814" s="191"/>
      <c r="K8814" s="191"/>
      <c r="L8814" s="191"/>
      <c r="M8814" s="191"/>
      <c r="N8814" s="191"/>
    </row>
    <row r="8815" spans="1:14" s="434" customFormat="1">
      <c r="A8815" s="191"/>
      <c r="B8815" s="191"/>
      <c r="C8815" s="63"/>
      <c r="D8815" s="191"/>
      <c r="E8815" s="63"/>
      <c r="F8815" s="63"/>
      <c r="G8815" s="191"/>
      <c r="H8815" s="191"/>
      <c r="I8815" s="191"/>
      <c r="J8815" s="191"/>
      <c r="K8815" s="191"/>
      <c r="L8815" s="191"/>
      <c r="M8815" s="191"/>
      <c r="N8815" s="191"/>
    </row>
    <row r="8816" spans="1:14" s="434" customFormat="1">
      <c r="A8816" s="191"/>
      <c r="B8816" s="191"/>
      <c r="C8816" s="63"/>
      <c r="D8816" s="191"/>
      <c r="E8816" s="63"/>
      <c r="F8816" s="63"/>
      <c r="G8816" s="191"/>
      <c r="H8816" s="191"/>
      <c r="I8816" s="191"/>
      <c r="J8816" s="191"/>
      <c r="K8816" s="191"/>
      <c r="L8816" s="191"/>
      <c r="M8816" s="191"/>
      <c r="N8816" s="191"/>
    </row>
    <row r="8817" spans="1:14" s="434" customFormat="1">
      <c r="A8817" s="191"/>
      <c r="B8817" s="191"/>
      <c r="C8817" s="63"/>
      <c r="D8817" s="191"/>
      <c r="E8817" s="63"/>
      <c r="F8817" s="63"/>
      <c r="G8817" s="191"/>
      <c r="H8817" s="191"/>
      <c r="I8817" s="191"/>
      <c r="J8817" s="191"/>
      <c r="K8817" s="191"/>
      <c r="L8817" s="191"/>
      <c r="M8817" s="191"/>
      <c r="N8817" s="191"/>
    </row>
    <row r="8818" spans="1:14" s="434" customFormat="1">
      <c r="A8818" s="191"/>
      <c r="B8818" s="191"/>
      <c r="C8818" s="63"/>
      <c r="D8818" s="191"/>
      <c r="E8818" s="63"/>
      <c r="F8818" s="63"/>
      <c r="G8818" s="191"/>
      <c r="H8818" s="191"/>
      <c r="I8818" s="191"/>
      <c r="J8818" s="191"/>
      <c r="K8818" s="191"/>
      <c r="L8818" s="191"/>
      <c r="M8818" s="191"/>
      <c r="N8818" s="191"/>
    </row>
    <row r="8819" spans="1:14" s="434" customFormat="1">
      <c r="A8819" s="191"/>
      <c r="B8819" s="191"/>
      <c r="C8819" s="63"/>
      <c r="D8819" s="191"/>
      <c r="E8819" s="63"/>
      <c r="F8819" s="63"/>
      <c r="G8819" s="191"/>
      <c r="H8819" s="191"/>
      <c r="I8819" s="191"/>
      <c r="J8819" s="191"/>
      <c r="K8819" s="191"/>
      <c r="L8819" s="191"/>
      <c r="M8819" s="191"/>
      <c r="N8819" s="191"/>
    </row>
    <row r="8820" spans="1:14" s="434" customFormat="1">
      <c r="A8820" s="191"/>
      <c r="B8820" s="191"/>
      <c r="C8820" s="63"/>
      <c r="D8820" s="191"/>
      <c r="E8820" s="63"/>
      <c r="F8820" s="63"/>
      <c r="G8820" s="191"/>
      <c r="H8820" s="191"/>
      <c r="I8820" s="191"/>
      <c r="J8820" s="191"/>
      <c r="K8820" s="191"/>
      <c r="L8820" s="191"/>
      <c r="M8820" s="191"/>
      <c r="N8820" s="191"/>
    </row>
    <row r="8821" spans="1:14" s="434" customFormat="1">
      <c r="A8821" s="191"/>
      <c r="B8821" s="191"/>
      <c r="C8821" s="63"/>
      <c r="D8821" s="191"/>
      <c r="E8821" s="63"/>
      <c r="F8821" s="63"/>
      <c r="G8821" s="191"/>
      <c r="H8821" s="191"/>
      <c r="I8821" s="191"/>
      <c r="J8821" s="191"/>
      <c r="K8821" s="191"/>
      <c r="L8821" s="191"/>
      <c r="M8821" s="191"/>
      <c r="N8821" s="191"/>
    </row>
    <row r="8822" spans="1:14" s="434" customFormat="1">
      <c r="A8822" s="191"/>
      <c r="B8822" s="191"/>
      <c r="C8822" s="63"/>
      <c r="D8822" s="191"/>
      <c r="E8822" s="63"/>
      <c r="F8822" s="63"/>
      <c r="G8822" s="191"/>
      <c r="H8822" s="191"/>
      <c r="I8822" s="191"/>
      <c r="J8822" s="191"/>
      <c r="K8822" s="191"/>
      <c r="L8822" s="191"/>
      <c r="M8822" s="191"/>
      <c r="N8822" s="191"/>
    </row>
    <row r="8823" spans="1:14" s="434" customFormat="1">
      <c r="A8823" s="191"/>
      <c r="B8823" s="191"/>
      <c r="C8823" s="63"/>
      <c r="D8823" s="191"/>
      <c r="E8823" s="63"/>
      <c r="F8823" s="63"/>
      <c r="G8823" s="191"/>
      <c r="H8823" s="191"/>
      <c r="I8823" s="191"/>
      <c r="J8823" s="191"/>
      <c r="K8823" s="191"/>
      <c r="L8823" s="191"/>
      <c r="M8823" s="191"/>
      <c r="N8823" s="191"/>
    </row>
    <row r="8824" spans="1:14" s="434" customFormat="1">
      <c r="A8824" s="191"/>
      <c r="B8824" s="191"/>
      <c r="C8824" s="63"/>
      <c r="D8824" s="191"/>
      <c r="E8824" s="63"/>
      <c r="F8824" s="63"/>
      <c r="G8824" s="191"/>
      <c r="H8824" s="191"/>
      <c r="I8824" s="191"/>
      <c r="J8824" s="191"/>
      <c r="K8824" s="191"/>
      <c r="L8824" s="191"/>
      <c r="M8824" s="191"/>
      <c r="N8824" s="191"/>
    </row>
    <row r="8825" spans="1:14" s="434" customFormat="1">
      <c r="A8825" s="191"/>
      <c r="B8825" s="191"/>
      <c r="C8825" s="63"/>
      <c r="D8825" s="191"/>
      <c r="E8825" s="63"/>
      <c r="F8825" s="63"/>
      <c r="G8825" s="191"/>
      <c r="H8825" s="191"/>
      <c r="I8825" s="191"/>
      <c r="J8825" s="191"/>
      <c r="K8825" s="191"/>
      <c r="L8825" s="191"/>
      <c r="M8825" s="191"/>
      <c r="N8825" s="191"/>
    </row>
    <row r="8826" spans="1:14" s="434" customFormat="1">
      <c r="A8826" s="191"/>
      <c r="B8826" s="191"/>
      <c r="C8826" s="63"/>
      <c r="D8826" s="191"/>
      <c r="E8826" s="63"/>
      <c r="F8826" s="63"/>
      <c r="G8826" s="191"/>
      <c r="H8826" s="191"/>
      <c r="I8826" s="191"/>
      <c r="J8826" s="191"/>
      <c r="K8826" s="191"/>
      <c r="L8826" s="191"/>
      <c r="M8826" s="191"/>
      <c r="N8826" s="191"/>
    </row>
    <row r="8827" spans="1:14" s="434" customFormat="1">
      <c r="A8827" s="191"/>
      <c r="B8827" s="191"/>
      <c r="C8827" s="63"/>
      <c r="D8827" s="191"/>
      <c r="E8827" s="63"/>
      <c r="F8827" s="63"/>
      <c r="G8827" s="191"/>
      <c r="H8827" s="191"/>
      <c r="I8827" s="191"/>
      <c r="J8827" s="191"/>
      <c r="K8827" s="191"/>
      <c r="L8827" s="191"/>
      <c r="M8827" s="191"/>
      <c r="N8827" s="191"/>
    </row>
    <row r="8828" spans="1:14" s="434" customFormat="1">
      <c r="A8828" s="191"/>
      <c r="B8828" s="191"/>
      <c r="C8828" s="63"/>
      <c r="D8828" s="191"/>
      <c r="E8828" s="63"/>
      <c r="F8828" s="63"/>
      <c r="G8828" s="191"/>
      <c r="H8828" s="191"/>
      <c r="I8828" s="191"/>
      <c r="J8828" s="191"/>
      <c r="K8828" s="191"/>
      <c r="L8828" s="191"/>
      <c r="M8828" s="191"/>
      <c r="N8828" s="191"/>
    </row>
    <row r="8829" spans="1:14" s="434" customFormat="1">
      <c r="A8829" s="191"/>
      <c r="B8829" s="191"/>
      <c r="C8829" s="63"/>
      <c r="D8829" s="191"/>
      <c r="E8829" s="63"/>
      <c r="F8829" s="63"/>
      <c r="G8829" s="191"/>
      <c r="H8829" s="191"/>
      <c r="I8829" s="191"/>
      <c r="J8829" s="191"/>
      <c r="K8829" s="191"/>
      <c r="L8829" s="191"/>
      <c r="M8829" s="191"/>
      <c r="N8829" s="191"/>
    </row>
    <row r="8830" spans="1:14" s="434" customFormat="1">
      <c r="A8830" s="191"/>
      <c r="B8830" s="191"/>
      <c r="C8830" s="63"/>
      <c r="D8830" s="191"/>
      <c r="E8830" s="63"/>
      <c r="F8830" s="63"/>
      <c r="G8830" s="191"/>
      <c r="H8830" s="191"/>
      <c r="I8830" s="191"/>
      <c r="J8830" s="191"/>
      <c r="K8830" s="191"/>
      <c r="L8830" s="191"/>
      <c r="M8830" s="191"/>
      <c r="N8830" s="191"/>
    </row>
    <row r="8831" spans="1:14" s="434" customFormat="1">
      <c r="A8831" s="191"/>
      <c r="B8831" s="191"/>
      <c r="C8831" s="63"/>
      <c r="D8831" s="191"/>
      <c r="E8831" s="63"/>
      <c r="F8831" s="63"/>
      <c r="G8831" s="191"/>
      <c r="H8831" s="191"/>
      <c r="I8831" s="191"/>
      <c r="J8831" s="191"/>
      <c r="K8831" s="191"/>
      <c r="L8831" s="191"/>
      <c r="M8831" s="191"/>
      <c r="N8831" s="191"/>
    </row>
    <row r="8832" spans="1:14" s="434" customFormat="1">
      <c r="A8832" s="191"/>
      <c r="B8832" s="191"/>
      <c r="C8832" s="63"/>
      <c r="D8832" s="191"/>
      <c r="E8832" s="63"/>
      <c r="F8832" s="63"/>
      <c r="G8832" s="191"/>
      <c r="H8832" s="191"/>
      <c r="I8832" s="191"/>
      <c r="J8832" s="191"/>
      <c r="K8832" s="191"/>
      <c r="L8832" s="191"/>
      <c r="M8832" s="191"/>
      <c r="N8832" s="191"/>
    </row>
    <row r="8833" spans="1:14" s="434" customFormat="1">
      <c r="A8833" s="191"/>
      <c r="B8833" s="191"/>
      <c r="C8833" s="63"/>
      <c r="D8833" s="191"/>
      <c r="E8833" s="63"/>
      <c r="F8833" s="63"/>
      <c r="G8833" s="191"/>
      <c r="H8833" s="191"/>
      <c r="I8833" s="191"/>
      <c r="J8833" s="191"/>
      <c r="K8833" s="191"/>
      <c r="L8833" s="191"/>
      <c r="M8833" s="191"/>
      <c r="N8833" s="191"/>
    </row>
    <row r="8834" spans="1:14" s="434" customFormat="1">
      <c r="A8834" s="191"/>
      <c r="B8834" s="191"/>
      <c r="C8834" s="63"/>
      <c r="D8834" s="191"/>
      <c r="E8834" s="63"/>
      <c r="F8834" s="63"/>
      <c r="G8834" s="191"/>
      <c r="H8834" s="191"/>
      <c r="I8834" s="191"/>
      <c r="J8834" s="191"/>
      <c r="K8834" s="191"/>
      <c r="L8834" s="191"/>
      <c r="M8834" s="191"/>
      <c r="N8834" s="191"/>
    </row>
    <row r="8835" spans="1:14" s="434" customFormat="1">
      <c r="A8835" s="191"/>
      <c r="B8835" s="191"/>
      <c r="C8835" s="63"/>
      <c r="D8835" s="191"/>
      <c r="E8835" s="63"/>
      <c r="F8835" s="63"/>
      <c r="G8835" s="191"/>
      <c r="H8835" s="191"/>
      <c r="I8835" s="191"/>
      <c r="J8835" s="191"/>
      <c r="K8835" s="191"/>
      <c r="L8835" s="191"/>
      <c r="M8835" s="191"/>
      <c r="N8835" s="191"/>
    </row>
    <row r="8836" spans="1:14" s="434" customFormat="1">
      <c r="A8836" s="191"/>
      <c r="B8836" s="191"/>
      <c r="C8836" s="63"/>
      <c r="D8836" s="191"/>
      <c r="E8836" s="63"/>
      <c r="F8836" s="63"/>
      <c r="G8836" s="191"/>
      <c r="H8836" s="191"/>
      <c r="I8836" s="191"/>
      <c r="J8836" s="191"/>
      <c r="K8836" s="191"/>
      <c r="L8836" s="191"/>
      <c r="M8836" s="191"/>
      <c r="N8836" s="191"/>
    </row>
    <row r="8837" spans="1:14" s="434" customFormat="1">
      <c r="A8837" s="191"/>
      <c r="B8837" s="191"/>
      <c r="C8837" s="63"/>
      <c r="D8837" s="191"/>
      <c r="E8837" s="63"/>
      <c r="F8837" s="63"/>
      <c r="G8837" s="191"/>
      <c r="H8837" s="191"/>
      <c r="I8837" s="191"/>
      <c r="J8837" s="191"/>
      <c r="K8837" s="191"/>
      <c r="L8837" s="191"/>
      <c r="M8837" s="191"/>
      <c r="N8837" s="191"/>
    </row>
    <row r="8838" spans="1:14" s="434" customFormat="1">
      <c r="A8838" s="191"/>
      <c r="B8838" s="191"/>
      <c r="C8838" s="63"/>
      <c r="D8838" s="191"/>
      <c r="E8838" s="63"/>
      <c r="F8838" s="63"/>
      <c r="G8838" s="191"/>
      <c r="H8838" s="191"/>
      <c r="I8838" s="191"/>
      <c r="J8838" s="191"/>
      <c r="K8838" s="191"/>
      <c r="L8838" s="191"/>
      <c r="M8838" s="191"/>
      <c r="N8838" s="191"/>
    </row>
    <row r="8839" spans="1:14" s="434" customFormat="1">
      <c r="A8839" s="191"/>
      <c r="B8839" s="191"/>
      <c r="C8839" s="63"/>
      <c r="D8839" s="191"/>
      <c r="E8839" s="63"/>
      <c r="F8839" s="63"/>
      <c r="G8839" s="191"/>
      <c r="H8839" s="191"/>
      <c r="I8839" s="191"/>
      <c r="J8839" s="191"/>
      <c r="K8839" s="191"/>
      <c r="L8839" s="191"/>
      <c r="M8839" s="191"/>
      <c r="N8839" s="191"/>
    </row>
    <row r="8840" spans="1:14" s="434" customFormat="1">
      <c r="A8840" s="191"/>
      <c r="B8840" s="191"/>
      <c r="C8840" s="63"/>
      <c r="D8840" s="191"/>
      <c r="E8840" s="63"/>
      <c r="F8840" s="63"/>
      <c r="G8840" s="191"/>
      <c r="H8840" s="191"/>
      <c r="I8840" s="191"/>
      <c r="J8840" s="191"/>
      <c r="K8840" s="191"/>
      <c r="L8840" s="191"/>
      <c r="M8840" s="191"/>
      <c r="N8840" s="191"/>
    </row>
    <row r="8841" spans="1:14" s="434" customFormat="1">
      <c r="A8841" s="191"/>
      <c r="B8841" s="191"/>
      <c r="C8841" s="63"/>
      <c r="D8841" s="191"/>
      <c r="E8841" s="63"/>
      <c r="F8841" s="63"/>
      <c r="G8841" s="191"/>
      <c r="H8841" s="191"/>
      <c r="I8841" s="191"/>
      <c r="J8841" s="191"/>
      <c r="K8841" s="191"/>
      <c r="L8841" s="191"/>
      <c r="M8841" s="191"/>
      <c r="N8841" s="191"/>
    </row>
    <row r="8842" spans="1:14" s="434" customFormat="1">
      <c r="A8842" s="191"/>
      <c r="B8842" s="191"/>
      <c r="C8842" s="63"/>
      <c r="D8842" s="191"/>
      <c r="E8842" s="63"/>
      <c r="F8842" s="63"/>
      <c r="G8842" s="191"/>
      <c r="H8842" s="191"/>
      <c r="I8842" s="191"/>
      <c r="J8842" s="191"/>
      <c r="K8842" s="191"/>
      <c r="L8842" s="191"/>
      <c r="M8842" s="191"/>
      <c r="N8842" s="191"/>
    </row>
    <row r="8843" spans="1:14" s="434" customFormat="1">
      <c r="A8843" s="191"/>
      <c r="B8843" s="191"/>
      <c r="C8843" s="63"/>
      <c r="D8843" s="191"/>
      <c r="E8843" s="63"/>
      <c r="F8843" s="63"/>
      <c r="G8843" s="191"/>
      <c r="H8843" s="191"/>
      <c r="I8843" s="191"/>
      <c r="J8843" s="191"/>
      <c r="K8843" s="191"/>
      <c r="L8843" s="191"/>
      <c r="M8843" s="191"/>
      <c r="N8843" s="191"/>
    </row>
    <row r="8844" spans="1:14" s="434" customFormat="1">
      <c r="A8844" s="191"/>
      <c r="B8844" s="191"/>
      <c r="C8844" s="63"/>
      <c r="D8844" s="191"/>
      <c r="E8844" s="63"/>
      <c r="F8844" s="63"/>
      <c r="G8844" s="191"/>
      <c r="H8844" s="191"/>
      <c r="I8844" s="191"/>
      <c r="J8844" s="191"/>
      <c r="K8844" s="191"/>
      <c r="L8844" s="191"/>
      <c r="M8844" s="191"/>
      <c r="N8844" s="191"/>
    </row>
    <row r="8845" spans="1:14" s="434" customFormat="1">
      <c r="A8845" s="191"/>
      <c r="B8845" s="191"/>
      <c r="C8845" s="63"/>
      <c r="D8845" s="191"/>
      <c r="E8845" s="63"/>
      <c r="F8845" s="63"/>
      <c r="G8845" s="191"/>
      <c r="H8845" s="191"/>
      <c r="I8845" s="191"/>
      <c r="J8845" s="191"/>
      <c r="K8845" s="191"/>
      <c r="L8845" s="191"/>
      <c r="M8845" s="191"/>
      <c r="N8845" s="191"/>
    </row>
    <row r="8846" spans="1:14" s="434" customFormat="1">
      <c r="A8846" s="191"/>
      <c r="B8846" s="191"/>
      <c r="C8846" s="63"/>
      <c r="D8846" s="191"/>
      <c r="E8846" s="63"/>
      <c r="F8846" s="63"/>
      <c r="G8846" s="191"/>
      <c r="H8846" s="191"/>
      <c r="I8846" s="191"/>
      <c r="J8846" s="191"/>
      <c r="K8846" s="191"/>
      <c r="L8846" s="191"/>
      <c r="M8846" s="191"/>
      <c r="N8846" s="191"/>
    </row>
    <row r="8847" spans="1:14" s="434" customFormat="1">
      <c r="A8847" s="191"/>
      <c r="B8847" s="191"/>
      <c r="C8847" s="63"/>
      <c r="D8847" s="191"/>
      <c r="E8847" s="63"/>
      <c r="F8847" s="63"/>
      <c r="G8847" s="191"/>
      <c r="H8847" s="191"/>
      <c r="I8847" s="191"/>
      <c r="J8847" s="191"/>
      <c r="K8847" s="191"/>
      <c r="L8847" s="191"/>
      <c r="M8847" s="191"/>
      <c r="N8847" s="191"/>
    </row>
    <row r="8848" spans="1:14" s="434" customFormat="1">
      <c r="A8848" s="191"/>
      <c r="B8848" s="191"/>
      <c r="C8848" s="63"/>
      <c r="D8848" s="191"/>
      <c r="E8848" s="63"/>
      <c r="F8848" s="63"/>
      <c r="G8848" s="191"/>
      <c r="H8848" s="191"/>
      <c r="I8848" s="191"/>
      <c r="J8848" s="191"/>
      <c r="K8848" s="191"/>
      <c r="L8848" s="191"/>
      <c r="M8848" s="191"/>
      <c r="N8848" s="191"/>
    </row>
    <row r="8849" spans="1:14" s="434" customFormat="1">
      <c r="A8849" s="191"/>
      <c r="B8849" s="191"/>
      <c r="C8849" s="63"/>
      <c r="D8849" s="191"/>
      <c r="E8849" s="63"/>
      <c r="F8849" s="63"/>
      <c r="G8849" s="191"/>
      <c r="H8849" s="191"/>
      <c r="I8849" s="191"/>
      <c r="J8849" s="191"/>
      <c r="K8849" s="191"/>
      <c r="L8849" s="191"/>
      <c r="M8849" s="191"/>
      <c r="N8849" s="191"/>
    </row>
    <row r="8850" spans="1:14" s="434" customFormat="1">
      <c r="A8850" s="191"/>
      <c r="B8850" s="191"/>
      <c r="C8850" s="63"/>
      <c r="D8850" s="191"/>
      <c r="E8850" s="63"/>
      <c r="F8850" s="63"/>
      <c r="G8850" s="191"/>
      <c r="H8850" s="191"/>
      <c r="I8850" s="191"/>
      <c r="J8850" s="191"/>
      <c r="K8850" s="191"/>
      <c r="L8850" s="191"/>
      <c r="M8850" s="191"/>
      <c r="N8850" s="191"/>
    </row>
    <row r="8851" spans="1:14" s="434" customFormat="1">
      <c r="A8851" s="191"/>
      <c r="B8851" s="191"/>
      <c r="C8851" s="63"/>
      <c r="D8851" s="191"/>
      <c r="E8851" s="63"/>
      <c r="F8851" s="63"/>
      <c r="G8851" s="191"/>
      <c r="H8851" s="191"/>
      <c r="I8851" s="191"/>
      <c r="J8851" s="191"/>
      <c r="K8851" s="191"/>
      <c r="L8851" s="191"/>
      <c r="M8851" s="191"/>
      <c r="N8851" s="191"/>
    </row>
    <row r="8852" spans="1:14" s="434" customFormat="1">
      <c r="A8852" s="191"/>
      <c r="B8852" s="191"/>
      <c r="C8852" s="63"/>
      <c r="D8852" s="191"/>
      <c r="E8852" s="63"/>
      <c r="F8852" s="63"/>
      <c r="G8852" s="191"/>
      <c r="H8852" s="191"/>
      <c r="I8852" s="191"/>
      <c r="J8852" s="191"/>
      <c r="K8852" s="191"/>
      <c r="L8852" s="191"/>
      <c r="M8852" s="191"/>
      <c r="N8852" s="191"/>
    </row>
    <row r="8853" spans="1:14" s="434" customFormat="1">
      <c r="A8853" s="191"/>
      <c r="B8853" s="191"/>
      <c r="C8853" s="63"/>
      <c r="D8853" s="191"/>
      <c r="E8853" s="63"/>
      <c r="F8853" s="63"/>
      <c r="G8853" s="191"/>
      <c r="H8853" s="191"/>
      <c r="I8853" s="191"/>
      <c r="J8853" s="191"/>
      <c r="K8853" s="191"/>
      <c r="L8853" s="191"/>
      <c r="M8853" s="191"/>
      <c r="N8853" s="191"/>
    </row>
    <row r="8854" spans="1:14" s="434" customFormat="1">
      <c r="A8854" s="191"/>
      <c r="B8854" s="191"/>
      <c r="C8854" s="63"/>
      <c r="D8854" s="191"/>
      <c r="E8854" s="63"/>
      <c r="F8854" s="63"/>
      <c r="G8854" s="191"/>
      <c r="H8854" s="191"/>
      <c r="I8854" s="191"/>
      <c r="J8854" s="191"/>
      <c r="K8854" s="191"/>
      <c r="L8854" s="191"/>
      <c r="M8854" s="191"/>
      <c r="N8854" s="191"/>
    </row>
    <row r="8855" spans="1:14" s="434" customFormat="1">
      <c r="A8855" s="191"/>
      <c r="B8855" s="191"/>
      <c r="C8855" s="63"/>
      <c r="D8855" s="191"/>
      <c r="E8855" s="63"/>
      <c r="F8855" s="63"/>
      <c r="G8855" s="191"/>
      <c r="H8855" s="191"/>
      <c r="I8855" s="191"/>
      <c r="J8855" s="191"/>
      <c r="K8855" s="191"/>
      <c r="L8855" s="191"/>
      <c r="M8855" s="191"/>
      <c r="N8855" s="191"/>
    </row>
    <row r="8856" spans="1:14" s="434" customFormat="1">
      <c r="A8856" s="191"/>
      <c r="B8856" s="191"/>
      <c r="C8856" s="63"/>
      <c r="D8856" s="191"/>
      <c r="E8856" s="63"/>
      <c r="F8856" s="63"/>
      <c r="G8856" s="191"/>
      <c r="H8856" s="191"/>
      <c r="I8856" s="191"/>
      <c r="J8856" s="191"/>
      <c r="K8856" s="191"/>
      <c r="L8856" s="191"/>
      <c r="M8856" s="191"/>
      <c r="N8856" s="191"/>
    </row>
    <row r="8857" spans="1:14" s="434" customFormat="1">
      <c r="A8857" s="191"/>
      <c r="B8857" s="191"/>
      <c r="C8857" s="63"/>
      <c r="D8857" s="191"/>
      <c r="E8857" s="63"/>
      <c r="F8857" s="63"/>
      <c r="G8857" s="191"/>
      <c r="H8857" s="191"/>
      <c r="I8857" s="191"/>
      <c r="J8857" s="191"/>
      <c r="K8857" s="191"/>
      <c r="L8857" s="191"/>
      <c r="M8857" s="191"/>
      <c r="N8857" s="191"/>
    </row>
    <row r="8858" spans="1:14" s="434" customFormat="1">
      <c r="A8858" s="191"/>
      <c r="B8858" s="191"/>
      <c r="C8858" s="63"/>
      <c r="D8858" s="191"/>
      <c r="E8858" s="63"/>
      <c r="F8858" s="63"/>
      <c r="G8858" s="191"/>
      <c r="H8858" s="191"/>
      <c r="I8858" s="191"/>
      <c r="J8858" s="191"/>
      <c r="K8858" s="191"/>
      <c r="L8858" s="191"/>
      <c r="M8858" s="191"/>
      <c r="N8858" s="191"/>
    </row>
    <row r="8859" spans="1:14" s="434" customFormat="1">
      <c r="A8859" s="191"/>
      <c r="B8859" s="191"/>
      <c r="C8859" s="63"/>
      <c r="D8859" s="191"/>
      <c r="E8859" s="63"/>
      <c r="F8859" s="63"/>
      <c r="G8859" s="191"/>
      <c r="H8859" s="191"/>
      <c r="I8859" s="191"/>
      <c r="J8859" s="191"/>
      <c r="K8859" s="191"/>
      <c r="L8859" s="191"/>
      <c r="M8859" s="191"/>
      <c r="N8859" s="191"/>
    </row>
    <row r="8860" spans="1:14" s="434" customFormat="1">
      <c r="A8860" s="191"/>
      <c r="B8860" s="191"/>
      <c r="C8860" s="63"/>
      <c r="D8860" s="191"/>
      <c r="E8860" s="63"/>
      <c r="F8860" s="63"/>
      <c r="G8860" s="191"/>
      <c r="H8860" s="191"/>
      <c r="I8860" s="191"/>
      <c r="J8860" s="191"/>
      <c r="K8860" s="191"/>
      <c r="L8860" s="191"/>
      <c r="M8860" s="191"/>
      <c r="N8860" s="191"/>
    </row>
    <row r="8861" spans="1:14" s="434" customFormat="1">
      <c r="A8861" s="191"/>
      <c r="B8861" s="191"/>
      <c r="C8861" s="63"/>
      <c r="D8861" s="191"/>
      <c r="E8861" s="63"/>
      <c r="F8861" s="63"/>
      <c r="G8861" s="191"/>
      <c r="H8861" s="191"/>
      <c r="I8861" s="191"/>
      <c r="J8861" s="191"/>
      <c r="K8861" s="191"/>
      <c r="L8861" s="191"/>
      <c r="M8861" s="191"/>
      <c r="N8861" s="191"/>
    </row>
    <row r="8862" spans="1:14" s="434" customFormat="1">
      <c r="A8862" s="191"/>
      <c r="B8862" s="191"/>
      <c r="C8862" s="63"/>
      <c r="D8862" s="191"/>
      <c r="E8862" s="63"/>
      <c r="F8862" s="63"/>
      <c r="G8862" s="191"/>
      <c r="H8862" s="191"/>
      <c r="I8862" s="191"/>
      <c r="J8862" s="191"/>
      <c r="K8862" s="191"/>
      <c r="L8862" s="191"/>
      <c r="M8862" s="191"/>
      <c r="N8862" s="191"/>
    </row>
    <row r="8863" spans="1:14" s="434" customFormat="1">
      <c r="A8863" s="191"/>
      <c r="B8863" s="191"/>
      <c r="C8863" s="63"/>
      <c r="D8863" s="191"/>
      <c r="E8863" s="63"/>
      <c r="F8863" s="63"/>
      <c r="G8863" s="191"/>
      <c r="H8863" s="191"/>
      <c r="I8863" s="191"/>
      <c r="J8863" s="191"/>
      <c r="K8863" s="191"/>
      <c r="L8863" s="191"/>
      <c r="M8863" s="191"/>
      <c r="N8863" s="191"/>
    </row>
    <row r="8864" spans="1:14" s="434" customFormat="1">
      <c r="A8864" s="191"/>
      <c r="B8864" s="191"/>
      <c r="C8864" s="63"/>
      <c r="D8864" s="191"/>
      <c r="E8864" s="63"/>
      <c r="F8864" s="63"/>
      <c r="G8864" s="191"/>
      <c r="H8864" s="191"/>
      <c r="I8864" s="191"/>
      <c r="J8864" s="191"/>
      <c r="K8864" s="191"/>
      <c r="L8864" s="191"/>
      <c r="M8864" s="191"/>
      <c r="N8864" s="191"/>
    </row>
    <row r="8865" spans="1:14" s="434" customFormat="1">
      <c r="A8865" s="191"/>
      <c r="B8865" s="191"/>
      <c r="C8865" s="63"/>
      <c r="D8865" s="191"/>
      <c r="E8865" s="63"/>
      <c r="F8865" s="63"/>
      <c r="G8865" s="191"/>
      <c r="H8865" s="191"/>
      <c r="I8865" s="191"/>
      <c r="J8865" s="191"/>
      <c r="K8865" s="191"/>
      <c r="L8865" s="191"/>
      <c r="M8865" s="191"/>
      <c r="N8865" s="191"/>
    </row>
    <row r="8866" spans="1:14" s="434" customFormat="1">
      <c r="A8866" s="191"/>
      <c r="B8866" s="191"/>
      <c r="C8866" s="63"/>
      <c r="D8866" s="191"/>
      <c r="E8866" s="63"/>
      <c r="F8866" s="63"/>
      <c r="G8866" s="191"/>
      <c r="H8866" s="191"/>
      <c r="I8866" s="191"/>
      <c r="J8866" s="191"/>
      <c r="K8866" s="191"/>
      <c r="L8866" s="191"/>
      <c r="M8866" s="191"/>
      <c r="N8866" s="191"/>
    </row>
    <row r="8867" spans="1:14" s="434" customFormat="1">
      <c r="A8867" s="191"/>
      <c r="B8867" s="191"/>
      <c r="C8867" s="63"/>
      <c r="D8867" s="191"/>
      <c r="E8867" s="63"/>
      <c r="F8867" s="63"/>
      <c r="G8867" s="191"/>
      <c r="H8867" s="191"/>
      <c r="I8867" s="191"/>
      <c r="J8867" s="191"/>
      <c r="K8867" s="191"/>
      <c r="L8867" s="191"/>
      <c r="M8867" s="191"/>
      <c r="N8867" s="191"/>
    </row>
    <row r="8868" spans="1:14" s="434" customFormat="1">
      <c r="A8868" s="191"/>
      <c r="B8868" s="191"/>
      <c r="C8868" s="63"/>
      <c r="D8868" s="191"/>
      <c r="E8868" s="63"/>
      <c r="F8868" s="63"/>
      <c r="G8868" s="191"/>
      <c r="H8868" s="191"/>
      <c r="I8868" s="191"/>
      <c r="J8868" s="191"/>
      <c r="K8868" s="191"/>
      <c r="L8868" s="191"/>
      <c r="M8868" s="191"/>
      <c r="N8868" s="191"/>
    </row>
    <row r="8869" spans="1:14" s="434" customFormat="1">
      <c r="A8869" s="191"/>
      <c r="B8869" s="191"/>
      <c r="C8869" s="63"/>
      <c r="D8869" s="191"/>
      <c r="E8869" s="63"/>
      <c r="F8869" s="63"/>
      <c r="G8869" s="191"/>
      <c r="H8869" s="191"/>
      <c r="I8869" s="191"/>
      <c r="J8869" s="191"/>
      <c r="K8869" s="191"/>
      <c r="L8869" s="191"/>
      <c r="M8869" s="191"/>
      <c r="N8869" s="191"/>
    </row>
    <row r="8870" spans="1:14" s="434" customFormat="1">
      <c r="A8870" s="191"/>
      <c r="B8870" s="191"/>
      <c r="C8870" s="63"/>
      <c r="D8870" s="191"/>
      <c r="E8870" s="63"/>
      <c r="F8870" s="63"/>
      <c r="G8870" s="191"/>
      <c r="H8870" s="191"/>
      <c r="I8870" s="191"/>
      <c r="J8870" s="191"/>
      <c r="K8870" s="191"/>
      <c r="L8870" s="191"/>
      <c r="M8870" s="191"/>
      <c r="N8870" s="191"/>
    </row>
    <row r="8871" spans="1:14" s="434" customFormat="1">
      <c r="A8871" s="191"/>
      <c r="B8871" s="191"/>
      <c r="C8871" s="63"/>
      <c r="D8871" s="191"/>
      <c r="E8871" s="63"/>
      <c r="F8871" s="63"/>
      <c r="G8871" s="191"/>
      <c r="H8871" s="191"/>
      <c r="I8871" s="191"/>
      <c r="J8871" s="191"/>
      <c r="K8871" s="191"/>
      <c r="L8871" s="191"/>
      <c r="M8871" s="191"/>
      <c r="N8871" s="191"/>
    </row>
    <row r="8872" spans="1:14" s="434" customFormat="1">
      <c r="A8872" s="191"/>
      <c r="B8872" s="191"/>
      <c r="C8872" s="63"/>
      <c r="D8872" s="191"/>
      <c r="E8872" s="63"/>
      <c r="F8872" s="63"/>
      <c r="G8872" s="191"/>
      <c r="H8872" s="191"/>
      <c r="I8872" s="191"/>
      <c r="J8872" s="191"/>
      <c r="K8872" s="191"/>
      <c r="L8872" s="191"/>
      <c r="M8872" s="191"/>
      <c r="N8872" s="191"/>
    </row>
    <row r="8873" spans="1:14" s="434" customFormat="1">
      <c r="A8873" s="191"/>
      <c r="B8873" s="191"/>
      <c r="C8873" s="63"/>
      <c r="D8873" s="191"/>
      <c r="E8873" s="63"/>
      <c r="F8873" s="63"/>
      <c r="G8873" s="191"/>
      <c r="H8873" s="191"/>
      <c r="I8873" s="191"/>
      <c r="J8873" s="191"/>
      <c r="K8873" s="191"/>
      <c r="L8873" s="191"/>
      <c r="M8873" s="191"/>
      <c r="N8873" s="191"/>
    </row>
    <row r="8874" spans="1:14" s="434" customFormat="1">
      <c r="A8874" s="191"/>
      <c r="B8874" s="191"/>
      <c r="C8874" s="63"/>
      <c r="D8874" s="191"/>
      <c r="E8874" s="63"/>
      <c r="F8874" s="63"/>
      <c r="G8874" s="191"/>
      <c r="H8874" s="191"/>
      <c r="I8874" s="191"/>
      <c r="J8874" s="191"/>
      <c r="K8874" s="191"/>
      <c r="L8874" s="191"/>
      <c r="M8874" s="191"/>
      <c r="N8874" s="191"/>
    </row>
    <row r="8875" spans="1:14" s="434" customFormat="1">
      <c r="A8875" s="191"/>
      <c r="B8875" s="191"/>
      <c r="C8875" s="63"/>
      <c r="D8875" s="191"/>
      <c r="E8875" s="63"/>
      <c r="F8875" s="63"/>
      <c r="G8875" s="191"/>
      <c r="H8875" s="191"/>
      <c r="I8875" s="191"/>
      <c r="J8875" s="191"/>
      <c r="K8875" s="191"/>
      <c r="L8875" s="191"/>
      <c r="M8875" s="191"/>
      <c r="N8875" s="191"/>
    </row>
    <row r="8876" spans="1:14" s="434" customFormat="1">
      <c r="A8876" s="191"/>
      <c r="B8876" s="191"/>
      <c r="C8876" s="63"/>
      <c r="D8876" s="191"/>
      <c r="E8876" s="63"/>
      <c r="F8876" s="63"/>
      <c r="G8876" s="191"/>
      <c r="H8876" s="191"/>
      <c r="I8876" s="191"/>
      <c r="J8876" s="191"/>
      <c r="K8876" s="191"/>
      <c r="L8876" s="191"/>
      <c r="M8876" s="191"/>
      <c r="N8876" s="191"/>
    </row>
    <row r="8877" spans="1:14" s="434" customFormat="1">
      <c r="A8877" s="191"/>
      <c r="B8877" s="191"/>
      <c r="C8877" s="63"/>
      <c r="D8877" s="191"/>
      <c r="E8877" s="63"/>
      <c r="F8877" s="63"/>
      <c r="G8877" s="191"/>
      <c r="H8877" s="191"/>
      <c r="I8877" s="191"/>
      <c r="J8877" s="191"/>
      <c r="K8877" s="191"/>
      <c r="L8877" s="191"/>
      <c r="M8877" s="191"/>
      <c r="N8877" s="191"/>
    </row>
    <row r="8878" spans="1:14" s="434" customFormat="1">
      <c r="A8878" s="191"/>
      <c r="B8878" s="191"/>
      <c r="C8878" s="63"/>
      <c r="D8878" s="191"/>
      <c r="E8878" s="63"/>
      <c r="F8878" s="63"/>
      <c r="G8878" s="191"/>
      <c r="H8878" s="191"/>
      <c r="I8878" s="191"/>
      <c r="J8878" s="191"/>
      <c r="K8878" s="191"/>
      <c r="L8878" s="191"/>
      <c r="M8878" s="191"/>
      <c r="N8878" s="191"/>
    </row>
    <row r="8879" spans="1:14" s="434" customFormat="1">
      <c r="A8879" s="191"/>
      <c r="B8879" s="191"/>
      <c r="C8879" s="63"/>
      <c r="D8879" s="191"/>
      <c r="E8879" s="63"/>
      <c r="F8879" s="63"/>
      <c r="G8879" s="191"/>
      <c r="H8879" s="191"/>
      <c r="I8879" s="191"/>
      <c r="J8879" s="191"/>
      <c r="K8879" s="191"/>
      <c r="L8879" s="191"/>
      <c r="M8879" s="191"/>
      <c r="N8879" s="191"/>
    </row>
    <row r="8880" spans="1:14" s="434" customFormat="1">
      <c r="A8880" s="191"/>
      <c r="B8880" s="191"/>
      <c r="C8880" s="63"/>
      <c r="D8880" s="191"/>
      <c r="E8880" s="63"/>
      <c r="F8880" s="63"/>
      <c r="G8880" s="191"/>
      <c r="H8880" s="191"/>
      <c r="I8880" s="191"/>
      <c r="J8880" s="191"/>
      <c r="K8880" s="191"/>
      <c r="L8880" s="191"/>
      <c r="M8880" s="191"/>
      <c r="N8880" s="191"/>
    </row>
    <row r="8881" spans="1:14" s="434" customFormat="1">
      <c r="A8881" s="191"/>
      <c r="B8881" s="191"/>
      <c r="C8881" s="63"/>
      <c r="D8881" s="191"/>
      <c r="E8881" s="63"/>
      <c r="F8881" s="63"/>
      <c r="G8881" s="191"/>
      <c r="H8881" s="191"/>
      <c r="I8881" s="191"/>
      <c r="J8881" s="191"/>
      <c r="K8881" s="191"/>
      <c r="L8881" s="191"/>
      <c r="M8881" s="191"/>
      <c r="N8881" s="191"/>
    </row>
    <row r="8882" spans="1:14" s="434" customFormat="1">
      <c r="A8882" s="191"/>
      <c r="B8882" s="191"/>
      <c r="C8882" s="63"/>
      <c r="D8882" s="191"/>
      <c r="E8882" s="63"/>
      <c r="F8882" s="63"/>
      <c r="G8882" s="191"/>
      <c r="H8882" s="191"/>
      <c r="I8882" s="191"/>
      <c r="J8882" s="191"/>
      <c r="K8882" s="191"/>
      <c r="L8882" s="191"/>
      <c r="M8882" s="191"/>
      <c r="N8882" s="191"/>
    </row>
    <row r="8883" spans="1:14" s="434" customFormat="1">
      <c r="A8883" s="191"/>
      <c r="B8883" s="191"/>
      <c r="C8883" s="63"/>
      <c r="D8883" s="191"/>
      <c r="E8883" s="63"/>
      <c r="F8883" s="63"/>
      <c r="G8883" s="191"/>
      <c r="H8883" s="191"/>
      <c r="I8883" s="191"/>
      <c r="J8883" s="191"/>
      <c r="K8883" s="191"/>
      <c r="L8883" s="191"/>
      <c r="M8883" s="191"/>
      <c r="N8883" s="191"/>
    </row>
    <row r="8884" spans="1:14" s="434" customFormat="1">
      <c r="A8884" s="191"/>
      <c r="B8884" s="191"/>
      <c r="C8884" s="63"/>
      <c r="D8884" s="191"/>
      <c r="E8884" s="63"/>
      <c r="F8884" s="63"/>
      <c r="G8884" s="191"/>
      <c r="H8884" s="191"/>
      <c r="I8884" s="191"/>
      <c r="J8884" s="191"/>
      <c r="K8884" s="191"/>
      <c r="L8884" s="191"/>
      <c r="M8884" s="191"/>
      <c r="N8884" s="191"/>
    </row>
    <row r="8885" spans="1:14" s="434" customFormat="1">
      <c r="A8885" s="191"/>
      <c r="B8885" s="191"/>
      <c r="C8885" s="63"/>
      <c r="D8885" s="191"/>
      <c r="E8885" s="63"/>
      <c r="F8885" s="63"/>
      <c r="G8885" s="191"/>
      <c r="H8885" s="191"/>
      <c r="I8885" s="191"/>
      <c r="J8885" s="191"/>
      <c r="K8885" s="191"/>
      <c r="L8885" s="191"/>
      <c r="M8885" s="191"/>
      <c r="N8885" s="191"/>
    </row>
    <row r="8886" spans="1:14" s="434" customFormat="1">
      <c r="A8886" s="191"/>
      <c r="B8886" s="191"/>
      <c r="C8886" s="63"/>
      <c r="D8886" s="191"/>
      <c r="E8886" s="63"/>
      <c r="F8886" s="63"/>
      <c r="G8886" s="191"/>
      <c r="H8886" s="191"/>
      <c r="I8886" s="191"/>
      <c r="J8886" s="191"/>
      <c r="K8886" s="191"/>
      <c r="L8886" s="191"/>
      <c r="M8886" s="191"/>
      <c r="N8886" s="191"/>
    </row>
    <row r="8887" spans="1:14" s="434" customFormat="1">
      <c r="A8887" s="191"/>
      <c r="B8887" s="191"/>
      <c r="C8887" s="63"/>
      <c r="D8887" s="191"/>
      <c r="E8887" s="63"/>
      <c r="F8887" s="63"/>
      <c r="G8887" s="191"/>
      <c r="H8887" s="191"/>
      <c r="I8887" s="191"/>
      <c r="J8887" s="191"/>
      <c r="K8887" s="191"/>
      <c r="L8887" s="191"/>
      <c r="M8887" s="191"/>
      <c r="N8887" s="191"/>
    </row>
    <row r="8888" spans="1:14" s="434" customFormat="1">
      <c r="A8888" s="191"/>
      <c r="B8888" s="191"/>
      <c r="C8888" s="63"/>
      <c r="D8888" s="191"/>
      <c r="E8888" s="63"/>
      <c r="F8888" s="63"/>
      <c r="G8888" s="191"/>
      <c r="H8888" s="191"/>
      <c r="I8888" s="191"/>
      <c r="J8888" s="191"/>
      <c r="K8888" s="191"/>
      <c r="L8888" s="191"/>
      <c r="M8888" s="191"/>
      <c r="N8888" s="191"/>
    </row>
    <row r="8889" spans="1:14" s="434" customFormat="1">
      <c r="A8889" s="191"/>
      <c r="B8889" s="191"/>
      <c r="C8889" s="63"/>
      <c r="D8889" s="191"/>
      <c r="E8889" s="63"/>
      <c r="F8889" s="63"/>
      <c r="G8889" s="191"/>
      <c r="H8889" s="191"/>
      <c r="I8889" s="191"/>
      <c r="J8889" s="191"/>
      <c r="K8889" s="191"/>
      <c r="L8889" s="191"/>
      <c r="M8889" s="191"/>
      <c r="N8889" s="191"/>
    </row>
    <row r="8890" spans="1:14" s="434" customFormat="1">
      <c r="A8890" s="191"/>
      <c r="B8890" s="191"/>
      <c r="C8890" s="63"/>
      <c r="D8890" s="191"/>
      <c r="E8890" s="63"/>
      <c r="F8890" s="63"/>
      <c r="G8890" s="191"/>
      <c r="H8890" s="191"/>
      <c r="I8890" s="191"/>
      <c r="J8890" s="191"/>
      <c r="K8890" s="191"/>
      <c r="L8890" s="191"/>
      <c r="M8890" s="191"/>
      <c r="N8890" s="191"/>
    </row>
    <row r="8891" spans="1:14" s="434" customFormat="1">
      <c r="A8891" s="191"/>
      <c r="B8891" s="191"/>
      <c r="C8891" s="63"/>
      <c r="D8891" s="191"/>
      <c r="E8891" s="63"/>
      <c r="F8891" s="63"/>
      <c r="G8891" s="191"/>
      <c r="H8891" s="191"/>
      <c r="I8891" s="191"/>
      <c r="J8891" s="191"/>
      <c r="K8891" s="191"/>
      <c r="L8891" s="191"/>
      <c r="M8891" s="191"/>
      <c r="N8891" s="191"/>
    </row>
    <row r="8892" spans="1:14" s="434" customFormat="1">
      <c r="A8892" s="191"/>
      <c r="B8892" s="191"/>
      <c r="C8892" s="63"/>
      <c r="D8892" s="191"/>
      <c r="E8892" s="63"/>
      <c r="F8892" s="63"/>
      <c r="G8892" s="191"/>
      <c r="H8892" s="191"/>
      <c r="I8892" s="191"/>
      <c r="J8892" s="191"/>
      <c r="K8892" s="191"/>
      <c r="L8892" s="191"/>
      <c r="M8892" s="191"/>
      <c r="N8892" s="191"/>
    </row>
    <row r="8893" spans="1:14" s="434" customFormat="1">
      <c r="A8893" s="191"/>
      <c r="B8893" s="191"/>
      <c r="C8893" s="63"/>
      <c r="D8893" s="191"/>
      <c r="E8893" s="63"/>
      <c r="F8893" s="63"/>
      <c r="G8893" s="191"/>
      <c r="H8893" s="191"/>
      <c r="I8893" s="191"/>
      <c r="J8893" s="191"/>
      <c r="K8893" s="191"/>
      <c r="L8893" s="191"/>
      <c r="M8893" s="191"/>
      <c r="N8893" s="191"/>
    </row>
    <row r="8894" spans="1:14" s="434" customFormat="1">
      <c r="A8894" s="191"/>
      <c r="B8894" s="191"/>
      <c r="C8894" s="63"/>
      <c r="D8894" s="191"/>
      <c r="E8894" s="63"/>
      <c r="F8894" s="63"/>
      <c r="G8894" s="191"/>
      <c r="H8894" s="191"/>
      <c r="I8894" s="191"/>
      <c r="J8894" s="191"/>
      <c r="K8894" s="191"/>
      <c r="L8894" s="191"/>
      <c r="M8894" s="191"/>
      <c r="N8894" s="191"/>
    </row>
    <row r="8895" spans="1:14" s="434" customFormat="1">
      <c r="A8895" s="191"/>
      <c r="B8895" s="191"/>
      <c r="C8895" s="63"/>
      <c r="D8895" s="191"/>
      <c r="E8895" s="63"/>
      <c r="F8895" s="63"/>
      <c r="G8895" s="191"/>
      <c r="H8895" s="191"/>
      <c r="I8895" s="191"/>
      <c r="J8895" s="191"/>
      <c r="K8895" s="191"/>
      <c r="L8895" s="191"/>
      <c r="M8895" s="191"/>
      <c r="N8895" s="191"/>
    </row>
    <row r="8896" spans="1:14" s="434" customFormat="1">
      <c r="A8896" s="191"/>
      <c r="B8896" s="191"/>
      <c r="C8896" s="63"/>
      <c r="D8896" s="191"/>
      <c r="E8896" s="63"/>
      <c r="F8896" s="63"/>
      <c r="G8896" s="191"/>
      <c r="H8896" s="191"/>
      <c r="I8896" s="191"/>
      <c r="J8896" s="191"/>
      <c r="K8896" s="191"/>
      <c r="L8896" s="191"/>
      <c r="M8896" s="191"/>
      <c r="N8896" s="191"/>
    </row>
    <row r="8897" spans="1:14" s="434" customFormat="1">
      <c r="A8897" s="191"/>
      <c r="B8897" s="191"/>
      <c r="C8897" s="63"/>
      <c r="D8897" s="191"/>
      <c r="E8897" s="63"/>
      <c r="F8897" s="63"/>
      <c r="G8897" s="191"/>
      <c r="H8897" s="191"/>
      <c r="I8897" s="191"/>
      <c r="J8897" s="191"/>
      <c r="K8897" s="191"/>
      <c r="L8897" s="191"/>
      <c r="M8897" s="191"/>
      <c r="N8897" s="191"/>
    </row>
    <row r="8898" spans="1:14" s="434" customFormat="1">
      <c r="A8898" s="191"/>
      <c r="B8898" s="191"/>
      <c r="C8898" s="63"/>
      <c r="D8898" s="191"/>
      <c r="E8898" s="63"/>
      <c r="F8898" s="63"/>
      <c r="G8898" s="191"/>
      <c r="H8898" s="191"/>
      <c r="I8898" s="191"/>
      <c r="J8898" s="191"/>
      <c r="K8898" s="191"/>
      <c r="L8898" s="191"/>
      <c r="M8898" s="191"/>
      <c r="N8898" s="191"/>
    </row>
    <row r="8899" spans="1:14" s="434" customFormat="1">
      <c r="A8899" s="191"/>
      <c r="B8899" s="191"/>
      <c r="C8899" s="63"/>
      <c r="D8899" s="191"/>
      <c r="E8899" s="63"/>
      <c r="F8899" s="63"/>
      <c r="G8899" s="191"/>
      <c r="H8899" s="191"/>
      <c r="I8899" s="191"/>
      <c r="J8899" s="191"/>
      <c r="K8899" s="191"/>
      <c r="L8899" s="191"/>
      <c r="M8899" s="191"/>
      <c r="N8899" s="191"/>
    </row>
    <row r="8900" spans="1:14" s="434" customFormat="1">
      <c r="A8900" s="191"/>
      <c r="B8900" s="191"/>
      <c r="C8900" s="63"/>
      <c r="D8900" s="191"/>
      <c r="E8900" s="63"/>
      <c r="F8900" s="63"/>
      <c r="G8900" s="191"/>
      <c r="H8900" s="191"/>
      <c r="I8900" s="191"/>
      <c r="J8900" s="191"/>
      <c r="K8900" s="191"/>
      <c r="L8900" s="191"/>
      <c r="M8900" s="191"/>
      <c r="N8900" s="191"/>
    </row>
    <row r="8901" spans="1:14" s="434" customFormat="1">
      <c r="A8901" s="191"/>
      <c r="B8901" s="191"/>
      <c r="C8901" s="63"/>
      <c r="D8901" s="191"/>
      <c r="E8901" s="63"/>
      <c r="F8901" s="63"/>
      <c r="G8901" s="191"/>
      <c r="H8901" s="191"/>
      <c r="I8901" s="191"/>
      <c r="J8901" s="191"/>
      <c r="K8901" s="191"/>
      <c r="L8901" s="191"/>
      <c r="M8901" s="191"/>
      <c r="N8901" s="191"/>
    </row>
    <row r="8902" spans="1:14" s="434" customFormat="1">
      <c r="A8902" s="191"/>
      <c r="B8902" s="191"/>
      <c r="C8902" s="63"/>
      <c r="D8902" s="191"/>
      <c r="E8902" s="63"/>
      <c r="F8902" s="63"/>
      <c r="G8902" s="191"/>
      <c r="H8902" s="191"/>
      <c r="I8902" s="191"/>
      <c r="J8902" s="191"/>
      <c r="K8902" s="191"/>
      <c r="L8902" s="191"/>
      <c r="M8902" s="191"/>
      <c r="N8902" s="191"/>
    </row>
    <row r="8903" spans="1:14" s="434" customFormat="1">
      <c r="A8903" s="191"/>
      <c r="B8903" s="191"/>
      <c r="C8903" s="63"/>
      <c r="D8903" s="191"/>
      <c r="E8903" s="63"/>
      <c r="F8903" s="63"/>
      <c r="G8903" s="191"/>
      <c r="H8903" s="191"/>
      <c r="I8903" s="191"/>
      <c r="J8903" s="191"/>
      <c r="K8903" s="191"/>
      <c r="L8903" s="191"/>
      <c r="M8903" s="191"/>
      <c r="N8903" s="191"/>
    </row>
    <row r="8904" spans="1:14" s="434" customFormat="1">
      <c r="A8904" s="191"/>
      <c r="B8904" s="191"/>
      <c r="C8904" s="63"/>
      <c r="D8904" s="191"/>
      <c r="E8904" s="63"/>
      <c r="F8904" s="63"/>
      <c r="G8904" s="191"/>
      <c r="H8904" s="191"/>
      <c r="I8904" s="191"/>
      <c r="J8904" s="191"/>
      <c r="K8904" s="191"/>
      <c r="L8904" s="191"/>
      <c r="M8904" s="191"/>
      <c r="N8904" s="191"/>
    </row>
    <row r="8905" spans="1:14" s="434" customFormat="1">
      <c r="A8905" s="191"/>
      <c r="B8905" s="191"/>
      <c r="C8905" s="63"/>
      <c r="D8905" s="191"/>
      <c r="E8905" s="63"/>
      <c r="F8905" s="63"/>
      <c r="G8905" s="191"/>
      <c r="H8905" s="191"/>
      <c r="I8905" s="191"/>
      <c r="J8905" s="191"/>
      <c r="K8905" s="191"/>
      <c r="L8905" s="191"/>
      <c r="M8905" s="191"/>
      <c r="N8905" s="191"/>
    </row>
    <row r="8906" spans="1:14" s="434" customFormat="1">
      <c r="A8906" s="191"/>
      <c r="B8906" s="191"/>
      <c r="C8906" s="63"/>
      <c r="D8906" s="191"/>
      <c r="E8906" s="63"/>
      <c r="F8906" s="63"/>
      <c r="G8906" s="191"/>
      <c r="H8906" s="191"/>
      <c r="I8906" s="191"/>
      <c r="J8906" s="191"/>
      <c r="K8906" s="191"/>
      <c r="L8906" s="191"/>
      <c r="M8906" s="191"/>
      <c r="N8906" s="191"/>
    </row>
    <row r="8907" spans="1:14" s="434" customFormat="1">
      <c r="A8907" s="191"/>
      <c r="B8907" s="191"/>
      <c r="C8907" s="63"/>
      <c r="D8907" s="191"/>
      <c r="E8907" s="63"/>
      <c r="F8907" s="63"/>
      <c r="G8907" s="191"/>
      <c r="H8907" s="191"/>
      <c r="I8907" s="191"/>
      <c r="J8907" s="191"/>
      <c r="K8907" s="191"/>
      <c r="L8907" s="191"/>
      <c r="M8907" s="191"/>
      <c r="N8907" s="191"/>
    </row>
    <row r="8908" spans="1:14" s="434" customFormat="1">
      <c r="A8908" s="191"/>
      <c r="B8908" s="191"/>
      <c r="C8908" s="63"/>
      <c r="D8908" s="191"/>
      <c r="E8908" s="63"/>
      <c r="F8908" s="63"/>
      <c r="G8908" s="191"/>
      <c r="H8908" s="191"/>
      <c r="I8908" s="191"/>
      <c r="J8908" s="191"/>
      <c r="K8908" s="191"/>
      <c r="L8908" s="191"/>
      <c r="M8908" s="191"/>
      <c r="N8908" s="191"/>
    </row>
    <row r="8909" spans="1:14" s="434" customFormat="1">
      <c r="A8909" s="191"/>
      <c r="B8909" s="191"/>
      <c r="C8909" s="63"/>
      <c r="D8909" s="191"/>
      <c r="E8909" s="63"/>
      <c r="F8909" s="63"/>
      <c r="G8909" s="191"/>
      <c r="H8909" s="191"/>
      <c r="I8909" s="191"/>
      <c r="J8909" s="191"/>
      <c r="K8909" s="191"/>
      <c r="L8909" s="191"/>
      <c r="M8909" s="191"/>
      <c r="N8909" s="191"/>
    </row>
    <row r="8910" spans="1:14" s="434" customFormat="1">
      <c r="A8910" s="191"/>
      <c r="B8910" s="191"/>
      <c r="C8910" s="63"/>
      <c r="D8910" s="191"/>
      <c r="E8910" s="63"/>
      <c r="F8910" s="63"/>
      <c r="G8910" s="191"/>
      <c r="H8910" s="191"/>
      <c r="I8910" s="191"/>
      <c r="J8910" s="191"/>
      <c r="K8910" s="191"/>
      <c r="L8910" s="191"/>
      <c r="M8910" s="191"/>
      <c r="N8910" s="191"/>
    </row>
    <row r="8911" spans="1:14" s="434" customFormat="1">
      <c r="A8911" s="191"/>
      <c r="B8911" s="191"/>
      <c r="C8911" s="63"/>
      <c r="D8911" s="191"/>
      <c r="E8911" s="63"/>
      <c r="F8911" s="63"/>
      <c r="G8911" s="191"/>
      <c r="H8911" s="191"/>
      <c r="I8911" s="191"/>
      <c r="J8911" s="191"/>
      <c r="K8911" s="191"/>
      <c r="L8911" s="191"/>
      <c r="M8911" s="191"/>
      <c r="N8911" s="191"/>
    </row>
    <row r="8912" spans="1:14" s="434" customFormat="1">
      <c r="A8912" s="191"/>
      <c r="B8912" s="191"/>
      <c r="C8912" s="63"/>
      <c r="D8912" s="191"/>
      <c r="E8912" s="63"/>
      <c r="F8912" s="63"/>
      <c r="G8912" s="191"/>
      <c r="H8912" s="191"/>
      <c r="I8912" s="191"/>
      <c r="J8912" s="191"/>
      <c r="K8912" s="191"/>
      <c r="L8912" s="191"/>
      <c r="M8912" s="191"/>
      <c r="N8912" s="191"/>
    </row>
    <row r="8913" spans="1:14" s="434" customFormat="1">
      <c r="A8913" s="191"/>
      <c r="B8913" s="191"/>
      <c r="C8913" s="63"/>
      <c r="D8913" s="191"/>
      <c r="E8913" s="63"/>
      <c r="F8913" s="63"/>
      <c r="G8913" s="191"/>
      <c r="H8913" s="191"/>
      <c r="I8913" s="191"/>
      <c r="J8913" s="191"/>
      <c r="K8913" s="191"/>
      <c r="L8913" s="191"/>
      <c r="M8913" s="191"/>
      <c r="N8913" s="191"/>
    </row>
    <row r="8914" spans="1:14" s="434" customFormat="1">
      <c r="A8914" s="191"/>
      <c r="B8914" s="191"/>
      <c r="C8914" s="63"/>
      <c r="D8914" s="191"/>
      <c r="E8914" s="63"/>
      <c r="F8914" s="63"/>
      <c r="G8914" s="191"/>
      <c r="H8914" s="191"/>
      <c r="I8914" s="191"/>
      <c r="J8914" s="191"/>
      <c r="K8914" s="191"/>
      <c r="L8914" s="191"/>
      <c r="M8914" s="191"/>
      <c r="N8914" s="191"/>
    </row>
    <row r="8915" spans="1:14" s="434" customFormat="1">
      <c r="A8915" s="191"/>
      <c r="B8915" s="191"/>
      <c r="C8915" s="63"/>
      <c r="D8915" s="191"/>
      <c r="E8915" s="63"/>
      <c r="F8915" s="63"/>
      <c r="G8915" s="191"/>
      <c r="H8915" s="191"/>
      <c r="I8915" s="191"/>
      <c r="J8915" s="191"/>
      <c r="K8915" s="191"/>
      <c r="L8915" s="191"/>
      <c r="M8915" s="191"/>
      <c r="N8915" s="191"/>
    </row>
    <row r="8916" spans="1:14" s="434" customFormat="1">
      <c r="A8916" s="191"/>
      <c r="B8916" s="191"/>
      <c r="C8916" s="63"/>
      <c r="D8916" s="191"/>
      <c r="E8916" s="63"/>
      <c r="F8916" s="63"/>
      <c r="G8916" s="191"/>
      <c r="H8916" s="191"/>
      <c r="I8916" s="191"/>
      <c r="J8916" s="191"/>
      <c r="K8916" s="191"/>
      <c r="L8916" s="191"/>
      <c r="M8916" s="191"/>
      <c r="N8916" s="191"/>
    </row>
    <row r="8917" spans="1:14" s="434" customFormat="1">
      <c r="A8917" s="191"/>
      <c r="B8917" s="191"/>
      <c r="C8917" s="63"/>
      <c r="D8917" s="191"/>
      <c r="E8917" s="63"/>
      <c r="F8917" s="63"/>
      <c r="G8917" s="191"/>
      <c r="H8917" s="191"/>
      <c r="I8917" s="191"/>
      <c r="J8917" s="191"/>
      <c r="K8917" s="191"/>
      <c r="L8917" s="191"/>
      <c r="M8917" s="191"/>
      <c r="N8917" s="191"/>
    </row>
    <row r="8918" spans="1:14" s="434" customFormat="1">
      <c r="A8918" s="191"/>
      <c r="B8918" s="191"/>
      <c r="C8918" s="63"/>
      <c r="D8918" s="191"/>
      <c r="E8918" s="63"/>
      <c r="F8918" s="63"/>
      <c r="G8918" s="191"/>
      <c r="H8918" s="191"/>
      <c r="I8918" s="191"/>
      <c r="J8918" s="191"/>
      <c r="K8918" s="191"/>
      <c r="L8918" s="191"/>
      <c r="M8918" s="191"/>
      <c r="N8918" s="191"/>
    </row>
    <row r="8919" spans="1:14" s="434" customFormat="1">
      <c r="A8919" s="191"/>
      <c r="B8919" s="191"/>
      <c r="C8919" s="63"/>
      <c r="D8919" s="191"/>
      <c r="E8919" s="63"/>
      <c r="F8919" s="63"/>
      <c r="G8919" s="191"/>
      <c r="H8919" s="191"/>
      <c r="I8919" s="191"/>
      <c r="J8919" s="191"/>
      <c r="K8919" s="191"/>
      <c r="L8919" s="191"/>
      <c r="M8919" s="191"/>
      <c r="N8919" s="191"/>
    </row>
    <row r="8920" spans="1:14" s="434" customFormat="1">
      <c r="A8920" s="191"/>
      <c r="B8920" s="191"/>
      <c r="C8920" s="63"/>
      <c r="D8920" s="191"/>
      <c r="E8920" s="63"/>
      <c r="F8920" s="63"/>
      <c r="G8920" s="191"/>
      <c r="H8920" s="191"/>
      <c r="I8920" s="191"/>
      <c r="J8920" s="191"/>
      <c r="K8920" s="191"/>
      <c r="L8920" s="191"/>
      <c r="M8920" s="191"/>
      <c r="N8920" s="191"/>
    </row>
    <row r="8921" spans="1:14" s="434" customFormat="1">
      <c r="A8921" s="191"/>
      <c r="B8921" s="191"/>
      <c r="C8921" s="63"/>
      <c r="D8921" s="191"/>
      <c r="E8921" s="63"/>
      <c r="F8921" s="63"/>
      <c r="G8921" s="191"/>
      <c r="H8921" s="191"/>
      <c r="I8921" s="191"/>
      <c r="J8921" s="191"/>
      <c r="K8921" s="191"/>
      <c r="L8921" s="191"/>
      <c r="M8921" s="191"/>
      <c r="N8921" s="191"/>
    </row>
    <row r="8922" spans="1:14" s="434" customFormat="1">
      <c r="A8922" s="191"/>
      <c r="B8922" s="191"/>
      <c r="C8922" s="63"/>
      <c r="D8922" s="191"/>
      <c r="E8922" s="63"/>
      <c r="F8922" s="63"/>
      <c r="G8922" s="191"/>
      <c r="H8922" s="191"/>
      <c r="I8922" s="191"/>
      <c r="J8922" s="191"/>
      <c r="K8922" s="191"/>
      <c r="L8922" s="191"/>
      <c r="M8922" s="191"/>
      <c r="N8922" s="191"/>
    </row>
    <row r="8923" spans="1:14" s="434" customFormat="1">
      <c r="A8923" s="191"/>
      <c r="B8923" s="191"/>
      <c r="C8923" s="63"/>
      <c r="D8923" s="191"/>
      <c r="E8923" s="63"/>
      <c r="F8923" s="63"/>
      <c r="G8923" s="191"/>
      <c r="H8923" s="191"/>
      <c r="I8923" s="191"/>
      <c r="J8923" s="191"/>
      <c r="K8923" s="191"/>
      <c r="L8923" s="191"/>
      <c r="M8923" s="191"/>
      <c r="N8923" s="191"/>
    </row>
    <row r="8924" spans="1:14" s="434" customFormat="1">
      <c r="A8924" s="191"/>
      <c r="B8924" s="191"/>
      <c r="C8924" s="63"/>
      <c r="D8924" s="191"/>
      <c r="E8924" s="63"/>
      <c r="F8924" s="63"/>
      <c r="G8924" s="191"/>
      <c r="H8924" s="191"/>
      <c r="I8924" s="191"/>
      <c r="J8924" s="191"/>
      <c r="K8924" s="191"/>
      <c r="L8924" s="191"/>
      <c r="M8924" s="191"/>
      <c r="N8924" s="191"/>
    </row>
    <row r="8925" spans="1:14" s="434" customFormat="1">
      <c r="A8925" s="191"/>
      <c r="B8925" s="191"/>
      <c r="C8925" s="63"/>
      <c r="D8925" s="191"/>
      <c r="E8925" s="63"/>
      <c r="F8925" s="63"/>
      <c r="G8925" s="191"/>
      <c r="H8925" s="191"/>
      <c r="I8925" s="191"/>
      <c r="J8925" s="191"/>
      <c r="K8925" s="191"/>
      <c r="L8925" s="191"/>
      <c r="M8925" s="191"/>
      <c r="N8925" s="191"/>
    </row>
    <row r="8926" spans="1:14" s="434" customFormat="1">
      <c r="A8926" s="191"/>
      <c r="B8926" s="191"/>
      <c r="C8926" s="63"/>
      <c r="D8926" s="191"/>
      <c r="E8926" s="63"/>
      <c r="F8926" s="63"/>
      <c r="G8926" s="191"/>
      <c r="H8926" s="191"/>
      <c r="I8926" s="191"/>
      <c r="J8926" s="191"/>
      <c r="K8926" s="191"/>
      <c r="L8926" s="191"/>
      <c r="M8926" s="191"/>
      <c r="N8926" s="191"/>
    </row>
    <row r="8927" spans="1:14" s="434" customFormat="1">
      <c r="A8927" s="191"/>
      <c r="B8927" s="191"/>
      <c r="C8927" s="63"/>
      <c r="D8927" s="191"/>
      <c r="E8927" s="63"/>
      <c r="F8927" s="63"/>
      <c r="G8927" s="191"/>
      <c r="H8927" s="191"/>
      <c r="I8927" s="191"/>
      <c r="J8927" s="191"/>
      <c r="K8927" s="191"/>
      <c r="L8927" s="191"/>
      <c r="M8927" s="191"/>
      <c r="N8927" s="191"/>
    </row>
    <row r="8928" spans="1:14" s="434" customFormat="1">
      <c r="A8928" s="191"/>
      <c r="B8928" s="191"/>
      <c r="C8928" s="63"/>
      <c r="D8928" s="191"/>
      <c r="E8928" s="63"/>
      <c r="F8928" s="63"/>
      <c r="G8928" s="191"/>
      <c r="H8928" s="191"/>
      <c r="I8928" s="191"/>
      <c r="J8928" s="191"/>
      <c r="K8928" s="191"/>
      <c r="L8928" s="191"/>
      <c r="M8928" s="191"/>
      <c r="N8928" s="191"/>
    </row>
    <row r="8929" spans="1:14" s="434" customFormat="1">
      <c r="A8929" s="191"/>
      <c r="B8929" s="191"/>
      <c r="C8929" s="63"/>
      <c r="D8929" s="191"/>
      <c r="E8929" s="63"/>
      <c r="F8929" s="63"/>
      <c r="G8929" s="191"/>
      <c r="H8929" s="191"/>
      <c r="I8929" s="191"/>
      <c r="J8929" s="191"/>
      <c r="K8929" s="191"/>
      <c r="L8929" s="191"/>
      <c r="M8929" s="191"/>
      <c r="N8929" s="191"/>
    </row>
    <row r="8930" spans="1:14" s="434" customFormat="1">
      <c r="A8930" s="191"/>
      <c r="B8930" s="191"/>
      <c r="C8930" s="63"/>
      <c r="D8930" s="191"/>
      <c r="E8930" s="63"/>
      <c r="F8930" s="63"/>
      <c r="G8930" s="191"/>
      <c r="H8930" s="191"/>
      <c r="I8930" s="191"/>
      <c r="J8930" s="191"/>
      <c r="K8930" s="191"/>
      <c r="L8930" s="191"/>
      <c r="M8930" s="191"/>
      <c r="N8930" s="191"/>
    </row>
    <row r="8931" spans="1:14" s="434" customFormat="1">
      <c r="A8931" s="191"/>
      <c r="B8931" s="191"/>
      <c r="C8931" s="63"/>
      <c r="D8931" s="191"/>
      <c r="E8931" s="63"/>
      <c r="F8931" s="63"/>
      <c r="G8931" s="191"/>
      <c r="H8931" s="191"/>
      <c r="I8931" s="191"/>
      <c r="J8931" s="191"/>
      <c r="K8931" s="191"/>
      <c r="L8931" s="191"/>
      <c r="M8931" s="191"/>
      <c r="N8931" s="191"/>
    </row>
    <row r="8932" spans="1:14" s="434" customFormat="1">
      <c r="A8932" s="191"/>
      <c r="B8932" s="191"/>
      <c r="C8932" s="63"/>
      <c r="D8932" s="191"/>
      <c r="E8932" s="63"/>
      <c r="F8932" s="63"/>
      <c r="G8932" s="191"/>
      <c r="H8932" s="191"/>
      <c r="I8932" s="191"/>
      <c r="J8932" s="191"/>
      <c r="K8932" s="191"/>
      <c r="L8932" s="191"/>
      <c r="M8932" s="191"/>
      <c r="N8932" s="191"/>
    </row>
    <row r="8933" spans="1:14" s="434" customFormat="1">
      <c r="A8933" s="191"/>
      <c r="B8933" s="191"/>
      <c r="C8933" s="63"/>
      <c r="D8933" s="191"/>
      <c r="E8933" s="63"/>
      <c r="F8933" s="63"/>
      <c r="G8933" s="191"/>
      <c r="H8933" s="191"/>
      <c r="I8933" s="191"/>
      <c r="J8933" s="191"/>
      <c r="K8933" s="191"/>
      <c r="L8933" s="191"/>
      <c r="M8933" s="191"/>
      <c r="N8933" s="191"/>
    </row>
    <row r="8934" spans="1:14" s="434" customFormat="1">
      <c r="A8934" s="191"/>
      <c r="B8934" s="191"/>
      <c r="C8934" s="63"/>
      <c r="D8934" s="191"/>
      <c r="E8934" s="63"/>
      <c r="F8934" s="63"/>
      <c r="G8934" s="191"/>
      <c r="H8934" s="191"/>
      <c r="I8934" s="191"/>
      <c r="J8934" s="191"/>
      <c r="K8934" s="191"/>
      <c r="L8934" s="191"/>
      <c r="M8934" s="191"/>
      <c r="N8934" s="191"/>
    </row>
    <row r="8935" spans="1:14" s="434" customFormat="1">
      <c r="A8935" s="191"/>
      <c r="B8935" s="191"/>
      <c r="C8935" s="63"/>
      <c r="D8935" s="191"/>
      <c r="E8935" s="63"/>
      <c r="F8935" s="63"/>
      <c r="G8935" s="191"/>
      <c r="H8935" s="191"/>
      <c r="I8935" s="191"/>
      <c r="J8935" s="191"/>
      <c r="K8935" s="191"/>
      <c r="L8935" s="191"/>
      <c r="M8935" s="191"/>
      <c r="N8935" s="191"/>
    </row>
    <row r="8936" spans="1:14" s="434" customFormat="1">
      <c r="A8936" s="191"/>
      <c r="B8936" s="191"/>
      <c r="C8936" s="63"/>
      <c r="D8936" s="191"/>
      <c r="E8936" s="63"/>
      <c r="F8936" s="63"/>
      <c r="G8936" s="191"/>
      <c r="H8936" s="191"/>
      <c r="I8936" s="191"/>
      <c r="J8936" s="191"/>
      <c r="K8936" s="191"/>
      <c r="L8936" s="191"/>
      <c r="M8936" s="191"/>
      <c r="N8936" s="191"/>
    </row>
    <row r="8937" spans="1:14" s="434" customFormat="1">
      <c r="A8937" s="191"/>
      <c r="B8937" s="191"/>
      <c r="C8937" s="63"/>
      <c r="D8937" s="191"/>
      <c r="E8937" s="63"/>
      <c r="F8937" s="63"/>
      <c r="G8937" s="191"/>
      <c r="H8937" s="191"/>
      <c r="I8937" s="191"/>
      <c r="J8937" s="191"/>
      <c r="K8937" s="191"/>
      <c r="L8937" s="191"/>
      <c r="M8937" s="191"/>
      <c r="N8937" s="191"/>
    </row>
    <row r="8938" spans="1:14" s="434" customFormat="1">
      <c r="A8938" s="191"/>
      <c r="B8938" s="191"/>
      <c r="C8938" s="63"/>
      <c r="D8938" s="191"/>
      <c r="E8938" s="63"/>
      <c r="F8938" s="63"/>
      <c r="G8938" s="191"/>
      <c r="H8938" s="191"/>
      <c r="I8938" s="191"/>
      <c r="J8938" s="191"/>
      <c r="K8938" s="191"/>
      <c r="L8938" s="191"/>
      <c r="M8938" s="191"/>
      <c r="N8938" s="191"/>
    </row>
    <row r="8939" spans="1:14" s="434" customFormat="1">
      <c r="A8939" s="191"/>
      <c r="B8939" s="191"/>
      <c r="C8939" s="63"/>
      <c r="D8939" s="191"/>
      <c r="E8939" s="63"/>
      <c r="F8939" s="63"/>
      <c r="G8939" s="191"/>
      <c r="H8939" s="191"/>
      <c r="I8939" s="191"/>
      <c r="J8939" s="191"/>
      <c r="K8939" s="191"/>
      <c r="L8939" s="191"/>
      <c r="M8939" s="191"/>
      <c r="N8939" s="191"/>
    </row>
    <row r="8940" spans="1:14" s="434" customFormat="1">
      <c r="A8940" s="191"/>
      <c r="B8940" s="191"/>
      <c r="C8940" s="63"/>
      <c r="D8940" s="191"/>
      <c r="E8940" s="63"/>
      <c r="F8940" s="63"/>
      <c r="G8940" s="191"/>
      <c r="H8940" s="191"/>
      <c r="I8940" s="191"/>
      <c r="J8940" s="191"/>
      <c r="K8940" s="191"/>
      <c r="L8940" s="191"/>
      <c r="M8940" s="191"/>
      <c r="N8940" s="191"/>
    </row>
    <row r="8941" spans="1:14" s="434" customFormat="1">
      <c r="A8941" s="191"/>
      <c r="B8941" s="191"/>
      <c r="C8941" s="63"/>
      <c r="D8941" s="191"/>
      <c r="E8941" s="63"/>
      <c r="F8941" s="63"/>
      <c r="G8941" s="191"/>
      <c r="H8941" s="191"/>
      <c r="I8941" s="191"/>
      <c r="J8941" s="191"/>
      <c r="K8941" s="191"/>
      <c r="L8941" s="191"/>
      <c r="M8941" s="191"/>
      <c r="N8941" s="191"/>
    </row>
    <row r="8942" spans="1:14" s="434" customFormat="1">
      <c r="A8942" s="191"/>
      <c r="B8942" s="191"/>
      <c r="C8942" s="63"/>
      <c r="D8942" s="191"/>
      <c r="E8942" s="63"/>
      <c r="F8942" s="63"/>
      <c r="G8942" s="191"/>
      <c r="H8942" s="191"/>
      <c r="I8942" s="191"/>
      <c r="J8942" s="191"/>
      <c r="K8942" s="191"/>
      <c r="L8942" s="191"/>
      <c r="M8942" s="191"/>
      <c r="N8942" s="191"/>
    </row>
    <row r="8943" spans="1:14" s="434" customFormat="1">
      <c r="A8943" s="191"/>
      <c r="B8943" s="191"/>
      <c r="C8943" s="63"/>
      <c r="D8943" s="191"/>
      <c r="E8943" s="63"/>
      <c r="F8943" s="63"/>
      <c r="G8943" s="191"/>
      <c r="H8943" s="191"/>
      <c r="I8943" s="191"/>
      <c r="J8943" s="191"/>
      <c r="K8943" s="191"/>
      <c r="L8943" s="191"/>
      <c r="M8943" s="191"/>
      <c r="N8943" s="191"/>
    </row>
    <row r="8944" spans="1:14" s="434" customFormat="1">
      <c r="A8944" s="191"/>
      <c r="B8944" s="191"/>
      <c r="C8944" s="63"/>
      <c r="D8944" s="191"/>
      <c r="E8944" s="63"/>
      <c r="F8944" s="63"/>
      <c r="G8944" s="191"/>
      <c r="H8944" s="191"/>
      <c r="I8944" s="191"/>
      <c r="J8944" s="191"/>
      <c r="K8944" s="191"/>
      <c r="L8944" s="191"/>
      <c r="M8944" s="191"/>
      <c r="N8944" s="191"/>
    </row>
    <row r="8945" spans="1:14" s="434" customFormat="1">
      <c r="A8945" s="191"/>
      <c r="B8945" s="191"/>
      <c r="C8945" s="63"/>
      <c r="D8945" s="191"/>
      <c r="E8945" s="63"/>
      <c r="F8945" s="63"/>
      <c r="G8945" s="191"/>
      <c r="H8945" s="191"/>
      <c r="I8945" s="191"/>
      <c r="J8945" s="191"/>
      <c r="K8945" s="191"/>
      <c r="L8945" s="191"/>
      <c r="M8945" s="191"/>
      <c r="N8945" s="191"/>
    </row>
    <row r="8946" spans="1:14" s="434" customFormat="1">
      <c r="A8946" s="191"/>
      <c r="B8946" s="191"/>
      <c r="C8946" s="63"/>
      <c r="D8946" s="191"/>
      <c r="E8946" s="63"/>
      <c r="F8946" s="63"/>
      <c r="G8946" s="191"/>
      <c r="H8946" s="191"/>
      <c r="I8946" s="191"/>
      <c r="J8946" s="191"/>
      <c r="K8946" s="191"/>
      <c r="L8946" s="191"/>
      <c r="M8946" s="191"/>
      <c r="N8946" s="191"/>
    </row>
    <row r="8947" spans="1:14" s="434" customFormat="1">
      <c r="A8947" s="191"/>
      <c r="B8947" s="191"/>
      <c r="C8947" s="63"/>
      <c r="D8947" s="191"/>
      <c r="E8947" s="63"/>
      <c r="F8947" s="63"/>
      <c r="G8947" s="191"/>
      <c r="H8947" s="191"/>
      <c r="I8947" s="191"/>
      <c r="J8947" s="191"/>
      <c r="K8947" s="191"/>
      <c r="L8947" s="191"/>
      <c r="M8947" s="191"/>
      <c r="N8947" s="191"/>
    </row>
    <row r="8948" spans="1:14" s="434" customFormat="1">
      <c r="A8948" s="191"/>
      <c r="B8948" s="191"/>
      <c r="C8948" s="63"/>
      <c r="D8948" s="191"/>
      <c r="E8948" s="63"/>
      <c r="F8948" s="63"/>
      <c r="G8948" s="191"/>
      <c r="H8948" s="191"/>
      <c r="I8948" s="191"/>
      <c r="J8948" s="191"/>
      <c r="K8948" s="191"/>
      <c r="L8948" s="191"/>
      <c r="M8948" s="191"/>
      <c r="N8948" s="191"/>
    </row>
    <row r="8949" spans="1:14" s="434" customFormat="1">
      <c r="A8949" s="191"/>
      <c r="B8949" s="191"/>
      <c r="C8949" s="63"/>
      <c r="D8949" s="191"/>
      <c r="E8949" s="63"/>
      <c r="F8949" s="63"/>
      <c r="G8949" s="191"/>
      <c r="H8949" s="191"/>
      <c r="I8949" s="191"/>
      <c r="J8949" s="191"/>
      <c r="K8949" s="191"/>
      <c r="L8949" s="191"/>
      <c r="M8949" s="191"/>
      <c r="N8949" s="191"/>
    </row>
    <row r="8950" spans="1:14" s="434" customFormat="1">
      <c r="A8950" s="191"/>
      <c r="B8950" s="191"/>
      <c r="C8950" s="63"/>
      <c r="D8950" s="191"/>
      <c r="E8950" s="63"/>
      <c r="F8950" s="63"/>
      <c r="G8950" s="191"/>
      <c r="H8950" s="191"/>
      <c r="I8950" s="191"/>
      <c r="J8950" s="191"/>
      <c r="K8950" s="191"/>
      <c r="L8950" s="191"/>
      <c r="M8950" s="191"/>
      <c r="N8950" s="191"/>
    </row>
    <row r="8951" spans="1:14" s="434" customFormat="1">
      <c r="A8951" s="191"/>
      <c r="B8951" s="191"/>
      <c r="C8951" s="63"/>
      <c r="D8951" s="191"/>
      <c r="E8951" s="63"/>
      <c r="F8951" s="63"/>
      <c r="G8951" s="191"/>
      <c r="H8951" s="191"/>
      <c r="I8951" s="191"/>
      <c r="J8951" s="191"/>
      <c r="K8951" s="191"/>
      <c r="L8951" s="191"/>
      <c r="M8951" s="191"/>
      <c r="N8951" s="191"/>
    </row>
    <row r="8952" spans="1:14" s="434" customFormat="1">
      <c r="A8952" s="191"/>
      <c r="B8952" s="191"/>
      <c r="C8952" s="63"/>
      <c r="D8952" s="191"/>
      <c r="E8952" s="63"/>
      <c r="F8952" s="63"/>
      <c r="G8952" s="191"/>
      <c r="H8952" s="191"/>
      <c r="I8952" s="191"/>
      <c r="J8952" s="191"/>
      <c r="K8952" s="191"/>
      <c r="L8952" s="191"/>
      <c r="M8952" s="191"/>
      <c r="N8952" s="191"/>
    </row>
    <row r="8953" spans="1:14" s="434" customFormat="1">
      <c r="A8953" s="191"/>
      <c r="B8953" s="191"/>
      <c r="C8953" s="63"/>
      <c r="D8953" s="191"/>
      <c r="E8953" s="63"/>
      <c r="F8953" s="63"/>
      <c r="G8953" s="191"/>
      <c r="H8953" s="191"/>
      <c r="I8953" s="191"/>
      <c r="J8953" s="191"/>
      <c r="K8953" s="191"/>
      <c r="L8953" s="191"/>
      <c r="M8953" s="191"/>
      <c r="N8953" s="191"/>
    </row>
    <row r="8954" spans="1:14" s="434" customFormat="1">
      <c r="A8954" s="191"/>
      <c r="B8954" s="191"/>
      <c r="C8954" s="63"/>
      <c r="D8954" s="191"/>
      <c r="E8954" s="63"/>
      <c r="F8954" s="63"/>
      <c r="G8954" s="191"/>
      <c r="H8954" s="191"/>
      <c r="I8954" s="191"/>
      <c r="J8954" s="191"/>
      <c r="K8954" s="191"/>
      <c r="L8954" s="191"/>
      <c r="M8954" s="191"/>
      <c r="N8954" s="191"/>
    </row>
    <row r="8955" spans="1:14" s="434" customFormat="1">
      <c r="A8955" s="191"/>
      <c r="B8955" s="191"/>
      <c r="C8955" s="63"/>
      <c r="D8955" s="191"/>
      <c r="E8955" s="63"/>
      <c r="F8955" s="63"/>
      <c r="G8955" s="191"/>
      <c r="H8955" s="191"/>
      <c r="I8955" s="191"/>
      <c r="J8955" s="191"/>
      <c r="K8955" s="191"/>
      <c r="L8955" s="191"/>
      <c r="M8955" s="191"/>
      <c r="N8955" s="191"/>
    </row>
    <row r="8956" spans="1:14" s="434" customFormat="1">
      <c r="A8956" s="191"/>
      <c r="B8956" s="191"/>
      <c r="C8956" s="63"/>
      <c r="D8956" s="191"/>
      <c r="E8956" s="63"/>
      <c r="F8956" s="63"/>
      <c r="G8956" s="191"/>
      <c r="H8956" s="191"/>
      <c r="I8956" s="191"/>
      <c r="J8956" s="191"/>
      <c r="K8956" s="191"/>
      <c r="L8956" s="191"/>
      <c r="M8956" s="191"/>
      <c r="N8956" s="191"/>
    </row>
    <row r="8957" spans="1:14" s="434" customFormat="1">
      <c r="A8957" s="191"/>
      <c r="B8957" s="191"/>
      <c r="C8957" s="63"/>
      <c r="D8957" s="191"/>
      <c r="E8957" s="63"/>
      <c r="F8957" s="63"/>
      <c r="G8957" s="191"/>
      <c r="H8957" s="191"/>
      <c r="I8957" s="191"/>
      <c r="J8957" s="191"/>
      <c r="K8957" s="191"/>
      <c r="L8957" s="191"/>
      <c r="M8957" s="191"/>
      <c r="N8957" s="191"/>
    </row>
    <row r="8958" spans="1:14" s="434" customFormat="1">
      <c r="A8958" s="191"/>
      <c r="B8958" s="191"/>
      <c r="C8958" s="63"/>
      <c r="D8958" s="191"/>
      <c r="E8958" s="63"/>
      <c r="F8958" s="63"/>
      <c r="G8958" s="191"/>
      <c r="H8958" s="191"/>
      <c r="I8958" s="191"/>
      <c r="J8958" s="191"/>
      <c r="K8958" s="191"/>
      <c r="L8958" s="191"/>
      <c r="M8958" s="191"/>
      <c r="N8958" s="191"/>
    </row>
    <row r="8959" spans="1:14" s="434" customFormat="1">
      <c r="A8959" s="191"/>
      <c r="B8959" s="191"/>
      <c r="C8959" s="63"/>
      <c r="D8959" s="191"/>
      <c r="E8959" s="63"/>
      <c r="F8959" s="63"/>
      <c r="G8959" s="191"/>
      <c r="H8959" s="191"/>
      <c r="I8959" s="191"/>
      <c r="J8959" s="191"/>
      <c r="K8959" s="191"/>
      <c r="L8959" s="191"/>
      <c r="M8959" s="191"/>
      <c r="N8959" s="191"/>
    </row>
    <row r="8960" spans="1:14" s="434" customFormat="1">
      <c r="A8960" s="191"/>
      <c r="B8960" s="191"/>
      <c r="C8960" s="63"/>
      <c r="D8960" s="191"/>
      <c r="E8960" s="63"/>
      <c r="F8960" s="63"/>
      <c r="G8960" s="191"/>
      <c r="H8960" s="191"/>
      <c r="I8960" s="191"/>
      <c r="J8960" s="191"/>
      <c r="K8960" s="191"/>
      <c r="L8960" s="191"/>
      <c r="M8960" s="191"/>
      <c r="N8960" s="191"/>
    </row>
    <row r="8961" spans="1:14" s="434" customFormat="1">
      <c r="A8961" s="191"/>
      <c r="B8961" s="191"/>
      <c r="C8961" s="63"/>
      <c r="D8961" s="191"/>
      <c r="E8961" s="63"/>
      <c r="F8961" s="63"/>
      <c r="G8961" s="191"/>
      <c r="H8961" s="191"/>
      <c r="I8961" s="191"/>
      <c r="J8961" s="191"/>
      <c r="K8961" s="191"/>
      <c r="L8961" s="191"/>
      <c r="M8961" s="191"/>
      <c r="N8961" s="191"/>
    </row>
    <row r="8962" spans="1:14" s="434" customFormat="1">
      <c r="A8962" s="191"/>
      <c r="B8962" s="191"/>
      <c r="C8962" s="63"/>
      <c r="D8962" s="191"/>
      <c r="E8962" s="63"/>
      <c r="F8962" s="63"/>
      <c r="G8962" s="191"/>
      <c r="H8962" s="191"/>
      <c r="I8962" s="191"/>
      <c r="J8962" s="191"/>
      <c r="K8962" s="191"/>
      <c r="L8962" s="191"/>
      <c r="M8962" s="191"/>
      <c r="N8962" s="191"/>
    </row>
    <row r="8963" spans="1:14" s="434" customFormat="1">
      <c r="A8963" s="191"/>
      <c r="B8963" s="191"/>
      <c r="C8963" s="63"/>
      <c r="D8963" s="191"/>
      <c r="E8963" s="63"/>
      <c r="F8963" s="63"/>
      <c r="G8963" s="191"/>
      <c r="H8963" s="191"/>
      <c r="I8963" s="191"/>
      <c r="J8963" s="191"/>
      <c r="K8963" s="191"/>
      <c r="L8963" s="191"/>
      <c r="M8963" s="191"/>
      <c r="N8963" s="191"/>
    </row>
    <row r="8964" spans="1:14" s="434" customFormat="1">
      <c r="A8964" s="191"/>
      <c r="B8964" s="191"/>
      <c r="C8964" s="63"/>
      <c r="D8964" s="191"/>
      <c r="E8964" s="63"/>
      <c r="F8964" s="63"/>
      <c r="G8964" s="191"/>
      <c r="H8964" s="191"/>
      <c r="I8964" s="191"/>
      <c r="J8964" s="191"/>
      <c r="K8964" s="191"/>
      <c r="L8964" s="191"/>
      <c r="M8964" s="191"/>
      <c r="N8964" s="191"/>
    </row>
    <row r="8965" spans="1:14" s="434" customFormat="1">
      <c r="A8965" s="191"/>
      <c r="B8965" s="191"/>
      <c r="C8965" s="63"/>
      <c r="D8965" s="191"/>
      <c r="E8965" s="63"/>
      <c r="F8965" s="63"/>
      <c r="G8965" s="191"/>
      <c r="H8965" s="191"/>
      <c r="I8965" s="191"/>
      <c r="J8965" s="191"/>
      <c r="K8965" s="191"/>
      <c r="L8965" s="191"/>
      <c r="M8965" s="191"/>
      <c r="N8965" s="191"/>
    </row>
    <row r="8966" spans="1:14" s="434" customFormat="1">
      <c r="A8966" s="191"/>
      <c r="B8966" s="191"/>
      <c r="C8966" s="63"/>
      <c r="D8966" s="191"/>
      <c r="E8966" s="63"/>
      <c r="F8966" s="63"/>
      <c r="G8966" s="191"/>
      <c r="H8966" s="191"/>
      <c r="I8966" s="191"/>
      <c r="J8966" s="191"/>
      <c r="K8966" s="191"/>
      <c r="L8966" s="191"/>
      <c r="M8966" s="191"/>
      <c r="N8966" s="191"/>
    </row>
    <row r="8967" spans="1:14" s="434" customFormat="1">
      <c r="A8967" s="191"/>
      <c r="B8967" s="191"/>
      <c r="C8967" s="63"/>
      <c r="D8967" s="191"/>
      <c r="E8967" s="63"/>
      <c r="F8967" s="63"/>
      <c r="G8967" s="191"/>
      <c r="H8967" s="191"/>
      <c r="I8967" s="191"/>
      <c r="J8967" s="191"/>
      <c r="K8967" s="191"/>
      <c r="L8967" s="191"/>
      <c r="M8967" s="191"/>
      <c r="N8967" s="191"/>
    </row>
    <row r="8968" spans="1:14" s="434" customFormat="1">
      <c r="A8968" s="191"/>
      <c r="B8968" s="191"/>
      <c r="C8968" s="63"/>
      <c r="D8968" s="191"/>
      <c r="E8968" s="63"/>
      <c r="F8968" s="63"/>
      <c r="G8968" s="191"/>
      <c r="H8968" s="191"/>
      <c r="I8968" s="191"/>
      <c r="J8968" s="191"/>
      <c r="K8968" s="191"/>
      <c r="L8968" s="191"/>
      <c r="M8968" s="191"/>
      <c r="N8968" s="191"/>
    </row>
    <row r="8969" spans="1:14" s="434" customFormat="1">
      <c r="A8969" s="191"/>
      <c r="B8969" s="191"/>
      <c r="C8969" s="63"/>
      <c r="D8969" s="191"/>
      <c r="E8969" s="63"/>
      <c r="F8969" s="63"/>
      <c r="G8969" s="191"/>
      <c r="H8969" s="191"/>
      <c r="I8969" s="191"/>
      <c r="J8969" s="191"/>
      <c r="K8969" s="191"/>
      <c r="L8969" s="191"/>
      <c r="M8969" s="191"/>
      <c r="N8969" s="191"/>
    </row>
    <row r="8970" spans="1:14" s="434" customFormat="1">
      <c r="A8970" s="191"/>
      <c r="B8970" s="191"/>
      <c r="C8970" s="63"/>
      <c r="D8970" s="191"/>
      <c r="E8970" s="63"/>
      <c r="F8970" s="63"/>
      <c r="G8970" s="191"/>
      <c r="H8970" s="191"/>
      <c r="I8970" s="191"/>
      <c r="J8970" s="191"/>
      <c r="K8970" s="191"/>
      <c r="L8970" s="191"/>
      <c r="M8970" s="191"/>
      <c r="N8970" s="191"/>
    </row>
    <row r="8971" spans="1:14" s="434" customFormat="1">
      <c r="A8971" s="191"/>
      <c r="B8971" s="191"/>
      <c r="C8971" s="63"/>
      <c r="D8971" s="191"/>
      <c r="E8971" s="63"/>
      <c r="F8971" s="63"/>
      <c r="G8971" s="191"/>
      <c r="H8971" s="191"/>
      <c r="I8971" s="191"/>
      <c r="J8971" s="191"/>
      <c r="K8971" s="191"/>
      <c r="L8971" s="191"/>
      <c r="M8971" s="191"/>
      <c r="N8971" s="191"/>
    </row>
    <row r="8972" spans="1:14" s="434" customFormat="1">
      <c r="A8972" s="191"/>
      <c r="B8972" s="191"/>
      <c r="C8972" s="63"/>
      <c r="D8972" s="191"/>
      <c r="E8972" s="63"/>
      <c r="F8972" s="63"/>
      <c r="G8972" s="191"/>
      <c r="H8972" s="191"/>
      <c r="I8972" s="191"/>
      <c r="J8972" s="191"/>
      <c r="K8972" s="191"/>
      <c r="L8972" s="191"/>
      <c r="M8972" s="191"/>
      <c r="N8972" s="191"/>
    </row>
    <row r="8973" spans="1:14" s="434" customFormat="1">
      <c r="A8973" s="191"/>
      <c r="B8973" s="191"/>
      <c r="C8973" s="63"/>
      <c r="D8973" s="191"/>
      <c r="E8973" s="63"/>
      <c r="F8973" s="63"/>
      <c r="G8973" s="191"/>
      <c r="H8973" s="191"/>
      <c r="I8973" s="191"/>
      <c r="J8973" s="191"/>
      <c r="K8973" s="191"/>
      <c r="L8973" s="191"/>
      <c r="M8973" s="191"/>
      <c r="N8973" s="191"/>
    </row>
    <row r="8974" spans="1:14" s="434" customFormat="1">
      <c r="A8974" s="191"/>
      <c r="B8974" s="191"/>
      <c r="C8974" s="63"/>
      <c r="D8974" s="191"/>
      <c r="E8974" s="63"/>
      <c r="F8974" s="63"/>
      <c r="G8974" s="191"/>
      <c r="H8974" s="191"/>
      <c r="I8974" s="191"/>
      <c r="J8974" s="191"/>
      <c r="K8974" s="191"/>
      <c r="L8974" s="191"/>
      <c r="M8974" s="191"/>
      <c r="N8974" s="191"/>
    </row>
    <row r="8975" spans="1:14" s="434" customFormat="1">
      <c r="A8975" s="191"/>
      <c r="B8975" s="191"/>
      <c r="C8975" s="63"/>
      <c r="D8975" s="191"/>
      <c r="E8975" s="63"/>
      <c r="F8975" s="63"/>
      <c r="G8975" s="191"/>
      <c r="H8975" s="191"/>
      <c r="I8975" s="191"/>
      <c r="J8975" s="191"/>
      <c r="K8975" s="191"/>
      <c r="L8975" s="191"/>
      <c r="M8975" s="191"/>
      <c r="N8975" s="191"/>
    </row>
    <row r="8976" spans="1:14" s="434" customFormat="1">
      <c r="A8976" s="191"/>
      <c r="B8976" s="191"/>
      <c r="C8976" s="63"/>
      <c r="D8976" s="191"/>
      <c r="E8976" s="63"/>
      <c r="F8976" s="63"/>
      <c r="G8976" s="191"/>
      <c r="H8976" s="191"/>
      <c r="I8976" s="191"/>
      <c r="J8976" s="191"/>
      <c r="K8976" s="191"/>
      <c r="L8976" s="191"/>
      <c r="M8976" s="191"/>
      <c r="N8976" s="191"/>
    </row>
    <row r="8977" spans="1:14" s="434" customFormat="1">
      <c r="A8977" s="191"/>
      <c r="B8977" s="191"/>
      <c r="C8977" s="63"/>
      <c r="D8977" s="191"/>
      <c r="E8977" s="63"/>
      <c r="F8977" s="63"/>
      <c r="G8977" s="191"/>
      <c r="H8977" s="191"/>
      <c r="I8977" s="191"/>
      <c r="J8977" s="191"/>
      <c r="K8977" s="191"/>
      <c r="L8977" s="191"/>
      <c r="M8977" s="191"/>
      <c r="N8977" s="191"/>
    </row>
    <row r="8978" spans="1:14" s="434" customFormat="1">
      <c r="A8978" s="191"/>
      <c r="B8978" s="191"/>
      <c r="C8978" s="63"/>
      <c r="D8978" s="191"/>
      <c r="E8978" s="63"/>
      <c r="F8978" s="63"/>
      <c r="G8978" s="191"/>
      <c r="H8978" s="191"/>
      <c r="I8978" s="191"/>
      <c r="J8978" s="191"/>
      <c r="K8978" s="191"/>
      <c r="L8978" s="191"/>
      <c r="M8978" s="191"/>
      <c r="N8978" s="191"/>
    </row>
    <row r="8979" spans="1:14" s="434" customFormat="1">
      <c r="A8979" s="191"/>
      <c r="B8979" s="191"/>
      <c r="C8979" s="63"/>
      <c r="D8979" s="191"/>
      <c r="E8979" s="63"/>
      <c r="F8979" s="63"/>
      <c r="G8979" s="191"/>
      <c r="H8979" s="191"/>
      <c r="I8979" s="191"/>
      <c r="J8979" s="191"/>
      <c r="K8979" s="191"/>
      <c r="L8979" s="191"/>
      <c r="M8979" s="191"/>
      <c r="N8979" s="191"/>
    </row>
    <row r="8980" spans="1:14" s="434" customFormat="1">
      <c r="A8980" s="191"/>
      <c r="B8980" s="191"/>
      <c r="C8980" s="63"/>
      <c r="D8980" s="191"/>
      <c r="E8980" s="63"/>
      <c r="F8980" s="63"/>
      <c r="G8980" s="191"/>
      <c r="H8980" s="191"/>
      <c r="I8980" s="191"/>
      <c r="J8980" s="191"/>
      <c r="K8980" s="191"/>
      <c r="L8980" s="191"/>
      <c r="M8980" s="191"/>
      <c r="N8980" s="191"/>
    </row>
    <row r="8981" spans="1:14" s="434" customFormat="1">
      <c r="A8981" s="191"/>
      <c r="B8981" s="191"/>
      <c r="C8981" s="63"/>
      <c r="D8981" s="191"/>
      <c r="E8981" s="63"/>
      <c r="F8981" s="63"/>
      <c r="G8981" s="191"/>
      <c r="H8981" s="191"/>
      <c r="I8981" s="191"/>
      <c r="J8981" s="191"/>
      <c r="K8981" s="191"/>
      <c r="L8981" s="191"/>
      <c r="M8981" s="191"/>
      <c r="N8981" s="191"/>
    </row>
    <row r="8982" spans="1:14" s="434" customFormat="1">
      <c r="A8982" s="191"/>
      <c r="B8982" s="191"/>
      <c r="C8982" s="63"/>
      <c r="D8982" s="191"/>
      <c r="E8982" s="63"/>
      <c r="F8982" s="63"/>
      <c r="G8982" s="191"/>
      <c r="H8982" s="191"/>
      <c r="I8982" s="191"/>
      <c r="J8982" s="191"/>
      <c r="K8982" s="191"/>
      <c r="L8982" s="191"/>
      <c r="M8982" s="191"/>
      <c r="N8982" s="191"/>
    </row>
    <row r="8983" spans="1:14" s="434" customFormat="1">
      <c r="A8983" s="191"/>
      <c r="B8983" s="191"/>
      <c r="C8983" s="63"/>
      <c r="D8983" s="191"/>
      <c r="E8983" s="63"/>
      <c r="F8983" s="63"/>
      <c r="G8983" s="191"/>
      <c r="H8983" s="191"/>
      <c r="I8983" s="191"/>
      <c r="J8983" s="191"/>
      <c r="K8983" s="191"/>
      <c r="L8983" s="191"/>
      <c r="M8983" s="191"/>
      <c r="N8983" s="191"/>
    </row>
    <row r="8984" spans="1:14" s="434" customFormat="1">
      <c r="A8984" s="191"/>
      <c r="B8984" s="191"/>
      <c r="C8984" s="63"/>
      <c r="D8984" s="191"/>
      <c r="E8984" s="63"/>
      <c r="F8984" s="63"/>
      <c r="G8984" s="191"/>
      <c r="H8984" s="191"/>
      <c r="I8984" s="191"/>
      <c r="J8984" s="191"/>
      <c r="K8984" s="191"/>
      <c r="L8984" s="191"/>
      <c r="M8984" s="191"/>
      <c r="N8984" s="191"/>
    </row>
    <row r="8985" spans="1:14" s="434" customFormat="1">
      <c r="A8985" s="191"/>
      <c r="B8985" s="191"/>
      <c r="C8985" s="63"/>
      <c r="D8985" s="191"/>
      <c r="E8985" s="63"/>
      <c r="F8985" s="63"/>
      <c r="G8985" s="191"/>
      <c r="H8985" s="191"/>
      <c r="I8985" s="191"/>
      <c r="J8985" s="191"/>
      <c r="K8985" s="191"/>
      <c r="L8985" s="191"/>
      <c r="M8985" s="191"/>
      <c r="N8985" s="191"/>
    </row>
    <row r="8986" spans="1:14" s="434" customFormat="1">
      <c r="A8986" s="191"/>
      <c r="B8986" s="191"/>
      <c r="C8986" s="63"/>
      <c r="D8986" s="191"/>
      <c r="E8986" s="63"/>
      <c r="F8986" s="63"/>
      <c r="G8986" s="191"/>
      <c r="H8986" s="191"/>
      <c r="I8986" s="191"/>
      <c r="J8986" s="191"/>
      <c r="K8986" s="191"/>
      <c r="L8986" s="191"/>
      <c r="M8986" s="191"/>
      <c r="N8986" s="191"/>
    </row>
    <row r="8987" spans="1:14" s="434" customFormat="1">
      <c r="A8987" s="191"/>
      <c r="B8987" s="191"/>
      <c r="C8987" s="63"/>
      <c r="D8987" s="191"/>
      <c r="E8987" s="63"/>
      <c r="F8987" s="63"/>
      <c r="G8987" s="191"/>
      <c r="H8987" s="191"/>
      <c r="I8987" s="191"/>
      <c r="J8987" s="191"/>
      <c r="K8987" s="191"/>
      <c r="L8987" s="191"/>
      <c r="M8987" s="191"/>
      <c r="N8987" s="191"/>
    </row>
    <row r="8988" spans="1:14" s="434" customFormat="1">
      <c r="A8988" s="191"/>
      <c r="B8988" s="191"/>
      <c r="C8988" s="63"/>
      <c r="D8988" s="191"/>
      <c r="E8988" s="63"/>
      <c r="F8988" s="63"/>
      <c r="G8988" s="191"/>
      <c r="H8988" s="191"/>
      <c r="I8988" s="191"/>
      <c r="J8988" s="191"/>
      <c r="K8988" s="191"/>
      <c r="L8988" s="191"/>
      <c r="M8988" s="191"/>
      <c r="N8988" s="191"/>
    </row>
    <row r="8989" spans="1:14" s="434" customFormat="1">
      <c r="A8989" s="191"/>
      <c r="B8989" s="191"/>
      <c r="C8989" s="63"/>
      <c r="D8989" s="191"/>
      <c r="E8989" s="63"/>
      <c r="F8989" s="63"/>
      <c r="G8989" s="191"/>
      <c r="H8989" s="191"/>
      <c r="I8989" s="191"/>
      <c r="J8989" s="191"/>
      <c r="K8989" s="191"/>
      <c r="L8989" s="191"/>
      <c r="M8989" s="191"/>
      <c r="N8989" s="191"/>
    </row>
    <row r="8990" spans="1:14" s="434" customFormat="1">
      <c r="A8990" s="191"/>
      <c r="B8990" s="191"/>
      <c r="C8990" s="63"/>
      <c r="D8990" s="191"/>
      <c r="E8990" s="63"/>
      <c r="F8990" s="63"/>
      <c r="G8990" s="191"/>
      <c r="H8990" s="191"/>
      <c r="I8990" s="191"/>
      <c r="J8990" s="191"/>
      <c r="K8990" s="191"/>
      <c r="L8990" s="191"/>
      <c r="M8990" s="191"/>
      <c r="N8990" s="191"/>
    </row>
    <row r="8991" spans="1:14" s="434" customFormat="1">
      <c r="A8991" s="191"/>
      <c r="B8991" s="191"/>
      <c r="C8991" s="63"/>
      <c r="D8991" s="191"/>
      <c r="E8991" s="63"/>
      <c r="F8991" s="63"/>
      <c r="G8991" s="191"/>
      <c r="H8991" s="191"/>
      <c r="I8991" s="191"/>
      <c r="J8991" s="191"/>
      <c r="K8991" s="191"/>
      <c r="L8991" s="191"/>
      <c r="M8991" s="191"/>
      <c r="N8991" s="191"/>
    </row>
    <row r="8992" spans="1:14" s="434" customFormat="1">
      <c r="A8992" s="191"/>
      <c r="B8992" s="191"/>
      <c r="C8992" s="63"/>
      <c r="D8992" s="191"/>
      <c r="E8992" s="63"/>
      <c r="F8992" s="63"/>
      <c r="G8992" s="191"/>
      <c r="H8992" s="191"/>
      <c r="I8992" s="191"/>
      <c r="J8992" s="191"/>
      <c r="K8992" s="191"/>
      <c r="L8992" s="191"/>
      <c r="M8992" s="191"/>
      <c r="N8992" s="191"/>
    </row>
    <row r="8993" spans="1:14" s="434" customFormat="1">
      <c r="A8993" s="191"/>
      <c r="B8993" s="191"/>
      <c r="C8993" s="63"/>
      <c r="D8993" s="191"/>
      <c r="E8993" s="63"/>
      <c r="F8993" s="63"/>
      <c r="G8993" s="191"/>
      <c r="H8993" s="191"/>
      <c r="I8993" s="191"/>
      <c r="J8993" s="191"/>
      <c r="K8993" s="191"/>
      <c r="L8993" s="191"/>
      <c r="M8993" s="191"/>
      <c r="N8993" s="191"/>
    </row>
    <row r="8994" spans="1:14" s="434" customFormat="1">
      <c r="A8994" s="191"/>
      <c r="B8994" s="191"/>
      <c r="C8994" s="63"/>
      <c r="D8994" s="191"/>
      <c r="E8994" s="63"/>
      <c r="F8994" s="63"/>
      <c r="G8994" s="191"/>
      <c r="H8994" s="191"/>
      <c r="I8994" s="191"/>
      <c r="J8994" s="191"/>
      <c r="K8994" s="191"/>
      <c r="L8994" s="191"/>
      <c r="M8994" s="191"/>
      <c r="N8994" s="191"/>
    </row>
    <row r="8995" spans="1:14" s="434" customFormat="1">
      <c r="A8995" s="191"/>
      <c r="B8995" s="191"/>
      <c r="C8995" s="63"/>
      <c r="D8995" s="191"/>
      <c r="E8995" s="63"/>
      <c r="F8995" s="63"/>
      <c r="G8995" s="191"/>
      <c r="H8995" s="191"/>
      <c r="I8995" s="191"/>
      <c r="J8995" s="191"/>
      <c r="K8995" s="191"/>
      <c r="L8995" s="191"/>
      <c r="M8995" s="191"/>
      <c r="N8995" s="191"/>
    </row>
    <row r="8996" spans="1:14" s="434" customFormat="1">
      <c r="A8996" s="191"/>
      <c r="B8996" s="191"/>
      <c r="C8996" s="63"/>
      <c r="D8996" s="191"/>
      <c r="E8996" s="63"/>
      <c r="F8996" s="63"/>
      <c r="G8996" s="191"/>
      <c r="H8996" s="191"/>
      <c r="I8996" s="191"/>
      <c r="J8996" s="191"/>
      <c r="K8996" s="191"/>
      <c r="L8996" s="191"/>
      <c r="M8996" s="191"/>
      <c r="N8996" s="191"/>
    </row>
    <row r="8997" spans="1:14" s="434" customFormat="1">
      <c r="A8997" s="191"/>
      <c r="B8997" s="191"/>
      <c r="C8997" s="63"/>
      <c r="D8997" s="191"/>
      <c r="E8997" s="63"/>
      <c r="F8997" s="63"/>
      <c r="G8997" s="191"/>
      <c r="H8997" s="191"/>
      <c r="I8997" s="191"/>
      <c r="J8997" s="191"/>
      <c r="K8997" s="191"/>
      <c r="L8997" s="191"/>
      <c r="M8997" s="191"/>
      <c r="N8997" s="191"/>
    </row>
    <row r="8998" spans="1:14" s="434" customFormat="1">
      <c r="A8998" s="191"/>
      <c r="B8998" s="191"/>
      <c r="C8998" s="63"/>
      <c r="D8998" s="191"/>
      <c r="E8998" s="63"/>
      <c r="F8998" s="63"/>
      <c r="G8998" s="191"/>
      <c r="H8998" s="191"/>
      <c r="I8998" s="191"/>
      <c r="J8998" s="191"/>
      <c r="K8998" s="191"/>
      <c r="L8998" s="191"/>
      <c r="M8998" s="191"/>
      <c r="N8998" s="191"/>
    </row>
    <row r="8999" spans="1:14" s="434" customFormat="1">
      <c r="A8999" s="191"/>
      <c r="B8999" s="191"/>
      <c r="C8999" s="63"/>
      <c r="D8999" s="191"/>
      <c r="E8999" s="63"/>
      <c r="F8999" s="63"/>
      <c r="G8999" s="191"/>
      <c r="H8999" s="191"/>
      <c r="I8999" s="191"/>
      <c r="J8999" s="191"/>
      <c r="K8999" s="191"/>
      <c r="L8999" s="191"/>
      <c r="M8999" s="191"/>
      <c r="N8999" s="191"/>
    </row>
    <row r="9000" spans="1:14" s="434" customFormat="1">
      <c r="A9000" s="191"/>
      <c r="B9000" s="191"/>
      <c r="C9000" s="63"/>
      <c r="D9000" s="191"/>
      <c r="E9000" s="63"/>
      <c r="F9000" s="63"/>
      <c r="G9000" s="191"/>
      <c r="H9000" s="191"/>
      <c r="I9000" s="191"/>
      <c r="J9000" s="191"/>
      <c r="K9000" s="191"/>
      <c r="L9000" s="191"/>
      <c r="M9000" s="191"/>
      <c r="N9000" s="191"/>
    </row>
    <row r="9001" spans="1:14" s="434" customFormat="1">
      <c r="A9001" s="191"/>
      <c r="B9001" s="191"/>
      <c r="C9001" s="63"/>
      <c r="D9001" s="191"/>
      <c r="E9001" s="63"/>
      <c r="F9001" s="63"/>
      <c r="G9001" s="191"/>
      <c r="H9001" s="191"/>
      <c r="I9001" s="191"/>
      <c r="J9001" s="191"/>
      <c r="K9001" s="191"/>
      <c r="L9001" s="191"/>
      <c r="M9001" s="191"/>
      <c r="N9001" s="191"/>
    </row>
    <row r="9002" spans="1:14" s="434" customFormat="1">
      <c r="A9002" s="191"/>
      <c r="B9002" s="191"/>
      <c r="C9002" s="63"/>
      <c r="D9002" s="191"/>
      <c r="E9002" s="63"/>
      <c r="F9002" s="63"/>
      <c r="G9002" s="191"/>
      <c r="H9002" s="191"/>
      <c r="I9002" s="191"/>
      <c r="J9002" s="191"/>
      <c r="K9002" s="191"/>
      <c r="L9002" s="191"/>
      <c r="M9002" s="191"/>
      <c r="N9002" s="191"/>
    </row>
    <row r="9003" spans="1:14" s="434" customFormat="1">
      <c r="A9003" s="191"/>
      <c r="B9003" s="191"/>
      <c r="C9003" s="63"/>
      <c r="D9003" s="191"/>
      <c r="E9003" s="63"/>
      <c r="F9003" s="63"/>
      <c r="G9003" s="191"/>
      <c r="H9003" s="191"/>
      <c r="I9003" s="191"/>
      <c r="J9003" s="191"/>
      <c r="K9003" s="191"/>
      <c r="L9003" s="191"/>
      <c r="M9003" s="191"/>
      <c r="N9003" s="191"/>
    </row>
    <row r="9004" spans="1:14" s="434" customFormat="1">
      <c r="A9004" s="191"/>
      <c r="B9004" s="191"/>
      <c r="C9004" s="63"/>
      <c r="D9004" s="191"/>
      <c r="E9004" s="63"/>
      <c r="F9004" s="63"/>
      <c r="G9004" s="191"/>
      <c r="H9004" s="191"/>
      <c r="I9004" s="191"/>
      <c r="J9004" s="191"/>
      <c r="K9004" s="191"/>
      <c r="L9004" s="191"/>
      <c r="M9004" s="191"/>
      <c r="N9004" s="191"/>
    </row>
    <row r="9005" spans="1:14" s="434" customFormat="1">
      <c r="A9005" s="191"/>
      <c r="B9005" s="191"/>
      <c r="C9005" s="63"/>
      <c r="D9005" s="191"/>
      <c r="E9005" s="63"/>
      <c r="F9005" s="63"/>
      <c r="G9005" s="191"/>
      <c r="H9005" s="191"/>
      <c r="I9005" s="191"/>
      <c r="J9005" s="191"/>
      <c r="K9005" s="191"/>
      <c r="L9005" s="191"/>
      <c r="M9005" s="191"/>
      <c r="N9005" s="191"/>
    </row>
    <row r="9006" spans="1:14" s="434" customFormat="1">
      <c r="A9006" s="191"/>
      <c r="B9006" s="191"/>
      <c r="C9006" s="63"/>
      <c r="D9006" s="191"/>
      <c r="E9006" s="63"/>
      <c r="F9006" s="63"/>
      <c r="G9006" s="191"/>
      <c r="H9006" s="191"/>
      <c r="I9006" s="191"/>
      <c r="J9006" s="191"/>
      <c r="K9006" s="191"/>
      <c r="L9006" s="191"/>
      <c r="M9006" s="191"/>
      <c r="N9006" s="191"/>
    </row>
    <row r="9007" spans="1:14" s="434" customFormat="1">
      <c r="A9007" s="191"/>
      <c r="B9007" s="191"/>
      <c r="C9007" s="63"/>
      <c r="D9007" s="191"/>
      <c r="E9007" s="63"/>
      <c r="F9007" s="63"/>
      <c r="G9007" s="191"/>
      <c r="H9007" s="191"/>
      <c r="I9007" s="191"/>
      <c r="J9007" s="191"/>
      <c r="K9007" s="191"/>
      <c r="L9007" s="191"/>
      <c r="M9007" s="191"/>
      <c r="N9007" s="191"/>
    </row>
    <row r="9008" spans="1:14" s="434" customFormat="1">
      <c r="A9008" s="191"/>
      <c r="B9008" s="191"/>
      <c r="C9008" s="63"/>
      <c r="D9008" s="191"/>
      <c r="E9008" s="63"/>
      <c r="F9008" s="63"/>
      <c r="G9008" s="191"/>
      <c r="H9008" s="191"/>
      <c r="I9008" s="191"/>
      <c r="J9008" s="191"/>
      <c r="K9008" s="191"/>
      <c r="L9008" s="191"/>
      <c r="M9008" s="191"/>
      <c r="N9008" s="191"/>
    </row>
    <row r="9009" spans="1:14" s="434" customFormat="1">
      <c r="A9009" s="191"/>
      <c r="B9009" s="191"/>
      <c r="C9009" s="63"/>
      <c r="D9009" s="191"/>
      <c r="E9009" s="63"/>
      <c r="F9009" s="63"/>
      <c r="G9009" s="191"/>
      <c r="H9009" s="191"/>
      <c r="I9009" s="191"/>
      <c r="J9009" s="191"/>
      <c r="K9009" s="191"/>
      <c r="L9009" s="191"/>
      <c r="M9009" s="191"/>
      <c r="N9009" s="191"/>
    </row>
    <row r="9010" spans="1:14" s="434" customFormat="1">
      <c r="A9010" s="191"/>
      <c r="B9010" s="191"/>
      <c r="C9010" s="63"/>
      <c r="D9010" s="191"/>
      <c r="E9010" s="63"/>
      <c r="F9010" s="63"/>
      <c r="G9010" s="191"/>
      <c r="H9010" s="191"/>
      <c r="I9010" s="191"/>
      <c r="J9010" s="191"/>
      <c r="K9010" s="191"/>
      <c r="L9010" s="191"/>
      <c r="M9010" s="191"/>
      <c r="N9010" s="191"/>
    </row>
    <row r="9011" spans="1:14" s="434" customFormat="1">
      <c r="A9011" s="191"/>
      <c r="B9011" s="191"/>
      <c r="C9011" s="63"/>
      <c r="D9011" s="191"/>
      <c r="E9011" s="63"/>
      <c r="F9011" s="63"/>
      <c r="G9011" s="191"/>
      <c r="H9011" s="191"/>
      <c r="I9011" s="191"/>
      <c r="J9011" s="191"/>
      <c r="K9011" s="191"/>
      <c r="L9011" s="191"/>
      <c r="M9011" s="191"/>
      <c r="N9011" s="191"/>
    </row>
    <row r="9012" spans="1:14" s="434" customFormat="1">
      <c r="A9012" s="191"/>
      <c r="B9012" s="191"/>
      <c r="C9012" s="63"/>
      <c r="D9012" s="191"/>
      <c r="E9012" s="63"/>
      <c r="F9012" s="63"/>
      <c r="G9012" s="191"/>
      <c r="H9012" s="191"/>
      <c r="I9012" s="191"/>
      <c r="J9012" s="191"/>
      <c r="K9012" s="191"/>
      <c r="L9012" s="191"/>
      <c r="M9012" s="191"/>
      <c r="N9012" s="191"/>
    </row>
    <row r="9013" spans="1:14" s="434" customFormat="1">
      <c r="A9013" s="191"/>
      <c r="B9013" s="191"/>
      <c r="C9013" s="63"/>
      <c r="D9013" s="191"/>
      <c r="E9013" s="63"/>
      <c r="F9013" s="63"/>
      <c r="G9013" s="191"/>
      <c r="H9013" s="191"/>
      <c r="I9013" s="191"/>
      <c r="J9013" s="191"/>
      <c r="K9013" s="191"/>
      <c r="L9013" s="191"/>
      <c r="M9013" s="191"/>
      <c r="N9013" s="191"/>
    </row>
    <row r="9014" spans="1:14" s="434" customFormat="1">
      <c r="A9014" s="191"/>
      <c r="B9014" s="191"/>
      <c r="C9014" s="63"/>
      <c r="D9014" s="191"/>
      <c r="E9014" s="63"/>
      <c r="F9014" s="63"/>
      <c r="G9014" s="191"/>
      <c r="H9014" s="191"/>
      <c r="I9014" s="191"/>
      <c r="J9014" s="191"/>
      <c r="K9014" s="191"/>
      <c r="L9014" s="191"/>
      <c r="M9014" s="191"/>
      <c r="N9014" s="191"/>
    </row>
    <row r="9015" spans="1:14" s="434" customFormat="1">
      <c r="A9015" s="191"/>
      <c r="B9015" s="191"/>
      <c r="C9015" s="63"/>
      <c r="D9015" s="191"/>
      <c r="E9015" s="63"/>
      <c r="F9015" s="63"/>
      <c r="G9015" s="191"/>
      <c r="H9015" s="191"/>
      <c r="I9015" s="191"/>
      <c r="J9015" s="191"/>
      <c r="K9015" s="191"/>
      <c r="L9015" s="191"/>
      <c r="M9015" s="191"/>
      <c r="N9015" s="191"/>
    </row>
    <row r="9016" spans="1:14" s="434" customFormat="1">
      <c r="A9016" s="191"/>
      <c r="B9016" s="191"/>
      <c r="C9016" s="63"/>
      <c r="D9016" s="191"/>
      <c r="E9016" s="63"/>
      <c r="F9016" s="63"/>
      <c r="G9016" s="191"/>
      <c r="H9016" s="191"/>
      <c r="I9016" s="191"/>
      <c r="J9016" s="191"/>
      <c r="K9016" s="191"/>
      <c r="L9016" s="191"/>
      <c r="M9016" s="191"/>
      <c r="N9016" s="191"/>
    </row>
    <row r="9017" spans="1:14" s="434" customFormat="1">
      <c r="A9017" s="191"/>
      <c r="B9017" s="191"/>
      <c r="C9017" s="63"/>
      <c r="D9017" s="191"/>
      <c r="E9017" s="63"/>
      <c r="F9017" s="63"/>
      <c r="G9017" s="191"/>
      <c r="H9017" s="191"/>
      <c r="I9017" s="191"/>
      <c r="J9017" s="191"/>
      <c r="K9017" s="191"/>
      <c r="L9017" s="191"/>
      <c r="M9017" s="191"/>
      <c r="N9017" s="191"/>
    </row>
    <row r="9018" spans="1:14" s="434" customFormat="1">
      <c r="A9018" s="191"/>
      <c r="B9018" s="191"/>
      <c r="C9018" s="63"/>
      <c r="D9018" s="191"/>
      <c r="E9018" s="63"/>
      <c r="F9018" s="63"/>
      <c r="G9018" s="191"/>
      <c r="H9018" s="191"/>
      <c r="I9018" s="191"/>
      <c r="J9018" s="191"/>
      <c r="K9018" s="191"/>
      <c r="L9018" s="191"/>
      <c r="M9018" s="191"/>
      <c r="N9018" s="191"/>
    </row>
    <row r="9019" spans="1:14" s="434" customFormat="1">
      <c r="A9019" s="191"/>
      <c r="B9019" s="191"/>
      <c r="C9019" s="63"/>
      <c r="D9019" s="191"/>
      <c r="E9019" s="63"/>
      <c r="F9019" s="63"/>
      <c r="G9019" s="191"/>
      <c r="H9019" s="191"/>
      <c r="I9019" s="191"/>
      <c r="J9019" s="191"/>
      <c r="K9019" s="191"/>
      <c r="L9019" s="191"/>
      <c r="M9019" s="191"/>
      <c r="N9019" s="191"/>
    </row>
    <row r="9020" spans="1:14" s="434" customFormat="1">
      <c r="A9020" s="191"/>
      <c r="B9020" s="191"/>
      <c r="C9020" s="63"/>
      <c r="D9020" s="191"/>
      <c r="E9020" s="63"/>
      <c r="F9020" s="63"/>
      <c r="G9020" s="191"/>
      <c r="H9020" s="191"/>
      <c r="I9020" s="191"/>
      <c r="J9020" s="191"/>
      <c r="K9020" s="191"/>
      <c r="L9020" s="191"/>
      <c r="M9020" s="191"/>
      <c r="N9020" s="191"/>
    </row>
    <row r="9021" spans="1:14" s="434" customFormat="1">
      <c r="A9021" s="191"/>
      <c r="B9021" s="191"/>
      <c r="C9021" s="63"/>
      <c r="D9021" s="191"/>
      <c r="E9021" s="63"/>
      <c r="F9021" s="63"/>
      <c r="G9021" s="191"/>
      <c r="H9021" s="191"/>
      <c r="I9021" s="191"/>
      <c r="J9021" s="191"/>
      <c r="K9021" s="191"/>
      <c r="L9021" s="191"/>
      <c r="M9021" s="191"/>
      <c r="N9021" s="191"/>
    </row>
    <row r="9022" spans="1:14" s="434" customFormat="1">
      <c r="A9022" s="191"/>
      <c r="B9022" s="191"/>
      <c r="C9022" s="63"/>
      <c r="D9022" s="191"/>
      <c r="E9022" s="63"/>
      <c r="F9022" s="63"/>
      <c r="G9022" s="191"/>
      <c r="H9022" s="191"/>
      <c r="I9022" s="191"/>
      <c r="J9022" s="191"/>
      <c r="K9022" s="191"/>
      <c r="L9022" s="191"/>
      <c r="M9022" s="191"/>
      <c r="N9022" s="191"/>
    </row>
    <row r="9023" spans="1:14" s="434" customFormat="1">
      <c r="A9023" s="191"/>
      <c r="B9023" s="191"/>
      <c r="C9023" s="63"/>
      <c r="D9023" s="191"/>
      <c r="E9023" s="63"/>
      <c r="F9023" s="63"/>
      <c r="G9023" s="191"/>
      <c r="H9023" s="191"/>
      <c r="I9023" s="191"/>
      <c r="J9023" s="191"/>
      <c r="K9023" s="191"/>
      <c r="L9023" s="191"/>
      <c r="M9023" s="191"/>
      <c r="N9023" s="191"/>
    </row>
    <row r="9024" spans="1:14" s="434" customFormat="1">
      <c r="A9024" s="191"/>
      <c r="B9024" s="191"/>
      <c r="C9024" s="63"/>
      <c r="D9024" s="191"/>
      <c r="E9024" s="63"/>
      <c r="F9024" s="63"/>
      <c r="G9024" s="191"/>
      <c r="H9024" s="191"/>
      <c r="I9024" s="191"/>
      <c r="J9024" s="191"/>
      <c r="K9024" s="191"/>
      <c r="L9024" s="191"/>
      <c r="M9024" s="191"/>
      <c r="N9024" s="191"/>
    </row>
    <row r="9025" spans="1:14" s="434" customFormat="1">
      <c r="A9025" s="191"/>
      <c r="B9025" s="191"/>
      <c r="C9025" s="63"/>
      <c r="D9025" s="191"/>
      <c r="E9025" s="63"/>
      <c r="F9025" s="63"/>
      <c r="G9025" s="191"/>
      <c r="H9025" s="191"/>
      <c r="I9025" s="191"/>
      <c r="J9025" s="191"/>
      <c r="K9025" s="191"/>
      <c r="L9025" s="191"/>
      <c r="M9025" s="191"/>
      <c r="N9025" s="191"/>
    </row>
    <row r="9026" spans="1:14" s="434" customFormat="1">
      <c r="A9026" s="191"/>
      <c r="B9026" s="191"/>
      <c r="C9026" s="63"/>
      <c r="D9026" s="191"/>
      <c r="E9026" s="63"/>
      <c r="F9026" s="63"/>
      <c r="G9026" s="191"/>
      <c r="H9026" s="191"/>
      <c r="I9026" s="191"/>
      <c r="J9026" s="191"/>
      <c r="K9026" s="191"/>
      <c r="L9026" s="191"/>
      <c r="M9026" s="191"/>
      <c r="N9026" s="191"/>
    </row>
    <row r="9027" spans="1:14" s="434" customFormat="1">
      <c r="A9027" s="191"/>
      <c r="B9027" s="191"/>
      <c r="C9027" s="63"/>
      <c r="D9027" s="191"/>
      <c r="E9027" s="63"/>
      <c r="F9027" s="63"/>
      <c r="G9027" s="191"/>
      <c r="H9027" s="191"/>
      <c r="I9027" s="191"/>
      <c r="J9027" s="191"/>
      <c r="K9027" s="191"/>
      <c r="L9027" s="191"/>
      <c r="M9027" s="191"/>
      <c r="N9027" s="191"/>
    </row>
    <row r="9028" spans="1:14" s="434" customFormat="1">
      <c r="A9028" s="191"/>
      <c r="B9028" s="191"/>
      <c r="C9028" s="63"/>
      <c r="D9028" s="191"/>
      <c r="E9028" s="63"/>
      <c r="F9028" s="63"/>
      <c r="G9028" s="191"/>
      <c r="H9028" s="191"/>
      <c r="I9028" s="191"/>
      <c r="J9028" s="191"/>
      <c r="K9028" s="191"/>
      <c r="L9028" s="191"/>
      <c r="M9028" s="191"/>
      <c r="N9028" s="191"/>
    </row>
    <row r="9029" spans="1:14" s="434" customFormat="1">
      <c r="A9029" s="191"/>
      <c r="B9029" s="191"/>
      <c r="C9029" s="63"/>
      <c r="D9029" s="191"/>
      <c r="E9029" s="63"/>
      <c r="F9029" s="63"/>
      <c r="G9029" s="191"/>
      <c r="H9029" s="191"/>
      <c r="I9029" s="191"/>
      <c r="J9029" s="191"/>
      <c r="K9029" s="191"/>
      <c r="L9029" s="191"/>
      <c r="M9029" s="191"/>
      <c r="N9029" s="191"/>
    </row>
    <row r="9030" spans="1:14" s="434" customFormat="1">
      <c r="A9030" s="191"/>
      <c r="B9030" s="191"/>
      <c r="C9030" s="63"/>
      <c r="D9030" s="191"/>
      <c r="E9030" s="63"/>
      <c r="F9030" s="63"/>
      <c r="G9030" s="191"/>
      <c r="H9030" s="191"/>
      <c r="I9030" s="191"/>
      <c r="J9030" s="191"/>
      <c r="K9030" s="191"/>
      <c r="L9030" s="191"/>
      <c r="M9030" s="191"/>
      <c r="N9030" s="191"/>
    </row>
    <row r="9031" spans="1:14" s="434" customFormat="1">
      <c r="A9031" s="191"/>
      <c r="B9031" s="191"/>
      <c r="C9031" s="63"/>
      <c r="D9031" s="191"/>
      <c r="E9031" s="63"/>
      <c r="F9031" s="63"/>
      <c r="G9031" s="191"/>
      <c r="H9031" s="191"/>
      <c r="I9031" s="191"/>
      <c r="J9031" s="191"/>
      <c r="K9031" s="191"/>
      <c r="L9031" s="191"/>
      <c r="M9031" s="191"/>
      <c r="N9031" s="191"/>
    </row>
    <row r="9032" spans="1:14" s="434" customFormat="1">
      <c r="A9032" s="191"/>
      <c r="B9032" s="191"/>
      <c r="C9032" s="63"/>
      <c r="D9032" s="191"/>
      <c r="E9032" s="63"/>
      <c r="F9032" s="63"/>
      <c r="G9032" s="191"/>
      <c r="H9032" s="191"/>
      <c r="I9032" s="191"/>
      <c r="J9032" s="191"/>
      <c r="K9032" s="191"/>
      <c r="L9032" s="191"/>
      <c r="M9032" s="191"/>
      <c r="N9032" s="191"/>
    </row>
    <row r="9033" spans="1:14" s="434" customFormat="1">
      <c r="A9033" s="191"/>
      <c r="B9033" s="191"/>
      <c r="C9033" s="63"/>
      <c r="D9033" s="191"/>
      <c r="E9033" s="63"/>
      <c r="F9033" s="63"/>
      <c r="G9033" s="191"/>
      <c r="H9033" s="191"/>
      <c r="I9033" s="191"/>
      <c r="J9033" s="191"/>
      <c r="K9033" s="191"/>
      <c r="L9033" s="191"/>
      <c r="M9033" s="191"/>
      <c r="N9033" s="191"/>
    </row>
    <row r="9034" spans="1:14" s="434" customFormat="1">
      <c r="A9034" s="191"/>
      <c r="B9034" s="191"/>
      <c r="C9034" s="63"/>
      <c r="D9034" s="191"/>
      <c r="E9034" s="63"/>
      <c r="F9034" s="63"/>
      <c r="G9034" s="191"/>
      <c r="H9034" s="191"/>
      <c r="I9034" s="191"/>
      <c r="J9034" s="191"/>
      <c r="K9034" s="191"/>
      <c r="L9034" s="191"/>
      <c r="M9034" s="191"/>
      <c r="N9034" s="191"/>
    </row>
    <row r="9035" spans="1:14" s="434" customFormat="1">
      <c r="A9035" s="191"/>
      <c r="B9035" s="191"/>
      <c r="C9035" s="63"/>
      <c r="D9035" s="191"/>
      <c r="E9035" s="63"/>
      <c r="F9035" s="63"/>
      <c r="G9035" s="191"/>
      <c r="H9035" s="191"/>
      <c r="I9035" s="191"/>
      <c r="J9035" s="191"/>
      <c r="K9035" s="191"/>
      <c r="L9035" s="191"/>
      <c r="M9035" s="191"/>
      <c r="N9035" s="191"/>
    </row>
    <row r="9036" spans="1:14" s="434" customFormat="1">
      <c r="A9036" s="191"/>
      <c r="B9036" s="191"/>
      <c r="C9036" s="63"/>
      <c r="D9036" s="191"/>
      <c r="E9036" s="63"/>
      <c r="F9036" s="63"/>
      <c r="G9036" s="191"/>
      <c r="H9036" s="191"/>
      <c r="I9036" s="191"/>
      <c r="J9036" s="191"/>
      <c r="K9036" s="191"/>
      <c r="L9036" s="191"/>
      <c r="M9036" s="191"/>
      <c r="N9036" s="191"/>
    </row>
    <row r="9037" spans="1:14" s="434" customFormat="1">
      <c r="A9037" s="191"/>
      <c r="B9037" s="191"/>
      <c r="C9037" s="63"/>
      <c r="D9037" s="191"/>
      <c r="E9037" s="63"/>
      <c r="F9037" s="63"/>
      <c r="G9037" s="191"/>
      <c r="H9037" s="191"/>
      <c r="I9037" s="191"/>
      <c r="J9037" s="191"/>
      <c r="K9037" s="191"/>
      <c r="L9037" s="191"/>
      <c r="M9037" s="191"/>
      <c r="N9037" s="191"/>
    </row>
    <row r="9038" spans="1:14" s="434" customFormat="1">
      <c r="A9038" s="191"/>
      <c r="B9038" s="191"/>
      <c r="C9038" s="63"/>
      <c r="D9038" s="191"/>
      <c r="E9038" s="63"/>
      <c r="F9038" s="63"/>
      <c r="G9038" s="191"/>
      <c r="H9038" s="191"/>
      <c r="I9038" s="191"/>
      <c r="J9038" s="191"/>
      <c r="K9038" s="191"/>
      <c r="L9038" s="191"/>
      <c r="M9038" s="191"/>
      <c r="N9038" s="191"/>
    </row>
    <row r="9039" spans="1:14" s="434" customFormat="1">
      <c r="A9039" s="191"/>
      <c r="B9039" s="191"/>
      <c r="C9039" s="63"/>
      <c r="D9039" s="191"/>
      <c r="E9039" s="63"/>
      <c r="F9039" s="63"/>
      <c r="G9039" s="191"/>
      <c r="H9039" s="191"/>
      <c r="I9039" s="191"/>
      <c r="J9039" s="191"/>
      <c r="K9039" s="191"/>
      <c r="L9039" s="191"/>
      <c r="M9039" s="191"/>
      <c r="N9039" s="191"/>
    </row>
    <row r="9040" spans="1:14" s="434" customFormat="1">
      <c r="A9040" s="191"/>
      <c r="B9040" s="191"/>
      <c r="C9040" s="63"/>
      <c r="D9040" s="191"/>
      <c r="E9040" s="63"/>
      <c r="F9040" s="63"/>
      <c r="G9040" s="191"/>
      <c r="H9040" s="191"/>
      <c r="I9040" s="191"/>
      <c r="J9040" s="191"/>
      <c r="K9040" s="191"/>
      <c r="L9040" s="191"/>
      <c r="M9040" s="191"/>
      <c r="N9040" s="191"/>
    </row>
    <row r="9041" spans="1:14" s="434" customFormat="1">
      <c r="A9041" s="191"/>
      <c r="B9041" s="191"/>
      <c r="C9041" s="63"/>
      <c r="D9041" s="191"/>
      <c r="E9041" s="63"/>
      <c r="F9041" s="63"/>
      <c r="G9041" s="191"/>
      <c r="H9041" s="191"/>
      <c r="I9041" s="191"/>
      <c r="J9041" s="191"/>
      <c r="K9041" s="191"/>
      <c r="L9041" s="191"/>
      <c r="M9041" s="191"/>
      <c r="N9041" s="191"/>
    </row>
    <row r="9042" spans="1:14" s="434" customFormat="1">
      <c r="A9042" s="191"/>
      <c r="B9042" s="191"/>
      <c r="C9042" s="63"/>
      <c r="D9042" s="191"/>
      <c r="E9042" s="63"/>
      <c r="F9042" s="63"/>
      <c r="G9042" s="191"/>
      <c r="H9042" s="191"/>
      <c r="I9042" s="191"/>
      <c r="J9042" s="191"/>
      <c r="K9042" s="191"/>
      <c r="L9042" s="191"/>
      <c r="M9042" s="191"/>
      <c r="N9042" s="191"/>
    </row>
    <row r="9043" spans="1:14" s="434" customFormat="1">
      <c r="A9043" s="191"/>
      <c r="B9043" s="191"/>
      <c r="C9043" s="63"/>
      <c r="D9043" s="191"/>
      <c r="E9043" s="63"/>
      <c r="F9043" s="63"/>
      <c r="G9043" s="191"/>
      <c r="H9043" s="191"/>
      <c r="I9043" s="191"/>
      <c r="J9043" s="191"/>
      <c r="K9043" s="191"/>
      <c r="L9043" s="191"/>
      <c r="M9043" s="191"/>
      <c r="N9043" s="191"/>
    </row>
    <row r="9044" spans="1:14" s="434" customFormat="1">
      <c r="A9044" s="191"/>
      <c r="B9044" s="191"/>
      <c r="C9044" s="63"/>
      <c r="D9044" s="191"/>
      <c r="E9044" s="63"/>
      <c r="F9044" s="63"/>
      <c r="G9044" s="191"/>
      <c r="H9044" s="191"/>
      <c r="I9044" s="191"/>
      <c r="J9044" s="191"/>
      <c r="K9044" s="191"/>
      <c r="L9044" s="191"/>
      <c r="M9044" s="191"/>
      <c r="N9044" s="191"/>
    </row>
    <row r="9045" spans="1:14" s="434" customFormat="1">
      <c r="A9045" s="191"/>
      <c r="B9045" s="191"/>
      <c r="C9045" s="63"/>
      <c r="D9045" s="191"/>
      <c r="E9045" s="63"/>
      <c r="F9045" s="63"/>
      <c r="G9045" s="191"/>
      <c r="H9045" s="191"/>
      <c r="I9045" s="191"/>
      <c r="J9045" s="191"/>
      <c r="K9045" s="191"/>
      <c r="L9045" s="191"/>
      <c r="M9045" s="191"/>
      <c r="N9045" s="191"/>
    </row>
    <row r="9046" spans="1:14" s="434" customFormat="1">
      <c r="A9046" s="191"/>
      <c r="B9046" s="191"/>
      <c r="C9046" s="63"/>
      <c r="D9046" s="191"/>
      <c r="E9046" s="63"/>
      <c r="F9046" s="63"/>
      <c r="G9046" s="191"/>
      <c r="H9046" s="191"/>
      <c r="I9046" s="191"/>
      <c r="J9046" s="191"/>
      <c r="K9046" s="191"/>
      <c r="L9046" s="191"/>
      <c r="M9046" s="191"/>
      <c r="N9046" s="191"/>
    </row>
    <row r="9047" spans="1:14" s="434" customFormat="1">
      <c r="A9047" s="191"/>
      <c r="B9047" s="191"/>
      <c r="C9047" s="63"/>
      <c r="D9047" s="191"/>
      <c r="E9047" s="63"/>
      <c r="F9047" s="63"/>
      <c r="G9047" s="191"/>
      <c r="H9047" s="191"/>
      <c r="I9047" s="191"/>
      <c r="J9047" s="191"/>
      <c r="K9047" s="191"/>
      <c r="L9047" s="191"/>
      <c r="M9047" s="191"/>
      <c r="N9047" s="191"/>
    </row>
    <row r="9048" spans="1:14" s="434" customFormat="1">
      <c r="A9048" s="191"/>
      <c r="B9048" s="191"/>
      <c r="C9048" s="63"/>
      <c r="D9048" s="191"/>
      <c r="E9048" s="63"/>
      <c r="F9048" s="63"/>
      <c r="G9048" s="191"/>
      <c r="H9048" s="191"/>
      <c r="I9048" s="191"/>
      <c r="J9048" s="191"/>
      <c r="K9048" s="191"/>
      <c r="L9048" s="191"/>
      <c r="M9048" s="191"/>
      <c r="N9048" s="191"/>
    </row>
    <row r="9049" spans="1:14" s="434" customFormat="1">
      <c r="A9049" s="191"/>
      <c r="B9049" s="191"/>
      <c r="C9049" s="63"/>
      <c r="D9049" s="191"/>
      <c r="E9049" s="63"/>
      <c r="F9049" s="63"/>
      <c r="G9049" s="191"/>
      <c r="H9049" s="191"/>
      <c r="I9049" s="191"/>
      <c r="J9049" s="191"/>
      <c r="K9049" s="191"/>
      <c r="L9049" s="191"/>
      <c r="M9049" s="191"/>
      <c r="N9049" s="191"/>
    </row>
    <row r="9050" spans="1:14" s="434" customFormat="1">
      <c r="A9050" s="191"/>
      <c r="B9050" s="191"/>
      <c r="C9050" s="63"/>
      <c r="D9050" s="191"/>
      <c r="E9050" s="63"/>
      <c r="F9050" s="63"/>
      <c r="G9050" s="191"/>
      <c r="H9050" s="191"/>
      <c r="I9050" s="191"/>
      <c r="J9050" s="191"/>
      <c r="K9050" s="191"/>
      <c r="L9050" s="191"/>
      <c r="M9050" s="191"/>
      <c r="N9050" s="191"/>
    </row>
    <row r="9051" spans="1:14" s="434" customFormat="1">
      <c r="A9051" s="191"/>
      <c r="B9051" s="191"/>
      <c r="C9051" s="63"/>
      <c r="D9051" s="191"/>
      <c r="E9051" s="63"/>
      <c r="F9051" s="63"/>
      <c r="G9051" s="191"/>
      <c r="H9051" s="191"/>
      <c r="I9051" s="191"/>
      <c r="J9051" s="191"/>
      <c r="K9051" s="191"/>
      <c r="L9051" s="191"/>
      <c r="M9051" s="191"/>
      <c r="N9051" s="191"/>
    </row>
    <row r="9052" spans="1:14" s="434" customFormat="1">
      <c r="A9052" s="191"/>
      <c r="B9052" s="191"/>
      <c r="C9052" s="63"/>
      <c r="D9052" s="191"/>
      <c r="E9052" s="63"/>
      <c r="F9052" s="63"/>
      <c r="G9052" s="191"/>
      <c r="H9052" s="191"/>
      <c r="I9052" s="191"/>
      <c r="J9052" s="191"/>
      <c r="K9052" s="191"/>
      <c r="L9052" s="191"/>
      <c r="M9052" s="191"/>
      <c r="N9052" s="191"/>
    </row>
    <row r="9053" spans="1:14" s="434" customFormat="1">
      <c r="A9053" s="191"/>
      <c r="B9053" s="191"/>
      <c r="C9053" s="63"/>
      <c r="D9053" s="191"/>
      <c r="E9053" s="63"/>
      <c r="F9053" s="63"/>
      <c r="G9053" s="191"/>
      <c r="H9053" s="191"/>
      <c r="I9053" s="191"/>
      <c r="J9053" s="191"/>
      <c r="K9053" s="191"/>
      <c r="L9053" s="191"/>
      <c r="M9053" s="191"/>
      <c r="N9053" s="191"/>
    </row>
    <row r="9054" spans="1:14" s="434" customFormat="1">
      <c r="A9054" s="191"/>
      <c r="B9054" s="191"/>
      <c r="C9054" s="63"/>
      <c r="D9054" s="191"/>
      <c r="E9054" s="63"/>
      <c r="F9054" s="63"/>
      <c r="G9054" s="191"/>
      <c r="H9054" s="191"/>
      <c r="I9054" s="191"/>
      <c r="J9054" s="191"/>
      <c r="K9054" s="191"/>
      <c r="L9054" s="191"/>
      <c r="M9054" s="191"/>
      <c r="N9054" s="191"/>
    </row>
    <row r="9055" spans="1:14" s="434" customFormat="1">
      <c r="A9055" s="191"/>
      <c r="B9055" s="191"/>
      <c r="C9055" s="63"/>
      <c r="D9055" s="191"/>
      <c r="E9055" s="63"/>
      <c r="F9055" s="63"/>
      <c r="G9055" s="191"/>
      <c r="H9055" s="191"/>
      <c r="I9055" s="191"/>
      <c r="J9055" s="191"/>
      <c r="K9055" s="191"/>
      <c r="L9055" s="191"/>
      <c r="M9055" s="191"/>
      <c r="N9055" s="191"/>
    </row>
    <row r="9056" spans="1:14" s="434" customFormat="1">
      <c r="A9056" s="191"/>
      <c r="B9056" s="191"/>
      <c r="C9056" s="63"/>
      <c r="D9056" s="191"/>
      <c r="E9056" s="63"/>
      <c r="F9056" s="63"/>
      <c r="G9056" s="191"/>
      <c r="H9056" s="191"/>
      <c r="I9056" s="191"/>
      <c r="J9056" s="191"/>
      <c r="K9056" s="191"/>
      <c r="L9056" s="191"/>
      <c r="M9056" s="191"/>
      <c r="N9056" s="191"/>
    </row>
    <row r="9057" spans="1:14" s="434" customFormat="1">
      <c r="A9057" s="191"/>
      <c r="B9057" s="191"/>
      <c r="C9057" s="63"/>
      <c r="D9057" s="191"/>
      <c r="E9057" s="63"/>
      <c r="F9057" s="63"/>
      <c r="G9057" s="191"/>
      <c r="H9057" s="191"/>
      <c r="I9057" s="191"/>
      <c r="J9057" s="191"/>
      <c r="K9057" s="191"/>
      <c r="L9057" s="191"/>
      <c r="M9057" s="191"/>
      <c r="N9057" s="191"/>
    </row>
    <row r="9058" spans="1:14" s="434" customFormat="1">
      <c r="A9058" s="191"/>
      <c r="B9058" s="191"/>
      <c r="C9058" s="63"/>
      <c r="D9058" s="191"/>
      <c r="E9058" s="63"/>
      <c r="F9058" s="63"/>
      <c r="G9058" s="191"/>
      <c r="H9058" s="191"/>
      <c r="I9058" s="191"/>
      <c r="J9058" s="191"/>
      <c r="K9058" s="191"/>
      <c r="L9058" s="191"/>
      <c r="M9058" s="191"/>
      <c r="N9058" s="191"/>
    </row>
    <row r="9059" spans="1:14" s="434" customFormat="1">
      <c r="A9059" s="191"/>
      <c r="B9059" s="191"/>
      <c r="C9059" s="63"/>
      <c r="D9059" s="191"/>
      <c r="E9059" s="63"/>
      <c r="F9059" s="63"/>
      <c r="G9059" s="191"/>
      <c r="H9059" s="191"/>
      <c r="I9059" s="191"/>
      <c r="J9059" s="191"/>
      <c r="K9059" s="191"/>
      <c r="L9059" s="191"/>
      <c r="M9059" s="191"/>
      <c r="N9059" s="191"/>
    </row>
    <row r="9060" spans="1:14" s="434" customFormat="1">
      <c r="A9060" s="191"/>
      <c r="B9060" s="191"/>
      <c r="C9060" s="63"/>
      <c r="D9060" s="191"/>
      <c r="E9060" s="63"/>
      <c r="F9060" s="63"/>
      <c r="G9060" s="191"/>
      <c r="H9060" s="191"/>
      <c r="I9060" s="191"/>
      <c r="J9060" s="191"/>
      <c r="K9060" s="191"/>
      <c r="L9060" s="191"/>
      <c r="M9060" s="191"/>
      <c r="N9060" s="191"/>
    </row>
    <row r="9061" spans="1:14" s="434" customFormat="1">
      <c r="A9061" s="191"/>
      <c r="B9061" s="191"/>
      <c r="C9061" s="63"/>
      <c r="D9061" s="191"/>
      <c r="E9061" s="63"/>
      <c r="F9061" s="63"/>
      <c r="G9061" s="191"/>
      <c r="H9061" s="191"/>
      <c r="I9061" s="191"/>
      <c r="J9061" s="191"/>
      <c r="K9061" s="191"/>
      <c r="L9061" s="191"/>
      <c r="M9061" s="191"/>
      <c r="N9061" s="191"/>
    </row>
    <row r="9062" spans="1:14" s="434" customFormat="1">
      <c r="A9062" s="191"/>
      <c r="B9062" s="191"/>
      <c r="C9062" s="63"/>
      <c r="D9062" s="191"/>
      <c r="E9062" s="63"/>
      <c r="F9062" s="63"/>
      <c r="G9062" s="191"/>
      <c r="H9062" s="191"/>
      <c r="I9062" s="191"/>
      <c r="J9062" s="191"/>
      <c r="K9062" s="191"/>
      <c r="L9062" s="191"/>
      <c r="M9062" s="191"/>
      <c r="N9062" s="191"/>
    </row>
    <row r="9063" spans="1:14" s="434" customFormat="1">
      <c r="A9063" s="191"/>
      <c r="B9063" s="191"/>
      <c r="C9063" s="63"/>
      <c r="D9063" s="191"/>
      <c r="E9063" s="63"/>
      <c r="F9063" s="63"/>
      <c r="G9063" s="191"/>
      <c r="H9063" s="191"/>
      <c r="I9063" s="191"/>
      <c r="J9063" s="191"/>
      <c r="K9063" s="191"/>
      <c r="L9063" s="191"/>
      <c r="M9063" s="191"/>
      <c r="N9063" s="191"/>
    </row>
    <row r="9064" spans="1:14" s="434" customFormat="1">
      <c r="A9064" s="191"/>
      <c r="B9064" s="191"/>
      <c r="C9064" s="63"/>
      <c r="D9064" s="191"/>
      <c r="E9064" s="63"/>
      <c r="F9064" s="63"/>
      <c r="G9064" s="191"/>
      <c r="H9064" s="191"/>
      <c r="I9064" s="191"/>
      <c r="J9064" s="191"/>
      <c r="K9064" s="191"/>
      <c r="L9064" s="191"/>
      <c r="M9064" s="191"/>
      <c r="N9064" s="191"/>
    </row>
    <row r="9065" spans="1:14" s="434" customFormat="1">
      <c r="A9065" s="191"/>
      <c r="B9065" s="191"/>
      <c r="C9065" s="63"/>
      <c r="D9065" s="191"/>
      <c r="E9065" s="63"/>
      <c r="F9065" s="63"/>
      <c r="G9065" s="191"/>
      <c r="H9065" s="191"/>
      <c r="I9065" s="191"/>
      <c r="J9065" s="191"/>
      <c r="K9065" s="191"/>
      <c r="L9065" s="191"/>
      <c r="M9065" s="191"/>
      <c r="N9065" s="191"/>
    </row>
    <row r="9066" spans="1:14" s="434" customFormat="1">
      <c r="A9066" s="191"/>
      <c r="B9066" s="191"/>
      <c r="C9066" s="63"/>
      <c r="D9066" s="191"/>
      <c r="E9066" s="63"/>
      <c r="F9066" s="63"/>
      <c r="G9066" s="191"/>
      <c r="H9066" s="191"/>
      <c r="I9066" s="191"/>
      <c r="J9066" s="191"/>
      <c r="K9066" s="191"/>
      <c r="L9066" s="191"/>
      <c r="M9066" s="191"/>
      <c r="N9066" s="191"/>
    </row>
    <row r="9067" spans="1:14" s="434" customFormat="1">
      <c r="A9067" s="191"/>
      <c r="B9067" s="191"/>
      <c r="C9067" s="63"/>
      <c r="D9067" s="191"/>
      <c r="E9067" s="63"/>
      <c r="F9067" s="63"/>
      <c r="G9067" s="191"/>
      <c r="H9067" s="191"/>
      <c r="I9067" s="191"/>
      <c r="J9067" s="191"/>
      <c r="K9067" s="191"/>
      <c r="L9067" s="191"/>
      <c r="M9067" s="191"/>
      <c r="N9067" s="191"/>
    </row>
    <row r="9068" spans="1:14" s="434" customFormat="1">
      <c r="A9068" s="191"/>
      <c r="B9068" s="191"/>
      <c r="C9068" s="63"/>
      <c r="D9068" s="191"/>
      <c r="E9068" s="63"/>
      <c r="F9068" s="63"/>
      <c r="G9068" s="191"/>
      <c r="H9068" s="191"/>
      <c r="I9068" s="191"/>
      <c r="J9068" s="191"/>
      <c r="K9068" s="191"/>
      <c r="L9068" s="191"/>
      <c r="M9068" s="191"/>
      <c r="N9068" s="191"/>
    </row>
    <row r="9069" spans="1:14" s="434" customFormat="1">
      <c r="A9069" s="191"/>
      <c r="B9069" s="191"/>
      <c r="C9069" s="63"/>
      <c r="D9069" s="191"/>
      <c r="E9069" s="63"/>
      <c r="F9069" s="63"/>
      <c r="G9069" s="191"/>
      <c r="H9069" s="191"/>
      <c r="I9069" s="191"/>
      <c r="J9069" s="191"/>
      <c r="K9069" s="191"/>
      <c r="L9069" s="191"/>
      <c r="M9069" s="191"/>
      <c r="N9069" s="191"/>
    </row>
    <row r="9070" spans="1:14" s="434" customFormat="1">
      <c r="A9070" s="191"/>
      <c r="B9070" s="191"/>
      <c r="C9070" s="63"/>
      <c r="D9070" s="191"/>
      <c r="E9070" s="63"/>
      <c r="F9070" s="63"/>
      <c r="G9070" s="191"/>
      <c r="H9070" s="191"/>
      <c r="I9070" s="191"/>
      <c r="J9070" s="191"/>
      <c r="K9070" s="191"/>
      <c r="L9070" s="191"/>
      <c r="M9070" s="191"/>
      <c r="N9070" s="191"/>
    </row>
    <row r="9071" spans="1:14" s="434" customFormat="1">
      <c r="A9071" s="191"/>
      <c r="B9071" s="191"/>
      <c r="C9071" s="63"/>
      <c r="D9071" s="191"/>
      <c r="E9071" s="63"/>
      <c r="F9071" s="63"/>
      <c r="G9071" s="191"/>
      <c r="H9071" s="191"/>
      <c r="I9071" s="191"/>
      <c r="J9071" s="191"/>
      <c r="K9071" s="191"/>
      <c r="L9071" s="191"/>
      <c r="M9071" s="191"/>
      <c r="N9071" s="191"/>
    </row>
    <row r="9072" spans="1:14" s="434" customFormat="1">
      <c r="A9072" s="191"/>
      <c r="B9072" s="191"/>
      <c r="C9072" s="63"/>
      <c r="D9072" s="191"/>
      <c r="E9072" s="63"/>
      <c r="F9072" s="63"/>
      <c r="G9072" s="191"/>
      <c r="H9072" s="191"/>
      <c r="I9072" s="191"/>
      <c r="J9072" s="191"/>
      <c r="K9072" s="191"/>
      <c r="L9072" s="191"/>
      <c r="M9072" s="191"/>
      <c r="N9072" s="191"/>
    </row>
    <row r="9073" spans="1:14" s="434" customFormat="1">
      <c r="A9073" s="191"/>
      <c r="B9073" s="191"/>
      <c r="C9073" s="63"/>
      <c r="D9073" s="191"/>
      <c r="E9073" s="63"/>
      <c r="F9073" s="63"/>
      <c r="G9073" s="191"/>
      <c r="H9073" s="191"/>
      <c r="I9073" s="191"/>
      <c r="J9073" s="191"/>
      <c r="K9073" s="191"/>
      <c r="L9073" s="191"/>
      <c r="M9073" s="191"/>
      <c r="N9073" s="191"/>
    </row>
    <row r="9074" spans="1:14" s="434" customFormat="1">
      <c r="A9074" s="191"/>
      <c r="B9074" s="191"/>
      <c r="C9074" s="63"/>
      <c r="D9074" s="191"/>
      <c r="E9074" s="63"/>
      <c r="F9074" s="63"/>
      <c r="G9074" s="191"/>
      <c r="H9074" s="191"/>
      <c r="I9074" s="191"/>
      <c r="J9074" s="191"/>
      <c r="K9074" s="191"/>
      <c r="L9074" s="191"/>
      <c r="M9074" s="191"/>
      <c r="N9074" s="191"/>
    </row>
    <row r="9075" spans="1:14" s="434" customFormat="1">
      <c r="A9075" s="191"/>
      <c r="B9075" s="191"/>
      <c r="C9075" s="63"/>
      <c r="D9075" s="191"/>
      <c r="E9075" s="63"/>
      <c r="F9075" s="63"/>
      <c r="G9075" s="191"/>
      <c r="H9075" s="191"/>
      <c r="I9075" s="191"/>
      <c r="J9075" s="191"/>
      <c r="K9075" s="191"/>
      <c r="L9075" s="191"/>
      <c r="M9075" s="191"/>
      <c r="N9075" s="191"/>
    </row>
    <row r="9076" spans="1:14" s="434" customFormat="1">
      <c r="A9076" s="191"/>
      <c r="B9076" s="191"/>
      <c r="C9076" s="63"/>
      <c r="D9076" s="191"/>
      <c r="E9076" s="63"/>
      <c r="F9076" s="63"/>
      <c r="G9076" s="191"/>
      <c r="H9076" s="191"/>
      <c r="I9076" s="191"/>
      <c r="J9076" s="191"/>
      <c r="K9076" s="191"/>
      <c r="L9076" s="191"/>
      <c r="M9076" s="191"/>
      <c r="N9076" s="191"/>
    </row>
    <row r="9077" spans="1:14" s="434" customFormat="1">
      <c r="A9077" s="191"/>
      <c r="B9077" s="191"/>
      <c r="C9077" s="63"/>
      <c r="D9077" s="191"/>
      <c r="E9077" s="63"/>
      <c r="F9077" s="63"/>
      <c r="G9077" s="191"/>
      <c r="H9077" s="191"/>
      <c r="I9077" s="191"/>
      <c r="J9077" s="191"/>
      <c r="K9077" s="191"/>
      <c r="L9077" s="191"/>
      <c r="M9077" s="191"/>
      <c r="N9077" s="191"/>
    </row>
    <row r="9078" spans="1:14" s="434" customFormat="1">
      <c r="A9078" s="191"/>
      <c r="B9078" s="191"/>
      <c r="C9078" s="63"/>
      <c r="D9078" s="191"/>
      <c r="E9078" s="63"/>
      <c r="F9078" s="63"/>
      <c r="G9078" s="191"/>
      <c r="H9078" s="191"/>
      <c r="I9078" s="191"/>
      <c r="J9078" s="191"/>
      <c r="K9078" s="191"/>
      <c r="L9078" s="191"/>
      <c r="M9078" s="191"/>
      <c r="N9078" s="191"/>
    </row>
    <row r="9079" spans="1:14" s="434" customFormat="1">
      <c r="A9079" s="191"/>
      <c r="B9079" s="191"/>
      <c r="C9079" s="63"/>
      <c r="D9079" s="191"/>
      <c r="E9079" s="63"/>
      <c r="F9079" s="63"/>
      <c r="G9079" s="191"/>
      <c r="H9079" s="191"/>
      <c r="I9079" s="191"/>
      <c r="J9079" s="191"/>
      <c r="K9079" s="191"/>
      <c r="L9079" s="191"/>
      <c r="M9079" s="191"/>
      <c r="N9079" s="191"/>
    </row>
    <row r="9080" spans="1:14" s="434" customFormat="1">
      <c r="A9080" s="191"/>
      <c r="B9080" s="191"/>
      <c r="C9080" s="63"/>
      <c r="D9080" s="191"/>
      <c r="E9080" s="63"/>
      <c r="F9080" s="63"/>
      <c r="G9080" s="191"/>
      <c r="H9080" s="191"/>
      <c r="I9080" s="191"/>
      <c r="J9080" s="191"/>
      <c r="K9080" s="191"/>
      <c r="L9080" s="191"/>
      <c r="M9080" s="191"/>
      <c r="N9080" s="191"/>
    </row>
    <row r="9081" spans="1:14" s="434" customFormat="1">
      <c r="A9081" s="191"/>
      <c r="B9081" s="191"/>
      <c r="C9081" s="63"/>
      <c r="D9081" s="191"/>
      <c r="E9081" s="63"/>
      <c r="F9081" s="63"/>
      <c r="G9081" s="191"/>
      <c r="H9081" s="191"/>
      <c r="I9081" s="191"/>
      <c r="J9081" s="191"/>
      <c r="K9081" s="191"/>
      <c r="L9081" s="191"/>
      <c r="M9081" s="191"/>
      <c r="N9081" s="191"/>
    </row>
    <row r="9082" spans="1:14" s="434" customFormat="1">
      <c r="A9082" s="191"/>
      <c r="B9082" s="191"/>
      <c r="C9082" s="63"/>
      <c r="D9082" s="191"/>
      <c r="E9082" s="63"/>
      <c r="F9082" s="63"/>
      <c r="G9082" s="191"/>
      <c r="H9082" s="191"/>
      <c r="I9082" s="191"/>
      <c r="J9082" s="191"/>
      <c r="K9082" s="191"/>
      <c r="L9082" s="191"/>
      <c r="M9082" s="191"/>
      <c r="N9082" s="191"/>
    </row>
    <row r="9083" spans="1:14" s="434" customFormat="1">
      <c r="A9083" s="191"/>
      <c r="B9083" s="191"/>
      <c r="C9083" s="63"/>
      <c r="D9083" s="191"/>
      <c r="E9083" s="63"/>
      <c r="F9083" s="63"/>
      <c r="G9083" s="191"/>
      <c r="H9083" s="191"/>
      <c r="I9083" s="191"/>
      <c r="J9083" s="191"/>
      <c r="K9083" s="191"/>
      <c r="L9083" s="191"/>
      <c r="M9083" s="191"/>
      <c r="N9083" s="191"/>
    </row>
    <row r="9084" spans="1:14" s="434" customFormat="1">
      <c r="A9084" s="191"/>
      <c r="B9084" s="191"/>
      <c r="C9084" s="63"/>
      <c r="D9084" s="191"/>
      <c r="E9084" s="63"/>
      <c r="F9084" s="63"/>
      <c r="G9084" s="191"/>
      <c r="H9084" s="191"/>
      <c r="I9084" s="191"/>
      <c r="J9084" s="191"/>
      <c r="K9084" s="191"/>
      <c r="L9084" s="191"/>
      <c r="M9084" s="191"/>
      <c r="N9084" s="191"/>
    </row>
    <row r="9085" spans="1:14" s="434" customFormat="1">
      <c r="A9085" s="191"/>
      <c r="B9085" s="191"/>
      <c r="C9085" s="63"/>
      <c r="D9085" s="191"/>
      <c r="E9085" s="63"/>
      <c r="F9085" s="63"/>
      <c r="G9085" s="191"/>
      <c r="H9085" s="191"/>
      <c r="I9085" s="191"/>
      <c r="J9085" s="191"/>
      <c r="K9085" s="191"/>
      <c r="L9085" s="191"/>
      <c r="M9085" s="191"/>
      <c r="N9085" s="191"/>
    </row>
    <row r="9086" spans="1:14" s="434" customFormat="1">
      <c r="A9086" s="191"/>
      <c r="B9086" s="191"/>
      <c r="C9086" s="63"/>
      <c r="D9086" s="191"/>
      <c r="E9086" s="63"/>
      <c r="F9086" s="63"/>
      <c r="G9086" s="191"/>
      <c r="H9086" s="191"/>
      <c r="I9086" s="191"/>
      <c r="J9086" s="191"/>
      <c r="K9086" s="191"/>
      <c r="L9086" s="191"/>
      <c r="M9086" s="191"/>
      <c r="N9086" s="191"/>
    </row>
    <row r="9087" spans="1:14" s="434" customFormat="1">
      <c r="A9087" s="191"/>
      <c r="B9087" s="191"/>
      <c r="C9087" s="63"/>
      <c r="D9087" s="191"/>
      <c r="E9087" s="63"/>
      <c r="F9087" s="63"/>
      <c r="G9087" s="191"/>
      <c r="H9087" s="191"/>
      <c r="I9087" s="191"/>
      <c r="J9087" s="191"/>
      <c r="K9087" s="191"/>
      <c r="L9087" s="191"/>
      <c r="M9087" s="191"/>
      <c r="N9087" s="191"/>
    </row>
    <row r="9088" spans="1:14" s="434" customFormat="1">
      <c r="A9088" s="191"/>
      <c r="B9088" s="191"/>
      <c r="C9088" s="63"/>
      <c r="D9088" s="191"/>
      <c r="E9088" s="63"/>
      <c r="F9088" s="63"/>
      <c r="G9088" s="191"/>
      <c r="H9088" s="191"/>
      <c r="I9088" s="191"/>
      <c r="J9088" s="191"/>
      <c r="K9088" s="191"/>
      <c r="L9088" s="191"/>
      <c r="M9088" s="191"/>
      <c r="N9088" s="191"/>
    </row>
    <row r="9089" spans="1:14" s="434" customFormat="1">
      <c r="A9089" s="191"/>
      <c r="B9089" s="191"/>
      <c r="C9089" s="63"/>
      <c r="D9089" s="191"/>
      <c r="E9089" s="63"/>
      <c r="F9089" s="63"/>
      <c r="G9089" s="191"/>
      <c r="H9089" s="191"/>
      <c r="I9089" s="191"/>
      <c r="J9089" s="191"/>
      <c r="K9089" s="191"/>
      <c r="L9089" s="191"/>
      <c r="M9089" s="191"/>
      <c r="N9089" s="191"/>
    </row>
    <row r="9090" spans="1:14" s="434" customFormat="1">
      <c r="A9090" s="191"/>
      <c r="B9090" s="191"/>
      <c r="C9090" s="63"/>
      <c r="D9090" s="191"/>
      <c r="E9090" s="63"/>
      <c r="F9090" s="63"/>
      <c r="G9090" s="191"/>
      <c r="H9090" s="191"/>
      <c r="I9090" s="191"/>
      <c r="J9090" s="191"/>
      <c r="K9090" s="191"/>
      <c r="L9090" s="191"/>
      <c r="M9090" s="191"/>
      <c r="N9090" s="191"/>
    </row>
    <row r="9091" spans="1:14" s="434" customFormat="1">
      <c r="A9091" s="191"/>
      <c r="B9091" s="191"/>
      <c r="C9091" s="63"/>
      <c r="D9091" s="191"/>
      <c r="E9091" s="63"/>
      <c r="F9091" s="63"/>
      <c r="G9091" s="191"/>
      <c r="H9091" s="191"/>
      <c r="I9091" s="191"/>
      <c r="J9091" s="191"/>
      <c r="K9091" s="191"/>
      <c r="L9091" s="191"/>
      <c r="M9091" s="191"/>
      <c r="N9091" s="191"/>
    </row>
    <row r="9092" spans="1:14" s="434" customFormat="1">
      <c r="A9092" s="191"/>
      <c r="B9092" s="191"/>
      <c r="C9092" s="63"/>
      <c r="D9092" s="191"/>
      <c r="E9092" s="63"/>
      <c r="F9092" s="63"/>
      <c r="G9092" s="191"/>
      <c r="H9092" s="191"/>
      <c r="I9092" s="191"/>
      <c r="J9092" s="191"/>
      <c r="K9092" s="191"/>
      <c r="L9092" s="191"/>
      <c r="M9092" s="191"/>
      <c r="N9092" s="191"/>
    </row>
    <row r="9093" spans="1:14" s="434" customFormat="1">
      <c r="A9093" s="191"/>
      <c r="B9093" s="191"/>
      <c r="C9093" s="63"/>
      <c r="D9093" s="191"/>
      <c r="E9093" s="63"/>
      <c r="F9093" s="63"/>
      <c r="G9093" s="191"/>
      <c r="H9093" s="191"/>
      <c r="I9093" s="191"/>
      <c r="J9093" s="191"/>
      <c r="K9093" s="191"/>
      <c r="L9093" s="191"/>
      <c r="M9093" s="191"/>
      <c r="N9093" s="191"/>
    </row>
    <row r="9094" spans="1:14" s="434" customFormat="1">
      <c r="A9094" s="191"/>
      <c r="B9094" s="191"/>
      <c r="C9094" s="63"/>
      <c r="D9094" s="191"/>
      <c r="E9094" s="63"/>
      <c r="F9094" s="63"/>
      <c r="G9094" s="191"/>
      <c r="H9094" s="191"/>
      <c r="I9094" s="191"/>
      <c r="J9094" s="191"/>
      <c r="K9094" s="191"/>
      <c r="L9094" s="191"/>
      <c r="M9094" s="191"/>
      <c r="N9094" s="191"/>
    </row>
    <row r="9095" spans="1:14" s="434" customFormat="1">
      <c r="A9095" s="191"/>
      <c r="B9095" s="191"/>
      <c r="C9095" s="63"/>
      <c r="D9095" s="191"/>
      <c r="E9095" s="63"/>
      <c r="F9095" s="63"/>
      <c r="G9095" s="191"/>
      <c r="H9095" s="191"/>
      <c r="I9095" s="191"/>
      <c r="J9095" s="191"/>
      <c r="K9095" s="191"/>
      <c r="L9095" s="191"/>
      <c r="M9095" s="191"/>
      <c r="N9095" s="191"/>
    </row>
    <row r="9096" spans="1:14" s="434" customFormat="1">
      <c r="A9096" s="191"/>
      <c r="B9096" s="191"/>
      <c r="C9096" s="63"/>
      <c r="D9096" s="191"/>
      <c r="E9096" s="63"/>
      <c r="F9096" s="63"/>
      <c r="G9096" s="191"/>
      <c r="H9096" s="191"/>
      <c r="I9096" s="191"/>
      <c r="J9096" s="191"/>
      <c r="K9096" s="191"/>
      <c r="L9096" s="191"/>
      <c r="M9096" s="191"/>
      <c r="N9096" s="191"/>
    </row>
    <row r="9097" spans="1:14" s="434" customFormat="1">
      <c r="A9097" s="191"/>
      <c r="B9097" s="191"/>
      <c r="C9097" s="63"/>
      <c r="D9097" s="191"/>
      <c r="E9097" s="63"/>
      <c r="F9097" s="63"/>
      <c r="G9097" s="191"/>
      <c r="H9097" s="191"/>
      <c r="I9097" s="191"/>
      <c r="J9097" s="191"/>
      <c r="K9097" s="191"/>
      <c r="L9097" s="191"/>
      <c r="M9097" s="191"/>
      <c r="N9097" s="191"/>
    </row>
    <row r="9098" spans="1:14" s="434" customFormat="1">
      <c r="A9098" s="191"/>
      <c r="B9098" s="191"/>
      <c r="C9098" s="63"/>
      <c r="D9098" s="191"/>
      <c r="E9098" s="63"/>
      <c r="F9098" s="63"/>
      <c r="G9098" s="191"/>
      <c r="H9098" s="191"/>
      <c r="I9098" s="191"/>
      <c r="J9098" s="191"/>
      <c r="K9098" s="191"/>
      <c r="L9098" s="191"/>
      <c r="M9098" s="191"/>
      <c r="N9098" s="191"/>
    </row>
    <row r="9099" spans="1:14" s="434" customFormat="1">
      <c r="A9099" s="191"/>
      <c r="B9099" s="191"/>
      <c r="C9099" s="63"/>
      <c r="D9099" s="191"/>
      <c r="E9099" s="63"/>
      <c r="F9099" s="63"/>
      <c r="G9099" s="191"/>
      <c r="H9099" s="191"/>
      <c r="I9099" s="191"/>
      <c r="J9099" s="191"/>
      <c r="K9099" s="191"/>
      <c r="L9099" s="191"/>
      <c r="M9099" s="191"/>
      <c r="N9099" s="191"/>
    </row>
    <row r="9100" spans="1:14" s="434" customFormat="1">
      <c r="A9100" s="191"/>
      <c r="B9100" s="191"/>
      <c r="C9100" s="63"/>
      <c r="D9100" s="191"/>
      <c r="E9100" s="63"/>
      <c r="F9100" s="63"/>
      <c r="G9100" s="191"/>
      <c r="H9100" s="191"/>
      <c r="I9100" s="191"/>
      <c r="J9100" s="191"/>
      <c r="K9100" s="191"/>
      <c r="L9100" s="191"/>
      <c r="M9100" s="191"/>
      <c r="N9100" s="191"/>
    </row>
    <row r="9101" spans="1:14" s="434" customFormat="1">
      <c r="A9101" s="191"/>
      <c r="B9101" s="191"/>
      <c r="C9101" s="63"/>
      <c r="D9101" s="191"/>
      <c r="E9101" s="63"/>
      <c r="F9101" s="63"/>
      <c r="G9101" s="191"/>
      <c r="H9101" s="191"/>
      <c r="I9101" s="191"/>
      <c r="J9101" s="191"/>
      <c r="K9101" s="191"/>
      <c r="L9101" s="191"/>
      <c r="M9101" s="191"/>
      <c r="N9101" s="191"/>
    </row>
    <row r="9102" spans="1:14" s="434" customFormat="1">
      <c r="A9102" s="191"/>
      <c r="B9102" s="191"/>
      <c r="C9102" s="63"/>
      <c r="D9102" s="191"/>
      <c r="E9102" s="63"/>
      <c r="F9102" s="63"/>
      <c r="G9102" s="191"/>
      <c r="H9102" s="191"/>
      <c r="I9102" s="191"/>
      <c r="J9102" s="191"/>
      <c r="K9102" s="191"/>
      <c r="L9102" s="191"/>
      <c r="M9102" s="191"/>
      <c r="N9102" s="191"/>
    </row>
    <row r="9103" spans="1:14" s="434" customFormat="1">
      <c r="A9103" s="191"/>
      <c r="B9103" s="191"/>
      <c r="C9103" s="63"/>
      <c r="D9103" s="191"/>
      <c r="E9103" s="63"/>
      <c r="F9103" s="63"/>
      <c r="G9103" s="191"/>
      <c r="H9103" s="191"/>
      <c r="I9103" s="191"/>
      <c r="J9103" s="191"/>
      <c r="K9103" s="191"/>
      <c r="L9103" s="191"/>
      <c r="M9103" s="191"/>
      <c r="N9103" s="191"/>
    </row>
    <row r="9104" spans="1:14" s="434" customFormat="1">
      <c r="A9104" s="191"/>
      <c r="B9104" s="191"/>
      <c r="C9104" s="63"/>
      <c r="D9104" s="191"/>
      <c r="E9104" s="63"/>
      <c r="F9104" s="63"/>
      <c r="G9104" s="191"/>
      <c r="H9104" s="191"/>
      <c r="I9104" s="191"/>
      <c r="J9104" s="191"/>
      <c r="K9104" s="191"/>
      <c r="L9104" s="191"/>
      <c r="M9104" s="191"/>
      <c r="N9104" s="191"/>
    </row>
    <row r="9105" spans="1:14" s="434" customFormat="1">
      <c r="A9105" s="191"/>
      <c r="B9105" s="191"/>
      <c r="C9105" s="63"/>
      <c r="D9105" s="191"/>
      <c r="E9105" s="63"/>
      <c r="F9105" s="63"/>
      <c r="G9105" s="191"/>
      <c r="H9105" s="191"/>
      <c r="I9105" s="191"/>
      <c r="J9105" s="191"/>
      <c r="K9105" s="191"/>
      <c r="L9105" s="191"/>
      <c r="M9105" s="191"/>
      <c r="N9105" s="191"/>
    </row>
    <row r="9106" spans="1:14" s="434" customFormat="1">
      <c r="A9106" s="191"/>
      <c r="B9106" s="191"/>
      <c r="C9106" s="63"/>
      <c r="D9106" s="191"/>
      <c r="E9106" s="63"/>
      <c r="F9106" s="63"/>
      <c r="G9106" s="191"/>
      <c r="H9106" s="191"/>
      <c r="I9106" s="191"/>
      <c r="J9106" s="191"/>
      <c r="K9106" s="191"/>
      <c r="L9106" s="191"/>
      <c r="M9106" s="191"/>
      <c r="N9106" s="191"/>
    </row>
    <row r="9107" spans="1:14" s="434" customFormat="1">
      <c r="A9107" s="191"/>
      <c r="B9107" s="191"/>
      <c r="C9107" s="63"/>
      <c r="D9107" s="191"/>
      <c r="E9107" s="63"/>
      <c r="F9107" s="63"/>
      <c r="G9107" s="191"/>
      <c r="H9107" s="191"/>
      <c r="I9107" s="191"/>
      <c r="J9107" s="191"/>
      <c r="K9107" s="191"/>
      <c r="L9107" s="191"/>
      <c r="M9107" s="191"/>
      <c r="N9107" s="191"/>
    </row>
    <row r="9108" spans="1:14" s="434" customFormat="1">
      <c r="A9108" s="191"/>
      <c r="B9108" s="191"/>
      <c r="C9108" s="63"/>
      <c r="D9108" s="191"/>
      <c r="E9108" s="63"/>
      <c r="F9108" s="63"/>
      <c r="G9108" s="191"/>
      <c r="H9108" s="191"/>
      <c r="I9108" s="191"/>
      <c r="J9108" s="191"/>
      <c r="K9108" s="191"/>
      <c r="L9108" s="191"/>
      <c r="M9108" s="191"/>
      <c r="N9108" s="191"/>
    </row>
    <row r="9109" spans="1:14" s="434" customFormat="1">
      <c r="A9109" s="191"/>
      <c r="B9109" s="191"/>
      <c r="C9109" s="63"/>
      <c r="D9109" s="191"/>
      <c r="E9109" s="63"/>
      <c r="F9109" s="63"/>
      <c r="G9109" s="191"/>
      <c r="H9109" s="191"/>
      <c r="I9109" s="191"/>
      <c r="J9109" s="191"/>
      <c r="K9109" s="191"/>
      <c r="L9109" s="191"/>
      <c r="M9109" s="191"/>
      <c r="N9109" s="191"/>
    </row>
    <row r="9110" spans="1:14" s="434" customFormat="1">
      <c r="A9110" s="191"/>
      <c r="B9110" s="191"/>
      <c r="C9110" s="63"/>
      <c r="D9110" s="191"/>
      <c r="E9110" s="63"/>
      <c r="F9110" s="63"/>
      <c r="G9110" s="191"/>
      <c r="H9110" s="191"/>
      <c r="I9110" s="191"/>
      <c r="J9110" s="191"/>
      <c r="K9110" s="191"/>
      <c r="L9110" s="191"/>
      <c r="M9110" s="191"/>
      <c r="N9110" s="191"/>
    </row>
    <row r="9111" spans="1:14" s="434" customFormat="1">
      <c r="A9111" s="191"/>
      <c r="B9111" s="191"/>
      <c r="C9111" s="63"/>
      <c r="D9111" s="191"/>
      <c r="E9111" s="63"/>
      <c r="F9111" s="63"/>
      <c r="G9111" s="191"/>
      <c r="H9111" s="191"/>
      <c r="I9111" s="191"/>
      <c r="J9111" s="191"/>
      <c r="K9111" s="191"/>
      <c r="L9111" s="191"/>
      <c r="M9111" s="191"/>
      <c r="N9111" s="191"/>
    </row>
    <row r="9112" spans="1:14" s="434" customFormat="1">
      <c r="A9112" s="191"/>
      <c r="B9112" s="191"/>
      <c r="C9112" s="63"/>
      <c r="D9112" s="191"/>
      <c r="E9112" s="63"/>
      <c r="F9112" s="63"/>
      <c r="G9112" s="191"/>
      <c r="H9112" s="191"/>
      <c r="I9112" s="191"/>
      <c r="J9112" s="191"/>
      <c r="K9112" s="191"/>
      <c r="L9112" s="191"/>
      <c r="M9112" s="191"/>
      <c r="N9112" s="191"/>
    </row>
    <row r="9113" spans="1:14" s="434" customFormat="1">
      <c r="A9113" s="191"/>
      <c r="B9113" s="191"/>
      <c r="C9113" s="63"/>
      <c r="D9113" s="191"/>
      <c r="E9113" s="63"/>
      <c r="F9113" s="63"/>
      <c r="G9113" s="191"/>
      <c r="H9113" s="191"/>
      <c r="I9113" s="191"/>
      <c r="J9113" s="191"/>
      <c r="K9113" s="191"/>
      <c r="L9113" s="191"/>
      <c r="M9113" s="191"/>
      <c r="N9113" s="191"/>
    </row>
    <row r="9114" spans="1:14" s="434" customFormat="1">
      <c r="A9114" s="191"/>
      <c r="B9114" s="191"/>
      <c r="C9114" s="63"/>
      <c r="D9114" s="191"/>
      <c r="E9114" s="63"/>
      <c r="F9114" s="63"/>
      <c r="G9114" s="191"/>
      <c r="H9114" s="191"/>
      <c r="I9114" s="191"/>
      <c r="J9114" s="191"/>
      <c r="K9114" s="191"/>
      <c r="L9114" s="191"/>
      <c r="M9114" s="191"/>
      <c r="N9114" s="191"/>
    </row>
    <row r="9115" spans="1:14" s="434" customFormat="1">
      <c r="A9115" s="191"/>
      <c r="B9115" s="191"/>
      <c r="C9115" s="63"/>
      <c r="D9115" s="191"/>
      <c r="E9115" s="63"/>
      <c r="F9115" s="63"/>
      <c r="G9115" s="191"/>
      <c r="H9115" s="191"/>
      <c r="I9115" s="191"/>
      <c r="J9115" s="191"/>
      <c r="K9115" s="191"/>
      <c r="L9115" s="191"/>
      <c r="M9115" s="191"/>
      <c r="N9115" s="191"/>
    </row>
    <row r="9116" spans="1:14" s="434" customFormat="1">
      <c r="A9116" s="191"/>
      <c r="B9116" s="191"/>
      <c r="C9116" s="63"/>
      <c r="D9116" s="191"/>
      <c r="E9116" s="63"/>
      <c r="F9116" s="63"/>
      <c r="G9116" s="191"/>
      <c r="H9116" s="191"/>
      <c r="I9116" s="191"/>
      <c r="J9116" s="191"/>
      <c r="K9116" s="191"/>
      <c r="L9116" s="191"/>
      <c r="M9116" s="191"/>
      <c r="N9116" s="191"/>
    </row>
    <row r="9117" spans="1:14" s="434" customFormat="1">
      <c r="A9117" s="191"/>
      <c r="B9117" s="191"/>
      <c r="C9117" s="63"/>
      <c r="D9117" s="191"/>
      <c r="E9117" s="63"/>
      <c r="F9117" s="63"/>
      <c r="G9117" s="191"/>
      <c r="H9117" s="191"/>
      <c r="I9117" s="191"/>
      <c r="J9117" s="191"/>
      <c r="K9117" s="191"/>
      <c r="L9117" s="191"/>
      <c r="M9117" s="191"/>
      <c r="N9117" s="191"/>
    </row>
    <row r="9118" spans="1:14" s="434" customFormat="1">
      <c r="A9118" s="191"/>
      <c r="B9118" s="191"/>
      <c r="C9118" s="63"/>
      <c r="D9118" s="191"/>
      <c r="E9118" s="63"/>
      <c r="F9118" s="63"/>
      <c r="G9118" s="191"/>
      <c r="H9118" s="191"/>
      <c r="I9118" s="191"/>
      <c r="J9118" s="191"/>
      <c r="K9118" s="191"/>
      <c r="L9118" s="191"/>
      <c r="M9118" s="191"/>
      <c r="N9118" s="191"/>
    </row>
    <row r="9119" spans="1:14" s="434" customFormat="1">
      <c r="A9119" s="191"/>
      <c r="B9119" s="191"/>
      <c r="C9119" s="63"/>
      <c r="D9119" s="191"/>
      <c r="E9119" s="63"/>
      <c r="F9119" s="63"/>
      <c r="G9119" s="191"/>
      <c r="H9119" s="191"/>
      <c r="I9119" s="191"/>
      <c r="J9119" s="191"/>
      <c r="K9119" s="191"/>
      <c r="L9119" s="191"/>
      <c r="M9119" s="191"/>
      <c r="N9119" s="191"/>
    </row>
    <row r="9120" spans="1:14" s="434" customFormat="1">
      <c r="A9120" s="191"/>
      <c r="B9120" s="191"/>
      <c r="C9120" s="63"/>
      <c r="D9120" s="191"/>
      <c r="E9120" s="63"/>
      <c r="F9120" s="63"/>
      <c r="G9120" s="191"/>
      <c r="H9120" s="191"/>
      <c r="I9120" s="191"/>
      <c r="J9120" s="191"/>
      <c r="K9120" s="191"/>
      <c r="L9120" s="191"/>
      <c r="M9120" s="191"/>
      <c r="N9120" s="191"/>
    </row>
    <row r="9121" spans="1:14" s="434" customFormat="1">
      <c r="A9121" s="191"/>
      <c r="B9121" s="191"/>
      <c r="C9121" s="63"/>
      <c r="D9121" s="191"/>
      <c r="E9121" s="63"/>
      <c r="F9121" s="63"/>
      <c r="G9121" s="191"/>
      <c r="H9121" s="191"/>
      <c r="I9121" s="191"/>
      <c r="J9121" s="191"/>
      <c r="K9121" s="191"/>
      <c r="L9121" s="191"/>
      <c r="M9121" s="191"/>
      <c r="N9121" s="191"/>
    </row>
    <row r="9122" spans="1:14" s="434" customFormat="1">
      <c r="A9122" s="191"/>
      <c r="B9122" s="191"/>
      <c r="C9122" s="63"/>
      <c r="D9122" s="191"/>
      <c r="E9122" s="63"/>
      <c r="F9122" s="63"/>
      <c r="G9122" s="191"/>
      <c r="H9122" s="191"/>
      <c r="I9122" s="191"/>
      <c r="J9122" s="191"/>
      <c r="K9122" s="191"/>
      <c r="L9122" s="191"/>
      <c r="M9122" s="191"/>
      <c r="N9122" s="191"/>
    </row>
    <row r="9123" spans="1:14" s="434" customFormat="1">
      <c r="A9123" s="191"/>
      <c r="B9123" s="191"/>
      <c r="C9123" s="63"/>
      <c r="D9123" s="191"/>
      <c r="E9123" s="63"/>
      <c r="F9123" s="63"/>
      <c r="G9123" s="191"/>
      <c r="H9123" s="191"/>
      <c r="I9123" s="191"/>
      <c r="J9123" s="191"/>
      <c r="K9123" s="191"/>
      <c r="L9123" s="191"/>
      <c r="M9123" s="191"/>
      <c r="N9123" s="191"/>
    </row>
    <row r="9124" spans="1:14" s="434" customFormat="1">
      <c r="A9124" s="191"/>
      <c r="B9124" s="191"/>
      <c r="C9124" s="63"/>
      <c r="D9124" s="191"/>
      <c r="E9124" s="63"/>
      <c r="F9124" s="63"/>
      <c r="G9124" s="191"/>
      <c r="H9124" s="191"/>
      <c r="I9124" s="191"/>
      <c r="J9124" s="191"/>
      <c r="K9124" s="191"/>
      <c r="L9124" s="191"/>
      <c r="M9124" s="191"/>
      <c r="N9124" s="191"/>
    </row>
    <row r="9125" spans="1:14" s="434" customFormat="1">
      <c r="A9125" s="191"/>
      <c r="B9125" s="191"/>
      <c r="C9125" s="63"/>
      <c r="D9125" s="191"/>
      <c r="E9125" s="63"/>
      <c r="F9125" s="63"/>
      <c r="G9125" s="191"/>
      <c r="H9125" s="191"/>
      <c r="I9125" s="191"/>
      <c r="J9125" s="191"/>
      <c r="K9125" s="191"/>
      <c r="L9125" s="191"/>
      <c r="M9125" s="191"/>
      <c r="N9125" s="191"/>
    </row>
    <row r="9126" spans="1:14" s="434" customFormat="1">
      <c r="A9126" s="191"/>
      <c r="B9126" s="191"/>
      <c r="C9126" s="63"/>
      <c r="D9126" s="191"/>
      <c r="E9126" s="63"/>
      <c r="F9126" s="63"/>
      <c r="G9126" s="191"/>
      <c r="H9126" s="191"/>
      <c r="I9126" s="191"/>
      <c r="J9126" s="191"/>
      <c r="K9126" s="191"/>
      <c r="L9126" s="191"/>
      <c r="M9126" s="191"/>
      <c r="N9126" s="191"/>
    </row>
    <row r="9127" spans="1:14" s="434" customFormat="1">
      <c r="A9127" s="191"/>
      <c r="B9127" s="191"/>
      <c r="C9127" s="63"/>
      <c r="D9127" s="191"/>
      <c r="E9127" s="63"/>
      <c r="F9127" s="63"/>
      <c r="G9127" s="191"/>
      <c r="H9127" s="191"/>
      <c r="I9127" s="191"/>
      <c r="J9127" s="191"/>
      <c r="K9127" s="191"/>
      <c r="L9127" s="191"/>
      <c r="M9127" s="191"/>
      <c r="N9127" s="191"/>
    </row>
    <row r="9128" spans="1:14" s="434" customFormat="1">
      <c r="A9128" s="191"/>
      <c r="B9128" s="191"/>
      <c r="C9128" s="63"/>
      <c r="D9128" s="191"/>
      <c r="E9128" s="63"/>
      <c r="F9128" s="63"/>
      <c r="G9128" s="191"/>
      <c r="H9128" s="191"/>
      <c r="I9128" s="191"/>
      <c r="J9128" s="191"/>
      <c r="K9128" s="191"/>
      <c r="L9128" s="191"/>
      <c r="M9128" s="191"/>
      <c r="N9128" s="191"/>
    </row>
    <row r="9129" spans="1:14" s="434" customFormat="1">
      <c r="A9129" s="191"/>
      <c r="B9129" s="191"/>
      <c r="C9129" s="63"/>
      <c r="D9129" s="191"/>
      <c r="E9129" s="63"/>
      <c r="F9129" s="63"/>
      <c r="G9129" s="191"/>
      <c r="H9129" s="191"/>
      <c r="I9129" s="191"/>
      <c r="J9129" s="191"/>
      <c r="K9129" s="191"/>
      <c r="L9129" s="191"/>
      <c r="M9129" s="191"/>
      <c r="N9129" s="191"/>
    </row>
    <row r="9130" spans="1:14" s="434" customFormat="1">
      <c r="A9130" s="191"/>
      <c r="B9130" s="191"/>
      <c r="C9130" s="63"/>
      <c r="D9130" s="191"/>
      <c r="E9130" s="63"/>
      <c r="F9130" s="63"/>
      <c r="G9130" s="191"/>
      <c r="H9130" s="191"/>
      <c r="I9130" s="191"/>
      <c r="J9130" s="191"/>
      <c r="K9130" s="191"/>
      <c r="L9130" s="191"/>
      <c r="M9130" s="191"/>
      <c r="N9130" s="191"/>
    </row>
    <row r="9131" spans="1:14" s="434" customFormat="1">
      <c r="A9131" s="191"/>
      <c r="B9131" s="191"/>
      <c r="C9131" s="63"/>
      <c r="D9131" s="191"/>
      <c r="E9131" s="63"/>
      <c r="F9131" s="63"/>
      <c r="G9131" s="191"/>
      <c r="H9131" s="191"/>
      <c r="I9131" s="191"/>
      <c r="J9131" s="191"/>
      <c r="K9131" s="191"/>
      <c r="L9131" s="191"/>
      <c r="M9131" s="191"/>
      <c r="N9131" s="191"/>
    </row>
    <row r="9132" spans="1:14" s="434" customFormat="1">
      <c r="A9132" s="191"/>
      <c r="B9132" s="191"/>
      <c r="C9132" s="63"/>
      <c r="D9132" s="191"/>
      <c r="E9132" s="63"/>
      <c r="F9132" s="63"/>
      <c r="G9132" s="191"/>
      <c r="H9132" s="191"/>
      <c r="I9132" s="191"/>
      <c r="J9132" s="191"/>
      <c r="K9132" s="191"/>
      <c r="L9132" s="191"/>
      <c r="M9132" s="191"/>
      <c r="N9132" s="191"/>
    </row>
    <row r="9133" spans="1:14" s="434" customFormat="1">
      <c r="A9133" s="191"/>
      <c r="B9133" s="191"/>
      <c r="C9133" s="63"/>
      <c r="D9133" s="191"/>
      <c r="E9133" s="63"/>
      <c r="F9133" s="63"/>
      <c r="G9133" s="191"/>
      <c r="H9133" s="191"/>
      <c r="I9133" s="191"/>
      <c r="J9133" s="191"/>
      <c r="K9133" s="191"/>
      <c r="L9133" s="191"/>
      <c r="M9133" s="191"/>
      <c r="N9133" s="191"/>
    </row>
    <row r="9134" spans="1:14" s="434" customFormat="1">
      <c r="A9134" s="191"/>
      <c r="B9134" s="191"/>
      <c r="C9134" s="63"/>
      <c r="D9134" s="191"/>
      <c r="E9134" s="63"/>
      <c r="F9134" s="63"/>
      <c r="G9134" s="191"/>
      <c r="H9134" s="191"/>
      <c r="I9134" s="191"/>
      <c r="J9134" s="191"/>
      <c r="K9134" s="191"/>
      <c r="L9134" s="191"/>
      <c r="M9134" s="191"/>
      <c r="N9134" s="191"/>
    </row>
    <row r="9135" spans="1:14" s="434" customFormat="1">
      <c r="A9135" s="191"/>
      <c r="B9135" s="191"/>
      <c r="C9135" s="63"/>
      <c r="D9135" s="191"/>
      <c r="E9135" s="63"/>
      <c r="F9135" s="63"/>
      <c r="G9135" s="191"/>
      <c r="H9135" s="191"/>
      <c r="I9135" s="191"/>
      <c r="J9135" s="191"/>
      <c r="K9135" s="191"/>
      <c r="L9135" s="191"/>
      <c r="M9135" s="191"/>
      <c r="N9135" s="191"/>
    </row>
    <row r="9136" spans="1:14" s="434" customFormat="1">
      <c r="A9136" s="191"/>
      <c r="B9136" s="191"/>
      <c r="C9136" s="63"/>
      <c r="D9136" s="191"/>
      <c r="E9136" s="63"/>
      <c r="F9136" s="63"/>
      <c r="G9136" s="191"/>
      <c r="H9136" s="191"/>
      <c r="I9136" s="191"/>
      <c r="J9136" s="191"/>
      <c r="K9136" s="191"/>
      <c r="L9136" s="191"/>
      <c r="M9136" s="191"/>
      <c r="N9136" s="191"/>
    </row>
    <row r="9137" spans="1:14" s="434" customFormat="1">
      <c r="A9137" s="191"/>
      <c r="B9137" s="191"/>
      <c r="C9137" s="63"/>
      <c r="D9137" s="191"/>
      <c r="E9137" s="63"/>
      <c r="F9137" s="63"/>
      <c r="G9137" s="191"/>
      <c r="H9137" s="191"/>
      <c r="I9137" s="191"/>
      <c r="J9137" s="191"/>
      <c r="K9137" s="191"/>
      <c r="L9137" s="191"/>
      <c r="M9137" s="191"/>
      <c r="N9137" s="191"/>
    </row>
    <row r="9138" spans="1:14" s="434" customFormat="1">
      <c r="A9138" s="191"/>
      <c r="B9138" s="191"/>
      <c r="C9138" s="63"/>
      <c r="D9138" s="191"/>
      <c r="E9138" s="63"/>
      <c r="F9138" s="63"/>
      <c r="G9138" s="191"/>
      <c r="H9138" s="191"/>
      <c r="I9138" s="191"/>
      <c r="J9138" s="191"/>
      <c r="K9138" s="191"/>
      <c r="L9138" s="191"/>
      <c r="M9138" s="191"/>
      <c r="N9138" s="191"/>
    </row>
    <row r="9139" spans="1:14" s="434" customFormat="1">
      <c r="A9139" s="191"/>
      <c r="B9139" s="191"/>
      <c r="C9139" s="63"/>
      <c r="D9139" s="191"/>
      <c r="E9139" s="63"/>
      <c r="F9139" s="63"/>
      <c r="G9139" s="191"/>
      <c r="H9139" s="191"/>
      <c r="I9139" s="191"/>
      <c r="J9139" s="191"/>
      <c r="K9139" s="191"/>
      <c r="L9139" s="191"/>
      <c r="M9139" s="191"/>
      <c r="N9139" s="191"/>
    </row>
    <row r="9140" spans="1:14" s="434" customFormat="1">
      <c r="A9140" s="191"/>
      <c r="B9140" s="191"/>
      <c r="C9140" s="63"/>
      <c r="D9140" s="191"/>
      <c r="E9140" s="63"/>
      <c r="F9140" s="63"/>
      <c r="G9140" s="191"/>
      <c r="H9140" s="191"/>
      <c r="I9140" s="191"/>
      <c r="J9140" s="191"/>
      <c r="K9140" s="191"/>
      <c r="L9140" s="191"/>
      <c r="M9140" s="191"/>
      <c r="N9140" s="191"/>
    </row>
    <row r="9141" spans="1:14" s="434" customFormat="1">
      <c r="A9141" s="191"/>
      <c r="B9141" s="191"/>
      <c r="C9141" s="63"/>
      <c r="D9141" s="191"/>
      <c r="E9141" s="63"/>
      <c r="F9141" s="63"/>
      <c r="G9141" s="191"/>
      <c r="H9141" s="191"/>
      <c r="I9141" s="191"/>
      <c r="J9141" s="191"/>
      <c r="K9141" s="191"/>
      <c r="L9141" s="191"/>
      <c r="M9141" s="191"/>
      <c r="N9141" s="191"/>
    </row>
    <row r="9142" spans="1:14" s="434" customFormat="1">
      <c r="A9142" s="191"/>
      <c r="B9142" s="191"/>
      <c r="C9142" s="63"/>
      <c r="D9142" s="191"/>
      <c r="E9142" s="63"/>
      <c r="F9142" s="63"/>
      <c r="G9142" s="191"/>
      <c r="H9142" s="191"/>
      <c r="I9142" s="191"/>
      <c r="J9142" s="191"/>
      <c r="K9142" s="191"/>
      <c r="L9142" s="191"/>
      <c r="M9142" s="191"/>
      <c r="N9142" s="191"/>
    </row>
    <row r="9143" spans="1:14" s="434" customFormat="1">
      <c r="A9143" s="191"/>
      <c r="B9143" s="191"/>
      <c r="C9143" s="63"/>
      <c r="D9143" s="191"/>
      <c r="E9143" s="63"/>
      <c r="F9143" s="63"/>
      <c r="G9143" s="191"/>
      <c r="H9143" s="191"/>
      <c r="I9143" s="191"/>
      <c r="J9143" s="191"/>
      <c r="K9143" s="191"/>
      <c r="L9143" s="191"/>
      <c r="M9143" s="191"/>
      <c r="N9143" s="191"/>
    </row>
    <row r="9144" spans="1:14" s="434" customFormat="1">
      <c r="A9144" s="191"/>
      <c r="B9144" s="191"/>
      <c r="C9144" s="63"/>
      <c r="D9144" s="191"/>
      <c r="E9144" s="63"/>
      <c r="F9144" s="63"/>
      <c r="G9144" s="191"/>
      <c r="H9144" s="191"/>
      <c r="I9144" s="191"/>
      <c r="J9144" s="191"/>
      <c r="K9144" s="191"/>
      <c r="L9144" s="191"/>
      <c r="M9144" s="191"/>
      <c r="N9144" s="191"/>
    </row>
    <row r="9145" spans="1:14" s="434" customFormat="1">
      <c r="A9145" s="191"/>
      <c r="B9145" s="191"/>
      <c r="C9145" s="63"/>
      <c r="D9145" s="191"/>
      <c r="E9145" s="63"/>
      <c r="F9145" s="63"/>
      <c r="G9145" s="191"/>
      <c r="H9145" s="191"/>
      <c r="I9145" s="191"/>
      <c r="J9145" s="191"/>
      <c r="K9145" s="191"/>
      <c r="L9145" s="191"/>
      <c r="M9145" s="191"/>
      <c r="N9145" s="191"/>
    </row>
    <row r="9146" spans="1:14" s="434" customFormat="1">
      <c r="A9146" s="191"/>
      <c r="B9146" s="191"/>
      <c r="C9146" s="63"/>
      <c r="D9146" s="191"/>
      <c r="E9146" s="63"/>
      <c r="F9146" s="63"/>
      <c r="G9146" s="191"/>
      <c r="H9146" s="191"/>
      <c r="I9146" s="191"/>
      <c r="J9146" s="191"/>
      <c r="K9146" s="191"/>
      <c r="L9146" s="191"/>
      <c r="M9146" s="191"/>
      <c r="N9146" s="191"/>
    </row>
    <row r="9147" spans="1:14" s="434" customFormat="1">
      <c r="A9147" s="191"/>
      <c r="B9147" s="191"/>
      <c r="C9147" s="63"/>
      <c r="D9147" s="191"/>
      <c r="E9147" s="63"/>
      <c r="F9147" s="63"/>
      <c r="G9147" s="191"/>
      <c r="H9147" s="191"/>
      <c r="I9147" s="191"/>
      <c r="J9147" s="191"/>
      <c r="K9147" s="191"/>
      <c r="L9147" s="191"/>
      <c r="M9147" s="191"/>
      <c r="N9147" s="191"/>
    </row>
    <row r="9148" spans="1:14" s="434" customFormat="1">
      <c r="A9148" s="191"/>
      <c r="B9148" s="191"/>
      <c r="C9148" s="63"/>
      <c r="D9148" s="191"/>
      <c r="E9148" s="63"/>
      <c r="F9148" s="63"/>
      <c r="G9148" s="191"/>
      <c r="H9148" s="191"/>
      <c r="I9148" s="191"/>
      <c r="J9148" s="191"/>
      <c r="K9148" s="191"/>
      <c r="L9148" s="191"/>
      <c r="M9148" s="191"/>
      <c r="N9148" s="191"/>
    </row>
    <row r="9149" spans="1:14" s="434" customFormat="1">
      <c r="A9149" s="191"/>
      <c r="B9149" s="191"/>
      <c r="C9149" s="63"/>
      <c r="D9149" s="191"/>
      <c r="E9149" s="63"/>
      <c r="F9149" s="63"/>
      <c r="G9149" s="191"/>
      <c r="H9149" s="191"/>
      <c r="I9149" s="191"/>
      <c r="J9149" s="191"/>
      <c r="K9149" s="191"/>
      <c r="L9149" s="191"/>
      <c r="M9149" s="191"/>
      <c r="N9149" s="191"/>
    </row>
    <row r="9150" spans="1:14" s="434" customFormat="1">
      <c r="A9150" s="191"/>
      <c r="B9150" s="191"/>
      <c r="C9150" s="63"/>
      <c r="D9150" s="191"/>
      <c r="E9150" s="63"/>
      <c r="F9150" s="63"/>
      <c r="G9150" s="191"/>
      <c r="H9150" s="191"/>
      <c r="I9150" s="191"/>
      <c r="J9150" s="191"/>
      <c r="K9150" s="191"/>
      <c r="L9150" s="191"/>
      <c r="M9150" s="191"/>
      <c r="N9150" s="191"/>
    </row>
    <row r="9151" spans="1:14" s="434" customFormat="1">
      <c r="A9151" s="191"/>
      <c r="B9151" s="191"/>
      <c r="C9151" s="63"/>
      <c r="D9151" s="191"/>
      <c r="E9151" s="63"/>
      <c r="F9151" s="63"/>
      <c r="G9151" s="191"/>
      <c r="H9151" s="191"/>
      <c r="I9151" s="191"/>
      <c r="J9151" s="191"/>
      <c r="K9151" s="191"/>
      <c r="L9151" s="191"/>
      <c r="M9151" s="191"/>
      <c r="N9151" s="191"/>
    </row>
    <row r="9152" spans="1:14" s="434" customFormat="1">
      <c r="A9152" s="191"/>
      <c r="B9152" s="191"/>
      <c r="C9152" s="63"/>
      <c r="D9152" s="191"/>
      <c r="E9152" s="63"/>
      <c r="F9152" s="63"/>
      <c r="G9152" s="191"/>
      <c r="H9152" s="191"/>
      <c r="I9152" s="191"/>
      <c r="J9152" s="191"/>
      <c r="K9152" s="191"/>
      <c r="L9152" s="191"/>
      <c r="M9152" s="191"/>
      <c r="N9152" s="191"/>
    </row>
    <row r="9153" spans="1:14" s="434" customFormat="1">
      <c r="A9153" s="191"/>
      <c r="B9153" s="191"/>
      <c r="C9153" s="63"/>
      <c r="D9153" s="191"/>
      <c r="E9153" s="63"/>
      <c r="F9153" s="63"/>
      <c r="G9153" s="191"/>
      <c r="H9153" s="191"/>
      <c r="I9153" s="191"/>
      <c r="J9153" s="191"/>
      <c r="K9153" s="191"/>
      <c r="L9153" s="191"/>
      <c r="M9153" s="191"/>
      <c r="N9153" s="191"/>
    </row>
    <row r="9154" spans="1:14" s="434" customFormat="1">
      <c r="A9154" s="191"/>
      <c r="B9154" s="191"/>
      <c r="C9154" s="63"/>
      <c r="D9154" s="191"/>
      <c r="E9154" s="63"/>
      <c r="F9154" s="63"/>
      <c r="G9154" s="191"/>
      <c r="H9154" s="191"/>
      <c r="I9154" s="191"/>
      <c r="J9154" s="191"/>
      <c r="K9154" s="191"/>
      <c r="L9154" s="191"/>
      <c r="M9154" s="191"/>
      <c r="N9154" s="191"/>
    </row>
    <row r="9155" spans="1:14" s="434" customFormat="1">
      <c r="A9155" s="191"/>
      <c r="B9155" s="191"/>
      <c r="C9155" s="63"/>
      <c r="D9155" s="191"/>
      <c r="E9155" s="63"/>
      <c r="F9155" s="63"/>
      <c r="G9155" s="191"/>
      <c r="H9155" s="191"/>
      <c r="I9155" s="191"/>
      <c r="J9155" s="191"/>
      <c r="K9155" s="191"/>
      <c r="L9155" s="191"/>
      <c r="M9155" s="191"/>
      <c r="N9155" s="191"/>
    </row>
    <row r="9156" spans="1:14" s="434" customFormat="1">
      <c r="A9156" s="191"/>
      <c r="B9156" s="191"/>
      <c r="C9156" s="63"/>
      <c r="D9156" s="191"/>
      <c r="E9156" s="63"/>
      <c r="F9156" s="63"/>
      <c r="G9156" s="191"/>
      <c r="H9156" s="191"/>
      <c r="I9156" s="191"/>
      <c r="J9156" s="191"/>
      <c r="K9156" s="191"/>
      <c r="L9156" s="191"/>
      <c r="M9156" s="191"/>
      <c r="N9156" s="191"/>
    </row>
    <row r="9157" spans="1:14" s="434" customFormat="1">
      <c r="A9157" s="191"/>
      <c r="B9157" s="191"/>
      <c r="C9157" s="63"/>
      <c r="D9157" s="191"/>
      <c r="E9157" s="63"/>
      <c r="F9157" s="63"/>
      <c r="G9157" s="191"/>
      <c r="H9157" s="191"/>
      <c r="I9157" s="191"/>
      <c r="J9157" s="191"/>
      <c r="K9157" s="191"/>
      <c r="L9157" s="191"/>
      <c r="M9157" s="191"/>
      <c r="N9157" s="191"/>
    </row>
    <row r="9158" spans="1:14" s="434" customFormat="1">
      <c r="A9158" s="191"/>
      <c r="B9158" s="191"/>
      <c r="C9158" s="63"/>
      <c r="D9158" s="191"/>
      <c r="E9158" s="63"/>
      <c r="F9158" s="63"/>
      <c r="G9158" s="191"/>
      <c r="H9158" s="191"/>
      <c r="I9158" s="191"/>
      <c r="J9158" s="191"/>
      <c r="K9158" s="191"/>
      <c r="L9158" s="191"/>
      <c r="M9158" s="191"/>
      <c r="N9158" s="191"/>
    </row>
    <row r="9159" spans="1:14" s="434" customFormat="1">
      <c r="A9159" s="191"/>
      <c r="B9159" s="191"/>
      <c r="C9159" s="63"/>
      <c r="D9159" s="191"/>
      <c r="E9159" s="63"/>
      <c r="F9159" s="63"/>
      <c r="G9159" s="191"/>
      <c r="H9159" s="191"/>
      <c r="I9159" s="191"/>
      <c r="J9159" s="191"/>
      <c r="K9159" s="191"/>
      <c r="L9159" s="191"/>
      <c r="M9159" s="191"/>
      <c r="N9159" s="191"/>
    </row>
    <row r="9160" spans="1:14" s="434" customFormat="1">
      <c r="A9160" s="191"/>
      <c r="B9160" s="191"/>
      <c r="C9160" s="63"/>
      <c r="D9160" s="191"/>
      <c r="E9160" s="63"/>
      <c r="F9160" s="63"/>
      <c r="G9160" s="191"/>
      <c r="H9160" s="191"/>
      <c r="I9160" s="191"/>
      <c r="J9160" s="191"/>
      <c r="K9160" s="191"/>
      <c r="L9160" s="191"/>
      <c r="M9160" s="191"/>
      <c r="N9160" s="191"/>
    </row>
    <row r="9161" spans="1:14" s="434" customFormat="1">
      <c r="A9161" s="191"/>
      <c r="B9161" s="191"/>
      <c r="C9161" s="63"/>
      <c r="D9161" s="191"/>
      <c r="E9161" s="63"/>
      <c r="F9161" s="63"/>
      <c r="G9161" s="191"/>
      <c r="H9161" s="191"/>
      <c r="I9161" s="191"/>
      <c r="J9161" s="191"/>
      <c r="K9161" s="191"/>
      <c r="L9161" s="191"/>
      <c r="M9161" s="191"/>
      <c r="N9161" s="191"/>
    </row>
    <row r="9162" spans="1:14" s="434" customFormat="1">
      <c r="A9162" s="191"/>
      <c r="B9162" s="191"/>
      <c r="C9162" s="63"/>
      <c r="D9162" s="191"/>
      <c r="E9162" s="63"/>
      <c r="F9162" s="63"/>
      <c r="G9162" s="191"/>
      <c r="H9162" s="191"/>
      <c r="I9162" s="191"/>
      <c r="J9162" s="191"/>
      <c r="K9162" s="191"/>
      <c r="L9162" s="191"/>
      <c r="M9162" s="191"/>
      <c r="N9162" s="191"/>
    </row>
    <row r="9163" spans="1:14" s="434" customFormat="1">
      <c r="A9163" s="191"/>
      <c r="B9163" s="191"/>
      <c r="C9163" s="63"/>
      <c r="D9163" s="191"/>
      <c r="E9163" s="63"/>
      <c r="F9163" s="63"/>
      <c r="G9163" s="191"/>
      <c r="H9163" s="191"/>
      <c r="I9163" s="191"/>
      <c r="J9163" s="191"/>
      <c r="K9163" s="191"/>
      <c r="L9163" s="191"/>
      <c r="M9163" s="191"/>
      <c r="N9163" s="191"/>
    </row>
    <row r="9164" spans="1:14" s="434" customFormat="1">
      <c r="A9164" s="191"/>
      <c r="B9164" s="191"/>
      <c r="C9164" s="63"/>
      <c r="D9164" s="191"/>
      <c r="E9164" s="63"/>
      <c r="F9164" s="63"/>
      <c r="G9164" s="191"/>
      <c r="H9164" s="191"/>
      <c r="I9164" s="191"/>
      <c r="J9164" s="191"/>
      <c r="K9164" s="191"/>
      <c r="L9164" s="191"/>
      <c r="M9164" s="191"/>
      <c r="N9164" s="191"/>
    </row>
    <row r="9165" spans="1:14" s="434" customFormat="1">
      <c r="A9165" s="191"/>
      <c r="B9165" s="191"/>
      <c r="C9165" s="63"/>
      <c r="D9165" s="191"/>
      <c r="E9165" s="63"/>
      <c r="F9165" s="63"/>
      <c r="G9165" s="191"/>
      <c r="H9165" s="191"/>
      <c r="I9165" s="191"/>
      <c r="J9165" s="191"/>
      <c r="K9165" s="191"/>
      <c r="L9165" s="191"/>
      <c r="M9165" s="191"/>
      <c r="N9165" s="191"/>
    </row>
    <row r="9166" spans="1:14" s="434" customFormat="1">
      <c r="A9166" s="191"/>
      <c r="B9166" s="191"/>
      <c r="C9166" s="63"/>
      <c r="D9166" s="191"/>
      <c r="E9166" s="63"/>
      <c r="F9166" s="63"/>
      <c r="G9166" s="191"/>
      <c r="H9166" s="191"/>
      <c r="I9166" s="191"/>
      <c r="J9166" s="191"/>
      <c r="K9166" s="191"/>
      <c r="L9166" s="191"/>
      <c r="M9166" s="191"/>
      <c r="N9166" s="191"/>
    </row>
    <row r="9167" spans="1:14" s="434" customFormat="1">
      <c r="A9167" s="191"/>
      <c r="B9167" s="191"/>
      <c r="C9167" s="63"/>
      <c r="D9167" s="191"/>
      <c r="E9167" s="63"/>
      <c r="F9167" s="63"/>
      <c r="G9167" s="191"/>
      <c r="H9167" s="191"/>
      <c r="I9167" s="191"/>
      <c r="J9167" s="191"/>
      <c r="K9167" s="191"/>
      <c r="L9167" s="191"/>
      <c r="M9167" s="191"/>
      <c r="N9167" s="191"/>
    </row>
    <row r="9168" spans="1:14" s="434" customFormat="1">
      <c r="A9168" s="191"/>
      <c r="B9168" s="191"/>
      <c r="C9168" s="63"/>
      <c r="D9168" s="191"/>
      <c r="E9168" s="63"/>
      <c r="F9168" s="63"/>
      <c r="G9168" s="191"/>
      <c r="H9168" s="191"/>
      <c r="I9168" s="191"/>
      <c r="J9168" s="191"/>
      <c r="K9168" s="191"/>
      <c r="L9168" s="191"/>
      <c r="M9168" s="191"/>
      <c r="N9168" s="191"/>
    </row>
    <row r="9169" spans="1:14" s="434" customFormat="1">
      <c r="A9169" s="191"/>
      <c r="B9169" s="191"/>
      <c r="C9169" s="63"/>
      <c r="D9169" s="191"/>
      <c r="E9169" s="63"/>
      <c r="F9169" s="63"/>
      <c r="G9169" s="191"/>
      <c r="H9169" s="191"/>
      <c r="I9169" s="191"/>
      <c r="J9169" s="191"/>
      <c r="K9169" s="191"/>
      <c r="L9169" s="191"/>
      <c r="M9169" s="191"/>
      <c r="N9169" s="191"/>
    </row>
    <row r="9170" spans="1:14" s="434" customFormat="1">
      <c r="A9170" s="191"/>
      <c r="B9170" s="191"/>
      <c r="C9170" s="63"/>
      <c r="D9170" s="191"/>
      <c r="E9170" s="63"/>
      <c r="F9170" s="63"/>
      <c r="G9170" s="191"/>
      <c r="H9170" s="191"/>
      <c r="I9170" s="191"/>
      <c r="J9170" s="191"/>
      <c r="K9170" s="191"/>
      <c r="L9170" s="191"/>
      <c r="M9170" s="191"/>
      <c r="N9170" s="191"/>
    </row>
    <row r="9171" spans="1:14" s="434" customFormat="1">
      <c r="A9171" s="191"/>
      <c r="B9171" s="191"/>
      <c r="C9171" s="63"/>
      <c r="D9171" s="191"/>
      <c r="E9171" s="63"/>
      <c r="F9171" s="63"/>
      <c r="G9171" s="191"/>
      <c r="H9171" s="191"/>
      <c r="I9171" s="191"/>
      <c r="J9171" s="191"/>
      <c r="K9171" s="191"/>
      <c r="L9171" s="191"/>
      <c r="M9171" s="191"/>
      <c r="N9171" s="191"/>
    </row>
    <row r="9172" spans="1:14" s="434" customFormat="1">
      <c r="A9172" s="191"/>
      <c r="B9172" s="191"/>
      <c r="C9172" s="63"/>
      <c r="D9172" s="191"/>
      <c r="E9172" s="63"/>
      <c r="F9172" s="63"/>
      <c r="G9172" s="191"/>
      <c r="H9172" s="191"/>
      <c r="I9172" s="191"/>
      <c r="J9172" s="191"/>
      <c r="K9172" s="191"/>
      <c r="L9172" s="191"/>
      <c r="M9172" s="191"/>
      <c r="N9172" s="191"/>
    </row>
    <row r="9173" spans="1:14" s="434" customFormat="1">
      <c r="A9173" s="191"/>
      <c r="B9173" s="191"/>
      <c r="C9173" s="63"/>
      <c r="D9173" s="191"/>
      <c r="E9173" s="63"/>
      <c r="F9173" s="63"/>
      <c r="G9173" s="191"/>
      <c r="H9173" s="191"/>
      <c r="I9173" s="191"/>
      <c r="J9173" s="191"/>
      <c r="K9173" s="191"/>
      <c r="L9173" s="191"/>
      <c r="M9173" s="191"/>
      <c r="N9173" s="191"/>
    </row>
    <row r="9174" spans="1:14" s="434" customFormat="1">
      <c r="A9174" s="191"/>
      <c r="B9174" s="191"/>
      <c r="C9174" s="63"/>
      <c r="D9174" s="191"/>
      <c r="E9174" s="63"/>
      <c r="F9174" s="63"/>
      <c r="G9174" s="191"/>
      <c r="H9174" s="191"/>
      <c r="I9174" s="191"/>
      <c r="J9174" s="191"/>
      <c r="K9174" s="191"/>
      <c r="L9174" s="191"/>
      <c r="M9174" s="191"/>
      <c r="N9174" s="191"/>
    </row>
    <row r="9175" spans="1:14" s="434" customFormat="1">
      <c r="A9175" s="191"/>
      <c r="B9175" s="191"/>
      <c r="C9175" s="63"/>
      <c r="D9175" s="191"/>
      <c r="E9175" s="63"/>
      <c r="F9175" s="63"/>
      <c r="G9175" s="191"/>
      <c r="H9175" s="191"/>
      <c r="I9175" s="191"/>
      <c r="J9175" s="191"/>
      <c r="K9175" s="191"/>
      <c r="L9175" s="191"/>
      <c r="M9175" s="191"/>
      <c r="N9175" s="191"/>
    </row>
    <row r="9176" spans="1:14" s="434" customFormat="1">
      <c r="A9176" s="191"/>
      <c r="B9176" s="191"/>
      <c r="C9176" s="63"/>
      <c r="D9176" s="191"/>
      <c r="E9176" s="63"/>
      <c r="F9176" s="63"/>
      <c r="G9176" s="191"/>
      <c r="H9176" s="191"/>
      <c r="I9176" s="191"/>
      <c r="J9176" s="191"/>
      <c r="K9176" s="191"/>
      <c r="L9176" s="191"/>
      <c r="M9176" s="191"/>
      <c r="N9176" s="191"/>
    </row>
    <row r="9177" spans="1:14" s="434" customFormat="1">
      <c r="A9177" s="191"/>
      <c r="B9177" s="191"/>
      <c r="C9177" s="63"/>
      <c r="D9177" s="191"/>
      <c r="E9177" s="63"/>
      <c r="F9177" s="63"/>
      <c r="G9177" s="191"/>
      <c r="H9177" s="191"/>
      <c r="I9177" s="191"/>
      <c r="J9177" s="191"/>
      <c r="K9177" s="191"/>
      <c r="L9177" s="191"/>
      <c r="M9177" s="191"/>
      <c r="N9177" s="191"/>
    </row>
    <row r="9178" spans="1:14" s="434" customFormat="1">
      <c r="A9178" s="191"/>
      <c r="B9178" s="191"/>
      <c r="C9178" s="63"/>
      <c r="D9178" s="191"/>
      <c r="E9178" s="63"/>
      <c r="F9178" s="63"/>
      <c r="G9178" s="191"/>
      <c r="H9178" s="191"/>
      <c r="I9178" s="191"/>
      <c r="J9178" s="191"/>
      <c r="K9178" s="191"/>
      <c r="L9178" s="191"/>
      <c r="M9178" s="191"/>
      <c r="N9178" s="191"/>
    </row>
    <row r="9179" spans="1:14" s="434" customFormat="1">
      <c r="A9179" s="191"/>
      <c r="B9179" s="191"/>
      <c r="C9179" s="63"/>
      <c r="D9179" s="191"/>
      <c r="E9179" s="63"/>
      <c r="F9179" s="63"/>
      <c r="G9179" s="191"/>
      <c r="H9179" s="191"/>
      <c r="I9179" s="191"/>
      <c r="J9179" s="191"/>
      <c r="K9179" s="191"/>
      <c r="L9179" s="191"/>
      <c r="M9179" s="191"/>
      <c r="N9179" s="191"/>
    </row>
    <row r="9180" spans="1:14" s="434" customFormat="1">
      <c r="A9180" s="191"/>
      <c r="B9180" s="191"/>
      <c r="C9180" s="63"/>
      <c r="D9180" s="191"/>
      <c r="E9180" s="63"/>
      <c r="F9180" s="63"/>
      <c r="G9180" s="191"/>
      <c r="H9180" s="191"/>
      <c r="I9180" s="191"/>
      <c r="J9180" s="191"/>
      <c r="K9180" s="191"/>
      <c r="L9180" s="191"/>
      <c r="M9180" s="191"/>
      <c r="N9180" s="191"/>
    </row>
    <row r="9181" spans="1:14" s="434" customFormat="1">
      <c r="A9181" s="191"/>
      <c r="B9181" s="191"/>
      <c r="C9181" s="63"/>
      <c r="D9181" s="191"/>
      <c r="E9181" s="63"/>
      <c r="F9181" s="63"/>
      <c r="G9181" s="191"/>
      <c r="H9181" s="191"/>
      <c r="I9181" s="191"/>
      <c r="J9181" s="191"/>
      <c r="K9181" s="191"/>
      <c r="L9181" s="191"/>
      <c r="M9181" s="191"/>
      <c r="N9181" s="191"/>
    </row>
    <row r="9182" spans="1:14" s="434" customFormat="1">
      <c r="A9182" s="191"/>
      <c r="B9182" s="191"/>
      <c r="C9182" s="63"/>
      <c r="D9182" s="191"/>
      <c r="E9182" s="63"/>
      <c r="F9182" s="63"/>
      <c r="G9182" s="191"/>
      <c r="H9182" s="191"/>
      <c r="I9182" s="191"/>
      <c r="J9182" s="191"/>
      <c r="K9182" s="191"/>
      <c r="L9182" s="191"/>
      <c r="M9182" s="191"/>
      <c r="N9182" s="191"/>
    </row>
    <row r="9183" spans="1:14" s="434" customFormat="1">
      <c r="A9183" s="191"/>
      <c r="B9183" s="191"/>
      <c r="C9183" s="63"/>
      <c r="D9183" s="191"/>
      <c r="E9183" s="63"/>
      <c r="F9183" s="63"/>
      <c r="G9183" s="191"/>
      <c r="H9183" s="191"/>
      <c r="I9183" s="191"/>
      <c r="J9183" s="191"/>
      <c r="K9183" s="191"/>
      <c r="L9183" s="191"/>
      <c r="M9183" s="191"/>
      <c r="N9183" s="191"/>
    </row>
    <row r="9184" spans="1:14" s="434" customFormat="1">
      <c r="A9184" s="191"/>
      <c r="B9184" s="191"/>
      <c r="C9184" s="63"/>
      <c r="D9184" s="191"/>
      <c r="E9184" s="63"/>
      <c r="F9184" s="63"/>
      <c r="G9184" s="191"/>
      <c r="H9184" s="191"/>
      <c r="I9184" s="191"/>
      <c r="J9184" s="191"/>
      <c r="K9184" s="191"/>
      <c r="L9184" s="191"/>
      <c r="M9184" s="191"/>
      <c r="N9184" s="191"/>
    </row>
    <row r="9185" spans="1:14" s="434" customFormat="1">
      <c r="A9185" s="191"/>
      <c r="B9185" s="191"/>
      <c r="C9185" s="63"/>
      <c r="D9185" s="191"/>
      <c r="E9185" s="63"/>
      <c r="F9185" s="63"/>
      <c r="G9185" s="191"/>
      <c r="H9185" s="191"/>
      <c r="I9185" s="191"/>
      <c r="J9185" s="191"/>
      <c r="K9185" s="191"/>
      <c r="L9185" s="191"/>
      <c r="M9185" s="191"/>
      <c r="N9185" s="191"/>
    </row>
    <row r="9186" spans="1:14" s="434" customFormat="1">
      <c r="A9186" s="191"/>
      <c r="B9186" s="191"/>
      <c r="C9186" s="63"/>
      <c r="D9186" s="191"/>
      <c r="E9186" s="63"/>
      <c r="F9186" s="63"/>
      <c r="G9186" s="191"/>
      <c r="H9186" s="191"/>
      <c r="I9186" s="191"/>
      <c r="J9186" s="191"/>
      <c r="K9186" s="191"/>
      <c r="L9186" s="191"/>
      <c r="M9186" s="191"/>
      <c r="N9186" s="191"/>
    </row>
    <row r="9187" spans="1:14" s="434" customFormat="1">
      <c r="A9187" s="191"/>
      <c r="B9187" s="191"/>
      <c r="C9187" s="63"/>
      <c r="D9187" s="191"/>
      <c r="E9187" s="63"/>
      <c r="F9187" s="63"/>
      <c r="G9187" s="191"/>
      <c r="H9187" s="191"/>
      <c r="I9187" s="191"/>
      <c r="J9187" s="191"/>
      <c r="K9187" s="191"/>
      <c r="L9187" s="191"/>
      <c r="M9187" s="191"/>
      <c r="N9187" s="191"/>
    </row>
    <row r="9188" spans="1:14" s="434" customFormat="1">
      <c r="A9188" s="191"/>
      <c r="B9188" s="191"/>
      <c r="C9188" s="63"/>
      <c r="D9188" s="191"/>
      <c r="E9188" s="63"/>
      <c r="F9188" s="63"/>
      <c r="G9188" s="191"/>
      <c r="H9188" s="191"/>
      <c r="I9188" s="191"/>
      <c r="J9188" s="191"/>
      <c r="K9188" s="191"/>
      <c r="L9188" s="191"/>
      <c r="M9188" s="191"/>
      <c r="N9188" s="191"/>
    </row>
    <row r="9189" spans="1:14" s="434" customFormat="1">
      <c r="A9189" s="191"/>
      <c r="B9189" s="191"/>
      <c r="C9189" s="63"/>
      <c r="D9189" s="191"/>
      <c r="E9189" s="63"/>
      <c r="F9189" s="63"/>
      <c r="G9189" s="191"/>
      <c r="H9189" s="191"/>
      <c r="I9189" s="191"/>
      <c r="J9189" s="191"/>
      <c r="K9189" s="191"/>
      <c r="L9189" s="191"/>
      <c r="M9189" s="191"/>
      <c r="N9189" s="191"/>
    </row>
    <row r="9190" spans="1:14" s="434" customFormat="1">
      <c r="A9190" s="191"/>
      <c r="B9190" s="191"/>
      <c r="C9190" s="63"/>
      <c r="D9190" s="191"/>
      <c r="E9190" s="63"/>
      <c r="F9190" s="63"/>
      <c r="G9190" s="191"/>
      <c r="H9190" s="191"/>
      <c r="I9190" s="191"/>
      <c r="J9190" s="191"/>
      <c r="K9190" s="191"/>
      <c r="L9190" s="191"/>
      <c r="M9190" s="191"/>
      <c r="N9190" s="191"/>
    </row>
    <row r="9191" spans="1:14" s="434" customFormat="1">
      <c r="A9191" s="191"/>
      <c r="B9191" s="191"/>
      <c r="C9191" s="63"/>
      <c r="D9191" s="191"/>
      <c r="E9191" s="63"/>
      <c r="F9191" s="63"/>
      <c r="G9191" s="191"/>
      <c r="H9191" s="191"/>
      <c r="I9191" s="191"/>
      <c r="J9191" s="191"/>
      <c r="K9191" s="191"/>
      <c r="L9191" s="191"/>
      <c r="M9191" s="191"/>
      <c r="N9191" s="191"/>
    </row>
    <row r="9192" spans="1:14" s="434" customFormat="1">
      <c r="A9192" s="191"/>
      <c r="B9192" s="191"/>
      <c r="C9192" s="63"/>
      <c r="D9192" s="191"/>
      <c r="E9192" s="63"/>
      <c r="F9192" s="63"/>
      <c r="G9192" s="191"/>
      <c r="H9192" s="191"/>
      <c r="I9192" s="191"/>
      <c r="J9192" s="191"/>
      <c r="K9192" s="191"/>
      <c r="L9192" s="191"/>
      <c r="M9192" s="191"/>
      <c r="N9192" s="191"/>
    </row>
    <row r="9193" spans="1:14" s="434" customFormat="1">
      <c r="A9193" s="191"/>
      <c r="B9193" s="191"/>
      <c r="C9193" s="63"/>
      <c r="D9193" s="191"/>
      <c r="E9193" s="63"/>
      <c r="F9193" s="63"/>
      <c r="G9193" s="191"/>
      <c r="H9193" s="191"/>
      <c r="I9193" s="191"/>
      <c r="J9193" s="191"/>
      <c r="K9193" s="191"/>
      <c r="L9193" s="191"/>
      <c r="M9193" s="191"/>
      <c r="N9193" s="191"/>
    </row>
    <row r="9194" spans="1:14" s="434" customFormat="1">
      <c r="A9194" s="191"/>
      <c r="B9194" s="191"/>
      <c r="C9194" s="63"/>
      <c r="D9194" s="191"/>
      <c r="E9194" s="63"/>
      <c r="F9194" s="63"/>
      <c r="G9194" s="191"/>
      <c r="H9194" s="191"/>
      <c r="I9194" s="191"/>
      <c r="J9194" s="191"/>
      <c r="K9194" s="191"/>
      <c r="L9194" s="191"/>
      <c r="M9194" s="191"/>
      <c r="N9194" s="191"/>
    </row>
    <row r="9195" spans="1:14" s="434" customFormat="1">
      <c r="A9195" s="191"/>
      <c r="B9195" s="191"/>
      <c r="C9195" s="63"/>
      <c r="D9195" s="191"/>
      <c r="E9195" s="63"/>
      <c r="F9195" s="63"/>
      <c r="G9195" s="191"/>
      <c r="H9195" s="191"/>
      <c r="I9195" s="191"/>
      <c r="J9195" s="191"/>
      <c r="K9195" s="191"/>
      <c r="L9195" s="191"/>
      <c r="M9195" s="191"/>
      <c r="N9195" s="191"/>
    </row>
    <row r="9196" spans="1:14" s="434" customFormat="1">
      <c r="A9196" s="191"/>
      <c r="B9196" s="191"/>
      <c r="C9196" s="63"/>
      <c r="D9196" s="191"/>
      <c r="E9196" s="63"/>
      <c r="F9196" s="63"/>
      <c r="G9196" s="191"/>
      <c r="H9196" s="191"/>
      <c r="I9196" s="191"/>
      <c r="J9196" s="191"/>
      <c r="K9196" s="191"/>
      <c r="L9196" s="191"/>
      <c r="M9196" s="191"/>
      <c r="N9196" s="191"/>
    </row>
    <row r="9197" spans="1:14" s="434" customFormat="1">
      <c r="A9197" s="191"/>
      <c r="B9197" s="191"/>
      <c r="C9197" s="63"/>
      <c r="D9197" s="191"/>
      <c r="E9197" s="63"/>
      <c r="F9197" s="63"/>
      <c r="G9197" s="191"/>
      <c r="H9197" s="191"/>
      <c r="I9197" s="191"/>
      <c r="J9197" s="191"/>
      <c r="K9197" s="191"/>
      <c r="L9197" s="191"/>
      <c r="M9197" s="191"/>
      <c r="N9197" s="191"/>
    </row>
    <row r="9198" spans="1:14" s="434" customFormat="1">
      <c r="A9198" s="191"/>
      <c r="B9198" s="191"/>
      <c r="C9198" s="63"/>
      <c r="D9198" s="191"/>
      <c r="E9198" s="63"/>
      <c r="F9198" s="63"/>
      <c r="G9198" s="191"/>
      <c r="H9198" s="191"/>
      <c r="I9198" s="191"/>
      <c r="J9198" s="191"/>
      <c r="K9198" s="191"/>
      <c r="L9198" s="191"/>
      <c r="M9198" s="191"/>
      <c r="N9198" s="191"/>
    </row>
    <row r="9199" spans="1:14" s="434" customFormat="1">
      <c r="A9199" s="191"/>
      <c r="B9199" s="191"/>
      <c r="C9199" s="63"/>
      <c r="D9199" s="191"/>
      <c r="E9199" s="63"/>
      <c r="F9199" s="63"/>
      <c r="G9199" s="191"/>
      <c r="H9199" s="191"/>
      <c r="I9199" s="191"/>
      <c r="J9199" s="191"/>
      <c r="K9199" s="191"/>
      <c r="L9199" s="191"/>
      <c r="M9199" s="191"/>
      <c r="N9199" s="191"/>
    </row>
    <row r="9200" spans="1:14" s="434" customFormat="1">
      <c r="A9200" s="191"/>
      <c r="B9200" s="191"/>
      <c r="C9200" s="63"/>
      <c r="D9200" s="191"/>
      <c r="E9200" s="63"/>
      <c r="F9200" s="63"/>
      <c r="G9200" s="191"/>
      <c r="H9200" s="191"/>
      <c r="I9200" s="191"/>
      <c r="J9200" s="191"/>
      <c r="K9200" s="191"/>
      <c r="L9200" s="191"/>
      <c r="M9200" s="191"/>
      <c r="N9200" s="191"/>
    </row>
    <row r="9201" spans="1:14" s="434" customFormat="1">
      <c r="A9201" s="191"/>
      <c r="B9201" s="191"/>
      <c r="C9201" s="63"/>
      <c r="D9201" s="191"/>
      <c r="E9201" s="63"/>
      <c r="F9201" s="63"/>
      <c r="G9201" s="191"/>
      <c r="H9201" s="191"/>
      <c r="I9201" s="191"/>
      <c r="J9201" s="191"/>
      <c r="K9201" s="191"/>
      <c r="L9201" s="191"/>
      <c r="M9201" s="191"/>
      <c r="N9201" s="191"/>
    </row>
    <row r="9202" spans="1:14" s="434" customFormat="1">
      <c r="A9202" s="191"/>
      <c r="B9202" s="191"/>
      <c r="C9202" s="63"/>
      <c r="D9202" s="191"/>
      <c r="E9202" s="63"/>
      <c r="F9202" s="63"/>
      <c r="G9202" s="191"/>
      <c r="H9202" s="191"/>
      <c r="I9202" s="191"/>
      <c r="J9202" s="191"/>
      <c r="K9202" s="191"/>
      <c r="L9202" s="191"/>
      <c r="M9202" s="191"/>
      <c r="N9202" s="191"/>
    </row>
    <row r="9203" spans="1:14" s="434" customFormat="1">
      <c r="A9203" s="191"/>
      <c r="B9203" s="191"/>
      <c r="C9203" s="63"/>
      <c r="D9203" s="191"/>
      <c r="E9203" s="63"/>
      <c r="F9203" s="63"/>
      <c r="G9203" s="191"/>
      <c r="H9203" s="191"/>
      <c r="I9203" s="191"/>
      <c r="J9203" s="191"/>
      <c r="K9203" s="191"/>
      <c r="L9203" s="191"/>
      <c r="M9203" s="191"/>
      <c r="N9203" s="191"/>
    </row>
    <row r="9204" spans="1:14" s="434" customFormat="1">
      <c r="A9204" s="191"/>
      <c r="B9204" s="191"/>
      <c r="C9204" s="63"/>
      <c r="D9204" s="191"/>
      <c r="E9204" s="63"/>
      <c r="F9204" s="63"/>
      <c r="G9204" s="191"/>
      <c r="H9204" s="191"/>
      <c r="I9204" s="191"/>
      <c r="J9204" s="191"/>
      <c r="K9204" s="191"/>
      <c r="L9204" s="191"/>
      <c r="M9204" s="191"/>
      <c r="N9204" s="191"/>
    </row>
    <row r="9205" spans="1:14" s="434" customFormat="1">
      <c r="A9205" s="191"/>
      <c r="B9205" s="191"/>
      <c r="C9205" s="63"/>
      <c r="D9205" s="191"/>
      <c r="E9205" s="63"/>
      <c r="F9205" s="63"/>
      <c r="G9205" s="191"/>
      <c r="H9205" s="191"/>
      <c r="I9205" s="191"/>
      <c r="J9205" s="191"/>
      <c r="K9205" s="191"/>
      <c r="L9205" s="191"/>
      <c r="M9205" s="191"/>
      <c r="N9205" s="191"/>
    </row>
    <row r="9206" spans="1:14" s="434" customFormat="1">
      <c r="A9206" s="191"/>
      <c r="B9206" s="191"/>
      <c r="C9206" s="63"/>
      <c r="D9206" s="191"/>
      <c r="E9206" s="63"/>
      <c r="F9206" s="63"/>
      <c r="G9206" s="191"/>
      <c r="H9206" s="191"/>
      <c r="I9206" s="191"/>
      <c r="J9206" s="191"/>
      <c r="K9206" s="191"/>
      <c r="L9206" s="191"/>
      <c r="M9206" s="191"/>
      <c r="N9206" s="191"/>
    </row>
    <row r="9207" spans="1:14" s="434" customFormat="1">
      <c r="A9207" s="191"/>
      <c r="B9207" s="191"/>
      <c r="C9207" s="63"/>
      <c r="D9207" s="191"/>
      <c r="E9207" s="63"/>
      <c r="F9207" s="63"/>
      <c r="G9207" s="191"/>
      <c r="H9207" s="191"/>
      <c r="I9207" s="191"/>
      <c r="J9207" s="191"/>
      <c r="K9207" s="191"/>
      <c r="L9207" s="191"/>
      <c r="M9207" s="191"/>
      <c r="N9207" s="191"/>
    </row>
    <row r="9208" spans="1:14" s="434" customFormat="1">
      <c r="A9208" s="191"/>
      <c r="B9208" s="191"/>
      <c r="C9208" s="63"/>
      <c r="D9208" s="191"/>
      <c r="E9208" s="63"/>
      <c r="F9208" s="63"/>
      <c r="G9208" s="191"/>
      <c r="H9208" s="191"/>
      <c r="I9208" s="191"/>
      <c r="J9208" s="191"/>
      <c r="K9208" s="191"/>
      <c r="L9208" s="191"/>
      <c r="M9208" s="191"/>
      <c r="N9208" s="191"/>
    </row>
    <row r="9209" spans="1:14" s="434" customFormat="1">
      <c r="A9209" s="191"/>
      <c r="B9209" s="191"/>
      <c r="C9209" s="63"/>
      <c r="D9209" s="191"/>
      <c r="E9209" s="63"/>
      <c r="F9209" s="63"/>
      <c r="G9209" s="191"/>
      <c r="H9209" s="191"/>
      <c r="I9209" s="191"/>
      <c r="J9209" s="191"/>
      <c r="K9209" s="191"/>
      <c r="L9209" s="191"/>
      <c r="M9209" s="191"/>
      <c r="N9209" s="191"/>
    </row>
    <row r="9210" spans="1:14" s="434" customFormat="1">
      <c r="A9210" s="191"/>
      <c r="B9210" s="191"/>
      <c r="C9210" s="63"/>
      <c r="D9210" s="191"/>
      <c r="E9210" s="63"/>
      <c r="F9210" s="63"/>
      <c r="G9210" s="191"/>
      <c r="H9210" s="191"/>
      <c r="I9210" s="191"/>
      <c r="J9210" s="191"/>
      <c r="K9210" s="191"/>
      <c r="L9210" s="191"/>
      <c r="M9210" s="191"/>
      <c r="N9210" s="191"/>
    </row>
    <row r="9211" spans="1:14" s="434" customFormat="1">
      <c r="A9211" s="191"/>
      <c r="B9211" s="191"/>
      <c r="C9211" s="63"/>
      <c r="D9211" s="191"/>
      <c r="E9211" s="63"/>
      <c r="F9211" s="63"/>
      <c r="G9211" s="191"/>
      <c r="H9211" s="191"/>
      <c r="I9211" s="191"/>
      <c r="J9211" s="191"/>
      <c r="K9211" s="191"/>
      <c r="L9211" s="191"/>
      <c r="M9211" s="191"/>
      <c r="N9211" s="191"/>
    </row>
    <row r="9212" spans="1:14" s="434" customFormat="1">
      <c r="A9212" s="191"/>
      <c r="B9212" s="191"/>
      <c r="C9212" s="63"/>
      <c r="D9212" s="191"/>
      <c r="E9212" s="63"/>
      <c r="F9212" s="63"/>
      <c r="G9212" s="191"/>
      <c r="H9212" s="191"/>
      <c r="I9212" s="191"/>
      <c r="J9212" s="191"/>
      <c r="K9212" s="191"/>
      <c r="L9212" s="191"/>
      <c r="M9212" s="191"/>
      <c r="N9212" s="191"/>
    </row>
    <row r="9213" spans="1:14" s="434" customFormat="1">
      <c r="A9213" s="191"/>
      <c r="B9213" s="191"/>
      <c r="C9213" s="63"/>
      <c r="D9213" s="191"/>
      <c r="E9213" s="63"/>
      <c r="F9213" s="63"/>
      <c r="G9213" s="191"/>
      <c r="H9213" s="191"/>
      <c r="I9213" s="191"/>
      <c r="J9213" s="191"/>
      <c r="K9213" s="191"/>
      <c r="L9213" s="191"/>
      <c r="M9213" s="191"/>
      <c r="N9213" s="191"/>
    </row>
    <row r="9214" spans="1:14" s="434" customFormat="1">
      <c r="A9214" s="191"/>
      <c r="B9214" s="191"/>
      <c r="C9214" s="63"/>
      <c r="D9214" s="191"/>
      <c r="E9214" s="63"/>
      <c r="F9214" s="63"/>
      <c r="G9214" s="191"/>
      <c r="H9214" s="191"/>
      <c r="I9214" s="191"/>
      <c r="J9214" s="191"/>
      <c r="K9214" s="191"/>
      <c r="L9214" s="191"/>
      <c r="M9214" s="191"/>
      <c r="N9214" s="191"/>
    </row>
    <row r="9215" spans="1:14" s="434" customFormat="1">
      <c r="A9215" s="191"/>
      <c r="B9215" s="191"/>
      <c r="C9215" s="63"/>
      <c r="D9215" s="191"/>
      <c r="E9215" s="63"/>
      <c r="F9215" s="63"/>
      <c r="G9215" s="191"/>
      <c r="H9215" s="191"/>
      <c r="I9215" s="191"/>
      <c r="J9215" s="191"/>
      <c r="K9215" s="191"/>
      <c r="L9215" s="191"/>
      <c r="M9215" s="191"/>
      <c r="N9215" s="191"/>
    </row>
    <row r="9216" spans="1:14" s="434" customFormat="1">
      <c r="A9216" s="191"/>
      <c r="B9216" s="191"/>
      <c r="C9216" s="63"/>
      <c r="D9216" s="191"/>
      <c r="E9216" s="63"/>
      <c r="F9216" s="63"/>
      <c r="G9216" s="191"/>
      <c r="H9216" s="191"/>
      <c r="I9216" s="191"/>
      <c r="J9216" s="191"/>
      <c r="K9216" s="191"/>
      <c r="L9216" s="191"/>
      <c r="M9216" s="191"/>
      <c r="N9216" s="191"/>
    </row>
    <row r="9217" spans="1:14" s="434" customFormat="1">
      <c r="A9217" s="191"/>
      <c r="B9217" s="191"/>
      <c r="C9217" s="63"/>
      <c r="D9217" s="191"/>
      <c r="E9217" s="63"/>
      <c r="F9217" s="63"/>
      <c r="G9217" s="191"/>
      <c r="H9217" s="191"/>
      <c r="I9217" s="191"/>
      <c r="J9217" s="191"/>
      <c r="K9217" s="191"/>
      <c r="L9217" s="191"/>
      <c r="M9217" s="191"/>
      <c r="N9217" s="191"/>
    </row>
    <row r="9218" spans="1:14" s="434" customFormat="1">
      <c r="A9218" s="191"/>
      <c r="B9218" s="191"/>
      <c r="C9218" s="63"/>
      <c r="D9218" s="191"/>
      <c r="E9218" s="63"/>
      <c r="F9218" s="63"/>
      <c r="G9218" s="191"/>
      <c r="H9218" s="191"/>
      <c r="I9218" s="191"/>
      <c r="J9218" s="191"/>
      <c r="K9218" s="191"/>
      <c r="L9218" s="191"/>
      <c r="M9218" s="191"/>
      <c r="N9218" s="191"/>
    </row>
    <row r="9219" spans="1:14" s="434" customFormat="1">
      <c r="A9219" s="191"/>
      <c r="B9219" s="191"/>
      <c r="C9219" s="63"/>
      <c r="D9219" s="191"/>
      <c r="E9219" s="63"/>
      <c r="F9219" s="63"/>
      <c r="G9219" s="191"/>
      <c r="H9219" s="191"/>
      <c r="I9219" s="191"/>
      <c r="J9219" s="191"/>
      <c r="K9219" s="191"/>
      <c r="L9219" s="191"/>
      <c r="M9219" s="191"/>
      <c r="N9219" s="191"/>
    </row>
    <row r="9220" spans="1:14" s="434" customFormat="1">
      <c r="A9220" s="191"/>
      <c r="B9220" s="191"/>
      <c r="C9220" s="63"/>
      <c r="D9220" s="191"/>
      <c r="E9220" s="63"/>
      <c r="F9220" s="63"/>
      <c r="G9220" s="191"/>
      <c r="H9220" s="191"/>
      <c r="I9220" s="191"/>
      <c r="J9220" s="191"/>
      <c r="K9220" s="191"/>
      <c r="L9220" s="191"/>
      <c r="M9220" s="191"/>
      <c r="N9220" s="191"/>
    </row>
    <row r="9221" spans="1:14" s="434" customFormat="1">
      <c r="A9221" s="191"/>
      <c r="B9221" s="191"/>
      <c r="C9221" s="63"/>
      <c r="D9221" s="191"/>
      <c r="E9221" s="63"/>
      <c r="F9221" s="63"/>
      <c r="G9221" s="191"/>
      <c r="H9221" s="191"/>
      <c r="I9221" s="191"/>
      <c r="J9221" s="191"/>
      <c r="K9221" s="191"/>
      <c r="L9221" s="191"/>
      <c r="M9221" s="191"/>
      <c r="N9221" s="191"/>
    </row>
    <row r="9222" spans="1:14" s="434" customFormat="1">
      <c r="A9222" s="191"/>
      <c r="B9222" s="191"/>
      <c r="C9222" s="63"/>
      <c r="D9222" s="191"/>
      <c r="E9222" s="63"/>
      <c r="F9222" s="63"/>
      <c r="G9222" s="191"/>
      <c r="H9222" s="191"/>
      <c r="I9222" s="191"/>
      <c r="J9222" s="191"/>
      <c r="K9222" s="191"/>
      <c r="L9222" s="191"/>
      <c r="M9222" s="191"/>
      <c r="N9222" s="191"/>
    </row>
    <row r="9223" spans="1:14" s="434" customFormat="1">
      <c r="A9223" s="191"/>
      <c r="B9223" s="191"/>
      <c r="C9223" s="63"/>
      <c r="D9223" s="191"/>
      <c r="E9223" s="63"/>
      <c r="F9223" s="63"/>
      <c r="G9223" s="191"/>
      <c r="H9223" s="191"/>
      <c r="I9223" s="191"/>
      <c r="J9223" s="191"/>
      <c r="K9223" s="191"/>
      <c r="L9223" s="191"/>
      <c r="M9223" s="191"/>
      <c r="N9223" s="191"/>
    </row>
    <row r="9224" spans="1:14" s="434" customFormat="1">
      <c r="A9224" s="191"/>
      <c r="B9224" s="191"/>
      <c r="C9224" s="63"/>
      <c r="D9224" s="191"/>
      <c r="E9224" s="63"/>
      <c r="F9224" s="63"/>
      <c r="G9224" s="191"/>
      <c r="H9224" s="191"/>
      <c r="I9224" s="191"/>
      <c r="J9224" s="191"/>
      <c r="K9224" s="191"/>
      <c r="L9224" s="191"/>
      <c r="M9224" s="191"/>
      <c r="N9224" s="191"/>
    </row>
    <row r="9225" spans="1:14" s="434" customFormat="1">
      <c r="A9225" s="191"/>
      <c r="B9225" s="191"/>
      <c r="C9225" s="63"/>
      <c r="D9225" s="191"/>
      <c r="E9225" s="63"/>
      <c r="F9225" s="63"/>
      <c r="G9225" s="191"/>
      <c r="H9225" s="191"/>
      <c r="I9225" s="191"/>
      <c r="J9225" s="191"/>
      <c r="K9225" s="191"/>
      <c r="L9225" s="191"/>
      <c r="M9225" s="191"/>
      <c r="N9225" s="191"/>
    </row>
    <row r="9226" spans="1:14" s="434" customFormat="1">
      <c r="A9226" s="191"/>
      <c r="B9226" s="191"/>
      <c r="C9226" s="63"/>
      <c r="D9226" s="191"/>
      <c r="E9226" s="63"/>
      <c r="F9226" s="63"/>
      <c r="G9226" s="191"/>
      <c r="H9226" s="191"/>
      <c r="I9226" s="191"/>
      <c r="J9226" s="191"/>
      <c r="K9226" s="191"/>
      <c r="L9226" s="191"/>
      <c r="M9226" s="191"/>
      <c r="N9226" s="191"/>
    </row>
    <row r="9227" spans="1:14" s="434" customFormat="1">
      <c r="A9227" s="191"/>
      <c r="B9227" s="191"/>
      <c r="C9227" s="63"/>
      <c r="D9227" s="191"/>
      <c r="E9227" s="63"/>
      <c r="F9227" s="63"/>
      <c r="G9227" s="191"/>
      <c r="H9227" s="191"/>
      <c r="I9227" s="191"/>
      <c r="J9227" s="191"/>
      <c r="K9227" s="191"/>
      <c r="L9227" s="191"/>
      <c r="M9227" s="191"/>
      <c r="N9227" s="191"/>
    </row>
    <row r="9228" spans="1:14" s="434" customFormat="1">
      <c r="A9228" s="191"/>
      <c r="B9228" s="191"/>
      <c r="C9228" s="63"/>
      <c r="D9228" s="191"/>
      <c r="E9228" s="63"/>
      <c r="F9228" s="63"/>
      <c r="G9228" s="191"/>
      <c r="H9228" s="191"/>
      <c r="I9228" s="191"/>
      <c r="J9228" s="191"/>
      <c r="K9228" s="191"/>
      <c r="L9228" s="191"/>
      <c r="M9228" s="191"/>
      <c r="N9228" s="191"/>
    </row>
    <row r="9229" spans="1:14" s="434" customFormat="1">
      <c r="A9229" s="191"/>
      <c r="B9229" s="191"/>
      <c r="C9229" s="63"/>
      <c r="D9229" s="191"/>
      <c r="E9229" s="63"/>
      <c r="F9229" s="63"/>
      <c r="G9229" s="191"/>
      <c r="H9229" s="191"/>
      <c r="I9229" s="191"/>
      <c r="J9229" s="191"/>
      <c r="K9229" s="191"/>
      <c r="L9229" s="191"/>
      <c r="M9229" s="191"/>
      <c r="N9229" s="191"/>
    </row>
    <row r="9230" spans="1:14" s="434" customFormat="1">
      <c r="A9230" s="191"/>
      <c r="B9230" s="191"/>
      <c r="C9230" s="63"/>
      <c r="D9230" s="191"/>
      <c r="E9230" s="63"/>
      <c r="F9230" s="63"/>
      <c r="G9230" s="191"/>
      <c r="H9230" s="191"/>
      <c r="I9230" s="191"/>
      <c r="J9230" s="191"/>
      <c r="K9230" s="191"/>
      <c r="L9230" s="191"/>
      <c r="M9230" s="191"/>
      <c r="N9230" s="191"/>
    </row>
    <row r="9231" spans="1:14" s="434" customFormat="1">
      <c r="A9231" s="191"/>
      <c r="B9231" s="191"/>
      <c r="C9231" s="63"/>
      <c r="D9231" s="191"/>
      <c r="E9231" s="63"/>
      <c r="F9231" s="63"/>
      <c r="G9231" s="191"/>
      <c r="H9231" s="191"/>
      <c r="I9231" s="191"/>
      <c r="J9231" s="191"/>
      <c r="K9231" s="191"/>
      <c r="L9231" s="191"/>
      <c r="M9231" s="191"/>
      <c r="N9231" s="191"/>
    </row>
    <row r="9232" spans="1:14" s="434" customFormat="1">
      <c r="A9232" s="191"/>
      <c r="B9232" s="191"/>
      <c r="C9232" s="63"/>
      <c r="D9232" s="191"/>
      <c r="E9232" s="63"/>
      <c r="F9232" s="63"/>
      <c r="G9232" s="191"/>
      <c r="H9232" s="191"/>
      <c r="I9232" s="191"/>
      <c r="J9232" s="191"/>
      <c r="K9232" s="191"/>
      <c r="L9232" s="191"/>
      <c r="M9232" s="191"/>
      <c r="N9232" s="191"/>
    </row>
    <row r="9233" spans="1:14" s="434" customFormat="1">
      <c r="A9233" s="191"/>
      <c r="B9233" s="191"/>
      <c r="C9233" s="63"/>
      <c r="D9233" s="191"/>
      <c r="E9233" s="63"/>
      <c r="F9233" s="63"/>
      <c r="G9233" s="191"/>
      <c r="H9233" s="191"/>
      <c r="I9233" s="191"/>
      <c r="J9233" s="191"/>
      <c r="K9233" s="191"/>
      <c r="L9233" s="191"/>
      <c r="M9233" s="191"/>
      <c r="N9233" s="191"/>
    </row>
    <row r="9234" spans="1:14" s="434" customFormat="1">
      <c r="A9234" s="191"/>
      <c r="B9234" s="191"/>
      <c r="C9234" s="63"/>
      <c r="D9234" s="191"/>
      <c r="E9234" s="63"/>
      <c r="F9234" s="63"/>
      <c r="G9234" s="191"/>
      <c r="H9234" s="191"/>
      <c r="I9234" s="191"/>
      <c r="J9234" s="191"/>
      <c r="K9234" s="191"/>
      <c r="L9234" s="191"/>
      <c r="M9234" s="191"/>
      <c r="N9234" s="191"/>
    </row>
    <row r="9235" spans="1:14" s="434" customFormat="1">
      <c r="A9235" s="191"/>
      <c r="B9235" s="191"/>
      <c r="C9235" s="63"/>
      <c r="D9235" s="191"/>
      <c r="E9235" s="63"/>
      <c r="F9235" s="63"/>
      <c r="G9235" s="191"/>
      <c r="H9235" s="191"/>
      <c r="I9235" s="191"/>
      <c r="J9235" s="191"/>
      <c r="K9235" s="191"/>
      <c r="L9235" s="191"/>
      <c r="M9235" s="191"/>
      <c r="N9235" s="191"/>
    </row>
    <row r="9236" spans="1:14" s="434" customFormat="1">
      <c r="A9236" s="191"/>
      <c r="B9236" s="191"/>
      <c r="C9236" s="63"/>
      <c r="D9236" s="191"/>
      <c r="E9236" s="63"/>
      <c r="F9236" s="63"/>
      <c r="G9236" s="191"/>
      <c r="H9236" s="191"/>
      <c r="I9236" s="191"/>
      <c r="J9236" s="191"/>
      <c r="K9236" s="191"/>
      <c r="L9236" s="191"/>
      <c r="M9236" s="191"/>
      <c r="N9236" s="191"/>
    </row>
    <row r="9237" spans="1:14" s="434" customFormat="1">
      <c r="A9237" s="191"/>
      <c r="B9237" s="191"/>
      <c r="C9237" s="63"/>
      <c r="D9237" s="191"/>
      <c r="E9237" s="63"/>
      <c r="F9237" s="63"/>
      <c r="G9237" s="191"/>
      <c r="H9237" s="191"/>
      <c r="I9237" s="191"/>
      <c r="J9237" s="191"/>
      <c r="K9237" s="191"/>
      <c r="L9237" s="191"/>
      <c r="M9237" s="191"/>
      <c r="N9237" s="191"/>
    </row>
    <row r="9238" spans="1:14" s="434" customFormat="1">
      <c r="A9238" s="191"/>
      <c r="B9238" s="191"/>
      <c r="C9238" s="63"/>
      <c r="D9238" s="191"/>
      <c r="E9238" s="63"/>
      <c r="F9238" s="63"/>
      <c r="G9238" s="191"/>
      <c r="H9238" s="191"/>
      <c r="I9238" s="191"/>
      <c r="J9238" s="191"/>
      <c r="K9238" s="191"/>
      <c r="L9238" s="191"/>
      <c r="M9238" s="191"/>
      <c r="N9238" s="191"/>
    </row>
    <row r="9239" spans="1:14" s="434" customFormat="1">
      <c r="A9239" s="191"/>
      <c r="B9239" s="191"/>
      <c r="C9239" s="63"/>
      <c r="D9239" s="191"/>
      <c r="E9239" s="63"/>
      <c r="F9239" s="63"/>
      <c r="G9239" s="191"/>
      <c r="H9239" s="191"/>
      <c r="I9239" s="191"/>
      <c r="J9239" s="191"/>
      <c r="K9239" s="191"/>
      <c r="L9239" s="191"/>
      <c r="M9239" s="191"/>
      <c r="N9239" s="191"/>
    </row>
    <row r="9240" spans="1:14" s="434" customFormat="1">
      <c r="A9240" s="191"/>
      <c r="B9240" s="191"/>
      <c r="C9240" s="63"/>
      <c r="D9240" s="191"/>
      <c r="E9240" s="63"/>
      <c r="F9240" s="63"/>
      <c r="G9240" s="191"/>
      <c r="H9240" s="191"/>
      <c r="I9240" s="191"/>
      <c r="J9240" s="191"/>
      <c r="K9240" s="191"/>
      <c r="L9240" s="191"/>
      <c r="M9240" s="191"/>
      <c r="N9240" s="191"/>
    </row>
    <row r="9241" spans="1:14" s="434" customFormat="1">
      <c r="A9241" s="191"/>
      <c r="B9241" s="191"/>
      <c r="C9241" s="63"/>
      <c r="D9241" s="191"/>
      <c r="E9241" s="63"/>
      <c r="F9241" s="63"/>
      <c r="G9241" s="191"/>
      <c r="H9241" s="191"/>
      <c r="I9241" s="191"/>
      <c r="J9241" s="191"/>
      <c r="K9241" s="191"/>
      <c r="L9241" s="191"/>
      <c r="M9241" s="191"/>
      <c r="N9241" s="191"/>
    </row>
    <row r="9242" spans="1:14" s="434" customFormat="1">
      <c r="A9242" s="191"/>
      <c r="B9242" s="191"/>
      <c r="C9242" s="63"/>
      <c r="D9242" s="191"/>
      <c r="E9242" s="63"/>
      <c r="F9242" s="63"/>
      <c r="G9242" s="191"/>
      <c r="H9242" s="191"/>
      <c r="I9242" s="191"/>
      <c r="J9242" s="191"/>
      <c r="K9242" s="191"/>
      <c r="L9242" s="191"/>
      <c r="M9242" s="191"/>
      <c r="N9242" s="191"/>
    </row>
    <row r="9243" spans="1:14" s="434" customFormat="1">
      <c r="A9243" s="191"/>
      <c r="B9243" s="191"/>
      <c r="C9243" s="63"/>
      <c r="D9243" s="191"/>
      <c r="E9243" s="63"/>
      <c r="F9243" s="63"/>
      <c r="G9243" s="191"/>
      <c r="H9243" s="191"/>
      <c r="I9243" s="191"/>
      <c r="J9243" s="191"/>
      <c r="K9243" s="191"/>
      <c r="L9243" s="191"/>
      <c r="M9243" s="191"/>
      <c r="N9243" s="191"/>
    </row>
    <row r="9244" spans="1:14" s="434" customFormat="1">
      <c r="A9244" s="191"/>
      <c r="B9244" s="191"/>
      <c r="C9244" s="63"/>
      <c r="D9244" s="191"/>
      <c r="E9244" s="63"/>
      <c r="F9244" s="63"/>
      <c r="G9244" s="191"/>
      <c r="H9244" s="191"/>
      <c r="I9244" s="191"/>
      <c r="J9244" s="191"/>
      <c r="K9244" s="191"/>
      <c r="L9244" s="191"/>
      <c r="M9244" s="191"/>
      <c r="N9244" s="191"/>
    </row>
    <row r="9245" spans="1:14" s="434" customFormat="1">
      <c r="A9245" s="191"/>
      <c r="B9245" s="191"/>
      <c r="C9245" s="63"/>
      <c r="D9245" s="191"/>
      <c r="E9245" s="63"/>
      <c r="F9245" s="63"/>
      <c r="G9245" s="191"/>
      <c r="H9245" s="191"/>
      <c r="I9245" s="191"/>
      <c r="J9245" s="191"/>
      <c r="K9245" s="191"/>
      <c r="L9245" s="191"/>
      <c r="M9245" s="191"/>
      <c r="N9245" s="191"/>
    </row>
    <row r="9246" spans="1:14" s="434" customFormat="1">
      <c r="A9246" s="191"/>
      <c r="B9246" s="191"/>
      <c r="C9246" s="63"/>
      <c r="D9246" s="191"/>
      <c r="E9246" s="63"/>
      <c r="F9246" s="63"/>
      <c r="G9246" s="191"/>
      <c r="H9246" s="191"/>
      <c r="I9246" s="191"/>
      <c r="J9246" s="191"/>
      <c r="K9246" s="191"/>
      <c r="L9246" s="191"/>
      <c r="M9246" s="191"/>
      <c r="N9246" s="191"/>
    </row>
    <row r="9247" spans="1:14" s="434" customFormat="1">
      <c r="A9247" s="191"/>
      <c r="B9247" s="191"/>
      <c r="C9247" s="63"/>
      <c r="D9247" s="191"/>
      <c r="E9247" s="63"/>
      <c r="F9247" s="63"/>
      <c r="G9247" s="191"/>
      <c r="H9247" s="191"/>
      <c r="I9247" s="191"/>
      <c r="J9247" s="191"/>
      <c r="K9247" s="191"/>
      <c r="L9247" s="191"/>
      <c r="M9247" s="191"/>
      <c r="N9247" s="191"/>
    </row>
    <row r="9248" spans="1:14" s="434" customFormat="1">
      <c r="A9248" s="191"/>
      <c r="B9248" s="191"/>
      <c r="C9248" s="63"/>
      <c r="D9248" s="191"/>
      <c r="E9248" s="63"/>
      <c r="F9248" s="63"/>
      <c r="G9248" s="191"/>
      <c r="H9248" s="191"/>
      <c r="I9248" s="191"/>
      <c r="J9248" s="191"/>
      <c r="K9248" s="191"/>
      <c r="L9248" s="191"/>
      <c r="M9248" s="191"/>
      <c r="N9248" s="191"/>
    </row>
    <row r="9249" spans="1:14" s="434" customFormat="1">
      <c r="A9249" s="191"/>
      <c r="B9249" s="191"/>
      <c r="C9249" s="63"/>
      <c r="D9249" s="191"/>
      <c r="E9249" s="63"/>
      <c r="F9249" s="63"/>
      <c r="G9249" s="191"/>
      <c r="H9249" s="191"/>
      <c r="I9249" s="191"/>
      <c r="J9249" s="191"/>
      <c r="K9249" s="191"/>
      <c r="L9249" s="191"/>
      <c r="M9249" s="191"/>
      <c r="N9249" s="191"/>
    </row>
    <row r="9250" spans="1:14" s="434" customFormat="1">
      <c r="A9250" s="191"/>
      <c r="B9250" s="191"/>
      <c r="C9250" s="63"/>
      <c r="D9250" s="191"/>
      <c r="E9250" s="63"/>
      <c r="F9250" s="63"/>
      <c r="G9250" s="191"/>
      <c r="H9250" s="191"/>
      <c r="I9250" s="191"/>
      <c r="J9250" s="191"/>
      <c r="K9250" s="191"/>
      <c r="L9250" s="191"/>
      <c r="M9250" s="191"/>
      <c r="N9250" s="191"/>
    </row>
    <row r="9251" spans="1:14" s="434" customFormat="1">
      <c r="A9251" s="191"/>
      <c r="B9251" s="191"/>
      <c r="C9251" s="63"/>
      <c r="D9251" s="191"/>
      <c r="E9251" s="63"/>
      <c r="F9251" s="63"/>
      <c r="G9251" s="191"/>
      <c r="H9251" s="191"/>
      <c r="I9251" s="191"/>
      <c r="J9251" s="191"/>
      <c r="K9251" s="191"/>
      <c r="L9251" s="191"/>
      <c r="M9251" s="191"/>
      <c r="N9251" s="191"/>
    </row>
    <row r="9252" spans="1:14" s="434" customFormat="1">
      <c r="A9252" s="191"/>
      <c r="B9252" s="191"/>
      <c r="C9252" s="63"/>
      <c r="D9252" s="191"/>
      <c r="E9252" s="63"/>
      <c r="F9252" s="63"/>
      <c r="G9252" s="191"/>
      <c r="H9252" s="191"/>
      <c r="I9252" s="191"/>
      <c r="J9252" s="191"/>
      <c r="K9252" s="191"/>
      <c r="L9252" s="191"/>
      <c r="M9252" s="191"/>
      <c r="N9252" s="191"/>
    </row>
    <row r="9253" spans="1:14" s="434" customFormat="1">
      <c r="A9253" s="191"/>
      <c r="B9253" s="191"/>
      <c r="C9253" s="63"/>
      <c r="D9253" s="191"/>
      <c r="E9253" s="63"/>
      <c r="F9253" s="63"/>
      <c r="G9253" s="191"/>
      <c r="H9253" s="191"/>
      <c r="I9253" s="191"/>
      <c r="J9253" s="191"/>
      <c r="K9253" s="191"/>
      <c r="L9253" s="191"/>
      <c r="M9253" s="191"/>
      <c r="N9253" s="191"/>
    </row>
    <row r="9254" spans="1:14" s="434" customFormat="1">
      <c r="A9254" s="191"/>
      <c r="B9254" s="191"/>
      <c r="C9254" s="63"/>
      <c r="D9254" s="191"/>
      <c r="E9254" s="63"/>
      <c r="F9254" s="63"/>
      <c r="G9254" s="191"/>
      <c r="H9254" s="191"/>
      <c r="I9254" s="191"/>
      <c r="J9254" s="191"/>
      <c r="K9254" s="191"/>
      <c r="L9254" s="191"/>
      <c r="M9254" s="191"/>
      <c r="N9254" s="191"/>
    </row>
    <row r="9255" spans="1:14" s="434" customFormat="1">
      <c r="A9255" s="191"/>
      <c r="B9255" s="191"/>
      <c r="C9255" s="63"/>
      <c r="D9255" s="191"/>
      <c r="E9255" s="63"/>
      <c r="F9255" s="63"/>
      <c r="G9255" s="191"/>
      <c r="H9255" s="191"/>
      <c r="I9255" s="191"/>
      <c r="J9255" s="191"/>
      <c r="K9255" s="191"/>
      <c r="L9255" s="191"/>
      <c r="M9255" s="191"/>
      <c r="N9255" s="191"/>
    </row>
    <row r="9256" spans="1:14" s="434" customFormat="1">
      <c r="A9256" s="191"/>
      <c r="B9256" s="191"/>
      <c r="C9256" s="63"/>
      <c r="D9256" s="191"/>
      <c r="E9256" s="63"/>
      <c r="F9256" s="63"/>
      <c r="G9256" s="191"/>
      <c r="H9256" s="191"/>
      <c r="I9256" s="191"/>
      <c r="J9256" s="191"/>
      <c r="K9256" s="191"/>
      <c r="L9256" s="191"/>
      <c r="M9256" s="191"/>
      <c r="N9256" s="191"/>
    </row>
    <row r="9257" spans="1:14" s="434" customFormat="1">
      <c r="A9257" s="191"/>
      <c r="B9257" s="191"/>
      <c r="C9257" s="63"/>
      <c r="D9257" s="191"/>
      <c r="E9257" s="63"/>
      <c r="F9257" s="63"/>
      <c r="G9257" s="191"/>
      <c r="H9257" s="191"/>
      <c r="I9257" s="191"/>
      <c r="J9257" s="191"/>
      <c r="K9257" s="191"/>
      <c r="L9257" s="191"/>
      <c r="M9257" s="191"/>
      <c r="N9257" s="191"/>
    </row>
    <row r="9258" spans="1:14" s="434" customFormat="1">
      <c r="A9258" s="191"/>
      <c r="B9258" s="191"/>
      <c r="C9258" s="63"/>
      <c r="D9258" s="191"/>
      <c r="E9258" s="63"/>
      <c r="F9258" s="63"/>
      <c r="G9258" s="191"/>
      <c r="H9258" s="191"/>
      <c r="I9258" s="191"/>
      <c r="J9258" s="191"/>
      <c r="K9258" s="191"/>
      <c r="L9258" s="191"/>
      <c r="M9258" s="191"/>
      <c r="N9258" s="191"/>
    </row>
    <row r="9259" spans="1:14" s="434" customFormat="1">
      <c r="A9259" s="191"/>
      <c r="B9259" s="191"/>
      <c r="C9259" s="63"/>
      <c r="D9259" s="191"/>
      <c r="E9259" s="63"/>
      <c r="F9259" s="63"/>
      <c r="G9259" s="191"/>
      <c r="H9259" s="191"/>
      <c r="I9259" s="191"/>
      <c r="J9259" s="191"/>
      <c r="K9259" s="191"/>
      <c r="L9259" s="191"/>
      <c r="M9259" s="191"/>
      <c r="N9259" s="191"/>
    </row>
    <row r="9260" spans="1:14" s="434" customFormat="1">
      <c r="A9260" s="191"/>
      <c r="B9260" s="191"/>
      <c r="C9260" s="63"/>
      <c r="D9260" s="191"/>
      <c r="E9260" s="63"/>
      <c r="F9260" s="63"/>
      <c r="G9260" s="191"/>
      <c r="H9260" s="191"/>
      <c r="I9260" s="191"/>
      <c r="J9260" s="191"/>
      <c r="K9260" s="191"/>
      <c r="L9260" s="191"/>
      <c r="M9260" s="191"/>
      <c r="N9260" s="191"/>
    </row>
    <row r="9261" spans="1:14" s="434" customFormat="1">
      <c r="A9261" s="191"/>
      <c r="B9261" s="191"/>
      <c r="C9261" s="63"/>
      <c r="D9261" s="191"/>
      <c r="E9261" s="63"/>
      <c r="F9261" s="63"/>
      <c r="G9261" s="191"/>
      <c r="H9261" s="191"/>
      <c r="I9261" s="191"/>
      <c r="J9261" s="191"/>
      <c r="K9261" s="191"/>
      <c r="L9261" s="191"/>
      <c r="M9261" s="191"/>
      <c r="N9261" s="191"/>
    </row>
    <row r="9262" spans="1:14" s="434" customFormat="1">
      <c r="A9262" s="191"/>
      <c r="B9262" s="191"/>
      <c r="C9262" s="63"/>
      <c r="D9262" s="191"/>
      <c r="E9262" s="63"/>
      <c r="F9262" s="63"/>
      <c r="G9262" s="191"/>
      <c r="H9262" s="191"/>
      <c r="I9262" s="191"/>
      <c r="J9262" s="191"/>
      <c r="K9262" s="191"/>
      <c r="L9262" s="191"/>
      <c r="M9262" s="191"/>
      <c r="N9262" s="191"/>
    </row>
    <row r="9263" spans="1:14" s="434" customFormat="1">
      <c r="A9263" s="191"/>
      <c r="B9263" s="191"/>
      <c r="C9263" s="63"/>
      <c r="D9263" s="191"/>
      <c r="E9263" s="63"/>
      <c r="F9263" s="63"/>
      <c r="G9263" s="191"/>
      <c r="H9263" s="191"/>
      <c r="I9263" s="191"/>
      <c r="J9263" s="191"/>
      <c r="K9263" s="191"/>
      <c r="L9263" s="191"/>
      <c r="M9263" s="191"/>
      <c r="N9263" s="191"/>
    </row>
    <row r="9264" spans="1:14" s="434" customFormat="1">
      <c r="A9264" s="191"/>
      <c r="B9264" s="191"/>
      <c r="C9264" s="63"/>
      <c r="D9264" s="191"/>
      <c r="E9264" s="63"/>
      <c r="F9264" s="63"/>
      <c r="G9264" s="191"/>
      <c r="H9264" s="191"/>
      <c r="I9264" s="191"/>
      <c r="J9264" s="191"/>
      <c r="K9264" s="191"/>
      <c r="L9264" s="191"/>
      <c r="M9264" s="191"/>
      <c r="N9264" s="191"/>
    </row>
    <row r="9265" spans="1:14" s="434" customFormat="1">
      <c r="A9265" s="191"/>
      <c r="B9265" s="191"/>
      <c r="C9265" s="63"/>
      <c r="D9265" s="191"/>
      <c r="E9265" s="63"/>
      <c r="F9265" s="63"/>
      <c r="G9265" s="191"/>
      <c r="H9265" s="191"/>
      <c r="I9265" s="191"/>
      <c r="J9265" s="191"/>
      <c r="K9265" s="191"/>
      <c r="L9265" s="191"/>
      <c r="M9265" s="191"/>
      <c r="N9265" s="191"/>
    </row>
    <row r="9266" spans="1:14" s="434" customFormat="1">
      <c r="A9266" s="191"/>
      <c r="B9266" s="191"/>
      <c r="C9266" s="63"/>
      <c r="D9266" s="191"/>
      <c r="E9266" s="63"/>
      <c r="F9266" s="63"/>
      <c r="G9266" s="191"/>
      <c r="H9266" s="191"/>
      <c r="I9266" s="191"/>
      <c r="J9266" s="191"/>
      <c r="K9266" s="191"/>
      <c r="L9266" s="191"/>
      <c r="M9266" s="191"/>
      <c r="N9266" s="191"/>
    </row>
    <row r="9267" spans="1:14" s="434" customFormat="1">
      <c r="A9267" s="191"/>
      <c r="B9267" s="191"/>
      <c r="C9267" s="63"/>
      <c r="D9267" s="191"/>
      <c r="E9267" s="63"/>
      <c r="F9267" s="63"/>
      <c r="G9267" s="191"/>
      <c r="H9267" s="191"/>
      <c r="I9267" s="191"/>
      <c r="J9267" s="191"/>
      <c r="K9267" s="191"/>
      <c r="L9267" s="191"/>
      <c r="M9267" s="191"/>
      <c r="N9267" s="191"/>
    </row>
    <row r="9268" spans="1:14" s="434" customFormat="1">
      <c r="A9268" s="191"/>
      <c r="B9268" s="191"/>
      <c r="C9268" s="63"/>
      <c r="D9268" s="191"/>
      <c r="E9268" s="63"/>
      <c r="F9268" s="63"/>
      <c r="G9268" s="191"/>
      <c r="H9268" s="191"/>
      <c r="I9268" s="191"/>
      <c r="J9268" s="191"/>
      <c r="K9268" s="191"/>
      <c r="L9268" s="191"/>
      <c r="M9268" s="191"/>
      <c r="N9268" s="191"/>
    </row>
    <row r="9269" spans="1:14" s="434" customFormat="1">
      <c r="A9269" s="191"/>
      <c r="B9269" s="191"/>
      <c r="C9269" s="63"/>
      <c r="D9269" s="191"/>
      <c r="E9269" s="63"/>
      <c r="F9269" s="63"/>
      <c r="G9269" s="191"/>
      <c r="H9269" s="191"/>
      <c r="I9269" s="191"/>
      <c r="J9269" s="191"/>
      <c r="K9269" s="191"/>
      <c r="L9269" s="191"/>
      <c r="M9269" s="191"/>
      <c r="N9269" s="191"/>
    </row>
    <row r="9270" spans="1:14" s="434" customFormat="1">
      <c r="A9270" s="191"/>
      <c r="B9270" s="191"/>
      <c r="C9270" s="63"/>
      <c r="D9270" s="191"/>
      <c r="E9270" s="63"/>
      <c r="F9270" s="63"/>
      <c r="G9270" s="191"/>
      <c r="H9270" s="191"/>
      <c r="I9270" s="191"/>
      <c r="J9270" s="191"/>
      <c r="K9270" s="191"/>
      <c r="L9270" s="191"/>
      <c r="M9270" s="191"/>
      <c r="N9270" s="191"/>
    </row>
    <row r="9271" spans="1:14" s="434" customFormat="1">
      <c r="A9271" s="191"/>
      <c r="B9271" s="191"/>
      <c r="C9271" s="63"/>
      <c r="D9271" s="191"/>
      <c r="E9271" s="63"/>
      <c r="F9271" s="63"/>
      <c r="G9271" s="191"/>
      <c r="H9271" s="191"/>
      <c r="I9271" s="191"/>
      <c r="J9271" s="191"/>
      <c r="K9271" s="191"/>
      <c r="L9271" s="191"/>
      <c r="M9271" s="191"/>
      <c r="N9271" s="191"/>
    </row>
    <row r="9272" spans="1:14" s="434" customFormat="1">
      <c r="A9272" s="191"/>
      <c r="B9272" s="191"/>
      <c r="C9272" s="63"/>
      <c r="D9272" s="191"/>
      <c r="E9272" s="63"/>
      <c r="F9272" s="63"/>
      <c r="G9272" s="191"/>
      <c r="H9272" s="191"/>
      <c r="I9272" s="191"/>
      <c r="J9272" s="191"/>
      <c r="K9272" s="191"/>
      <c r="L9272" s="191"/>
      <c r="M9272" s="191"/>
      <c r="N9272" s="191"/>
    </row>
    <row r="9273" spans="1:14" s="434" customFormat="1">
      <c r="A9273" s="191"/>
      <c r="B9273" s="191"/>
      <c r="C9273" s="63"/>
      <c r="D9273" s="191"/>
      <c r="E9273" s="63"/>
      <c r="F9273" s="63"/>
      <c r="G9273" s="191"/>
      <c r="H9273" s="191"/>
      <c r="I9273" s="191"/>
      <c r="J9273" s="191"/>
      <c r="K9273" s="191"/>
      <c r="L9273" s="191"/>
      <c r="M9273" s="191"/>
      <c r="N9273" s="191"/>
    </row>
    <row r="9274" spans="1:14" s="434" customFormat="1">
      <c r="A9274" s="191"/>
      <c r="B9274" s="191"/>
      <c r="C9274" s="63"/>
      <c r="D9274" s="191"/>
      <c r="E9274" s="63"/>
      <c r="F9274" s="63"/>
      <c r="G9274" s="191"/>
      <c r="H9274" s="191"/>
      <c r="I9274" s="191"/>
      <c r="J9274" s="191"/>
      <c r="K9274" s="191"/>
      <c r="L9274" s="191"/>
      <c r="M9274" s="191"/>
      <c r="N9274" s="191"/>
    </row>
    <row r="9275" spans="1:14" s="434" customFormat="1">
      <c r="A9275" s="191"/>
      <c r="B9275" s="191"/>
      <c r="C9275" s="63"/>
      <c r="D9275" s="191"/>
      <c r="E9275" s="63"/>
      <c r="F9275" s="63"/>
      <c r="G9275" s="191"/>
      <c r="H9275" s="191"/>
      <c r="I9275" s="191"/>
      <c r="J9275" s="191"/>
      <c r="K9275" s="191"/>
      <c r="L9275" s="191"/>
      <c r="M9275" s="191"/>
      <c r="N9275" s="191"/>
    </row>
    <row r="9276" spans="1:14" s="434" customFormat="1">
      <c r="A9276" s="191"/>
      <c r="B9276" s="191"/>
      <c r="C9276" s="63"/>
      <c r="D9276" s="191"/>
      <c r="E9276" s="63"/>
      <c r="F9276" s="63"/>
      <c r="G9276" s="191"/>
      <c r="H9276" s="191"/>
      <c r="I9276" s="191"/>
      <c r="J9276" s="191"/>
      <c r="K9276" s="191"/>
      <c r="L9276" s="191"/>
      <c r="M9276" s="191"/>
      <c r="N9276" s="191"/>
    </row>
    <row r="9277" spans="1:14" s="434" customFormat="1">
      <c r="A9277" s="191"/>
      <c r="B9277" s="191"/>
      <c r="C9277" s="63"/>
      <c r="D9277" s="191"/>
      <c r="E9277" s="63"/>
      <c r="F9277" s="63"/>
      <c r="G9277" s="191"/>
      <c r="H9277" s="191"/>
      <c r="I9277" s="191"/>
      <c r="J9277" s="191"/>
      <c r="K9277" s="191"/>
      <c r="L9277" s="191"/>
      <c r="M9277" s="191"/>
      <c r="N9277" s="191"/>
    </row>
    <row r="9278" spans="1:14" s="434" customFormat="1">
      <c r="A9278" s="191"/>
      <c r="B9278" s="191"/>
      <c r="C9278" s="63"/>
      <c r="D9278" s="191"/>
      <c r="E9278" s="63"/>
      <c r="F9278" s="63"/>
      <c r="G9278" s="191"/>
      <c r="H9278" s="191"/>
      <c r="I9278" s="191"/>
      <c r="J9278" s="191"/>
      <c r="K9278" s="191"/>
      <c r="L9278" s="191"/>
      <c r="M9278" s="191"/>
      <c r="N9278" s="191"/>
    </row>
    <row r="9279" spans="1:14" s="434" customFormat="1">
      <c r="A9279" s="191"/>
      <c r="B9279" s="191"/>
      <c r="C9279" s="63"/>
      <c r="D9279" s="191"/>
      <c r="E9279" s="63"/>
      <c r="F9279" s="63"/>
      <c r="G9279" s="191"/>
      <c r="H9279" s="191"/>
      <c r="I9279" s="191"/>
      <c r="J9279" s="191"/>
      <c r="K9279" s="191"/>
      <c r="L9279" s="191"/>
      <c r="M9279" s="191"/>
      <c r="N9279" s="191"/>
    </row>
    <row r="9280" spans="1:14" s="434" customFormat="1">
      <c r="A9280" s="191"/>
      <c r="B9280" s="191"/>
      <c r="C9280" s="63"/>
      <c r="D9280" s="191"/>
      <c r="E9280" s="63"/>
      <c r="F9280" s="63"/>
      <c r="G9280" s="191"/>
      <c r="H9280" s="191"/>
      <c r="I9280" s="191"/>
      <c r="J9280" s="191"/>
      <c r="K9280" s="191"/>
      <c r="L9280" s="191"/>
      <c r="M9280" s="191"/>
      <c r="N9280" s="191"/>
    </row>
    <row r="9281" spans="1:14" s="434" customFormat="1">
      <c r="A9281" s="191"/>
      <c r="B9281" s="191"/>
      <c r="C9281" s="63"/>
      <c r="D9281" s="191"/>
      <c r="E9281" s="63"/>
      <c r="F9281" s="63"/>
      <c r="G9281" s="191"/>
      <c r="H9281" s="191"/>
      <c r="I9281" s="191"/>
      <c r="J9281" s="191"/>
      <c r="K9281" s="191"/>
      <c r="L9281" s="191"/>
      <c r="M9281" s="191"/>
      <c r="N9281" s="191"/>
    </row>
    <row r="9282" spans="1:14" s="434" customFormat="1">
      <c r="A9282" s="191"/>
      <c r="B9282" s="191"/>
      <c r="C9282" s="63"/>
      <c r="D9282" s="191"/>
      <c r="E9282" s="63"/>
      <c r="F9282" s="63"/>
      <c r="G9282" s="191"/>
      <c r="H9282" s="191"/>
      <c r="I9282" s="191"/>
      <c r="J9282" s="191"/>
      <c r="K9282" s="191"/>
      <c r="L9282" s="191"/>
      <c r="M9282" s="191"/>
      <c r="N9282" s="191"/>
    </row>
    <row r="9283" spans="1:14" s="434" customFormat="1">
      <c r="A9283" s="191"/>
      <c r="B9283" s="191"/>
      <c r="C9283" s="63"/>
      <c r="D9283" s="191"/>
      <c r="E9283" s="63"/>
      <c r="F9283" s="63"/>
      <c r="G9283" s="191"/>
      <c r="H9283" s="191"/>
      <c r="I9283" s="191"/>
      <c r="J9283" s="191"/>
      <c r="K9283" s="191"/>
      <c r="L9283" s="191"/>
      <c r="M9283" s="191"/>
      <c r="N9283" s="191"/>
    </row>
    <row r="9284" spans="1:14" s="434" customFormat="1">
      <c r="A9284" s="191"/>
      <c r="B9284" s="191"/>
      <c r="C9284" s="63"/>
      <c r="D9284" s="191"/>
      <c r="E9284" s="63"/>
      <c r="F9284" s="63"/>
      <c r="G9284" s="191"/>
      <c r="H9284" s="191"/>
      <c r="I9284" s="191"/>
      <c r="J9284" s="191"/>
      <c r="K9284" s="191"/>
      <c r="L9284" s="191"/>
      <c r="M9284" s="191"/>
      <c r="N9284" s="191"/>
    </row>
    <row r="9285" spans="1:14" s="434" customFormat="1">
      <c r="A9285" s="191"/>
      <c r="B9285" s="191"/>
      <c r="C9285" s="63"/>
      <c r="D9285" s="191"/>
      <c r="E9285" s="63"/>
      <c r="F9285" s="63"/>
      <c r="G9285" s="191"/>
      <c r="H9285" s="191"/>
      <c r="I9285" s="191"/>
      <c r="J9285" s="191"/>
      <c r="K9285" s="191"/>
      <c r="L9285" s="191"/>
      <c r="M9285" s="191"/>
      <c r="N9285" s="191"/>
    </row>
    <row r="9286" spans="1:14" s="434" customFormat="1">
      <c r="A9286" s="191"/>
      <c r="B9286" s="191"/>
      <c r="C9286" s="63"/>
      <c r="D9286" s="191"/>
      <c r="E9286" s="63"/>
      <c r="F9286" s="63"/>
      <c r="G9286" s="191"/>
      <c r="H9286" s="191"/>
      <c r="I9286" s="191"/>
      <c r="J9286" s="191"/>
      <c r="K9286" s="191"/>
      <c r="L9286" s="191"/>
      <c r="M9286" s="191"/>
      <c r="N9286" s="191"/>
    </row>
    <row r="9287" spans="1:14" s="434" customFormat="1">
      <c r="A9287" s="191"/>
      <c r="B9287" s="191"/>
      <c r="C9287" s="63"/>
      <c r="D9287" s="191"/>
      <c r="E9287" s="63"/>
      <c r="F9287" s="63"/>
      <c r="G9287" s="191"/>
      <c r="H9287" s="191"/>
      <c r="I9287" s="191"/>
      <c r="J9287" s="191"/>
      <c r="K9287" s="191"/>
      <c r="L9287" s="191"/>
      <c r="M9287" s="191"/>
      <c r="N9287" s="191"/>
    </row>
    <row r="9288" spans="1:14" s="434" customFormat="1">
      <c r="A9288" s="191"/>
      <c r="B9288" s="191"/>
      <c r="C9288" s="63"/>
      <c r="D9288" s="191"/>
      <c r="E9288" s="63"/>
      <c r="F9288" s="63"/>
      <c r="G9288" s="191"/>
      <c r="H9288" s="191"/>
      <c r="I9288" s="191"/>
      <c r="J9288" s="191"/>
      <c r="K9288" s="191"/>
      <c r="L9288" s="191"/>
      <c r="M9288" s="191"/>
      <c r="N9288" s="191"/>
    </row>
    <row r="9289" spans="1:14" s="434" customFormat="1">
      <c r="A9289" s="191"/>
      <c r="B9289" s="191"/>
      <c r="C9289" s="63"/>
      <c r="D9289" s="191"/>
      <c r="E9289" s="63"/>
      <c r="F9289" s="63"/>
      <c r="G9289" s="191"/>
      <c r="H9289" s="191"/>
      <c r="I9289" s="191"/>
      <c r="J9289" s="191"/>
      <c r="K9289" s="191"/>
      <c r="L9289" s="191"/>
      <c r="M9289" s="191"/>
      <c r="N9289" s="191"/>
    </row>
    <row r="9290" spans="1:14" s="434" customFormat="1">
      <c r="A9290" s="191"/>
      <c r="B9290" s="191"/>
      <c r="C9290" s="63"/>
      <c r="D9290" s="191"/>
      <c r="E9290" s="63"/>
      <c r="F9290" s="63"/>
      <c r="G9290" s="191"/>
      <c r="H9290" s="191"/>
      <c r="I9290" s="191"/>
      <c r="J9290" s="191"/>
      <c r="K9290" s="191"/>
      <c r="L9290" s="191"/>
      <c r="M9290" s="191"/>
      <c r="N9290" s="191"/>
    </row>
    <row r="9291" spans="1:14" s="434" customFormat="1">
      <c r="A9291" s="191"/>
      <c r="B9291" s="191"/>
      <c r="C9291" s="63"/>
      <c r="D9291" s="191"/>
      <c r="E9291" s="63"/>
      <c r="F9291" s="63"/>
      <c r="G9291" s="191"/>
      <c r="H9291" s="191"/>
      <c r="I9291" s="191"/>
      <c r="J9291" s="191"/>
      <c r="K9291" s="191"/>
      <c r="L9291" s="191"/>
      <c r="M9291" s="191"/>
      <c r="N9291" s="191"/>
    </row>
    <row r="9292" spans="1:14" s="434" customFormat="1">
      <c r="A9292" s="191"/>
      <c r="B9292" s="191"/>
      <c r="C9292" s="63"/>
      <c r="D9292" s="191"/>
      <c r="E9292" s="63"/>
      <c r="F9292" s="63"/>
      <c r="G9292" s="191"/>
      <c r="H9292" s="191"/>
      <c r="I9292" s="191"/>
      <c r="J9292" s="191"/>
      <c r="K9292" s="191"/>
      <c r="L9292" s="191"/>
      <c r="M9292" s="191"/>
      <c r="N9292" s="191"/>
    </row>
    <row r="9293" spans="1:14" s="434" customFormat="1">
      <c r="A9293" s="191"/>
      <c r="B9293" s="191"/>
      <c r="C9293" s="63"/>
      <c r="D9293" s="191"/>
      <c r="E9293" s="63"/>
      <c r="F9293" s="63"/>
      <c r="G9293" s="191"/>
      <c r="H9293" s="191"/>
      <c r="I9293" s="191"/>
      <c r="J9293" s="191"/>
      <c r="K9293" s="191"/>
      <c r="L9293" s="191"/>
      <c r="M9293" s="191"/>
      <c r="N9293" s="191"/>
    </row>
    <row r="9294" spans="1:14" s="434" customFormat="1">
      <c r="A9294" s="191"/>
      <c r="B9294" s="191"/>
      <c r="C9294" s="63"/>
      <c r="D9294" s="191"/>
      <c r="E9294" s="63"/>
      <c r="F9294" s="63"/>
      <c r="G9294" s="191"/>
      <c r="H9294" s="191"/>
      <c r="I9294" s="191"/>
      <c r="J9294" s="191"/>
      <c r="K9294" s="191"/>
      <c r="L9294" s="191"/>
      <c r="M9294" s="191"/>
      <c r="N9294" s="191"/>
    </row>
    <row r="9295" spans="1:14" s="434" customFormat="1">
      <c r="A9295" s="191"/>
      <c r="B9295" s="191"/>
      <c r="C9295" s="63"/>
      <c r="D9295" s="191"/>
      <c r="E9295" s="63"/>
      <c r="F9295" s="63"/>
      <c r="G9295" s="191"/>
      <c r="H9295" s="191"/>
      <c r="I9295" s="191"/>
      <c r="J9295" s="191"/>
      <c r="K9295" s="191"/>
      <c r="L9295" s="191"/>
      <c r="M9295" s="191"/>
      <c r="N9295" s="191"/>
    </row>
    <row r="9296" spans="1:14" s="434" customFormat="1">
      <c r="A9296" s="191"/>
      <c r="B9296" s="191"/>
      <c r="C9296" s="63"/>
      <c r="D9296" s="191"/>
      <c r="E9296" s="63"/>
      <c r="F9296" s="63"/>
      <c r="G9296" s="191"/>
      <c r="H9296" s="191"/>
      <c r="I9296" s="191"/>
      <c r="J9296" s="191"/>
      <c r="K9296" s="191"/>
      <c r="L9296" s="191"/>
      <c r="M9296" s="191"/>
      <c r="N9296" s="191"/>
    </row>
    <row r="9297" spans="1:14" s="434" customFormat="1">
      <c r="A9297" s="191"/>
      <c r="B9297" s="191"/>
      <c r="C9297" s="63"/>
      <c r="D9297" s="191"/>
      <c r="E9297" s="63"/>
      <c r="F9297" s="63"/>
      <c r="G9297" s="191"/>
      <c r="H9297" s="191"/>
      <c r="I9297" s="191"/>
      <c r="J9297" s="191"/>
      <c r="K9297" s="191"/>
      <c r="L9297" s="191"/>
      <c r="M9297" s="191"/>
      <c r="N9297" s="191"/>
    </row>
    <row r="9298" spans="1:14" s="434" customFormat="1">
      <c r="A9298" s="191"/>
      <c r="B9298" s="191"/>
      <c r="C9298" s="63"/>
      <c r="D9298" s="191"/>
      <c r="E9298" s="63"/>
      <c r="F9298" s="63"/>
      <c r="G9298" s="191"/>
      <c r="H9298" s="191"/>
      <c r="I9298" s="191"/>
      <c r="J9298" s="191"/>
      <c r="K9298" s="191"/>
      <c r="L9298" s="191"/>
      <c r="M9298" s="191"/>
      <c r="N9298" s="191"/>
    </row>
    <row r="9299" spans="1:14" s="434" customFormat="1">
      <c r="A9299" s="191"/>
      <c r="B9299" s="191"/>
      <c r="C9299" s="63"/>
      <c r="D9299" s="191"/>
      <c r="E9299" s="63"/>
      <c r="F9299" s="63"/>
      <c r="G9299" s="191"/>
      <c r="H9299" s="191"/>
      <c r="I9299" s="191"/>
      <c r="J9299" s="191"/>
      <c r="K9299" s="191"/>
      <c r="L9299" s="191"/>
      <c r="M9299" s="191"/>
      <c r="N9299" s="191"/>
    </row>
    <row r="9300" spans="1:14" s="434" customFormat="1">
      <c r="A9300" s="191"/>
      <c r="B9300" s="191"/>
      <c r="C9300" s="63"/>
      <c r="D9300" s="191"/>
      <c r="E9300" s="63"/>
      <c r="F9300" s="63"/>
      <c r="G9300" s="191"/>
      <c r="H9300" s="191"/>
      <c r="I9300" s="191"/>
      <c r="J9300" s="191"/>
      <c r="K9300" s="191"/>
      <c r="L9300" s="191"/>
      <c r="M9300" s="191"/>
      <c r="N9300" s="191"/>
    </row>
    <row r="9301" spans="1:14" s="434" customFormat="1">
      <c r="A9301" s="191"/>
      <c r="B9301" s="191"/>
      <c r="C9301" s="63"/>
      <c r="D9301" s="191"/>
      <c r="E9301" s="63"/>
      <c r="F9301" s="63"/>
      <c r="G9301" s="191"/>
      <c r="H9301" s="191"/>
      <c r="I9301" s="191"/>
      <c r="J9301" s="191"/>
      <c r="K9301" s="191"/>
      <c r="L9301" s="191"/>
      <c r="M9301" s="191"/>
      <c r="N9301" s="191"/>
    </row>
    <row r="9302" spans="1:14" s="434" customFormat="1">
      <c r="A9302" s="191"/>
      <c r="B9302" s="191"/>
      <c r="C9302" s="63"/>
      <c r="D9302" s="191"/>
      <c r="E9302" s="63"/>
      <c r="F9302" s="63"/>
      <c r="G9302" s="191"/>
      <c r="H9302" s="191"/>
      <c r="I9302" s="191"/>
      <c r="J9302" s="191"/>
      <c r="K9302" s="191"/>
      <c r="L9302" s="191"/>
      <c r="M9302" s="191"/>
      <c r="N9302" s="191"/>
    </row>
    <row r="9303" spans="1:14" s="434" customFormat="1">
      <c r="A9303" s="191"/>
      <c r="B9303" s="191"/>
      <c r="C9303" s="63"/>
      <c r="D9303" s="191"/>
      <c r="E9303" s="63"/>
      <c r="F9303" s="63"/>
      <c r="G9303" s="191"/>
      <c r="H9303" s="191"/>
      <c r="I9303" s="191"/>
      <c r="J9303" s="191"/>
      <c r="K9303" s="191"/>
      <c r="L9303" s="191"/>
      <c r="M9303" s="191"/>
      <c r="N9303" s="191"/>
    </row>
    <row r="9304" spans="1:14" s="434" customFormat="1">
      <c r="A9304" s="191"/>
      <c r="B9304" s="191"/>
      <c r="C9304" s="63"/>
      <c r="D9304" s="191"/>
      <c r="E9304" s="63"/>
      <c r="F9304" s="63"/>
      <c r="G9304" s="191"/>
      <c r="H9304" s="191"/>
      <c r="I9304" s="191"/>
      <c r="J9304" s="191"/>
      <c r="K9304" s="191"/>
      <c r="L9304" s="191"/>
      <c r="M9304" s="191"/>
      <c r="N9304" s="191"/>
    </row>
    <row r="9305" spans="1:14" s="434" customFormat="1">
      <c r="A9305" s="191"/>
      <c r="B9305" s="191"/>
      <c r="C9305" s="63"/>
      <c r="D9305" s="191"/>
      <c r="E9305" s="63"/>
      <c r="F9305" s="63"/>
      <c r="G9305" s="191"/>
      <c r="H9305" s="191"/>
      <c r="I9305" s="191"/>
      <c r="J9305" s="191"/>
      <c r="K9305" s="191"/>
      <c r="L9305" s="191"/>
      <c r="M9305" s="191"/>
      <c r="N9305" s="191"/>
    </row>
    <row r="9306" spans="1:14" s="434" customFormat="1">
      <c r="A9306" s="191"/>
      <c r="B9306" s="191"/>
      <c r="C9306" s="63"/>
      <c r="D9306" s="191"/>
      <c r="E9306" s="63"/>
      <c r="F9306" s="63"/>
      <c r="G9306" s="191"/>
      <c r="H9306" s="191"/>
      <c r="I9306" s="191"/>
      <c r="J9306" s="191"/>
      <c r="K9306" s="191"/>
      <c r="L9306" s="191"/>
      <c r="M9306" s="191"/>
      <c r="N9306" s="191"/>
    </row>
    <row r="9307" spans="1:14" s="434" customFormat="1">
      <c r="A9307" s="191"/>
      <c r="B9307" s="191"/>
      <c r="C9307" s="63"/>
      <c r="D9307" s="191"/>
      <c r="E9307" s="63"/>
      <c r="F9307" s="63"/>
      <c r="G9307" s="191"/>
      <c r="H9307" s="191"/>
      <c r="I9307" s="191"/>
      <c r="J9307" s="191"/>
      <c r="K9307" s="191"/>
      <c r="L9307" s="191"/>
      <c r="M9307" s="191"/>
      <c r="N9307" s="191"/>
    </row>
    <row r="9308" spans="1:14" s="434" customFormat="1">
      <c r="A9308" s="191"/>
      <c r="B9308" s="191"/>
      <c r="C9308" s="63"/>
      <c r="D9308" s="191"/>
      <c r="E9308" s="63"/>
      <c r="F9308" s="63"/>
      <c r="G9308" s="191"/>
      <c r="H9308" s="191"/>
      <c r="I9308" s="191"/>
      <c r="J9308" s="191"/>
      <c r="K9308" s="191"/>
      <c r="L9308" s="191"/>
      <c r="M9308" s="191"/>
      <c r="N9308" s="191"/>
    </row>
    <row r="9309" spans="1:14" s="434" customFormat="1">
      <c r="A9309" s="191"/>
      <c r="B9309" s="191"/>
      <c r="C9309" s="63"/>
      <c r="D9309" s="191"/>
      <c r="E9309" s="63"/>
      <c r="F9309" s="63"/>
      <c r="G9309" s="191"/>
      <c r="H9309" s="191"/>
      <c r="I9309" s="191"/>
      <c r="J9309" s="191"/>
      <c r="K9309" s="191"/>
      <c r="L9309" s="191"/>
      <c r="M9309" s="191"/>
      <c r="N9309" s="191"/>
    </row>
    <row r="9310" spans="1:14" s="434" customFormat="1">
      <c r="A9310" s="191"/>
      <c r="B9310" s="191"/>
      <c r="C9310" s="63"/>
      <c r="D9310" s="191"/>
      <c r="E9310" s="63"/>
      <c r="F9310" s="63"/>
      <c r="G9310" s="191"/>
      <c r="H9310" s="191"/>
      <c r="I9310" s="191"/>
      <c r="J9310" s="191"/>
      <c r="K9310" s="191"/>
      <c r="L9310" s="191"/>
      <c r="M9310" s="191"/>
      <c r="N9310" s="191"/>
    </row>
    <row r="9311" spans="1:14" s="434" customFormat="1">
      <c r="A9311" s="191"/>
      <c r="B9311" s="191"/>
      <c r="C9311" s="63"/>
      <c r="D9311" s="191"/>
      <c r="E9311" s="63"/>
      <c r="F9311" s="63"/>
      <c r="G9311" s="191"/>
      <c r="H9311" s="191"/>
      <c r="I9311" s="191"/>
      <c r="J9311" s="191"/>
      <c r="K9311" s="191"/>
      <c r="L9311" s="191"/>
      <c r="M9311" s="191"/>
      <c r="N9311" s="191"/>
    </row>
    <row r="9312" spans="1:14" s="434" customFormat="1">
      <c r="A9312" s="191"/>
      <c r="B9312" s="191"/>
      <c r="C9312" s="63"/>
      <c r="D9312" s="191"/>
      <c r="E9312" s="63"/>
      <c r="F9312" s="63"/>
      <c r="G9312" s="191"/>
      <c r="H9312" s="191"/>
      <c r="I9312" s="191"/>
      <c r="J9312" s="191"/>
      <c r="K9312" s="191"/>
      <c r="L9312" s="191"/>
      <c r="M9312" s="191"/>
      <c r="N9312" s="191"/>
    </row>
    <row r="9313" spans="1:14" s="434" customFormat="1">
      <c r="A9313" s="191"/>
      <c r="B9313" s="191"/>
      <c r="C9313" s="63"/>
      <c r="D9313" s="191"/>
      <c r="E9313" s="63"/>
      <c r="F9313" s="63"/>
      <c r="G9313" s="191"/>
      <c r="H9313" s="191"/>
      <c r="I9313" s="191"/>
      <c r="J9313" s="191"/>
      <c r="K9313" s="191"/>
      <c r="L9313" s="191"/>
      <c r="M9313" s="191"/>
      <c r="N9313" s="191"/>
    </row>
    <row r="9314" spans="1:14" s="434" customFormat="1">
      <c r="A9314" s="191"/>
      <c r="B9314" s="191"/>
      <c r="C9314" s="63"/>
      <c r="D9314" s="191"/>
      <c r="E9314" s="63"/>
      <c r="F9314" s="63"/>
      <c r="G9314" s="191"/>
      <c r="H9314" s="191"/>
      <c r="I9314" s="191"/>
      <c r="J9314" s="191"/>
      <c r="K9314" s="191"/>
      <c r="L9314" s="191"/>
      <c r="M9314" s="191"/>
      <c r="N9314" s="191"/>
    </row>
    <row r="9315" spans="1:14" s="434" customFormat="1">
      <c r="A9315" s="191"/>
      <c r="B9315" s="191"/>
      <c r="C9315" s="63"/>
      <c r="D9315" s="191"/>
      <c r="E9315" s="63"/>
      <c r="F9315" s="63"/>
      <c r="G9315" s="191"/>
      <c r="H9315" s="191"/>
      <c r="I9315" s="191"/>
      <c r="J9315" s="191"/>
      <c r="K9315" s="191"/>
      <c r="L9315" s="191"/>
      <c r="M9315" s="191"/>
      <c r="N9315" s="191"/>
    </row>
    <row r="9316" spans="1:14" s="434" customFormat="1">
      <c r="A9316" s="191"/>
      <c r="B9316" s="191"/>
      <c r="C9316" s="63"/>
      <c r="D9316" s="191"/>
      <c r="E9316" s="63"/>
      <c r="F9316" s="63"/>
      <c r="G9316" s="191"/>
      <c r="H9316" s="191"/>
      <c r="I9316" s="191"/>
      <c r="J9316" s="191"/>
      <c r="K9316" s="191"/>
      <c r="L9316" s="191"/>
      <c r="M9316" s="191"/>
      <c r="N9316" s="191"/>
    </row>
    <row r="9317" spans="1:14" s="434" customFormat="1">
      <c r="A9317" s="191"/>
      <c r="B9317" s="191"/>
      <c r="C9317" s="63"/>
      <c r="D9317" s="191"/>
      <c r="E9317" s="63"/>
      <c r="F9317" s="63"/>
      <c r="G9317" s="191"/>
      <c r="H9317" s="191"/>
      <c r="I9317" s="191"/>
      <c r="J9317" s="191"/>
      <c r="K9317" s="191"/>
      <c r="L9317" s="191"/>
      <c r="M9317" s="191"/>
      <c r="N9317" s="191"/>
    </row>
    <row r="9318" spans="1:14" s="434" customFormat="1">
      <c r="A9318" s="191"/>
      <c r="B9318" s="191"/>
      <c r="C9318" s="63"/>
      <c r="D9318" s="191"/>
      <c r="E9318" s="63"/>
      <c r="F9318" s="63"/>
      <c r="G9318" s="191"/>
      <c r="H9318" s="191"/>
      <c r="I9318" s="191"/>
      <c r="J9318" s="191"/>
      <c r="K9318" s="191"/>
      <c r="L9318" s="191"/>
      <c r="M9318" s="191"/>
      <c r="N9318" s="191"/>
    </row>
    <row r="9319" spans="1:14" s="434" customFormat="1">
      <c r="A9319" s="191"/>
      <c r="B9319" s="191"/>
      <c r="C9319" s="63"/>
      <c r="D9319" s="191"/>
      <c r="E9319" s="63"/>
      <c r="F9319" s="63"/>
      <c r="G9319" s="191"/>
      <c r="H9319" s="191"/>
      <c r="I9319" s="191"/>
      <c r="J9319" s="191"/>
      <c r="K9319" s="191"/>
      <c r="L9319" s="191"/>
      <c r="M9319" s="191"/>
      <c r="N9319" s="191"/>
    </row>
    <row r="9320" spans="1:14" s="434" customFormat="1">
      <c r="A9320" s="191"/>
      <c r="B9320" s="191"/>
      <c r="C9320" s="63"/>
      <c r="D9320" s="191"/>
      <c r="E9320" s="63"/>
      <c r="F9320" s="63"/>
      <c r="G9320" s="191"/>
      <c r="H9320" s="191"/>
      <c r="I9320" s="191"/>
      <c r="J9320" s="191"/>
      <c r="K9320" s="191"/>
      <c r="L9320" s="191"/>
      <c r="M9320" s="191"/>
      <c r="N9320" s="191"/>
    </row>
    <row r="9321" spans="1:14" s="434" customFormat="1">
      <c r="A9321" s="191"/>
      <c r="B9321" s="191"/>
      <c r="C9321" s="63"/>
      <c r="D9321" s="191"/>
      <c r="E9321" s="63"/>
      <c r="F9321" s="63"/>
      <c r="G9321" s="191"/>
      <c r="H9321" s="191"/>
      <c r="I9321" s="191"/>
      <c r="J9321" s="191"/>
      <c r="K9321" s="191"/>
      <c r="L9321" s="191"/>
      <c r="M9321" s="191"/>
      <c r="N9321" s="191"/>
    </row>
    <row r="9322" spans="1:14" s="434" customFormat="1">
      <c r="A9322" s="191"/>
      <c r="B9322" s="191"/>
      <c r="C9322" s="63"/>
      <c r="D9322" s="191"/>
      <c r="E9322" s="63"/>
      <c r="F9322" s="63"/>
      <c r="G9322" s="191"/>
      <c r="H9322" s="191"/>
      <c r="I9322" s="191"/>
      <c r="J9322" s="191"/>
      <c r="K9322" s="191"/>
      <c r="L9322" s="191"/>
      <c r="M9322" s="191"/>
      <c r="N9322" s="191"/>
    </row>
    <row r="9323" spans="1:14" s="434" customFormat="1">
      <c r="A9323" s="191"/>
      <c r="B9323" s="191"/>
      <c r="C9323" s="63"/>
      <c r="D9323" s="191"/>
      <c r="E9323" s="63"/>
      <c r="F9323" s="63"/>
      <c r="G9323" s="191"/>
      <c r="H9323" s="191"/>
      <c r="I9323" s="191"/>
      <c r="J9323" s="191"/>
      <c r="K9323" s="191"/>
      <c r="L9323" s="191"/>
      <c r="M9323" s="191"/>
      <c r="N9323" s="191"/>
    </row>
    <row r="9324" spans="1:14" s="434" customFormat="1">
      <c r="A9324" s="191"/>
      <c r="B9324" s="191"/>
      <c r="C9324" s="63"/>
      <c r="D9324" s="191"/>
      <c r="E9324" s="63"/>
      <c r="F9324" s="63"/>
      <c r="G9324" s="191"/>
      <c r="H9324" s="191"/>
      <c r="I9324" s="191"/>
      <c r="J9324" s="191"/>
      <c r="K9324" s="191"/>
      <c r="L9324" s="191"/>
      <c r="M9324" s="191"/>
      <c r="N9324" s="191"/>
    </row>
    <row r="9325" spans="1:14" s="434" customFormat="1">
      <c r="A9325" s="191"/>
      <c r="B9325" s="191"/>
      <c r="C9325" s="63"/>
      <c r="D9325" s="191"/>
      <c r="E9325" s="63"/>
      <c r="F9325" s="63"/>
      <c r="G9325" s="191"/>
      <c r="H9325" s="191"/>
      <c r="I9325" s="191"/>
      <c r="J9325" s="191"/>
      <c r="K9325" s="191"/>
      <c r="L9325" s="191"/>
      <c r="M9325" s="191"/>
      <c r="N9325" s="191"/>
    </row>
    <row r="9326" spans="1:14" s="434" customFormat="1">
      <c r="A9326" s="191"/>
      <c r="B9326" s="191"/>
      <c r="C9326" s="63"/>
      <c r="D9326" s="191"/>
      <c r="E9326" s="63"/>
      <c r="F9326" s="63"/>
      <c r="G9326" s="191"/>
      <c r="H9326" s="191"/>
      <c r="I9326" s="191"/>
      <c r="J9326" s="191"/>
      <c r="K9326" s="191"/>
      <c r="L9326" s="191"/>
      <c r="M9326" s="191"/>
      <c r="N9326" s="191"/>
    </row>
    <row r="9327" spans="1:14" s="434" customFormat="1">
      <c r="A9327" s="191"/>
      <c r="B9327" s="191"/>
      <c r="C9327" s="63"/>
      <c r="D9327" s="191"/>
      <c r="E9327" s="63"/>
      <c r="F9327" s="63"/>
      <c r="G9327" s="191"/>
      <c r="H9327" s="191"/>
      <c r="I9327" s="191"/>
      <c r="J9327" s="191"/>
      <c r="K9327" s="191"/>
      <c r="L9327" s="191"/>
      <c r="M9327" s="191"/>
      <c r="N9327" s="191"/>
    </row>
    <row r="9328" spans="1:14" s="434" customFormat="1">
      <c r="A9328" s="191"/>
      <c r="B9328" s="191"/>
      <c r="C9328" s="63"/>
      <c r="D9328" s="191"/>
      <c r="E9328" s="63"/>
      <c r="F9328" s="63"/>
      <c r="G9328" s="191"/>
      <c r="H9328" s="191"/>
      <c r="I9328" s="191"/>
      <c r="J9328" s="191"/>
      <c r="K9328" s="191"/>
      <c r="L9328" s="191"/>
      <c r="M9328" s="191"/>
      <c r="N9328" s="191"/>
    </row>
    <row r="9329" spans="1:14" s="434" customFormat="1">
      <c r="A9329" s="191"/>
      <c r="B9329" s="191"/>
      <c r="C9329" s="63"/>
      <c r="D9329" s="191"/>
      <c r="E9329" s="63"/>
      <c r="F9329" s="63"/>
      <c r="G9329" s="191"/>
      <c r="H9329" s="191"/>
      <c r="I9329" s="191"/>
      <c r="J9329" s="191"/>
      <c r="K9329" s="191"/>
      <c r="L9329" s="191"/>
      <c r="M9329" s="191"/>
      <c r="N9329" s="191"/>
    </row>
    <row r="9330" spans="1:14" s="434" customFormat="1">
      <c r="A9330" s="191"/>
      <c r="B9330" s="191"/>
      <c r="C9330" s="63"/>
      <c r="D9330" s="191"/>
      <c r="E9330" s="63"/>
      <c r="F9330" s="63"/>
      <c r="G9330" s="191"/>
      <c r="H9330" s="191"/>
      <c r="I9330" s="191"/>
      <c r="J9330" s="191"/>
      <c r="K9330" s="191"/>
      <c r="L9330" s="191"/>
      <c r="M9330" s="191"/>
      <c r="N9330" s="191"/>
    </row>
    <row r="9331" spans="1:14" s="434" customFormat="1">
      <c r="A9331" s="191"/>
      <c r="B9331" s="191"/>
      <c r="C9331" s="63"/>
      <c r="D9331" s="191"/>
      <c r="E9331" s="63"/>
      <c r="F9331" s="63"/>
      <c r="G9331" s="191"/>
      <c r="H9331" s="191"/>
      <c r="I9331" s="191"/>
      <c r="J9331" s="191"/>
      <c r="K9331" s="191"/>
      <c r="L9331" s="191"/>
      <c r="M9331" s="191"/>
      <c r="N9331" s="191"/>
    </row>
    <row r="9332" spans="1:14" s="434" customFormat="1">
      <c r="A9332" s="191"/>
      <c r="B9332" s="191"/>
      <c r="C9332" s="63"/>
      <c r="D9332" s="191"/>
      <c r="E9332" s="63"/>
      <c r="F9332" s="63"/>
      <c r="G9332" s="191"/>
      <c r="H9332" s="191"/>
      <c r="I9332" s="191"/>
      <c r="J9332" s="191"/>
      <c r="K9332" s="191"/>
      <c r="L9332" s="191"/>
      <c r="M9332" s="191"/>
      <c r="N9332" s="191"/>
    </row>
    <row r="9333" spans="1:14" s="434" customFormat="1">
      <c r="A9333" s="191"/>
      <c r="B9333" s="191"/>
      <c r="C9333" s="63"/>
      <c r="D9333" s="191"/>
      <c r="E9333" s="63"/>
      <c r="F9333" s="63"/>
      <c r="G9333" s="191"/>
      <c r="H9333" s="191"/>
      <c r="I9333" s="191"/>
      <c r="J9333" s="191"/>
      <c r="K9333" s="191"/>
      <c r="L9333" s="191"/>
      <c r="M9333" s="191"/>
      <c r="N9333" s="191"/>
    </row>
    <row r="9334" spans="1:14" s="434" customFormat="1">
      <c r="A9334" s="191"/>
      <c r="B9334" s="191"/>
      <c r="C9334" s="63"/>
      <c r="D9334" s="191"/>
      <c r="E9334" s="63"/>
      <c r="F9334" s="63"/>
      <c r="G9334" s="191"/>
      <c r="H9334" s="191"/>
      <c r="I9334" s="191"/>
      <c r="J9334" s="191"/>
      <c r="K9334" s="191"/>
      <c r="L9334" s="191"/>
      <c r="M9334" s="191"/>
      <c r="N9334" s="191"/>
    </row>
    <row r="9335" spans="1:14" s="434" customFormat="1">
      <c r="A9335" s="191"/>
      <c r="B9335" s="191"/>
      <c r="C9335" s="63"/>
      <c r="D9335" s="191"/>
      <c r="E9335" s="63"/>
      <c r="F9335" s="63"/>
      <c r="G9335" s="191"/>
      <c r="H9335" s="191"/>
      <c r="I9335" s="191"/>
      <c r="J9335" s="191"/>
      <c r="K9335" s="191"/>
      <c r="L9335" s="191"/>
      <c r="M9335" s="191"/>
      <c r="N9335" s="191"/>
    </row>
    <row r="9336" spans="1:14" s="434" customFormat="1">
      <c r="A9336" s="191"/>
      <c r="B9336" s="191"/>
      <c r="C9336" s="63"/>
      <c r="D9336" s="191"/>
      <c r="E9336" s="63"/>
      <c r="F9336" s="63"/>
      <c r="G9336" s="191"/>
      <c r="H9336" s="191"/>
      <c r="I9336" s="191"/>
      <c r="J9336" s="191"/>
      <c r="K9336" s="191"/>
      <c r="L9336" s="191"/>
      <c r="M9336" s="191"/>
      <c r="N9336" s="191"/>
    </row>
    <row r="9337" spans="1:14" s="434" customFormat="1">
      <c r="A9337" s="191"/>
      <c r="B9337" s="191"/>
      <c r="C9337" s="63"/>
      <c r="D9337" s="191"/>
      <c r="E9337" s="63"/>
      <c r="F9337" s="63"/>
      <c r="G9337" s="191"/>
      <c r="H9337" s="191"/>
      <c r="I9337" s="191"/>
      <c r="J9337" s="191"/>
      <c r="K9337" s="191"/>
      <c r="L9337" s="191"/>
      <c r="M9337" s="191"/>
      <c r="N9337" s="191"/>
    </row>
    <row r="9338" spans="1:14" s="434" customFormat="1">
      <c r="A9338" s="191"/>
      <c r="B9338" s="191"/>
      <c r="C9338" s="63"/>
      <c r="D9338" s="191"/>
      <c r="E9338" s="63"/>
      <c r="F9338" s="63"/>
      <c r="G9338" s="191"/>
      <c r="H9338" s="191"/>
      <c r="I9338" s="191"/>
      <c r="J9338" s="191"/>
      <c r="K9338" s="191"/>
      <c r="L9338" s="191"/>
      <c r="M9338" s="191"/>
      <c r="N9338" s="191"/>
    </row>
    <row r="9339" spans="1:14" s="434" customFormat="1">
      <c r="A9339" s="191"/>
      <c r="B9339" s="191"/>
      <c r="C9339" s="63"/>
      <c r="D9339" s="191"/>
      <c r="E9339" s="63"/>
      <c r="F9339" s="63"/>
      <c r="G9339" s="191"/>
      <c r="H9339" s="191"/>
      <c r="I9339" s="191"/>
      <c r="J9339" s="191"/>
      <c r="K9339" s="191"/>
      <c r="L9339" s="191"/>
      <c r="M9339" s="191"/>
      <c r="N9339" s="191"/>
    </row>
    <row r="9340" spans="1:14" s="434" customFormat="1">
      <c r="A9340" s="191"/>
      <c r="B9340" s="191"/>
      <c r="C9340" s="63"/>
      <c r="D9340" s="191"/>
      <c r="E9340" s="63"/>
      <c r="F9340" s="63"/>
      <c r="G9340" s="191"/>
      <c r="H9340" s="191"/>
      <c r="I9340" s="191"/>
      <c r="J9340" s="191"/>
      <c r="K9340" s="191"/>
      <c r="L9340" s="191"/>
      <c r="M9340" s="191"/>
      <c r="N9340" s="191"/>
    </row>
    <row r="9341" spans="1:14" s="434" customFormat="1">
      <c r="A9341" s="191"/>
      <c r="B9341" s="191"/>
      <c r="C9341" s="63"/>
      <c r="D9341" s="191"/>
      <c r="E9341" s="63"/>
      <c r="F9341" s="63"/>
      <c r="G9341" s="191"/>
      <c r="H9341" s="191"/>
      <c r="I9341" s="191"/>
      <c r="J9341" s="191"/>
      <c r="K9341" s="191"/>
      <c r="L9341" s="191"/>
      <c r="M9341" s="191"/>
      <c r="N9341" s="191"/>
    </row>
    <row r="9342" spans="1:14" s="434" customFormat="1">
      <c r="A9342" s="191"/>
      <c r="B9342" s="191"/>
      <c r="C9342" s="63"/>
      <c r="D9342" s="191"/>
      <c r="E9342" s="63"/>
      <c r="F9342" s="63"/>
      <c r="G9342" s="191"/>
      <c r="H9342" s="191"/>
      <c r="I9342" s="191"/>
      <c r="J9342" s="191"/>
      <c r="K9342" s="191"/>
      <c r="L9342" s="191"/>
      <c r="M9342" s="191"/>
      <c r="N9342" s="191"/>
    </row>
    <row r="9343" spans="1:14" s="434" customFormat="1">
      <c r="A9343" s="191"/>
      <c r="B9343" s="191"/>
      <c r="C9343" s="63"/>
      <c r="D9343" s="191"/>
      <c r="E9343" s="63"/>
      <c r="F9343" s="63"/>
      <c r="G9343" s="191"/>
      <c r="H9343" s="191"/>
      <c r="I9343" s="191"/>
      <c r="J9343" s="191"/>
      <c r="K9343" s="191"/>
      <c r="L9343" s="191"/>
      <c r="M9343" s="191"/>
      <c r="N9343" s="191"/>
    </row>
    <row r="9344" spans="1:14" s="434" customFormat="1">
      <c r="A9344" s="191"/>
      <c r="B9344" s="191"/>
      <c r="C9344" s="63"/>
      <c r="D9344" s="191"/>
      <c r="E9344" s="63"/>
      <c r="F9344" s="63"/>
      <c r="G9344" s="191"/>
      <c r="H9344" s="191"/>
      <c r="I9344" s="191"/>
      <c r="J9344" s="191"/>
      <c r="K9344" s="191"/>
      <c r="L9344" s="191"/>
      <c r="M9344" s="191"/>
      <c r="N9344" s="191"/>
    </row>
    <row r="9345" spans="1:14" s="434" customFormat="1">
      <c r="A9345" s="191"/>
      <c r="B9345" s="191"/>
      <c r="C9345" s="63"/>
      <c r="D9345" s="191"/>
      <c r="E9345" s="63"/>
      <c r="F9345" s="63"/>
      <c r="G9345" s="191"/>
      <c r="H9345" s="191"/>
      <c r="I9345" s="191"/>
      <c r="J9345" s="191"/>
      <c r="K9345" s="191"/>
      <c r="L9345" s="191"/>
      <c r="M9345" s="191"/>
      <c r="N9345" s="191"/>
    </row>
    <row r="9346" spans="1:14" s="434" customFormat="1">
      <c r="A9346" s="191"/>
      <c r="B9346" s="191"/>
      <c r="C9346" s="63"/>
      <c r="D9346" s="191"/>
      <c r="E9346" s="63"/>
      <c r="F9346" s="63"/>
      <c r="G9346" s="191"/>
      <c r="H9346" s="191"/>
      <c r="I9346" s="191"/>
      <c r="J9346" s="191"/>
      <c r="K9346" s="191"/>
      <c r="L9346" s="191"/>
      <c r="M9346" s="191"/>
      <c r="N9346" s="191"/>
    </row>
    <row r="9347" spans="1:14" s="434" customFormat="1">
      <c r="A9347" s="191"/>
      <c r="B9347" s="191"/>
      <c r="C9347" s="63"/>
      <c r="D9347" s="191"/>
      <c r="E9347" s="63"/>
      <c r="F9347" s="63"/>
      <c r="G9347" s="191"/>
      <c r="H9347" s="191"/>
      <c r="I9347" s="191"/>
      <c r="J9347" s="191"/>
      <c r="K9347" s="191"/>
      <c r="L9347" s="191"/>
      <c r="M9347" s="191"/>
      <c r="N9347" s="191"/>
    </row>
    <row r="9348" spans="1:14" s="434" customFormat="1">
      <c r="A9348" s="191"/>
      <c r="B9348" s="191"/>
      <c r="C9348" s="63"/>
      <c r="D9348" s="191"/>
      <c r="E9348" s="63"/>
      <c r="F9348" s="63"/>
      <c r="G9348" s="191"/>
      <c r="H9348" s="191"/>
      <c r="I9348" s="191"/>
      <c r="J9348" s="191"/>
      <c r="K9348" s="191"/>
      <c r="L9348" s="191"/>
      <c r="M9348" s="191"/>
      <c r="N9348" s="191"/>
    </row>
    <row r="9349" spans="1:14" s="434" customFormat="1">
      <c r="A9349" s="191"/>
      <c r="B9349" s="191"/>
      <c r="C9349" s="63"/>
      <c r="D9349" s="191"/>
      <c r="E9349" s="63"/>
      <c r="F9349" s="63"/>
      <c r="G9349" s="191"/>
      <c r="H9349" s="191"/>
      <c r="I9349" s="191"/>
      <c r="J9349" s="191"/>
      <c r="K9349" s="191"/>
      <c r="L9349" s="191"/>
      <c r="M9349" s="191"/>
      <c r="N9349" s="191"/>
    </row>
    <row r="9350" spans="1:14" s="434" customFormat="1">
      <c r="A9350" s="191"/>
      <c r="B9350" s="191"/>
      <c r="C9350" s="63"/>
      <c r="D9350" s="191"/>
      <c r="E9350" s="63"/>
      <c r="F9350" s="63"/>
      <c r="G9350" s="191"/>
      <c r="H9350" s="191"/>
      <c r="I9350" s="191"/>
      <c r="J9350" s="191"/>
      <c r="K9350" s="191"/>
      <c r="L9350" s="191"/>
      <c r="M9350" s="191"/>
      <c r="N9350" s="191"/>
    </row>
    <row r="9351" spans="1:14" s="434" customFormat="1">
      <c r="A9351" s="191"/>
      <c r="B9351" s="191"/>
      <c r="C9351" s="63"/>
      <c r="D9351" s="191"/>
      <c r="E9351" s="63"/>
      <c r="F9351" s="63"/>
      <c r="G9351" s="191"/>
      <c r="H9351" s="191"/>
      <c r="I9351" s="191"/>
      <c r="J9351" s="191"/>
      <c r="K9351" s="191"/>
      <c r="L9351" s="191"/>
      <c r="M9351" s="191"/>
      <c r="N9351" s="191"/>
    </row>
    <row r="9352" spans="1:14" s="434" customFormat="1">
      <c r="A9352" s="191"/>
      <c r="B9352" s="191"/>
      <c r="C9352" s="63"/>
      <c r="D9352" s="191"/>
      <c r="E9352" s="63"/>
      <c r="F9352" s="63"/>
      <c r="G9352" s="191"/>
      <c r="H9352" s="191"/>
      <c r="I9352" s="191"/>
      <c r="J9352" s="191"/>
      <c r="K9352" s="191"/>
      <c r="L9352" s="191"/>
      <c r="M9352" s="191"/>
      <c r="N9352" s="191"/>
    </row>
    <row r="9353" spans="1:14" s="434" customFormat="1">
      <c r="A9353" s="191"/>
      <c r="B9353" s="191"/>
      <c r="C9353" s="63"/>
      <c r="D9353" s="191"/>
      <c r="E9353" s="63"/>
      <c r="F9353" s="63"/>
      <c r="G9353" s="191"/>
      <c r="H9353" s="191"/>
      <c r="I9353" s="191"/>
      <c r="J9353" s="191"/>
      <c r="K9353" s="191"/>
      <c r="L9353" s="191"/>
      <c r="M9353" s="191"/>
      <c r="N9353" s="191"/>
    </row>
    <row r="9354" spans="1:14" s="434" customFormat="1">
      <c r="A9354" s="191"/>
      <c r="B9354" s="191"/>
      <c r="C9354" s="63"/>
      <c r="D9354" s="191"/>
      <c r="E9354" s="63"/>
      <c r="F9354" s="63"/>
      <c r="G9354" s="191"/>
      <c r="H9354" s="191"/>
      <c r="I9354" s="191"/>
      <c r="J9354" s="191"/>
      <c r="K9354" s="191"/>
      <c r="L9354" s="191"/>
      <c r="M9354" s="191"/>
      <c r="N9354" s="191"/>
    </row>
    <row r="9355" spans="1:14" s="434" customFormat="1">
      <c r="A9355" s="191"/>
      <c r="B9355" s="191"/>
      <c r="C9355" s="63"/>
      <c r="D9355" s="191"/>
      <c r="E9355" s="63"/>
      <c r="F9355" s="63"/>
      <c r="G9355" s="191"/>
      <c r="H9355" s="191"/>
      <c r="I9355" s="191"/>
      <c r="J9355" s="191"/>
      <c r="K9355" s="191"/>
      <c r="L9355" s="191"/>
      <c r="M9355" s="191"/>
      <c r="N9355" s="191"/>
    </row>
    <row r="9356" spans="1:14" s="434" customFormat="1">
      <c r="A9356" s="191"/>
      <c r="B9356" s="191"/>
      <c r="C9356" s="63"/>
      <c r="D9356" s="191"/>
      <c r="E9356" s="63"/>
      <c r="F9356" s="63"/>
      <c r="G9356" s="191"/>
      <c r="H9356" s="191"/>
      <c r="I9356" s="191"/>
      <c r="J9356" s="191"/>
      <c r="K9356" s="191"/>
      <c r="L9356" s="191"/>
      <c r="M9356" s="191"/>
      <c r="N9356" s="191"/>
    </row>
    <row r="9357" spans="1:14" s="434" customFormat="1">
      <c r="A9357" s="191"/>
      <c r="B9357" s="191"/>
      <c r="C9357" s="63"/>
      <c r="D9357" s="191"/>
      <c r="E9357" s="63"/>
      <c r="F9357" s="63"/>
      <c r="G9357" s="191"/>
      <c r="H9357" s="191"/>
      <c r="I9357" s="191"/>
      <c r="J9357" s="191"/>
      <c r="K9357" s="191"/>
      <c r="L9357" s="191"/>
      <c r="M9357" s="191"/>
      <c r="N9357" s="191"/>
    </row>
    <row r="9358" spans="1:14" s="434" customFormat="1">
      <c r="A9358" s="191"/>
      <c r="B9358" s="191"/>
      <c r="C9358" s="63"/>
      <c r="D9358" s="191"/>
      <c r="E9358" s="63"/>
      <c r="F9358" s="63"/>
      <c r="G9358" s="191"/>
      <c r="H9358" s="191"/>
      <c r="I9358" s="191"/>
      <c r="J9358" s="191"/>
      <c r="K9358" s="191"/>
      <c r="L9358" s="191"/>
      <c r="M9358" s="191"/>
      <c r="N9358" s="191"/>
    </row>
    <row r="9359" spans="1:14" s="434" customFormat="1">
      <c r="A9359" s="191"/>
      <c r="B9359" s="191"/>
      <c r="C9359" s="63"/>
      <c r="D9359" s="191"/>
      <c r="E9359" s="63"/>
      <c r="F9359" s="63"/>
      <c r="G9359" s="191"/>
      <c r="H9359" s="191"/>
      <c r="I9359" s="191"/>
      <c r="J9359" s="191"/>
      <c r="K9359" s="191"/>
      <c r="L9359" s="191"/>
      <c r="M9359" s="191"/>
      <c r="N9359" s="191"/>
    </row>
    <row r="9360" spans="1:14" s="434" customFormat="1">
      <c r="A9360" s="191"/>
      <c r="B9360" s="191"/>
      <c r="C9360" s="63"/>
      <c r="D9360" s="191"/>
      <c r="E9360" s="63"/>
      <c r="F9360" s="63"/>
      <c r="G9360" s="191"/>
      <c r="H9360" s="191"/>
      <c r="I9360" s="191"/>
      <c r="J9360" s="191"/>
      <c r="K9360" s="191"/>
      <c r="L9360" s="191"/>
      <c r="M9360" s="191"/>
      <c r="N9360" s="191"/>
    </row>
    <row r="9361" spans="1:14" s="434" customFormat="1">
      <c r="A9361" s="191"/>
      <c r="B9361" s="191"/>
      <c r="C9361" s="63"/>
      <c r="D9361" s="191"/>
      <c r="E9361" s="63"/>
      <c r="F9361" s="63"/>
      <c r="G9361" s="191"/>
      <c r="H9361" s="191"/>
      <c r="I9361" s="191"/>
      <c r="J9361" s="191"/>
      <c r="K9361" s="191"/>
      <c r="L9361" s="191"/>
      <c r="M9361" s="191"/>
      <c r="N9361" s="191"/>
    </row>
    <row r="9362" spans="1:14" s="434" customFormat="1">
      <c r="A9362" s="191"/>
      <c r="B9362" s="191"/>
      <c r="C9362" s="63"/>
      <c r="D9362" s="191"/>
      <c r="E9362" s="63"/>
      <c r="F9362" s="63"/>
      <c r="G9362" s="191"/>
      <c r="H9362" s="191"/>
      <c r="I9362" s="191"/>
      <c r="J9362" s="191"/>
      <c r="K9362" s="191"/>
      <c r="L9362" s="191"/>
      <c r="M9362" s="191"/>
      <c r="N9362" s="191"/>
    </row>
    <row r="9363" spans="1:14" s="434" customFormat="1">
      <c r="A9363" s="191"/>
      <c r="B9363" s="191"/>
      <c r="C9363" s="63"/>
      <c r="D9363" s="191"/>
      <c r="E9363" s="63"/>
      <c r="F9363" s="63"/>
      <c r="G9363" s="191"/>
      <c r="H9363" s="191"/>
      <c r="I9363" s="191"/>
      <c r="J9363" s="191"/>
      <c r="K9363" s="191"/>
      <c r="L9363" s="191"/>
      <c r="M9363" s="191"/>
      <c r="N9363" s="191"/>
    </row>
    <row r="9364" spans="1:14" s="434" customFormat="1">
      <c r="A9364" s="191"/>
      <c r="B9364" s="191"/>
      <c r="C9364" s="63"/>
      <c r="D9364" s="191"/>
      <c r="E9364" s="63"/>
      <c r="F9364" s="63"/>
      <c r="G9364" s="191"/>
      <c r="H9364" s="191"/>
      <c r="I9364" s="191"/>
      <c r="J9364" s="191"/>
      <c r="K9364" s="191"/>
      <c r="L9364" s="191"/>
      <c r="M9364" s="191"/>
      <c r="N9364" s="191"/>
    </row>
    <row r="9365" spans="1:14" s="434" customFormat="1">
      <c r="A9365" s="191"/>
      <c r="B9365" s="191"/>
      <c r="C9365" s="63"/>
      <c r="D9365" s="191"/>
      <c r="E9365" s="63"/>
      <c r="F9365" s="63"/>
      <c r="G9365" s="191"/>
      <c r="H9365" s="191"/>
      <c r="I9365" s="191"/>
      <c r="J9365" s="191"/>
      <c r="K9365" s="191"/>
      <c r="L9365" s="191"/>
      <c r="M9365" s="191"/>
      <c r="N9365" s="191"/>
    </row>
    <row r="9366" spans="1:14" s="434" customFormat="1">
      <c r="A9366" s="191"/>
      <c r="B9366" s="191"/>
      <c r="C9366" s="63"/>
      <c r="D9366" s="191"/>
      <c r="E9366" s="63"/>
      <c r="F9366" s="63"/>
      <c r="G9366" s="191"/>
      <c r="H9366" s="191"/>
      <c r="I9366" s="191"/>
      <c r="J9366" s="191"/>
      <c r="K9366" s="191"/>
      <c r="L9366" s="191"/>
      <c r="M9366" s="191"/>
      <c r="N9366" s="191"/>
    </row>
    <row r="9367" spans="1:14" s="434" customFormat="1">
      <c r="A9367" s="191"/>
      <c r="B9367" s="191"/>
      <c r="C9367" s="63"/>
      <c r="D9367" s="191"/>
      <c r="E9367" s="63"/>
      <c r="F9367" s="63"/>
      <c r="G9367" s="191"/>
      <c r="H9367" s="191"/>
      <c r="I9367" s="191"/>
      <c r="J9367" s="191"/>
      <c r="K9367" s="191"/>
      <c r="L9367" s="191"/>
      <c r="M9367" s="191"/>
      <c r="N9367" s="191"/>
    </row>
    <row r="9368" spans="1:14" s="434" customFormat="1">
      <c r="A9368" s="191"/>
      <c r="B9368" s="191"/>
      <c r="C9368" s="63"/>
      <c r="D9368" s="191"/>
      <c r="E9368" s="63"/>
      <c r="F9368" s="63"/>
      <c r="G9368" s="191"/>
      <c r="H9368" s="191"/>
      <c r="I9368" s="191"/>
      <c r="J9368" s="191"/>
      <c r="K9368" s="191"/>
      <c r="L9368" s="191"/>
      <c r="M9368" s="191"/>
      <c r="N9368" s="191"/>
    </row>
    <row r="9369" spans="1:14" s="434" customFormat="1">
      <c r="A9369" s="191"/>
      <c r="B9369" s="191"/>
      <c r="C9369" s="63"/>
      <c r="D9369" s="191"/>
      <c r="E9369" s="63"/>
      <c r="F9369" s="63"/>
      <c r="G9369" s="191"/>
      <c r="H9369" s="191"/>
      <c r="I9369" s="191"/>
      <c r="J9369" s="191"/>
      <c r="K9369" s="191"/>
      <c r="L9369" s="191"/>
      <c r="M9369" s="191"/>
      <c r="N9369" s="191"/>
    </row>
    <row r="9370" spans="1:14" s="434" customFormat="1">
      <c r="A9370" s="191"/>
      <c r="B9370" s="191"/>
      <c r="C9370" s="63"/>
      <c r="D9370" s="191"/>
      <c r="E9370" s="63"/>
      <c r="F9370" s="63"/>
      <c r="G9370" s="191"/>
      <c r="H9370" s="191"/>
      <c r="I9370" s="191"/>
      <c r="J9370" s="191"/>
      <c r="K9370" s="191"/>
      <c r="L9370" s="191"/>
      <c r="M9370" s="191"/>
      <c r="N9370" s="191"/>
    </row>
    <row r="9371" spans="1:14" s="434" customFormat="1">
      <c r="A9371" s="191"/>
      <c r="B9371" s="191"/>
      <c r="C9371" s="63"/>
      <c r="D9371" s="191"/>
      <c r="E9371" s="63"/>
      <c r="F9371" s="63"/>
      <c r="G9371" s="191"/>
      <c r="H9371" s="191"/>
      <c r="I9371" s="191"/>
      <c r="J9371" s="191"/>
      <c r="K9371" s="191"/>
      <c r="L9371" s="191"/>
      <c r="M9371" s="191"/>
      <c r="N9371" s="191"/>
    </row>
    <row r="9372" spans="1:14" s="434" customFormat="1">
      <c r="A9372" s="191"/>
      <c r="B9372" s="191"/>
      <c r="C9372" s="63"/>
      <c r="D9372" s="191"/>
      <c r="E9372" s="63"/>
      <c r="F9372" s="63"/>
      <c r="G9372" s="191"/>
      <c r="H9372" s="191"/>
      <c r="I9372" s="191"/>
      <c r="J9372" s="191"/>
      <c r="K9372" s="191"/>
      <c r="L9372" s="191"/>
      <c r="M9372" s="191"/>
      <c r="N9372" s="191"/>
    </row>
    <row r="9373" spans="1:14" s="434" customFormat="1">
      <c r="A9373" s="191"/>
      <c r="B9373" s="191"/>
      <c r="C9373" s="63"/>
      <c r="D9373" s="191"/>
      <c r="E9373" s="63"/>
      <c r="F9373" s="63"/>
      <c r="G9373" s="191"/>
      <c r="H9373" s="191"/>
      <c r="I9373" s="191"/>
      <c r="J9373" s="191"/>
      <c r="K9373" s="191"/>
      <c r="L9373" s="191"/>
      <c r="M9373" s="191"/>
      <c r="N9373" s="191"/>
    </row>
    <row r="9374" spans="1:14" s="434" customFormat="1">
      <c r="A9374" s="191"/>
      <c r="B9374" s="191"/>
      <c r="C9374" s="63"/>
      <c r="D9374" s="191"/>
      <c r="E9374" s="63"/>
      <c r="F9374" s="63"/>
      <c r="G9374" s="191"/>
      <c r="H9374" s="191"/>
      <c r="I9374" s="191"/>
      <c r="J9374" s="191"/>
      <c r="K9374" s="191"/>
      <c r="L9374" s="191"/>
      <c r="M9374" s="191"/>
      <c r="N9374" s="191"/>
    </row>
    <row r="9375" spans="1:14" s="434" customFormat="1">
      <c r="A9375" s="191"/>
      <c r="B9375" s="191"/>
      <c r="C9375" s="63"/>
      <c r="D9375" s="191"/>
      <c r="E9375" s="63"/>
      <c r="F9375" s="63"/>
      <c r="G9375" s="191"/>
      <c r="H9375" s="191"/>
      <c r="I9375" s="191"/>
      <c r="J9375" s="191"/>
      <c r="K9375" s="191"/>
      <c r="L9375" s="191"/>
      <c r="M9375" s="191"/>
      <c r="N9375" s="191"/>
    </row>
    <row r="9376" spans="1:14" s="434" customFormat="1">
      <c r="A9376" s="191"/>
      <c r="B9376" s="191"/>
      <c r="C9376" s="63"/>
      <c r="D9376" s="191"/>
      <c r="E9376" s="63"/>
      <c r="F9376" s="63"/>
      <c r="G9376" s="191"/>
      <c r="H9376" s="191"/>
      <c r="I9376" s="191"/>
      <c r="J9376" s="191"/>
      <c r="K9376" s="191"/>
      <c r="L9376" s="191"/>
      <c r="M9376" s="191"/>
      <c r="N9376" s="191"/>
    </row>
    <row r="9377" spans="1:14" s="434" customFormat="1">
      <c r="A9377" s="191"/>
      <c r="B9377" s="191"/>
      <c r="C9377" s="63"/>
      <c r="D9377" s="191"/>
      <c r="E9377" s="63"/>
      <c r="F9377" s="63"/>
      <c r="G9377" s="191"/>
      <c r="H9377" s="191"/>
      <c r="I9377" s="191"/>
      <c r="J9377" s="191"/>
      <c r="K9377" s="191"/>
      <c r="L9377" s="191"/>
      <c r="M9377" s="191"/>
      <c r="N9377" s="191"/>
    </row>
    <row r="9378" spans="1:14" s="434" customFormat="1">
      <c r="A9378" s="191"/>
      <c r="B9378" s="191"/>
      <c r="C9378" s="63"/>
      <c r="D9378" s="191"/>
      <c r="E9378" s="63"/>
      <c r="F9378" s="63"/>
      <c r="G9378" s="191"/>
      <c r="H9378" s="191"/>
      <c r="I9378" s="191"/>
      <c r="J9378" s="191"/>
      <c r="K9378" s="191"/>
      <c r="L9378" s="191"/>
      <c r="M9378" s="191"/>
      <c r="N9378" s="191"/>
    </row>
    <row r="9379" spans="1:14" s="434" customFormat="1">
      <c r="A9379" s="191"/>
      <c r="B9379" s="191"/>
      <c r="C9379" s="63"/>
      <c r="D9379" s="191"/>
      <c r="E9379" s="63"/>
      <c r="F9379" s="63"/>
      <c r="G9379" s="191"/>
      <c r="H9379" s="191"/>
      <c r="I9379" s="191"/>
      <c r="J9379" s="191"/>
      <c r="K9379" s="191"/>
      <c r="L9379" s="191"/>
      <c r="M9379" s="191"/>
      <c r="N9379" s="191"/>
    </row>
    <row r="9380" spans="1:14" s="434" customFormat="1">
      <c r="A9380" s="191"/>
      <c r="B9380" s="191"/>
      <c r="C9380" s="63"/>
      <c r="D9380" s="191"/>
      <c r="E9380" s="63"/>
      <c r="F9380" s="63"/>
      <c r="G9380" s="191"/>
      <c r="H9380" s="191"/>
      <c r="I9380" s="191"/>
      <c r="J9380" s="191"/>
      <c r="K9380" s="191"/>
      <c r="L9380" s="191"/>
      <c r="M9380" s="191"/>
      <c r="N9380" s="191"/>
    </row>
    <row r="9381" spans="1:14" s="434" customFormat="1">
      <c r="A9381" s="191"/>
      <c r="B9381" s="191"/>
      <c r="C9381" s="63"/>
      <c r="D9381" s="191"/>
      <c r="E9381" s="63"/>
      <c r="F9381" s="63"/>
      <c r="G9381" s="191"/>
      <c r="H9381" s="191"/>
      <c r="I9381" s="191"/>
      <c r="J9381" s="191"/>
      <c r="K9381" s="191"/>
      <c r="L9381" s="191"/>
      <c r="M9381" s="191"/>
      <c r="N9381" s="191"/>
    </row>
    <row r="9382" spans="1:14" s="434" customFormat="1">
      <c r="A9382" s="191"/>
      <c r="B9382" s="191"/>
      <c r="C9382" s="63"/>
      <c r="D9382" s="191"/>
      <c r="E9382" s="63"/>
      <c r="F9382" s="63"/>
      <c r="G9382" s="191"/>
      <c r="H9382" s="191"/>
      <c r="I9382" s="191"/>
      <c r="J9382" s="191"/>
      <c r="K9382" s="191"/>
      <c r="L9382" s="191"/>
      <c r="M9382" s="191"/>
      <c r="N9382" s="191"/>
    </row>
    <row r="9383" spans="1:14" s="434" customFormat="1">
      <c r="A9383" s="191"/>
      <c r="B9383" s="191"/>
      <c r="C9383" s="63"/>
      <c r="D9383" s="191"/>
      <c r="E9383" s="63"/>
      <c r="F9383" s="63"/>
      <c r="G9383" s="191"/>
      <c r="H9383" s="191"/>
      <c r="I9383" s="191"/>
      <c r="J9383" s="191"/>
      <c r="K9383" s="191"/>
      <c r="L9383" s="191"/>
      <c r="M9383" s="191"/>
      <c r="N9383" s="191"/>
    </row>
    <row r="9384" spans="1:14" s="434" customFormat="1">
      <c r="A9384" s="191"/>
      <c r="B9384" s="191"/>
      <c r="C9384" s="63"/>
      <c r="D9384" s="191"/>
      <c r="E9384" s="63"/>
      <c r="F9384" s="63"/>
      <c r="G9384" s="191"/>
      <c r="H9384" s="191"/>
      <c r="I9384" s="191"/>
      <c r="J9384" s="191"/>
      <c r="K9384" s="191"/>
      <c r="L9384" s="191"/>
      <c r="M9384" s="191"/>
      <c r="N9384" s="191"/>
    </row>
    <row r="9385" spans="1:14" s="434" customFormat="1">
      <c r="A9385" s="191"/>
      <c r="B9385" s="191"/>
      <c r="C9385" s="63"/>
      <c r="D9385" s="191"/>
      <c r="E9385" s="63"/>
      <c r="F9385" s="63"/>
      <c r="G9385" s="191"/>
      <c r="H9385" s="191"/>
      <c r="I9385" s="191"/>
      <c r="J9385" s="191"/>
      <c r="K9385" s="191"/>
      <c r="L9385" s="191"/>
      <c r="M9385" s="191"/>
      <c r="N9385" s="191"/>
    </row>
    <row r="9386" spans="1:14" s="434" customFormat="1">
      <c r="A9386" s="191"/>
      <c r="B9386" s="191"/>
      <c r="C9386" s="63"/>
      <c r="D9386" s="191"/>
      <c r="E9386" s="63"/>
      <c r="F9386" s="63"/>
      <c r="G9386" s="191"/>
      <c r="H9386" s="191"/>
      <c r="I9386" s="191"/>
      <c r="J9386" s="191"/>
      <c r="K9386" s="191"/>
      <c r="L9386" s="191"/>
      <c r="M9386" s="191"/>
      <c r="N9386" s="191"/>
    </row>
    <row r="9387" spans="1:14" s="434" customFormat="1">
      <c r="A9387" s="191"/>
      <c r="B9387" s="191"/>
      <c r="C9387" s="63"/>
      <c r="D9387" s="191"/>
      <c r="E9387" s="63"/>
      <c r="F9387" s="63"/>
      <c r="G9387" s="191"/>
      <c r="H9387" s="191"/>
      <c r="I9387" s="191"/>
      <c r="J9387" s="191"/>
      <c r="K9387" s="191"/>
      <c r="L9387" s="191"/>
      <c r="M9387" s="191"/>
      <c r="N9387" s="191"/>
    </row>
    <row r="9388" spans="1:14" s="434" customFormat="1">
      <c r="A9388" s="191"/>
      <c r="B9388" s="191"/>
      <c r="C9388" s="63"/>
      <c r="D9388" s="191"/>
      <c r="E9388" s="63"/>
      <c r="F9388" s="63"/>
      <c r="G9388" s="191"/>
      <c r="H9388" s="191"/>
      <c r="I9388" s="191"/>
      <c r="J9388" s="191"/>
      <c r="K9388" s="191"/>
      <c r="L9388" s="191"/>
      <c r="M9388" s="191"/>
      <c r="N9388" s="191"/>
    </row>
    <row r="9389" spans="1:14" s="434" customFormat="1">
      <c r="A9389" s="191"/>
      <c r="B9389" s="191"/>
      <c r="C9389" s="63"/>
      <c r="D9389" s="191"/>
      <c r="E9389" s="63"/>
      <c r="F9389" s="63"/>
      <c r="G9389" s="191"/>
      <c r="H9389" s="191"/>
      <c r="I9389" s="191"/>
      <c r="J9389" s="191"/>
      <c r="K9389" s="191"/>
      <c r="L9389" s="191"/>
      <c r="M9389" s="191"/>
      <c r="N9389" s="191"/>
    </row>
    <row r="9390" spans="1:14" s="434" customFormat="1">
      <c r="A9390" s="191"/>
      <c r="B9390" s="191"/>
      <c r="C9390" s="63"/>
      <c r="D9390" s="191"/>
      <c r="E9390" s="63"/>
      <c r="F9390" s="63"/>
      <c r="G9390" s="191"/>
      <c r="H9390" s="191"/>
      <c r="I9390" s="191"/>
      <c r="J9390" s="191"/>
      <c r="K9390" s="191"/>
      <c r="L9390" s="191"/>
      <c r="M9390" s="191"/>
      <c r="N9390" s="191"/>
    </row>
    <row r="9391" spans="1:14" s="434" customFormat="1">
      <c r="A9391" s="191"/>
      <c r="B9391" s="191"/>
      <c r="C9391" s="63"/>
      <c r="D9391" s="191"/>
      <c r="E9391" s="63"/>
      <c r="F9391" s="63"/>
      <c r="G9391" s="191"/>
      <c r="H9391" s="191"/>
      <c r="I9391" s="191"/>
      <c r="J9391" s="191"/>
      <c r="K9391" s="191"/>
      <c r="L9391" s="191"/>
      <c r="M9391" s="191"/>
      <c r="N9391" s="191"/>
    </row>
    <row r="9392" spans="1:14" s="434" customFormat="1">
      <c r="A9392" s="191"/>
      <c r="B9392" s="191"/>
      <c r="C9392" s="63"/>
      <c r="D9392" s="191"/>
      <c r="E9392" s="63"/>
      <c r="F9392" s="63"/>
      <c r="G9392" s="191"/>
      <c r="H9392" s="191"/>
      <c r="I9392" s="191"/>
      <c r="J9392" s="191"/>
      <c r="K9392" s="191"/>
      <c r="L9392" s="191"/>
      <c r="M9392" s="191"/>
      <c r="N9392" s="191"/>
    </row>
    <row r="9393" spans="1:14" s="434" customFormat="1">
      <c r="A9393" s="191"/>
      <c r="B9393" s="191"/>
      <c r="C9393" s="63"/>
      <c r="D9393" s="191"/>
      <c r="E9393" s="63"/>
      <c r="F9393" s="63"/>
      <c r="G9393" s="191"/>
      <c r="H9393" s="191"/>
      <c r="I9393" s="191"/>
      <c r="J9393" s="191"/>
      <c r="K9393" s="191"/>
      <c r="L9393" s="191"/>
      <c r="M9393" s="191"/>
      <c r="N9393" s="191"/>
    </row>
    <row r="9394" spans="1:14" s="434" customFormat="1">
      <c r="A9394" s="191"/>
      <c r="B9394" s="191"/>
      <c r="C9394" s="63"/>
      <c r="D9394" s="191"/>
      <c r="E9394" s="63"/>
      <c r="F9394" s="63"/>
      <c r="G9394" s="191"/>
      <c r="H9394" s="191"/>
      <c r="I9394" s="191"/>
      <c r="J9394" s="191"/>
      <c r="K9394" s="191"/>
      <c r="L9394" s="191"/>
      <c r="M9394" s="191"/>
      <c r="N9394" s="191"/>
    </row>
    <row r="9395" spans="1:14" s="434" customFormat="1">
      <c r="A9395" s="191"/>
      <c r="B9395" s="191"/>
      <c r="C9395" s="63"/>
      <c r="D9395" s="191"/>
      <c r="E9395" s="63"/>
      <c r="F9395" s="63"/>
      <c r="G9395" s="191"/>
      <c r="H9395" s="191"/>
      <c r="I9395" s="191"/>
      <c r="J9395" s="191"/>
      <c r="K9395" s="191"/>
      <c r="L9395" s="191"/>
      <c r="M9395" s="191"/>
      <c r="N9395" s="191"/>
    </row>
    <row r="9396" spans="1:14" s="434" customFormat="1">
      <c r="A9396" s="191"/>
      <c r="B9396" s="191"/>
      <c r="C9396" s="63"/>
      <c r="D9396" s="191"/>
      <c r="E9396" s="63"/>
      <c r="F9396" s="63"/>
      <c r="G9396" s="191"/>
      <c r="H9396" s="191"/>
      <c r="I9396" s="191"/>
      <c r="J9396" s="191"/>
      <c r="K9396" s="191"/>
      <c r="L9396" s="191"/>
      <c r="M9396" s="191"/>
      <c r="N9396" s="191"/>
    </row>
    <row r="9397" spans="1:14" s="434" customFormat="1">
      <c r="A9397" s="191"/>
      <c r="B9397" s="191"/>
      <c r="C9397" s="63"/>
      <c r="D9397" s="191"/>
      <c r="E9397" s="63"/>
      <c r="F9397" s="63"/>
      <c r="G9397" s="191"/>
      <c r="H9397" s="191"/>
      <c r="I9397" s="191"/>
      <c r="J9397" s="191"/>
      <c r="K9397" s="191"/>
      <c r="L9397" s="191"/>
      <c r="M9397" s="191"/>
      <c r="N9397" s="191"/>
    </row>
    <row r="9398" spans="1:14" s="434" customFormat="1">
      <c r="A9398" s="191"/>
      <c r="B9398" s="191"/>
      <c r="C9398" s="63"/>
      <c r="D9398" s="191"/>
      <c r="E9398" s="63"/>
      <c r="F9398" s="63"/>
      <c r="G9398" s="191"/>
      <c r="H9398" s="191"/>
      <c r="I9398" s="191"/>
      <c r="J9398" s="191"/>
      <c r="K9398" s="191"/>
      <c r="L9398" s="191"/>
      <c r="M9398" s="191"/>
      <c r="N9398" s="191"/>
    </row>
    <row r="9399" spans="1:14" s="434" customFormat="1">
      <c r="A9399" s="191"/>
      <c r="B9399" s="191"/>
      <c r="C9399" s="63"/>
      <c r="D9399" s="191"/>
      <c r="E9399" s="63"/>
      <c r="F9399" s="63"/>
      <c r="G9399" s="191"/>
      <c r="H9399" s="191"/>
      <c r="I9399" s="191"/>
      <c r="J9399" s="191"/>
      <c r="K9399" s="191"/>
      <c r="L9399" s="191"/>
      <c r="M9399" s="191"/>
      <c r="N9399" s="191"/>
    </row>
    <row r="9400" spans="1:14" s="434" customFormat="1">
      <c r="A9400" s="191"/>
      <c r="B9400" s="191"/>
      <c r="C9400" s="63"/>
      <c r="D9400" s="191"/>
      <c r="E9400" s="63"/>
      <c r="F9400" s="63"/>
      <c r="G9400" s="191"/>
      <c r="H9400" s="191"/>
      <c r="I9400" s="191"/>
      <c r="J9400" s="191"/>
      <c r="K9400" s="191"/>
      <c r="L9400" s="191"/>
      <c r="M9400" s="191"/>
      <c r="N9400" s="191"/>
    </row>
    <row r="9401" spans="1:14" s="434" customFormat="1">
      <c r="A9401" s="191"/>
      <c r="B9401" s="191"/>
      <c r="C9401" s="63"/>
      <c r="D9401" s="191"/>
      <c r="E9401" s="63"/>
      <c r="F9401" s="63"/>
      <c r="G9401" s="191"/>
      <c r="H9401" s="191"/>
      <c r="I9401" s="191"/>
      <c r="J9401" s="191"/>
      <c r="K9401" s="191"/>
      <c r="L9401" s="191"/>
      <c r="M9401" s="191"/>
      <c r="N9401" s="191"/>
    </row>
    <row r="9402" spans="1:14" s="434" customFormat="1">
      <c r="A9402" s="191"/>
      <c r="B9402" s="191"/>
      <c r="C9402" s="63"/>
      <c r="D9402" s="191"/>
      <c r="E9402" s="63"/>
      <c r="F9402" s="63"/>
      <c r="G9402" s="191"/>
      <c r="H9402" s="191"/>
      <c r="I9402" s="191"/>
      <c r="J9402" s="191"/>
      <c r="K9402" s="191"/>
      <c r="L9402" s="191"/>
      <c r="M9402" s="191"/>
      <c r="N9402" s="191"/>
    </row>
    <row r="9403" spans="1:14" s="434" customFormat="1">
      <c r="A9403" s="191"/>
      <c r="B9403" s="191"/>
      <c r="C9403" s="63"/>
      <c r="D9403" s="191"/>
      <c r="E9403" s="63"/>
      <c r="F9403" s="63"/>
      <c r="G9403" s="191"/>
      <c r="H9403" s="191"/>
      <c r="I9403" s="191"/>
      <c r="J9403" s="191"/>
      <c r="K9403" s="191"/>
      <c r="L9403" s="191"/>
      <c r="M9403" s="191"/>
      <c r="N9403" s="191"/>
    </row>
    <row r="9404" spans="1:14" s="434" customFormat="1">
      <c r="A9404" s="191"/>
      <c r="B9404" s="191"/>
      <c r="C9404" s="63"/>
      <c r="D9404" s="191"/>
      <c r="E9404" s="63"/>
      <c r="F9404" s="63"/>
      <c r="G9404" s="191"/>
      <c r="H9404" s="191"/>
      <c r="I9404" s="191"/>
      <c r="J9404" s="191"/>
      <c r="K9404" s="191"/>
      <c r="L9404" s="191"/>
      <c r="M9404" s="191"/>
      <c r="N9404" s="191"/>
    </row>
    <row r="9405" spans="1:14" s="434" customFormat="1">
      <c r="A9405" s="191"/>
      <c r="B9405" s="191"/>
      <c r="C9405" s="63"/>
      <c r="D9405" s="191"/>
      <c r="E9405" s="63"/>
      <c r="F9405" s="63"/>
      <c r="G9405" s="191"/>
      <c r="H9405" s="191"/>
      <c r="I9405" s="191"/>
      <c r="J9405" s="191"/>
      <c r="K9405" s="191"/>
      <c r="L9405" s="191"/>
      <c r="M9405" s="191"/>
      <c r="N9405" s="191"/>
    </row>
    <row r="9406" spans="1:14" s="434" customFormat="1">
      <c r="A9406" s="191"/>
      <c r="B9406" s="191"/>
      <c r="C9406" s="63"/>
      <c r="D9406" s="191"/>
      <c r="E9406" s="63"/>
      <c r="F9406" s="63"/>
      <c r="G9406" s="191"/>
      <c r="H9406" s="191"/>
      <c r="I9406" s="191"/>
      <c r="J9406" s="191"/>
      <c r="K9406" s="191"/>
      <c r="L9406" s="191"/>
      <c r="M9406" s="191"/>
      <c r="N9406" s="191"/>
    </row>
    <row r="9407" spans="1:14" s="434" customFormat="1">
      <c r="A9407" s="191"/>
      <c r="B9407" s="191"/>
      <c r="C9407" s="63"/>
      <c r="D9407" s="191"/>
      <c r="E9407" s="63"/>
      <c r="F9407" s="63"/>
      <c r="G9407" s="191"/>
      <c r="H9407" s="191"/>
      <c r="I9407" s="191"/>
      <c r="J9407" s="191"/>
      <c r="K9407" s="191"/>
      <c r="L9407" s="191"/>
      <c r="M9407" s="191"/>
      <c r="N9407" s="191"/>
    </row>
    <row r="9408" spans="1:14" s="434" customFormat="1">
      <c r="A9408" s="191"/>
      <c r="B9408" s="191"/>
      <c r="C9408" s="63"/>
      <c r="D9408" s="191"/>
      <c r="E9408" s="63"/>
      <c r="F9408" s="63"/>
      <c r="G9408" s="191"/>
      <c r="H9408" s="191"/>
      <c r="I9408" s="191"/>
      <c r="J9408" s="191"/>
      <c r="K9408" s="191"/>
      <c r="L9408" s="191"/>
      <c r="M9408" s="191"/>
      <c r="N9408" s="191"/>
    </row>
    <row r="9409" spans="1:14" s="434" customFormat="1">
      <c r="A9409" s="191"/>
      <c r="B9409" s="191"/>
      <c r="C9409" s="63"/>
      <c r="D9409" s="191"/>
      <c r="E9409" s="63"/>
      <c r="F9409" s="63"/>
      <c r="G9409" s="191"/>
      <c r="H9409" s="191"/>
      <c r="I9409" s="191"/>
      <c r="J9409" s="191"/>
      <c r="K9409" s="191"/>
      <c r="L9409" s="191"/>
      <c r="M9409" s="191"/>
      <c r="N9409" s="191"/>
    </row>
    <row r="9410" spans="1:14" s="434" customFormat="1">
      <c r="A9410" s="191"/>
      <c r="B9410" s="191"/>
      <c r="C9410" s="63"/>
      <c r="D9410" s="191"/>
      <c r="E9410" s="63"/>
      <c r="F9410" s="63"/>
      <c r="G9410" s="191"/>
      <c r="H9410" s="191"/>
      <c r="I9410" s="191"/>
      <c r="J9410" s="191"/>
      <c r="K9410" s="191"/>
      <c r="L9410" s="191"/>
      <c r="M9410" s="191"/>
      <c r="N9410" s="191"/>
    </row>
    <row r="9411" spans="1:14" s="434" customFormat="1">
      <c r="A9411" s="191"/>
      <c r="B9411" s="191"/>
      <c r="C9411" s="63"/>
      <c r="D9411" s="191"/>
      <c r="E9411" s="63"/>
      <c r="F9411" s="63"/>
      <c r="G9411" s="191"/>
      <c r="H9411" s="191"/>
      <c r="I9411" s="191"/>
      <c r="J9411" s="191"/>
      <c r="K9411" s="191"/>
      <c r="L9411" s="191"/>
      <c r="M9411" s="191"/>
      <c r="N9411" s="191"/>
    </row>
    <row r="9412" spans="1:14" s="434" customFormat="1">
      <c r="A9412" s="191"/>
      <c r="B9412" s="191"/>
      <c r="C9412" s="63"/>
      <c r="D9412" s="191"/>
      <c r="E9412" s="63"/>
      <c r="F9412" s="63"/>
      <c r="G9412" s="191"/>
      <c r="H9412" s="191"/>
      <c r="I9412" s="191"/>
      <c r="J9412" s="191"/>
      <c r="K9412" s="191"/>
      <c r="L9412" s="191"/>
      <c r="M9412" s="191"/>
      <c r="N9412" s="191"/>
    </row>
    <row r="9413" spans="1:14" s="434" customFormat="1">
      <c r="A9413" s="191"/>
      <c r="B9413" s="191"/>
      <c r="C9413" s="63"/>
      <c r="D9413" s="191"/>
      <c r="E9413" s="63"/>
      <c r="F9413" s="63"/>
      <c r="G9413" s="191"/>
      <c r="H9413" s="191"/>
      <c r="I9413" s="191"/>
      <c r="J9413" s="191"/>
      <c r="K9413" s="191"/>
      <c r="L9413" s="191"/>
      <c r="M9413" s="191"/>
      <c r="N9413" s="191"/>
    </row>
    <row r="9414" spans="1:14" s="434" customFormat="1">
      <c r="A9414" s="191"/>
      <c r="B9414" s="191"/>
      <c r="C9414" s="63"/>
      <c r="D9414" s="191"/>
      <c r="E9414" s="63"/>
      <c r="F9414" s="63"/>
      <c r="G9414" s="191"/>
      <c r="H9414" s="191"/>
      <c r="I9414" s="191"/>
      <c r="J9414" s="191"/>
      <c r="K9414" s="191"/>
      <c r="L9414" s="191"/>
      <c r="M9414" s="191"/>
      <c r="N9414" s="191"/>
    </row>
    <row r="9415" spans="1:14" s="434" customFormat="1">
      <c r="A9415" s="191"/>
      <c r="B9415" s="191"/>
      <c r="C9415" s="63"/>
      <c r="D9415" s="191"/>
      <c r="E9415" s="63"/>
      <c r="F9415" s="63"/>
      <c r="G9415" s="191"/>
      <c r="H9415" s="191"/>
      <c r="I9415" s="191"/>
      <c r="J9415" s="191"/>
      <c r="K9415" s="191"/>
      <c r="L9415" s="191"/>
      <c r="M9415" s="191"/>
      <c r="N9415" s="191"/>
    </row>
    <row r="9416" spans="1:14" s="434" customFormat="1">
      <c r="A9416" s="191"/>
      <c r="B9416" s="191"/>
      <c r="C9416" s="63"/>
      <c r="D9416" s="191"/>
      <c r="E9416" s="63"/>
      <c r="F9416" s="63"/>
      <c r="G9416" s="191"/>
      <c r="H9416" s="191"/>
      <c r="I9416" s="191"/>
      <c r="J9416" s="191"/>
      <c r="K9416" s="191"/>
      <c r="L9416" s="191"/>
      <c r="M9416" s="191"/>
      <c r="N9416" s="191"/>
    </row>
    <row r="9417" spans="1:14" s="434" customFormat="1">
      <c r="A9417" s="191"/>
      <c r="B9417" s="191"/>
      <c r="C9417" s="63"/>
      <c r="D9417" s="191"/>
      <c r="E9417" s="63"/>
      <c r="F9417" s="63"/>
      <c r="G9417" s="191"/>
      <c r="H9417" s="191"/>
      <c r="I9417" s="191"/>
      <c r="J9417" s="191"/>
      <c r="K9417" s="191"/>
      <c r="L9417" s="191"/>
      <c r="M9417" s="191"/>
      <c r="N9417" s="191"/>
    </row>
    <row r="9418" spans="1:14" s="434" customFormat="1">
      <c r="A9418" s="191"/>
      <c r="B9418" s="191"/>
      <c r="C9418" s="63"/>
      <c r="D9418" s="191"/>
      <c r="E9418" s="63"/>
      <c r="F9418" s="63"/>
      <c r="G9418" s="191"/>
      <c r="H9418" s="191"/>
      <c r="I9418" s="191"/>
      <c r="J9418" s="191"/>
      <c r="K9418" s="191"/>
      <c r="L9418" s="191"/>
      <c r="M9418" s="191"/>
      <c r="N9418" s="191"/>
    </row>
    <row r="9419" spans="1:14" s="434" customFormat="1">
      <c r="A9419" s="191"/>
      <c r="B9419" s="191"/>
      <c r="C9419" s="63"/>
      <c r="D9419" s="191"/>
      <c r="E9419" s="63"/>
      <c r="F9419" s="63"/>
      <c r="G9419" s="191"/>
      <c r="H9419" s="191"/>
      <c r="I9419" s="191"/>
      <c r="J9419" s="191"/>
      <c r="K9419" s="191"/>
      <c r="L9419" s="191"/>
      <c r="M9419" s="191"/>
      <c r="N9419" s="191"/>
    </row>
    <row r="9420" spans="1:14" s="434" customFormat="1">
      <c r="A9420" s="191"/>
      <c r="B9420" s="191"/>
      <c r="C9420" s="63"/>
      <c r="D9420" s="191"/>
      <c r="E9420" s="63"/>
      <c r="F9420" s="63"/>
      <c r="G9420" s="191"/>
      <c r="H9420" s="191"/>
      <c r="I9420" s="191"/>
      <c r="J9420" s="191"/>
      <c r="K9420" s="191"/>
      <c r="L9420" s="191"/>
      <c r="M9420" s="191"/>
      <c r="N9420" s="191"/>
    </row>
    <row r="9421" spans="1:14" s="434" customFormat="1">
      <c r="A9421" s="191"/>
      <c r="B9421" s="191"/>
      <c r="C9421" s="63"/>
      <c r="D9421" s="191"/>
      <c r="E9421" s="63"/>
      <c r="F9421" s="63"/>
      <c r="G9421" s="191"/>
      <c r="H9421" s="191"/>
      <c r="I9421" s="191"/>
      <c r="J9421" s="191"/>
      <c r="K9421" s="191"/>
      <c r="L9421" s="191"/>
      <c r="M9421" s="191"/>
      <c r="N9421" s="191"/>
    </row>
    <row r="9422" spans="1:14" s="434" customFormat="1">
      <c r="A9422" s="191"/>
      <c r="B9422" s="191"/>
      <c r="C9422" s="63"/>
      <c r="D9422" s="191"/>
      <c r="E9422" s="63"/>
      <c r="F9422" s="63"/>
      <c r="G9422" s="191"/>
      <c r="H9422" s="191"/>
      <c r="I9422" s="191"/>
      <c r="J9422" s="191"/>
      <c r="K9422" s="191"/>
      <c r="L9422" s="191"/>
      <c r="M9422" s="191"/>
      <c r="N9422" s="191"/>
    </row>
    <row r="9423" spans="1:14" s="434" customFormat="1">
      <c r="A9423" s="191"/>
      <c r="B9423" s="191"/>
      <c r="C9423" s="63"/>
      <c r="D9423" s="191"/>
      <c r="E9423" s="63"/>
      <c r="F9423" s="63"/>
      <c r="G9423" s="191"/>
      <c r="H9423" s="191"/>
      <c r="I9423" s="191"/>
      <c r="J9423" s="191"/>
      <c r="K9423" s="191"/>
      <c r="L9423" s="191"/>
      <c r="M9423" s="191"/>
      <c r="N9423" s="191"/>
    </row>
    <row r="9424" spans="1:14" s="434" customFormat="1">
      <c r="A9424" s="191"/>
      <c r="B9424" s="191"/>
      <c r="C9424" s="63"/>
      <c r="D9424" s="191"/>
      <c r="E9424" s="63"/>
      <c r="F9424" s="63"/>
      <c r="G9424" s="191"/>
      <c r="H9424" s="191"/>
      <c r="I9424" s="191"/>
      <c r="J9424" s="191"/>
      <c r="K9424" s="191"/>
      <c r="L9424" s="191"/>
      <c r="M9424" s="191"/>
      <c r="N9424" s="191"/>
    </row>
    <row r="9425" spans="1:14" s="434" customFormat="1">
      <c r="A9425" s="191"/>
      <c r="B9425" s="191"/>
      <c r="C9425" s="63"/>
      <c r="D9425" s="191"/>
      <c r="E9425" s="63"/>
      <c r="F9425" s="63"/>
      <c r="G9425" s="191"/>
      <c r="H9425" s="191"/>
      <c r="I9425" s="191"/>
      <c r="J9425" s="191"/>
      <c r="K9425" s="191"/>
      <c r="L9425" s="191"/>
      <c r="M9425" s="191"/>
      <c r="N9425" s="191"/>
    </row>
    <row r="9426" spans="1:14" s="434" customFormat="1">
      <c r="A9426" s="191"/>
      <c r="B9426" s="191"/>
      <c r="C9426" s="63"/>
      <c r="D9426" s="191"/>
      <c r="E9426" s="63"/>
      <c r="F9426" s="63"/>
      <c r="G9426" s="191"/>
      <c r="H9426" s="191"/>
      <c r="I9426" s="191"/>
      <c r="J9426" s="191"/>
      <c r="K9426" s="191"/>
      <c r="L9426" s="191"/>
      <c r="M9426" s="191"/>
      <c r="N9426" s="191"/>
    </row>
    <row r="9427" spans="1:14" s="434" customFormat="1">
      <c r="A9427" s="191"/>
      <c r="B9427" s="191"/>
      <c r="C9427" s="63"/>
      <c r="D9427" s="191"/>
      <c r="E9427" s="63"/>
      <c r="F9427" s="63"/>
      <c r="G9427" s="191"/>
      <c r="H9427" s="191"/>
      <c r="I9427" s="191"/>
      <c r="J9427" s="191"/>
      <c r="K9427" s="191"/>
      <c r="L9427" s="191"/>
      <c r="M9427" s="191"/>
      <c r="N9427" s="191"/>
    </row>
    <row r="9428" spans="1:14" s="434" customFormat="1">
      <c r="A9428" s="191"/>
      <c r="B9428" s="191"/>
      <c r="C9428" s="63"/>
      <c r="D9428" s="191"/>
      <c r="E9428" s="63"/>
      <c r="F9428" s="63"/>
      <c r="G9428" s="191"/>
      <c r="H9428" s="191"/>
      <c r="I9428" s="191"/>
      <c r="J9428" s="191"/>
      <c r="K9428" s="191"/>
      <c r="L9428" s="191"/>
      <c r="M9428" s="191"/>
      <c r="N9428" s="191"/>
    </row>
    <row r="9429" spans="1:14" s="434" customFormat="1">
      <c r="A9429" s="191"/>
      <c r="B9429" s="191"/>
      <c r="C9429" s="63"/>
      <c r="D9429" s="191"/>
      <c r="E9429" s="63"/>
      <c r="F9429" s="63"/>
      <c r="G9429" s="191"/>
      <c r="H9429" s="191"/>
      <c r="I9429" s="191"/>
      <c r="J9429" s="191"/>
      <c r="K9429" s="191"/>
      <c r="L9429" s="191"/>
      <c r="M9429" s="191"/>
      <c r="N9429" s="191"/>
    </row>
    <row r="9430" spans="1:14" s="434" customFormat="1">
      <c r="A9430" s="191"/>
      <c r="B9430" s="191"/>
      <c r="C9430" s="63"/>
      <c r="D9430" s="191"/>
      <c r="E9430" s="63"/>
      <c r="F9430" s="63"/>
      <c r="G9430" s="191"/>
      <c r="H9430" s="191"/>
      <c r="I9430" s="191"/>
      <c r="J9430" s="191"/>
      <c r="K9430" s="191"/>
      <c r="L9430" s="191"/>
      <c r="M9430" s="191"/>
      <c r="N9430" s="191"/>
    </row>
    <row r="9431" spans="1:14" s="434" customFormat="1">
      <c r="A9431" s="191"/>
      <c r="B9431" s="191"/>
      <c r="C9431" s="63"/>
      <c r="D9431" s="191"/>
      <c r="E9431" s="63"/>
      <c r="F9431" s="63"/>
      <c r="G9431" s="191"/>
      <c r="H9431" s="191"/>
      <c r="I9431" s="191"/>
      <c r="J9431" s="191"/>
      <c r="K9431" s="191"/>
      <c r="L9431" s="191"/>
      <c r="M9431" s="191"/>
      <c r="N9431" s="191"/>
    </row>
    <row r="9432" spans="1:14" s="434" customFormat="1">
      <c r="A9432" s="191"/>
      <c r="B9432" s="191"/>
      <c r="C9432" s="63"/>
      <c r="D9432" s="191"/>
      <c r="E9432" s="63"/>
      <c r="F9432" s="63"/>
      <c r="G9432" s="191"/>
      <c r="H9432" s="191"/>
      <c r="I9432" s="191"/>
      <c r="J9432" s="191"/>
      <c r="K9432" s="191"/>
      <c r="L9432" s="191"/>
      <c r="M9432" s="191"/>
      <c r="N9432" s="191"/>
    </row>
    <row r="9433" spans="1:14" s="434" customFormat="1">
      <c r="A9433" s="191"/>
      <c r="B9433" s="191"/>
      <c r="C9433" s="63"/>
      <c r="D9433" s="191"/>
      <c r="E9433" s="63"/>
      <c r="F9433" s="63"/>
      <c r="G9433" s="191"/>
      <c r="H9433" s="191"/>
      <c r="I9433" s="191"/>
      <c r="J9433" s="191"/>
      <c r="K9433" s="191"/>
      <c r="L9433" s="191"/>
      <c r="M9433" s="191"/>
      <c r="N9433" s="191"/>
    </row>
    <row r="9434" spans="1:14" s="434" customFormat="1">
      <c r="A9434" s="191"/>
      <c r="B9434" s="191"/>
      <c r="C9434" s="63"/>
      <c r="D9434" s="191"/>
      <c r="E9434" s="63"/>
      <c r="F9434" s="63"/>
      <c r="G9434" s="191"/>
      <c r="H9434" s="191"/>
      <c r="I9434" s="191"/>
      <c r="J9434" s="191"/>
      <c r="K9434" s="191"/>
      <c r="L9434" s="191"/>
      <c r="M9434" s="191"/>
      <c r="N9434" s="191"/>
    </row>
    <row r="9435" spans="1:14" s="434" customFormat="1">
      <c r="A9435" s="191"/>
      <c r="B9435" s="191"/>
      <c r="C9435" s="63"/>
      <c r="D9435" s="191"/>
      <c r="E9435" s="63"/>
      <c r="F9435" s="63"/>
      <c r="G9435" s="191"/>
      <c r="H9435" s="191"/>
      <c r="I9435" s="191"/>
      <c r="J9435" s="191"/>
      <c r="K9435" s="191"/>
      <c r="L9435" s="191"/>
      <c r="M9435" s="191"/>
      <c r="N9435" s="191"/>
    </row>
    <row r="9436" spans="1:14" s="434" customFormat="1">
      <c r="A9436" s="191"/>
      <c r="B9436" s="191"/>
      <c r="C9436" s="63"/>
      <c r="D9436" s="191"/>
      <c r="E9436" s="63"/>
      <c r="F9436" s="63"/>
      <c r="G9436" s="191"/>
      <c r="H9436" s="191"/>
      <c r="I9436" s="191"/>
      <c r="J9436" s="191"/>
      <c r="K9436" s="191"/>
      <c r="L9436" s="191"/>
      <c r="M9436" s="191"/>
      <c r="N9436" s="191"/>
    </row>
    <row r="9437" spans="1:14" s="434" customFormat="1">
      <c r="A9437" s="191"/>
      <c r="B9437" s="191"/>
      <c r="C9437" s="63"/>
      <c r="D9437" s="191"/>
      <c r="E9437" s="63"/>
      <c r="F9437" s="63"/>
      <c r="G9437" s="191"/>
      <c r="H9437" s="191"/>
      <c r="I9437" s="191"/>
      <c r="J9437" s="191"/>
      <c r="K9437" s="191"/>
      <c r="L9437" s="191"/>
      <c r="M9437" s="191"/>
      <c r="N9437" s="191"/>
    </row>
    <row r="9438" spans="1:14" s="434" customFormat="1">
      <c r="A9438" s="191"/>
      <c r="B9438" s="191"/>
      <c r="C9438" s="63"/>
      <c r="D9438" s="191"/>
      <c r="E9438" s="63"/>
      <c r="F9438" s="63"/>
      <c r="G9438" s="191"/>
      <c r="H9438" s="191"/>
      <c r="I9438" s="191"/>
      <c r="J9438" s="191"/>
      <c r="K9438" s="191"/>
      <c r="L9438" s="191"/>
      <c r="M9438" s="191"/>
      <c r="N9438" s="191"/>
    </row>
    <row r="9439" spans="1:14" s="434" customFormat="1">
      <c r="A9439" s="191"/>
      <c r="B9439" s="191"/>
      <c r="C9439" s="63"/>
      <c r="D9439" s="191"/>
      <c r="E9439" s="63"/>
      <c r="F9439" s="63"/>
      <c r="G9439" s="191"/>
      <c r="H9439" s="191"/>
      <c r="I9439" s="191"/>
      <c r="J9439" s="191"/>
      <c r="K9439" s="191"/>
      <c r="L9439" s="191"/>
      <c r="M9439" s="191"/>
      <c r="N9439" s="191"/>
    </row>
    <row r="9440" spans="1:14" s="434" customFormat="1">
      <c r="A9440" s="191"/>
      <c r="B9440" s="191"/>
      <c r="C9440" s="63"/>
      <c r="D9440" s="191"/>
      <c r="E9440" s="63"/>
      <c r="F9440" s="63"/>
      <c r="G9440" s="191"/>
      <c r="H9440" s="191"/>
      <c r="I9440" s="191"/>
      <c r="J9440" s="191"/>
      <c r="K9440" s="191"/>
      <c r="L9440" s="191"/>
      <c r="M9440" s="191"/>
      <c r="N9440" s="191"/>
    </row>
    <row r="9441" spans="1:14" s="434" customFormat="1">
      <c r="A9441" s="191"/>
      <c r="B9441" s="191"/>
      <c r="C9441" s="63"/>
      <c r="D9441" s="191"/>
      <c r="E9441" s="63"/>
      <c r="F9441" s="63"/>
      <c r="G9441" s="191"/>
      <c r="H9441" s="191"/>
      <c r="I9441" s="191"/>
      <c r="J9441" s="191"/>
      <c r="K9441" s="191"/>
      <c r="L9441" s="191"/>
      <c r="M9441" s="191"/>
      <c r="N9441" s="191"/>
    </row>
    <row r="9442" spans="1:14" s="434" customFormat="1">
      <c r="A9442" s="191"/>
      <c r="B9442" s="191"/>
      <c r="C9442" s="63"/>
      <c r="D9442" s="191"/>
      <c r="E9442" s="63"/>
      <c r="F9442" s="63"/>
      <c r="G9442" s="191"/>
      <c r="H9442" s="191"/>
      <c r="I9442" s="191"/>
      <c r="J9442" s="191"/>
      <c r="K9442" s="191"/>
      <c r="L9442" s="191"/>
      <c r="M9442" s="191"/>
      <c r="N9442" s="191"/>
    </row>
    <row r="9443" spans="1:14" s="434" customFormat="1">
      <c r="A9443" s="191"/>
      <c r="B9443" s="191"/>
      <c r="C9443" s="63"/>
      <c r="D9443" s="191"/>
      <c r="E9443" s="63"/>
      <c r="F9443" s="63"/>
      <c r="G9443" s="191"/>
      <c r="H9443" s="191"/>
      <c r="I9443" s="191"/>
      <c r="J9443" s="191"/>
      <c r="K9443" s="191"/>
      <c r="L9443" s="191"/>
      <c r="M9443" s="191"/>
      <c r="N9443" s="191"/>
    </row>
    <row r="9444" spans="1:14" s="434" customFormat="1">
      <c r="A9444" s="191"/>
      <c r="B9444" s="191"/>
      <c r="C9444" s="63"/>
      <c r="D9444" s="191"/>
      <c r="E9444" s="63"/>
      <c r="F9444" s="63"/>
      <c r="G9444" s="191"/>
      <c r="H9444" s="191"/>
      <c r="I9444" s="191"/>
      <c r="J9444" s="191"/>
      <c r="K9444" s="191"/>
      <c r="L9444" s="191"/>
      <c r="M9444" s="191"/>
      <c r="N9444" s="191"/>
    </row>
    <row r="9445" spans="1:14" s="434" customFormat="1">
      <c r="A9445" s="191"/>
      <c r="B9445" s="191"/>
      <c r="C9445" s="63"/>
      <c r="D9445" s="191"/>
      <c r="E9445" s="63"/>
      <c r="F9445" s="63"/>
      <c r="G9445" s="191"/>
      <c r="H9445" s="191"/>
      <c r="I9445" s="191"/>
      <c r="J9445" s="191"/>
      <c r="K9445" s="191"/>
      <c r="L9445" s="191"/>
      <c r="M9445" s="191"/>
      <c r="N9445" s="191"/>
    </row>
    <row r="9446" spans="1:14" s="434" customFormat="1">
      <c r="A9446" s="191"/>
      <c r="B9446" s="191"/>
      <c r="C9446" s="63"/>
      <c r="D9446" s="191"/>
      <c r="E9446" s="63"/>
      <c r="F9446" s="63"/>
      <c r="G9446" s="191"/>
      <c r="H9446" s="191"/>
      <c r="I9446" s="191"/>
      <c r="J9446" s="191"/>
      <c r="K9446" s="191"/>
      <c r="L9446" s="191"/>
      <c r="M9446" s="191"/>
      <c r="N9446" s="191"/>
    </row>
    <row r="9447" spans="1:14" s="434" customFormat="1">
      <c r="A9447" s="191"/>
      <c r="B9447" s="191"/>
      <c r="C9447" s="63"/>
      <c r="D9447" s="191"/>
      <c r="E9447" s="63"/>
      <c r="F9447" s="63"/>
      <c r="G9447" s="191"/>
      <c r="H9447" s="191"/>
      <c r="I9447" s="191"/>
      <c r="J9447" s="191"/>
      <c r="K9447" s="191"/>
      <c r="L9447" s="191"/>
      <c r="M9447" s="191"/>
      <c r="N9447" s="191"/>
    </row>
    <row r="9448" spans="1:14" s="434" customFormat="1">
      <c r="A9448" s="191"/>
      <c r="B9448" s="191"/>
      <c r="C9448" s="63"/>
      <c r="D9448" s="191"/>
      <c r="E9448" s="63"/>
      <c r="F9448" s="63"/>
      <c r="G9448" s="191"/>
      <c r="H9448" s="191"/>
      <c r="I9448" s="191"/>
      <c r="J9448" s="191"/>
      <c r="K9448" s="191"/>
      <c r="L9448" s="191"/>
      <c r="M9448" s="191"/>
      <c r="N9448" s="191"/>
    </row>
    <row r="9449" spans="1:14" s="434" customFormat="1">
      <c r="A9449" s="191"/>
      <c r="B9449" s="191"/>
      <c r="C9449" s="63"/>
      <c r="D9449" s="191"/>
      <c r="E9449" s="63"/>
      <c r="F9449" s="63"/>
      <c r="G9449" s="191"/>
      <c r="H9449" s="191"/>
      <c r="I9449" s="191"/>
      <c r="J9449" s="191"/>
      <c r="K9449" s="191"/>
      <c r="L9449" s="191"/>
      <c r="M9449" s="191"/>
      <c r="N9449" s="191"/>
    </row>
    <row r="9450" spans="1:14" s="434" customFormat="1">
      <c r="A9450" s="191"/>
      <c r="B9450" s="191"/>
      <c r="C9450" s="63"/>
      <c r="D9450" s="191"/>
      <c r="E9450" s="63"/>
      <c r="F9450" s="63"/>
      <c r="G9450" s="191"/>
      <c r="H9450" s="191"/>
      <c r="I9450" s="191"/>
      <c r="J9450" s="191"/>
      <c r="K9450" s="191"/>
      <c r="L9450" s="191"/>
      <c r="M9450" s="191"/>
      <c r="N9450" s="191"/>
    </row>
    <row r="9451" spans="1:14" s="434" customFormat="1">
      <c r="A9451" s="191"/>
      <c r="B9451" s="191"/>
      <c r="C9451" s="63"/>
      <c r="D9451" s="191"/>
      <c r="E9451" s="63"/>
      <c r="F9451" s="63"/>
      <c r="G9451" s="191"/>
      <c r="H9451" s="191"/>
      <c r="I9451" s="191"/>
      <c r="J9451" s="191"/>
      <c r="K9451" s="191"/>
      <c r="L9451" s="191"/>
      <c r="M9451" s="191"/>
      <c r="N9451" s="191"/>
    </row>
    <row r="9452" spans="1:14" s="434" customFormat="1">
      <c r="A9452" s="191"/>
      <c r="B9452" s="191"/>
      <c r="C9452" s="63"/>
      <c r="D9452" s="191"/>
      <c r="E9452" s="63"/>
      <c r="F9452" s="63"/>
      <c r="G9452" s="191"/>
      <c r="H9452" s="191"/>
      <c r="I9452" s="191"/>
      <c r="J9452" s="191"/>
      <c r="K9452" s="191"/>
      <c r="L9452" s="191"/>
      <c r="M9452" s="191"/>
      <c r="N9452" s="191"/>
    </row>
    <row r="9453" spans="1:14" s="434" customFormat="1">
      <c r="A9453" s="191"/>
      <c r="B9453" s="191"/>
      <c r="C9453" s="63"/>
      <c r="D9453" s="191"/>
      <c r="E9453" s="63"/>
      <c r="F9453" s="63"/>
      <c r="G9453" s="191"/>
      <c r="H9453" s="191"/>
      <c r="I9453" s="191"/>
      <c r="J9453" s="191"/>
      <c r="K9453" s="191"/>
      <c r="L9453" s="191"/>
      <c r="M9453" s="191"/>
      <c r="N9453" s="191"/>
    </row>
    <row r="9454" spans="1:14" s="434" customFormat="1">
      <c r="A9454" s="191"/>
      <c r="B9454" s="191"/>
      <c r="C9454" s="63"/>
      <c r="D9454" s="191"/>
      <c r="E9454" s="63"/>
      <c r="F9454" s="63"/>
      <c r="G9454" s="191"/>
      <c r="H9454" s="191"/>
      <c r="I9454" s="191"/>
      <c r="J9454" s="191"/>
      <c r="K9454" s="191"/>
      <c r="L9454" s="191"/>
      <c r="M9454" s="191"/>
      <c r="N9454" s="191"/>
    </row>
    <row r="9455" spans="1:14" s="434" customFormat="1">
      <c r="A9455" s="191"/>
      <c r="B9455" s="191"/>
      <c r="C9455" s="63"/>
      <c r="D9455" s="191"/>
      <c r="E9455" s="63"/>
      <c r="F9455" s="63"/>
      <c r="G9455" s="191"/>
      <c r="H9455" s="191"/>
      <c r="I9455" s="191"/>
      <c r="J9455" s="191"/>
      <c r="K9455" s="191"/>
      <c r="L9455" s="191"/>
      <c r="M9455" s="191"/>
      <c r="N9455" s="191"/>
    </row>
    <row r="9456" spans="1:14" s="434" customFormat="1">
      <c r="A9456" s="191"/>
      <c r="B9456" s="191"/>
      <c r="C9456" s="63"/>
      <c r="D9456" s="191"/>
      <c r="E9456" s="63"/>
      <c r="F9456" s="63"/>
      <c r="G9456" s="191"/>
      <c r="H9456" s="191"/>
      <c r="I9456" s="191"/>
      <c r="J9456" s="191"/>
      <c r="K9456" s="191"/>
      <c r="L9456" s="191"/>
      <c r="M9456" s="191"/>
      <c r="N9456" s="191"/>
    </row>
    <row r="9457" spans="1:14" s="434" customFormat="1">
      <c r="A9457" s="191"/>
      <c r="B9457" s="191"/>
      <c r="C9457" s="63"/>
      <c r="D9457" s="191"/>
      <c r="E9457" s="63"/>
      <c r="F9457" s="63"/>
      <c r="G9457" s="191"/>
      <c r="H9457" s="191"/>
      <c r="I9457" s="191"/>
      <c r="J9457" s="191"/>
      <c r="K9457" s="191"/>
      <c r="L9457" s="191"/>
      <c r="M9457" s="191"/>
      <c r="N9457" s="191"/>
    </row>
    <row r="9458" spans="1:14" s="434" customFormat="1">
      <c r="A9458" s="191"/>
      <c r="B9458" s="191"/>
      <c r="C9458" s="63"/>
      <c r="D9458" s="191"/>
      <c r="E9458" s="63"/>
      <c r="F9458" s="63"/>
      <c r="G9458" s="191"/>
      <c r="H9458" s="191"/>
      <c r="I9458" s="191"/>
      <c r="J9458" s="191"/>
      <c r="K9458" s="191"/>
      <c r="L9458" s="191"/>
      <c r="M9458" s="191"/>
      <c r="N9458" s="191"/>
    </row>
    <row r="9459" spans="1:14" s="434" customFormat="1">
      <c r="A9459" s="191"/>
      <c r="B9459" s="191"/>
      <c r="C9459" s="63"/>
      <c r="D9459" s="191"/>
      <c r="E9459" s="63"/>
      <c r="F9459" s="63"/>
      <c r="G9459" s="191"/>
      <c r="H9459" s="191"/>
      <c r="I9459" s="191"/>
      <c r="J9459" s="191"/>
      <c r="K9459" s="191"/>
      <c r="L9459" s="191"/>
      <c r="M9459" s="191"/>
      <c r="N9459" s="191"/>
    </row>
    <row r="9460" spans="1:14" s="434" customFormat="1">
      <c r="A9460" s="191"/>
      <c r="B9460" s="191"/>
      <c r="C9460" s="63"/>
      <c r="D9460" s="191"/>
      <c r="E9460" s="63"/>
      <c r="F9460" s="63"/>
      <c r="G9460" s="191"/>
      <c r="H9460" s="191"/>
      <c r="I9460" s="191"/>
      <c r="J9460" s="191"/>
      <c r="K9460" s="191"/>
      <c r="L9460" s="191"/>
      <c r="M9460" s="191"/>
      <c r="N9460" s="191"/>
    </row>
    <row r="9461" spans="1:14" s="434" customFormat="1">
      <c r="A9461" s="191"/>
      <c r="B9461" s="191"/>
      <c r="C9461" s="63"/>
      <c r="D9461" s="191"/>
      <c r="E9461" s="63"/>
      <c r="F9461" s="63"/>
      <c r="G9461" s="191"/>
      <c r="H9461" s="191"/>
      <c r="I9461" s="191"/>
      <c r="J9461" s="191"/>
      <c r="K9461" s="191"/>
      <c r="L9461" s="191"/>
      <c r="M9461" s="191"/>
      <c r="N9461" s="191"/>
    </row>
    <row r="9462" spans="1:14" s="434" customFormat="1">
      <c r="A9462" s="191"/>
      <c r="B9462" s="191"/>
      <c r="C9462" s="63"/>
      <c r="D9462" s="191"/>
      <c r="E9462" s="63"/>
      <c r="F9462" s="63"/>
      <c r="G9462" s="191"/>
      <c r="H9462" s="191"/>
      <c r="I9462" s="191"/>
      <c r="J9462" s="191"/>
      <c r="K9462" s="191"/>
      <c r="L9462" s="191"/>
      <c r="M9462" s="191"/>
      <c r="N9462" s="191"/>
    </row>
    <row r="9463" spans="1:14" s="434" customFormat="1">
      <c r="A9463" s="191"/>
      <c r="B9463" s="191"/>
      <c r="C9463" s="63"/>
      <c r="D9463" s="191"/>
      <c r="E9463" s="63"/>
      <c r="F9463" s="63"/>
      <c r="G9463" s="191"/>
      <c r="H9463" s="191"/>
      <c r="I9463" s="191"/>
      <c r="J9463" s="191"/>
      <c r="K9463" s="191"/>
      <c r="L9463" s="191"/>
      <c r="M9463" s="191"/>
      <c r="N9463" s="191"/>
    </row>
    <row r="9464" spans="1:14" s="434" customFormat="1">
      <c r="A9464" s="191"/>
      <c r="B9464" s="191"/>
      <c r="C9464" s="63"/>
      <c r="D9464" s="191"/>
      <c r="E9464" s="63"/>
      <c r="F9464" s="63"/>
      <c r="G9464" s="191"/>
      <c r="H9464" s="191"/>
      <c r="I9464" s="191"/>
      <c r="J9464" s="191"/>
      <c r="K9464" s="191"/>
      <c r="L9464" s="191"/>
      <c r="M9464" s="191"/>
      <c r="N9464" s="191"/>
    </row>
    <row r="9465" spans="1:14" s="434" customFormat="1">
      <c r="A9465" s="191"/>
      <c r="B9465" s="191"/>
      <c r="C9465" s="63"/>
      <c r="D9465" s="191"/>
      <c r="E9465" s="63"/>
      <c r="F9465" s="63"/>
      <c r="G9465" s="191"/>
      <c r="H9465" s="191"/>
      <c r="I9465" s="191"/>
      <c r="J9465" s="191"/>
      <c r="K9465" s="191"/>
      <c r="L9465" s="191"/>
      <c r="M9465" s="191"/>
      <c r="N9465" s="191"/>
    </row>
    <row r="9466" spans="1:14" s="434" customFormat="1">
      <c r="A9466" s="191"/>
      <c r="B9466" s="191"/>
      <c r="C9466" s="63"/>
      <c r="D9466" s="191"/>
      <c r="E9466" s="63"/>
      <c r="F9466" s="63"/>
      <c r="G9466" s="191"/>
      <c r="H9466" s="191"/>
      <c r="I9466" s="191"/>
      <c r="J9466" s="191"/>
      <c r="K9466" s="191"/>
      <c r="L9466" s="191"/>
      <c r="M9466" s="191"/>
      <c r="N9466" s="191"/>
    </row>
    <row r="9467" spans="1:14" s="434" customFormat="1">
      <c r="A9467" s="191"/>
      <c r="B9467" s="191"/>
      <c r="C9467" s="63"/>
      <c r="D9467" s="191"/>
      <c r="E9467" s="63"/>
      <c r="F9467" s="63"/>
      <c r="G9467" s="191"/>
      <c r="H9467" s="191"/>
      <c r="I9467" s="191"/>
      <c r="J9467" s="191"/>
      <c r="K9467" s="191"/>
      <c r="L9467" s="191"/>
      <c r="M9467" s="191"/>
      <c r="N9467" s="191"/>
    </row>
    <row r="9468" spans="1:14" s="434" customFormat="1">
      <c r="A9468" s="191"/>
      <c r="B9468" s="191"/>
      <c r="C9468" s="63"/>
      <c r="D9468" s="191"/>
      <c r="E9468" s="63"/>
      <c r="F9468" s="63"/>
      <c r="G9468" s="191"/>
      <c r="H9468" s="191"/>
      <c r="I9468" s="191"/>
      <c r="J9468" s="191"/>
      <c r="K9468" s="191"/>
      <c r="L9468" s="191"/>
      <c r="M9468" s="191"/>
      <c r="N9468" s="191"/>
    </row>
    <row r="9469" spans="1:14" s="434" customFormat="1">
      <c r="A9469" s="191"/>
      <c r="B9469" s="191"/>
      <c r="C9469" s="63"/>
      <c r="D9469" s="191"/>
      <c r="E9469" s="63"/>
      <c r="F9469" s="63"/>
      <c r="G9469" s="191"/>
      <c r="H9469" s="191"/>
      <c r="I9469" s="191"/>
      <c r="J9469" s="191"/>
      <c r="K9469" s="191"/>
      <c r="L9469" s="191"/>
      <c r="M9469" s="191"/>
      <c r="N9469" s="191"/>
    </row>
    <row r="9470" spans="1:14" s="434" customFormat="1">
      <c r="A9470" s="191"/>
      <c r="B9470" s="191"/>
      <c r="C9470" s="63"/>
      <c r="D9470" s="191"/>
      <c r="E9470" s="63"/>
      <c r="F9470" s="63"/>
      <c r="G9470" s="191"/>
      <c r="H9470" s="191"/>
      <c r="I9470" s="191"/>
      <c r="J9470" s="191"/>
      <c r="K9470" s="191"/>
      <c r="L9470" s="191"/>
      <c r="M9470" s="191"/>
      <c r="N9470" s="191"/>
    </row>
    <row r="9471" spans="1:14" s="434" customFormat="1">
      <c r="A9471" s="191"/>
      <c r="B9471" s="191"/>
      <c r="C9471" s="63"/>
      <c r="D9471" s="191"/>
      <c r="E9471" s="63"/>
      <c r="F9471" s="63"/>
      <c r="G9471" s="191"/>
      <c r="H9471" s="191"/>
      <c r="I9471" s="191"/>
      <c r="J9471" s="191"/>
      <c r="K9471" s="191"/>
      <c r="L9471" s="191"/>
      <c r="M9471" s="191"/>
      <c r="N9471" s="191"/>
    </row>
    <row r="9472" spans="1:14" s="434" customFormat="1">
      <c r="A9472" s="191"/>
      <c r="B9472" s="191"/>
      <c r="C9472" s="63"/>
      <c r="D9472" s="191"/>
      <c r="E9472" s="63"/>
      <c r="F9472" s="63"/>
      <c r="G9472" s="191"/>
      <c r="H9472" s="191"/>
      <c r="I9472" s="191"/>
      <c r="J9472" s="191"/>
      <c r="K9472" s="191"/>
      <c r="L9472" s="191"/>
      <c r="M9472" s="191"/>
      <c r="N9472" s="191"/>
    </row>
    <row r="9473" spans="1:14" s="434" customFormat="1">
      <c r="A9473" s="191"/>
      <c r="B9473" s="191"/>
      <c r="C9473" s="63"/>
      <c r="D9473" s="191"/>
      <c r="E9473" s="63"/>
      <c r="F9473" s="63"/>
      <c r="G9473" s="191"/>
      <c r="H9473" s="191"/>
      <c r="I9473" s="191"/>
      <c r="J9473" s="191"/>
      <c r="K9473" s="191"/>
      <c r="L9473" s="191"/>
      <c r="M9473" s="191"/>
      <c r="N9473" s="191"/>
    </row>
    <row r="9474" spans="1:14" s="434" customFormat="1">
      <c r="A9474" s="191"/>
      <c r="B9474" s="191"/>
      <c r="C9474" s="63"/>
      <c r="D9474" s="191"/>
      <c r="E9474" s="63"/>
      <c r="F9474" s="63"/>
      <c r="G9474" s="191"/>
      <c r="H9474" s="191"/>
      <c r="I9474" s="191"/>
      <c r="J9474" s="191"/>
      <c r="K9474" s="191"/>
      <c r="L9474" s="191"/>
      <c r="M9474" s="191"/>
      <c r="N9474" s="191"/>
    </row>
    <row r="9475" spans="1:14" s="434" customFormat="1">
      <c r="A9475" s="191"/>
      <c r="B9475" s="191"/>
      <c r="C9475" s="63"/>
      <c r="D9475" s="191"/>
      <c r="E9475" s="63"/>
      <c r="F9475" s="63"/>
      <c r="G9475" s="191"/>
      <c r="H9475" s="191"/>
      <c r="I9475" s="191"/>
      <c r="J9475" s="191"/>
      <c r="K9475" s="191"/>
      <c r="L9475" s="191"/>
      <c r="M9475" s="191"/>
      <c r="N9475" s="191"/>
    </row>
    <row r="9476" spans="1:14" s="434" customFormat="1">
      <c r="A9476" s="191"/>
      <c r="B9476" s="191"/>
      <c r="C9476" s="63"/>
      <c r="D9476" s="191"/>
      <c r="E9476" s="63"/>
      <c r="F9476" s="63"/>
      <c r="G9476" s="191"/>
      <c r="H9476" s="191"/>
      <c r="I9476" s="191"/>
      <c r="J9476" s="191"/>
      <c r="K9476" s="191"/>
      <c r="L9476" s="191"/>
      <c r="M9476" s="191"/>
      <c r="N9476" s="191"/>
    </row>
    <row r="9477" spans="1:14" s="434" customFormat="1">
      <c r="A9477" s="191"/>
      <c r="B9477" s="191"/>
      <c r="C9477" s="63"/>
      <c r="D9477" s="191"/>
      <c r="E9477" s="63"/>
      <c r="F9477" s="63"/>
      <c r="G9477" s="191"/>
      <c r="H9477" s="191"/>
      <c r="I9477" s="191"/>
      <c r="J9477" s="191"/>
      <c r="K9477" s="191"/>
      <c r="L9477" s="191"/>
      <c r="M9477" s="191"/>
      <c r="N9477" s="191"/>
    </row>
    <row r="9478" spans="1:14" s="434" customFormat="1">
      <c r="A9478" s="191"/>
      <c r="B9478" s="191"/>
      <c r="C9478" s="63"/>
      <c r="D9478" s="191"/>
      <c r="E9478" s="63"/>
      <c r="F9478" s="63"/>
      <c r="G9478" s="191"/>
      <c r="H9478" s="191"/>
      <c r="I9478" s="191"/>
      <c r="J9478" s="191"/>
      <c r="K9478" s="191"/>
      <c r="L9478" s="191"/>
      <c r="M9478" s="191"/>
      <c r="N9478" s="191"/>
    </row>
    <row r="9479" spans="1:14" s="434" customFormat="1">
      <c r="A9479" s="191"/>
      <c r="B9479" s="191"/>
      <c r="C9479" s="63"/>
      <c r="D9479" s="191"/>
      <c r="E9479" s="63"/>
      <c r="F9479" s="63"/>
      <c r="G9479" s="191"/>
      <c r="H9479" s="191"/>
      <c r="I9479" s="191"/>
      <c r="J9479" s="191"/>
      <c r="K9479" s="191"/>
      <c r="L9479" s="191"/>
      <c r="M9479" s="191"/>
      <c r="N9479" s="191"/>
    </row>
    <row r="9480" spans="1:14" s="434" customFormat="1">
      <c r="A9480" s="191"/>
      <c r="B9480" s="191"/>
      <c r="C9480" s="63"/>
      <c r="D9480" s="191"/>
      <c r="E9480" s="63"/>
      <c r="F9480" s="63"/>
      <c r="G9480" s="191"/>
      <c r="H9480" s="191"/>
      <c r="I9480" s="191"/>
      <c r="J9480" s="191"/>
      <c r="K9480" s="191"/>
      <c r="L9480" s="191"/>
      <c r="M9480" s="191"/>
      <c r="N9480" s="191"/>
    </row>
    <row r="9481" spans="1:14" s="434" customFormat="1">
      <c r="A9481" s="191"/>
      <c r="B9481" s="191"/>
      <c r="C9481" s="63"/>
      <c r="D9481" s="191"/>
      <c r="E9481" s="63"/>
      <c r="F9481" s="63"/>
      <c r="G9481" s="191"/>
      <c r="H9481" s="191"/>
      <c r="I9481" s="191"/>
      <c r="J9481" s="191"/>
      <c r="K9481" s="191"/>
      <c r="L9481" s="191"/>
      <c r="M9481" s="191"/>
      <c r="N9481" s="191"/>
    </row>
    <row r="9482" spans="1:14" s="434" customFormat="1">
      <c r="A9482" s="191"/>
      <c r="B9482" s="191"/>
      <c r="C9482" s="63"/>
      <c r="D9482" s="191"/>
      <c r="E9482" s="63"/>
      <c r="F9482" s="63"/>
      <c r="G9482" s="191"/>
      <c r="H9482" s="191"/>
      <c r="I9482" s="191"/>
      <c r="J9482" s="191"/>
      <c r="K9482" s="191"/>
      <c r="L9482" s="191"/>
      <c r="M9482" s="191"/>
      <c r="N9482" s="191"/>
    </row>
    <row r="9483" spans="1:14" s="434" customFormat="1">
      <c r="A9483" s="191"/>
      <c r="B9483" s="191"/>
      <c r="C9483" s="63"/>
      <c r="D9483" s="191"/>
      <c r="E9483" s="63"/>
      <c r="F9483" s="63"/>
      <c r="G9483" s="191"/>
      <c r="H9483" s="191"/>
      <c r="I9483" s="191"/>
      <c r="J9483" s="191"/>
      <c r="K9483" s="191"/>
      <c r="L9483" s="191"/>
      <c r="M9483" s="191"/>
      <c r="N9483" s="191"/>
    </row>
    <row r="9484" spans="1:14" s="434" customFormat="1">
      <c r="A9484" s="191"/>
      <c r="B9484" s="191"/>
      <c r="C9484" s="63"/>
      <c r="D9484" s="191"/>
      <c r="E9484" s="63"/>
      <c r="F9484" s="63"/>
      <c r="G9484" s="191"/>
      <c r="H9484" s="191"/>
      <c r="I9484" s="191"/>
      <c r="J9484" s="191"/>
      <c r="K9484" s="191"/>
      <c r="L9484" s="191"/>
      <c r="M9484" s="191"/>
      <c r="N9484" s="191"/>
    </row>
    <row r="9485" spans="1:14" s="434" customFormat="1">
      <c r="A9485" s="191"/>
      <c r="B9485" s="191"/>
      <c r="C9485" s="63"/>
      <c r="D9485" s="191"/>
      <c r="E9485" s="63"/>
      <c r="F9485" s="63"/>
      <c r="G9485" s="191"/>
      <c r="H9485" s="191"/>
      <c r="I9485" s="191"/>
      <c r="J9485" s="191"/>
      <c r="K9485" s="191"/>
      <c r="L9485" s="191"/>
      <c r="M9485" s="191"/>
      <c r="N9485" s="191"/>
    </row>
    <row r="9486" spans="1:14" s="434" customFormat="1">
      <c r="A9486" s="191"/>
      <c r="B9486" s="191"/>
      <c r="C9486" s="63"/>
      <c r="D9486" s="191"/>
      <c r="E9486" s="63"/>
      <c r="F9486" s="63"/>
      <c r="G9486" s="191"/>
      <c r="H9486" s="191"/>
      <c r="I9486" s="191"/>
      <c r="J9486" s="191"/>
      <c r="K9486" s="191"/>
      <c r="L9486" s="191"/>
      <c r="M9486" s="191"/>
      <c r="N9486" s="191"/>
    </row>
    <row r="9487" spans="1:14" s="434" customFormat="1">
      <c r="A9487" s="191"/>
      <c r="B9487" s="191"/>
      <c r="C9487" s="63"/>
      <c r="D9487" s="191"/>
      <c r="E9487" s="63"/>
      <c r="F9487" s="63"/>
      <c r="G9487" s="191"/>
      <c r="H9487" s="191"/>
      <c r="I9487" s="191"/>
      <c r="J9487" s="191"/>
      <c r="K9487" s="191"/>
      <c r="L9487" s="191"/>
      <c r="M9487" s="191"/>
      <c r="N9487" s="191"/>
    </row>
    <row r="9488" spans="1:14" s="434" customFormat="1">
      <c r="A9488" s="191"/>
      <c r="B9488" s="191"/>
      <c r="C9488" s="63"/>
      <c r="D9488" s="191"/>
      <c r="E9488" s="63"/>
      <c r="F9488" s="63"/>
      <c r="G9488" s="191"/>
      <c r="H9488" s="191"/>
      <c r="I9488" s="191"/>
      <c r="J9488" s="191"/>
      <c r="K9488" s="191"/>
      <c r="L9488" s="191"/>
      <c r="M9488" s="191"/>
      <c r="N9488" s="191"/>
    </row>
    <row r="9489" spans="1:14" s="434" customFormat="1">
      <c r="A9489" s="191"/>
      <c r="B9489" s="191"/>
      <c r="C9489" s="63"/>
      <c r="D9489" s="191"/>
      <c r="E9489" s="63"/>
      <c r="F9489" s="63"/>
      <c r="G9489" s="191"/>
      <c r="H9489" s="191"/>
      <c r="I9489" s="191"/>
      <c r="J9489" s="191"/>
      <c r="K9489" s="191"/>
      <c r="L9489" s="191"/>
      <c r="M9489" s="191"/>
      <c r="N9489" s="191"/>
    </row>
    <row r="9490" spans="1:14" s="434" customFormat="1">
      <c r="A9490" s="191"/>
      <c r="B9490" s="191"/>
      <c r="C9490" s="63"/>
      <c r="D9490" s="191"/>
      <c r="E9490" s="63"/>
      <c r="F9490" s="63"/>
      <c r="G9490" s="191"/>
      <c r="H9490" s="191"/>
      <c r="I9490" s="191"/>
      <c r="J9490" s="191"/>
      <c r="K9490" s="191"/>
      <c r="L9490" s="191"/>
      <c r="M9490" s="191"/>
      <c r="N9490" s="191"/>
    </row>
    <row r="9491" spans="1:14" s="434" customFormat="1">
      <c r="A9491" s="191"/>
      <c r="B9491" s="191"/>
      <c r="C9491" s="63"/>
      <c r="D9491" s="191"/>
      <c r="E9491" s="63"/>
      <c r="F9491" s="63"/>
      <c r="G9491" s="191"/>
      <c r="H9491" s="191"/>
      <c r="I9491" s="191"/>
      <c r="J9491" s="191"/>
      <c r="K9491" s="191"/>
      <c r="L9491" s="191"/>
      <c r="M9491" s="191"/>
      <c r="N9491" s="191"/>
    </row>
    <row r="9492" spans="1:14" s="434" customFormat="1">
      <c r="A9492" s="191"/>
      <c r="B9492" s="191"/>
      <c r="C9492" s="63"/>
      <c r="D9492" s="191"/>
      <c r="E9492" s="63"/>
      <c r="F9492" s="63"/>
      <c r="G9492" s="191"/>
      <c r="H9492" s="191"/>
      <c r="I9492" s="191"/>
      <c r="J9492" s="191"/>
      <c r="K9492" s="191"/>
      <c r="L9492" s="191"/>
      <c r="M9492" s="191"/>
      <c r="N9492" s="191"/>
    </row>
    <row r="9493" spans="1:14" s="434" customFormat="1">
      <c r="A9493" s="191"/>
      <c r="B9493" s="191"/>
      <c r="C9493" s="63"/>
      <c r="D9493" s="191"/>
      <c r="E9493" s="63"/>
      <c r="F9493" s="63"/>
      <c r="G9493" s="191"/>
      <c r="H9493" s="191"/>
      <c r="I9493" s="191"/>
      <c r="J9493" s="191"/>
      <c r="K9493" s="191"/>
      <c r="L9493" s="191"/>
      <c r="M9493" s="191"/>
      <c r="N9493" s="191"/>
    </row>
    <row r="9494" spans="1:14" s="434" customFormat="1">
      <c r="A9494" s="191"/>
      <c r="B9494" s="191"/>
      <c r="C9494" s="63"/>
      <c r="D9494" s="191"/>
      <c r="E9494" s="63"/>
      <c r="F9494" s="63"/>
      <c r="G9494" s="191"/>
      <c r="H9494" s="191"/>
      <c r="I9494" s="191"/>
      <c r="J9494" s="191"/>
      <c r="K9494" s="191"/>
      <c r="L9494" s="191"/>
      <c r="M9494" s="191"/>
      <c r="N9494" s="191"/>
    </row>
    <row r="9495" spans="1:14" s="434" customFormat="1">
      <c r="A9495" s="191"/>
      <c r="B9495" s="191"/>
      <c r="C9495" s="63"/>
      <c r="D9495" s="191"/>
      <c r="E9495" s="63"/>
      <c r="F9495" s="63"/>
      <c r="G9495" s="191"/>
      <c r="H9495" s="191"/>
      <c r="I9495" s="191"/>
      <c r="J9495" s="191"/>
      <c r="K9495" s="191"/>
      <c r="L9495" s="191"/>
      <c r="M9495" s="191"/>
      <c r="N9495" s="191"/>
    </row>
    <row r="9496" spans="1:14" s="434" customFormat="1">
      <c r="A9496" s="191"/>
      <c r="B9496" s="191"/>
      <c r="C9496" s="63"/>
      <c r="D9496" s="191"/>
      <c r="E9496" s="63"/>
      <c r="F9496" s="63"/>
      <c r="G9496" s="191"/>
      <c r="H9496" s="191"/>
      <c r="I9496" s="191"/>
      <c r="J9496" s="191"/>
      <c r="K9496" s="191"/>
      <c r="L9496" s="191"/>
      <c r="M9496" s="191"/>
      <c r="N9496" s="191"/>
    </row>
    <row r="9497" spans="1:14" s="434" customFormat="1">
      <c r="A9497" s="191"/>
      <c r="B9497" s="191"/>
      <c r="C9497" s="63"/>
      <c r="D9497" s="191"/>
      <c r="E9497" s="63"/>
      <c r="F9497" s="63"/>
      <c r="G9497" s="191"/>
      <c r="H9497" s="191"/>
      <c r="I9497" s="191"/>
      <c r="J9497" s="191"/>
      <c r="K9497" s="191"/>
      <c r="L9497" s="191"/>
      <c r="M9497" s="191"/>
      <c r="N9497" s="191"/>
    </row>
    <row r="9498" spans="1:14" s="434" customFormat="1">
      <c r="A9498" s="191"/>
      <c r="B9498" s="191"/>
      <c r="C9498" s="63"/>
      <c r="D9498" s="191"/>
      <c r="E9498" s="63"/>
      <c r="F9498" s="63"/>
      <c r="G9498" s="191"/>
      <c r="H9498" s="191"/>
      <c r="I9498" s="191"/>
      <c r="J9498" s="191"/>
      <c r="K9498" s="191"/>
      <c r="L9498" s="191"/>
      <c r="M9498" s="191"/>
      <c r="N9498" s="191"/>
    </row>
    <row r="9499" spans="1:14" s="434" customFormat="1">
      <c r="A9499" s="191"/>
      <c r="B9499" s="191"/>
      <c r="C9499" s="63"/>
      <c r="D9499" s="191"/>
      <c r="E9499" s="63"/>
      <c r="F9499" s="63"/>
      <c r="G9499" s="191"/>
      <c r="H9499" s="191"/>
      <c r="I9499" s="191"/>
      <c r="J9499" s="191"/>
      <c r="K9499" s="191"/>
      <c r="L9499" s="191"/>
      <c r="M9499" s="191"/>
      <c r="N9499" s="191"/>
    </row>
    <row r="9500" spans="1:14" s="434" customFormat="1">
      <c r="A9500" s="191"/>
      <c r="B9500" s="191"/>
      <c r="C9500" s="63"/>
      <c r="D9500" s="191"/>
      <c r="E9500" s="63"/>
      <c r="F9500" s="63"/>
      <c r="G9500" s="191"/>
      <c r="H9500" s="191"/>
      <c r="I9500" s="191"/>
      <c r="J9500" s="191"/>
      <c r="K9500" s="191"/>
      <c r="L9500" s="191"/>
      <c r="M9500" s="191"/>
      <c r="N9500" s="191"/>
    </row>
    <row r="9501" spans="1:14" s="434" customFormat="1">
      <c r="A9501" s="191"/>
      <c r="B9501" s="191"/>
      <c r="C9501" s="63"/>
      <c r="D9501" s="191"/>
      <c r="E9501" s="63"/>
      <c r="F9501" s="63"/>
      <c r="G9501" s="191"/>
      <c r="H9501" s="191"/>
      <c r="I9501" s="191"/>
      <c r="J9501" s="191"/>
      <c r="K9501" s="191"/>
      <c r="L9501" s="191"/>
      <c r="M9501" s="191"/>
      <c r="N9501" s="191"/>
    </row>
    <row r="9502" spans="1:14" s="434" customFormat="1">
      <c r="A9502" s="191"/>
      <c r="B9502" s="191"/>
      <c r="C9502" s="63"/>
      <c r="D9502" s="191"/>
      <c r="E9502" s="63"/>
      <c r="F9502" s="63"/>
      <c r="G9502" s="191"/>
      <c r="H9502" s="191"/>
      <c r="I9502" s="191"/>
      <c r="J9502" s="191"/>
      <c r="K9502" s="191"/>
      <c r="L9502" s="191"/>
      <c r="M9502" s="191"/>
      <c r="N9502" s="191"/>
    </row>
    <row r="9503" spans="1:14" s="434" customFormat="1">
      <c r="A9503" s="191"/>
      <c r="B9503" s="191"/>
      <c r="C9503" s="63"/>
      <c r="D9503" s="191"/>
      <c r="E9503" s="63"/>
      <c r="F9503" s="63"/>
      <c r="G9503" s="191"/>
      <c r="H9503" s="191"/>
      <c r="I9503" s="191"/>
      <c r="J9503" s="191"/>
      <c r="K9503" s="191"/>
      <c r="L9503" s="191"/>
      <c r="M9503" s="191"/>
      <c r="N9503" s="191"/>
    </row>
    <row r="9504" spans="1:14" s="434" customFormat="1">
      <c r="A9504" s="191"/>
      <c r="B9504" s="191"/>
      <c r="C9504" s="63"/>
      <c r="D9504" s="191"/>
      <c r="E9504" s="63"/>
      <c r="F9504" s="63"/>
      <c r="G9504" s="191"/>
      <c r="H9504" s="191"/>
      <c r="I9504" s="191"/>
      <c r="J9504" s="191"/>
      <c r="K9504" s="191"/>
      <c r="L9504" s="191"/>
      <c r="M9504" s="191"/>
      <c r="N9504" s="191"/>
    </row>
    <row r="9505" spans="1:14" s="434" customFormat="1">
      <c r="A9505" s="191"/>
      <c r="B9505" s="191"/>
      <c r="C9505" s="63"/>
      <c r="D9505" s="191"/>
      <c r="E9505" s="63"/>
      <c r="F9505" s="63"/>
      <c r="G9505" s="191"/>
      <c r="H9505" s="191"/>
      <c r="I9505" s="191"/>
      <c r="J9505" s="191"/>
      <c r="K9505" s="191"/>
      <c r="L9505" s="191"/>
      <c r="M9505" s="191"/>
      <c r="N9505" s="191"/>
    </row>
    <row r="9506" spans="1:14" s="434" customFormat="1">
      <c r="A9506" s="191"/>
      <c r="B9506" s="191"/>
      <c r="C9506" s="63"/>
      <c r="D9506" s="191"/>
      <c r="E9506" s="63"/>
      <c r="F9506" s="63"/>
      <c r="G9506" s="191"/>
      <c r="H9506" s="191"/>
      <c r="I9506" s="191"/>
      <c r="J9506" s="191"/>
      <c r="K9506" s="191"/>
      <c r="L9506" s="191"/>
      <c r="M9506" s="191"/>
      <c r="N9506" s="191"/>
    </row>
    <row r="9507" spans="1:14" s="434" customFormat="1">
      <c r="A9507" s="191"/>
      <c r="B9507" s="191"/>
      <c r="C9507" s="63"/>
      <c r="D9507" s="191"/>
      <c r="E9507" s="63"/>
      <c r="F9507" s="63"/>
      <c r="G9507" s="191"/>
      <c r="H9507" s="191"/>
      <c r="I9507" s="191"/>
      <c r="J9507" s="191"/>
      <c r="K9507" s="191"/>
      <c r="L9507" s="191"/>
      <c r="M9507" s="191"/>
      <c r="N9507" s="191"/>
    </row>
    <row r="9508" spans="1:14" s="434" customFormat="1">
      <c r="A9508" s="191"/>
      <c r="B9508" s="191"/>
      <c r="C9508" s="63"/>
      <c r="D9508" s="191"/>
      <c r="E9508" s="63"/>
      <c r="F9508" s="63"/>
      <c r="G9508" s="191"/>
      <c r="H9508" s="191"/>
      <c r="I9508" s="191"/>
      <c r="J9508" s="191"/>
      <c r="K9508" s="191"/>
      <c r="L9508" s="191"/>
      <c r="M9508" s="191"/>
      <c r="N9508" s="191"/>
    </row>
    <row r="9509" spans="1:14" s="434" customFormat="1">
      <c r="A9509" s="191"/>
      <c r="B9509" s="191"/>
      <c r="C9509" s="63"/>
      <c r="D9509" s="191"/>
      <c r="E9509" s="63"/>
      <c r="F9509" s="63"/>
      <c r="G9509" s="191"/>
      <c r="H9509" s="191"/>
      <c r="I9509" s="191"/>
      <c r="J9509" s="191"/>
      <c r="K9509" s="191"/>
      <c r="L9509" s="191"/>
      <c r="M9509" s="191"/>
      <c r="N9509" s="191"/>
    </row>
    <row r="9510" spans="1:14" s="434" customFormat="1">
      <c r="A9510" s="191"/>
      <c r="B9510" s="191"/>
      <c r="C9510" s="63"/>
      <c r="D9510" s="191"/>
      <c r="E9510" s="63"/>
      <c r="F9510" s="63"/>
      <c r="G9510" s="191"/>
      <c r="H9510" s="191"/>
      <c r="I9510" s="191"/>
      <c r="J9510" s="191"/>
      <c r="K9510" s="191"/>
      <c r="L9510" s="191"/>
      <c r="M9510" s="191"/>
      <c r="N9510" s="191"/>
    </row>
    <row r="9511" spans="1:14" s="434" customFormat="1">
      <c r="A9511" s="191"/>
      <c r="B9511" s="191"/>
      <c r="C9511" s="63"/>
      <c r="D9511" s="191"/>
      <c r="E9511" s="63"/>
      <c r="F9511" s="63"/>
      <c r="G9511" s="191"/>
      <c r="H9511" s="191"/>
      <c r="I9511" s="191"/>
      <c r="J9511" s="191"/>
      <c r="K9511" s="191"/>
      <c r="L9511" s="191"/>
      <c r="M9511" s="191"/>
      <c r="N9511" s="191"/>
    </row>
    <row r="9512" spans="1:14" s="434" customFormat="1">
      <c r="A9512" s="191"/>
      <c r="B9512" s="191"/>
      <c r="C9512" s="63"/>
      <c r="D9512" s="191"/>
      <c r="E9512" s="63"/>
      <c r="F9512" s="63"/>
      <c r="G9512" s="191"/>
      <c r="H9512" s="191"/>
      <c r="I9512" s="191"/>
      <c r="J9512" s="191"/>
      <c r="K9512" s="191"/>
      <c r="L9512" s="191"/>
      <c r="M9512" s="191"/>
      <c r="N9512" s="191"/>
    </row>
    <row r="9513" spans="1:14" s="434" customFormat="1">
      <c r="A9513" s="191"/>
      <c r="B9513" s="191"/>
      <c r="C9513" s="63"/>
      <c r="D9513" s="191"/>
      <c r="E9513" s="63"/>
      <c r="F9513" s="63"/>
      <c r="G9513" s="191"/>
      <c r="H9513" s="191"/>
      <c r="I9513" s="191"/>
      <c r="J9513" s="191"/>
      <c r="K9513" s="191"/>
      <c r="L9513" s="191"/>
      <c r="M9513" s="191"/>
      <c r="N9513" s="191"/>
    </row>
    <row r="9514" spans="1:14" s="434" customFormat="1">
      <c r="A9514" s="191"/>
      <c r="B9514" s="191"/>
      <c r="C9514" s="63"/>
      <c r="D9514" s="191"/>
      <c r="E9514" s="63"/>
      <c r="F9514" s="63"/>
      <c r="G9514" s="191"/>
      <c r="H9514" s="191"/>
      <c r="I9514" s="191"/>
      <c r="J9514" s="191"/>
      <c r="K9514" s="191"/>
      <c r="L9514" s="191"/>
      <c r="M9514" s="191"/>
      <c r="N9514" s="191"/>
    </row>
    <row r="9515" spans="1:14" s="434" customFormat="1">
      <c r="A9515" s="191"/>
      <c r="B9515" s="191"/>
      <c r="C9515" s="63"/>
      <c r="D9515" s="191"/>
      <c r="E9515" s="63"/>
      <c r="F9515" s="63"/>
      <c r="G9515" s="191"/>
      <c r="H9515" s="191"/>
      <c r="I9515" s="191"/>
      <c r="J9515" s="191"/>
      <c r="K9515" s="191"/>
      <c r="L9515" s="191"/>
      <c r="M9515" s="191"/>
      <c r="N9515" s="191"/>
    </row>
    <row r="9516" spans="1:14" s="434" customFormat="1">
      <c r="A9516" s="191"/>
      <c r="B9516" s="191"/>
      <c r="C9516" s="63"/>
      <c r="D9516" s="191"/>
      <c r="E9516" s="63"/>
      <c r="F9516" s="63"/>
      <c r="G9516" s="191"/>
      <c r="H9516" s="191"/>
      <c r="I9516" s="191"/>
      <c r="J9516" s="191"/>
      <c r="K9516" s="191"/>
      <c r="L9516" s="191"/>
      <c r="M9516" s="191"/>
      <c r="N9516" s="191"/>
    </row>
    <row r="9517" spans="1:14" s="434" customFormat="1">
      <c r="A9517" s="191"/>
      <c r="B9517" s="191"/>
      <c r="C9517" s="63"/>
      <c r="D9517" s="191"/>
      <c r="E9517" s="63"/>
      <c r="F9517" s="63"/>
      <c r="G9517" s="191"/>
      <c r="H9517" s="191"/>
      <c r="I9517" s="191"/>
      <c r="J9517" s="191"/>
      <c r="K9517" s="191"/>
      <c r="L9517" s="191"/>
      <c r="M9517" s="191"/>
      <c r="N9517" s="191"/>
    </row>
    <row r="9518" spans="1:14" s="434" customFormat="1">
      <c r="A9518" s="191"/>
      <c r="B9518" s="191"/>
      <c r="C9518" s="63"/>
      <c r="D9518" s="191"/>
      <c r="E9518" s="63"/>
      <c r="F9518" s="63"/>
      <c r="G9518" s="191"/>
      <c r="H9518" s="191"/>
      <c r="I9518" s="191"/>
      <c r="J9518" s="191"/>
      <c r="K9518" s="191"/>
      <c r="L9518" s="191"/>
      <c r="M9518" s="191"/>
      <c r="N9518" s="191"/>
    </row>
    <row r="9519" spans="1:14" s="434" customFormat="1">
      <c r="A9519" s="191"/>
      <c r="B9519" s="191"/>
      <c r="C9519" s="63"/>
      <c r="D9519" s="191"/>
      <c r="E9519" s="63"/>
      <c r="F9519" s="63"/>
      <c r="G9519" s="191"/>
      <c r="H9519" s="191"/>
      <c r="I9519" s="191"/>
      <c r="J9519" s="191"/>
      <c r="K9519" s="191"/>
      <c r="L9519" s="191"/>
      <c r="M9519" s="191"/>
      <c r="N9519" s="191"/>
    </row>
    <row r="9520" spans="1:14" s="434" customFormat="1">
      <c r="A9520" s="191"/>
      <c r="B9520" s="191"/>
      <c r="C9520" s="63"/>
      <c r="D9520" s="191"/>
      <c r="E9520" s="63"/>
      <c r="F9520" s="63"/>
      <c r="G9520" s="191"/>
      <c r="H9520" s="191"/>
      <c r="I9520" s="191"/>
      <c r="J9520" s="191"/>
      <c r="K9520" s="191"/>
      <c r="L9520" s="191"/>
      <c r="M9520" s="191"/>
      <c r="N9520" s="191"/>
    </row>
    <row r="9521" spans="1:14" s="434" customFormat="1">
      <c r="A9521" s="191"/>
      <c r="B9521" s="191"/>
      <c r="C9521" s="63"/>
      <c r="D9521" s="191"/>
      <c r="E9521" s="63"/>
      <c r="F9521" s="63"/>
      <c r="G9521" s="191"/>
      <c r="H9521" s="191"/>
      <c r="I9521" s="191"/>
      <c r="J9521" s="191"/>
      <c r="K9521" s="191"/>
      <c r="L9521" s="191"/>
      <c r="M9521" s="191"/>
      <c r="N9521" s="191"/>
    </row>
    <row r="9522" spans="1:14" s="434" customFormat="1">
      <c r="A9522" s="191"/>
      <c r="B9522" s="191"/>
      <c r="C9522" s="63"/>
      <c r="D9522" s="191"/>
      <c r="E9522" s="63"/>
      <c r="F9522" s="63"/>
      <c r="G9522" s="191"/>
      <c r="H9522" s="191"/>
      <c r="I9522" s="191"/>
      <c r="J9522" s="191"/>
      <c r="K9522" s="191"/>
      <c r="L9522" s="191"/>
      <c r="M9522" s="191"/>
      <c r="N9522" s="191"/>
    </row>
    <row r="9523" spans="1:14" s="434" customFormat="1">
      <c r="A9523" s="191"/>
      <c r="B9523" s="191"/>
      <c r="C9523" s="63"/>
      <c r="D9523" s="191"/>
      <c r="E9523" s="63"/>
      <c r="F9523" s="63"/>
      <c r="G9523" s="191"/>
      <c r="H9523" s="191"/>
      <c r="I9523" s="191"/>
      <c r="J9523" s="191"/>
      <c r="K9523" s="191"/>
      <c r="L9523" s="191"/>
      <c r="M9523" s="191"/>
      <c r="N9523" s="191"/>
    </row>
    <row r="9524" spans="1:14" s="434" customFormat="1">
      <c r="A9524" s="191"/>
      <c r="B9524" s="191"/>
      <c r="C9524" s="63"/>
      <c r="D9524" s="191"/>
      <c r="E9524" s="63"/>
      <c r="F9524" s="63"/>
      <c r="G9524" s="191"/>
      <c r="H9524" s="191"/>
      <c r="I9524" s="191"/>
      <c r="J9524" s="191"/>
      <c r="K9524" s="191"/>
      <c r="L9524" s="191"/>
      <c r="M9524" s="191"/>
      <c r="N9524" s="191"/>
    </row>
    <row r="9525" spans="1:14" s="434" customFormat="1">
      <c r="A9525" s="191"/>
      <c r="B9525" s="191"/>
      <c r="C9525" s="63"/>
      <c r="D9525" s="191"/>
      <c r="E9525" s="63"/>
      <c r="F9525" s="63"/>
      <c r="G9525" s="191"/>
      <c r="H9525" s="191"/>
      <c r="I9525" s="191"/>
      <c r="J9525" s="191"/>
      <c r="K9525" s="191"/>
      <c r="L9525" s="191"/>
      <c r="M9525" s="191"/>
      <c r="N9525" s="191"/>
    </row>
    <row r="9526" spans="1:14" s="434" customFormat="1">
      <c r="A9526" s="191"/>
      <c r="B9526" s="191"/>
      <c r="C9526" s="63"/>
      <c r="D9526" s="191"/>
      <c r="E9526" s="63"/>
      <c r="F9526" s="63"/>
      <c r="G9526" s="191"/>
      <c r="H9526" s="191"/>
      <c r="I9526" s="191"/>
      <c r="J9526" s="191"/>
      <c r="K9526" s="191"/>
      <c r="L9526" s="191"/>
      <c r="M9526" s="191"/>
      <c r="N9526" s="191"/>
    </row>
    <row r="9527" spans="1:14" s="434" customFormat="1">
      <c r="A9527" s="191"/>
      <c r="B9527" s="191"/>
      <c r="C9527" s="63"/>
      <c r="D9527" s="191"/>
      <c r="E9527" s="63"/>
      <c r="F9527" s="63"/>
      <c r="G9527" s="191"/>
      <c r="H9527" s="191"/>
      <c r="I9527" s="191"/>
      <c r="J9527" s="191"/>
      <c r="K9527" s="191"/>
      <c r="L9527" s="191"/>
      <c r="M9527" s="191"/>
      <c r="N9527" s="191"/>
    </row>
    <row r="9528" spans="1:14" s="434" customFormat="1">
      <c r="A9528" s="191"/>
      <c r="B9528" s="191"/>
      <c r="C9528" s="63"/>
      <c r="D9528" s="191"/>
      <c r="E9528" s="63"/>
      <c r="F9528" s="63"/>
      <c r="G9528" s="191"/>
      <c r="H9528" s="191"/>
      <c r="I9528" s="191"/>
      <c r="J9528" s="191"/>
      <c r="K9528" s="191"/>
      <c r="L9528" s="191"/>
      <c r="M9528" s="191"/>
      <c r="N9528" s="191"/>
    </row>
    <row r="9529" spans="1:14" s="434" customFormat="1">
      <c r="A9529" s="191"/>
      <c r="B9529" s="191"/>
      <c r="C9529" s="63"/>
      <c r="D9529" s="191"/>
      <c r="E9529" s="63"/>
      <c r="F9529" s="63"/>
      <c r="G9529" s="191"/>
      <c r="H9529" s="191"/>
      <c r="I9529" s="191"/>
      <c r="J9529" s="191"/>
      <c r="K9529" s="191"/>
      <c r="L9529" s="191"/>
      <c r="M9529" s="191"/>
      <c r="N9529" s="191"/>
    </row>
    <row r="9530" spans="1:14" s="434" customFormat="1">
      <c r="A9530" s="191"/>
      <c r="B9530" s="191"/>
      <c r="C9530" s="63"/>
      <c r="D9530" s="191"/>
      <c r="E9530" s="63"/>
      <c r="F9530" s="63"/>
      <c r="G9530" s="191"/>
      <c r="H9530" s="191"/>
      <c r="I9530" s="191"/>
      <c r="J9530" s="191"/>
      <c r="K9530" s="191"/>
      <c r="L9530" s="191"/>
      <c r="M9530" s="191"/>
      <c r="N9530" s="191"/>
    </row>
    <row r="9531" spans="1:14" s="434" customFormat="1">
      <c r="A9531" s="191"/>
      <c r="B9531" s="191"/>
      <c r="C9531" s="63"/>
      <c r="D9531" s="191"/>
      <c r="E9531" s="63"/>
      <c r="F9531" s="63"/>
      <c r="G9531" s="191"/>
      <c r="H9531" s="191"/>
      <c r="I9531" s="191"/>
      <c r="J9531" s="191"/>
      <c r="K9531" s="191"/>
      <c r="L9531" s="191"/>
      <c r="M9531" s="191"/>
      <c r="N9531" s="191"/>
    </row>
    <row r="9532" spans="1:14" s="434" customFormat="1">
      <c r="A9532" s="191"/>
      <c r="B9532" s="191"/>
      <c r="C9532" s="63"/>
      <c r="D9532" s="191"/>
      <c r="E9532" s="63"/>
      <c r="F9532" s="63"/>
      <c r="G9532" s="191"/>
      <c r="H9532" s="191"/>
      <c r="I9532" s="191"/>
      <c r="J9532" s="191"/>
      <c r="K9532" s="191"/>
      <c r="L9532" s="191"/>
      <c r="M9532" s="191"/>
      <c r="N9532" s="191"/>
    </row>
    <row r="9533" spans="1:14" s="434" customFormat="1">
      <c r="A9533" s="191"/>
      <c r="B9533" s="191"/>
      <c r="C9533" s="63"/>
      <c r="D9533" s="191"/>
      <c r="E9533" s="63"/>
      <c r="F9533" s="63"/>
      <c r="G9533" s="191"/>
      <c r="H9533" s="191"/>
      <c r="I9533" s="191"/>
      <c r="J9533" s="191"/>
      <c r="K9533" s="191"/>
      <c r="L9533" s="191"/>
      <c r="M9533" s="191"/>
      <c r="N9533" s="191"/>
    </row>
    <row r="9534" spans="1:14" s="434" customFormat="1">
      <c r="A9534" s="191"/>
      <c r="B9534" s="191"/>
      <c r="C9534" s="63"/>
      <c r="D9534" s="191"/>
      <c r="E9534" s="63"/>
      <c r="F9534" s="63"/>
      <c r="G9534" s="191"/>
      <c r="H9534" s="191"/>
      <c r="I9534" s="191"/>
      <c r="J9534" s="191"/>
      <c r="K9534" s="191"/>
      <c r="L9534" s="191"/>
      <c r="M9534" s="191"/>
      <c r="N9534" s="191"/>
    </row>
    <row r="9535" spans="1:14" s="434" customFormat="1">
      <c r="A9535" s="191"/>
      <c r="B9535" s="191"/>
      <c r="C9535" s="63"/>
      <c r="D9535" s="191"/>
      <c r="E9535" s="63"/>
      <c r="F9535" s="63"/>
      <c r="G9535" s="191"/>
      <c r="H9535" s="191"/>
      <c r="I9535" s="191"/>
      <c r="J9535" s="191"/>
      <c r="K9535" s="191"/>
      <c r="L9535" s="191"/>
      <c r="M9535" s="191"/>
      <c r="N9535" s="191"/>
    </row>
    <row r="9536" spans="1:14" s="434" customFormat="1">
      <c r="A9536" s="191"/>
      <c r="B9536" s="191"/>
      <c r="C9536" s="63"/>
      <c r="D9536" s="191"/>
      <c r="E9536" s="63"/>
      <c r="F9536" s="63"/>
      <c r="G9536" s="191"/>
      <c r="H9536" s="191"/>
      <c r="I9536" s="191"/>
      <c r="J9536" s="191"/>
      <c r="K9536" s="191"/>
      <c r="L9536" s="191"/>
      <c r="M9536" s="191"/>
      <c r="N9536" s="191"/>
    </row>
    <row r="9537" spans="1:14" s="434" customFormat="1">
      <c r="A9537" s="191"/>
      <c r="B9537" s="191"/>
      <c r="C9537" s="63"/>
      <c r="D9537" s="191"/>
      <c r="E9537" s="63"/>
      <c r="F9537" s="63"/>
      <c r="G9537" s="191"/>
      <c r="H9537" s="191"/>
      <c r="I9537" s="191"/>
      <c r="J9537" s="191"/>
      <c r="K9537" s="191"/>
      <c r="L9537" s="191"/>
      <c r="M9537" s="191"/>
      <c r="N9537" s="191"/>
    </row>
    <row r="9538" spans="1:14" s="434" customFormat="1">
      <c r="A9538" s="191"/>
      <c r="B9538" s="191"/>
      <c r="C9538" s="63"/>
      <c r="D9538" s="191"/>
      <c r="E9538" s="63"/>
      <c r="F9538" s="63"/>
      <c r="G9538" s="191"/>
      <c r="H9538" s="191"/>
      <c r="I9538" s="191"/>
      <c r="J9538" s="191"/>
      <c r="K9538" s="191"/>
      <c r="L9538" s="191"/>
      <c r="M9538" s="191"/>
      <c r="N9538" s="191"/>
    </row>
    <row r="9539" spans="1:14" s="434" customFormat="1">
      <c r="A9539" s="191"/>
      <c r="B9539" s="191"/>
      <c r="C9539" s="63"/>
      <c r="D9539" s="191"/>
      <c r="E9539" s="63"/>
      <c r="F9539" s="63"/>
      <c r="G9539" s="191"/>
      <c r="H9539" s="191"/>
      <c r="I9539" s="191"/>
      <c r="J9539" s="191"/>
      <c r="K9539" s="191"/>
      <c r="L9539" s="191"/>
      <c r="M9539" s="191"/>
      <c r="N9539" s="191"/>
    </row>
    <row r="9540" spans="1:14" s="434" customFormat="1">
      <c r="A9540" s="191"/>
      <c r="B9540" s="191"/>
      <c r="C9540" s="63"/>
      <c r="D9540" s="191"/>
      <c r="E9540" s="63"/>
      <c r="F9540" s="63"/>
      <c r="G9540" s="191"/>
      <c r="H9540" s="191"/>
      <c r="I9540" s="191"/>
      <c r="J9540" s="191"/>
      <c r="K9540" s="191"/>
      <c r="L9540" s="191"/>
      <c r="M9540" s="191"/>
      <c r="N9540" s="191"/>
    </row>
    <row r="9541" spans="1:14" s="434" customFormat="1">
      <c r="A9541" s="191"/>
      <c r="B9541" s="191"/>
      <c r="C9541" s="63"/>
      <c r="D9541" s="191"/>
      <c r="E9541" s="63"/>
      <c r="F9541" s="63"/>
      <c r="G9541" s="191"/>
      <c r="H9541" s="191"/>
      <c r="I9541" s="191"/>
      <c r="J9541" s="191"/>
      <c r="K9541" s="191"/>
      <c r="L9541" s="191"/>
      <c r="M9541" s="191"/>
      <c r="N9541" s="191"/>
    </row>
    <row r="9542" spans="1:14" s="434" customFormat="1">
      <c r="A9542" s="191"/>
      <c r="B9542" s="191"/>
      <c r="C9542" s="63"/>
      <c r="D9542" s="191"/>
      <c r="E9542" s="63"/>
      <c r="F9542" s="63"/>
      <c r="G9542" s="191"/>
      <c r="H9542" s="191"/>
      <c r="I9542" s="191"/>
      <c r="J9542" s="191"/>
      <c r="K9542" s="191"/>
      <c r="L9542" s="191"/>
      <c r="M9542" s="191"/>
      <c r="N9542" s="191"/>
    </row>
    <row r="9543" spans="1:14" s="434" customFormat="1">
      <c r="A9543" s="191"/>
      <c r="B9543" s="191"/>
      <c r="C9543" s="63"/>
      <c r="D9543" s="191"/>
      <c r="E9543" s="63"/>
      <c r="F9543" s="63"/>
      <c r="G9543" s="191"/>
      <c r="H9543" s="191"/>
      <c r="I9543" s="191"/>
      <c r="J9543" s="191"/>
      <c r="K9543" s="191"/>
      <c r="L9543" s="191"/>
      <c r="M9543" s="191"/>
      <c r="N9543" s="191"/>
    </row>
  </sheetData>
  <mergeCells count="50">
    <mergeCell ref="G38:O38"/>
    <mergeCell ref="G39:O39"/>
    <mergeCell ref="G40:O40"/>
    <mergeCell ref="G41:O41"/>
    <mergeCell ref="G42:O42"/>
    <mergeCell ref="G37:O37"/>
    <mergeCell ref="G28:H28"/>
    <mergeCell ref="K28:L28"/>
    <mergeCell ref="G29:H29"/>
    <mergeCell ref="K29:L29"/>
    <mergeCell ref="G30:H30"/>
    <mergeCell ref="K30:L30"/>
    <mergeCell ref="G31:H31"/>
    <mergeCell ref="K31:L31"/>
    <mergeCell ref="G33:O33"/>
    <mergeCell ref="G35:O35"/>
    <mergeCell ref="G36:O36"/>
    <mergeCell ref="D26:F26"/>
    <mergeCell ref="G26:H26"/>
    <mergeCell ref="K26:L26"/>
    <mergeCell ref="D27:F27"/>
    <mergeCell ref="G27:H27"/>
    <mergeCell ref="K27:L27"/>
    <mergeCell ref="D24:F24"/>
    <mergeCell ref="G24:H24"/>
    <mergeCell ref="K24:L24"/>
    <mergeCell ref="D25:F25"/>
    <mergeCell ref="G25:H25"/>
    <mergeCell ref="K25:L25"/>
    <mergeCell ref="G23:I23"/>
    <mergeCell ref="K23:M23"/>
    <mergeCell ref="A6:B6"/>
    <mergeCell ref="A7:B7"/>
    <mergeCell ref="A8:B8"/>
    <mergeCell ref="A9:B9"/>
    <mergeCell ref="A10:B10"/>
    <mergeCell ref="A12:B12"/>
    <mergeCell ref="A13:B13"/>
    <mergeCell ref="A14:B14"/>
    <mergeCell ref="A15:B15"/>
    <mergeCell ref="A16:B16"/>
    <mergeCell ref="G22:M22"/>
    <mergeCell ref="A5:B5"/>
    <mergeCell ref="S5:T5"/>
    <mergeCell ref="A1:V1"/>
    <mergeCell ref="B2:D2"/>
    <mergeCell ref="A3:V3"/>
    <mergeCell ref="A4:C4"/>
    <mergeCell ref="P4:R4"/>
    <mergeCell ref="S4:V4"/>
  </mergeCells>
  <pageMargins left="0.2" right="0.22" top="0.33" bottom="0.2" header="0.18" footer="0.2"/>
  <pageSetup paperSize="5" scale="60" orientation="landscape" r:id="rId1"/>
  <headerFooter alignWithMargins="0">
    <oddFooter>&amp;L&amp;D&amp;R&amp;F&amp;A</oddFooter>
  </headerFooter>
  <drawing r:id="rId2"/>
</worksheet>
</file>

<file path=xl/worksheets/sheet22.xml><?xml version="1.0" encoding="utf-8"?>
<worksheet xmlns="http://schemas.openxmlformats.org/spreadsheetml/2006/main" xmlns:r="http://schemas.openxmlformats.org/officeDocument/2006/relationships">
  <sheetPr>
    <tabColor rgb="FF00B0F0"/>
    <pageSetUpPr fitToPage="1"/>
  </sheetPr>
  <dimension ref="A1:T44"/>
  <sheetViews>
    <sheetView workbookViewId="0">
      <selection activeCell="L36" sqref="L36"/>
    </sheetView>
  </sheetViews>
  <sheetFormatPr defaultRowHeight="12.75"/>
  <cols>
    <col min="1" max="10" width="9.140625" style="191"/>
    <col min="11" max="11" width="5.140625" style="191" customWidth="1"/>
    <col min="12" max="12" width="17.42578125" style="191" customWidth="1"/>
    <col min="13" max="13" width="13.28515625" style="191" customWidth="1"/>
    <col min="14" max="16384" width="9.140625" style="191"/>
  </cols>
  <sheetData>
    <row r="1" spans="1:20" ht="23.25">
      <c r="A1" s="513"/>
      <c r="B1" s="1288"/>
      <c r="C1" s="1288"/>
      <c r="D1" s="1288"/>
      <c r="E1" s="1288"/>
      <c r="F1" s="1288"/>
      <c r="G1" s="1288"/>
      <c r="H1" s="1288"/>
      <c r="I1" s="1288"/>
      <c r="J1" s="1288"/>
      <c r="K1" s="1288"/>
      <c r="L1" s="1288"/>
      <c r="M1" s="514"/>
      <c r="N1" s="515"/>
      <c r="O1" s="190"/>
      <c r="P1" s="190"/>
      <c r="Q1" s="190"/>
      <c r="R1" s="190"/>
      <c r="S1" s="190"/>
      <c r="T1" s="190"/>
    </row>
    <row r="2" spans="1:20">
      <c r="A2" s="516"/>
      <c r="B2" s="505"/>
      <c r="C2" s="505"/>
      <c r="D2" s="505"/>
      <c r="E2" s="505"/>
      <c r="F2" s="505"/>
      <c r="G2" s="505"/>
      <c r="H2" s="505"/>
      <c r="I2" s="505"/>
      <c r="J2" s="505"/>
      <c r="K2" s="505"/>
      <c r="L2" s="505"/>
      <c r="M2" s="505"/>
      <c r="N2" s="517"/>
      <c r="O2" s="190"/>
      <c r="P2" s="190"/>
      <c r="Q2" s="190"/>
      <c r="R2" s="190"/>
      <c r="S2" s="190"/>
      <c r="T2" s="190"/>
    </row>
    <row r="3" spans="1:20">
      <c r="A3" s="516"/>
      <c r="B3" s="505"/>
      <c r="C3" s="505"/>
      <c r="D3" s="505"/>
      <c r="E3" s="505"/>
      <c r="F3" s="505"/>
      <c r="G3" s="505"/>
      <c r="H3" s="505"/>
      <c r="I3" s="505"/>
      <c r="J3" s="505"/>
      <c r="K3" s="505"/>
      <c r="L3" s="505"/>
      <c r="M3" s="505"/>
      <c r="N3" s="517"/>
      <c r="O3" s="190"/>
      <c r="P3" s="190"/>
      <c r="Q3" s="190"/>
      <c r="R3" s="190"/>
      <c r="S3" s="190"/>
      <c r="T3" s="190"/>
    </row>
    <row r="4" spans="1:20">
      <c r="A4" s="516"/>
      <c r="B4" s="505"/>
      <c r="C4" s="505"/>
      <c r="D4" s="505"/>
      <c r="E4" s="505"/>
      <c r="F4" s="505"/>
      <c r="G4" s="505"/>
      <c r="H4" s="505"/>
      <c r="I4" s="505"/>
      <c r="J4" s="505"/>
      <c r="K4" s="505"/>
      <c r="L4" s="505"/>
      <c r="M4" s="505"/>
      <c r="N4" s="517"/>
      <c r="O4" s="190"/>
      <c r="P4" s="190"/>
      <c r="Q4" s="190"/>
      <c r="R4" s="190"/>
      <c r="S4" s="190"/>
      <c r="T4" s="190"/>
    </row>
    <row r="5" spans="1:20">
      <c r="A5" s="516"/>
      <c r="B5" s="505"/>
      <c r="C5" s="505"/>
      <c r="D5" s="505"/>
      <c r="E5" s="505"/>
      <c r="F5" s="505"/>
      <c r="G5" s="505"/>
      <c r="H5" s="505"/>
      <c r="I5" s="505"/>
      <c r="J5" s="505"/>
      <c r="K5" s="505"/>
      <c r="L5" s="505"/>
      <c r="M5" s="505"/>
      <c r="N5" s="517"/>
      <c r="O5" s="190"/>
      <c r="P5" s="190"/>
      <c r="Q5" s="190"/>
      <c r="R5" s="190"/>
      <c r="S5" s="190"/>
      <c r="T5" s="190"/>
    </row>
    <row r="6" spans="1:20">
      <c r="A6" s="516"/>
      <c r="B6" s="505"/>
      <c r="C6" s="505"/>
      <c r="D6" s="505"/>
      <c r="E6" s="505"/>
      <c r="F6" s="505"/>
      <c r="G6" s="505"/>
      <c r="H6" s="505"/>
      <c r="I6" s="505"/>
      <c r="J6" s="505"/>
      <c r="K6" s="505"/>
      <c r="L6" s="505"/>
      <c r="M6" s="505"/>
      <c r="N6" s="517"/>
      <c r="O6" s="190"/>
      <c r="P6" s="190"/>
      <c r="Q6" s="190"/>
      <c r="R6" s="190"/>
      <c r="S6" s="190"/>
      <c r="T6" s="190"/>
    </row>
    <row r="7" spans="1:20">
      <c r="A7" s="516"/>
      <c r="B7" s="505"/>
      <c r="C7" s="505"/>
      <c r="D7" s="505"/>
      <c r="E7" s="505"/>
      <c r="F7" s="505"/>
      <c r="G7" s="505"/>
      <c r="H7" s="505"/>
      <c r="I7" s="505"/>
      <c r="J7" s="505"/>
      <c r="K7" s="505"/>
      <c r="L7" s="505"/>
      <c r="M7" s="505"/>
      <c r="N7" s="517"/>
      <c r="O7" s="190"/>
      <c r="P7" s="190"/>
      <c r="Q7" s="190"/>
      <c r="R7" s="190"/>
      <c r="S7" s="190"/>
      <c r="T7" s="190"/>
    </row>
    <row r="8" spans="1:20">
      <c r="A8" s="516"/>
      <c r="B8" s="505"/>
      <c r="C8" s="505"/>
      <c r="D8" s="505"/>
      <c r="E8" s="505"/>
      <c r="F8" s="505"/>
      <c r="G8" s="505"/>
      <c r="H8" s="505"/>
      <c r="I8" s="505"/>
      <c r="J8" s="505"/>
      <c r="K8" s="505"/>
      <c r="L8" s="505"/>
      <c r="M8" s="505"/>
      <c r="N8" s="517"/>
      <c r="O8" s="190"/>
      <c r="P8" s="190"/>
      <c r="Q8" s="190"/>
      <c r="R8" s="190"/>
      <c r="S8" s="190"/>
      <c r="T8" s="190"/>
    </row>
    <row r="9" spans="1:20">
      <c r="A9" s="516"/>
      <c r="B9" s="505"/>
      <c r="C9" s="505"/>
      <c r="D9" s="505"/>
      <c r="E9" s="505"/>
      <c r="F9" s="505"/>
      <c r="G9" s="505"/>
      <c r="H9" s="505"/>
      <c r="I9" s="505"/>
      <c r="J9" s="505"/>
      <c r="K9" s="505"/>
      <c r="L9" s="505"/>
      <c r="M9" s="505"/>
      <c r="N9" s="517"/>
      <c r="O9" s="190"/>
      <c r="P9" s="190"/>
      <c r="Q9" s="190"/>
      <c r="R9" s="190"/>
      <c r="S9" s="190"/>
      <c r="T9" s="190"/>
    </row>
    <row r="10" spans="1:20">
      <c r="A10" s="516"/>
      <c r="B10" s="505"/>
      <c r="C10" s="505"/>
      <c r="D10" s="505"/>
      <c r="E10" s="505"/>
      <c r="F10" s="505"/>
      <c r="G10" s="505"/>
      <c r="H10" s="505"/>
      <c r="I10" s="505"/>
      <c r="J10" s="505"/>
      <c r="K10" s="505"/>
      <c r="L10" s="505"/>
      <c r="M10" s="505"/>
      <c r="N10" s="517"/>
      <c r="O10" s="190"/>
      <c r="P10" s="190"/>
      <c r="Q10" s="190"/>
      <c r="R10" s="190"/>
      <c r="S10" s="190"/>
      <c r="T10" s="190"/>
    </row>
    <row r="11" spans="1:20">
      <c r="A11" s="516"/>
      <c r="B11" s="505"/>
      <c r="C11" s="505"/>
      <c r="D11" s="505"/>
      <c r="E11" s="505"/>
      <c r="F11" s="505"/>
      <c r="G11" s="505"/>
      <c r="H11" s="505"/>
      <c r="I11" s="505"/>
      <c r="J11" s="505"/>
      <c r="K11" s="505"/>
      <c r="L11" s="505"/>
      <c r="M11" s="505"/>
      <c r="N11" s="517"/>
      <c r="O11" s="190"/>
      <c r="P11" s="190"/>
      <c r="Q11" s="190"/>
      <c r="R11" s="190"/>
      <c r="S11" s="190"/>
      <c r="T11" s="190"/>
    </row>
    <row r="12" spans="1:20" ht="18">
      <c r="A12" s="516"/>
      <c r="B12" s="505"/>
      <c r="C12" s="505"/>
      <c r="D12" s="505"/>
      <c r="E12" s="505"/>
      <c r="F12" s="505"/>
      <c r="G12" s="505"/>
      <c r="H12" s="505"/>
      <c r="I12" s="505"/>
      <c r="J12" s="505"/>
      <c r="K12" s="505"/>
      <c r="L12" s="506">
        <f>'5 PILLARS CURRENT'!K6</f>
        <v>0</v>
      </c>
      <c r="M12" s="507"/>
      <c r="N12" s="518"/>
      <c r="O12" s="192"/>
      <c r="P12" s="190"/>
      <c r="Q12" s="190"/>
      <c r="R12" s="190"/>
      <c r="S12" s="190"/>
      <c r="T12" s="190"/>
    </row>
    <row r="13" spans="1:20" ht="18">
      <c r="A13" s="516"/>
      <c r="B13" s="505"/>
      <c r="C13" s="505"/>
      <c r="D13" s="505"/>
      <c r="E13" s="505"/>
      <c r="F13" s="505"/>
      <c r="G13" s="505"/>
      <c r="H13" s="505"/>
      <c r="I13" s="505"/>
      <c r="J13" s="505"/>
      <c r="K13" s="505"/>
      <c r="L13" s="506">
        <v>0</v>
      </c>
      <c r="M13" s="508"/>
      <c r="N13" s="519"/>
      <c r="O13" s="193"/>
      <c r="P13" s="190"/>
      <c r="Q13" s="190"/>
      <c r="R13" s="190"/>
      <c r="S13" s="190"/>
      <c r="T13" s="190"/>
    </row>
    <row r="14" spans="1:20" ht="18.75" thickBot="1">
      <c r="A14" s="516"/>
      <c r="B14" s="505"/>
      <c r="C14" s="505"/>
      <c r="D14" s="505"/>
      <c r="E14" s="505"/>
      <c r="F14" s="505"/>
      <c r="G14" s="505"/>
      <c r="H14" s="505"/>
      <c r="I14" s="505"/>
      <c r="J14" s="505"/>
      <c r="K14" s="505"/>
      <c r="L14" s="509">
        <f>SUM(L12:L13)</f>
        <v>0</v>
      </c>
      <c r="M14" s="510" t="e">
        <f>ROUND(L14/$L$42,2)</f>
        <v>#REF!</v>
      </c>
      <c r="N14" s="519"/>
      <c r="O14" s="193"/>
      <c r="P14" s="190"/>
      <c r="Q14" s="190"/>
      <c r="R14" s="190"/>
      <c r="S14" s="190"/>
      <c r="T14" s="190"/>
    </row>
    <row r="15" spans="1:20" ht="18.75" thickTop="1">
      <c r="A15" s="516"/>
      <c r="B15" s="505"/>
      <c r="C15" s="505"/>
      <c r="D15" s="505"/>
      <c r="E15" s="505"/>
      <c r="F15" s="505"/>
      <c r="G15" s="505"/>
      <c r="H15" s="505"/>
      <c r="I15" s="505"/>
      <c r="J15" s="505"/>
      <c r="K15" s="505"/>
      <c r="L15" s="506"/>
      <c r="M15" s="508"/>
      <c r="N15" s="519"/>
      <c r="O15" s="193"/>
      <c r="P15" s="190"/>
      <c r="Q15" s="190"/>
      <c r="R15" s="190"/>
      <c r="S15" s="190"/>
      <c r="T15" s="190"/>
    </row>
    <row r="16" spans="1:20" ht="18">
      <c r="A16" s="516"/>
      <c r="B16" s="505"/>
      <c r="C16" s="505"/>
      <c r="D16" s="505"/>
      <c r="E16" s="505"/>
      <c r="F16" s="505"/>
      <c r="G16" s="505"/>
      <c r="H16" s="505"/>
      <c r="I16" s="505"/>
      <c r="J16" s="505"/>
      <c r="K16" s="505"/>
      <c r="L16" s="506"/>
      <c r="M16" s="508"/>
      <c r="N16" s="519"/>
      <c r="O16" s="193"/>
      <c r="P16" s="190"/>
      <c r="Q16" s="190"/>
      <c r="R16" s="190"/>
      <c r="S16" s="190"/>
      <c r="T16" s="190"/>
    </row>
    <row r="17" spans="1:20" ht="18">
      <c r="A17" s="516"/>
      <c r="B17" s="505"/>
      <c r="C17" s="505"/>
      <c r="D17" s="505"/>
      <c r="E17" s="505"/>
      <c r="F17" s="505"/>
      <c r="G17" s="505"/>
      <c r="H17" s="505"/>
      <c r="I17" s="505"/>
      <c r="J17" s="505"/>
      <c r="K17" s="505"/>
      <c r="L17" s="506">
        <f>'5 PILLARS CURRENT'!K5</f>
        <v>0</v>
      </c>
      <c r="M17" s="508"/>
      <c r="N17" s="519"/>
      <c r="O17" s="193"/>
      <c r="P17" s="190"/>
      <c r="Q17" s="190"/>
      <c r="R17" s="190"/>
      <c r="S17" s="190"/>
      <c r="T17" s="190"/>
    </row>
    <row r="18" spans="1:20" ht="18">
      <c r="A18" s="516"/>
      <c r="B18" s="505"/>
      <c r="C18" s="505"/>
      <c r="D18" s="505"/>
      <c r="E18" s="505"/>
      <c r="F18" s="505"/>
      <c r="G18" s="505"/>
      <c r="H18" s="505"/>
      <c r="I18" s="505"/>
      <c r="J18" s="505"/>
      <c r="K18" s="505"/>
      <c r="L18" s="506"/>
      <c r="M18" s="508"/>
      <c r="N18" s="519"/>
      <c r="O18" s="193"/>
      <c r="P18" s="190"/>
      <c r="Q18" s="190"/>
      <c r="R18" s="190"/>
      <c r="S18" s="190"/>
      <c r="T18" s="190"/>
    </row>
    <row r="19" spans="1:20" ht="18">
      <c r="A19" s="516"/>
      <c r="B19" s="505"/>
      <c r="C19" s="505"/>
      <c r="D19" s="505"/>
      <c r="E19" s="505"/>
      <c r="F19" s="505"/>
      <c r="G19" s="505"/>
      <c r="H19" s="505"/>
      <c r="I19" s="505"/>
      <c r="J19" s="505"/>
      <c r="K19" s="505"/>
      <c r="L19" s="506"/>
      <c r="M19" s="508"/>
      <c r="N19" s="519"/>
      <c r="O19" s="193"/>
      <c r="P19" s="190"/>
      <c r="Q19" s="190"/>
      <c r="R19" s="190"/>
      <c r="S19" s="190"/>
      <c r="T19" s="190"/>
    </row>
    <row r="20" spans="1:20" ht="18.75" thickBot="1">
      <c r="A20" s="516"/>
      <c r="B20" s="505"/>
      <c r="C20" s="505"/>
      <c r="D20" s="505"/>
      <c r="E20" s="505"/>
      <c r="F20" s="505"/>
      <c r="G20" s="505"/>
      <c r="H20" s="505"/>
      <c r="I20" s="505"/>
      <c r="J20" s="505"/>
      <c r="K20" s="505"/>
      <c r="L20" s="509">
        <f>SUM(L17:L19)</f>
        <v>0</v>
      </c>
      <c r="M20" s="510" t="e">
        <f>ROUND(L20/$L$42,2)</f>
        <v>#REF!</v>
      </c>
      <c r="N20" s="519"/>
      <c r="O20" s="193"/>
      <c r="P20" s="190"/>
      <c r="Q20" s="190"/>
      <c r="R20" s="190"/>
      <c r="S20" s="190"/>
      <c r="T20" s="190"/>
    </row>
    <row r="21" spans="1:20" ht="18.75" thickTop="1">
      <c r="A21" s="516"/>
      <c r="B21" s="505"/>
      <c r="C21" s="505"/>
      <c r="D21" s="505"/>
      <c r="E21" s="505"/>
      <c r="F21" s="505"/>
      <c r="G21" s="505"/>
      <c r="H21" s="505"/>
      <c r="I21" s="505"/>
      <c r="J21" s="505"/>
      <c r="K21" s="505"/>
      <c r="L21" s="508"/>
      <c r="M21" s="508"/>
      <c r="N21" s="519"/>
      <c r="O21" s="193"/>
      <c r="P21" s="190"/>
      <c r="Q21" s="190"/>
      <c r="R21" s="190"/>
      <c r="S21" s="190"/>
      <c r="T21" s="190"/>
    </row>
    <row r="22" spans="1:20" ht="18">
      <c r="A22" s="516"/>
      <c r="B22" s="505"/>
      <c r="C22" s="505"/>
      <c r="D22" s="505"/>
      <c r="E22" s="505"/>
      <c r="F22" s="505"/>
      <c r="G22" s="505"/>
      <c r="H22" s="505"/>
      <c r="I22" s="505"/>
      <c r="J22" s="505"/>
      <c r="K22" s="505"/>
      <c r="L22" s="508"/>
      <c r="M22" s="508"/>
      <c r="N22" s="519"/>
      <c r="O22" s="193"/>
      <c r="P22" s="190"/>
      <c r="Q22" s="190"/>
      <c r="R22" s="190"/>
      <c r="S22" s="190"/>
      <c r="T22" s="190"/>
    </row>
    <row r="23" spans="1:20" ht="18">
      <c r="A23" s="516"/>
      <c r="B23" s="505"/>
      <c r="C23" s="505"/>
      <c r="D23" s="505"/>
      <c r="E23" s="505"/>
      <c r="F23" s="505"/>
      <c r="G23" s="505"/>
      <c r="H23" s="505"/>
      <c r="I23" s="505"/>
      <c r="J23" s="505"/>
      <c r="K23" s="505"/>
      <c r="L23" s="506"/>
      <c r="M23" s="507"/>
      <c r="N23" s="518"/>
      <c r="O23" s="193"/>
      <c r="P23" s="190"/>
      <c r="Q23" s="190"/>
      <c r="R23" s="190"/>
      <c r="S23" s="190"/>
      <c r="T23" s="190"/>
    </row>
    <row r="24" spans="1:20" ht="18">
      <c r="A24" s="516"/>
      <c r="B24" s="505"/>
      <c r="C24" s="505"/>
      <c r="D24" s="505"/>
      <c r="E24" s="505"/>
      <c r="F24" s="505"/>
      <c r="G24" s="505"/>
      <c r="H24" s="505"/>
      <c r="I24" s="505"/>
      <c r="J24" s="505"/>
      <c r="K24" s="505"/>
      <c r="L24" s="506"/>
      <c r="M24" s="507"/>
      <c r="N24" s="518"/>
      <c r="O24" s="193"/>
      <c r="P24" s="190"/>
      <c r="Q24" s="190"/>
      <c r="R24" s="190"/>
      <c r="S24" s="190"/>
      <c r="T24" s="190"/>
    </row>
    <row r="25" spans="1:20" ht="18">
      <c r="A25" s="516"/>
      <c r="B25" s="505"/>
      <c r="C25" s="505"/>
      <c r="D25" s="505"/>
      <c r="E25" s="505"/>
      <c r="F25" s="505"/>
      <c r="G25" s="505"/>
      <c r="H25" s="505"/>
      <c r="I25" s="505"/>
      <c r="J25" s="505"/>
      <c r="K25" s="505"/>
      <c r="L25" s="506">
        <f>'5 PILLARS CURRENT'!O5+'5 PILLARS CURRENT'!G15</f>
        <v>60000</v>
      </c>
      <c r="M25" s="507"/>
      <c r="N25" s="518"/>
      <c r="O25" s="193"/>
      <c r="P25" s="190"/>
      <c r="Q25" s="190"/>
      <c r="R25" s="190"/>
      <c r="S25" s="190"/>
      <c r="T25" s="190"/>
    </row>
    <row r="26" spans="1:20" ht="18">
      <c r="A26" s="516"/>
      <c r="B26" s="505"/>
      <c r="C26" s="505"/>
      <c r="D26" s="505"/>
      <c r="E26" s="505"/>
      <c r="F26" s="505"/>
      <c r="G26" s="505"/>
      <c r="H26" s="505"/>
      <c r="I26" s="505"/>
      <c r="J26" s="505"/>
      <c r="K26" s="505"/>
      <c r="L26" s="506">
        <f>'5 PILLARS CURRENT'!C10</f>
        <v>0</v>
      </c>
      <c r="M26" s="507"/>
      <c r="N26" s="518"/>
      <c r="O26" s="192"/>
      <c r="P26" s="190"/>
      <c r="Q26" s="190"/>
      <c r="R26" s="190"/>
      <c r="S26" s="190"/>
      <c r="T26" s="190"/>
    </row>
    <row r="27" spans="1:20" ht="18">
      <c r="A27" s="516"/>
      <c r="B27" s="505"/>
      <c r="C27" s="505"/>
      <c r="D27" s="505"/>
      <c r="E27" s="505"/>
      <c r="F27" s="505"/>
      <c r="G27" s="505"/>
      <c r="H27" s="505"/>
      <c r="I27" s="505"/>
      <c r="J27" s="505"/>
      <c r="K27" s="505"/>
      <c r="L27" s="506">
        <f>'5 PILLARS CURRENT'!O5</f>
        <v>0</v>
      </c>
      <c r="M27" s="508"/>
      <c r="N27" s="519"/>
      <c r="O27" s="193"/>
      <c r="P27" s="190"/>
      <c r="Q27" s="190"/>
      <c r="R27" s="190"/>
      <c r="S27" s="190"/>
      <c r="T27" s="190"/>
    </row>
    <row r="28" spans="1:20" ht="18">
      <c r="A28" s="516"/>
      <c r="B28" s="505"/>
      <c r="C28" s="505"/>
      <c r="D28" s="505"/>
      <c r="E28" s="505"/>
      <c r="F28" s="505"/>
      <c r="G28" s="505"/>
      <c r="H28" s="505"/>
      <c r="I28" s="505"/>
      <c r="J28" s="505"/>
      <c r="K28" s="505"/>
      <c r="L28" s="506"/>
      <c r="M28" s="508"/>
      <c r="N28" s="519"/>
      <c r="O28" s="193"/>
      <c r="P28" s="190"/>
      <c r="Q28" s="190"/>
      <c r="R28" s="190"/>
      <c r="S28" s="190"/>
      <c r="T28" s="190"/>
    </row>
    <row r="29" spans="1:20" ht="18">
      <c r="A29" s="516"/>
      <c r="B29" s="505"/>
      <c r="C29" s="505"/>
      <c r="D29" s="505"/>
      <c r="E29" s="505"/>
      <c r="F29" s="505"/>
      <c r="G29" s="505"/>
      <c r="H29" s="505"/>
      <c r="I29" s="505"/>
      <c r="J29" s="505"/>
      <c r="K29" s="505"/>
      <c r="L29" s="506"/>
      <c r="M29" s="508"/>
      <c r="N29" s="519"/>
      <c r="O29" s="193"/>
      <c r="P29" s="190"/>
      <c r="Q29" s="190"/>
      <c r="R29" s="190"/>
      <c r="S29" s="190"/>
      <c r="T29" s="190"/>
    </row>
    <row r="30" spans="1:20" ht="18.75" thickBot="1">
      <c r="A30" s="516"/>
      <c r="B30" s="505"/>
      <c r="C30" s="505"/>
      <c r="D30" s="505"/>
      <c r="E30" s="505"/>
      <c r="F30" s="505"/>
      <c r="G30" s="505"/>
      <c r="H30" s="505"/>
      <c r="I30" s="505"/>
      <c r="J30" s="505"/>
      <c r="K30" s="505"/>
      <c r="L30" s="509">
        <f>SUM(L23:L29)</f>
        <v>60000</v>
      </c>
      <c r="M30" s="510" t="e">
        <f>ROUND(L30/$L$42,2)</f>
        <v>#REF!</v>
      </c>
      <c r="N30" s="519"/>
      <c r="O30" s="193"/>
      <c r="P30" s="190"/>
      <c r="Q30" s="190"/>
      <c r="R30" s="190"/>
      <c r="S30" s="190"/>
      <c r="T30" s="190"/>
    </row>
    <row r="31" spans="1:20" ht="18.75" thickTop="1">
      <c r="A31" s="516"/>
      <c r="B31" s="505"/>
      <c r="C31" s="505"/>
      <c r="D31" s="505"/>
      <c r="E31" s="505"/>
      <c r="F31" s="505"/>
      <c r="G31" s="505"/>
      <c r="H31" s="505"/>
      <c r="I31" s="505"/>
      <c r="J31" s="505"/>
      <c r="K31" s="505"/>
      <c r="L31" s="508"/>
      <c r="M31" s="508"/>
      <c r="N31" s="519"/>
      <c r="O31" s="193"/>
      <c r="P31" s="190"/>
      <c r="Q31" s="190"/>
      <c r="R31" s="190"/>
      <c r="S31" s="190"/>
      <c r="T31" s="190"/>
    </row>
    <row r="32" spans="1:20" ht="18">
      <c r="A32" s="516"/>
      <c r="B32" s="505"/>
      <c r="C32" s="505"/>
      <c r="D32" s="505"/>
      <c r="E32" s="505"/>
      <c r="F32" s="505"/>
      <c r="G32" s="505"/>
      <c r="H32" s="505"/>
      <c r="I32" s="505"/>
      <c r="J32" s="505"/>
      <c r="K32" s="505"/>
      <c r="L32" s="506"/>
      <c r="M32" s="508"/>
      <c r="N32" s="519"/>
      <c r="O32" s="193"/>
      <c r="P32" s="190"/>
      <c r="Q32" s="190"/>
      <c r="R32" s="1289"/>
      <c r="S32" s="1289"/>
      <c r="T32" s="190"/>
    </row>
    <row r="33" spans="1:20" ht="18">
      <c r="A33" s="516"/>
      <c r="B33" s="505"/>
      <c r="C33" s="505"/>
      <c r="D33" s="505"/>
      <c r="E33" s="505"/>
      <c r="F33" s="505"/>
      <c r="G33" s="505"/>
      <c r="H33" s="505"/>
      <c r="I33" s="505"/>
      <c r="J33" s="505"/>
      <c r="K33" s="505"/>
      <c r="L33" s="506"/>
      <c r="M33" s="505"/>
      <c r="N33" s="519"/>
      <c r="O33" s="193"/>
      <c r="P33" s="190"/>
      <c r="Q33" s="190"/>
      <c r="R33" s="1289"/>
      <c r="S33" s="1289"/>
      <c r="T33" s="190"/>
    </row>
    <row r="34" spans="1:20" ht="18">
      <c r="A34" s="516"/>
      <c r="B34" s="505"/>
      <c r="C34" s="505"/>
      <c r="D34" s="505"/>
      <c r="E34" s="505"/>
      <c r="F34" s="505"/>
      <c r="G34" s="505"/>
      <c r="H34" s="505"/>
      <c r="I34" s="505"/>
      <c r="J34" s="505"/>
      <c r="K34" s="505"/>
      <c r="L34" s="506"/>
      <c r="M34" s="511"/>
      <c r="N34" s="519"/>
      <c r="O34" s="193"/>
      <c r="P34" s="190"/>
      <c r="Q34" s="190"/>
      <c r="R34" s="190"/>
      <c r="S34" s="190"/>
      <c r="T34" s="190"/>
    </row>
    <row r="35" spans="1:20" ht="18">
      <c r="A35" s="516"/>
      <c r="B35" s="505"/>
      <c r="C35" s="505"/>
      <c r="D35" s="505"/>
      <c r="E35" s="505"/>
      <c r="F35" s="505"/>
      <c r="G35" s="505"/>
      <c r="H35" s="505"/>
      <c r="I35" s="505"/>
      <c r="J35" s="505"/>
      <c r="K35" s="505"/>
      <c r="L35" s="506"/>
      <c r="M35" s="508"/>
      <c r="N35" s="519"/>
      <c r="O35" s="193"/>
      <c r="P35" s="190"/>
      <c r="Q35" s="190"/>
      <c r="R35" s="190"/>
      <c r="S35" s="190"/>
      <c r="T35" s="190"/>
    </row>
    <row r="36" spans="1:20" ht="18">
      <c r="A36" s="516"/>
      <c r="B36" s="505"/>
      <c r="C36" s="505"/>
      <c r="D36" s="505"/>
      <c r="E36" s="505"/>
      <c r="F36" s="505"/>
      <c r="G36" s="505"/>
      <c r="H36" s="505"/>
      <c r="I36" s="505"/>
      <c r="J36" s="505"/>
      <c r="K36" s="505"/>
      <c r="L36" s="506" t="e">
        <f>SUM('Asset Worksheet'!#REF!)</f>
        <v>#REF!</v>
      </c>
      <c r="M36" s="512"/>
      <c r="N36" s="519"/>
      <c r="O36" s="193"/>
      <c r="P36" s="190"/>
      <c r="Q36" s="190"/>
      <c r="R36" s="190"/>
      <c r="S36" s="190"/>
      <c r="T36" s="190"/>
    </row>
    <row r="37" spans="1:20" ht="18">
      <c r="A37" s="516"/>
      <c r="B37" s="505"/>
      <c r="C37" s="505"/>
      <c r="D37" s="505"/>
      <c r="E37" s="505"/>
      <c r="F37" s="505"/>
      <c r="G37" s="505"/>
      <c r="H37" s="505"/>
      <c r="I37" s="505"/>
      <c r="J37" s="505"/>
      <c r="K37" s="505"/>
      <c r="L37" s="506">
        <f>'5 PILLARS CURRENT'!M24</f>
        <v>0</v>
      </c>
      <c r="M37" s="508"/>
      <c r="N37" s="519"/>
      <c r="O37" s="193"/>
      <c r="P37" s="190"/>
      <c r="Q37" s="190"/>
      <c r="R37" s="190"/>
      <c r="S37" s="190"/>
      <c r="T37" s="190"/>
    </row>
    <row r="38" spans="1:20" ht="18">
      <c r="A38" s="516"/>
      <c r="B38" s="505"/>
      <c r="C38" s="505"/>
      <c r="D38" s="505"/>
      <c r="E38" s="505"/>
      <c r="F38" s="505"/>
      <c r="G38" s="505"/>
      <c r="H38" s="505"/>
      <c r="I38" s="505"/>
      <c r="J38" s="505"/>
      <c r="K38" s="505"/>
      <c r="L38" s="506"/>
      <c r="M38" s="508"/>
      <c r="N38" s="519"/>
      <c r="O38" s="193"/>
      <c r="P38" s="190"/>
      <c r="Q38" s="190"/>
      <c r="R38" s="190"/>
      <c r="S38" s="190"/>
      <c r="T38" s="190"/>
    </row>
    <row r="39" spans="1:20" ht="18">
      <c r="A39" s="516"/>
      <c r="B39" s="505"/>
      <c r="C39" s="505"/>
      <c r="D39" s="505"/>
      <c r="E39" s="505"/>
      <c r="F39" s="505"/>
      <c r="G39" s="505"/>
      <c r="H39" s="505"/>
      <c r="I39" s="505"/>
      <c r="J39" s="505"/>
      <c r="K39" s="505"/>
      <c r="L39" s="506">
        <v>0</v>
      </c>
      <c r="M39" s="508" t="s">
        <v>470</v>
      </c>
      <c r="N39" s="519"/>
      <c r="O39" s="193"/>
      <c r="P39" s="190"/>
      <c r="Q39" s="190"/>
      <c r="R39" s="190"/>
      <c r="S39" s="190"/>
      <c r="T39" s="190"/>
    </row>
    <row r="40" spans="1:20" ht="18.75" thickBot="1">
      <c r="A40" s="516"/>
      <c r="B40" s="505"/>
      <c r="C40" s="505"/>
      <c r="D40" s="505"/>
      <c r="E40" s="505"/>
      <c r="F40" s="505"/>
      <c r="G40" s="505"/>
      <c r="H40" s="505"/>
      <c r="I40" s="505"/>
      <c r="J40" s="505"/>
      <c r="K40" s="505"/>
      <c r="L40" s="509" t="e">
        <f>SUM(L32:L39)</f>
        <v>#REF!</v>
      </c>
      <c r="M40" s="510" t="e">
        <f>ROUND(L40/$L$42,2)</f>
        <v>#REF!</v>
      </c>
      <c r="N40" s="517"/>
      <c r="O40" s="190"/>
      <c r="P40" s="190"/>
      <c r="Q40" s="190"/>
      <c r="R40" s="190"/>
      <c r="S40" s="190"/>
      <c r="T40" s="190"/>
    </row>
    <row r="41" spans="1:20" ht="13.5" thickTop="1">
      <c r="A41" s="516"/>
      <c r="B41" s="505"/>
      <c r="C41" s="505"/>
      <c r="D41" s="505"/>
      <c r="E41" s="505"/>
      <c r="F41" s="505"/>
      <c r="G41" s="505"/>
      <c r="H41" s="505"/>
      <c r="I41" s="505"/>
      <c r="J41" s="505"/>
      <c r="K41" s="505"/>
      <c r="L41" s="505"/>
      <c r="M41" s="505"/>
      <c r="N41" s="517"/>
      <c r="O41" s="190"/>
      <c r="P41" s="190"/>
      <c r="Q41" s="190"/>
      <c r="R41" s="190"/>
      <c r="S41" s="190"/>
      <c r="T41" s="190"/>
    </row>
    <row r="42" spans="1:20" ht="18.75" thickBot="1">
      <c r="A42" s="516"/>
      <c r="B42" s="505"/>
      <c r="C42" s="505"/>
      <c r="D42" s="505"/>
      <c r="E42" s="505"/>
      <c r="F42" s="505"/>
      <c r="G42" s="505"/>
      <c r="H42" s="505"/>
      <c r="I42" s="505"/>
      <c r="J42" s="505"/>
      <c r="K42" s="505"/>
      <c r="L42" s="509" t="e">
        <f>L40+L30+L20+L14</f>
        <v>#REF!</v>
      </c>
      <c r="M42" s="505"/>
      <c r="N42" s="517"/>
      <c r="O42" s="190"/>
      <c r="P42" s="190"/>
      <c r="Q42" s="190"/>
      <c r="R42" s="190"/>
      <c r="S42" s="190"/>
      <c r="T42" s="190"/>
    </row>
    <row r="43" spans="1:20" ht="13.5" thickTop="1">
      <c r="A43" s="520"/>
      <c r="B43" s="521"/>
      <c r="C43" s="521"/>
      <c r="D43" s="521"/>
      <c r="E43" s="521"/>
      <c r="F43" s="521"/>
      <c r="G43" s="521"/>
      <c r="H43" s="521"/>
      <c r="I43" s="521"/>
      <c r="J43" s="521"/>
      <c r="K43" s="521"/>
      <c r="L43" s="521"/>
      <c r="M43" s="521"/>
      <c r="N43" s="522"/>
    </row>
    <row r="44" spans="1:20" ht="13.5" thickBot="1">
      <c r="A44" s="523"/>
      <c r="B44" s="524"/>
      <c r="C44" s="524"/>
      <c r="D44" s="524"/>
      <c r="E44" s="524"/>
      <c r="F44" s="524"/>
      <c r="G44" s="524"/>
      <c r="H44" s="524"/>
      <c r="I44" s="524"/>
      <c r="J44" s="524"/>
      <c r="K44" s="524"/>
      <c r="L44" s="524"/>
      <c r="M44" s="524"/>
      <c r="N44" s="525"/>
    </row>
  </sheetData>
  <mergeCells count="3">
    <mergeCell ref="B1:L1"/>
    <mergeCell ref="R32:S32"/>
    <mergeCell ref="R33:S33"/>
  </mergeCells>
  <pageMargins left="0.7" right="0.7" top="0.75" bottom="0.75" header="0.3" footer="0.3"/>
  <pageSetup scale="74" fitToHeight="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sheetPr>
    <tabColor rgb="FF7030A0"/>
    <pageSetUpPr fitToPage="1"/>
  </sheetPr>
  <dimension ref="A1:G203"/>
  <sheetViews>
    <sheetView workbookViewId="0">
      <selection activeCell="E202" sqref="E202"/>
    </sheetView>
  </sheetViews>
  <sheetFormatPr defaultColWidth="8.85546875" defaultRowHeight="15"/>
  <cols>
    <col min="1" max="1" width="4.5703125" style="62" customWidth="1"/>
    <col min="2" max="2" width="23.7109375" style="66" customWidth="1"/>
    <col min="3" max="3" width="30" style="30" customWidth="1"/>
    <col min="4" max="4" width="4.5703125" style="80" customWidth="1"/>
    <col min="5" max="5" width="23.85546875" style="66" customWidth="1"/>
    <col min="6" max="6" width="30" style="30" customWidth="1"/>
    <col min="7" max="7" width="5" style="80" customWidth="1"/>
    <col min="8" max="8" width="8.85546875" style="30"/>
    <col min="9" max="9" width="18.42578125" style="30" customWidth="1"/>
    <col min="10" max="16384" width="8.85546875" style="30"/>
  </cols>
  <sheetData>
    <row r="1" spans="1:7" ht="57" customHeight="1">
      <c r="A1" s="300"/>
      <c r="B1" s="301"/>
      <c r="C1" s="302" t="s">
        <v>435</v>
      </c>
      <c r="D1" s="302"/>
      <c r="E1" s="302"/>
      <c r="F1" s="302"/>
      <c r="G1" s="303"/>
    </row>
    <row r="2" spans="1:7" ht="19.5" customHeight="1">
      <c r="A2" s="304"/>
      <c r="B2" s="305" t="s">
        <v>127</v>
      </c>
      <c r="C2" s="882">
        <f>'Asset Worksheet'!B3</f>
        <v>0</v>
      </c>
      <c r="D2" s="306"/>
      <c r="E2" s="305"/>
      <c r="F2" s="330"/>
      <c r="G2" s="307"/>
    </row>
    <row r="3" spans="1:7" ht="8.25" customHeight="1" thickBot="1">
      <c r="A3" s="331"/>
      <c r="B3" s="332"/>
      <c r="C3" s="915"/>
      <c r="D3" s="333"/>
      <c r="E3" s="332"/>
      <c r="F3" s="333"/>
      <c r="G3" s="334"/>
    </row>
    <row r="4" spans="1:7" ht="17.25" customHeight="1">
      <c r="A4" s="314"/>
      <c r="B4" s="308" t="s">
        <v>309</v>
      </c>
      <c r="C4" s="308"/>
      <c r="D4" s="324"/>
      <c r="E4" s="308" t="s">
        <v>309</v>
      </c>
      <c r="F4" s="309"/>
      <c r="G4" s="172"/>
    </row>
    <row r="5" spans="1:7" ht="14.25" customHeight="1">
      <c r="A5" s="314"/>
      <c r="B5" s="319" t="s">
        <v>436</v>
      </c>
      <c r="C5" s="174"/>
      <c r="D5" s="174"/>
      <c r="E5" s="319" t="s">
        <v>437</v>
      </c>
      <c r="F5" s="174"/>
      <c r="G5" s="172"/>
    </row>
    <row r="6" spans="1:7" ht="15.75" customHeight="1">
      <c r="A6" s="314"/>
      <c r="B6" s="218" t="s">
        <v>130</v>
      </c>
      <c r="C6" s="769" t="str">
        <f>'Asset Worksheet'!D6</f>
        <v>Client 1</v>
      </c>
      <c r="D6" s="174"/>
      <c r="E6" s="218" t="s">
        <v>130</v>
      </c>
      <c r="F6" s="769" t="str">
        <f>'Asset Worksheet'!K6</f>
        <v>Client 2</v>
      </c>
      <c r="G6" s="172"/>
    </row>
    <row r="7" spans="1:7" ht="15.75" customHeight="1">
      <c r="A7" s="314"/>
      <c r="B7" s="218" t="s">
        <v>131</v>
      </c>
      <c r="C7" s="768">
        <f>'Asset Worksheet'!D8</f>
        <v>0</v>
      </c>
      <c r="D7" s="174"/>
      <c r="E7" s="218" t="s">
        <v>131</v>
      </c>
      <c r="F7" s="768">
        <f>'Asset Worksheet'!K8</f>
        <v>0</v>
      </c>
      <c r="G7" s="172"/>
    </row>
    <row r="8" spans="1:7" ht="15.75" customHeight="1">
      <c r="A8" s="314"/>
      <c r="B8" s="218" t="s">
        <v>310</v>
      </c>
      <c r="C8" s="769"/>
      <c r="D8" s="174"/>
      <c r="E8" s="218" t="s">
        <v>310</v>
      </c>
      <c r="F8" s="769"/>
      <c r="G8" s="172"/>
    </row>
    <row r="9" spans="1:7" ht="15.75" customHeight="1">
      <c r="A9" s="314"/>
      <c r="B9" s="218" t="s">
        <v>434</v>
      </c>
      <c r="C9" s="769"/>
      <c r="D9" s="174"/>
      <c r="E9" s="218" t="s">
        <v>434</v>
      </c>
      <c r="F9" s="769"/>
      <c r="G9" s="172"/>
    </row>
    <row r="10" spans="1:7" ht="15.75" customHeight="1">
      <c r="A10" s="314"/>
      <c r="B10" s="218" t="s">
        <v>311</v>
      </c>
      <c r="C10" s="769"/>
      <c r="D10" s="174"/>
      <c r="E10" s="218" t="s">
        <v>311</v>
      </c>
      <c r="F10" s="769"/>
      <c r="G10" s="172"/>
    </row>
    <row r="11" spans="1:7" ht="15.75" customHeight="1">
      <c r="A11" s="314"/>
      <c r="B11" s="218" t="s">
        <v>312</v>
      </c>
      <c r="C11" s="769"/>
      <c r="D11" s="174"/>
      <c r="E11" s="218" t="s">
        <v>312</v>
      </c>
      <c r="F11" s="769"/>
      <c r="G11" s="172"/>
    </row>
    <row r="12" spans="1:7" ht="15.75" customHeight="1">
      <c r="A12" s="314"/>
      <c r="B12" s="218" t="s">
        <v>313</v>
      </c>
      <c r="C12" s="769"/>
      <c r="D12" s="174"/>
      <c r="E12" s="218" t="s">
        <v>313</v>
      </c>
      <c r="F12" s="769"/>
      <c r="G12" s="172"/>
    </row>
    <row r="13" spans="1:7" ht="15.75" customHeight="1">
      <c r="A13" s="314"/>
      <c r="B13" s="218" t="s">
        <v>314</v>
      </c>
      <c r="C13" s="769"/>
      <c r="D13" s="174"/>
      <c r="E13" s="218" t="s">
        <v>314</v>
      </c>
      <c r="F13" s="769"/>
      <c r="G13" s="172"/>
    </row>
    <row r="14" spans="1:7" ht="15.75" customHeight="1">
      <c r="A14" s="314"/>
      <c r="B14" s="218" t="s">
        <v>315</v>
      </c>
      <c r="C14" s="769"/>
      <c r="D14" s="174"/>
      <c r="E14" s="218" t="s">
        <v>315</v>
      </c>
      <c r="F14" s="769"/>
      <c r="G14" s="172"/>
    </row>
    <row r="15" spans="1:7" ht="15.75" customHeight="1">
      <c r="A15" s="314"/>
      <c r="B15" s="218"/>
      <c r="C15" s="174"/>
      <c r="D15" s="174"/>
      <c r="E15" s="218"/>
      <c r="F15" s="174"/>
      <c r="G15" s="172"/>
    </row>
    <row r="16" spans="1:7" ht="17.25" customHeight="1">
      <c r="A16" s="314"/>
      <c r="B16" s="310" t="s">
        <v>316</v>
      </c>
      <c r="C16" s="311"/>
      <c r="D16" s="325"/>
      <c r="E16" s="310" t="s">
        <v>316</v>
      </c>
      <c r="F16" s="310"/>
      <c r="G16" s="327"/>
    </row>
    <row r="17" spans="1:7">
      <c r="A17" s="314"/>
      <c r="B17" s="218"/>
      <c r="C17" s="174"/>
      <c r="D17" s="174"/>
      <c r="E17" s="218"/>
      <c r="F17" s="174"/>
      <c r="G17" s="172"/>
    </row>
    <row r="18" spans="1:7">
      <c r="A18" s="314"/>
      <c r="B18" s="218" t="s">
        <v>317</v>
      </c>
      <c r="C18" s="79"/>
      <c r="D18" s="174"/>
      <c r="E18" s="218" t="s">
        <v>317</v>
      </c>
      <c r="F18" s="79"/>
      <c r="G18" s="172"/>
    </row>
    <row r="19" spans="1:7">
      <c r="A19" s="314"/>
      <c r="B19" s="218" t="s">
        <v>318</v>
      </c>
      <c r="C19" s="79"/>
      <c r="D19" s="174"/>
      <c r="E19" s="218" t="s">
        <v>318</v>
      </c>
      <c r="F19" s="79"/>
      <c r="G19" s="172"/>
    </row>
    <row r="20" spans="1:7">
      <c r="A20" s="314"/>
      <c r="B20" s="218" t="s">
        <v>310</v>
      </c>
      <c r="C20" s="79"/>
      <c r="D20" s="174"/>
      <c r="E20" s="218" t="s">
        <v>310</v>
      </c>
      <c r="F20" s="79"/>
      <c r="G20" s="172"/>
    </row>
    <row r="21" spans="1:7">
      <c r="A21" s="314"/>
      <c r="B21" s="218" t="s">
        <v>319</v>
      </c>
      <c r="C21" s="79"/>
      <c r="D21" s="174"/>
      <c r="E21" s="218" t="s">
        <v>319</v>
      </c>
      <c r="F21" s="79"/>
      <c r="G21" s="172"/>
    </row>
    <row r="22" spans="1:7">
      <c r="A22" s="314"/>
      <c r="B22" s="218"/>
      <c r="C22" s="79"/>
      <c r="D22" s="174"/>
      <c r="E22" s="218"/>
      <c r="F22" s="79"/>
      <c r="G22" s="172"/>
    </row>
    <row r="23" spans="1:7" ht="30">
      <c r="A23" s="314"/>
      <c r="B23" s="218" t="s">
        <v>158</v>
      </c>
      <c r="C23" s="79"/>
      <c r="D23" s="174"/>
      <c r="E23" s="218" t="s">
        <v>158</v>
      </c>
      <c r="F23" s="79"/>
      <c r="G23" s="172"/>
    </row>
    <row r="24" spans="1:7">
      <c r="A24" s="314"/>
      <c r="B24" s="218" t="s">
        <v>320</v>
      </c>
      <c r="C24" s="79"/>
      <c r="D24" s="174"/>
      <c r="E24" s="218" t="s">
        <v>320</v>
      </c>
      <c r="F24" s="79"/>
      <c r="G24" s="172"/>
    </row>
    <row r="25" spans="1:7">
      <c r="A25" s="314"/>
      <c r="B25" s="218"/>
      <c r="C25" s="174"/>
      <c r="D25" s="174"/>
      <c r="E25" s="218"/>
      <c r="F25" s="174"/>
      <c r="G25" s="172"/>
    </row>
    <row r="26" spans="1:7" ht="15.75">
      <c r="A26" s="315"/>
      <c r="B26" s="308" t="s">
        <v>321</v>
      </c>
      <c r="C26" s="308"/>
      <c r="D26" s="325"/>
      <c r="E26" s="308" t="s">
        <v>321</v>
      </c>
      <c r="F26" s="310"/>
      <c r="G26" s="327"/>
    </row>
    <row r="27" spans="1:7">
      <c r="A27" s="316"/>
      <c r="B27" s="1290"/>
      <c r="C27" s="1290"/>
      <c r="D27" s="217"/>
      <c r="E27" s="1291"/>
      <c r="F27" s="1291"/>
      <c r="G27" s="328"/>
    </row>
    <row r="28" spans="1:7">
      <c r="A28" s="316"/>
      <c r="B28" s="1290"/>
      <c r="C28" s="1290"/>
      <c r="D28" s="174"/>
      <c r="E28" s="1292"/>
      <c r="F28" s="1292"/>
      <c r="G28" s="172"/>
    </row>
    <row r="29" spans="1:7">
      <c r="A29" s="316"/>
      <c r="B29" s="1290"/>
      <c r="C29" s="1290"/>
      <c r="D29" s="174"/>
      <c r="E29" s="1292"/>
      <c r="F29" s="1292"/>
      <c r="G29" s="172"/>
    </row>
    <row r="30" spans="1:7" ht="15" customHeight="1">
      <c r="A30" s="315"/>
      <c r="B30" s="308" t="s">
        <v>322</v>
      </c>
      <c r="C30" s="308"/>
      <c r="D30" s="325"/>
      <c r="E30" s="308" t="s">
        <v>322</v>
      </c>
      <c r="F30" s="310"/>
      <c r="G30" s="327"/>
    </row>
    <row r="31" spans="1:7">
      <c r="A31" s="314"/>
      <c r="B31" s="218"/>
      <c r="C31" s="174"/>
      <c r="D31" s="174"/>
      <c r="E31" s="218"/>
      <c r="F31" s="174"/>
      <c r="G31" s="172"/>
    </row>
    <row r="32" spans="1:7">
      <c r="A32" s="314"/>
      <c r="B32" s="218" t="s">
        <v>433</v>
      </c>
      <c r="C32" s="77"/>
      <c r="D32" s="174"/>
      <c r="E32" s="218" t="s">
        <v>433</v>
      </c>
      <c r="F32" s="77"/>
      <c r="G32" s="172"/>
    </row>
    <row r="33" spans="1:7">
      <c r="A33" s="314"/>
      <c r="B33" s="218"/>
      <c r="C33" s="174"/>
      <c r="D33" s="174"/>
      <c r="E33" s="218"/>
      <c r="F33" s="174"/>
      <c r="G33" s="172"/>
    </row>
    <row r="34" spans="1:7" ht="30">
      <c r="A34" s="314"/>
      <c r="B34" s="218" t="s">
        <v>323</v>
      </c>
      <c r="C34" s="77"/>
      <c r="D34" s="174"/>
      <c r="E34" s="218" t="s">
        <v>323</v>
      </c>
      <c r="F34" s="77"/>
      <c r="G34" s="172"/>
    </row>
    <row r="35" spans="1:7">
      <c r="A35" s="314"/>
      <c r="B35" s="218" t="s">
        <v>324</v>
      </c>
      <c r="C35" s="77"/>
      <c r="D35" s="174"/>
      <c r="E35" s="218" t="s">
        <v>324</v>
      </c>
      <c r="F35" s="77"/>
      <c r="G35" s="172"/>
    </row>
    <row r="36" spans="1:7">
      <c r="A36" s="314"/>
      <c r="B36" s="218" t="s">
        <v>325</v>
      </c>
      <c r="C36" s="77"/>
      <c r="D36" s="174"/>
      <c r="E36" s="218" t="s">
        <v>325</v>
      </c>
      <c r="F36" s="77"/>
      <c r="G36" s="172"/>
    </row>
    <row r="37" spans="1:7">
      <c r="A37" s="314"/>
      <c r="B37" s="218" t="s">
        <v>326</v>
      </c>
      <c r="C37" s="77"/>
      <c r="D37" s="174"/>
      <c r="E37" s="218" t="s">
        <v>326</v>
      </c>
      <c r="F37" s="77"/>
      <c r="G37" s="172"/>
    </row>
    <row r="38" spans="1:7">
      <c r="A38" s="314"/>
      <c r="B38" s="218" t="s">
        <v>327</v>
      </c>
      <c r="C38" s="77"/>
      <c r="D38" s="174"/>
      <c r="E38" s="218" t="s">
        <v>327</v>
      </c>
      <c r="F38" s="77"/>
      <c r="G38" s="172"/>
    </row>
    <row r="39" spans="1:7">
      <c r="A39" s="314"/>
      <c r="B39" s="218"/>
      <c r="C39" s="174"/>
      <c r="D39" s="174"/>
      <c r="E39" s="218"/>
      <c r="F39" s="174"/>
      <c r="G39" s="172"/>
    </row>
    <row r="40" spans="1:7">
      <c r="A40" s="314" t="s">
        <v>328</v>
      </c>
      <c r="B40" s="218"/>
      <c r="C40" s="174"/>
      <c r="D40" s="174"/>
      <c r="E40" s="218"/>
      <c r="F40" s="174"/>
      <c r="G40" s="172"/>
    </row>
    <row r="41" spans="1:7">
      <c r="A41" s="314"/>
      <c r="B41" s="218" t="s">
        <v>329</v>
      </c>
      <c r="C41" s="77"/>
      <c r="D41" s="174"/>
      <c r="E41" s="218" t="s">
        <v>329</v>
      </c>
      <c r="F41" s="77"/>
      <c r="G41" s="172"/>
    </row>
    <row r="42" spans="1:7">
      <c r="A42" s="314"/>
      <c r="B42" s="218" t="s">
        <v>330</v>
      </c>
      <c r="C42" s="77"/>
      <c r="D42" s="174"/>
      <c r="E42" s="218" t="s">
        <v>330</v>
      </c>
      <c r="F42" s="77"/>
      <c r="G42" s="172"/>
    </row>
    <row r="43" spans="1:7">
      <c r="A43" s="314"/>
      <c r="B43" s="218" t="s">
        <v>331</v>
      </c>
      <c r="C43" s="77"/>
      <c r="D43" s="174"/>
      <c r="E43" s="218" t="s">
        <v>331</v>
      </c>
      <c r="F43" s="77"/>
      <c r="G43" s="172"/>
    </row>
    <row r="44" spans="1:7">
      <c r="A44" s="314"/>
      <c r="B44" s="218" t="s">
        <v>332</v>
      </c>
      <c r="C44" s="77"/>
      <c r="D44" s="174"/>
      <c r="E44" s="218" t="s">
        <v>332</v>
      </c>
      <c r="F44" s="77"/>
      <c r="G44" s="172"/>
    </row>
    <row r="45" spans="1:7">
      <c r="A45" s="314"/>
      <c r="B45" s="218" t="s">
        <v>327</v>
      </c>
      <c r="C45" s="77"/>
      <c r="D45" s="174"/>
      <c r="E45" s="218" t="s">
        <v>327</v>
      </c>
      <c r="F45" s="77"/>
      <c r="G45" s="172"/>
    </row>
    <row r="46" spans="1:7">
      <c r="A46" s="314"/>
      <c r="B46" s="218"/>
      <c r="C46" s="174"/>
      <c r="D46" s="174"/>
      <c r="E46" s="218"/>
      <c r="F46" s="174"/>
      <c r="G46" s="172"/>
    </row>
    <row r="47" spans="1:7">
      <c r="A47" s="314" t="s">
        <v>333</v>
      </c>
      <c r="B47" s="218"/>
      <c r="C47" s="174"/>
      <c r="D47" s="174"/>
      <c r="E47" s="218"/>
      <c r="F47" s="174"/>
      <c r="G47" s="172"/>
    </row>
    <row r="48" spans="1:7">
      <c r="A48" s="314"/>
      <c r="B48" s="218" t="s">
        <v>329</v>
      </c>
      <c r="C48" s="77"/>
      <c r="D48" s="174"/>
      <c r="E48" s="218" t="s">
        <v>329</v>
      </c>
      <c r="F48" s="77"/>
      <c r="G48" s="172"/>
    </row>
    <row r="49" spans="1:7">
      <c r="A49" s="314"/>
      <c r="B49" s="218" t="s">
        <v>330</v>
      </c>
      <c r="C49" s="77"/>
      <c r="D49" s="174"/>
      <c r="E49" s="218" t="s">
        <v>330</v>
      </c>
      <c r="F49" s="77"/>
      <c r="G49" s="172"/>
    </row>
    <row r="50" spans="1:7">
      <c r="A50" s="314"/>
      <c r="B50" s="218" t="s">
        <v>331</v>
      </c>
      <c r="C50" s="77"/>
      <c r="D50" s="174"/>
      <c r="E50" s="218" t="s">
        <v>331</v>
      </c>
      <c r="F50" s="77"/>
      <c r="G50" s="172"/>
    </row>
    <row r="51" spans="1:7">
      <c r="A51" s="314"/>
      <c r="B51" s="218" t="s">
        <v>332</v>
      </c>
      <c r="C51" s="77"/>
      <c r="D51" s="174"/>
      <c r="E51" s="218" t="s">
        <v>332</v>
      </c>
      <c r="F51" s="77"/>
      <c r="G51" s="172"/>
    </row>
    <row r="52" spans="1:7">
      <c r="A52" s="314"/>
      <c r="B52" s="218" t="s">
        <v>327</v>
      </c>
      <c r="C52" s="77"/>
      <c r="D52" s="174"/>
      <c r="E52" s="218" t="s">
        <v>327</v>
      </c>
      <c r="F52" s="77"/>
      <c r="G52" s="172"/>
    </row>
    <row r="53" spans="1:7">
      <c r="A53" s="314"/>
      <c r="B53" s="218"/>
      <c r="C53" s="174"/>
      <c r="D53" s="174"/>
      <c r="E53" s="218"/>
      <c r="F53" s="174"/>
      <c r="G53" s="172"/>
    </row>
    <row r="54" spans="1:7">
      <c r="A54" s="314" t="s">
        <v>334</v>
      </c>
      <c r="B54" s="218"/>
      <c r="C54" s="174"/>
      <c r="D54" s="174"/>
      <c r="E54" s="218"/>
      <c r="F54" s="174"/>
      <c r="G54" s="172"/>
    </row>
    <row r="55" spans="1:7">
      <c r="A55" s="314"/>
      <c r="B55" s="218" t="s">
        <v>329</v>
      </c>
      <c r="C55" s="77"/>
      <c r="D55" s="174"/>
      <c r="E55" s="218" t="s">
        <v>329</v>
      </c>
      <c r="F55" s="77"/>
      <c r="G55" s="172"/>
    </row>
    <row r="56" spans="1:7">
      <c r="A56" s="314"/>
      <c r="B56" s="218" t="s">
        <v>330</v>
      </c>
      <c r="C56" s="77"/>
      <c r="D56" s="174"/>
      <c r="E56" s="218" t="s">
        <v>330</v>
      </c>
      <c r="F56" s="77"/>
      <c r="G56" s="172"/>
    </row>
    <row r="57" spans="1:7">
      <c r="A57" s="314"/>
      <c r="B57" s="218" t="s">
        <v>331</v>
      </c>
      <c r="C57" s="77"/>
      <c r="D57" s="174"/>
      <c r="E57" s="218" t="s">
        <v>331</v>
      </c>
      <c r="F57" s="77"/>
      <c r="G57" s="172"/>
    </row>
    <row r="58" spans="1:7">
      <c r="A58" s="314"/>
      <c r="B58" s="218" t="s">
        <v>332</v>
      </c>
      <c r="C58" s="77"/>
      <c r="D58" s="174"/>
      <c r="E58" s="218" t="s">
        <v>332</v>
      </c>
      <c r="F58" s="77"/>
      <c r="G58" s="172"/>
    </row>
    <row r="59" spans="1:7">
      <c r="A59" s="314"/>
      <c r="B59" s="218" t="s">
        <v>327</v>
      </c>
      <c r="C59" s="77"/>
      <c r="D59" s="174"/>
      <c r="E59" s="218" t="s">
        <v>327</v>
      </c>
      <c r="F59" s="77"/>
      <c r="G59" s="172"/>
    </row>
    <row r="60" spans="1:7">
      <c r="A60" s="314"/>
      <c r="B60" s="218"/>
      <c r="C60" s="174"/>
      <c r="D60" s="174"/>
      <c r="E60" s="218"/>
      <c r="F60" s="174"/>
      <c r="G60" s="172"/>
    </row>
    <row r="61" spans="1:7" ht="15.75">
      <c r="A61" s="170"/>
      <c r="B61" s="312" t="s">
        <v>335</v>
      </c>
      <c r="C61" s="313"/>
      <c r="D61" s="326"/>
      <c r="E61" s="312" t="s">
        <v>335</v>
      </c>
      <c r="F61" s="313"/>
      <c r="G61" s="323"/>
    </row>
    <row r="62" spans="1:7">
      <c r="A62" s="314"/>
      <c r="B62" s="218"/>
      <c r="C62" s="174"/>
      <c r="D62" s="174"/>
      <c r="E62" s="218"/>
      <c r="F62" s="174"/>
      <c r="G62" s="172"/>
    </row>
    <row r="63" spans="1:7" ht="15" customHeight="1">
      <c r="A63" s="314"/>
      <c r="B63" s="218" t="s">
        <v>336</v>
      </c>
      <c r="C63" s="77"/>
      <c r="D63" s="174"/>
      <c r="E63" s="218" t="s">
        <v>336</v>
      </c>
      <c r="F63" s="77"/>
      <c r="G63" s="172"/>
    </row>
    <row r="64" spans="1:7">
      <c r="A64" s="314"/>
      <c r="B64" s="218" t="s">
        <v>337</v>
      </c>
      <c r="C64" s="77"/>
      <c r="D64" s="174"/>
      <c r="E64" s="218" t="s">
        <v>337</v>
      </c>
      <c r="F64" s="77"/>
      <c r="G64" s="172"/>
    </row>
    <row r="65" spans="1:7" ht="30">
      <c r="A65" s="314"/>
      <c r="B65" s="218" t="s">
        <v>338</v>
      </c>
      <c r="C65" s="77"/>
      <c r="D65" s="174"/>
      <c r="E65" s="218" t="s">
        <v>338</v>
      </c>
      <c r="F65" s="77"/>
      <c r="G65" s="172"/>
    </row>
    <row r="66" spans="1:7" ht="30">
      <c r="A66" s="314"/>
      <c r="B66" s="218" t="s">
        <v>339</v>
      </c>
      <c r="C66" s="77"/>
      <c r="D66" s="174"/>
      <c r="E66" s="218" t="s">
        <v>339</v>
      </c>
      <c r="F66" s="77"/>
      <c r="G66" s="172"/>
    </row>
    <row r="67" spans="1:7">
      <c r="A67" s="314"/>
      <c r="B67" s="218"/>
      <c r="C67" s="174"/>
      <c r="D67" s="174"/>
      <c r="E67" s="218"/>
      <c r="F67" s="174"/>
      <c r="G67" s="172"/>
    </row>
    <row r="68" spans="1:7">
      <c r="A68" s="314"/>
      <c r="B68" s="218"/>
      <c r="C68" s="174"/>
      <c r="D68" s="174"/>
      <c r="E68" s="218"/>
      <c r="F68" s="174"/>
      <c r="G68" s="172"/>
    </row>
    <row r="69" spans="1:7">
      <c r="A69" s="314"/>
      <c r="B69" s="218"/>
      <c r="C69" s="174"/>
      <c r="D69" s="174"/>
      <c r="E69" s="218"/>
      <c r="F69" s="174"/>
      <c r="G69" s="172"/>
    </row>
    <row r="70" spans="1:7" ht="15.75">
      <c r="A70" s="170"/>
      <c r="B70" s="312" t="s">
        <v>340</v>
      </c>
      <c r="C70" s="313"/>
      <c r="D70" s="326"/>
      <c r="E70" s="312" t="s">
        <v>340</v>
      </c>
      <c r="F70" s="313"/>
      <c r="G70" s="323"/>
    </row>
    <row r="71" spans="1:7">
      <c r="A71" s="314"/>
      <c r="B71" s="218"/>
      <c r="C71" s="174"/>
      <c r="D71" s="174"/>
      <c r="E71" s="218"/>
      <c r="F71" s="174"/>
      <c r="G71" s="172"/>
    </row>
    <row r="72" spans="1:7">
      <c r="A72" s="314"/>
      <c r="B72" s="218" t="s">
        <v>341</v>
      </c>
      <c r="C72" s="77"/>
      <c r="D72" s="174"/>
      <c r="E72" s="218" t="s">
        <v>341</v>
      </c>
      <c r="F72" s="77"/>
      <c r="G72" s="172"/>
    </row>
    <row r="73" spans="1:7" ht="15" customHeight="1">
      <c r="A73" s="314"/>
      <c r="B73" s="218" t="s">
        <v>438</v>
      </c>
      <c r="C73" s="77"/>
      <c r="D73" s="174"/>
      <c r="E73" s="218" t="s">
        <v>438</v>
      </c>
      <c r="F73" s="77"/>
      <c r="G73" s="172"/>
    </row>
    <row r="74" spans="1:7" ht="33.75" customHeight="1">
      <c r="A74" s="314"/>
      <c r="B74" s="329" t="s">
        <v>440</v>
      </c>
      <c r="C74" s="77"/>
      <c r="D74" s="174"/>
      <c r="E74" s="329" t="s">
        <v>439</v>
      </c>
      <c r="F74" s="77"/>
      <c r="G74" s="172"/>
    </row>
    <row r="75" spans="1:7">
      <c r="A75" s="314"/>
      <c r="B75" s="218"/>
      <c r="C75" s="174"/>
      <c r="D75" s="174"/>
      <c r="E75" s="218"/>
      <c r="F75" s="174"/>
      <c r="G75" s="172"/>
    </row>
    <row r="76" spans="1:7">
      <c r="A76" s="314"/>
      <c r="B76" s="218" t="s">
        <v>441</v>
      </c>
      <c r="C76" s="77"/>
      <c r="D76" s="174"/>
      <c r="E76" s="218" t="s">
        <v>441</v>
      </c>
      <c r="F76" s="77"/>
      <c r="G76" s="172"/>
    </row>
    <row r="77" spans="1:7">
      <c r="A77" s="314"/>
      <c r="B77" s="218" t="s">
        <v>363</v>
      </c>
      <c r="C77" s="77"/>
      <c r="D77" s="174"/>
      <c r="E77" s="218" t="s">
        <v>363</v>
      </c>
      <c r="F77" s="77"/>
      <c r="G77" s="172"/>
    </row>
    <row r="78" spans="1:7">
      <c r="A78" s="314"/>
      <c r="B78" s="218" t="s">
        <v>441</v>
      </c>
      <c r="C78" s="77"/>
      <c r="D78" s="174"/>
      <c r="E78" s="218" t="s">
        <v>441</v>
      </c>
      <c r="F78" s="77"/>
      <c r="G78" s="172"/>
    </row>
    <row r="79" spans="1:7">
      <c r="A79" s="314"/>
      <c r="B79" s="218" t="s">
        <v>363</v>
      </c>
      <c r="C79" s="77"/>
      <c r="D79" s="174"/>
      <c r="E79" s="218" t="s">
        <v>363</v>
      </c>
      <c r="F79" s="77"/>
      <c r="G79" s="172"/>
    </row>
    <row r="80" spans="1:7" ht="24.95" customHeight="1">
      <c r="A80" s="314"/>
      <c r="B80" s="218" t="s">
        <v>344</v>
      </c>
      <c r="C80" s="174"/>
      <c r="D80" s="174"/>
      <c r="E80" s="218" t="s">
        <v>344</v>
      </c>
      <c r="F80" s="174"/>
      <c r="G80" s="172"/>
    </row>
    <row r="81" spans="1:7" ht="24.95" customHeight="1">
      <c r="A81" s="314"/>
      <c r="B81" s="218"/>
      <c r="C81" s="174"/>
      <c r="D81" s="174"/>
      <c r="E81" s="218"/>
      <c r="F81" s="174"/>
      <c r="G81" s="172"/>
    </row>
    <row r="82" spans="1:7" ht="13.5" customHeight="1">
      <c r="A82" s="314"/>
      <c r="B82" s="218"/>
      <c r="C82" s="174"/>
      <c r="D82" s="174"/>
      <c r="E82" s="218"/>
      <c r="F82" s="174"/>
      <c r="G82" s="172"/>
    </row>
    <row r="83" spans="1:7" ht="30" customHeight="1">
      <c r="A83" s="314"/>
      <c r="B83" s="218" t="s">
        <v>345</v>
      </c>
      <c r="C83" s="77"/>
      <c r="D83" s="174"/>
      <c r="E83" s="218" t="s">
        <v>345</v>
      </c>
      <c r="F83" s="77"/>
      <c r="G83" s="172"/>
    </row>
    <row r="84" spans="1:7" ht="15" customHeight="1">
      <c r="A84" s="314"/>
      <c r="B84" s="218" t="s">
        <v>346</v>
      </c>
      <c r="C84" s="77"/>
      <c r="D84" s="174"/>
      <c r="E84" s="218" t="s">
        <v>346</v>
      </c>
      <c r="F84" s="77"/>
      <c r="G84" s="172"/>
    </row>
    <row r="85" spans="1:7" ht="15" customHeight="1">
      <c r="A85" s="314"/>
      <c r="B85" s="218" t="s">
        <v>347</v>
      </c>
      <c r="C85" s="77"/>
      <c r="D85" s="174"/>
      <c r="E85" s="218" t="s">
        <v>347</v>
      </c>
      <c r="F85" s="77"/>
      <c r="G85" s="172"/>
    </row>
    <row r="86" spans="1:7" ht="15" customHeight="1">
      <c r="A86" s="314"/>
      <c r="B86" s="218" t="s">
        <v>348</v>
      </c>
      <c r="C86" s="77"/>
      <c r="D86" s="174"/>
      <c r="E86" s="218" t="s">
        <v>348</v>
      </c>
      <c r="F86" s="77"/>
      <c r="G86" s="172"/>
    </row>
    <row r="87" spans="1:7" ht="12.75" customHeight="1">
      <c r="A87" s="314"/>
      <c r="B87" s="218"/>
      <c r="C87" s="174"/>
      <c r="D87" s="174"/>
      <c r="E87" s="218"/>
      <c r="F87" s="174"/>
      <c r="G87" s="172"/>
    </row>
    <row r="88" spans="1:7" ht="15" customHeight="1">
      <c r="A88" s="314"/>
      <c r="B88" s="218" t="s">
        <v>349</v>
      </c>
      <c r="C88" s="77"/>
      <c r="D88" s="174"/>
      <c r="E88" s="218" t="s">
        <v>349</v>
      </c>
      <c r="F88" s="77"/>
      <c r="G88" s="172"/>
    </row>
    <row r="89" spans="1:7" ht="15" customHeight="1">
      <c r="A89" s="314"/>
      <c r="B89" s="218" t="s">
        <v>350</v>
      </c>
      <c r="C89" s="77"/>
      <c r="D89" s="174"/>
      <c r="E89" s="218" t="s">
        <v>350</v>
      </c>
      <c r="F89" s="77"/>
      <c r="G89" s="172"/>
    </row>
    <row r="90" spans="1:7" ht="15" customHeight="1">
      <c r="A90" s="314"/>
      <c r="B90" s="218" t="s">
        <v>350</v>
      </c>
      <c r="C90" s="77"/>
      <c r="D90" s="174"/>
      <c r="E90" s="218" t="s">
        <v>350</v>
      </c>
      <c r="F90" s="77"/>
      <c r="G90" s="172"/>
    </row>
    <row r="91" spans="1:7" ht="15" customHeight="1">
      <c r="A91" s="314"/>
      <c r="B91" s="218" t="s">
        <v>350</v>
      </c>
      <c r="C91" s="77"/>
      <c r="D91" s="174"/>
      <c r="E91" s="218" t="s">
        <v>350</v>
      </c>
      <c r="F91" s="77"/>
      <c r="G91" s="172"/>
    </row>
    <row r="92" spans="1:7" ht="14.25" customHeight="1">
      <c r="A92" s="314"/>
      <c r="B92" s="218" t="s">
        <v>351</v>
      </c>
      <c r="C92" s="77"/>
      <c r="D92" s="174"/>
      <c r="E92" s="218" t="s">
        <v>351</v>
      </c>
      <c r="F92" s="77"/>
      <c r="G92" s="172"/>
    </row>
    <row r="93" spans="1:7" ht="14.25" customHeight="1">
      <c r="A93" s="314"/>
      <c r="B93" s="218" t="s">
        <v>351</v>
      </c>
      <c r="C93" s="77"/>
      <c r="D93" s="174"/>
      <c r="E93" s="218" t="s">
        <v>351</v>
      </c>
      <c r="F93" s="77"/>
      <c r="G93" s="172"/>
    </row>
    <row r="94" spans="1:7" ht="15" customHeight="1">
      <c r="A94" s="314"/>
      <c r="B94" s="218" t="s">
        <v>351</v>
      </c>
      <c r="C94" s="77"/>
      <c r="D94" s="174"/>
      <c r="E94" s="218" t="s">
        <v>351</v>
      </c>
      <c r="F94" s="77"/>
      <c r="G94" s="172"/>
    </row>
    <row r="95" spans="1:7" ht="12.75" customHeight="1">
      <c r="A95" s="314"/>
      <c r="B95" s="218"/>
      <c r="C95" s="174"/>
      <c r="D95" s="174"/>
      <c r="E95" s="218"/>
      <c r="F95" s="174"/>
      <c r="G95" s="172"/>
    </row>
    <row r="96" spans="1:7" ht="24.95" customHeight="1">
      <c r="A96" s="314"/>
      <c r="B96" s="218" t="s">
        <v>352</v>
      </c>
      <c r="C96" s="174"/>
      <c r="D96" s="174"/>
      <c r="E96" s="218" t="s">
        <v>352</v>
      </c>
      <c r="F96" s="174"/>
      <c r="G96" s="172"/>
    </row>
    <row r="97" spans="1:7" ht="24.95" customHeight="1">
      <c r="A97" s="314"/>
      <c r="B97" s="218" t="s">
        <v>353</v>
      </c>
      <c r="C97" s="81"/>
      <c r="D97" s="174"/>
      <c r="E97" s="218" t="s">
        <v>353</v>
      </c>
      <c r="F97" s="81"/>
      <c r="G97" s="172"/>
    </row>
    <row r="98" spans="1:7" ht="24.95" customHeight="1">
      <c r="A98" s="317"/>
      <c r="B98" s="216" t="s">
        <v>354</v>
      </c>
      <c r="C98" s="77"/>
      <c r="D98" s="174"/>
      <c r="E98" s="216" t="s">
        <v>354</v>
      </c>
      <c r="F98" s="77"/>
      <c r="G98" s="172"/>
    </row>
    <row r="99" spans="1:7">
      <c r="A99" s="314"/>
      <c r="B99" s="218"/>
      <c r="C99" s="174"/>
      <c r="D99" s="174"/>
      <c r="E99" s="218"/>
      <c r="F99" s="174"/>
      <c r="G99" s="172"/>
    </row>
    <row r="100" spans="1:7" ht="15.75">
      <c r="A100" s="314"/>
      <c r="B100" s="312" t="s">
        <v>355</v>
      </c>
      <c r="C100" s="313"/>
      <c r="D100" s="326"/>
      <c r="E100" s="312" t="s">
        <v>355</v>
      </c>
      <c r="F100" s="313"/>
      <c r="G100" s="323"/>
    </row>
    <row r="101" spans="1:7" ht="30">
      <c r="A101" s="314"/>
      <c r="B101" s="218" t="s">
        <v>356</v>
      </c>
      <c r="C101" s="77"/>
      <c r="D101" s="174"/>
      <c r="E101" s="218" t="s">
        <v>356</v>
      </c>
      <c r="F101" s="77"/>
      <c r="G101" s="172"/>
    </row>
    <row r="102" spans="1:7" ht="30">
      <c r="A102" s="314"/>
      <c r="B102" s="218" t="s">
        <v>357</v>
      </c>
      <c r="C102" s="77"/>
      <c r="D102" s="174"/>
      <c r="E102" s="218" t="s">
        <v>357</v>
      </c>
      <c r="F102" s="77"/>
      <c r="G102" s="172"/>
    </row>
    <row r="103" spans="1:7">
      <c r="A103" s="314"/>
      <c r="B103" s="218" t="s">
        <v>358</v>
      </c>
      <c r="C103" s="77"/>
      <c r="D103" s="174"/>
      <c r="E103" s="218" t="s">
        <v>358</v>
      </c>
      <c r="F103" s="77"/>
      <c r="G103" s="172"/>
    </row>
    <row r="104" spans="1:7">
      <c r="A104" s="314"/>
      <c r="B104" s="218"/>
      <c r="C104" s="174"/>
      <c r="D104" s="174"/>
      <c r="E104" s="218"/>
      <c r="F104" s="174"/>
      <c r="G104" s="172"/>
    </row>
    <row r="105" spans="1:7" ht="15.75">
      <c r="A105" s="314"/>
      <c r="B105" s="312" t="s">
        <v>359</v>
      </c>
      <c r="C105" s="313"/>
      <c r="D105" s="326"/>
      <c r="E105" s="312" t="s">
        <v>359</v>
      </c>
      <c r="F105" s="313"/>
      <c r="G105" s="323"/>
    </row>
    <row r="106" spans="1:7">
      <c r="A106" s="314"/>
      <c r="B106" s="218"/>
      <c r="C106" s="174"/>
      <c r="D106" s="174"/>
      <c r="E106" s="218"/>
      <c r="F106" s="617"/>
      <c r="G106" s="172"/>
    </row>
    <row r="107" spans="1:7" ht="30">
      <c r="A107" s="314"/>
      <c r="B107" s="218" t="s">
        <v>360</v>
      </c>
      <c r="C107" s="77"/>
      <c r="D107" s="174"/>
      <c r="E107" s="218" t="s">
        <v>360</v>
      </c>
      <c r="F107" s="77"/>
      <c r="G107" s="172"/>
    </row>
    <row r="108" spans="1:7" ht="30">
      <c r="A108" s="314"/>
      <c r="B108" s="218" t="s">
        <v>361</v>
      </c>
      <c r="C108" s="77"/>
      <c r="D108" s="174"/>
      <c r="E108" s="218" t="s">
        <v>361</v>
      </c>
      <c r="F108" s="77"/>
      <c r="G108" s="172"/>
    </row>
    <row r="109" spans="1:7">
      <c r="A109" s="314"/>
      <c r="B109" s="218"/>
      <c r="C109" s="174"/>
      <c r="D109" s="174"/>
      <c r="E109" s="218"/>
      <c r="F109" s="174"/>
      <c r="G109" s="172"/>
    </row>
    <row r="110" spans="1:7" ht="15.75">
      <c r="A110" s="314"/>
      <c r="B110" s="312" t="s">
        <v>362</v>
      </c>
      <c r="C110" s="313"/>
      <c r="D110" s="326"/>
      <c r="E110" s="312" t="s">
        <v>362</v>
      </c>
      <c r="F110" s="313"/>
      <c r="G110" s="323"/>
    </row>
    <row r="111" spans="1:7">
      <c r="A111" s="314"/>
      <c r="B111" s="218"/>
      <c r="C111" s="174"/>
      <c r="D111" s="174"/>
      <c r="E111" s="218"/>
      <c r="F111" s="174"/>
      <c r="G111" s="172"/>
    </row>
    <row r="112" spans="1:7">
      <c r="A112" s="314"/>
      <c r="B112" s="218" t="s">
        <v>363</v>
      </c>
      <c r="C112" s="77"/>
      <c r="D112" s="174"/>
      <c r="E112" s="218" t="s">
        <v>363</v>
      </c>
      <c r="F112" s="77"/>
      <c r="G112" s="172"/>
    </row>
    <row r="113" spans="1:7">
      <c r="A113" s="314"/>
      <c r="B113" s="218"/>
      <c r="C113" s="77"/>
      <c r="D113" s="174"/>
      <c r="E113" s="218"/>
      <c r="F113" s="77"/>
      <c r="G113" s="172"/>
    </row>
    <row r="114" spans="1:7">
      <c r="A114" s="314"/>
      <c r="B114" s="218" t="s">
        <v>364</v>
      </c>
      <c r="C114" s="77"/>
      <c r="D114" s="174"/>
      <c r="E114" s="218" t="s">
        <v>364</v>
      </c>
      <c r="F114" s="77"/>
      <c r="G114" s="172"/>
    </row>
    <row r="115" spans="1:7">
      <c r="A115" s="314"/>
      <c r="B115" s="218" t="s">
        <v>365</v>
      </c>
      <c r="C115" s="77"/>
      <c r="D115" s="174"/>
      <c r="E115" s="218" t="s">
        <v>365</v>
      </c>
      <c r="F115" s="77"/>
      <c r="G115" s="172"/>
    </row>
    <row r="116" spans="1:7" ht="60">
      <c r="A116" s="314"/>
      <c r="B116" s="218" t="s">
        <v>366</v>
      </c>
      <c r="C116" s="77"/>
      <c r="D116" s="174"/>
      <c r="E116" s="218" t="s">
        <v>366</v>
      </c>
      <c r="F116" s="77"/>
      <c r="G116" s="172"/>
    </row>
    <row r="117" spans="1:7">
      <c r="A117" s="314"/>
      <c r="B117" s="218"/>
      <c r="C117" s="174"/>
      <c r="D117" s="174"/>
      <c r="E117" s="218"/>
      <c r="F117" s="174"/>
      <c r="G117" s="172"/>
    </row>
    <row r="118" spans="1:7" ht="15.75">
      <c r="A118" s="314"/>
      <c r="B118" s="312" t="s">
        <v>367</v>
      </c>
      <c r="C118" s="313"/>
      <c r="D118" s="326"/>
      <c r="E118" s="312" t="s">
        <v>367</v>
      </c>
      <c r="F118" s="313"/>
      <c r="G118" s="323"/>
    </row>
    <row r="119" spans="1:7">
      <c r="A119" s="314"/>
      <c r="B119" s="218"/>
      <c r="C119" s="174"/>
      <c r="D119" s="174"/>
      <c r="E119" s="218"/>
      <c r="F119" s="174"/>
      <c r="G119" s="172"/>
    </row>
    <row r="120" spans="1:7">
      <c r="A120" s="314"/>
      <c r="B120" s="218" t="s">
        <v>368</v>
      </c>
      <c r="C120" s="77"/>
      <c r="D120" s="174"/>
      <c r="E120" s="218" t="s">
        <v>368</v>
      </c>
      <c r="F120" s="77"/>
      <c r="G120" s="172"/>
    </row>
    <row r="121" spans="1:7">
      <c r="A121" s="314"/>
      <c r="B121" s="218" t="s">
        <v>342</v>
      </c>
      <c r="C121" s="77"/>
      <c r="D121" s="174"/>
      <c r="E121" s="218" t="s">
        <v>342</v>
      </c>
      <c r="F121" s="77"/>
      <c r="G121" s="172"/>
    </row>
    <row r="122" spans="1:7">
      <c r="A122" s="314"/>
      <c r="B122" s="218" t="s">
        <v>369</v>
      </c>
      <c r="C122" s="77"/>
      <c r="D122" s="174"/>
      <c r="E122" s="218" t="s">
        <v>369</v>
      </c>
      <c r="F122" s="77"/>
      <c r="G122" s="172"/>
    </row>
    <row r="123" spans="1:7">
      <c r="A123" s="314"/>
      <c r="B123" s="218" t="s">
        <v>370</v>
      </c>
      <c r="C123" s="77"/>
      <c r="D123" s="174"/>
      <c r="E123" s="218" t="s">
        <v>370</v>
      </c>
      <c r="F123" s="77"/>
      <c r="G123" s="172"/>
    </row>
    <row r="124" spans="1:7">
      <c r="A124" s="314"/>
      <c r="B124" s="218"/>
      <c r="C124" s="77"/>
      <c r="D124" s="174"/>
      <c r="E124" s="218"/>
      <c r="F124" s="77"/>
      <c r="G124" s="172"/>
    </row>
    <row r="125" spans="1:7" ht="45">
      <c r="A125" s="314"/>
      <c r="B125" s="218" t="s">
        <v>371</v>
      </c>
      <c r="C125" s="77"/>
      <c r="D125" s="174"/>
      <c r="E125" s="218" t="s">
        <v>371</v>
      </c>
      <c r="F125" s="77"/>
      <c r="G125" s="172"/>
    </row>
    <row r="126" spans="1:7">
      <c r="A126" s="314"/>
      <c r="B126" s="218"/>
      <c r="C126" s="174"/>
      <c r="D126" s="174"/>
      <c r="E126" s="218"/>
      <c r="F126" s="174"/>
      <c r="G126" s="172"/>
    </row>
    <row r="127" spans="1:7" ht="15.75">
      <c r="A127" s="314"/>
      <c r="B127" s="312" t="s">
        <v>372</v>
      </c>
      <c r="C127" s="313"/>
      <c r="D127" s="326"/>
      <c r="E127" s="312" t="s">
        <v>372</v>
      </c>
      <c r="F127" s="313"/>
      <c r="G127" s="323"/>
    </row>
    <row r="128" spans="1:7">
      <c r="A128" s="314"/>
      <c r="B128" s="218"/>
      <c r="C128" s="174"/>
      <c r="D128" s="174"/>
      <c r="E128" s="218"/>
      <c r="F128" s="174"/>
      <c r="G128" s="172"/>
    </row>
    <row r="129" spans="1:7">
      <c r="A129" s="314"/>
      <c r="B129" s="218" t="s">
        <v>373</v>
      </c>
      <c r="C129" s="77"/>
      <c r="D129" s="174"/>
      <c r="E129" s="218" t="s">
        <v>373</v>
      </c>
      <c r="F129" s="77"/>
      <c r="G129" s="172"/>
    </row>
    <row r="130" spans="1:7">
      <c r="A130" s="314"/>
      <c r="B130" s="218" t="s">
        <v>374</v>
      </c>
      <c r="C130" s="77"/>
      <c r="D130" s="174"/>
      <c r="E130" s="218" t="s">
        <v>374</v>
      </c>
      <c r="F130" s="77"/>
      <c r="G130" s="172"/>
    </row>
    <row r="131" spans="1:7">
      <c r="A131" s="314"/>
      <c r="B131" s="218" t="s">
        <v>375</v>
      </c>
      <c r="C131" s="77"/>
      <c r="D131" s="174"/>
      <c r="E131" s="218" t="s">
        <v>375</v>
      </c>
      <c r="F131" s="77"/>
      <c r="G131" s="172"/>
    </row>
    <row r="132" spans="1:7">
      <c r="A132" s="314"/>
      <c r="B132" s="218" t="s">
        <v>370</v>
      </c>
      <c r="C132" s="77"/>
      <c r="D132" s="174"/>
      <c r="E132" s="218" t="s">
        <v>370</v>
      </c>
      <c r="F132" s="77"/>
      <c r="G132" s="172"/>
    </row>
    <row r="133" spans="1:7">
      <c r="A133" s="314"/>
      <c r="B133" s="218"/>
      <c r="C133" s="77"/>
      <c r="D133" s="174"/>
      <c r="E133" s="218"/>
      <c r="F133" s="77"/>
      <c r="G133" s="172"/>
    </row>
    <row r="134" spans="1:7" ht="30">
      <c r="A134" s="314"/>
      <c r="B134" s="218" t="s">
        <v>376</v>
      </c>
      <c r="C134" s="77"/>
      <c r="D134" s="174"/>
      <c r="E134" s="218" t="s">
        <v>376</v>
      </c>
      <c r="F134" s="77"/>
      <c r="G134" s="172"/>
    </row>
    <row r="135" spans="1:7">
      <c r="A135" s="314"/>
      <c r="B135" s="218"/>
      <c r="C135" s="174"/>
      <c r="D135" s="174"/>
      <c r="E135" s="218"/>
      <c r="F135" s="174"/>
      <c r="G135" s="172"/>
    </row>
    <row r="136" spans="1:7" ht="15" customHeight="1">
      <c r="A136" s="314"/>
      <c r="B136" s="312" t="s">
        <v>377</v>
      </c>
      <c r="C136" s="313"/>
      <c r="D136" s="326"/>
      <c r="E136" s="312" t="s">
        <v>377</v>
      </c>
      <c r="F136" s="313"/>
      <c r="G136" s="323"/>
    </row>
    <row r="137" spans="1:7">
      <c r="A137" s="314"/>
      <c r="B137" s="218"/>
      <c r="C137" s="174"/>
      <c r="D137" s="174"/>
      <c r="E137" s="218"/>
      <c r="F137" s="174"/>
      <c r="G137" s="172"/>
    </row>
    <row r="138" spans="1:7">
      <c r="A138" s="314"/>
      <c r="B138" s="218" t="s">
        <v>378</v>
      </c>
      <c r="C138" s="77"/>
      <c r="D138" s="174"/>
      <c r="E138" s="218" t="s">
        <v>378</v>
      </c>
      <c r="F138" s="77"/>
      <c r="G138" s="172"/>
    </row>
    <row r="139" spans="1:7">
      <c r="A139" s="314"/>
      <c r="B139" s="218" t="s">
        <v>343</v>
      </c>
      <c r="C139" s="77"/>
      <c r="D139" s="174"/>
      <c r="E139" s="218" t="s">
        <v>343</v>
      </c>
      <c r="F139" s="77"/>
      <c r="G139" s="172"/>
    </row>
    <row r="140" spans="1:7">
      <c r="A140" s="314"/>
      <c r="B140" s="218"/>
      <c r="C140" s="174"/>
      <c r="D140" s="174"/>
      <c r="E140" s="218"/>
      <c r="F140" s="174"/>
      <c r="G140" s="172"/>
    </row>
    <row r="141" spans="1:7">
      <c r="A141" s="314"/>
      <c r="B141" s="218" t="s">
        <v>379</v>
      </c>
      <c r="C141" s="77"/>
      <c r="D141" s="174"/>
      <c r="E141" s="218" t="s">
        <v>379</v>
      </c>
      <c r="F141" s="77"/>
      <c r="G141" s="172"/>
    </row>
    <row r="142" spans="1:7">
      <c r="A142" s="314"/>
      <c r="B142" s="218" t="s">
        <v>343</v>
      </c>
      <c r="C142" s="77"/>
      <c r="D142" s="174"/>
      <c r="E142" s="218" t="s">
        <v>343</v>
      </c>
      <c r="F142" s="77"/>
      <c r="G142" s="172"/>
    </row>
    <row r="143" spans="1:7">
      <c r="A143" s="314"/>
      <c r="B143" s="218"/>
      <c r="C143" s="174"/>
      <c r="D143" s="174"/>
      <c r="E143" s="218"/>
      <c r="F143" s="174"/>
      <c r="G143" s="172"/>
    </row>
    <row r="144" spans="1:7">
      <c r="A144" s="314"/>
      <c r="B144" s="218" t="s">
        <v>380</v>
      </c>
      <c r="C144" s="77"/>
      <c r="D144" s="174"/>
      <c r="E144" s="218" t="s">
        <v>380</v>
      </c>
      <c r="F144" s="77"/>
      <c r="G144" s="172"/>
    </row>
    <row r="145" spans="1:7">
      <c r="A145" s="314"/>
      <c r="B145" s="218" t="s">
        <v>343</v>
      </c>
      <c r="C145" s="77"/>
      <c r="D145" s="174"/>
      <c r="E145" s="218" t="s">
        <v>343</v>
      </c>
      <c r="F145" s="77"/>
      <c r="G145" s="172"/>
    </row>
    <row r="146" spans="1:7">
      <c r="A146" s="314"/>
      <c r="B146" s="218"/>
      <c r="C146" s="174"/>
      <c r="D146" s="174"/>
      <c r="E146" s="218"/>
      <c r="F146" s="174"/>
      <c r="G146" s="172"/>
    </row>
    <row r="147" spans="1:7">
      <c r="A147" s="314"/>
      <c r="B147" s="218" t="s">
        <v>381</v>
      </c>
      <c r="C147" s="77"/>
      <c r="D147" s="174"/>
      <c r="E147" s="218" t="s">
        <v>381</v>
      </c>
      <c r="F147" s="77"/>
      <c r="G147" s="172"/>
    </row>
    <row r="148" spans="1:7">
      <c r="A148" s="314"/>
      <c r="B148" s="218" t="s">
        <v>343</v>
      </c>
      <c r="C148" s="77"/>
      <c r="D148" s="174"/>
      <c r="E148" s="218" t="s">
        <v>343</v>
      </c>
      <c r="F148" s="77"/>
      <c r="G148" s="172"/>
    </row>
    <row r="149" spans="1:7">
      <c r="A149" s="314"/>
      <c r="B149" s="218"/>
      <c r="C149" s="174"/>
      <c r="D149" s="174"/>
      <c r="E149" s="218"/>
      <c r="F149" s="174"/>
      <c r="G149" s="172"/>
    </row>
    <row r="150" spans="1:7">
      <c r="A150" s="314"/>
      <c r="B150" s="218" t="s">
        <v>382</v>
      </c>
      <c r="C150" s="77"/>
      <c r="D150" s="174"/>
      <c r="E150" s="218" t="s">
        <v>382</v>
      </c>
      <c r="F150" s="77"/>
      <c r="G150" s="172"/>
    </row>
    <row r="151" spans="1:7">
      <c r="A151" s="314"/>
      <c r="B151" s="218" t="s">
        <v>383</v>
      </c>
      <c r="C151" s="77"/>
      <c r="D151" s="174"/>
      <c r="E151" s="218" t="s">
        <v>383</v>
      </c>
      <c r="F151" s="77"/>
      <c r="G151" s="172"/>
    </row>
    <row r="152" spans="1:7">
      <c r="A152" s="314"/>
      <c r="B152" s="218"/>
      <c r="C152" s="174"/>
      <c r="D152" s="174"/>
      <c r="E152" s="218"/>
      <c r="F152" s="174"/>
      <c r="G152" s="172"/>
    </row>
    <row r="153" spans="1:7" ht="30">
      <c r="A153" s="314"/>
      <c r="B153" s="218" t="s">
        <v>384</v>
      </c>
      <c r="C153" s="77"/>
      <c r="D153" s="174"/>
      <c r="E153" s="218" t="s">
        <v>384</v>
      </c>
      <c r="F153" s="77"/>
      <c r="G153" s="172"/>
    </row>
    <row r="154" spans="1:7">
      <c r="A154" s="314"/>
      <c r="B154" s="218"/>
      <c r="C154" s="174"/>
      <c r="D154" s="174"/>
      <c r="E154" s="218"/>
      <c r="F154" s="174"/>
      <c r="G154" s="172"/>
    </row>
    <row r="155" spans="1:7">
      <c r="A155" s="314"/>
      <c r="B155" s="218" t="s">
        <v>386</v>
      </c>
      <c r="C155" s="174"/>
      <c r="D155" s="174"/>
      <c r="E155" s="218" t="s">
        <v>386</v>
      </c>
      <c r="F155" s="174"/>
      <c r="G155" s="172"/>
    </row>
    <row r="156" spans="1:7">
      <c r="A156" s="314"/>
      <c r="B156" s="218" t="s">
        <v>343</v>
      </c>
      <c r="C156" s="174"/>
      <c r="D156" s="174"/>
      <c r="E156" s="218" t="s">
        <v>343</v>
      </c>
      <c r="F156" s="174"/>
      <c r="G156" s="172"/>
    </row>
    <row r="157" spans="1:7">
      <c r="A157" s="314"/>
      <c r="B157" s="218" t="s">
        <v>385</v>
      </c>
      <c r="C157" s="77"/>
      <c r="D157" s="174"/>
      <c r="E157" s="218" t="s">
        <v>385</v>
      </c>
      <c r="F157" s="77"/>
      <c r="G157" s="172"/>
    </row>
    <row r="158" spans="1:7">
      <c r="A158" s="314"/>
      <c r="B158" s="218"/>
      <c r="C158" s="174"/>
      <c r="D158" s="174"/>
      <c r="E158" s="218"/>
      <c r="F158" s="174"/>
      <c r="G158" s="172"/>
    </row>
    <row r="159" spans="1:7" ht="15.75">
      <c r="A159" s="314"/>
      <c r="B159" s="312" t="s">
        <v>387</v>
      </c>
      <c r="C159" s="313"/>
      <c r="D159" s="326"/>
      <c r="E159" s="312" t="s">
        <v>387</v>
      </c>
      <c r="F159" s="313"/>
      <c r="G159" s="323"/>
    </row>
    <row r="160" spans="1:7">
      <c r="A160" s="314"/>
      <c r="B160" s="218"/>
      <c r="C160" s="174"/>
      <c r="D160" s="174"/>
      <c r="E160" s="218"/>
      <c r="F160" s="174"/>
      <c r="G160" s="172"/>
    </row>
    <row r="161" spans="1:7" ht="16.5" customHeight="1">
      <c r="A161" s="314"/>
      <c r="B161" s="218" t="s">
        <v>853</v>
      </c>
      <c r="C161" s="79"/>
      <c r="D161" s="174"/>
      <c r="E161" s="218" t="s">
        <v>853</v>
      </c>
      <c r="F161" s="79"/>
      <c r="G161" s="172"/>
    </row>
    <row r="162" spans="1:7">
      <c r="A162" s="314"/>
      <c r="B162" s="218" t="s">
        <v>855</v>
      </c>
      <c r="C162" s="79"/>
      <c r="D162" s="174"/>
      <c r="E162" s="218" t="s">
        <v>855</v>
      </c>
      <c r="F162" s="79"/>
      <c r="G162" s="172"/>
    </row>
    <row r="163" spans="1:7">
      <c r="A163" s="314"/>
      <c r="B163" s="218"/>
      <c r="C163" s="174"/>
      <c r="D163" s="174"/>
      <c r="E163" s="218"/>
      <c r="F163" s="174"/>
      <c r="G163" s="172"/>
    </row>
    <row r="164" spans="1:7">
      <c r="A164" s="314"/>
      <c r="B164" s="218" t="s">
        <v>852</v>
      </c>
      <c r="C164" s="79"/>
      <c r="D164" s="174"/>
      <c r="E164" s="218" t="s">
        <v>852</v>
      </c>
      <c r="F164" s="79"/>
      <c r="G164" s="172"/>
    </row>
    <row r="165" spans="1:7">
      <c r="A165" s="314"/>
      <c r="B165" s="218" t="s">
        <v>855</v>
      </c>
      <c r="C165" s="79"/>
      <c r="D165" s="174"/>
      <c r="E165" s="218" t="s">
        <v>855</v>
      </c>
      <c r="F165" s="79"/>
      <c r="G165" s="172"/>
    </row>
    <row r="166" spans="1:7">
      <c r="A166" s="314"/>
      <c r="B166" s="218"/>
      <c r="C166" s="174"/>
      <c r="D166" s="174"/>
      <c r="E166" s="218"/>
      <c r="F166" s="174"/>
      <c r="G166" s="172"/>
    </row>
    <row r="167" spans="1:7">
      <c r="A167" s="314"/>
      <c r="B167" s="218" t="s">
        <v>854</v>
      </c>
      <c r="C167" s="79"/>
      <c r="D167" s="174"/>
      <c r="E167" s="218" t="s">
        <v>854</v>
      </c>
      <c r="F167" s="79"/>
      <c r="G167" s="172"/>
    </row>
    <row r="168" spans="1:7">
      <c r="A168" s="314"/>
      <c r="B168" s="218" t="s">
        <v>855</v>
      </c>
      <c r="C168" s="79"/>
      <c r="D168" s="174"/>
      <c r="E168" s="218" t="s">
        <v>855</v>
      </c>
      <c r="F168" s="79"/>
      <c r="G168" s="172"/>
    </row>
    <row r="169" spans="1:7">
      <c r="A169" s="314"/>
      <c r="B169" s="218"/>
      <c r="C169" s="174"/>
      <c r="D169" s="174"/>
      <c r="E169" s="218"/>
      <c r="F169" s="174"/>
      <c r="G169" s="172"/>
    </row>
    <row r="170" spans="1:7">
      <c r="A170" s="314"/>
      <c r="B170" s="218" t="s">
        <v>856</v>
      </c>
      <c r="C170" s="79"/>
      <c r="D170" s="174"/>
      <c r="E170" s="218" t="s">
        <v>856</v>
      </c>
      <c r="F170" s="79"/>
      <c r="G170" s="172"/>
    </row>
    <row r="171" spans="1:7">
      <c r="A171" s="314"/>
      <c r="B171" s="218" t="s">
        <v>855</v>
      </c>
      <c r="C171" s="79"/>
      <c r="D171" s="174"/>
      <c r="E171" s="218" t="s">
        <v>855</v>
      </c>
      <c r="F171" s="79"/>
      <c r="G171" s="172"/>
    </row>
    <row r="172" spans="1:7">
      <c r="A172" s="314"/>
      <c r="B172" s="218"/>
      <c r="C172" s="174"/>
      <c r="D172" s="174"/>
      <c r="E172" s="218"/>
      <c r="F172" s="174"/>
      <c r="G172" s="172"/>
    </row>
    <row r="173" spans="1:7">
      <c r="A173" s="314"/>
      <c r="B173" s="218" t="s">
        <v>857</v>
      </c>
      <c r="C173" s="79"/>
      <c r="D173" s="174"/>
      <c r="E173" s="218" t="s">
        <v>858</v>
      </c>
      <c r="F173" s="79"/>
      <c r="G173" s="172"/>
    </row>
    <row r="174" spans="1:7">
      <c r="A174" s="314"/>
      <c r="B174" s="218" t="s">
        <v>855</v>
      </c>
      <c r="C174" s="79"/>
      <c r="D174" s="174"/>
      <c r="E174" s="218" t="s">
        <v>855</v>
      </c>
      <c r="F174" s="79"/>
      <c r="G174" s="172"/>
    </row>
    <row r="175" spans="1:7">
      <c r="A175" s="314"/>
      <c r="B175" s="218"/>
      <c r="C175" s="174"/>
      <c r="D175" s="174"/>
      <c r="E175" s="218"/>
      <c r="F175" s="174"/>
      <c r="G175" s="172"/>
    </row>
    <row r="176" spans="1:7">
      <c r="A176" s="314"/>
      <c r="B176" s="218" t="s">
        <v>245</v>
      </c>
      <c r="C176" s="79"/>
      <c r="D176" s="174"/>
      <c r="E176" s="218" t="s">
        <v>245</v>
      </c>
      <c r="F176" s="79"/>
      <c r="G176" s="172"/>
    </row>
    <row r="177" spans="1:7">
      <c r="A177" s="314"/>
      <c r="B177" s="218" t="s">
        <v>855</v>
      </c>
      <c r="C177" s="79"/>
      <c r="D177" s="174"/>
      <c r="E177" s="218" t="s">
        <v>855</v>
      </c>
      <c r="F177" s="79"/>
      <c r="G177" s="172"/>
    </row>
    <row r="178" spans="1:7">
      <c r="A178" s="314"/>
      <c r="B178" s="218"/>
      <c r="C178" s="174"/>
      <c r="D178" s="174"/>
      <c r="E178" s="218"/>
      <c r="F178" s="174"/>
      <c r="G178" s="172"/>
    </row>
    <row r="179" spans="1:7">
      <c r="A179" s="314"/>
      <c r="B179" s="218" t="s">
        <v>245</v>
      </c>
      <c r="C179" s="79"/>
      <c r="D179" s="174"/>
      <c r="E179" s="218" t="s">
        <v>245</v>
      </c>
      <c r="F179" s="79"/>
      <c r="G179" s="172"/>
    </row>
    <row r="180" spans="1:7">
      <c r="A180" s="314"/>
      <c r="B180" s="218" t="s">
        <v>855</v>
      </c>
      <c r="C180" s="79"/>
      <c r="D180" s="174"/>
      <c r="E180" s="218" t="s">
        <v>855</v>
      </c>
      <c r="F180" s="79"/>
      <c r="G180" s="172"/>
    </row>
    <row r="181" spans="1:7">
      <c r="A181" s="314"/>
      <c r="B181" s="218"/>
      <c r="C181" s="174"/>
      <c r="D181" s="174"/>
      <c r="E181" s="218"/>
      <c r="F181" s="174"/>
      <c r="G181" s="172"/>
    </row>
    <row r="182" spans="1:7">
      <c r="A182" s="314"/>
      <c r="B182" s="218" t="s">
        <v>245</v>
      </c>
      <c r="C182" s="79"/>
      <c r="D182" s="174"/>
      <c r="E182" s="218" t="s">
        <v>245</v>
      </c>
      <c r="F182" s="79"/>
      <c r="G182" s="172"/>
    </row>
    <row r="183" spans="1:7">
      <c r="A183" s="314"/>
      <c r="B183" s="218" t="s">
        <v>855</v>
      </c>
      <c r="C183" s="79"/>
      <c r="D183" s="174"/>
      <c r="E183" s="218" t="s">
        <v>855</v>
      </c>
      <c r="F183" s="79"/>
      <c r="G183" s="172"/>
    </row>
    <row r="184" spans="1:7">
      <c r="A184" s="314"/>
      <c r="B184" s="218"/>
      <c r="C184" s="174"/>
      <c r="D184" s="174"/>
      <c r="E184" s="218"/>
      <c r="F184" s="174"/>
      <c r="G184" s="172"/>
    </row>
    <row r="185" spans="1:7">
      <c r="A185" s="314"/>
      <c r="B185" s="218" t="s">
        <v>245</v>
      </c>
      <c r="C185" s="79"/>
      <c r="D185" s="174"/>
      <c r="E185" s="218" t="s">
        <v>245</v>
      </c>
      <c r="F185" s="79"/>
      <c r="G185" s="172"/>
    </row>
    <row r="186" spans="1:7">
      <c r="A186" s="314"/>
      <c r="B186" s="218" t="s">
        <v>859</v>
      </c>
      <c r="C186" s="79"/>
      <c r="D186" s="174"/>
      <c r="E186" s="218" t="s">
        <v>859</v>
      </c>
      <c r="F186" s="79"/>
      <c r="G186" s="172"/>
    </row>
    <row r="187" spans="1:7">
      <c r="A187" s="314"/>
      <c r="B187" s="218"/>
      <c r="C187" s="174"/>
      <c r="D187" s="174"/>
      <c r="E187" s="218"/>
      <c r="F187" s="174"/>
      <c r="G187" s="172"/>
    </row>
    <row r="188" spans="1:7">
      <c r="A188" s="314"/>
      <c r="B188" s="218" t="s">
        <v>245</v>
      </c>
      <c r="C188" s="79"/>
      <c r="D188" s="174"/>
      <c r="E188" s="218" t="s">
        <v>245</v>
      </c>
      <c r="F188" s="79"/>
      <c r="G188" s="172"/>
    </row>
    <row r="189" spans="1:7">
      <c r="A189" s="314"/>
      <c r="B189" s="218" t="s">
        <v>859</v>
      </c>
      <c r="C189" s="79"/>
      <c r="D189" s="174"/>
      <c r="E189" s="218" t="s">
        <v>859</v>
      </c>
      <c r="F189" s="79"/>
      <c r="G189" s="172"/>
    </row>
    <row r="190" spans="1:7">
      <c r="A190" s="314"/>
      <c r="B190" s="218"/>
      <c r="C190" s="174"/>
      <c r="D190" s="174"/>
      <c r="E190" s="218"/>
      <c r="F190" s="174"/>
      <c r="G190" s="172"/>
    </row>
    <row r="191" spans="1:7">
      <c r="A191" s="314"/>
      <c r="B191" s="218" t="s">
        <v>245</v>
      </c>
      <c r="C191" s="79"/>
      <c r="D191" s="174"/>
      <c r="E191" s="218" t="s">
        <v>245</v>
      </c>
      <c r="F191" s="79"/>
      <c r="G191" s="172"/>
    </row>
    <row r="192" spans="1:7">
      <c r="A192" s="314"/>
      <c r="B192" s="218" t="s">
        <v>859</v>
      </c>
      <c r="C192" s="79"/>
      <c r="D192" s="174"/>
      <c r="E192" s="218" t="s">
        <v>859</v>
      </c>
      <c r="F192" s="79"/>
      <c r="G192" s="172"/>
    </row>
    <row r="193" spans="1:7">
      <c r="A193" s="314"/>
      <c r="B193" s="218"/>
      <c r="C193" s="174"/>
      <c r="D193" s="174"/>
      <c r="E193" s="218"/>
      <c r="F193" s="174"/>
      <c r="G193" s="172"/>
    </row>
    <row r="194" spans="1:7">
      <c r="A194" s="314"/>
      <c r="B194" s="218"/>
      <c r="C194" s="174"/>
      <c r="D194" s="174"/>
      <c r="E194" s="218"/>
      <c r="F194" s="174"/>
      <c r="G194" s="172"/>
    </row>
    <row r="195" spans="1:7">
      <c r="A195" s="314"/>
      <c r="B195" s="218" t="s">
        <v>245</v>
      </c>
      <c r="C195" s="79"/>
      <c r="D195" s="174"/>
      <c r="E195" s="218" t="s">
        <v>245</v>
      </c>
      <c r="F195" s="79"/>
      <c r="G195" s="172"/>
    </row>
    <row r="196" spans="1:7">
      <c r="A196" s="314"/>
      <c r="B196" s="218" t="s">
        <v>859</v>
      </c>
      <c r="C196" s="79"/>
      <c r="D196" s="174"/>
      <c r="E196" s="218" t="s">
        <v>859</v>
      </c>
      <c r="F196" s="79"/>
      <c r="G196" s="172"/>
    </row>
    <row r="197" spans="1:7">
      <c r="A197" s="314"/>
      <c r="B197" s="218"/>
      <c r="C197" s="174"/>
      <c r="D197" s="174"/>
      <c r="E197" s="218"/>
      <c r="F197" s="174"/>
      <c r="G197" s="172"/>
    </row>
    <row r="198" spans="1:7">
      <c r="A198" s="314"/>
      <c r="B198" s="218" t="s">
        <v>245</v>
      </c>
      <c r="C198" s="79"/>
      <c r="D198" s="174"/>
      <c r="E198" s="218" t="s">
        <v>245</v>
      </c>
      <c r="F198" s="79"/>
      <c r="G198" s="172"/>
    </row>
    <row r="199" spans="1:7">
      <c r="A199" s="314"/>
      <c r="B199" s="218" t="s">
        <v>859</v>
      </c>
      <c r="C199" s="79"/>
      <c r="D199" s="174"/>
      <c r="E199" s="218" t="s">
        <v>859</v>
      </c>
      <c r="F199" s="79"/>
      <c r="G199" s="172"/>
    </row>
    <row r="200" spans="1:7">
      <c r="A200" s="314"/>
      <c r="B200" s="218"/>
      <c r="C200" s="174"/>
      <c r="D200" s="174"/>
      <c r="E200" s="218"/>
      <c r="F200" s="174"/>
      <c r="G200" s="172"/>
    </row>
    <row r="201" spans="1:7">
      <c r="A201" s="314"/>
      <c r="B201" s="218" t="s">
        <v>245</v>
      </c>
      <c r="C201" s="79"/>
      <c r="D201" s="174"/>
      <c r="E201" s="218" t="s">
        <v>245</v>
      </c>
      <c r="F201" s="79"/>
      <c r="G201" s="172"/>
    </row>
    <row r="202" spans="1:7">
      <c r="A202" s="314"/>
      <c r="B202" s="218" t="s">
        <v>859</v>
      </c>
      <c r="C202" s="79"/>
      <c r="D202" s="174"/>
      <c r="E202" s="218" t="s">
        <v>859</v>
      </c>
      <c r="F202" s="79"/>
      <c r="G202" s="172"/>
    </row>
    <row r="203" spans="1:7" ht="15.75" thickBot="1">
      <c r="A203" s="318"/>
      <c r="B203" s="320"/>
      <c r="C203" s="321"/>
      <c r="D203" s="321"/>
      <c r="E203" s="320"/>
      <c r="F203" s="321"/>
      <c r="G203" s="322"/>
    </row>
  </sheetData>
  <mergeCells count="6">
    <mergeCell ref="B27:C27"/>
    <mergeCell ref="B28:C28"/>
    <mergeCell ref="B29:C29"/>
    <mergeCell ref="E27:F27"/>
    <mergeCell ref="E28:F28"/>
    <mergeCell ref="E29:F29"/>
  </mergeCells>
  <pageMargins left="0.70866141732283472" right="0.70866141732283472" top="0.74803149606299213" bottom="0.74803149606299213" header="0.31496062992125984" footer="0.31496062992125984"/>
  <pageSetup scale="77" fitToHeight="4" orientation="portrait" r:id="rId1"/>
  <drawing r:id="rId2"/>
</worksheet>
</file>

<file path=xl/worksheets/sheet24.xml><?xml version="1.0" encoding="utf-8"?>
<worksheet xmlns="http://schemas.openxmlformats.org/spreadsheetml/2006/main" xmlns:r="http://schemas.openxmlformats.org/officeDocument/2006/relationships">
  <sheetPr>
    <tabColor rgb="FF00B050"/>
    <pageSetUpPr fitToPage="1"/>
  </sheetPr>
  <dimension ref="A1:O47"/>
  <sheetViews>
    <sheetView zoomScale="115" zoomScaleNormal="115" workbookViewId="0">
      <selection activeCell="I3" sqref="I3:L3"/>
    </sheetView>
  </sheetViews>
  <sheetFormatPr defaultRowHeight="12.75"/>
  <cols>
    <col min="1" max="1" width="3.42578125" customWidth="1"/>
    <col min="8" max="8" width="10.140625" customWidth="1"/>
    <col min="12" max="12" width="14.140625" customWidth="1"/>
    <col min="13" max="13" width="5.28515625" customWidth="1"/>
  </cols>
  <sheetData>
    <row r="1" spans="1:15" s="61" customFormat="1" ht="86.25" customHeight="1" thickBot="1">
      <c r="A1" s="1181" t="s">
        <v>691</v>
      </c>
      <c r="B1" s="1182"/>
      <c r="C1" s="1182"/>
      <c r="D1" s="1182"/>
      <c r="E1" s="1182"/>
      <c r="F1" s="1182"/>
      <c r="G1" s="1182"/>
      <c r="H1" s="752"/>
      <c r="I1" s="752"/>
      <c r="J1" s="180"/>
      <c r="K1" s="180"/>
      <c r="L1" s="180"/>
      <c r="M1" s="181"/>
    </row>
    <row r="2" spans="1:15">
      <c r="A2" s="166"/>
      <c r="B2" s="167"/>
      <c r="C2" s="167"/>
      <c r="D2" s="167"/>
      <c r="E2" s="167"/>
      <c r="F2" s="167"/>
      <c r="G2" s="167"/>
      <c r="H2" s="167"/>
      <c r="I2" s="167"/>
      <c r="J2" s="167"/>
      <c r="K2" s="167"/>
      <c r="L2" s="167"/>
      <c r="M2" s="739"/>
    </row>
    <row r="3" spans="1:15" s="30" customFormat="1" ht="15">
      <c r="A3" s="170"/>
      <c r="B3" s="171" t="s">
        <v>416</v>
      </c>
      <c r="C3" s="1204" t="str">
        <f>'Asset Worksheet'!D6</f>
        <v>Client 1</v>
      </c>
      <c r="D3" s="1205"/>
      <c r="E3" s="1206"/>
      <c r="F3" s="335"/>
      <c r="G3" s="335"/>
      <c r="H3" s="171" t="s">
        <v>417</v>
      </c>
      <c r="I3" s="995">
        <f>'Asset Worksheet'!D8</f>
        <v>0</v>
      </c>
      <c r="J3" s="996"/>
      <c r="K3" s="996"/>
      <c r="L3" s="997"/>
      <c r="M3" s="172"/>
    </row>
    <row r="4" spans="1:15">
      <c r="A4" s="173"/>
      <c r="B4" s="168"/>
      <c r="C4" s="168"/>
      <c r="D4" s="168"/>
      <c r="E4" s="168"/>
      <c r="F4" s="168"/>
      <c r="G4" s="168"/>
      <c r="H4" s="168"/>
      <c r="I4" s="168"/>
      <c r="J4" s="168"/>
      <c r="K4" s="168"/>
      <c r="L4" s="168"/>
      <c r="M4" s="169"/>
    </row>
    <row r="5" spans="1:15" ht="40.5" customHeight="1">
      <c r="A5" s="173"/>
      <c r="B5" s="1295" t="s">
        <v>690</v>
      </c>
      <c r="C5" s="1295"/>
      <c r="D5" s="1295"/>
      <c r="E5" s="1295"/>
      <c r="F5" s="1295"/>
      <c r="G5" s="1295"/>
      <c r="H5" s="1295"/>
      <c r="I5" s="1295"/>
      <c r="J5" s="1295"/>
      <c r="K5" s="1295"/>
      <c r="L5" s="1295"/>
      <c r="M5" s="169"/>
      <c r="O5" t="s">
        <v>126</v>
      </c>
    </row>
    <row r="6" spans="1:15" ht="16.5" customHeight="1">
      <c r="A6" s="1293" t="s">
        <v>657</v>
      </c>
      <c r="B6" s="1294"/>
      <c r="C6" s="1294"/>
      <c r="D6" s="1294"/>
      <c r="E6" s="1294"/>
      <c r="F6" s="1294"/>
      <c r="G6" s="1294"/>
      <c r="H6" s="741"/>
      <c r="I6" s="741"/>
      <c r="J6" s="741"/>
      <c r="K6" s="741"/>
      <c r="L6" s="741"/>
      <c r="M6" s="169"/>
    </row>
    <row r="7" spans="1:15">
      <c r="A7" s="173"/>
      <c r="B7" s="168"/>
      <c r="C7" s="168"/>
      <c r="D7" s="168"/>
      <c r="E7" s="168"/>
      <c r="F7" s="168"/>
      <c r="G7" s="168"/>
      <c r="H7" s="168"/>
      <c r="I7" s="168"/>
      <c r="J7" s="168"/>
      <c r="K7" s="168"/>
      <c r="L7" s="168"/>
      <c r="M7" s="169"/>
      <c r="O7" t="s">
        <v>126</v>
      </c>
    </row>
    <row r="8" spans="1:15">
      <c r="A8" s="173"/>
      <c r="B8" s="168" t="s">
        <v>659</v>
      </c>
      <c r="C8" s="168"/>
      <c r="D8" s="168"/>
      <c r="E8" s="168"/>
      <c r="F8" s="168"/>
      <c r="G8" s="168"/>
      <c r="H8" s="168"/>
      <c r="I8" s="168"/>
      <c r="J8" s="168"/>
      <c r="K8" s="168"/>
      <c r="L8" s="168"/>
      <c r="M8" s="169"/>
    </row>
    <row r="9" spans="1:15">
      <c r="A9" s="173"/>
      <c r="B9" s="740"/>
      <c r="C9" s="168" t="s">
        <v>661</v>
      </c>
      <c r="D9" s="168"/>
      <c r="E9" s="168"/>
      <c r="F9" s="168"/>
      <c r="G9" s="168"/>
      <c r="H9" s="740"/>
      <c r="I9" s="168" t="s">
        <v>664</v>
      </c>
      <c r="J9" s="168"/>
      <c r="K9" s="168"/>
      <c r="L9" s="168"/>
      <c r="M9" s="169"/>
    </row>
    <row r="10" spans="1:15">
      <c r="A10" s="173"/>
      <c r="B10" s="740"/>
      <c r="C10" s="168" t="s">
        <v>662</v>
      </c>
      <c r="D10" s="168"/>
      <c r="E10" s="168"/>
      <c r="F10" s="168"/>
      <c r="G10" s="168"/>
      <c r="H10" s="740"/>
      <c r="I10" s="168" t="s">
        <v>665</v>
      </c>
      <c r="J10" s="168"/>
      <c r="K10" s="168"/>
      <c r="L10" s="168"/>
      <c r="M10" s="169"/>
    </row>
    <row r="11" spans="1:15">
      <c r="A11" s="173"/>
      <c r="B11" s="740"/>
      <c r="C11" s="168" t="s">
        <v>663</v>
      </c>
      <c r="D11" s="168"/>
      <c r="E11" s="168"/>
      <c r="F11" s="168"/>
      <c r="G11" s="168"/>
      <c r="H11" s="740"/>
      <c r="I11" s="168" t="s">
        <v>693</v>
      </c>
      <c r="J11" s="168"/>
      <c r="K11" s="168"/>
      <c r="L11" s="168"/>
      <c r="M11" s="169"/>
    </row>
    <row r="12" spans="1:15">
      <c r="A12" s="173"/>
      <c r="B12" s="168"/>
      <c r="C12" s="168"/>
      <c r="D12" s="168"/>
      <c r="E12" s="168"/>
      <c r="F12" s="168"/>
      <c r="G12" s="168"/>
      <c r="H12" s="168"/>
      <c r="I12" s="168"/>
      <c r="J12" s="168"/>
      <c r="K12" s="168"/>
      <c r="L12" s="168"/>
      <c r="M12" s="169"/>
    </row>
    <row r="13" spans="1:15" ht="16.5" customHeight="1">
      <c r="A13" s="1293" t="s">
        <v>658</v>
      </c>
      <c r="B13" s="1294"/>
      <c r="C13" s="1294"/>
      <c r="D13" s="1294"/>
      <c r="E13" s="1294"/>
      <c r="F13" s="1294"/>
      <c r="G13" s="1294"/>
      <c r="H13" s="741"/>
      <c r="I13" s="741"/>
      <c r="J13" s="741"/>
      <c r="K13" s="741"/>
      <c r="L13" s="741"/>
      <c r="M13" s="169"/>
    </row>
    <row r="14" spans="1:15">
      <c r="A14" s="173"/>
      <c r="B14" s="168"/>
      <c r="C14" s="168"/>
      <c r="D14" s="168"/>
      <c r="E14" s="168"/>
      <c r="F14" s="168"/>
      <c r="G14" s="168"/>
      <c r="H14" s="168"/>
      <c r="I14" s="168"/>
      <c r="J14" s="168"/>
      <c r="K14" s="168"/>
      <c r="L14" s="168"/>
      <c r="M14" s="169"/>
    </row>
    <row r="15" spans="1:15">
      <c r="A15" s="173"/>
      <c r="B15" s="168" t="s">
        <v>660</v>
      </c>
      <c r="C15" s="168"/>
      <c r="D15" s="168"/>
      <c r="E15" s="168"/>
      <c r="F15" s="168"/>
      <c r="G15" s="168"/>
      <c r="H15" s="168"/>
      <c r="I15" s="168"/>
      <c r="J15" s="168"/>
      <c r="K15" s="168"/>
      <c r="L15" s="168"/>
      <c r="M15" s="169"/>
    </row>
    <row r="16" spans="1:15">
      <c r="A16" s="173"/>
      <c r="B16" s="740"/>
      <c r="C16" s="168" t="s">
        <v>685</v>
      </c>
      <c r="D16" s="168"/>
      <c r="E16" s="168"/>
      <c r="F16" s="168"/>
      <c r="G16" s="168"/>
      <c r="H16" s="168"/>
      <c r="I16" s="168"/>
      <c r="J16" s="168"/>
      <c r="K16" s="168"/>
      <c r="L16" s="168"/>
      <c r="M16" s="169"/>
    </row>
    <row r="17" spans="1:13">
      <c r="A17" s="173"/>
      <c r="B17" s="740"/>
      <c r="C17" s="168" t="s">
        <v>684</v>
      </c>
      <c r="D17" s="168"/>
      <c r="E17" s="168"/>
      <c r="F17" s="168"/>
      <c r="G17" s="168"/>
      <c r="H17" s="168"/>
      <c r="I17" s="168"/>
      <c r="J17" s="168"/>
      <c r="K17" s="168"/>
      <c r="L17" s="168"/>
      <c r="M17" s="169"/>
    </row>
    <row r="18" spans="1:13">
      <c r="A18" s="173"/>
      <c r="B18" s="740"/>
      <c r="C18" s="168" t="s">
        <v>680</v>
      </c>
      <c r="D18" s="168"/>
      <c r="E18" s="168"/>
      <c r="F18" s="168"/>
      <c r="G18" s="168"/>
      <c r="H18" s="168"/>
      <c r="I18" s="168"/>
      <c r="J18" s="168"/>
      <c r="K18" s="168"/>
      <c r="L18" s="168"/>
      <c r="M18" s="169"/>
    </row>
    <row r="19" spans="1:13">
      <c r="A19" s="173"/>
      <c r="B19" s="740"/>
      <c r="C19" s="168" t="s">
        <v>681</v>
      </c>
      <c r="D19" s="168"/>
      <c r="E19" s="168"/>
      <c r="F19" s="168"/>
      <c r="G19" s="168"/>
      <c r="H19" s="168"/>
      <c r="I19" s="168"/>
      <c r="J19" s="168"/>
      <c r="K19" s="168"/>
      <c r="L19" s="168"/>
      <c r="M19" s="169"/>
    </row>
    <row r="20" spans="1:13">
      <c r="A20" s="173"/>
      <c r="B20" s="740"/>
      <c r="C20" s="168" t="s">
        <v>682</v>
      </c>
      <c r="D20" s="168"/>
      <c r="E20" s="168"/>
      <c r="F20" s="168"/>
      <c r="G20" s="168"/>
      <c r="H20" s="168"/>
      <c r="I20" s="168"/>
      <c r="J20" s="168"/>
      <c r="K20" s="168"/>
      <c r="L20" s="168"/>
      <c r="M20" s="169"/>
    </row>
    <row r="21" spans="1:13">
      <c r="A21" s="173"/>
      <c r="B21" s="740"/>
      <c r="C21" s="168" t="s">
        <v>683</v>
      </c>
      <c r="D21" s="168"/>
      <c r="E21" s="168"/>
      <c r="F21" s="168"/>
      <c r="G21" s="168"/>
      <c r="H21" s="168"/>
      <c r="I21" s="168"/>
      <c r="J21" s="168"/>
      <c r="K21" s="168"/>
      <c r="L21" s="168"/>
      <c r="M21" s="169"/>
    </row>
    <row r="22" spans="1:13">
      <c r="A22" s="173"/>
      <c r="B22" s="168"/>
      <c r="C22" s="168"/>
      <c r="D22" s="168"/>
      <c r="E22" s="168"/>
      <c r="F22" s="168"/>
      <c r="G22" s="168"/>
      <c r="H22" s="168"/>
      <c r="I22" s="168"/>
      <c r="J22" s="168"/>
      <c r="K22" s="168"/>
      <c r="L22" s="168"/>
      <c r="M22" s="169"/>
    </row>
    <row r="23" spans="1:13" ht="16.5" customHeight="1">
      <c r="A23" s="1293" t="s">
        <v>193</v>
      </c>
      <c r="B23" s="1294"/>
      <c r="C23" s="1294"/>
      <c r="D23" s="1294"/>
      <c r="E23" s="1294"/>
      <c r="F23" s="1294"/>
      <c r="G23" s="1294"/>
      <c r="H23" s="741"/>
      <c r="I23" s="741"/>
      <c r="J23" s="741"/>
      <c r="K23" s="741"/>
      <c r="L23" s="741"/>
      <c r="M23" s="169"/>
    </row>
    <row r="24" spans="1:13">
      <c r="A24" s="173"/>
      <c r="B24" s="168"/>
      <c r="C24" s="168"/>
      <c r="D24" s="168"/>
      <c r="E24" s="168"/>
      <c r="F24" s="168"/>
      <c r="G24" s="168"/>
      <c r="H24" s="168"/>
      <c r="I24" s="168"/>
      <c r="J24" s="168"/>
      <c r="K24" s="168"/>
      <c r="L24" s="168"/>
      <c r="M24" s="169"/>
    </row>
    <row r="25" spans="1:13">
      <c r="A25" s="173"/>
      <c r="B25" s="168" t="s">
        <v>659</v>
      </c>
      <c r="C25" s="168"/>
      <c r="D25" s="168"/>
      <c r="E25" s="168"/>
      <c r="F25" s="168"/>
      <c r="G25" s="168"/>
      <c r="H25" s="168"/>
      <c r="I25" s="168"/>
      <c r="J25" s="168"/>
      <c r="K25" s="168"/>
      <c r="L25" s="168"/>
      <c r="M25" s="169"/>
    </row>
    <row r="26" spans="1:13">
      <c r="A26" s="173"/>
      <c r="B26" s="740"/>
      <c r="C26" s="168" t="s">
        <v>679</v>
      </c>
      <c r="D26" s="168"/>
      <c r="E26" s="168"/>
      <c r="F26" s="168"/>
      <c r="G26" s="168"/>
      <c r="H26" s="168"/>
      <c r="I26" s="168"/>
      <c r="J26" s="168"/>
      <c r="K26" s="168"/>
      <c r="L26" s="168"/>
      <c r="M26" s="169"/>
    </row>
    <row r="27" spans="1:13">
      <c r="A27" s="173"/>
      <c r="B27" s="740"/>
      <c r="C27" s="168" t="s">
        <v>666</v>
      </c>
      <c r="D27" s="168"/>
      <c r="E27" s="168"/>
      <c r="F27" s="168"/>
      <c r="G27" s="168"/>
      <c r="H27" s="168"/>
      <c r="I27" s="168"/>
      <c r="J27" s="168"/>
      <c r="K27" s="168"/>
      <c r="L27" s="168"/>
      <c r="M27" s="169"/>
    </row>
    <row r="28" spans="1:13">
      <c r="A28" s="173"/>
      <c r="B28" s="740"/>
      <c r="C28" s="168" t="s">
        <v>692</v>
      </c>
      <c r="D28" s="168"/>
      <c r="E28" s="168"/>
      <c r="F28" s="168"/>
      <c r="G28" s="168"/>
      <c r="H28" s="168"/>
      <c r="I28" s="168"/>
      <c r="J28" s="168"/>
      <c r="K28" s="168"/>
      <c r="L28" s="168"/>
      <c r="M28" s="169"/>
    </row>
    <row r="29" spans="1:13">
      <c r="A29" s="173"/>
      <c r="B29" s="740"/>
      <c r="C29" s="168" t="s">
        <v>667</v>
      </c>
      <c r="D29" s="168"/>
      <c r="E29" s="168"/>
      <c r="F29" s="168"/>
      <c r="G29" s="168"/>
      <c r="H29" s="168"/>
      <c r="I29" s="168"/>
      <c r="J29" s="168"/>
      <c r="K29" s="168"/>
      <c r="L29" s="168"/>
      <c r="M29" s="169"/>
    </row>
    <row r="30" spans="1:13">
      <c r="A30" s="173"/>
      <c r="B30" s="740"/>
      <c r="C30" s="168" t="s">
        <v>669</v>
      </c>
      <c r="D30" s="168"/>
      <c r="E30" s="168"/>
      <c r="F30" s="168"/>
      <c r="G30" s="168"/>
      <c r="H30" s="168"/>
      <c r="I30" s="168"/>
      <c r="J30" s="168"/>
      <c r="K30" s="168"/>
      <c r="L30" s="168"/>
      <c r="M30" s="169"/>
    </row>
    <row r="31" spans="1:13">
      <c r="A31" s="173"/>
      <c r="B31" s="740"/>
      <c r="C31" s="168" t="s">
        <v>668</v>
      </c>
      <c r="D31" s="168"/>
      <c r="E31" s="168"/>
      <c r="F31" s="168"/>
      <c r="G31" s="168"/>
      <c r="H31" s="168"/>
      <c r="I31" s="168"/>
      <c r="J31" s="168"/>
      <c r="K31" s="168"/>
      <c r="L31" s="168"/>
      <c r="M31" s="169"/>
    </row>
    <row r="32" spans="1:13">
      <c r="A32" s="173"/>
      <c r="B32" s="168"/>
      <c r="C32" s="168"/>
      <c r="D32" s="168"/>
      <c r="E32" s="168"/>
      <c r="F32" s="168"/>
      <c r="G32" s="168"/>
      <c r="H32" s="168"/>
      <c r="I32" s="168"/>
      <c r="J32" s="168"/>
      <c r="K32" s="168"/>
      <c r="L32" s="168"/>
      <c r="M32" s="169"/>
    </row>
    <row r="33" spans="1:13" ht="16.5" customHeight="1">
      <c r="A33" s="1293" t="s">
        <v>689</v>
      </c>
      <c r="B33" s="1294"/>
      <c r="C33" s="1294"/>
      <c r="D33" s="1294"/>
      <c r="E33" s="1294"/>
      <c r="F33" s="1294"/>
      <c r="G33" s="1294"/>
      <c r="H33" s="741"/>
      <c r="I33" s="741"/>
      <c r="J33" s="741"/>
      <c r="K33" s="741"/>
      <c r="L33" s="741"/>
      <c r="M33" s="169"/>
    </row>
    <row r="34" spans="1:13">
      <c r="A34" s="173"/>
      <c r="B34" s="168"/>
      <c r="C34" s="168"/>
      <c r="D34" s="168"/>
      <c r="E34" s="168"/>
      <c r="F34" s="168"/>
      <c r="G34" s="168"/>
      <c r="H34" s="168"/>
      <c r="I34" s="168"/>
      <c r="J34" s="168"/>
      <c r="K34" s="168"/>
      <c r="L34" s="168"/>
      <c r="M34" s="169"/>
    </row>
    <row r="35" spans="1:13">
      <c r="A35" s="173"/>
      <c r="B35" s="168" t="s">
        <v>659</v>
      </c>
      <c r="C35" s="168"/>
      <c r="D35" s="168"/>
      <c r="E35" s="168"/>
      <c r="F35" s="168"/>
      <c r="G35" s="168"/>
      <c r="H35" s="168"/>
      <c r="I35" s="168"/>
      <c r="J35" s="168"/>
      <c r="K35" s="168"/>
      <c r="L35" s="168"/>
      <c r="M35" s="169"/>
    </row>
    <row r="36" spans="1:13">
      <c r="A36" s="173"/>
      <c r="B36" s="740"/>
      <c r="C36" s="168" t="s">
        <v>671</v>
      </c>
      <c r="D36" s="168"/>
      <c r="E36" s="168"/>
      <c r="F36" s="168"/>
      <c r="G36" s="168"/>
      <c r="H36" s="168"/>
      <c r="I36" s="168"/>
      <c r="J36" s="168"/>
      <c r="K36" s="168"/>
      <c r="L36" s="168"/>
      <c r="M36" s="169"/>
    </row>
    <row r="37" spans="1:13">
      <c r="A37" s="173"/>
      <c r="B37" s="740"/>
      <c r="C37" s="168" t="s">
        <v>678</v>
      </c>
      <c r="D37" s="168"/>
      <c r="E37" s="168"/>
      <c r="F37" s="168"/>
      <c r="G37" s="168"/>
      <c r="H37" s="168"/>
      <c r="I37" s="168"/>
      <c r="J37" s="168"/>
      <c r="K37" s="168"/>
      <c r="L37" s="168"/>
      <c r="M37" s="169"/>
    </row>
    <row r="38" spans="1:13">
      <c r="A38" s="173"/>
      <c r="B38" s="740"/>
      <c r="C38" s="168" t="s">
        <v>670</v>
      </c>
      <c r="D38" s="168"/>
      <c r="E38" s="168"/>
      <c r="F38" s="168"/>
      <c r="G38" s="168"/>
      <c r="H38" s="168"/>
      <c r="I38" s="168"/>
      <c r="J38" s="168"/>
      <c r="K38" s="168"/>
      <c r="L38" s="168"/>
      <c r="M38" s="169"/>
    </row>
    <row r="39" spans="1:13">
      <c r="A39" s="173"/>
      <c r="B39" s="168"/>
      <c r="C39" s="168"/>
      <c r="D39" s="168"/>
      <c r="E39" s="168"/>
      <c r="F39" s="168"/>
      <c r="G39" s="168"/>
      <c r="H39" s="168"/>
      <c r="I39" s="168"/>
      <c r="J39" s="168"/>
      <c r="K39" s="168"/>
      <c r="L39" s="168"/>
      <c r="M39" s="169"/>
    </row>
    <row r="40" spans="1:13" ht="16.5" customHeight="1">
      <c r="A40" s="1293" t="s">
        <v>686</v>
      </c>
      <c r="B40" s="1294"/>
      <c r="C40" s="1294"/>
      <c r="D40" s="1294"/>
      <c r="E40" s="1294"/>
      <c r="F40" s="1294"/>
      <c r="G40" s="1294"/>
      <c r="H40" s="741"/>
      <c r="I40" s="741"/>
      <c r="J40" s="741"/>
      <c r="K40" s="741"/>
      <c r="L40" s="741"/>
      <c r="M40" s="169"/>
    </row>
    <row r="41" spans="1:13">
      <c r="A41" s="173"/>
      <c r="B41" s="168"/>
      <c r="C41" s="168"/>
      <c r="D41" s="168"/>
      <c r="E41" s="168"/>
      <c r="F41" s="168"/>
      <c r="G41" s="168"/>
      <c r="H41" s="168"/>
      <c r="I41" s="168"/>
      <c r="J41" s="168"/>
      <c r="K41" s="168"/>
      <c r="L41" s="168"/>
      <c r="M41" s="169"/>
    </row>
    <row r="42" spans="1:13">
      <c r="A42" s="173"/>
      <c r="B42" s="168" t="s">
        <v>659</v>
      </c>
      <c r="C42" s="168"/>
      <c r="D42" s="168"/>
      <c r="E42" s="168"/>
      <c r="F42" s="168"/>
      <c r="G42" s="168"/>
      <c r="H42" s="168"/>
      <c r="I42" s="168"/>
      <c r="J42" s="168"/>
      <c r="K42" s="168"/>
      <c r="L42" s="168"/>
      <c r="M42" s="169"/>
    </row>
    <row r="43" spans="1:13">
      <c r="A43" s="173"/>
      <c r="B43" s="740"/>
      <c r="C43" s="168" t="s">
        <v>687</v>
      </c>
      <c r="D43" s="168"/>
      <c r="E43" s="168"/>
      <c r="F43" s="168"/>
      <c r="G43" s="168"/>
      <c r="H43" s="168"/>
      <c r="I43" s="168"/>
      <c r="J43" s="168"/>
      <c r="K43" s="168"/>
      <c r="L43" s="168"/>
      <c r="M43" s="169"/>
    </row>
    <row r="44" spans="1:13">
      <c r="A44" s="173"/>
      <c r="B44" s="740"/>
      <c r="C44" s="168" t="s">
        <v>688</v>
      </c>
      <c r="D44" s="168"/>
      <c r="E44" s="168"/>
      <c r="F44" s="168"/>
      <c r="G44" s="168"/>
      <c r="H44" s="168"/>
      <c r="I44" s="168"/>
      <c r="J44" s="168"/>
      <c r="K44" s="168"/>
      <c r="L44" s="168"/>
      <c r="M44" s="169"/>
    </row>
    <row r="45" spans="1:13">
      <c r="A45" s="173"/>
      <c r="B45" s="740"/>
      <c r="C45" s="168" t="s">
        <v>670</v>
      </c>
      <c r="D45" s="168"/>
      <c r="E45" s="168"/>
      <c r="F45" s="168"/>
      <c r="G45" s="168"/>
      <c r="H45" s="168"/>
      <c r="I45" s="168"/>
      <c r="J45" s="168"/>
      <c r="K45" s="168"/>
      <c r="L45" s="168"/>
      <c r="M45" s="169"/>
    </row>
    <row r="46" spans="1:13">
      <c r="A46" s="168"/>
      <c r="B46" s="168"/>
      <c r="C46" s="168"/>
      <c r="D46" s="168"/>
      <c r="E46" s="168"/>
      <c r="F46" s="168"/>
      <c r="G46" s="168"/>
      <c r="H46" s="168"/>
      <c r="I46" s="168"/>
      <c r="J46" s="168"/>
      <c r="K46" s="168"/>
      <c r="L46" s="168"/>
      <c r="M46" s="169"/>
    </row>
    <row r="47" spans="1:13" ht="13.5" thickBot="1">
      <c r="A47" s="176"/>
      <c r="B47" s="205"/>
      <c r="C47" s="205"/>
      <c r="D47" s="205"/>
      <c r="E47" s="205"/>
      <c r="F47" s="205"/>
      <c r="G47" s="205"/>
      <c r="H47" s="205"/>
      <c r="I47" s="205"/>
      <c r="J47" s="205"/>
      <c r="K47" s="205"/>
      <c r="L47" s="205"/>
      <c r="M47" s="177"/>
    </row>
  </sheetData>
  <mergeCells count="9">
    <mergeCell ref="I3:L3"/>
    <mergeCell ref="A6:G6"/>
    <mergeCell ref="B5:L5"/>
    <mergeCell ref="A40:G40"/>
    <mergeCell ref="A1:G1"/>
    <mergeCell ref="A33:G33"/>
    <mergeCell ref="A13:G13"/>
    <mergeCell ref="A23:G23"/>
    <mergeCell ref="C3:E3"/>
  </mergeCells>
  <pageMargins left="0.70866141732283472" right="0.70866141732283472" top="0.74803149606299213" bottom="0.74803149606299213" header="0.31496062992125984" footer="0.31496062992125984"/>
  <pageSetup scale="81" orientation="portrait" r:id="rId1"/>
  <drawing r:id="rId2"/>
</worksheet>
</file>

<file path=xl/worksheets/sheet3.xml><?xml version="1.0" encoding="utf-8"?>
<worksheet xmlns="http://schemas.openxmlformats.org/spreadsheetml/2006/main" xmlns:r="http://schemas.openxmlformats.org/officeDocument/2006/relationships">
  <sheetPr>
    <tabColor rgb="FF00B050"/>
    <pageSetUpPr fitToPage="1"/>
  </sheetPr>
  <dimension ref="A1:U78"/>
  <sheetViews>
    <sheetView tabSelected="1" zoomScaleNormal="100" workbookViewId="0">
      <selection activeCell="B2" sqref="B2:D2"/>
    </sheetView>
  </sheetViews>
  <sheetFormatPr defaultRowHeight="12.75"/>
  <cols>
    <col min="1" max="1" width="15.42578125" customWidth="1"/>
    <col min="2" max="2" width="11.7109375" customWidth="1"/>
    <col min="3" max="3" width="12.5703125" customWidth="1"/>
    <col min="4" max="4" width="4.5703125" customWidth="1"/>
    <col min="5" max="5" width="11.28515625" customWidth="1"/>
    <col min="6" max="6" width="9.28515625" customWidth="1"/>
    <col min="7" max="7" width="9" customWidth="1"/>
    <col min="8" max="8" width="12" customWidth="1"/>
    <col min="10" max="10" width="10.85546875" customWidth="1"/>
    <col min="11" max="11" width="1.85546875" customWidth="1"/>
    <col min="12" max="12" width="13.140625" customWidth="1"/>
    <col min="13" max="13" width="7.85546875" customWidth="1"/>
    <col min="14" max="14" width="12.7109375" customWidth="1"/>
    <col min="15" max="15" width="16.7109375" customWidth="1"/>
    <col min="17" max="17" width="0" hidden="1" customWidth="1"/>
  </cols>
  <sheetData>
    <row r="1" spans="1:21" ht="20.25" customHeight="1">
      <c r="A1" s="628"/>
      <c r="B1" s="629"/>
      <c r="C1" s="630"/>
      <c r="D1" s="630"/>
      <c r="E1" s="631"/>
      <c r="F1" s="1035" t="s">
        <v>432</v>
      </c>
      <c r="G1" s="1035"/>
      <c r="H1" s="1035"/>
      <c r="I1" s="1035"/>
      <c r="J1" s="1035"/>
      <c r="K1" s="128"/>
      <c r="L1" s="128"/>
      <c r="M1" s="128"/>
      <c r="N1" s="128"/>
      <c r="O1" s="130"/>
      <c r="R1" s="23"/>
    </row>
    <row r="2" spans="1:21" s="52" customFormat="1" ht="18" customHeight="1">
      <c r="A2" s="839" t="s">
        <v>836</v>
      </c>
      <c r="B2" s="992"/>
      <c r="C2" s="993"/>
      <c r="D2" s="994"/>
      <c r="E2" s="916"/>
      <c r="F2" s="1036"/>
      <c r="G2" s="1036"/>
      <c r="H2" s="1036"/>
      <c r="I2" s="1036"/>
      <c r="J2" s="1036"/>
      <c r="K2" s="632"/>
      <c r="L2" s="1022"/>
      <c r="M2" s="1022"/>
      <c r="N2" s="1022"/>
      <c r="O2" s="131"/>
      <c r="Q2" s="749" t="s">
        <v>675</v>
      </c>
      <c r="R2" s="53"/>
    </row>
    <row r="3" spans="1:21" s="52" customFormat="1" ht="18" customHeight="1">
      <c r="A3" s="839" t="s">
        <v>127</v>
      </c>
      <c r="B3" s="995"/>
      <c r="C3" s="996"/>
      <c r="D3" s="997"/>
      <c r="E3" s="633"/>
      <c r="F3" s="1036"/>
      <c r="G3" s="1036"/>
      <c r="H3" s="1036"/>
      <c r="I3" s="1036"/>
      <c r="J3" s="1036"/>
      <c r="K3" s="632"/>
      <c r="L3" s="634"/>
      <c r="M3" s="634"/>
      <c r="N3" s="634"/>
      <c r="O3" s="131"/>
      <c r="Q3" s="749" t="s">
        <v>676</v>
      </c>
      <c r="R3" s="53"/>
    </row>
    <row r="4" spans="1:21" s="52" customFormat="1" ht="11.25" customHeight="1" thickBot="1">
      <c r="A4" s="838"/>
      <c r="B4" s="1071" t="s">
        <v>608</v>
      </c>
      <c r="C4" s="1071"/>
      <c r="D4" s="1071"/>
      <c r="E4" s="635"/>
      <c r="F4" s="1037"/>
      <c r="G4" s="1037"/>
      <c r="H4" s="1037"/>
      <c r="I4" s="1037"/>
      <c r="J4" s="1037"/>
      <c r="K4" s="635"/>
      <c r="L4" s="635"/>
      <c r="M4" s="635"/>
      <c r="N4" s="635"/>
      <c r="O4" s="132"/>
      <c r="Q4" s="749" t="s">
        <v>677</v>
      </c>
      <c r="R4" s="53"/>
    </row>
    <row r="5" spans="1:21" ht="16.5" customHeight="1">
      <c r="A5" s="196"/>
      <c r="B5" s="137"/>
      <c r="C5" s="137"/>
      <c r="D5" s="998" t="s">
        <v>128</v>
      </c>
      <c r="E5" s="998"/>
      <c r="F5" s="998"/>
      <c r="G5" s="998"/>
      <c r="H5" s="137"/>
      <c r="I5" s="137"/>
      <c r="J5" s="137"/>
      <c r="K5" s="998" t="s">
        <v>129</v>
      </c>
      <c r="L5" s="998"/>
      <c r="M5" s="998"/>
      <c r="N5" s="998"/>
      <c r="O5" s="197"/>
      <c r="P5" s="58"/>
      <c r="Q5" s="749"/>
    </row>
    <row r="6" spans="1:21" ht="18">
      <c r="A6" s="196"/>
      <c r="B6" s="195"/>
      <c r="C6" s="209" t="s">
        <v>130</v>
      </c>
      <c r="D6" s="1023" t="s">
        <v>128</v>
      </c>
      <c r="E6" s="1024"/>
      <c r="F6" s="1024"/>
      <c r="G6" s="1025"/>
      <c r="H6" s="143"/>
      <c r="I6" s="141"/>
      <c r="J6" s="209" t="s">
        <v>130</v>
      </c>
      <c r="K6" s="1023" t="s">
        <v>129</v>
      </c>
      <c r="L6" s="1024"/>
      <c r="M6" s="1024"/>
      <c r="N6" s="1025"/>
      <c r="O6" s="142"/>
      <c r="Q6" s="750"/>
      <c r="R6" s="23"/>
    </row>
    <row r="7" spans="1:21" ht="5.25" customHeight="1">
      <c r="A7" s="196"/>
      <c r="B7" s="195"/>
      <c r="C7" s="209"/>
      <c r="D7" s="168"/>
      <c r="E7" s="168"/>
      <c r="F7" s="141"/>
      <c r="G7" s="144"/>
      <c r="H7" s="145"/>
      <c r="I7" s="141"/>
      <c r="J7" s="210"/>
      <c r="K7" s="144"/>
      <c r="L7" s="140"/>
      <c r="M7" s="140"/>
      <c r="N7" s="140"/>
      <c r="O7" s="142"/>
      <c r="Q7" s="748"/>
      <c r="R7" s="23"/>
    </row>
    <row r="8" spans="1:21" ht="18">
      <c r="A8" s="196"/>
      <c r="B8" s="195"/>
      <c r="C8" s="244" t="s">
        <v>467</v>
      </c>
      <c r="D8" s="1026"/>
      <c r="E8" s="1027"/>
      <c r="F8" s="1027"/>
      <c r="G8" s="1028"/>
      <c r="H8" s="143"/>
      <c r="I8" s="141"/>
      <c r="J8" s="244" t="s">
        <v>467</v>
      </c>
      <c r="K8" s="1026"/>
      <c r="L8" s="1027"/>
      <c r="M8" s="1027"/>
      <c r="N8" s="1028"/>
      <c r="O8" s="142"/>
      <c r="Q8" s="748"/>
      <c r="R8" s="23"/>
    </row>
    <row r="9" spans="1:21" ht="10.5" customHeight="1">
      <c r="A9" s="196"/>
      <c r="B9" s="1021" t="s">
        <v>608</v>
      </c>
      <c r="C9" s="1021"/>
      <c r="D9" s="141"/>
      <c r="E9" s="144"/>
      <c r="F9" s="145"/>
      <c r="G9" s="146"/>
      <c r="H9" s="140"/>
      <c r="I9" s="141"/>
      <c r="J9" s="622" t="s">
        <v>608</v>
      </c>
      <c r="K9" s="144"/>
      <c r="L9" s="140"/>
      <c r="M9" s="140"/>
      <c r="N9" s="140"/>
      <c r="O9" s="142"/>
      <c r="Q9" s="748"/>
      <c r="R9" s="23"/>
    </row>
    <row r="10" spans="1:21" ht="18">
      <c r="A10" s="196"/>
      <c r="B10" s="195"/>
      <c r="C10" s="244" t="s">
        <v>607</v>
      </c>
      <c r="D10" s="1012"/>
      <c r="E10" s="1013"/>
      <c r="F10" s="1013"/>
      <c r="G10" s="1014"/>
      <c r="H10" s="143"/>
      <c r="I10" s="815"/>
      <c r="J10" s="244" t="s">
        <v>607</v>
      </c>
      <c r="K10" s="1012"/>
      <c r="L10" s="1013"/>
      <c r="M10" s="1013"/>
      <c r="N10" s="1014"/>
      <c r="O10" s="142"/>
      <c r="Q10" s="748" t="s">
        <v>611</v>
      </c>
      <c r="R10" s="23"/>
    </row>
    <row r="11" spans="1:21" s="67" customFormat="1" ht="10.5" customHeight="1">
      <c r="A11" s="808"/>
      <c r="B11" s="1010" t="s">
        <v>609</v>
      </c>
      <c r="C11" s="1010"/>
      <c r="D11" s="809"/>
      <c r="E11" s="810"/>
      <c r="F11" s="811"/>
      <c r="G11" s="812"/>
      <c r="H11" s="162"/>
      <c r="I11" s="1011" t="s">
        <v>609</v>
      </c>
      <c r="J11" s="1011"/>
      <c r="K11" s="810"/>
      <c r="L11" s="162"/>
      <c r="M11" s="162"/>
      <c r="N11" s="162"/>
      <c r="O11" s="813"/>
      <c r="Q11" s="814" t="s">
        <v>610</v>
      </c>
      <c r="R11" s="68"/>
    </row>
    <row r="12" spans="1:21" ht="18" customHeight="1">
      <c r="A12" s="196"/>
      <c r="B12" s="195"/>
      <c r="C12" s="209" t="s">
        <v>197</v>
      </c>
      <c r="D12" s="999" t="s">
        <v>861</v>
      </c>
      <c r="E12" s="1000"/>
      <c r="F12" s="1000"/>
      <c r="G12" s="1001"/>
      <c r="H12" s="143"/>
      <c r="I12" s="999" t="s">
        <v>863</v>
      </c>
      <c r="J12" s="1001"/>
      <c r="K12" s="209"/>
      <c r="L12" s="620" t="s">
        <v>611</v>
      </c>
      <c r="M12" s="175"/>
      <c r="N12" s="623" t="s">
        <v>862</v>
      </c>
      <c r="O12" s="142"/>
      <c r="Q12" s="748" t="s">
        <v>612</v>
      </c>
      <c r="R12" s="625"/>
      <c r="S12" s="626"/>
      <c r="T12" s="624"/>
      <c r="U12" s="624"/>
    </row>
    <row r="13" spans="1:21" s="67" customFormat="1" ht="14.25" customHeight="1">
      <c r="A13" s="808"/>
      <c r="B13" s="806"/>
      <c r="C13" s="816"/>
      <c r="D13" s="1009" t="s">
        <v>654</v>
      </c>
      <c r="E13" s="1009"/>
      <c r="F13" s="1009"/>
      <c r="G13" s="1009"/>
      <c r="H13" s="162"/>
      <c r="I13" s="1050" t="s">
        <v>653</v>
      </c>
      <c r="J13" s="1050"/>
      <c r="K13" s="810"/>
      <c r="L13" s="805" t="s">
        <v>652</v>
      </c>
      <c r="M13" s="805"/>
      <c r="N13" s="805" t="s">
        <v>651</v>
      </c>
      <c r="O13" s="813"/>
      <c r="Q13" s="814" t="s">
        <v>613</v>
      </c>
      <c r="R13" s="817"/>
      <c r="S13" s="818"/>
      <c r="T13" s="819"/>
      <c r="U13" s="819"/>
    </row>
    <row r="14" spans="1:21" ht="18">
      <c r="A14" s="196"/>
      <c r="B14" s="195"/>
      <c r="C14" s="209" t="s">
        <v>198</v>
      </c>
      <c r="D14" s="999"/>
      <c r="E14" s="1001"/>
      <c r="F14" s="999"/>
      <c r="G14" s="1001"/>
      <c r="H14" s="143"/>
      <c r="I14" s="141"/>
      <c r="J14" s="209" t="s">
        <v>198</v>
      </c>
      <c r="K14" s="999"/>
      <c r="L14" s="1001"/>
      <c r="M14" s="999"/>
      <c r="N14" s="1001"/>
      <c r="O14" s="142"/>
      <c r="Q14" s="748" t="s">
        <v>614</v>
      </c>
      <c r="R14" s="625"/>
      <c r="S14" s="626"/>
      <c r="T14" s="624"/>
      <c r="U14" s="624"/>
    </row>
    <row r="15" spans="1:21" ht="7.5" customHeight="1">
      <c r="A15" s="196"/>
      <c r="B15" s="195"/>
      <c r="C15" s="209"/>
      <c r="D15" s="141"/>
      <c r="E15" s="144"/>
      <c r="F15" s="145"/>
      <c r="G15" s="146"/>
      <c r="H15" s="140"/>
      <c r="I15" s="141"/>
      <c r="J15" s="141"/>
      <c r="K15" s="144"/>
      <c r="L15" s="140"/>
      <c r="M15" s="140"/>
      <c r="N15" s="140"/>
      <c r="O15" s="142"/>
      <c r="Q15" s="748" t="s">
        <v>615</v>
      </c>
      <c r="R15" s="625"/>
      <c r="S15" s="626"/>
      <c r="T15" s="624"/>
      <c r="U15" s="624"/>
    </row>
    <row r="16" spans="1:21" ht="18">
      <c r="A16" s="196"/>
      <c r="B16" s="195"/>
      <c r="C16" s="209" t="s">
        <v>199</v>
      </c>
      <c r="D16" s="1029"/>
      <c r="E16" s="1000"/>
      <c r="F16" s="1000"/>
      <c r="G16" s="1001"/>
      <c r="H16" s="143"/>
      <c r="I16" s="141"/>
      <c r="J16" s="209" t="s">
        <v>199</v>
      </c>
      <c r="K16" s="1029"/>
      <c r="L16" s="1000"/>
      <c r="M16" s="1000"/>
      <c r="N16" s="1001"/>
      <c r="O16" s="142"/>
      <c r="Q16" s="748" t="s">
        <v>616</v>
      </c>
      <c r="R16" s="625"/>
      <c r="S16" s="626"/>
      <c r="T16" s="624"/>
      <c r="U16" s="624"/>
    </row>
    <row r="17" spans="1:21" ht="7.5" customHeight="1">
      <c r="A17" s="196"/>
      <c r="B17" s="195"/>
      <c r="C17" s="144"/>
      <c r="D17" s="144"/>
      <c r="E17" s="145"/>
      <c r="F17" s="144"/>
      <c r="G17" s="146"/>
      <c r="H17" s="140"/>
      <c r="I17" s="145"/>
      <c r="J17" s="140"/>
      <c r="K17" s="140"/>
      <c r="L17" s="140"/>
      <c r="M17" s="140"/>
      <c r="N17" s="140"/>
      <c r="O17" s="142"/>
      <c r="Q17" s="748" t="s">
        <v>617</v>
      </c>
      <c r="R17" s="625"/>
      <c r="S17" s="626"/>
      <c r="T17" s="624"/>
      <c r="U17" s="624"/>
    </row>
    <row r="18" spans="1:21" ht="18">
      <c r="A18" s="196"/>
      <c r="B18" s="742"/>
      <c r="C18" s="209" t="s">
        <v>673</v>
      </c>
      <c r="D18" s="1017"/>
      <c r="E18" s="1018"/>
      <c r="F18" s="1018"/>
      <c r="G18" s="1019"/>
      <c r="H18" s="143"/>
      <c r="I18" s="141"/>
      <c r="J18" s="209" t="s">
        <v>673</v>
      </c>
      <c r="K18" s="1017"/>
      <c r="L18" s="1018"/>
      <c r="M18" s="1018"/>
      <c r="N18" s="1019"/>
      <c r="O18" s="142"/>
      <c r="Q18" s="748" t="s">
        <v>616</v>
      </c>
      <c r="R18" s="625"/>
      <c r="S18" s="626"/>
      <c r="T18" s="624"/>
      <c r="U18" s="624"/>
    </row>
    <row r="19" spans="1:21" ht="7.5" customHeight="1">
      <c r="A19" s="196"/>
      <c r="B19" s="742"/>
      <c r="C19" s="144"/>
      <c r="D19" s="144"/>
      <c r="E19" s="145"/>
      <c r="F19" s="144"/>
      <c r="G19" s="146"/>
      <c r="H19" s="140"/>
      <c r="I19" s="145"/>
      <c r="J19" s="140"/>
      <c r="K19" s="140"/>
      <c r="L19" s="140"/>
      <c r="M19" s="140"/>
      <c r="N19" s="140"/>
      <c r="O19" s="142"/>
      <c r="Q19" s="748" t="s">
        <v>617</v>
      </c>
      <c r="R19" s="625"/>
      <c r="S19" s="626"/>
      <c r="T19" s="624"/>
      <c r="U19" s="624"/>
    </row>
    <row r="20" spans="1:21" ht="18">
      <c r="A20" s="196"/>
      <c r="B20" s="742"/>
      <c r="C20" s="209" t="s">
        <v>674</v>
      </c>
      <c r="D20" s="999" t="s">
        <v>675</v>
      </c>
      <c r="E20" s="1000"/>
      <c r="F20" s="1000"/>
      <c r="G20" s="1001"/>
      <c r="H20" s="143"/>
      <c r="I20" s="141"/>
      <c r="J20" s="209" t="s">
        <v>674</v>
      </c>
      <c r="K20" s="999" t="s">
        <v>675</v>
      </c>
      <c r="L20" s="1000"/>
      <c r="M20" s="1000"/>
      <c r="N20" s="1001"/>
      <c r="O20" s="142"/>
      <c r="Q20" s="748" t="s">
        <v>616</v>
      </c>
      <c r="R20" s="625"/>
      <c r="S20" s="626"/>
      <c r="T20" s="624"/>
      <c r="U20" s="624"/>
    </row>
    <row r="21" spans="1:21" ht="10.5" customHeight="1" thickBot="1">
      <c r="A21" s="196"/>
      <c r="B21" s="742"/>
      <c r="C21" s="144"/>
      <c r="D21" s="144"/>
      <c r="E21" s="145"/>
      <c r="F21" s="144"/>
      <c r="G21" s="146"/>
      <c r="H21" s="140"/>
      <c r="I21" s="145"/>
      <c r="J21" s="140"/>
      <c r="K21" s="140"/>
      <c r="L21" s="140"/>
      <c r="M21" s="140"/>
      <c r="N21" s="140"/>
      <c r="O21" s="142"/>
      <c r="Q21" s="748" t="s">
        <v>617</v>
      </c>
      <c r="R21" s="625"/>
      <c r="S21" s="626"/>
      <c r="T21" s="624"/>
      <c r="U21" s="624"/>
    </row>
    <row r="22" spans="1:21" ht="8.25" customHeight="1" thickBot="1">
      <c r="A22" s="198"/>
      <c r="B22" s="199"/>
      <c r="C22" s="199"/>
      <c r="D22" s="199"/>
      <c r="E22" s="199"/>
      <c r="F22" s="199"/>
      <c r="G22" s="199"/>
      <c r="H22" s="199"/>
      <c r="I22" s="199"/>
      <c r="J22" s="199"/>
      <c r="K22" s="199"/>
      <c r="L22" s="199"/>
      <c r="M22" s="199"/>
      <c r="N22" s="199"/>
      <c r="O22" s="200"/>
      <c r="Q22" s="748" t="s">
        <v>618</v>
      </c>
      <c r="R22" s="625"/>
      <c r="S22" s="626"/>
      <c r="T22" s="624"/>
      <c r="U22" s="624"/>
    </row>
    <row r="23" spans="1:21" ht="20.100000000000001" customHeight="1">
      <c r="A23" s="1020" t="s">
        <v>200</v>
      </c>
      <c r="B23" s="1030" t="s">
        <v>201</v>
      </c>
      <c r="C23" s="1031"/>
      <c r="D23" s="137"/>
      <c r="E23" s="1032">
        <v>0</v>
      </c>
      <c r="F23" s="1033"/>
      <c r="G23" s="1034"/>
      <c r="H23" s="137"/>
      <c r="I23" s="1030" t="s">
        <v>201</v>
      </c>
      <c r="J23" s="1031"/>
      <c r="K23" s="137"/>
      <c r="L23" s="1032">
        <v>0</v>
      </c>
      <c r="M23" s="1033"/>
      <c r="N23" s="1034"/>
      <c r="O23" s="197"/>
      <c r="P23" s="58"/>
      <c r="Q23" s="770" t="s">
        <v>619</v>
      </c>
      <c r="R23" s="625"/>
      <c r="S23" s="626"/>
      <c r="T23" s="624"/>
      <c r="U23" s="624"/>
    </row>
    <row r="24" spans="1:21" ht="20.100000000000001" customHeight="1">
      <c r="A24" s="1020"/>
      <c r="B24" s="1048" t="s">
        <v>202</v>
      </c>
      <c r="C24" s="1049"/>
      <c r="D24" s="137"/>
      <c r="E24" s="1032">
        <v>0</v>
      </c>
      <c r="F24" s="1033"/>
      <c r="G24" s="1034"/>
      <c r="H24" s="137"/>
      <c r="I24" s="1048" t="s">
        <v>202</v>
      </c>
      <c r="J24" s="1049"/>
      <c r="K24" s="137"/>
      <c r="L24" s="1032">
        <v>0</v>
      </c>
      <c r="M24" s="1033"/>
      <c r="N24" s="1034"/>
      <c r="O24" s="197"/>
      <c r="P24" s="58"/>
      <c r="Q24" s="771" t="s">
        <v>620</v>
      </c>
      <c r="R24" s="625"/>
      <c r="S24" s="626"/>
      <c r="T24" s="624"/>
      <c r="U24" s="624"/>
    </row>
    <row r="25" spans="1:21" ht="20.100000000000001" customHeight="1" thickBot="1">
      <c r="A25" s="1020"/>
      <c r="B25" s="1015" t="s">
        <v>203</v>
      </c>
      <c r="C25" s="1016"/>
      <c r="D25" s="137"/>
      <c r="E25" s="1032">
        <v>0</v>
      </c>
      <c r="F25" s="1033"/>
      <c r="G25" s="1034"/>
      <c r="H25" s="137"/>
      <c r="I25" s="1015" t="s">
        <v>203</v>
      </c>
      <c r="J25" s="1016"/>
      <c r="K25" s="137"/>
      <c r="L25" s="1032">
        <v>0</v>
      </c>
      <c r="M25" s="1033"/>
      <c r="N25" s="1034"/>
      <c r="O25" s="197"/>
      <c r="Q25" s="771" t="s">
        <v>621</v>
      </c>
      <c r="R25" s="625"/>
      <c r="S25" s="626"/>
      <c r="T25" s="624"/>
      <c r="U25" s="624"/>
    </row>
    <row r="26" spans="1:21" ht="11.25" customHeight="1" thickBot="1">
      <c r="A26" s="1020"/>
      <c r="B26" s="206"/>
      <c r="C26" s="204"/>
      <c r="D26" s="137"/>
      <c r="E26" s="499"/>
      <c r="F26" s="499"/>
      <c r="G26" s="499"/>
      <c r="H26" s="137"/>
      <c r="I26" s="441"/>
      <c r="J26" s="442"/>
      <c r="K26" s="137"/>
      <c r="L26" s="499"/>
      <c r="M26" s="499"/>
      <c r="N26" s="499"/>
      <c r="O26" s="197"/>
      <c r="R26" s="625"/>
      <c r="S26" s="626"/>
      <c r="T26" s="624"/>
      <c r="U26" s="624"/>
    </row>
    <row r="27" spans="1:21" ht="20.100000000000001" customHeight="1" thickBot="1">
      <c r="A27" s="1020"/>
      <c r="B27" s="1046" t="s">
        <v>204</v>
      </c>
      <c r="C27" s="1047"/>
      <c r="D27" s="137"/>
      <c r="E27" s="1032">
        <v>0</v>
      </c>
      <c r="F27" s="1033"/>
      <c r="G27" s="1034"/>
      <c r="H27" s="137"/>
      <c r="I27" s="1046" t="s">
        <v>204</v>
      </c>
      <c r="J27" s="1047"/>
      <c r="K27" s="137"/>
      <c r="L27" s="1032">
        <v>0</v>
      </c>
      <c r="M27" s="1033"/>
      <c r="N27" s="1034"/>
      <c r="O27" s="197"/>
      <c r="R27" s="626"/>
      <c r="S27" s="626"/>
      <c r="T27" s="624"/>
      <c r="U27" s="624"/>
    </row>
    <row r="28" spans="1:21" ht="11.25" customHeight="1" thickBot="1">
      <c r="A28" s="1020"/>
      <c r="B28" s="441"/>
      <c r="C28" s="442"/>
      <c r="D28" s="137"/>
      <c r="E28" s="499"/>
      <c r="F28" s="499"/>
      <c r="G28" s="499"/>
      <c r="H28" s="137"/>
      <c r="I28" s="441"/>
      <c r="J28" s="442"/>
      <c r="K28" s="137"/>
      <c r="L28" s="499"/>
      <c r="M28" s="499"/>
      <c r="N28" s="499"/>
      <c r="O28" s="197"/>
    </row>
    <row r="29" spans="1:21" ht="20.100000000000001" customHeight="1" thickBot="1">
      <c r="A29" s="1020"/>
      <c r="B29" s="1046" t="s">
        <v>205</v>
      </c>
      <c r="C29" s="1047"/>
      <c r="D29" s="137"/>
      <c r="E29" s="1032">
        <v>0</v>
      </c>
      <c r="F29" s="1033"/>
      <c r="G29" s="1034"/>
      <c r="H29" s="137"/>
      <c r="I29" s="1046" t="s">
        <v>205</v>
      </c>
      <c r="J29" s="1047"/>
      <c r="K29" s="137"/>
      <c r="L29" s="1032">
        <v>0</v>
      </c>
      <c r="M29" s="1033"/>
      <c r="N29" s="1034"/>
      <c r="O29" s="197"/>
    </row>
    <row r="30" spans="1:21" ht="11.25" customHeight="1" thickBot="1">
      <c r="A30" s="1020"/>
      <c r="B30" s="441"/>
      <c r="C30" s="442"/>
      <c r="D30" s="137"/>
      <c r="E30" s="499"/>
      <c r="F30" s="499"/>
      <c r="G30" s="499"/>
      <c r="H30" s="137"/>
      <c r="I30" s="441"/>
      <c r="J30" s="442"/>
      <c r="K30" s="137"/>
      <c r="L30" s="499"/>
      <c r="M30" s="499"/>
      <c r="N30" s="499"/>
      <c r="O30" s="197"/>
    </row>
    <row r="31" spans="1:21" ht="20.100000000000001" customHeight="1" thickBot="1">
      <c r="A31" s="1020"/>
      <c r="B31" s="1046" t="s">
        <v>206</v>
      </c>
      <c r="C31" s="1047"/>
      <c r="D31" s="137"/>
      <c r="E31" s="1032">
        <v>0</v>
      </c>
      <c r="F31" s="1033"/>
      <c r="G31" s="1034"/>
      <c r="H31" s="137"/>
      <c r="I31" s="1046" t="s">
        <v>206</v>
      </c>
      <c r="J31" s="1047"/>
      <c r="K31" s="137"/>
      <c r="L31" s="1032">
        <v>0</v>
      </c>
      <c r="M31" s="1033"/>
      <c r="N31" s="1034"/>
      <c r="O31" s="197"/>
    </row>
    <row r="32" spans="1:21" ht="11.25" customHeight="1" thickBot="1">
      <c r="A32" s="1020"/>
      <c r="B32" s="441"/>
      <c r="C32" s="442"/>
      <c r="D32" s="137"/>
      <c r="E32" s="499"/>
      <c r="F32" s="499"/>
      <c r="G32" s="499"/>
      <c r="H32" s="137"/>
      <c r="I32" s="441"/>
      <c r="J32" s="442"/>
      <c r="K32" s="137"/>
      <c r="L32" s="499"/>
      <c r="M32" s="499"/>
      <c r="N32" s="499"/>
      <c r="O32" s="197"/>
    </row>
    <row r="33" spans="1:17" ht="30" customHeight="1" thickBot="1">
      <c r="A33" s="1020"/>
      <c r="B33" s="1055" t="s">
        <v>790</v>
      </c>
      <c r="C33" s="1056"/>
      <c r="D33" s="137"/>
      <c r="E33" s="1032">
        <v>0</v>
      </c>
      <c r="F33" s="1033"/>
      <c r="G33" s="1034"/>
      <c r="H33" s="137"/>
      <c r="I33" s="1055" t="s">
        <v>207</v>
      </c>
      <c r="J33" s="1056"/>
      <c r="K33" s="137"/>
      <c r="L33" s="1032">
        <v>0</v>
      </c>
      <c r="M33" s="1033"/>
      <c r="N33" s="1034"/>
      <c r="O33" s="197"/>
    </row>
    <row r="34" spans="1:17" ht="10.5" customHeight="1" thickBot="1">
      <c r="A34" s="1020"/>
      <c r="B34" s="441"/>
      <c r="C34" s="442"/>
      <c r="D34" s="137"/>
      <c r="E34" s="499"/>
      <c r="F34" s="499"/>
      <c r="G34" s="499"/>
      <c r="H34" s="137"/>
      <c r="I34" s="441"/>
      <c r="J34" s="442"/>
      <c r="K34" s="137"/>
      <c r="L34" s="499"/>
      <c r="M34" s="499"/>
      <c r="N34" s="499"/>
      <c r="O34" s="197"/>
    </row>
    <row r="35" spans="1:17" ht="30.75" customHeight="1" thickBot="1">
      <c r="A35" s="1020"/>
      <c r="B35" s="1055" t="s">
        <v>208</v>
      </c>
      <c r="C35" s="1056"/>
      <c r="D35" s="137"/>
      <c r="E35" s="1032">
        <v>0</v>
      </c>
      <c r="F35" s="1033"/>
      <c r="G35" s="1034"/>
      <c r="H35" s="137"/>
      <c r="I35" s="1055" t="s">
        <v>208</v>
      </c>
      <c r="J35" s="1056"/>
      <c r="K35" s="137"/>
      <c r="L35" s="1032">
        <v>0</v>
      </c>
      <c r="M35" s="1033"/>
      <c r="N35" s="1034"/>
      <c r="O35" s="197"/>
    </row>
    <row r="36" spans="1:17" ht="11.25" customHeight="1" thickBot="1">
      <c r="A36" s="1020"/>
      <c r="B36" s="207"/>
      <c r="C36" s="207"/>
      <c r="D36" s="137"/>
      <c r="E36" s="499"/>
      <c r="F36" s="499"/>
      <c r="G36" s="499"/>
      <c r="H36" s="137"/>
      <c r="I36" s="207"/>
      <c r="J36" s="207"/>
      <c r="K36" s="137"/>
      <c r="L36" s="499"/>
      <c r="M36" s="499"/>
      <c r="N36" s="499"/>
      <c r="O36" s="197"/>
    </row>
    <row r="37" spans="1:17" ht="29.25" customHeight="1" thickBot="1">
      <c r="A37" s="1020"/>
      <c r="B37" s="1055" t="s">
        <v>209</v>
      </c>
      <c r="C37" s="1056"/>
      <c r="D37" s="137"/>
      <c r="E37" s="1032">
        <v>0</v>
      </c>
      <c r="F37" s="1033"/>
      <c r="G37" s="1034"/>
      <c r="H37" s="137"/>
      <c r="I37" s="1055" t="s">
        <v>672</v>
      </c>
      <c r="J37" s="1056"/>
      <c r="K37" s="137"/>
      <c r="L37" s="1032">
        <v>0</v>
      </c>
      <c r="M37" s="1033"/>
      <c r="N37" s="1034"/>
      <c r="O37" s="197"/>
    </row>
    <row r="38" spans="1:17" ht="11.25" customHeight="1" thickBot="1">
      <c r="A38" s="196"/>
      <c r="B38" s="207"/>
      <c r="C38" s="207"/>
      <c r="D38" s="137"/>
      <c r="E38" s="499"/>
      <c r="F38" s="499"/>
      <c r="G38" s="499"/>
      <c r="H38" s="137"/>
      <c r="I38" s="207"/>
      <c r="J38" s="207"/>
      <c r="K38" s="137"/>
      <c r="L38" s="499"/>
      <c r="M38" s="499"/>
      <c r="N38" s="499"/>
      <c r="O38" s="197"/>
    </row>
    <row r="39" spans="1:17" ht="25.5" customHeight="1" thickBot="1">
      <c r="A39" s="196"/>
      <c r="B39" s="1055" t="s">
        <v>19</v>
      </c>
      <c r="C39" s="1056"/>
      <c r="D39" s="137"/>
      <c r="E39" s="1057">
        <f>E23+E24+E25+E27+E29+E31+E33+E35+E37</f>
        <v>0</v>
      </c>
      <c r="F39" s="1058"/>
      <c r="G39" s="1059"/>
      <c r="H39" s="137"/>
      <c r="I39" s="1055" t="s">
        <v>19</v>
      </c>
      <c r="J39" s="1056"/>
      <c r="K39" s="137"/>
      <c r="L39" s="1057">
        <f>L23+L24+L25+L27+L29+L31+L33+L35+L37</f>
        <v>0</v>
      </c>
      <c r="M39" s="1058"/>
      <c r="N39" s="1059"/>
      <c r="O39" s="197"/>
    </row>
    <row r="40" spans="1:17" ht="13.5" thickBot="1">
      <c r="A40" s="202"/>
      <c r="B40" s="203"/>
      <c r="C40" s="203"/>
      <c r="D40" s="203"/>
      <c r="E40" s="203"/>
      <c r="F40" s="203"/>
      <c r="G40" s="203"/>
      <c r="H40" s="203"/>
      <c r="I40" s="203"/>
      <c r="J40" s="203"/>
      <c r="K40" s="203"/>
      <c r="L40" s="203"/>
      <c r="M40" s="203"/>
      <c r="N40" s="203"/>
      <c r="O40" s="201"/>
    </row>
    <row r="41" spans="1:17" s="829" customFormat="1" ht="17.25" customHeight="1">
      <c r="A41" s="825"/>
      <c r="B41" s="998" t="s">
        <v>210</v>
      </c>
      <c r="C41" s="998"/>
      <c r="D41" s="998" t="s">
        <v>2</v>
      </c>
      <c r="E41" s="998"/>
      <c r="F41" s="998"/>
      <c r="G41" s="826" t="s">
        <v>5</v>
      </c>
      <c r="H41" s="998" t="s">
        <v>0</v>
      </c>
      <c r="I41" s="998"/>
      <c r="J41" s="826" t="s">
        <v>211</v>
      </c>
      <c r="K41" s="998" t="s">
        <v>212</v>
      </c>
      <c r="L41" s="998"/>
      <c r="M41" s="998" t="s">
        <v>213</v>
      </c>
      <c r="N41" s="998"/>
      <c r="O41" s="827"/>
    </row>
    <row r="42" spans="1:17" s="30" customFormat="1" ht="20.100000000000001" customHeight="1">
      <c r="A42" s="1020" t="s">
        <v>797</v>
      </c>
      <c r="B42" s="1051" t="s">
        <v>214</v>
      </c>
      <c r="C42" s="1051"/>
      <c r="D42" s="1052"/>
      <c r="E42" s="1052"/>
      <c r="F42" s="1052"/>
      <c r="G42" s="501"/>
      <c r="H42" s="1053"/>
      <c r="I42" s="1053"/>
      <c r="J42" s="828"/>
      <c r="K42" s="1054"/>
      <c r="L42" s="1054"/>
      <c r="M42" s="1038"/>
      <c r="N42" s="1038"/>
      <c r="O42" s="500"/>
    </row>
    <row r="43" spans="1:17" s="748" customFormat="1">
      <c r="A43" s="1020"/>
      <c r="B43" s="1007" t="s">
        <v>210</v>
      </c>
      <c r="C43" s="1007"/>
      <c r="D43" s="1007" t="s">
        <v>2</v>
      </c>
      <c r="E43" s="1007"/>
      <c r="F43" s="1007"/>
      <c r="G43" s="823" t="s">
        <v>5</v>
      </c>
      <c r="H43" s="1007" t="s">
        <v>0</v>
      </c>
      <c r="I43" s="1007"/>
      <c r="J43" s="823" t="s">
        <v>211</v>
      </c>
      <c r="K43" s="1007" t="s">
        <v>215</v>
      </c>
      <c r="L43" s="1007"/>
      <c r="M43" s="1007" t="s">
        <v>216</v>
      </c>
      <c r="N43" s="1007"/>
      <c r="O43" s="747"/>
    </row>
    <row r="44" spans="1:17" ht="18" customHeight="1">
      <c r="A44" s="1020"/>
      <c r="B44" s="1039" t="s">
        <v>774</v>
      </c>
      <c r="C44" s="1040"/>
      <c r="D44" s="1041">
        <v>0</v>
      </c>
      <c r="E44" s="1042"/>
      <c r="F44" s="1043"/>
      <c r="G44" s="501"/>
      <c r="H44" s="1044"/>
      <c r="I44" s="1045"/>
      <c r="J44" s="803"/>
      <c r="K44" s="1067"/>
      <c r="L44" s="1068"/>
      <c r="M44" s="1038"/>
      <c r="N44" s="1038"/>
      <c r="O44" s="197"/>
    </row>
    <row r="45" spans="1:17" s="30" customFormat="1" ht="18" customHeight="1">
      <c r="A45" s="1020"/>
      <c r="B45" s="1039" t="s">
        <v>827</v>
      </c>
      <c r="C45" s="1040"/>
      <c r="D45" s="1041">
        <v>0</v>
      </c>
      <c r="E45" s="1042"/>
      <c r="F45" s="1043"/>
      <c r="G45" s="736"/>
      <c r="H45" s="1044"/>
      <c r="I45" s="1045"/>
      <c r="J45" s="803"/>
      <c r="K45" s="1044"/>
      <c r="L45" s="1045"/>
      <c r="M45" s="1038"/>
      <c r="N45" s="1038"/>
      <c r="O45" s="500"/>
      <c r="Q45" s="503"/>
    </row>
    <row r="46" spans="1:17" s="30" customFormat="1" ht="18" customHeight="1">
      <c r="A46" s="1020"/>
      <c r="B46" s="1039" t="s">
        <v>828</v>
      </c>
      <c r="C46" s="1040"/>
      <c r="D46" s="1041">
        <v>0</v>
      </c>
      <c r="E46" s="1042"/>
      <c r="F46" s="1043"/>
      <c r="G46" s="736"/>
      <c r="H46" s="1044"/>
      <c r="I46" s="1045"/>
      <c r="J46" s="803"/>
      <c r="K46" s="1044"/>
      <c r="L46" s="1045"/>
      <c r="M46" s="1038"/>
      <c r="N46" s="1038"/>
      <c r="O46" s="500"/>
    </row>
    <row r="47" spans="1:17" s="30" customFormat="1" ht="18" customHeight="1">
      <c r="A47" s="1020"/>
      <c r="B47" s="1039" t="s">
        <v>829</v>
      </c>
      <c r="C47" s="1040"/>
      <c r="D47" s="1041">
        <v>0</v>
      </c>
      <c r="E47" s="1042"/>
      <c r="F47" s="1043"/>
      <c r="G47" s="736"/>
      <c r="H47" s="1044"/>
      <c r="I47" s="1045"/>
      <c r="J47" s="803"/>
      <c r="K47" s="1044"/>
      <c r="L47" s="1045"/>
      <c r="M47" s="1038"/>
      <c r="N47" s="1038"/>
      <c r="O47" s="500"/>
    </row>
    <row r="48" spans="1:17" s="30" customFormat="1" ht="18" customHeight="1">
      <c r="A48" s="1020"/>
      <c r="B48" s="1039" t="s">
        <v>830</v>
      </c>
      <c r="C48" s="1040"/>
      <c r="D48" s="1041">
        <v>0</v>
      </c>
      <c r="E48" s="1042"/>
      <c r="F48" s="1043"/>
      <c r="G48" s="736"/>
      <c r="H48" s="1044"/>
      <c r="I48" s="1045"/>
      <c r="J48" s="803"/>
      <c r="K48" s="1044"/>
      <c r="L48" s="1045"/>
      <c r="M48" s="1038"/>
      <c r="N48" s="1038"/>
      <c r="O48" s="500"/>
    </row>
    <row r="49" spans="1:15" ht="18" customHeight="1">
      <c r="A49" s="1020"/>
      <c r="B49" s="1065" t="s">
        <v>831</v>
      </c>
      <c r="C49" s="1066"/>
      <c r="D49" s="1041">
        <v>0</v>
      </c>
      <c r="E49" s="1042"/>
      <c r="F49" s="1043"/>
      <c r="G49" s="501"/>
      <c r="H49" s="1044"/>
      <c r="I49" s="1045"/>
      <c r="J49" s="803"/>
      <c r="K49" s="1044"/>
      <c r="L49" s="1045"/>
      <c r="M49" s="1038"/>
      <c r="N49" s="1038"/>
      <c r="O49" s="197"/>
    </row>
    <row r="50" spans="1:15" ht="18" customHeight="1">
      <c r="A50" s="1020"/>
      <c r="B50" s="1065" t="s">
        <v>832</v>
      </c>
      <c r="C50" s="1066"/>
      <c r="D50" s="1041">
        <v>0</v>
      </c>
      <c r="E50" s="1042"/>
      <c r="F50" s="1043"/>
      <c r="G50" s="501"/>
      <c r="H50" s="1044"/>
      <c r="I50" s="1045"/>
      <c r="J50" s="803"/>
      <c r="K50" s="1044"/>
      <c r="L50" s="1045"/>
      <c r="M50" s="1038"/>
      <c r="N50" s="1038"/>
      <c r="O50" s="197"/>
    </row>
    <row r="51" spans="1:15" ht="18" customHeight="1">
      <c r="A51" s="804"/>
      <c r="B51" s="1065" t="s">
        <v>793</v>
      </c>
      <c r="C51" s="1066"/>
      <c r="D51" s="1041">
        <v>0</v>
      </c>
      <c r="E51" s="1042"/>
      <c r="F51" s="1043"/>
      <c r="G51" s="501"/>
      <c r="H51" s="1044"/>
      <c r="I51" s="1045"/>
      <c r="J51" s="803"/>
      <c r="K51" s="1044"/>
      <c r="L51" s="1045"/>
      <c r="M51" s="1038"/>
      <c r="N51" s="1038"/>
      <c r="O51" s="197"/>
    </row>
    <row r="52" spans="1:15" ht="18" customHeight="1">
      <c r="A52" s="196"/>
      <c r="B52" s="1060" t="s">
        <v>19</v>
      </c>
      <c r="C52" s="1060"/>
      <c r="D52" s="1061">
        <f>SUM(D42:F51)</f>
        <v>0</v>
      </c>
      <c r="E52" s="1061"/>
      <c r="F52" s="1061"/>
      <c r="G52" s="737"/>
      <c r="H52" s="1062"/>
      <c r="I52" s="1062"/>
      <c r="J52" s="738"/>
      <c r="K52" s="1063"/>
      <c r="L52" s="1063"/>
      <c r="M52" s="1064"/>
      <c r="N52" s="1064"/>
      <c r="O52" s="197"/>
    </row>
    <row r="53" spans="1:15" ht="5.25" customHeight="1" thickBot="1">
      <c r="A53" s="196"/>
      <c r="B53" s="137"/>
      <c r="C53" s="137"/>
      <c r="D53" s="137"/>
      <c r="E53" s="137"/>
      <c r="F53" s="137"/>
      <c r="G53" s="137"/>
      <c r="H53" s="137"/>
      <c r="I53" s="137"/>
      <c r="J53" s="137"/>
      <c r="K53" s="137"/>
      <c r="L53" s="137"/>
      <c r="M53" s="137"/>
      <c r="N53" s="137"/>
      <c r="O53" s="197"/>
    </row>
    <row r="54" spans="1:15" ht="18.75" customHeight="1" thickBot="1">
      <c r="A54" s="196"/>
      <c r="B54" s="168"/>
      <c r="C54" s="137"/>
      <c r="D54" s="137"/>
      <c r="E54" s="207"/>
      <c r="F54" s="207"/>
      <c r="G54" s="207"/>
      <c r="H54" s="207"/>
      <c r="I54" s="208" t="s">
        <v>217</v>
      </c>
      <c r="J54" s="1075">
        <f>E39+L39-D52</f>
        <v>0</v>
      </c>
      <c r="K54" s="1076"/>
      <c r="L54" s="1076"/>
      <c r="M54" s="1076"/>
      <c r="N54" s="1077"/>
      <c r="O54" s="197"/>
    </row>
    <row r="55" spans="1:15" ht="11.25" customHeight="1" thickBot="1">
      <c r="A55" s="202"/>
      <c r="B55" s="205"/>
      <c r="C55" s="203"/>
      <c r="D55" s="203"/>
      <c r="E55" s="203"/>
      <c r="F55" s="203"/>
      <c r="G55" s="203"/>
      <c r="H55" s="203"/>
      <c r="I55" s="203"/>
      <c r="J55" s="203"/>
      <c r="K55" s="203"/>
      <c r="L55" s="203"/>
      <c r="M55" s="203"/>
      <c r="N55" s="203"/>
      <c r="O55" s="201"/>
    </row>
    <row r="56" spans="1:15" s="30" customFormat="1" ht="17.25" customHeight="1">
      <c r="A56" s="820"/>
      <c r="B56" s="821"/>
      <c r="C56" s="1007" t="s">
        <v>214</v>
      </c>
      <c r="D56" s="1007"/>
      <c r="E56" s="824" t="s">
        <v>779</v>
      </c>
      <c r="F56" s="824" t="s">
        <v>779</v>
      </c>
      <c r="G56" s="824" t="s">
        <v>780</v>
      </c>
      <c r="H56" s="824" t="s">
        <v>780</v>
      </c>
      <c r="I56" s="824" t="s">
        <v>788</v>
      </c>
      <c r="J56" s="824" t="s">
        <v>788</v>
      </c>
      <c r="K56" s="824"/>
      <c r="L56" s="824" t="s">
        <v>791</v>
      </c>
      <c r="M56" s="824" t="s">
        <v>791</v>
      </c>
      <c r="N56" s="824" t="s">
        <v>787</v>
      </c>
      <c r="O56" s="822"/>
    </row>
    <row r="57" spans="1:15" ht="18" customHeight="1">
      <c r="A57" s="196"/>
      <c r="B57" s="833" t="s">
        <v>781</v>
      </c>
      <c r="C57" s="1005"/>
      <c r="D57" s="1006"/>
      <c r="E57" s="807"/>
      <c r="F57" s="807"/>
      <c r="G57" s="807"/>
      <c r="H57" s="807"/>
      <c r="I57" s="807"/>
      <c r="J57" s="1008"/>
      <c r="K57" s="1008"/>
      <c r="L57" s="807"/>
      <c r="M57" s="807"/>
      <c r="N57" s="807"/>
      <c r="O57" s="197"/>
    </row>
    <row r="58" spans="1:15" ht="18" customHeight="1">
      <c r="A58" s="1020" t="s">
        <v>133</v>
      </c>
      <c r="B58" s="833" t="s">
        <v>782</v>
      </c>
      <c r="C58" s="1005"/>
      <c r="D58" s="1006"/>
      <c r="E58" s="807"/>
      <c r="F58" s="807"/>
      <c r="G58" s="807"/>
      <c r="H58" s="807"/>
      <c r="I58" s="807"/>
      <c r="J58" s="1005"/>
      <c r="K58" s="1006"/>
      <c r="L58" s="807"/>
      <c r="M58" s="807"/>
      <c r="N58" s="807"/>
      <c r="O58" s="197"/>
    </row>
    <row r="59" spans="1:15" ht="18" customHeight="1">
      <c r="A59" s="1020"/>
      <c r="B59" s="833" t="s">
        <v>783</v>
      </c>
      <c r="C59" s="1005"/>
      <c r="D59" s="1006"/>
      <c r="E59" s="807"/>
      <c r="F59" s="807"/>
      <c r="G59" s="807"/>
      <c r="H59" s="807"/>
      <c r="I59" s="807"/>
      <c r="J59" s="1005"/>
      <c r="K59" s="1006"/>
      <c r="L59" s="807"/>
      <c r="M59" s="807"/>
      <c r="N59" s="807"/>
      <c r="O59" s="197"/>
    </row>
    <row r="60" spans="1:15" ht="18" customHeight="1">
      <c r="A60" s="1020"/>
      <c r="B60" s="833" t="s">
        <v>794</v>
      </c>
      <c r="C60" s="1301"/>
      <c r="D60" s="1302"/>
      <c r="E60" s="1300"/>
      <c r="F60" s="1300"/>
      <c r="G60" s="1300"/>
      <c r="H60" s="1300"/>
      <c r="I60" s="1300"/>
      <c r="J60" s="1301"/>
      <c r="K60" s="1302"/>
      <c r="L60" s="1300"/>
      <c r="M60" s="1300"/>
      <c r="N60" s="1300"/>
      <c r="O60" s="197"/>
    </row>
    <row r="61" spans="1:15" ht="18" customHeight="1">
      <c r="A61" s="1020"/>
      <c r="B61" s="833" t="s">
        <v>789</v>
      </c>
      <c r="C61" s="1305"/>
      <c r="D61" s="1306"/>
      <c r="E61" s="1307"/>
      <c r="F61" s="1307"/>
      <c r="G61" s="1307"/>
      <c r="H61" s="1307"/>
      <c r="I61" s="1307"/>
      <c r="J61" s="1305"/>
      <c r="K61" s="1306"/>
      <c r="L61" s="1307"/>
      <c r="M61" s="1307"/>
      <c r="N61" s="1307"/>
      <c r="O61" s="197"/>
    </row>
    <row r="62" spans="1:15" ht="18" customHeight="1">
      <c r="A62" s="1020"/>
      <c r="B62" s="833" t="s">
        <v>784</v>
      </c>
      <c r="C62" s="1303"/>
      <c r="D62" s="1304"/>
      <c r="E62" s="1299"/>
      <c r="F62" s="1299"/>
      <c r="G62" s="1299"/>
      <c r="H62" s="1299"/>
      <c r="I62" s="1299"/>
      <c r="J62" s="1303"/>
      <c r="K62" s="1304"/>
      <c r="L62" s="1299"/>
      <c r="M62" s="1299"/>
      <c r="N62" s="1299"/>
      <c r="O62" s="197"/>
    </row>
    <row r="63" spans="1:15" ht="18" customHeight="1">
      <c r="A63" s="1020"/>
      <c r="B63" s="833" t="s">
        <v>785</v>
      </c>
      <c r="C63" s="1301"/>
      <c r="D63" s="1302"/>
      <c r="E63" s="1300"/>
      <c r="F63" s="1300"/>
      <c r="G63" s="1300"/>
      <c r="H63" s="1300"/>
      <c r="I63" s="1300"/>
      <c r="J63" s="1301"/>
      <c r="K63" s="1302"/>
      <c r="L63" s="1300"/>
      <c r="M63" s="1300"/>
      <c r="N63" s="1300"/>
      <c r="O63" s="197"/>
    </row>
    <row r="64" spans="1:15" ht="18" customHeight="1">
      <c r="A64" s="173"/>
      <c r="B64" s="833" t="s">
        <v>804</v>
      </c>
      <c r="C64" s="1005"/>
      <c r="D64" s="1006"/>
      <c r="E64" s="807"/>
      <c r="F64" s="807"/>
      <c r="G64" s="807"/>
      <c r="H64" s="807"/>
      <c r="I64" s="807"/>
      <c r="J64" s="1005"/>
      <c r="K64" s="1006"/>
      <c r="L64" s="807"/>
      <c r="M64" s="807"/>
      <c r="N64" s="807"/>
      <c r="O64" s="197"/>
    </row>
    <row r="65" spans="1:17" ht="18" customHeight="1">
      <c r="A65" s="905" t="s">
        <v>842</v>
      </c>
      <c r="B65" s="833" t="s">
        <v>786</v>
      </c>
      <c r="C65" s="1002"/>
      <c r="D65" s="1003"/>
      <c r="E65" s="1003"/>
      <c r="F65" s="1003"/>
      <c r="G65" s="1003"/>
      <c r="H65" s="1003"/>
      <c r="I65" s="1003"/>
      <c r="J65" s="1003"/>
      <c r="K65" s="1003"/>
      <c r="L65" s="1003"/>
      <c r="M65" s="1003"/>
      <c r="N65" s="1004"/>
      <c r="O65" s="197"/>
    </row>
    <row r="66" spans="1:17" ht="18" customHeight="1">
      <c r="A66" s="905" t="s">
        <v>843</v>
      </c>
      <c r="B66" s="1002"/>
      <c r="C66" s="1003"/>
      <c r="D66" s="1003"/>
      <c r="E66" s="1003"/>
      <c r="F66" s="1003"/>
      <c r="G66" s="1003"/>
      <c r="H66" s="1003"/>
      <c r="I66" s="1003"/>
      <c r="J66" s="1003"/>
      <c r="K66" s="1003"/>
      <c r="L66" s="1003"/>
      <c r="M66" s="1003"/>
      <c r="N66" s="1004"/>
      <c r="O66" s="197"/>
    </row>
    <row r="67" spans="1:17" ht="11.25" customHeight="1" thickBot="1">
      <c r="A67" s="202"/>
      <c r="B67" s="205"/>
      <c r="C67" s="203"/>
      <c r="D67" s="203"/>
      <c r="E67" s="203"/>
      <c r="F67" s="203"/>
      <c r="G67" s="203"/>
      <c r="H67" s="203"/>
      <c r="I67" s="203"/>
      <c r="J67" s="203"/>
      <c r="K67" s="203"/>
      <c r="L67" s="203"/>
      <c r="M67" s="203"/>
      <c r="N67" s="203"/>
      <c r="O67" s="201"/>
    </row>
    <row r="68" spans="1:17" s="832" customFormat="1" ht="22.5" customHeight="1">
      <c r="A68" s="1072" t="s">
        <v>803</v>
      </c>
      <c r="B68" s="830"/>
      <c r="C68" s="1069" t="s">
        <v>798</v>
      </c>
      <c r="D68" s="1069"/>
      <c r="E68" s="1069" t="s">
        <v>799</v>
      </c>
      <c r="F68" s="1069"/>
      <c r="G68" s="1069" t="s">
        <v>800</v>
      </c>
      <c r="H68" s="1069"/>
      <c r="I68" s="1069" t="s">
        <v>801</v>
      </c>
      <c r="J68" s="1069"/>
      <c r="K68" s="1069"/>
      <c r="L68" s="1069" t="s">
        <v>809</v>
      </c>
      <c r="M68" s="1069"/>
      <c r="N68" s="1069"/>
      <c r="O68" s="831"/>
    </row>
    <row r="69" spans="1:17" ht="18" customHeight="1">
      <c r="A69" s="1073"/>
      <c r="B69" s="833" t="s">
        <v>796</v>
      </c>
      <c r="C69" s="1008"/>
      <c r="D69" s="1008"/>
      <c r="E69" s="1008"/>
      <c r="F69" s="1008"/>
      <c r="G69" s="1008"/>
      <c r="H69" s="1008"/>
      <c r="I69" s="1296"/>
      <c r="J69" s="1297"/>
      <c r="K69" s="1298"/>
      <c r="L69" s="1005"/>
      <c r="M69" s="1070"/>
      <c r="N69" s="1006"/>
      <c r="O69" s="197"/>
    </row>
    <row r="70" spans="1:17" ht="18" customHeight="1">
      <c r="A70" s="1073"/>
      <c r="B70" s="833" t="s">
        <v>795</v>
      </c>
      <c r="C70" s="1008"/>
      <c r="D70" s="1008"/>
      <c r="E70" s="1008"/>
      <c r="F70" s="1008"/>
      <c r="G70" s="1008"/>
      <c r="H70" s="1008"/>
      <c r="I70" s="1296"/>
      <c r="J70" s="1297"/>
      <c r="K70" s="1298"/>
      <c r="L70" s="1005"/>
      <c r="M70" s="1070"/>
      <c r="N70" s="1006"/>
      <c r="O70" s="197"/>
    </row>
    <row r="71" spans="1:17" ht="18" customHeight="1">
      <c r="A71" s="1073"/>
      <c r="B71" s="833" t="s">
        <v>786</v>
      </c>
      <c r="C71" s="1002"/>
      <c r="D71" s="1003"/>
      <c r="E71" s="1003"/>
      <c r="F71" s="1003"/>
      <c r="G71" s="1003"/>
      <c r="H71" s="1003"/>
      <c r="I71" s="1003"/>
      <c r="J71" s="1003"/>
      <c r="K71" s="1003"/>
      <c r="L71" s="1003"/>
      <c r="M71" s="1003"/>
      <c r="N71" s="1004"/>
      <c r="O71" s="197"/>
    </row>
    <row r="72" spans="1:17" ht="18" customHeight="1">
      <c r="A72" s="1073"/>
      <c r="B72" s="1002"/>
      <c r="C72" s="1003"/>
      <c r="D72" s="1003"/>
      <c r="E72" s="1003"/>
      <c r="F72" s="1003"/>
      <c r="G72" s="1003"/>
      <c r="H72" s="1003"/>
      <c r="I72" s="1003"/>
      <c r="J72" s="1003"/>
      <c r="K72" s="1003"/>
      <c r="L72" s="1003"/>
      <c r="M72" s="1003"/>
      <c r="N72" s="1004"/>
      <c r="O72" s="197"/>
    </row>
    <row r="73" spans="1:17" ht="11.25" customHeight="1" thickBot="1">
      <c r="A73" s="1074"/>
      <c r="B73" s="205"/>
      <c r="C73" s="203"/>
      <c r="D73" s="203"/>
      <c r="E73" s="203"/>
      <c r="F73" s="203"/>
      <c r="G73" s="203"/>
      <c r="H73" s="203"/>
      <c r="I73" s="203"/>
      <c r="J73" s="203"/>
      <c r="K73" s="203"/>
      <c r="L73" s="203"/>
      <c r="M73" s="203"/>
      <c r="N73" s="203"/>
      <c r="O73" s="201"/>
    </row>
    <row r="75" spans="1:17">
      <c r="L75" s="23"/>
    </row>
    <row r="78" spans="1:17">
      <c r="Q78" s="23"/>
    </row>
  </sheetData>
  <mergeCells count="172">
    <mergeCell ref="C63:D63"/>
    <mergeCell ref="C58:D58"/>
    <mergeCell ref="L68:N68"/>
    <mergeCell ref="L69:N69"/>
    <mergeCell ref="L70:N70"/>
    <mergeCell ref="B4:D4"/>
    <mergeCell ref="C71:N71"/>
    <mergeCell ref="B72:N72"/>
    <mergeCell ref="A68:A73"/>
    <mergeCell ref="E69:F69"/>
    <mergeCell ref="E70:F70"/>
    <mergeCell ref="E68:F68"/>
    <mergeCell ref="G68:H68"/>
    <mergeCell ref="G69:H69"/>
    <mergeCell ref="G70:H70"/>
    <mergeCell ref="I68:K68"/>
    <mergeCell ref="I69:K69"/>
    <mergeCell ref="I70:K70"/>
    <mergeCell ref="C68:D68"/>
    <mergeCell ref="C69:D69"/>
    <mergeCell ref="C70:D70"/>
    <mergeCell ref="J54:N54"/>
    <mergeCell ref="B49:C49"/>
    <mergeCell ref="D49:F49"/>
    <mergeCell ref="A23:A31"/>
    <mergeCell ref="A32:A37"/>
    <mergeCell ref="A42:A50"/>
    <mergeCell ref="H49:I49"/>
    <mergeCell ref="K49:L49"/>
    <mergeCell ref="M49:N49"/>
    <mergeCell ref="B50:C50"/>
    <mergeCell ref="D50:F50"/>
    <mergeCell ref="H50:I50"/>
    <mergeCell ref="K50:L50"/>
    <mergeCell ref="M50:N50"/>
    <mergeCell ref="B47:C47"/>
    <mergeCell ref="B44:C44"/>
    <mergeCell ref="D44:F44"/>
    <mergeCell ref="H44:I44"/>
    <mergeCell ref="K44:L44"/>
    <mergeCell ref="M44:N44"/>
    <mergeCell ref="B43:C43"/>
    <mergeCell ref="D43:F43"/>
    <mergeCell ref="H43:I43"/>
    <mergeCell ref="K43:L43"/>
    <mergeCell ref="M43:N43"/>
    <mergeCell ref="B45:C45"/>
    <mergeCell ref="D45:F45"/>
    <mergeCell ref="H45:I45"/>
    <mergeCell ref="K45:L45"/>
    <mergeCell ref="K18:N18"/>
    <mergeCell ref="D20:G20"/>
    <mergeCell ref="K20:N20"/>
    <mergeCell ref="B41:C41"/>
    <mergeCell ref="D41:F41"/>
    <mergeCell ref="H41:I41"/>
    <mergeCell ref="K41:L41"/>
    <mergeCell ref="M41:N41"/>
    <mergeCell ref="E31:G31"/>
    <mergeCell ref="I31:J31"/>
    <mergeCell ref="L31:N31"/>
    <mergeCell ref="B33:C33"/>
    <mergeCell ref="E33:G33"/>
    <mergeCell ref="I33:J33"/>
    <mergeCell ref="L33:N33"/>
    <mergeCell ref="B31:C31"/>
    <mergeCell ref="B52:C52"/>
    <mergeCell ref="D52:F52"/>
    <mergeCell ref="H52:I52"/>
    <mergeCell ref="K52:L52"/>
    <mergeCell ref="M52:N52"/>
    <mergeCell ref="D47:F47"/>
    <mergeCell ref="H47:I47"/>
    <mergeCell ref="K47:L47"/>
    <mergeCell ref="M47:N47"/>
    <mergeCell ref="B48:C48"/>
    <mergeCell ref="D48:F48"/>
    <mergeCell ref="H48:I48"/>
    <mergeCell ref="K48:L48"/>
    <mergeCell ref="M48:N48"/>
    <mergeCell ref="B51:C51"/>
    <mergeCell ref="D51:F51"/>
    <mergeCell ref="H51:I51"/>
    <mergeCell ref="K51:L51"/>
    <mergeCell ref="M51:N51"/>
    <mergeCell ref="H42:I42"/>
    <mergeCell ref="K42:L42"/>
    <mergeCell ref="M42:N42"/>
    <mergeCell ref="B35:C35"/>
    <mergeCell ref="E35:G35"/>
    <mergeCell ref="I35:J35"/>
    <mergeCell ref="L35:N35"/>
    <mergeCell ref="B37:C37"/>
    <mergeCell ref="E37:G37"/>
    <mergeCell ref="I37:J37"/>
    <mergeCell ref="L37:N37"/>
    <mergeCell ref="E39:G39"/>
    <mergeCell ref="L39:N39"/>
    <mergeCell ref="B39:C39"/>
    <mergeCell ref="I39:J39"/>
    <mergeCell ref="D46:F46"/>
    <mergeCell ref="H46:I46"/>
    <mergeCell ref="K46:L46"/>
    <mergeCell ref="M46:N46"/>
    <mergeCell ref="K10:N10"/>
    <mergeCell ref="I12:J12"/>
    <mergeCell ref="B27:C27"/>
    <mergeCell ref="E27:G27"/>
    <mergeCell ref="I27:J27"/>
    <mergeCell ref="L27:N27"/>
    <mergeCell ref="B29:C29"/>
    <mergeCell ref="E29:G29"/>
    <mergeCell ref="I29:J29"/>
    <mergeCell ref="L29:N29"/>
    <mergeCell ref="B24:C24"/>
    <mergeCell ref="E24:G24"/>
    <mergeCell ref="I24:J24"/>
    <mergeCell ref="L24:N24"/>
    <mergeCell ref="B25:C25"/>
    <mergeCell ref="E25:G25"/>
    <mergeCell ref="L25:N25"/>
    <mergeCell ref="I13:J13"/>
    <mergeCell ref="B42:C42"/>
    <mergeCell ref="D42:F42"/>
    <mergeCell ref="I11:J11"/>
    <mergeCell ref="D10:G10"/>
    <mergeCell ref="I25:J25"/>
    <mergeCell ref="D18:G18"/>
    <mergeCell ref="A58:A63"/>
    <mergeCell ref="B9:C9"/>
    <mergeCell ref="L2:N2"/>
    <mergeCell ref="D6:G6"/>
    <mergeCell ref="K6:N6"/>
    <mergeCell ref="D8:G8"/>
    <mergeCell ref="K8:N8"/>
    <mergeCell ref="D16:G16"/>
    <mergeCell ref="K16:N16"/>
    <mergeCell ref="B23:C23"/>
    <mergeCell ref="E23:G23"/>
    <mergeCell ref="I23:J23"/>
    <mergeCell ref="L23:N23"/>
    <mergeCell ref="D14:E14"/>
    <mergeCell ref="F14:G14"/>
    <mergeCell ref="K14:L14"/>
    <mergeCell ref="M14:N14"/>
    <mergeCell ref="F1:J4"/>
    <mergeCell ref="M45:N45"/>
    <mergeCell ref="B46:C46"/>
    <mergeCell ref="B2:D2"/>
    <mergeCell ref="B3:D3"/>
    <mergeCell ref="D5:G5"/>
    <mergeCell ref="K5:N5"/>
    <mergeCell ref="D12:G12"/>
    <mergeCell ref="C65:N65"/>
    <mergeCell ref="B66:N66"/>
    <mergeCell ref="C57:D57"/>
    <mergeCell ref="C59:D59"/>
    <mergeCell ref="C60:D60"/>
    <mergeCell ref="C61:D61"/>
    <mergeCell ref="C62:D62"/>
    <mergeCell ref="C64:D64"/>
    <mergeCell ref="C56:D56"/>
    <mergeCell ref="J57:K57"/>
    <mergeCell ref="J58:K58"/>
    <mergeCell ref="J59:K59"/>
    <mergeCell ref="J60:K60"/>
    <mergeCell ref="J61:K61"/>
    <mergeCell ref="J62:K62"/>
    <mergeCell ref="J63:K63"/>
    <mergeCell ref="J64:K64"/>
    <mergeCell ref="D13:G13"/>
    <mergeCell ref="B11:C11"/>
  </mergeCells>
  <dataValidations count="3">
    <dataValidation type="list" allowBlank="1" showInputMessage="1" showErrorMessage="1" sqref="K12:L12">
      <formula1>$Q$10:$Q$25</formula1>
    </dataValidation>
    <dataValidation type="list" allowBlank="1" showInputMessage="1" showErrorMessage="1" sqref="D20:G20 K20:N20">
      <formula1>$Q$2:$Q$4</formula1>
    </dataValidation>
    <dataValidation type="list" allowBlank="1" showInputMessage="1" showErrorMessage="1" sqref="C69:H70 L69:N70">
      <formula1>$A$65:$A$66</formula1>
    </dataValidation>
  </dataValidations>
  <pageMargins left="0.66" right="0.54" top="0.42" bottom="0.44" header="0.3" footer="0.3"/>
  <pageSetup scale="60" orientation="portrait" r:id="rId1"/>
  <drawing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A1:U50"/>
  <sheetViews>
    <sheetView topLeftCell="A13" zoomScale="70" zoomScaleNormal="70" workbookViewId="0">
      <selection activeCell="M28" sqref="M28:N28"/>
    </sheetView>
  </sheetViews>
  <sheetFormatPr defaultRowHeight="12.75"/>
  <cols>
    <col min="1" max="1" width="14.42578125" style="51" customWidth="1"/>
    <col min="2" max="3" width="9.140625" style="51" customWidth="1"/>
    <col min="4" max="4" width="9.140625" style="42" customWidth="1"/>
    <col min="5" max="5" width="2" style="42" customWidth="1"/>
    <col min="6" max="6" width="8.140625" style="42" customWidth="1"/>
    <col min="7" max="7" width="2" style="42" customWidth="1"/>
    <col min="8" max="8" width="9.140625" style="42" customWidth="1"/>
    <col min="9" max="9" width="5.140625" style="42" customWidth="1"/>
    <col min="10" max="10" width="5.5703125" style="42" customWidth="1"/>
    <col min="11" max="11" width="9.140625" style="42" customWidth="1"/>
    <col min="12" max="13" width="9.140625" style="42"/>
    <col min="14" max="14" width="9.140625" style="42" customWidth="1"/>
    <col min="15" max="15" width="2" style="42" customWidth="1"/>
    <col min="16" max="16" width="9.140625" style="42" customWidth="1"/>
    <col min="17" max="17" width="10.5703125" style="50" customWidth="1"/>
    <col min="18" max="18" width="11.140625" style="42" customWidth="1"/>
    <col min="19" max="20" width="9.140625" style="42"/>
    <col min="21" max="21" width="8.85546875" style="43" customWidth="1"/>
    <col min="22" max="16384" width="9.140625" style="42"/>
  </cols>
  <sheetData>
    <row r="1" spans="1:21" ht="21" customHeight="1">
      <c r="A1" s="1087" t="s">
        <v>471</v>
      </c>
      <c r="B1" s="1088"/>
      <c r="C1" s="1088"/>
      <c r="D1" s="1088"/>
      <c r="E1" s="1088"/>
      <c r="F1" s="1088"/>
      <c r="G1" s="1088"/>
      <c r="H1" s="1088"/>
      <c r="I1" s="1088"/>
      <c r="J1" s="1088"/>
      <c r="K1" s="1088"/>
      <c r="L1" s="1088"/>
      <c r="M1" s="1088"/>
      <c r="N1" s="128"/>
      <c r="O1" s="128"/>
      <c r="P1" s="128"/>
      <c r="Q1" s="129"/>
      <c r="R1" s="130"/>
    </row>
    <row r="2" spans="1:21" s="44" customFormat="1" ht="18" customHeight="1">
      <c r="A2" s="1089"/>
      <c r="B2" s="1090"/>
      <c r="C2" s="1090"/>
      <c r="D2" s="1090"/>
      <c r="E2" s="1090"/>
      <c r="F2" s="1090"/>
      <c r="G2" s="1090"/>
      <c r="H2" s="1090"/>
      <c r="I2" s="1090"/>
      <c r="J2" s="1090"/>
      <c r="K2" s="1090"/>
      <c r="L2" s="1090"/>
      <c r="M2" s="1090"/>
      <c r="N2" s="1078"/>
      <c r="O2" s="1078"/>
      <c r="P2" s="1078"/>
      <c r="Q2" s="1078"/>
      <c r="R2" s="131"/>
      <c r="U2" s="45"/>
    </row>
    <row r="3" spans="1:21" s="44" customFormat="1" ht="47.25" customHeight="1" thickBot="1">
      <c r="A3" s="1091"/>
      <c r="B3" s="1092"/>
      <c r="C3" s="1092"/>
      <c r="D3" s="1092"/>
      <c r="E3" s="1092"/>
      <c r="F3" s="1092"/>
      <c r="G3" s="1092"/>
      <c r="H3" s="1092"/>
      <c r="I3" s="1092"/>
      <c r="J3" s="1092"/>
      <c r="K3" s="1092"/>
      <c r="L3" s="1092"/>
      <c r="M3" s="1092"/>
      <c r="N3" s="152"/>
      <c r="O3" s="152"/>
      <c r="P3" s="152"/>
      <c r="Q3" s="152"/>
      <c r="R3" s="132"/>
      <c r="U3" s="45"/>
    </row>
    <row r="4" spans="1:21" ht="14.25" customHeight="1">
      <c r="A4" s="138"/>
      <c r="B4" s="139"/>
      <c r="C4" s="1079"/>
      <c r="D4" s="1079"/>
      <c r="E4" s="1079"/>
      <c r="F4" s="1079"/>
      <c r="G4" s="1079"/>
      <c r="H4" s="1079"/>
      <c r="I4" s="140"/>
      <c r="J4" s="141"/>
      <c r="K4" s="141"/>
      <c r="L4" s="1079"/>
      <c r="M4" s="1079"/>
      <c r="N4" s="1079"/>
      <c r="O4" s="1079"/>
      <c r="P4" s="1079"/>
      <c r="Q4" s="141"/>
      <c r="R4" s="142"/>
    </row>
    <row r="5" spans="1:21" s="44" customFormat="1" ht="21.75" customHeight="1">
      <c r="A5" s="133"/>
      <c r="B5" s="209" t="s">
        <v>655</v>
      </c>
      <c r="C5" s="1093">
        <f>'Cover Page'!G47</f>
        <v>0</v>
      </c>
      <c r="D5" s="1094"/>
      <c r="E5" s="1094"/>
      <c r="F5" s="1094"/>
      <c r="G5" s="1094"/>
      <c r="H5" s="1095"/>
      <c r="I5" s="194"/>
      <c r="J5" s="194"/>
      <c r="K5" s="194"/>
      <c r="L5" s="194"/>
      <c r="M5" s="209" t="s">
        <v>127</v>
      </c>
      <c r="N5" s="1083">
        <f>'Asset Worksheet'!B3</f>
        <v>0</v>
      </c>
      <c r="O5" s="1084"/>
      <c r="P5" s="1084"/>
      <c r="Q5" s="1085"/>
      <c r="R5" s="135"/>
      <c r="U5" s="45"/>
    </row>
    <row r="6" spans="1:21" ht="14.25" customHeight="1">
      <c r="A6" s="138"/>
      <c r="B6" s="139"/>
      <c r="C6" s="1079"/>
      <c r="D6" s="1079"/>
      <c r="E6" s="1079"/>
      <c r="F6" s="1079"/>
      <c r="G6" s="1079"/>
      <c r="H6" s="1079"/>
      <c r="I6" s="140"/>
      <c r="J6" s="141"/>
      <c r="K6" s="141"/>
      <c r="L6" s="1079"/>
      <c r="M6" s="1079"/>
      <c r="N6" s="1079"/>
      <c r="O6" s="1079"/>
      <c r="P6" s="1079"/>
      <c r="Q6" s="141"/>
      <c r="R6" s="142"/>
    </row>
    <row r="7" spans="1:21" ht="14.25" customHeight="1">
      <c r="A7" s="138"/>
      <c r="B7" s="139"/>
      <c r="C7" s="1086" t="s">
        <v>128</v>
      </c>
      <c r="D7" s="1086"/>
      <c r="E7" s="1086"/>
      <c r="F7" s="1086"/>
      <c r="G7" s="1086"/>
      <c r="H7" s="1086"/>
      <c r="I7" s="140"/>
      <c r="J7" s="141"/>
      <c r="K7" s="141"/>
      <c r="L7" s="141"/>
      <c r="M7" s="1086" t="s">
        <v>129</v>
      </c>
      <c r="N7" s="1086"/>
      <c r="O7" s="1086"/>
      <c r="P7" s="1086"/>
      <c r="Q7" s="1086"/>
      <c r="R7" s="142"/>
    </row>
    <row r="8" spans="1:21" ht="18">
      <c r="A8" s="138"/>
      <c r="B8" s="209" t="s">
        <v>130</v>
      </c>
      <c r="C8" s="1080" t="str">
        <f>'Asset Worksheet'!D6</f>
        <v>Client 1</v>
      </c>
      <c r="D8" s="1081"/>
      <c r="E8" s="1081"/>
      <c r="F8" s="1081"/>
      <c r="G8" s="1081"/>
      <c r="H8" s="1082"/>
      <c r="I8" s="143"/>
      <c r="J8" s="141"/>
      <c r="K8" s="136"/>
      <c r="L8" s="209" t="s">
        <v>130</v>
      </c>
      <c r="M8" s="1080" t="str">
        <f>'Asset Worksheet'!K6</f>
        <v>Client 2</v>
      </c>
      <c r="N8" s="1081"/>
      <c r="O8" s="1081"/>
      <c r="P8" s="1081"/>
      <c r="Q8" s="1082"/>
      <c r="R8" s="142"/>
    </row>
    <row r="9" spans="1:21" ht="15.75">
      <c r="A9" s="138"/>
      <c r="B9" s="209"/>
      <c r="C9" s="141"/>
      <c r="D9" s="144"/>
      <c r="E9" s="144"/>
      <c r="F9" s="145"/>
      <c r="G9" s="140"/>
      <c r="H9" s="146"/>
      <c r="I9" s="140"/>
      <c r="J9" s="141"/>
      <c r="K9" s="136"/>
      <c r="L9" s="210"/>
      <c r="M9" s="144"/>
      <c r="N9" s="140"/>
      <c r="O9" s="140"/>
      <c r="P9" s="140"/>
      <c r="Q9" s="140"/>
      <c r="R9" s="142"/>
    </row>
    <row r="10" spans="1:21" ht="18">
      <c r="A10" s="138"/>
      <c r="B10" s="209" t="s">
        <v>467</v>
      </c>
      <c r="C10" s="1099">
        <f>'Asset Worksheet'!D8</f>
        <v>0</v>
      </c>
      <c r="D10" s="1100"/>
      <c r="E10" s="1100"/>
      <c r="F10" s="1100"/>
      <c r="G10" s="1100"/>
      <c r="H10" s="1101"/>
      <c r="I10" s="143"/>
      <c r="J10" s="141"/>
      <c r="K10" s="136"/>
      <c r="L10" s="209" t="s">
        <v>417</v>
      </c>
      <c r="M10" s="1099">
        <f>'Asset Worksheet'!K8</f>
        <v>0</v>
      </c>
      <c r="N10" s="1100"/>
      <c r="O10" s="1100"/>
      <c r="P10" s="1100"/>
      <c r="Q10" s="1101"/>
      <c r="R10" s="142"/>
    </row>
    <row r="11" spans="1:21" ht="15.75">
      <c r="A11" s="138"/>
      <c r="B11" s="209"/>
      <c r="C11" s="141"/>
      <c r="D11" s="144"/>
      <c r="E11" s="144"/>
      <c r="F11" s="145"/>
      <c r="G11" s="140"/>
      <c r="H11" s="146"/>
      <c r="I11" s="140"/>
      <c r="J11" s="141"/>
      <c r="K11" s="136"/>
      <c r="L11" s="210"/>
      <c r="M11" s="144"/>
      <c r="N11" s="140"/>
      <c r="O11" s="140"/>
      <c r="P11" s="140"/>
      <c r="Q11" s="140"/>
      <c r="R11" s="142"/>
    </row>
    <row r="12" spans="1:21" ht="18">
      <c r="A12" s="138"/>
      <c r="B12" s="209"/>
      <c r="C12" s="209" t="s">
        <v>656</v>
      </c>
      <c r="D12" s="1102">
        <f>'Asset Worksheet'!D10</f>
        <v>0</v>
      </c>
      <c r="E12" s="1103"/>
      <c r="F12" s="1103"/>
      <c r="G12" s="1103"/>
      <c r="H12" s="1104"/>
      <c r="I12" s="143"/>
      <c r="J12" s="141"/>
      <c r="K12" s="136"/>
      <c r="L12" s="141"/>
      <c r="M12" s="209" t="s">
        <v>656</v>
      </c>
      <c r="N12" s="1012">
        <f>'Asset Worksheet'!K10</f>
        <v>0</v>
      </c>
      <c r="O12" s="1013"/>
      <c r="P12" s="1013"/>
      <c r="Q12" s="1014"/>
      <c r="R12" s="142"/>
    </row>
    <row r="13" spans="1:21" ht="14.25" customHeight="1" thickBot="1">
      <c r="A13" s="147"/>
      <c r="B13" s="148"/>
      <c r="C13" s="148"/>
      <c r="D13" s="149"/>
      <c r="E13" s="150"/>
      <c r="F13" s="150"/>
      <c r="G13" s="151"/>
      <c r="H13" s="150"/>
      <c r="I13" s="151"/>
      <c r="J13" s="145"/>
      <c r="K13" s="140"/>
      <c r="L13" s="140"/>
      <c r="M13" s="140"/>
      <c r="N13" s="140"/>
      <c r="O13" s="140"/>
      <c r="P13" s="140"/>
      <c r="Q13" s="141"/>
      <c r="R13" s="142"/>
    </row>
    <row r="14" spans="1:21" ht="20.25" customHeight="1">
      <c r="A14" s="444"/>
      <c r="B14" s="445"/>
      <c r="C14" s="445"/>
      <c r="D14" s="445"/>
      <c r="E14" s="445"/>
      <c r="F14" s="445"/>
      <c r="G14" s="445"/>
      <c r="H14" s="445"/>
      <c r="I14" s="446"/>
      <c r="J14" s="447"/>
      <c r="K14" s="448"/>
      <c r="L14" s="448"/>
      <c r="M14" s="448"/>
      <c r="N14" s="448"/>
      <c r="O14" s="448"/>
      <c r="P14" s="448"/>
      <c r="Q14" s="448"/>
      <c r="R14" s="449"/>
    </row>
    <row r="15" spans="1:21" ht="29.25" customHeight="1">
      <c r="A15" s="1096" t="s">
        <v>556</v>
      </c>
      <c r="B15" s="1097"/>
      <c r="C15" s="1097"/>
      <c r="D15" s="1097"/>
      <c r="E15" s="1097"/>
      <c r="F15" s="1097"/>
      <c r="G15" s="1097"/>
      <c r="H15" s="1097"/>
      <c r="I15" s="1098"/>
      <c r="J15" s="450"/>
      <c r="K15" s="1097" t="s">
        <v>133</v>
      </c>
      <c r="L15" s="1097"/>
      <c r="M15" s="1097"/>
      <c r="N15" s="1097"/>
      <c r="O15" s="1097"/>
      <c r="P15" s="1097"/>
      <c r="Q15" s="1097"/>
      <c r="R15" s="451"/>
    </row>
    <row r="16" spans="1:21" ht="33" customHeight="1">
      <c r="A16" s="1096" t="s">
        <v>506</v>
      </c>
      <c r="B16" s="1097"/>
      <c r="C16" s="1097"/>
      <c r="D16" s="1097"/>
      <c r="E16" s="1097"/>
      <c r="F16" s="1097"/>
      <c r="G16" s="1097"/>
      <c r="H16" s="1097"/>
      <c r="I16" s="1098"/>
      <c r="J16" s="1096" t="s">
        <v>134</v>
      </c>
      <c r="K16" s="1097"/>
      <c r="L16" s="1097"/>
      <c r="M16" s="1097"/>
      <c r="N16" s="1097"/>
      <c r="O16" s="1097"/>
      <c r="P16" s="1097"/>
      <c r="Q16" s="1097"/>
      <c r="R16" s="1098"/>
    </row>
    <row r="17" spans="1:18" ht="21" customHeight="1" thickBot="1">
      <c r="A17" s="452"/>
      <c r="B17" s="453"/>
      <c r="C17" s="453"/>
      <c r="D17" s="453"/>
      <c r="E17" s="453"/>
      <c r="F17" s="453"/>
      <c r="G17" s="453"/>
      <c r="H17" s="453"/>
      <c r="I17" s="454"/>
      <c r="J17" s="455"/>
      <c r="K17" s="456"/>
      <c r="L17" s="456"/>
      <c r="M17" s="456"/>
      <c r="N17" s="456"/>
      <c r="O17" s="456"/>
      <c r="P17" s="456"/>
      <c r="Q17" s="456"/>
      <c r="R17" s="457"/>
    </row>
    <row r="18" spans="1:18" ht="20.25" customHeight="1">
      <c r="A18" s="153"/>
      <c r="B18" s="1105" t="s">
        <v>135</v>
      </c>
      <c r="C18" s="1105"/>
      <c r="D18" s="1105"/>
      <c r="E18" s="1105"/>
      <c r="F18" s="1105"/>
      <c r="G18" s="154"/>
      <c r="H18" s="154"/>
      <c r="I18" s="155"/>
      <c r="J18" s="153"/>
      <c r="K18" s="1105" t="s">
        <v>136</v>
      </c>
      <c r="L18" s="1105"/>
      <c r="M18" s="1105"/>
      <c r="N18" s="1105"/>
      <c r="O18" s="1105"/>
      <c r="P18" s="1105"/>
      <c r="Q18" s="1105"/>
      <c r="R18" s="156"/>
    </row>
    <row r="19" spans="1:18" ht="21.75" customHeight="1">
      <c r="A19" s="153"/>
      <c r="B19" s="1105"/>
      <c r="C19" s="1105"/>
      <c r="D19" s="1105"/>
      <c r="E19" s="1105"/>
      <c r="F19" s="1105"/>
      <c r="G19" s="154"/>
      <c r="H19" s="154"/>
      <c r="I19" s="155"/>
      <c r="J19" s="153"/>
      <c r="K19" s="1105"/>
      <c r="L19" s="1105"/>
      <c r="M19" s="1105"/>
      <c r="N19" s="1105"/>
      <c r="O19" s="1105"/>
      <c r="P19" s="1105"/>
      <c r="Q19" s="1105"/>
      <c r="R19" s="156"/>
    </row>
    <row r="20" spans="1:18" ht="18.75" customHeight="1">
      <c r="A20" s="153"/>
      <c r="B20" s="154"/>
      <c r="C20" s="154"/>
      <c r="D20" s="154"/>
      <c r="E20" s="154"/>
      <c r="F20" s="154"/>
      <c r="G20" s="154"/>
      <c r="H20" s="154"/>
      <c r="I20" s="155"/>
      <c r="J20" s="153"/>
      <c r="K20" s="154"/>
      <c r="L20" s="154"/>
      <c r="M20" s="154"/>
      <c r="N20" s="154"/>
      <c r="O20" s="154"/>
      <c r="P20" s="154"/>
      <c r="Q20" s="154"/>
      <c r="R20" s="156"/>
    </row>
    <row r="21" spans="1:18" ht="14.25" customHeight="1">
      <c r="A21" s="153"/>
      <c r="B21" s="157"/>
      <c r="C21" s="1106" t="s">
        <v>137</v>
      </c>
      <c r="D21" s="1106"/>
      <c r="E21" s="140"/>
      <c r="F21" s="504" t="s">
        <v>138</v>
      </c>
      <c r="G21" s="1108"/>
      <c r="H21" s="1109"/>
      <c r="I21" s="155"/>
      <c r="J21" s="153"/>
      <c r="K21" s="139"/>
      <c r="L21" s="140"/>
      <c r="M21" s="1107" t="s">
        <v>128</v>
      </c>
      <c r="N21" s="1106"/>
      <c r="O21" s="140"/>
      <c r="P21" s="1107" t="s">
        <v>129</v>
      </c>
      <c r="Q21" s="1106"/>
      <c r="R21" s="155"/>
    </row>
    <row r="22" spans="1:18" ht="25.9" customHeight="1">
      <c r="A22" s="153"/>
      <c r="B22" s="847" t="s">
        <v>139</v>
      </c>
      <c r="C22" s="1110">
        <f>SUM('Asset Worksheet'!D45:D50)</f>
        <v>0</v>
      </c>
      <c r="D22" s="1111"/>
      <c r="E22" s="140"/>
      <c r="F22" s="1112"/>
      <c r="G22" s="1113"/>
      <c r="H22" s="1114"/>
      <c r="I22" s="155"/>
      <c r="J22" s="153"/>
      <c r="K22" s="137"/>
      <c r="L22" s="209" t="s">
        <v>140</v>
      </c>
      <c r="M22" s="1110">
        <f>'Asset Worksheet'!E60</f>
        <v>0</v>
      </c>
      <c r="N22" s="1111"/>
      <c r="O22" s="134"/>
      <c r="P22" s="1110">
        <f>'Asset Worksheet'!F60</f>
        <v>0</v>
      </c>
      <c r="Q22" s="1111"/>
      <c r="R22" s="135"/>
    </row>
    <row r="23" spans="1:18" ht="10.5" customHeight="1">
      <c r="A23" s="153"/>
      <c r="B23" s="848"/>
      <c r="C23" s="140"/>
      <c r="D23" s="140"/>
      <c r="E23" s="140"/>
      <c r="F23" s="140"/>
      <c r="G23" s="1093"/>
      <c r="H23" s="1095"/>
      <c r="I23" s="155"/>
      <c r="J23" s="153"/>
      <c r="K23" s="137"/>
      <c r="L23" s="209"/>
      <c r="M23" s="140"/>
      <c r="N23" s="140"/>
      <c r="O23" s="140"/>
      <c r="P23" s="140"/>
      <c r="Q23" s="140"/>
      <c r="R23" s="155"/>
    </row>
    <row r="24" spans="1:18" ht="25.9" customHeight="1">
      <c r="A24" s="153"/>
      <c r="B24" s="847" t="s">
        <v>141</v>
      </c>
      <c r="C24" s="1110">
        <f>'Asset Worksheet'!D42+'Asset Worksheet'!D44</f>
        <v>0</v>
      </c>
      <c r="D24" s="1111"/>
      <c r="E24" s="140"/>
      <c r="F24" s="1112"/>
      <c r="G24" s="1113"/>
      <c r="H24" s="1114"/>
      <c r="I24" s="155"/>
      <c r="J24" s="153"/>
      <c r="K24" s="137"/>
      <c r="L24" s="209" t="s">
        <v>142</v>
      </c>
      <c r="M24" s="1110">
        <f>'Asset Worksheet'!G60</f>
        <v>0</v>
      </c>
      <c r="N24" s="1111"/>
      <c r="O24" s="134"/>
      <c r="P24" s="1110">
        <f>'Asset Worksheet'!H60</f>
        <v>0</v>
      </c>
      <c r="Q24" s="1111"/>
      <c r="R24" s="135"/>
    </row>
    <row r="25" spans="1:18" ht="10.5" customHeight="1">
      <c r="A25" s="153"/>
      <c r="B25" s="842"/>
      <c r="C25" s="140"/>
      <c r="D25" s="140"/>
      <c r="E25" s="140"/>
      <c r="F25" s="140"/>
      <c r="G25" s="140"/>
      <c r="H25" s="140"/>
      <c r="I25" s="155"/>
      <c r="J25" s="153"/>
      <c r="K25" s="137"/>
      <c r="L25" s="209"/>
      <c r="M25" s="140"/>
      <c r="N25" s="140"/>
      <c r="O25" s="140"/>
      <c r="P25" s="140"/>
      <c r="Q25" s="140"/>
      <c r="R25" s="155"/>
    </row>
    <row r="26" spans="1:18" ht="25.9" customHeight="1">
      <c r="A26" s="158"/>
      <c r="B26" s="209" t="s">
        <v>473</v>
      </c>
      <c r="C26" s="1110">
        <f>'Asset Worksheet'!D51</f>
        <v>0</v>
      </c>
      <c r="D26" s="1111"/>
      <c r="E26" s="140"/>
      <c r="F26" s="1112"/>
      <c r="G26" s="1113"/>
      <c r="H26" s="1114"/>
      <c r="I26" s="155"/>
      <c r="J26" s="153"/>
      <c r="K26" s="137"/>
      <c r="L26" s="209" t="s">
        <v>143</v>
      </c>
      <c r="M26" s="1110">
        <f>'Asset Worksheet'!I60</f>
        <v>0</v>
      </c>
      <c r="N26" s="1111"/>
      <c r="O26" s="134"/>
      <c r="P26" s="1110">
        <f>'Asset Worksheet'!J60</f>
        <v>0</v>
      </c>
      <c r="Q26" s="1111"/>
      <c r="R26" s="135"/>
    </row>
    <row r="27" spans="1:18" ht="10.5" customHeight="1">
      <c r="A27" s="153"/>
      <c r="B27" s="842"/>
      <c r="C27" s="140"/>
      <c r="D27" s="140"/>
      <c r="E27" s="140"/>
      <c r="F27" s="140"/>
      <c r="G27" s="140"/>
      <c r="H27" s="140"/>
      <c r="I27" s="155"/>
      <c r="J27" s="153"/>
      <c r="K27" s="137"/>
      <c r="L27" s="209"/>
      <c r="M27" s="140"/>
      <c r="N27" s="140"/>
      <c r="O27" s="140"/>
      <c r="P27" s="140"/>
      <c r="Q27" s="140"/>
      <c r="R27" s="155"/>
    </row>
    <row r="28" spans="1:18" ht="25.9" customHeight="1">
      <c r="A28" s="153"/>
      <c r="B28" s="209" t="s">
        <v>144</v>
      </c>
      <c r="C28" s="1115"/>
      <c r="D28" s="1116"/>
      <c r="E28" s="140"/>
      <c r="F28" s="1115"/>
      <c r="G28" s="1117"/>
      <c r="H28" s="1116"/>
      <c r="I28" s="155"/>
      <c r="J28" s="153"/>
      <c r="K28" s="137"/>
      <c r="L28" s="209" t="s">
        <v>145</v>
      </c>
      <c r="M28" s="1110">
        <f>'Asset Worksheet'!L60</f>
        <v>0</v>
      </c>
      <c r="N28" s="1111"/>
      <c r="O28" s="134"/>
      <c r="P28" s="1110">
        <f>'Asset Worksheet'!M60</f>
        <v>0</v>
      </c>
      <c r="Q28" s="1111"/>
      <c r="R28" s="135"/>
    </row>
    <row r="29" spans="1:18" ht="10.5" customHeight="1">
      <c r="A29" s="153"/>
      <c r="B29" s="140"/>
      <c r="C29" s="140"/>
      <c r="D29" s="140"/>
      <c r="E29" s="140"/>
      <c r="F29" s="140"/>
      <c r="G29" s="140"/>
      <c r="H29" s="140"/>
      <c r="I29" s="155"/>
      <c r="J29" s="153"/>
      <c r="K29" s="137"/>
      <c r="L29" s="209"/>
      <c r="M29" s="140"/>
      <c r="N29" s="140"/>
      <c r="O29" s="140"/>
      <c r="P29" s="140"/>
      <c r="Q29" s="140"/>
      <c r="R29" s="155"/>
    </row>
    <row r="30" spans="1:18" ht="25.9" customHeight="1">
      <c r="A30" s="153"/>
      <c r="B30" s="140"/>
      <c r="C30" s="140"/>
      <c r="D30" s="140"/>
      <c r="E30" s="140"/>
      <c r="F30" s="140"/>
      <c r="G30" s="134"/>
      <c r="H30" s="140"/>
      <c r="I30" s="155"/>
      <c r="J30" s="153"/>
      <c r="K30" s="137"/>
      <c r="L30" s="209" t="s">
        <v>146</v>
      </c>
      <c r="M30" s="1112"/>
      <c r="N30" s="1114"/>
      <c r="O30" s="134"/>
      <c r="P30" s="1112"/>
      <c r="Q30" s="1114"/>
      <c r="R30" s="135"/>
    </row>
    <row r="31" spans="1:18" ht="44.25" customHeight="1" thickBot="1">
      <c r="A31" s="153"/>
      <c r="B31" s="140"/>
      <c r="C31" s="140"/>
      <c r="D31" s="140"/>
      <c r="E31" s="140"/>
      <c r="F31" s="140"/>
      <c r="G31" s="140"/>
      <c r="H31" s="140"/>
      <c r="I31" s="155"/>
      <c r="J31" s="153"/>
      <c r="K31" s="140"/>
      <c r="L31" s="140"/>
      <c r="M31" s="140"/>
      <c r="N31" s="140"/>
      <c r="O31" s="140"/>
      <c r="P31" s="140"/>
      <c r="Q31" s="140"/>
      <c r="R31" s="155"/>
    </row>
    <row r="32" spans="1:18" ht="29.25" customHeight="1">
      <c r="A32" s="447"/>
      <c r="B32" s="448"/>
      <c r="C32" s="448"/>
      <c r="D32" s="458"/>
      <c r="E32" s="448"/>
      <c r="F32" s="448"/>
      <c r="G32" s="448"/>
      <c r="H32" s="448"/>
      <c r="I32" s="449"/>
      <c r="J32" s="448"/>
      <c r="K32" s="448"/>
      <c r="L32" s="448"/>
      <c r="M32" s="448"/>
      <c r="N32" s="448"/>
      <c r="O32" s="448"/>
      <c r="P32" s="448"/>
      <c r="Q32" s="448"/>
      <c r="R32" s="449"/>
    </row>
    <row r="33" spans="1:21" ht="29.25" customHeight="1">
      <c r="A33" s="1096" t="s">
        <v>147</v>
      </c>
      <c r="B33" s="1097"/>
      <c r="C33" s="1097"/>
      <c r="D33" s="1097"/>
      <c r="E33" s="1097"/>
      <c r="F33" s="1097"/>
      <c r="G33" s="1097"/>
      <c r="H33" s="1097"/>
      <c r="I33" s="1098"/>
      <c r="J33" s="459"/>
      <c r="K33" s="1097" t="s">
        <v>148</v>
      </c>
      <c r="L33" s="1097"/>
      <c r="M33" s="1097"/>
      <c r="N33" s="1097"/>
      <c r="O33" s="1097"/>
      <c r="P33" s="1097"/>
      <c r="Q33" s="1097"/>
      <c r="R33" s="451"/>
    </row>
    <row r="34" spans="1:21" s="75" customFormat="1" ht="33.75" customHeight="1">
      <c r="A34" s="1096" t="s">
        <v>149</v>
      </c>
      <c r="B34" s="1097"/>
      <c r="C34" s="1097"/>
      <c r="D34" s="1097"/>
      <c r="E34" s="1097"/>
      <c r="F34" s="1097"/>
      <c r="G34" s="1097"/>
      <c r="H34" s="1097"/>
      <c r="I34" s="1098"/>
      <c r="J34" s="1096" t="s">
        <v>150</v>
      </c>
      <c r="K34" s="1097"/>
      <c r="L34" s="1097"/>
      <c r="M34" s="1097"/>
      <c r="N34" s="1097"/>
      <c r="O34" s="1097"/>
      <c r="P34" s="1097"/>
      <c r="Q34" s="1097"/>
      <c r="R34" s="1098"/>
      <c r="U34" s="76"/>
    </row>
    <row r="35" spans="1:21" s="75" customFormat="1" ht="21" customHeight="1" thickBot="1">
      <c r="A35" s="460"/>
      <c r="B35" s="461"/>
      <c r="C35" s="461"/>
      <c r="D35" s="461"/>
      <c r="E35" s="461"/>
      <c r="F35" s="461"/>
      <c r="G35" s="453"/>
      <c r="H35" s="453"/>
      <c r="I35" s="462"/>
      <c r="J35" s="461"/>
      <c r="K35" s="461"/>
      <c r="L35" s="461"/>
      <c r="M35" s="461"/>
      <c r="N35" s="461"/>
      <c r="O35" s="461"/>
      <c r="P35" s="461"/>
      <c r="Q35" s="461"/>
      <c r="R35" s="454"/>
      <c r="U35" s="76"/>
    </row>
    <row r="36" spans="1:21" ht="20.25" customHeight="1">
      <c r="A36" s="153"/>
      <c r="B36" s="1125" t="s">
        <v>151</v>
      </c>
      <c r="C36" s="1125"/>
      <c r="D36" s="1125"/>
      <c r="E36" s="1125"/>
      <c r="F36" s="1125"/>
      <c r="G36" s="154"/>
      <c r="H36" s="143"/>
      <c r="I36" s="155"/>
      <c r="J36" s="843"/>
      <c r="K36" s="1125" t="s">
        <v>152</v>
      </c>
      <c r="L36" s="1125"/>
      <c r="M36" s="1125"/>
      <c r="N36" s="1125"/>
      <c r="O36" s="1125"/>
      <c r="P36" s="1125"/>
      <c r="Q36" s="1125"/>
      <c r="R36" s="844"/>
    </row>
    <row r="37" spans="1:21" ht="20.25" customHeight="1">
      <c r="A37" s="153"/>
      <c r="B37" s="1126" t="s">
        <v>153</v>
      </c>
      <c r="C37" s="1126"/>
      <c r="D37" s="1126"/>
      <c r="E37" s="1126"/>
      <c r="F37" s="1126"/>
      <c r="G37" s="154"/>
      <c r="H37" s="154"/>
      <c r="I37" s="155"/>
      <c r="J37" s="1127" t="s">
        <v>154</v>
      </c>
      <c r="K37" s="1128"/>
      <c r="L37" s="1128"/>
      <c r="M37" s="1128"/>
      <c r="N37" s="1128"/>
      <c r="O37" s="1128"/>
      <c r="P37" s="1128"/>
      <c r="Q37" s="1128"/>
      <c r="R37" s="1129"/>
    </row>
    <row r="38" spans="1:21" ht="10.5" customHeight="1">
      <c r="A38" s="153"/>
      <c r="B38" s="140"/>
      <c r="C38" s="140"/>
      <c r="D38" s="159"/>
      <c r="E38" s="140"/>
      <c r="F38" s="140"/>
      <c r="G38" s="140"/>
      <c r="H38" s="140"/>
      <c r="I38" s="155"/>
      <c r="J38" s="153"/>
      <c r="K38" s="140"/>
      <c r="L38" s="140"/>
      <c r="M38" s="1118"/>
      <c r="N38" s="1130"/>
      <c r="O38" s="140"/>
      <c r="P38" s="1118"/>
      <c r="Q38" s="1118"/>
      <c r="R38" s="155"/>
    </row>
    <row r="39" spans="1:21" ht="25.5" customHeight="1">
      <c r="A39" s="906" t="s">
        <v>156</v>
      </c>
      <c r="B39" s="140"/>
      <c r="C39" s="140"/>
      <c r="D39" s="140"/>
      <c r="E39" s="140"/>
      <c r="F39" s="140"/>
      <c r="G39" s="154"/>
      <c r="H39" s="154"/>
      <c r="I39" s="155"/>
      <c r="J39" s="153"/>
      <c r="K39" s="160"/>
      <c r="L39" s="160"/>
      <c r="M39" s="160"/>
      <c r="N39" s="160"/>
      <c r="O39" s="154"/>
      <c r="P39" s="154"/>
      <c r="Q39" s="140"/>
      <c r="R39" s="156"/>
    </row>
    <row r="40" spans="1:21" s="67" customFormat="1" ht="14.25" customHeight="1">
      <c r="A40" s="907" t="s">
        <v>155</v>
      </c>
      <c r="B40" s="162"/>
      <c r="C40" s="162"/>
      <c r="D40" s="162"/>
      <c r="E40" s="162"/>
      <c r="F40" s="1119" t="s">
        <v>844</v>
      </c>
      <c r="G40" s="1119"/>
      <c r="H40" s="1119"/>
      <c r="I40" s="163"/>
      <c r="J40" s="161"/>
      <c r="K40" s="162"/>
      <c r="L40" s="162"/>
      <c r="M40" s="1123" t="s">
        <v>137</v>
      </c>
      <c r="N40" s="1124"/>
      <c r="O40" s="845"/>
      <c r="P40" s="846" t="s">
        <v>138</v>
      </c>
      <c r="Q40" s="619" t="s">
        <v>555</v>
      </c>
      <c r="R40" s="502"/>
      <c r="U40" s="68"/>
    </row>
    <row r="41" spans="1:21" ht="25.5" customHeight="1">
      <c r="A41" s="153"/>
      <c r="B41" s="140"/>
      <c r="C41" s="140"/>
      <c r="D41" s="840" t="s">
        <v>157</v>
      </c>
      <c r="E41" s="160"/>
      <c r="F41" s="1112"/>
      <c r="G41" s="1113"/>
      <c r="H41" s="1114"/>
      <c r="I41" s="155"/>
      <c r="J41" s="153"/>
      <c r="K41" s="140"/>
      <c r="L41" s="209" t="s">
        <v>805</v>
      </c>
      <c r="M41" s="1110">
        <f>SUM('Asset Worksheet'!E23:E33)+SUM('Asset Worksheet'!L23:L33)</f>
        <v>0</v>
      </c>
      <c r="N41" s="1111"/>
      <c r="O41" s="140"/>
      <c r="P41" s="1112"/>
      <c r="Q41" s="1114"/>
      <c r="R41" s="155"/>
    </row>
    <row r="42" spans="1:21">
      <c r="A42" s="153"/>
      <c r="B42" s="140"/>
      <c r="C42" s="140"/>
      <c r="D42" s="841"/>
      <c r="E42" s="140"/>
      <c r="F42" s="140"/>
      <c r="G42" s="140"/>
      <c r="H42" s="140"/>
      <c r="I42" s="155"/>
      <c r="J42" s="153"/>
      <c r="K42" s="140"/>
      <c r="L42" s="842"/>
      <c r="M42" s="140"/>
      <c r="N42" s="140"/>
      <c r="O42" s="140"/>
      <c r="P42" s="140"/>
      <c r="Q42" s="618"/>
      <c r="R42" s="155"/>
    </row>
    <row r="43" spans="1:21" ht="25.5" customHeight="1">
      <c r="A43" s="153"/>
      <c r="B43" s="140"/>
      <c r="C43" s="140"/>
      <c r="D43" s="209" t="s">
        <v>158</v>
      </c>
      <c r="E43" s="140"/>
      <c r="F43" s="1112"/>
      <c r="G43" s="1113"/>
      <c r="H43" s="1114"/>
      <c r="I43" s="155"/>
      <c r="J43" s="153"/>
      <c r="K43" s="140"/>
      <c r="L43" s="209" t="s">
        <v>159</v>
      </c>
      <c r="M43" s="1110">
        <f>'Asset Worksheet'!J54</f>
        <v>0</v>
      </c>
      <c r="N43" s="1111"/>
      <c r="O43" s="140"/>
      <c r="P43" s="1112"/>
      <c r="Q43" s="1114"/>
      <c r="R43" s="155"/>
    </row>
    <row r="44" spans="1:21">
      <c r="A44" s="153"/>
      <c r="B44" s="140"/>
      <c r="C44" s="140"/>
      <c r="D44" s="841"/>
      <c r="E44" s="140"/>
      <c r="F44" s="140"/>
      <c r="G44" s="140"/>
      <c r="H44" s="140"/>
      <c r="I44" s="155"/>
      <c r="J44" s="153"/>
      <c r="K44" s="140"/>
      <c r="L44" s="140"/>
      <c r="M44" s="140"/>
      <c r="N44" s="140"/>
      <c r="O44" s="140"/>
      <c r="P44" s="140"/>
      <c r="Q44" s="140"/>
      <c r="R44" s="155"/>
    </row>
    <row r="45" spans="1:21" ht="26.25" customHeight="1">
      <c r="A45" s="153"/>
      <c r="B45" s="140"/>
      <c r="C45" s="140"/>
      <c r="D45" s="209" t="s">
        <v>160</v>
      </c>
      <c r="E45" s="140"/>
      <c r="F45" s="1112"/>
      <c r="G45" s="1113"/>
      <c r="H45" s="1114"/>
      <c r="I45" s="155"/>
      <c r="J45" s="153"/>
      <c r="K45" s="140"/>
      <c r="L45" s="140"/>
      <c r="M45" s="140"/>
      <c r="N45" s="140"/>
      <c r="O45" s="140"/>
      <c r="P45" s="209" t="s">
        <v>806</v>
      </c>
      <c r="Q45" s="621" t="str">
        <f>IF(OR(D12&gt;75000,M43&gt;400000,N12&gt;75000,D12+N12&gt;125000),"Yes"," No")</f>
        <v xml:space="preserve"> No</v>
      </c>
      <c r="R45" s="155"/>
    </row>
    <row r="46" spans="1:21">
      <c r="A46" s="153"/>
      <c r="B46" s="140"/>
      <c r="C46" s="140"/>
      <c r="D46" s="841"/>
      <c r="E46" s="140"/>
      <c r="F46" s="140"/>
      <c r="G46" s="140"/>
      <c r="H46" s="140"/>
      <c r="I46" s="155"/>
      <c r="J46" s="153"/>
      <c r="K46" s="140"/>
      <c r="L46" s="140"/>
      <c r="M46" s="140"/>
      <c r="N46" s="140"/>
      <c r="O46" s="140"/>
      <c r="P46" s="140"/>
      <c r="Q46" s="140"/>
      <c r="R46" s="155"/>
    </row>
    <row r="47" spans="1:21" ht="26.25" customHeight="1">
      <c r="A47" s="153"/>
      <c r="B47" s="140"/>
      <c r="C47" s="140"/>
      <c r="D47" s="209" t="s">
        <v>802</v>
      </c>
      <c r="E47" s="140"/>
      <c r="F47" s="1112"/>
      <c r="G47" s="1113"/>
      <c r="H47" s="1114"/>
      <c r="I47" s="155"/>
      <c r="J47" s="153"/>
      <c r="K47" s="140"/>
      <c r="L47" s="140"/>
      <c r="M47" s="140"/>
      <c r="N47" s="140"/>
      <c r="O47" s="140"/>
      <c r="P47" s="140"/>
      <c r="Q47" s="140"/>
      <c r="R47" s="155"/>
    </row>
    <row r="48" spans="1:21" ht="47.25" customHeight="1" thickBot="1">
      <c r="A48" s="164"/>
      <c r="B48" s="151"/>
      <c r="C48" s="151"/>
      <c r="D48" s="151"/>
      <c r="E48" s="151"/>
      <c r="F48" s="151"/>
      <c r="G48" s="151"/>
      <c r="H48" s="151"/>
      <c r="I48" s="165"/>
      <c r="J48" s="164"/>
      <c r="K48" s="151"/>
      <c r="L48" s="151"/>
      <c r="M48" s="151"/>
      <c r="N48" s="151"/>
      <c r="O48" s="151"/>
      <c r="P48" s="151"/>
      <c r="Q48" s="151"/>
      <c r="R48" s="165"/>
    </row>
    <row r="49" spans="1:18" ht="29.25" customHeight="1" thickBot="1">
      <c r="A49" s="1120" t="s">
        <v>792</v>
      </c>
      <c r="B49" s="1121"/>
      <c r="C49" s="1121"/>
      <c r="D49" s="1121"/>
      <c r="E49" s="1121"/>
      <c r="F49" s="1121"/>
      <c r="G49" s="1121"/>
      <c r="H49" s="1121"/>
      <c r="I49" s="1121"/>
      <c r="J49" s="1121"/>
      <c r="K49" s="1121"/>
      <c r="L49" s="1121"/>
      <c r="M49" s="1121"/>
      <c r="N49" s="1121"/>
      <c r="O49" s="1121"/>
      <c r="P49" s="1121"/>
      <c r="Q49" s="1121"/>
      <c r="R49" s="1122"/>
    </row>
    <row r="50" spans="1:18" ht="15.75">
      <c r="A50" s="46"/>
      <c r="B50" s="47"/>
      <c r="C50" s="47"/>
      <c r="D50" s="48"/>
      <c r="E50" s="47"/>
      <c r="F50" s="49"/>
      <c r="H50" s="43"/>
    </row>
  </sheetData>
  <mergeCells count="66">
    <mergeCell ref="F45:H45"/>
    <mergeCell ref="F47:H47"/>
    <mergeCell ref="F40:H40"/>
    <mergeCell ref="A49:R49"/>
    <mergeCell ref="A34:I34"/>
    <mergeCell ref="J34:R34"/>
    <mergeCell ref="M40:N40"/>
    <mergeCell ref="M41:N41"/>
    <mergeCell ref="P41:Q41"/>
    <mergeCell ref="M43:N43"/>
    <mergeCell ref="P43:Q43"/>
    <mergeCell ref="B36:F36"/>
    <mergeCell ref="K36:Q36"/>
    <mergeCell ref="B37:F37"/>
    <mergeCell ref="J37:R37"/>
    <mergeCell ref="M38:N38"/>
    <mergeCell ref="P38:Q38"/>
    <mergeCell ref="F41:H41"/>
    <mergeCell ref="F43:H43"/>
    <mergeCell ref="M30:N30"/>
    <mergeCell ref="P30:Q30"/>
    <mergeCell ref="K33:Q33"/>
    <mergeCell ref="A33:I33"/>
    <mergeCell ref="C26:D26"/>
    <mergeCell ref="F26:H26"/>
    <mergeCell ref="M26:N26"/>
    <mergeCell ref="P26:Q26"/>
    <mergeCell ref="C28:D28"/>
    <mergeCell ref="F28:H28"/>
    <mergeCell ref="M28:N28"/>
    <mergeCell ref="P28:Q28"/>
    <mergeCell ref="C22:D22"/>
    <mergeCell ref="F22:H22"/>
    <mergeCell ref="M22:N22"/>
    <mergeCell ref="P22:Q22"/>
    <mergeCell ref="C24:D24"/>
    <mergeCell ref="F24:H24"/>
    <mergeCell ref="M24:N24"/>
    <mergeCell ref="P24:Q24"/>
    <mergeCell ref="G23:H23"/>
    <mergeCell ref="B18:F19"/>
    <mergeCell ref="K18:Q19"/>
    <mergeCell ref="C21:D21"/>
    <mergeCell ref="M21:N21"/>
    <mergeCell ref="P21:Q21"/>
    <mergeCell ref="G21:H21"/>
    <mergeCell ref="A16:I16"/>
    <mergeCell ref="J16:R16"/>
    <mergeCell ref="C10:H10"/>
    <mergeCell ref="K15:Q15"/>
    <mergeCell ref="A15:I15"/>
    <mergeCell ref="M10:Q10"/>
    <mergeCell ref="N12:Q12"/>
    <mergeCell ref="D12:H12"/>
    <mergeCell ref="N2:Q2"/>
    <mergeCell ref="C6:H6"/>
    <mergeCell ref="L6:P6"/>
    <mergeCell ref="C8:H8"/>
    <mergeCell ref="N5:Q5"/>
    <mergeCell ref="C7:H7"/>
    <mergeCell ref="C4:H4"/>
    <mergeCell ref="L4:P4"/>
    <mergeCell ref="M7:Q7"/>
    <mergeCell ref="A1:M3"/>
    <mergeCell ref="M8:Q8"/>
    <mergeCell ref="C5:H5"/>
  </mergeCells>
  <dataValidations count="1">
    <dataValidation type="list" allowBlank="1" showInputMessage="1" showErrorMessage="1" sqref="F41:H41 F43:H43 F45:H45 F47:H47 P30 M30">
      <formula1>$A$39:$A$40</formula1>
    </dataValidation>
  </dataValidations>
  <pageMargins left="0.82677165354330717" right="0.70866141732283472" top="0.62992125984251968" bottom="0.74803149606299213" header="0.31496062992125984" footer="0.31496062992125984"/>
  <pageSetup scale="64" orientation="portrait" r:id="rId1"/>
  <drawing r:id="rId2"/>
</worksheet>
</file>

<file path=xl/worksheets/sheet5.xml><?xml version="1.0" encoding="utf-8"?>
<worksheet xmlns="http://schemas.openxmlformats.org/spreadsheetml/2006/main" xmlns:r="http://schemas.openxmlformats.org/officeDocument/2006/relationships">
  <sheetPr>
    <tabColor rgb="FF00B050"/>
    <pageSetUpPr fitToPage="1"/>
  </sheetPr>
  <dimension ref="A1:V43"/>
  <sheetViews>
    <sheetView zoomScale="110" zoomScaleNormal="110" workbookViewId="0">
      <selection activeCell="N3" sqref="N3:O3"/>
    </sheetView>
  </sheetViews>
  <sheetFormatPr defaultRowHeight="12.75"/>
  <cols>
    <col min="1" max="1" width="3.85546875" customWidth="1"/>
    <col min="2" max="2" width="9.28515625" style="56" customWidth="1"/>
    <col min="3" max="3" width="2.7109375" style="56" customWidth="1"/>
    <col min="4" max="4" width="5.85546875" style="56" customWidth="1"/>
    <col min="5" max="5" width="3.140625" customWidth="1"/>
    <col min="6" max="6" width="5.85546875" customWidth="1"/>
    <col min="7" max="7" width="3.28515625" customWidth="1"/>
    <col min="9" max="9" width="12.140625" customWidth="1"/>
    <col min="10" max="10" width="5.7109375" customWidth="1"/>
    <col min="11" max="11" width="9.5703125" customWidth="1"/>
    <col min="14" max="14" width="3.85546875" customWidth="1"/>
    <col min="15" max="15" width="15.28515625" style="57" customWidth="1"/>
    <col min="16" max="16" width="4.42578125" style="57" customWidth="1"/>
    <col min="19" max="19" width="8.85546875" style="23" customWidth="1"/>
  </cols>
  <sheetData>
    <row r="1" spans="1:22" s="52" customFormat="1" ht="69" customHeight="1" thickBot="1">
      <c r="A1" s="220"/>
      <c r="B1" s="1131" t="s">
        <v>161</v>
      </c>
      <c r="C1" s="1131"/>
      <c r="D1" s="1131"/>
      <c r="E1" s="1131"/>
      <c r="F1" s="1131"/>
      <c r="G1" s="1131"/>
      <c r="H1" s="1131"/>
      <c r="I1" s="1131"/>
      <c r="J1" s="1131"/>
      <c r="K1" s="1131"/>
      <c r="L1" s="1131"/>
      <c r="M1" s="180"/>
      <c r="N1" s="180"/>
      <c r="O1" s="180"/>
      <c r="P1" s="221"/>
      <c r="S1" s="53"/>
      <c r="U1" s="53"/>
      <c r="V1" s="53"/>
    </row>
    <row r="2" spans="1:22" ht="10.5" customHeight="1">
      <c r="A2" s="173"/>
      <c r="B2" s="226"/>
      <c r="C2" s="226"/>
      <c r="D2" s="227"/>
      <c r="E2" s="227"/>
      <c r="F2" s="227"/>
      <c r="G2" s="86"/>
      <c r="H2" s="86"/>
      <c r="I2" s="86"/>
      <c r="J2" s="86"/>
      <c r="K2" s="86"/>
      <c r="L2" s="86"/>
      <c r="M2" s="86"/>
      <c r="N2" s="86"/>
      <c r="O2" s="228"/>
      <c r="P2" s="211"/>
    </row>
    <row r="3" spans="1:22">
      <c r="A3" s="173"/>
      <c r="B3" s="229" t="s">
        <v>130</v>
      </c>
      <c r="C3" s="1134" t="str">
        <f>'Asset Worksheet'!D6</f>
        <v>Client 1</v>
      </c>
      <c r="D3" s="1135"/>
      <c r="E3" s="1135"/>
      <c r="F3" s="1135"/>
      <c r="G3" s="1135"/>
      <c r="H3" s="1136"/>
      <c r="I3" s="1134" t="str">
        <f>'Asset Worksheet'!K6</f>
        <v>Client 2</v>
      </c>
      <c r="J3" s="1135"/>
      <c r="K3" s="1136"/>
      <c r="L3" s="86"/>
      <c r="M3" s="230" t="s">
        <v>127</v>
      </c>
      <c r="N3" s="1137">
        <f>'Asset Worksheet'!B3</f>
        <v>0</v>
      </c>
      <c r="O3" s="1138"/>
      <c r="P3" s="212"/>
    </row>
    <row r="4" spans="1:22" ht="10.5" customHeight="1">
      <c r="A4" s="173"/>
      <c r="B4" s="226"/>
      <c r="C4" s="226"/>
      <c r="D4" s="227"/>
      <c r="E4" s="227"/>
      <c r="F4" s="227"/>
      <c r="G4" s="86"/>
      <c r="H4" s="86"/>
      <c r="I4" s="86"/>
      <c r="J4" s="86"/>
      <c r="K4" s="86"/>
      <c r="L4" s="86"/>
      <c r="M4" s="86"/>
      <c r="N4" s="86"/>
      <c r="O4" s="228"/>
      <c r="P4" s="211"/>
    </row>
    <row r="5" spans="1:22" ht="14.25">
      <c r="A5" s="173"/>
      <c r="B5" s="226"/>
      <c r="C5" s="231"/>
      <c r="D5" s="232"/>
      <c r="E5" s="233"/>
      <c r="F5" s="233"/>
      <c r="G5" s="233"/>
      <c r="H5" s="233"/>
      <c r="I5" s="234" t="s">
        <v>162</v>
      </c>
      <c r="J5" s="233"/>
      <c r="K5" s="86"/>
      <c r="L5" s="86"/>
      <c r="M5" s="86"/>
      <c r="N5" s="86"/>
      <c r="O5" s="228"/>
      <c r="P5" s="211"/>
    </row>
    <row r="6" spans="1:22" ht="10.5" customHeight="1">
      <c r="A6" s="173"/>
      <c r="B6" s="226"/>
      <c r="C6" s="226"/>
      <c r="D6" s="227"/>
      <c r="E6" s="227"/>
      <c r="F6" s="227"/>
      <c r="G6" s="86"/>
      <c r="H6" s="86"/>
      <c r="I6" s="86"/>
      <c r="J6" s="86"/>
      <c r="K6" s="86"/>
      <c r="L6" s="86"/>
      <c r="M6" s="86"/>
      <c r="N6" s="86"/>
      <c r="O6" s="228"/>
      <c r="P6" s="211"/>
    </row>
    <row r="7" spans="1:22" s="54" customFormat="1" ht="13.5" thickBot="1">
      <c r="A7" s="222"/>
      <c r="B7" s="223" t="s">
        <v>163</v>
      </c>
      <c r="C7" s="223"/>
      <c r="D7" s="223" t="s">
        <v>27</v>
      </c>
      <c r="E7" s="223"/>
      <c r="F7" s="223" t="s">
        <v>27</v>
      </c>
      <c r="G7" s="223"/>
      <c r="H7" s="1139" t="s">
        <v>164</v>
      </c>
      <c r="I7" s="1139"/>
      <c r="J7" s="1139"/>
      <c r="K7" s="1139"/>
      <c r="L7" s="1139"/>
      <c r="M7" s="1139"/>
      <c r="N7" s="223"/>
      <c r="O7" s="224" t="s">
        <v>165</v>
      </c>
      <c r="P7" s="225"/>
      <c r="S7" s="55"/>
    </row>
    <row r="8" spans="1:22">
      <c r="A8" s="173"/>
      <c r="B8" s="339"/>
      <c r="C8" s="226"/>
      <c r="D8" s="340" t="s">
        <v>128</v>
      </c>
      <c r="E8" s="341"/>
      <c r="F8" s="341" t="s">
        <v>129</v>
      </c>
      <c r="G8" s="86"/>
      <c r="H8" s="86"/>
      <c r="I8" s="86"/>
      <c r="J8" s="86"/>
      <c r="K8" s="86"/>
      <c r="L8" s="86"/>
      <c r="M8" s="86"/>
      <c r="N8" s="86"/>
      <c r="O8" s="228"/>
      <c r="P8" s="211"/>
    </row>
    <row r="9" spans="1:22" ht="22.5" customHeight="1">
      <c r="A9" s="173"/>
      <c r="B9" s="343"/>
      <c r="C9" s="227"/>
      <c r="D9" s="343"/>
      <c r="E9" s="86"/>
      <c r="F9" s="343"/>
      <c r="G9" s="86"/>
      <c r="H9" s="86" t="s">
        <v>166</v>
      </c>
      <c r="I9" s="86"/>
      <c r="J9" s="86"/>
      <c r="K9" s="86"/>
      <c r="L9" s="86"/>
      <c r="M9" s="86"/>
      <c r="N9" s="86"/>
      <c r="O9" s="345"/>
      <c r="P9" s="213"/>
    </row>
    <row r="10" spans="1:22" ht="22.5" customHeight="1">
      <c r="A10" s="173"/>
      <c r="B10" s="343"/>
      <c r="C10" s="227"/>
      <c r="D10" s="344"/>
      <c r="E10" s="86"/>
      <c r="F10" s="344"/>
      <c r="G10" s="86"/>
      <c r="H10" s="86" t="s">
        <v>167</v>
      </c>
      <c r="I10" s="86"/>
      <c r="J10" s="86"/>
      <c r="K10" s="86"/>
      <c r="L10" s="86"/>
      <c r="M10" s="86"/>
      <c r="N10" s="86"/>
      <c r="O10" s="346"/>
      <c r="P10" s="213"/>
    </row>
    <row r="11" spans="1:22" ht="22.5" customHeight="1">
      <c r="A11" s="173"/>
      <c r="B11" s="343"/>
      <c r="C11" s="227"/>
      <c r="D11" s="344"/>
      <c r="E11" s="86"/>
      <c r="F11" s="344"/>
      <c r="G11" s="86"/>
      <c r="H11" s="86" t="s">
        <v>168</v>
      </c>
      <c r="I11" s="86"/>
      <c r="J11" s="86"/>
      <c r="K11" s="86"/>
      <c r="L11" s="86"/>
      <c r="M11" s="86"/>
      <c r="N11" s="86"/>
      <c r="O11" s="346"/>
      <c r="P11" s="213"/>
    </row>
    <row r="12" spans="1:22" ht="22.5" customHeight="1">
      <c r="A12" s="173"/>
      <c r="B12" s="343"/>
      <c r="C12" s="227"/>
      <c r="D12" s="344"/>
      <c r="E12" s="86"/>
      <c r="F12" s="344"/>
      <c r="G12" s="86"/>
      <c r="H12" s="86" t="s">
        <v>169</v>
      </c>
      <c r="I12" s="86"/>
      <c r="J12" s="86"/>
      <c r="K12" s="86"/>
      <c r="L12" s="86"/>
      <c r="M12" s="86"/>
      <c r="N12" s="86"/>
      <c r="O12" s="346"/>
      <c r="P12" s="213"/>
    </row>
    <row r="13" spans="1:22" ht="22.5" customHeight="1">
      <c r="A13" s="173"/>
      <c r="B13" s="343"/>
      <c r="C13" s="227"/>
      <c r="D13" s="344"/>
      <c r="E13" s="86"/>
      <c r="F13" s="344"/>
      <c r="G13" s="86"/>
      <c r="H13" s="86" t="s">
        <v>170</v>
      </c>
      <c r="I13" s="86"/>
      <c r="J13" s="86"/>
      <c r="K13" s="86"/>
      <c r="L13" s="86"/>
      <c r="M13" s="86"/>
      <c r="N13" s="86"/>
      <c r="O13" s="346"/>
      <c r="P13" s="213"/>
    </row>
    <row r="14" spans="1:22" ht="22.5" customHeight="1">
      <c r="A14" s="173"/>
      <c r="B14" s="343"/>
      <c r="C14" s="227"/>
      <c r="D14" s="344"/>
      <c r="E14" s="86"/>
      <c r="F14" s="344"/>
      <c r="G14" s="86"/>
      <c r="H14" s="86" t="s">
        <v>171</v>
      </c>
      <c r="I14" s="86"/>
      <c r="J14" s="86"/>
      <c r="K14" s="86"/>
      <c r="L14" s="86"/>
      <c r="M14" s="86"/>
      <c r="N14" s="86"/>
      <c r="O14" s="346"/>
      <c r="P14" s="213"/>
    </row>
    <row r="15" spans="1:22" ht="22.5" customHeight="1">
      <c r="A15" s="173"/>
      <c r="B15" s="343"/>
      <c r="C15" s="227"/>
      <c r="D15" s="344"/>
      <c r="E15" s="86"/>
      <c r="F15" s="344"/>
      <c r="G15" s="86"/>
      <c r="H15" s="86" t="s">
        <v>172</v>
      </c>
      <c r="I15" s="86"/>
      <c r="J15" s="86"/>
      <c r="K15" s="86"/>
      <c r="L15" s="86"/>
      <c r="M15" s="86"/>
      <c r="N15" s="86"/>
      <c r="O15" s="346"/>
      <c r="P15" s="213"/>
    </row>
    <row r="16" spans="1:22" ht="22.5" customHeight="1">
      <c r="A16" s="173"/>
      <c r="B16" s="343"/>
      <c r="C16" s="227"/>
      <c r="D16" s="344"/>
      <c r="E16" s="86"/>
      <c r="F16" s="344"/>
      <c r="G16" s="86"/>
      <c r="H16" s="86" t="s">
        <v>173</v>
      </c>
      <c r="I16" s="86"/>
      <c r="J16" s="86"/>
      <c r="K16" s="86"/>
      <c r="L16" s="86"/>
      <c r="M16" s="86"/>
      <c r="N16" s="86"/>
      <c r="O16" s="346"/>
      <c r="P16" s="213"/>
    </row>
    <row r="17" spans="1:19" ht="22.5" customHeight="1">
      <c r="A17" s="173"/>
      <c r="B17" s="343"/>
      <c r="C17" s="227"/>
      <c r="D17" s="344"/>
      <c r="E17" s="86"/>
      <c r="F17" s="344"/>
      <c r="G17" s="86"/>
      <c r="H17" s="86" t="s">
        <v>174</v>
      </c>
      <c r="I17" s="86"/>
      <c r="J17" s="86"/>
      <c r="K17" s="86"/>
      <c r="L17" s="86"/>
      <c r="M17" s="86"/>
      <c r="N17" s="86"/>
      <c r="O17" s="346"/>
      <c r="P17" s="213"/>
    </row>
    <row r="18" spans="1:19" ht="22.5" customHeight="1">
      <c r="A18" s="173"/>
      <c r="B18" s="343"/>
      <c r="C18" s="227"/>
      <c r="D18" s="344"/>
      <c r="E18" s="86"/>
      <c r="F18" s="344"/>
      <c r="G18" s="86"/>
      <c r="H18" s="86" t="s">
        <v>175</v>
      </c>
      <c r="I18" s="86"/>
      <c r="J18" s="86"/>
      <c r="K18" s="86"/>
      <c r="L18" s="86"/>
      <c r="M18" s="86"/>
      <c r="N18" s="86"/>
      <c r="O18" s="346"/>
      <c r="P18" s="213"/>
    </row>
    <row r="19" spans="1:19" ht="22.5" customHeight="1">
      <c r="A19" s="173"/>
      <c r="B19" s="343"/>
      <c r="C19" s="227"/>
      <c r="D19" s="344"/>
      <c r="E19" s="86"/>
      <c r="F19" s="344"/>
      <c r="G19" s="86"/>
      <c r="H19" s="86" t="s">
        <v>176</v>
      </c>
      <c r="I19" s="86"/>
      <c r="J19" s="86"/>
      <c r="K19" s="86"/>
      <c r="L19" s="86"/>
      <c r="M19" s="86"/>
      <c r="N19" s="86"/>
      <c r="O19" s="346"/>
      <c r="P19" s="213"/>
    </row>
    <row r="20" spans="1:19" ht="22.5" customHeight="1">
      <c r="A20" s="173"/>
      <c r="B20" s="343"/>
      <c r="C20" s="227"/>
      <c r="D20" s="344"/>
      <c r="E20" s="86"/>
      <c r="F20" s="344"/>
      <c r="G20" s="86"/>
      <c r="H20" s="86" t="s">
        <v>177</v>
      </c>
      <c r="I20" s="86"/>
      <c r="J20" s="86"/>
      <c r="K20" s="86"/>
      <c r="L20" s="86"/>
      <c r="M20" s="86"/>
      <c r="N20" s="86"/>
      <c r="O20" s="346"/>
      <c r="P20" s="213"/>
    </row>
    <row r="21" spans="1:19" ht="22.5" customHeight="1">
      <c r="A21" s="173"/>
      <c r="B21" s="343"/>
      <c r="C21" s="227"/>
      <c r="D21" s="344"/>
      <c r="E21" s="86"/>
      <c r="F21" s="344"/>
      <c r="G21" s="86"/>
      <c r="H21" s="86" t="s">
        <v>178</v>
      </c>
      <c r="I21" s="86"/>
      <c r="J21" s="86"/>
      <c r="K21" s="86"/>
      <c r="L21" s="86"/>
      <c r="M21" s="86"/>
      <c r="N21" s="86"/>
      <c r="O21" s="346"/>
      <c r="P21" s="213"/>
    </row>
    <row r="22" spans="1:19" ht="22.5" customHeight="1">
      <c r="A22" s="173"/>
      <c r="B22" s="343"/>
      <c r="C22" s="227"/>
      <c r="D22" s="344"/>
      <c r="E22" s="86"/>
      <c r="F22" s="344"/>
      <c r="G22" s="86"/>
      <c r="H22" s="86" t="s">
        <v>179</v>
      </c>
      <c r="I22" s="86"/>
      <c r="J22" s="86"/>
      <c r="K22" s="86"/>
      <c r="L22" s="86"/>
      <c r="M22" s="86"/>
      <c r="N22" s="86"/>
      <c r="O22" s="346"/>
      <c r="P22" s="213"/>
    </row>
    <row r="23" spans="1:19" ht="22.5" customHeight="1">
      <c r="A23" s="173"/>
      <c r="B23" s="343"/>
      <c r="C23" s="227"/>
      <c r="D23" s="344"/>
      <c r="E23" s="86"/>
      <c r="F23" s="344"/>
      <c r="G23" s="86"/>
      <c r="H23" s="86" t="s">
        <v>180</v>
      </c>
      <c r="I23" s="1140"/>
      <c r="J23" s="1141"/>
      <c r="K23" s="1141"/>
      <c r="L23" s="1141"/>
      <c r="M23" s="1142"/>
      <c r="N23" s="86"/>
      <c r="O23" s="346"/>
      <c r="P23" s="213"/>
    </row>
    <row r="24" spans="1:19" ht="22.5" customHeight="1">
      <c r="A24" s="173"/>
      <c r="B24" s="343"/>
      <c r="C24" s="227"/>
      <c r="D24" s="344"/>
      <c r="E24" s="86"/>
      <c r="F24" s="344"/>
      <c r="G24" s="86"/>
      <c r="H24" s="86" t="s">
        <v>180</v>
      </c>
      <c r="I24" s="1140"/>
      <c r="J24" s="1141"/>
      <c r="K24" s="1141"/>
      <c r="L24" s="1141"/>
      <c r="M24" s="1142"/>
      <c r="N24" s="86"/>
      <c r="O24" s="346"/>
      <c r="P24" s="213"/>
    </row>
    <row r="25" spans="1:19" ht="22.5" customHeight="1">
      <c r="A25" s="173"/>
      <c r="B25" s="343"/>
      <c r="C25" s="227"/>
      <c r="D25" s="344"/>
      <c r="E25" s="86"/>
      <c r="F25" s="344"/>
      <c r="G25" s="86"/>
      <c r="H25" s="86" t="s">
        <v>180</v>
      </c>
      <c r="I25" s="1140"/>
      <c r="J25" s="1141"/>
      <c r="K25" s="1141"/>
      <c r="L25" s="1141"/>
      <c r="M25" s="1142"/>
      <c r="N25" s="86"/>
      <c r="O25" s="346"/>
      <c r="P25" s="213"/>
    </row>
    <row r="26" spans="1:19">
      <c r="A26" s="173"/>
      <c r="B26" s="226"/>
      <c r="C26" s="226"/>
      <c r="D26" s="226"/>
      <c r="E26" s="86"/>
      <c r="F26" s="226"/>
      <c r="G26" s="86"/>
      <c r="H26" s="86"/>
      <c r="I26" s="86"/>
      <c r="J26" s="86"/>
      <c r="K26" s="86"/>
      <c r="L26" s="86"/>
      <c r="M26" s="86"/>
      <c r="N26" s="86"/>
      <c r="O26" s="228"/>
      <c r="P26" s="211"/>
    </row>
    <row r="27" spans="1:19">
      <c r="A27" s="173"/>
      <c r="B27" s="86" t="s">
        <v>181</v>
      </c>
      <c r="C27" s="86"/>
      <c r="D27" s="86"/>
      <c r="E27" s="86"/>
      <c r="F27" s="86"/>
      <c r="G27" s="86"/>
      <c r="H27" s="86"/>
      <c r="I27" s="86"/>
      <c r="J27" s="1145"/>
      <c r="K27" s="1146"/>
      <c r="L27" s="1146"/>
      <c r="M27" s="1146"/>
      <c r="N27" s="1146"/>
      <c r="O27" s="1147"/>
      <c r="P27" s="105"/>
      <c r="S27"/>
    </row>
    <row r="28" spans="1:19">
      <c r="A28" s="173"/>
      <c r="B28" s="342"/>
      <c r="C28" s="226"/>
      <c r="D28" s="226"/>
      <c r="E28" s="86"/>
      <c r="F28" s="86"/>
      <c r="G28" s="86"/>
      <c r="H28" s="86"/>
      <c r="I28" s="86"/>
      <c r="J28" s="86"/>
      <c r="K28" s="86"/>
      <c r="L28" s="86"/>
      <c r="M28" s="86"/>
      <c r="N28" s="86"/>
      <c r="O28" s="228"/>
      <c r="P28" s="211"/>
    </row>
    <row r="29" spans="1:19">
      <c r="A29" s="173"/>
      <c r="B29" s="86" t="s">
        <v>182</v>
      </c>
      <c r="C29" s="86"/>
      <c r="D29" s="86"/>
      <c r="E29" s="86"/>
      <c r="F29" s="86"/>
      <c r="G29" s="86"/>
      <c r="H29" s="86"/>
      <c r="I29" s="86"/>
      <c r="J29" s="1143">
        <v>0</v>
      </c>
      <c r="K29" s="1144"/>
      <c r="L29" s="86" t="s">
        <v>183</v>
      </c>
      <c r="M29" s="86"/>
      <c r="N29" s="86"/>
      <c r="O29" s="228"/>
      <c r="P29" s="211"/>
    </row>
    <row r="30" spans="1:19">
      <c r="A30" s="173"/>
      <c r="B30" s="86"/>
      <c r="C30" s="86"/>
      <c r="D30" s="86"/>
      <c r="E30" s="86"/>
      <c r="F30" s="86"/>
      <c r="G30" s="86"/>
      <c r="H30" s="86"/>
      <c r="I30" s="86"/>
      <c r="J30" s="1132">
        <v>0</v>
      </c>
      <c r="K30" s="1133"/>
      <c r="L30" s="86" t="s">
        <v>184</v>
      </c>
      <c r="M30" s="86"/>
      <c r="N30" s="86"/>
      <c r="O30" s="228"/>
      <c r="P30" s="211"/>
    </row>
    <row r="31" spans="1:19">
      <c r="A31" s="173"/>
      <c r="B31" s="342" t="s">
        <v>185</v>
      </c>
      <c r="C31" s="226"/>
      <c r="D31" s="226"/>
      <c r="E31" s="86"/>
      <c r="F31" s="86"/>
      <c r="G31" s="86"/>
      <c r="H31" s="86"/>
      <c r="I31" s="86"/>
      <c r="J31" s="1145"/>
      <c r="K31" s="1146"/>
      <c r="L31" s="1147"/>
      <c r="M31" s="86"/>
      <c r="N31" s="86"/>
      <c r="O31" s="228"/>
      <c r="P31" s="211"/>
    </row>
    <row r="32" spans="1:19">
      <c r="A32" s="173"/>
      <c r="B32" s="342"/>
      <c r="C32" s="226"/>
      <c r="D32" s="226"/>
      <c r="E32" s="86"/>
      <c r="F32" s="86"/>
      <c r="G32" s="86"/>
      <c r="H32" s="86"/>
      <c r="I32" s="86"/>
      <c r="J32" s="86"/>
      <c r="K32" s="86"/>
      <c r="L32" s="86"/>
      <c r="M32" s="86"/>
      <c r="N32" s="86"/>
      <c r="O32" s="228"/>
      <c r="P32" s="211"/>
    </row>
    <row r="33" spans="1:16" ht="18.75">
      <c r="A33" s="173"/>
      <c r="B33" s="1148" t="s">
        <v>472</v>
      </c>
      <c r="C33" s="1149"/>
      <c r="D33" s="1149"/>
      <c r="E33" s="1149"/>
      <c r="F33" s="1149"/>
      <c r="G33" s="1149"/>
      <c r="H33" s="1149"/>
      <c r="I33" s="1149"/>
      <c r="J33" s="1149"/>
      <c r="K33" s="1149"/>
      <c r="L33" s="1149"/>
      <c r="M33" s="1149"/>
      <c r="N33" s="1149"/>
      <c r="O33" s="1149"/>
      <c r="P33" s="215"/>
    </row>
    <row r="34" spans="1:16">
      <c r="A34" s="173"/>
      <c r="B34" s="226"/>
      <c r="C34" s="226"/>
      <c r="D34" s="226"/>
      <c r="E34" s="86"/>
      <c r="F34" s="86"/>
      <c r="G34" s="86"/>
      <c r="H34" s="86"/>
      <c r="I34" s="86"/>
      <c r="J34" s="86"/>
      <c r="K34" s="86"/>
      <c r="L34" s="86"/>
      <c r="M34" s="86"/>
      <c r="N34" s="86"/>
      <c r="O34" s="228"/>
      <c r="P34" s="211"/>
    </row>
    <row r="35" spans="1:16">
      <c r="A35" s="173"/>
      <c r="B35" s="1150" t="s">
        <v>186</v>
      </c>
      <c r="C35" s="1150"/>
      <c r="D35" s="1150"/>
      <c r="E35" s="1150"/>
      <c r="F35" s="1150"/>
      <c r="G35" s="1150"/>
      <c r="H35" s="1150"/>
      <c r="I35" s="1150"/>
      <c r="J35" s="86"/>
      <c r="K35" s="1150" t="s">
        <v>187</v>
      </c>
      <c r="L35" s="1150"/>
      <c r="M35" s="1150"/>
      <c r="N35" s="1150"/>
      <c r="O35" s="1150"/>
      <c r="P35" s="219"/>
    </row>
    <row r="36" spans="1:16">
      <c r="A36" s="173"/>
      <c r="B36" s="1151" t="s">
        <v>188</v>
      </c>
      <c r="C36" s="1151"/>
      <c r="D36" s="1151"/>
      <c r="E36" s="1151"/>
      <c r="F36" s="1151"/>
      <c r="G36" s="1151"/>
      <c r="H36" s="1151"/>
      <c r="I36" s="1151"/>
      <c r="J36" s="86"/>
      <c r="K36" s="1151" t="s">
        <v>189</v>
      </c>
      <c r="L36" s="1151"/>
      <c r="M36" s="1151"/>
      <c r="N36" s="1151"/>
      <c r="O36" s="1151"/>
      <c r="P36" s="105"/>
    </row>
    <row r="37" spans="1:16">
      <c r="A37" s="173"/>
      <c r="B37" s="1151" t="s">
        <v>190</v>
      </c>
      <c r="C37" s="1151"/>
      <c r="D37" s="1151"/>
      <c r="E37" s="1151"/>
      <c r="F37" s="1151"/>
      <c r="G37" s="1151"/>
      <c r="H37" s="1151"/>
      <c r="I37" s="1151"/>
      <c r="J37" s="86"/>
      <c r="K37" s="1151" t="s">
        <v>191</v>
      </c>
      <c r="L37" s="1151"/>
      <c r="M37" s="1151"/>
      <c r="N37" s="1151"/>
      <c r="O37" s="1151"/>
      <c r="P37" s="105"/>
    </row>
    <row r="38" spans="1:16">
      <c r="A38" s="173"/>
      <c r="B38" s="342"/>
      <c r="C38" s="226"/>
      <c r="D38" s="226"/>
      <c r="E38" s="86"/>
      <c r="F38" s="86"/>
      <c r="G38" s="86"/>
      <c r="H38" s="86"/>
      <c r="I38" s="86"/>
      <c r="J38" s="86"/>
      <c r="K38" s="86"/>
      <c r="L38" s="86"/>
      <c r="M38" s="86"/>
      <c r="N38" s="86"/>
      <c r="O38" s="86"/>
      <c r="P38" s="105"/>
    </row>
    <row r="39" spans="1:16">
      <c r="A39" s="173"/>
      <c r="B39" s="1150" t="s">
        <v>192</v>
      </c>
      <c r="C39" s="1150"/>
      <c r="D39" s="1150"/>
      <c r="E39" s="1150"/>
      <c r="F39" s="1150"/>
      <c r="G39" s="1150"/>
      <c r="H39" s="1150"/>
      <c r="I39" s="1150"/>
      <c r="J39" s="86"/>
      <c r="K39" s="1150" t="s">
        <v>193</v>
      </c>
      <c r="L39" s="1150"/>
      <c r="M39" s="1150"/>
      <c r="N39" s="1150"/>
      <c r="O39" s="1150"/>
      <c r="P39" s="219"/>
    </row>
    <row r="40" spans="1:16">
      <c r="A40" s="173"/>
      <c r="B40" s="1151" t="s">
        <v>151</v>
      </c>
      <c r="C40" s="1151"/>
      <c r="D40" s="1151"/>
      <c r="E40" s="1151"/>
      <c r="F40" s="1151"/>
      <c r="G40" s="1151"/>
      <c r="H40" s="1151"/>
      <c r="I40" s="1151"/>
      <c r="J40" s="86"/>
      <c r="K40" s="1151" t="s">
        <v>194</v>
      </c>
      <c r="L40" s="1151"/>
      <c r="M40" s="1151"/>
      <c r="N40" s="1151"/>
      <c r="O40" s="1151"/>
      <c r="P40" s="105"/>
    </row>
    <row r="41" spans="1:16">
      <c r="A41" s="173"/>
      <c r="B41" s="1151" t="s">
        <v>195</v>
      </c>
      <c r="C41" s="1151"/>
      <c r="D41" s="1151"/>
      <c r="E41" s="1151"/>
      <c r="F41" s="1151"/>
      <c r="G41" s="1151"/>
      <c r="H41" s="1151"/>
      <c r="I41" s="1151"/>
      <c r="J41" s="86"/>
      <c r="K41" s="1151" t="s">
        <v>196</v>
      </c>
      <c r="L41" s="1151"/>
      <c r="M41" s="1151"/>
      <c r="N41" s="1151"/>
      <c r="O41" s="1151"/>
      <c r="P41" s="105"/>
    </row>
    <row r="42" spans="1:16" ht="18">
      <c r="A42" s="173"/>
      <c r="B42" s="347"/>
      <c r="C42" s="348"/>
      <c r="D42" s="348"/>
      <c r="E42" s="348"/>
      <c r="F42" s="348"/>
      <c r="G42" s="348"/>
      <c r="H42" s="348"/>
      <c r="I42" s="348"/>
      <c r="J42" s="348"/>
      <c r="K42" s="348"/>
      <c r="L42" s="348"/>
      <c r="M42" s="348"/>
      <c r="N42" s="348"/>
      <c r="O42" s="348"/>
      <c r="P42" s="215"/>
    </row>
    <row r="43" spans="1:16" ht="13.5" thickBot="1">
      <c r="A43" s="176"/>
      <c r="B43" s="349"/>
      <c r="C43" s="349"/>
      <c r="D43" s="349"/>
      <c r="E43" s="245"/>
      <c r="F43" s="245"/>
      <c r="G43" s="245"/>
      <c r="H43" s="245"/>
      <c r="I43" s="245"/>
      <c r="J43" s="245"/>
      <c r="K43" s="245"/>
      <c r="L43" s="245"/>
      <c r="M43" s="245"/>
      <c r="N43" s="245"/>
      <c r="O43" s="350"/>
      <c r="P43" s="214"/>
    </row>
  </sheetData>
  <mergeCells count="25">
    <mergeCell ref="B41:I41"/>
    <mergeCell ref="K41:O41"/>
    <mergeCell ref="B37:I37"/>
    <mergeCell ref="K37:O37"/>
    <mergeCell ref="B39:I39"/>
    <mergeCell ref="K39:O39"/>
    <mergeCell ref="B40:I40"/>
    <mergeCell ref="K40:O40"/>
    <mergeCell ref="J31:L31"/>
    <mergeCell ref="B33:O33"/>
    <mergeCell ref="B35:I35"/>
    <mergeCell ref="K35:O35"/>
    <mergeCell ref="B36:I36"/>
    <mergeCell ref="K36:O36"/>
    <mergeCell ref="B1:L1"/>
    <mergeCell ref="J30:K30"/>
    <mergeCell ref="C3:H3"/>
    <mergeCell ref="N3:O3"/>
    <mergeCell ref="H7:M7"/>
    <mergeCell ref="I23:M23"/>
    <mergeCell ref="I24:M24"/>
    <mergeCell ref="I25:M25"/>
    <mergeCell ref="J29:K29"/>
    <mergeCell ref="J27:O27"/>
    <mergeCell ref="I3:K3"/>
  </mergeCells>
  <pageMargins left="0.70866141732283472" right="0.70866141732283472" top="0.74803149606299213" bottom="0.74803149606299213" header="0.31496062992125984" footer="0.31496062992125984"/>
  <pageSetup scale="83" orientation="portrait" r:id="rId1"/>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O150"/>
  <sheetViews>
    <sheetView topLeftCell="A56" zoomScale="80" zoomScaleNormal="80" workbookViewId="0">
      <selection activeCell="C71" sqref="C71"/>
    </sheetView>
  </sheetViews>
  <sheetFormatPr defaultRowHeight="12.75"/>
  <cols>
    <col min="1" max="1" width="29.28515625" style="60" customWidth="1"/>
    <col min="2" max="2" width="4.85546875" style="60" customWidth="1"/>
    <col min="3" max="3" width="13.7109375" style="60" customWidth="1"/>
    <col min="4" max="4" width="3.85546875" style="60" customWidth="1"/>
    <col min="5" max="5" width="16.7109375" style="60" customWidth="1"/>
    <col min="6" max="6" width="3.7109375" style="60" customWidth="1"/>
    <col min="7" max="7" width="29.28515625" style="60" customWidth="1"/>
    <col min="8" max="8" width="4.140625" style="60" customWidth="1"/>
    <col min="9" max="9" width="16.140625" style="60" customWidth="1"/>
    <col min="10" max="10" width="3.5703125" style="60" customWidth="1"/>
    <col min="11" max="11" width="19.7109375" style="60" customWidth="1"/>
    <col min="12" max="16384" width="9.140625" style="60"/>
  </cols>
  <sheetData>
    <row r="1" spans="1:11" s="59" customFormat="1" ht="83.25" customHeight="1">
      <c r="A1" s="1152" t="s">
        <v>219</v>
      </c>
      <c r="B1" s="1153"/>
      <c r="C1" s="1153"/>
      <c r="D1" s="1153"/>
      <c r="E1" s="1153"/>
      <c r="F1" s="1153"/>
      <c r="G1" s="1153"/>
      <c r="H1" s="1153"/>
      <c r="I1" s="1153"/>
      <c r="J1" s="1153"/>
      <c r="K1" s="1154"/>
    </row>
    <row r="2" spans="1:11" ht="20.25" customHeight="1">
      <c r="A2" s="1159" t="s">
        <v>220</v>
      </c>
      <c r="B2" s="1160"/>
      <c r="C2" s="1161" t="str">
        <f>'Asset Worksheet'!D6</f>
        <v>Client 1</v>
      </c>
      <c r="D2" s="1162"/>
      <c r="E2" s="1163"/>
      <c r="F2" s="243"/>
      <c r="G2" s="1164" t="s">
        <v>221</v>
      </c>
      <c r="H2" s="1160"/>
      <c r="I2" s="1137">
        <f>'Asset Worksheet'!B3</f>
        <v>0</v>
      </c>
      <c r="J2" s="1165"/>
      <c r="K2" s="1138"/>
    </row>
    <row r="3" spans="1:11" s="84" customFormat="1" ht="14.25" customHeight="1">
      <c r="A3" s="753" t="s">
        <v>405</v>
      </c>
      <c r="B3" s="235"/>
      <c r="C3" s="235"/>
      <c r="D3" s="235"/>
      <c r="E3" s="235"/>
      <c r="F3" s="95"/>
      <c r="G3" s="236" t="s">
        <v>483</v>
      </c>
      <c r="H3" s="237"/>
      <c r="I3" s="237"/>
      <c r="J3" s="237"/>
      <c r="K3" s="238"/>
    </row>
    <row r="4" spans="1:11" ht="14.25" customHeight="1">
      <c r="A4" s="85"/>
      <c r="B4" s="86"/>
      <c r="C4" s="91" t="s">
        <v>4</v>
      </c>
      <c r="D4" s="91"/>
      <c r="E4" s="91" t="s">
        <v>222</v>
      </c>
      <c r="F4" s="90"/>
      <c r="G4" s="86"/>
      <c r="H4" s="90"/>
      <c r="I4" s="91" t="s">
        <v>4</v>
      </c>
      <c r="J4" s="91"/>
      <c r="K4" s="99" t="s">
        <v>222</v>
      </c>
    </row>
    <row r="5" spans="1:11" ht="14.25" customHeight="1">
      <c r="A5" s="87" t="s">
        <v>474</v>
      </c>
      <c r="B5" s="88"/>
      <c r="C5" s="69">
        <f>'Asset Worksheet'!H42</f>
        <v>0</v>
      </c>
      <c r="D5" s="92"/>
      <c r="E5" s="93">
        <f t="shared" ref="E5:E17" si="0">C5*12</f>
        <v>0</v>
      </c>
      <c r="F5" s="96"/>
      <c r="G5" s="97" t="s">
        <v>449</v>
      </c>
      <c r="H5" s="96"/>
      <c r="I5" s="184">
        <f>'Asset Worksheet'!E62</f>
        <v>0</v>
      </c>
      <c r="J5" s="92"/>
      <c r="K5" s="100">
        <f>I5*12</f>
        <v>0</v>
      </c>
    </row>
    <row r="6" spans="1:11" ht="14.25" customHeight="1">
      <c r="A6" s="87" t="s">
        <v>224</v>
      </c>
      <c r="B6" s="88"/>
      <c r="C6" s="69"/>
      <c r="D6" s="92"/>
      <c r="E6" s="93">
        <f t="shared" si="0"/>
        <v>0</v>
      </c>
      <c r="F6" s="96"/>
      <c r="G6" s="97" t="s">
        <v>449</v>
      </c>
      <c r="H6" s="96"/>
      <c r="I6" s="184">
        <f>'Asset Worksheet'!F62</f>
        <v>0</v>
      </c>
      <c r="J6" s="92"/>
      <c r="K6" s="100">
        <f t="shared" ref="K6:K12" si="1">I6*12</f>
        <v>0</v>
      </c>
    </row>
    <row r="7" spans="1:11" ht="14.25" customHeight="1">
      <c r="A7" s="87" t="s">
        <v>226</v>
      </c>
      <c r="B7" s="88"/>
      <c r="C7" s="69"/>
      <c r="D7" s="92"/>
      <c r="E7" s="93">
        <f t="shared" si="0"/>
        <v>0</v>
      </c>
      <c r="F7" s="96"/>
      <c r="G7" s="97" t="s">
        <v>142</v>
      </c>
      <c r="H7" s="96"/>
      <c r="I7" s="184">
        <f>'Asset Worksheet'!G62+'Asset Worksheet'!H62</f>
        <v>0</v>
      </c>
      <c r="J7" s="92"/>
      <c r="K7" s="100">
        <f t="shared" si="1"/>
        <v>0</v>
      </c>
    </row>
    <row r="8" spans="1:11" ht="14.25" customHeight="1">
      <c r="A8" s="87" t="s">
        <v>228</v>
      </c>
      <c r="B8" s="88"/>
      <c r="C8" s="69"/>
      <c r="D8" s="92"/>
      <c r="E8" s="93">
        <f t="shared" si="0"/>
        <v>0</v>
      </c>
      <c r="F8" s="96"/>
      <c r="G8" s="97" t="s">
        <v>268</v>
      </c>
      <c r="H8" s="96"/>
      <c r="I8" s="184">
        <f>'Asset Worksheet'!I62+'Asset Worksheet'!J62</f>
        <v>0</v>
      </c>
      <c r="J8" s="92"/>
      <c r="K8" s="100">
        <f t="shared" si="1"/>
        <v>0</v>
      </c>
    </row>
    <row r="9" spans="1:11" ht="14.25" customHeight="1">
      <c r="A9" s="87" t="s">
        <v>230</v>
      </c>
      <c r="B9" s="88"/>
      <c r="C9" s="69"/>
      <c r="D9" s="92"/>
      <c r="E9" s="93">
        <f t="shared" si="0"/>
        <v>0</v>
      </c>
      <c r="F9" s="96"/>
      <c r="G9" s="97" t="s">
        <v>271</v>
      </c>
      <c r="H9" s="96"/>
      <c r="I9" s="184">
        <f>'Asset Worksheet'!L62+'Asset Worksheet'!M62</f>
        <v>0</v>
      </c>
      <c r="J9" s="92"/>
      <c r="K9" s="100">
        <f t="shared" si="1"/>
        <v>0</v>
      </c>
    </row>
    <row r="10" spans="1:11" ht="14.25" customHeight="1">
      <c r="A10" s="87" t="s">
        <v>232</v>
      </c>
      <c r="B10" s="88"/>
      <c r="C10" s="69"/>
      <c r="D10" s="92"/>
      <c r="E10" s="93">
        <f t="shared" si="0"/>
        <v>0</v>
      </c>
      <c r="F10" s="96"/>
      <c r="G10" s="97" t="s">
        <v>458</v>
      </c>
      <c r="H10" s="96"/>
      <c r="I10" s="184">
        <f>'Asset Worksheet'!N62</f>
        <v>0</v>
      </c>
      <c r="J10" s="92"/>
      <c r="K10" s="100">
        <f t="shared" si="1"/>
        <v>0</v>
      </c>
    </row>
    <row r="11" spans="1:11" ht="14.25" customHeight="1">
      <c r="A11" s="87" t="s">
        <v>233</v>
      </c>
      <c r="B11" s="88"/>
      <c r="C11" s="69"/>
      <c r="D11" s="92"/>
      <c r="E11" s="93">
        <f t="shared" si="0"/>
        <v>0</v>
      </c>
      <c r="F11" s="96"/>
      <c r="G11" s="97" t="s">
        <v>274</v>
      </c>
      <c r="H11" s="96"/>
      <c r="I11" s="184">
        <v>100</v>
      </c>
      <c r="J11" s="92"/>
      <c r="K11" s="100">
        <f t="shared" si="1"/>
        <v>1200</v>
      </c>
    </row>
    <row r="12" spans="1:11" ht="14.25" customHeight="1">
      <c r="A12" s="87" t="s">
        <v>235</v>
      </c>
      <c r="B12" s="88"/>
      <c r="C12" s="69"/>
      <c r="D12" s="92"/>
      <c r="E12" s="93">
        <f t="shared" si="0"/>
        <v>0</v>
      </c>
      <c r="F12" s="96"/>
      <c r="G12" s="97" t="s">
        <v>450</v>
      </c>
      <c r="H12" s="96"/>
      <c r="I12" s="185"/>
      <c r="J12" s="92"/>
      <c r="K12" s="100">
        <f t="shared" si="1"/>
        <v>0</v>
      </c>
    </row>
    <row r="13" spans="1:11" ht="14.25" customHeight="1">
      <c r="A13" s="87" t="s">
        <v>237</v>
      </c>
      <c r="B13" s="88"/>
      <c r="C13" s="69"/>
      <c r="D13" s="92"/>
      <c r="E13" s="93">
        <f t="shared" si="0"/>
        <v>0</v>
      </c>
      <c r="F13" s="96"/>
      <c r="G13" s="97" t="s">
        <v>482</v>
      </c>
      <c r="H13" s="96"/>
      <c r="I13" s="185"/>
      <c r="J13" s="92"/>
      <c r="K13" s="100">
        <f>I13*12</f>
        <v>0</v>
      </c>
    </row>
    <row r="14" spans="1:11" ht="14.25" customHeight="1">
      <c r="A14" s="87" t="s">
        <v>239</v>
      </c>
      <c r="B14" s="88"/>
      <c r="C14" s="69"/>
      <c r="D14" s="92"/>
      <c r="E14" s="93">
        <f>C14*12</f>
        <v>0</v>
      </c>
      <c r="F14" s="96"/>
      <c r="G14" s="97" t="s">
        <v>484</v>
      </c>
      <c r="H14" s="96"/>
      <c r="I14" s="185"/>
      <c r="J14" s="92"/>
      <c r="K14" s="100">
        <f>I14*12</f>
        <v>0</v>
      </c>
    </row>
    <row r="15" spans="1:11" ht="14.25" customHeight="1">
      <c r="A15" s="87" t="s">
        <v>241</v>
      </c>
      <c r="B15" s="88"/>
      <c r="C15" s="69"/>
      <c r="D15" s="92"/>
      <c r="E15" s="93">
        <f t="shared" si="0"/>
        <v>0</v>
      </c>
      <c r="F15" s="96"/>
      <c r="G15" s="97" t="s">
        <v>485</v>
      </c>
      <c r="H15" s="96"/>
      <c r="I15" s="185"/>
      <c r="J15" s="92"/>
      <c r="K15" s="100"/>
    </row>
    <row r="16" spans="1:11" ht="14.25" customHeight="1">
      <c r="A16" s="87" t="s">
        <v>243</v>
      </c>
      <c r="B16" s="88"/>
      <c r="C16" s="69"/>
      <c r="D16" s="92"/>
      <c r="E16" s="93">
        <f t="shared" si="0"/>
        <v>0</v>
      </c>
      <c r="F16" s="96"/>
      <c r="G16" s="97" t="s">
        <v>245</v>
      </c>
      <c r="H16" s="96"/>
      <c r="I16" s="185"/>
      <c r="J16" s="92"/>
      <c r="K16" s="100"/>
    </row>
    <row r="17" spans="1:12" ht="14.25" customHeight="1">
      <c r="A17" s="87" t="s">
        <v>245</v>
      </c>
      <c r="B17" s="88"/>
      <c r="C17" s="69">
        <v>1200</v>
      </c>
      <c r="D17" s="92"/>
      <c r="E17" s="93">
        <f t="shared" si="0"/>
        <v>14400</v>
      </c>
      <c r="F17" s="96"/>
      <c r="G17" s="97" t="s">
        <v>245</v>
      </c>
      <c r="H17" s="96"/>
      <c r="I17" s="185"/>
      <c r="J17" s="92"/>
      <c r="K17" s="100"/>
    </row>
    <row r="18" spans="1:12" ht="14.25" customHeight="1">
      <c r="A18" s="1157" t="s">
        <v>247</v>
      </c>
      <c r="B18" s="1158"/>
      <c r="C18" s="94">
        <f>SUM(C5:C17)</f>
        <v>1200</v>
      </c>
      <c r="D18" s="92"/>
      <c r="E18" s="93">
        <f>C18*12</f>
        <v>14400</v>
      </c>
      <c r="F18" s="96"/>
      <c r="G18" s="1158" t="s">
        <v>277</v>
      </c>
      <c r="H18" s="1158"/>
      <c r="I18" s="94">
        <f>SUM(I5:I14)</f>
        <v>100</v>
      </c>
      <c r="J18" s="92"/>
      <c r="K18" s="100">
        <f>I18*12</f>
        <v>1200</v>
      </c>
    </row>
    <row r="19" spans="1:12" ht="14.25" customHeight="1">
      <c r="A19" s="89"/>
      <c r="B19" s="90"/>
      <c r="C19" s="90"/>
      <c r="D19" s="90"/>
      <c r="E19" s="86"/>
      <c r="F19" s="90"/>
      <c r="G19" s="86"/>
      <c r="H19" s="90"/>
      <c r="I19" s="91"/>
      <c r="J19" s="91"/>
      <c r="K19" s="99"/>
    </row>
    <row r="20" spans="1:12" s="84" customFormat="1" ht="14.25" customHeight="1">
      <c r="A20" s="1155" t="s">
        <v>406</v>
      </c>
      <c r="B20" s="1156"/>
      <c r="C20" s="1156"/>
      <c r="D20" s="1156"/>
      <c r="E20" s="1156"/>
      <c r="F20" s="95"/>
      <c r="G20" s="236" t="s">
        <v>451</v>
      </c>
      <c r="H20" s="237"/>
      <c r="I20" s="237"/>
      <c r="J20" s="237"/>
      <c r="K20" s="238"/>
    </row>
    <row r="21" spans="1:12" ht="14.25" customHeight="1">
      <c r="A21" s="85"/>
      <c r="B21" s="90"/>
      <c r="C21" s="90"/>
      <c r="D21" s="90"/>
      <c r="E21" s="86"/>
      <c r="F21" s="90"/>
      <c r="G21" s="86"/>
      <c r="H21" s="90"/>
      <c r="I21" s="90"/>
      <c r="J21" s="90"/>
      <c r="K21" s="105"/>
    </row>
    <row r="22" spans="1:12" s="70" customFormat="1" ht="14.25" customHeight="1">
      <c r="A22" s="87" t="s">
        <v>249</v>
      </c>
      <c r="B22" s="96"/>
      <c r="C22" s="184">
        <v>1000</v>
      </c>
      <c r="D22" s="92"/>
      <c r="E22" s="93">
        <f t="shared" ref="E22:E33" si="2">C22*12</f>
        <v>12000</v>
      </c>
      <c r="F22" s="96"/>
      <c r="G22" s="97" t="s">
        <v>445</v>
      </c>
      <c r="H22" s="96"/>
      <c r="I22" s="184">
        <v>100</v>
      </c>
      <c r="J22" s="92"/>
      <c r="K22" s="100">
        <f>I22*12</f>
        <v>1200</v>
      </c>
    </row>
    <row r="23" spans="1:12" s="70" customFormat="1" ht="14.25" customHeight="1">
      <c r="A23" s="87" t="s">
        <v>250</v>
      </c>
      <c r="B23" s="96"/>
      <c r="C23" s="184"/>
      <c r="D23" s="92"/>
      <c r="E23" s="93">
        <f t="shared" si="2"/>
        <v>0</v>
      </c>
      <c r="F23" s="96"/>
      <c r="G23" s="97" t="s">
        <v>446</v>
      </c>
      <c r="H23" s="96"/>
      <c r="I23" s="184"/>
      <c r="J23" s="92"/>
      <c r="K23" s="100">
        <f>I23*12</f>
        <v>0</v>
      </c>
    </row>
    <row r="24" spans="1:12" s="70" customFormat="1" ht="14.25" customHeight="1">
      <c r="A24" s="87" t="s">
        <v>251</v>
      </c>
      <c r="B24" s="96"/>
      <c r="C24" s="184"/>
      <c r="D24" s="92"/>
      <c r="E24" s="93">
        <f t="shared" si="2"/>
        <v>0</v>
      </c>
      <c r="F24" s="96"/>
      <c r="G24" s="97" t="s">
        <v>447</v>
      </c>
      <c r="H24" s="96"/>
      <c r="I24" s="184"/>
      <c r="J24" s="92"/>
      <c r="K24" s="100">
        <f>I24*12</f>
        <v>0</v>
      </c>
    </row>
    <row r="25" spans="1:12" s="70" customFormat="1" ht="14.25" customHeight="1">
      <c r="A25" s="87" t="s">
        <v>253</v>
      </c>
      <c r="B25" s="96"/>
      <c r="C25" s="184"/>
      <c r="D25" s="92"/>
      <c r="E25" s="93">
        <f t="shared" si="2"/>
        <v>0</v>
      </c>
      <c r="F25" s="96"/>
      <c r="G25" s="97" t="s">
        <v>448</v>
      </c>
      <c r="H25" s="96"/>
      <c r="I25" s="184"/>
      <c r="J25" s="92"/>
      <c r="K25" s="100">
        <f>I25*12</f>
        <v>0</v>
      </c>
    </row>
    <row r="26" spans="1:12" s="70" customFormat="1" ht="14.25" customHeight="1">
      <c r="A26" s="87" t="s">
        <v>255</v>
      </c>
      <c r="B26" s="96"/>
      <c r="C26" s="184"/>
      <c r="D26" s="92"/>
      <c r="E26" s="93">
        <f t="shared" si="2"/>
        <v>0</v>
      </c>
      <c r="F26" s="96"/>
      <c r="G26" s="98" t="s">
        <v>452</v>
      </c>
      <c r="H26" s="96"/>
      <c r="I26" s="184">
        <f>SUM(I22:I25)</f>
        <v>100</v>
      </c>
      <c r="J26" s="92"/>
      <c r="K26" s="100">
        <f>I26*12</f>
        <v>1200</v>
      </c>
    </row>
    <row r="27" spans="1:12" s="70" customFormat="1" ht="14.25" customHeight="1">
      <c r="A27" s="87" t="s">
        <v>256</v>
      </c>
      <c r="B27" s="96"/>
      <c r="C27" s="184"/>
      <c r="D27" s="92"/>
      <c r="E27" s="93">
        <f t="shared" si="2"/>
        <v>0</v>
      </c>
      <c r="F27" s="96"/>
      <c r="G27" s="86"/>
      <c r="H27" s="90"/>
      <c r="I27" s="90"/>
      <c r="J27" s="90"/>
      <c r="K27" s="105"/>
    </row>
    <row r="28" spans="1:12" s="70" customFormat="1" ht="14.25" customHeight="1">
      <c r="A28" s="87" t="s">
        <v>258</v>
      </c>
      <c r="B28" s="96"/>
      <c r="C28" s="184"/>
      <c r="D28" s="92"/>
      <c r="E28" s="93">
        <f t="shared" si="2"/>
        <v>0</v>
      </c>
      <c r="F28" s="96"/>
      <c r="G28" s="236" t="s">
        <v>443</v>
      </c>
      <c r="H28" s="237"/>
      <c r="I28" s="237"/>
      <c r="J28" s="237"/>
      <c r="K28" s="238"/>
    </row>
    <row r="29" spans="1:12" s="70" customFormat="1" ht="14.25" customHeight="1">
      <c r="A29" s="87" t="s">
        <v>260</v>
      </c>
      <c r="B29" s="96"/>
      <c r="C29" s="184"/>
      <c r="D29" s="92"/>
      <c r="E29" s="93">
        <f t="shared" si="2"/>
        <v>0</v>
      </c>
      <c r="F29" s="96"/>
      <c r="G29" s="86"/>
      <c r="H29" s="90"/>
      <c r="I29" s="90"/>
      <c r="J29" s="90"/>
      <c r="K29" s="105"/>
      <c r="L29" s="60"/>
    </row>
    <row r="30" spans="1:12" s="70" customFormat="1" ht="14.25" customHeight="1">
      <c r="A30" s="87" t="s">
        <v>262</v>
      </c>
      <c r="B30" s="96"/>
      <c r="C30" s="184"/>
      <c r="D30" s="92"/>
      <c r="E30" s="93">
        <f t="shared" si="2"/>
        <v>0</v>
      </c>
      <c r="F30" s="96"/>
      <c r="G30" s="97" t="s">
        <v>453</v>
      </c>
      <c r="H30" s="96"/>
      <c r="I30" s="184">
        <v>500</v>
      </c>
      <c r="J30" s="92"/>
      <c r="K30" s="100">
        <f>I30*12</f>
        <v>6000</v>
      </c>
      <c r="L30" s="60"/>
    </row>
    <row r="31" spans="1:12" s="70" customFormat="1" ht="14.25" customHeight="1">
      <c r="A31" s="87" t="s">
        <v>263</v>
      </c>
      <c r="B31" s="96"/>
      <c r="C31" s="184"/>
      <c r="D31" s="92"/>
      <c r="E31" s="93">
        <f t="shared" si="2"/>
        <v>0</v>
      </c>
      <c r="F31" s="96"/>
      <c r="G31" s="97" t="s">
        <v>454</v>
      </c>
      <c r="H31" s="96"/>
      <c r="I31" s="184"/>
      <c r="J31" s="92"/>
      <c r="K31" s="100">
        <f>I31*12</f>
        <v>0</v>
      </c>
      <c r="L31" s="60"/>
    </row>
    <row r="32" spans="1:12" s="70" customFormat="1" ht="14.25" customHeight="1">
      <c r="A32" s="87" t="s">
        <v>264</v>
      </c>
      <c r="B32" s="96"/>
      <c r="C32" s="184"/>
      <c r="D32" s="92"/>
      <c r="E32" s="93">
        <f t="shared" si="2"/>
        <v>0</v>
      </c>
      <c r="F32" s="96"/>
      <c r="G32" s="97" t="s">
        <v>455</v>
      </c>
      <c r="H32" s="96"/>
      <c r="I32" s="184"/>
      <c r="J32" s="92"/>
      <c r="K32" s="100">
        <f>I32*12</f>
        <v>0</v>
      </c>
    </row>
    <row r="33" spans="1:12" s="70" customFormat="1" ht="14.25" customHeight="1">
      <c r="A33" s="101" t="s">
        <v>245</v>
      </c>
      <c r="B33" s="96"/>
      <c r="C33" s="184"/>
      <c r="D33" s="92"/>
      <c r="E33" s="93">
        <f t="shared" si="2"/>
        <v>0</v>
      </c>
      <c r="F33" s="96"/>
      <c r="G33" s="107" t="s">
        <v>456</v>
      </c>
      <c r="H33" s="96"/>
      <c r="I33" s="184"/>
      <c r="J33" s="92"/>
      <c r="K33" s="100">
        <f>I33*12</f>
        <v>0</v>
      </c>
    </row>
    <row r="34" spans="1:12" s="70" customFormat="1" ht="14.25" customHeight="1" thickBot="1">
      <c r="A34" s="102" t="s">
        <v>265</v>
      </c>
      <c r="B34" s="96"/>
      <c r="C34" s="103">
        <f>SUM(C22:C33)</f>
        <v>1000</v>
      </c>
      <c r="D34" s="92"/>
      <c r="E34" s="93">
        <f>C34*12</f>
        <v>12000</v>
      </c>
      <c r="F34" s="96"/>
      <c r="G34" s="98" t="s">
        <v>464</v>
      </c>
      <c r="H34" s="96"/>
      <c r="I34" s="103">
        <f>SUM(I30:I33)</f>
        <v>500</v>
      </c>
      <c r="J34" s="92"/>
      <c r="K34" s="106">
        <f>I34*12</f>
        <v>6000</v>
      </c>
    </row>
    <row r="35" spans="1:12" ht="14.25" customHeight="1">
      <c r="A35" s="89"/>
      <c r="B35" s="90"/>
      <c r="C35" s="90"/>
      <c r="D35" s="90"/>
      <c r="E35" s="86"/>
      <c r="F35" s="90"/>
      <c r="G35" s="86"/>
      <c r="H35" s="90"/>
      <c r="I35" s="90"/>
      <c r="J35" s="90"/>
      <c r="K35" s="105"/>
      <c r="L35" s="70"/>
    </row>
    <row r="36" spans="1:12" s="83" customFormat="1" ht="14.25" customHeight="1">
      <c r="A36" s="1155" t="s">
        <v>407</v>
      </c>
      <c r="B36" s="1156"/>
      <c r="C36" s="1156"/>
      <c r="D36" s="1156"/>
      <c r="E36" s="1156"/>
      <c r="F36" s="104"/>
      <c r="G36" s="236" t="s">
        <v>442</v>
      </c>
      <c r="H36" s="239"/>
      <c r="I36" s="239"/>
      <c r="J36" s="239"/>
      <c r="K36" s="240"/>
    </row>
    <row r="37" spans="1:12" ht="14.25" customHeight="1">
      <c r="A37" s="85"/>
      <c r="B37" s="90"/>
      <c r="C37" s="90"/>
      <c r="D37" s="90"/>
      <c r="E37" s="86"/>
      <c r="F37" s="90"/>
      <c r="G37" s="86"/>
      <c r="H37" s="90"/>
      <c r="I37" s="90"/>
      <c r="J37" s="90"/>
      <c r="K37" s="105"/>
      <c r="L37" s="70"/>
    </row>
    <row r="38" spans="1:12" s="70" customFormat="1" ht="14.25" customHeight="1">
      <c r="A38" s="87" t="s">
        <v>267</v>
      </c>
      <c r="B38" s="96"/>
      <c r="C38" s="184">
        <v>150</v>
      </c>
      <c r="D38" s="92"/>
      <c r="E38" s="93">
        <f t="shared" ref="E38:E45" si="3">C38*12</f>
        <v>1800</v>
      </c>
      <c r="F38" s="96"/>
      <c r="G38" s="97" t="s">
        <v>494</v>
      </c>
      <c r="H38" s="96"/>
      <c r="I38" s="184">
        <v>100</v>
      </c>
      <c r="J38" s="92"/>
      <c r="K38" s="100">
        <f t="shared" ref="K38:K44" si="4">I38*12</f>
        <v>1200</v>
      </c>
    </row>
    <row r="39" spans="1:12" s="70" customFormat="1" ht="14.25" customHeight="1">
      <c r="A39" s="87" t="s">
        <v>269</v>
      </c>
      <c r="B39" s="96"/>
      <c r="C39" s="184"/>
      <c r="D39" s="92"/>
      <c r="E39" s="93">
        <f t="shared" si="3"/>
        <v>0</v>
      </c>
      <c r="F39" s="96"/>
      <c r="G39" s="97" t="s">
        <v>457</v>
      </c>
      <c r="H39" s="96"/>
      <c r="I39" s="184"/>
      <c r="J39" s="92"/>
      <c r="K39" s="100">
        <f t="shared" si="4"/>
        <v>0</v>
      </c>
    </row>
    <row r="40" spans="1:12" s="70" customFormat="1" ht="14.25" customHeight="1">
      <c r="A40" s="87" t="s">
        <v>270</v>
      </c>
      <c r="B40" s="96"/>
      <c r="C40" s="184"/>
      <c r="D40" s="92"/>
      <c r="E40" s="93">
        <f t="shared" si="3"/>
        <v>0</v>
      </c>
      <c r="F40" s="96"/>
      <c r="G40" s="97" t="s">
        <v>459</v>
      </c>
      <c r="H40" s="96"/>
      <c r="I40" s="184"/>
      <c r="J40" s="92"/>
      <c r="K40" s="100">
        <f t="shared" si="4"/>
        <v>0</v>
      </c>
    </row>
    <row r="41" spans="1:12" s="70" customFormat="1" ht="14.25" customHeight="1">
      <c r="A41" s="87" t="s">
        <v>273</v>
      </c>
      <c r="B41" s="96"/>
      <c r="C41" s="184"/>
      <c r="D41" s="92"/>
      <c r="E41" s="93">
        <f t="shared" si="3"/>
        <v>0</v>
      </c>
      <c r="F41" s="96"/>
      <c r="G41" s="97" t="s">
        <v>461</v>
      </c>
      <c r="H41" s="96"/>
      <c r="I41" s="184"/>
      <c r="J41" s="92"/>
      <c r="K41" s="100">
        <f t="shared" si="4"/>
        <v>0</v>
      </c>
    </row>
    <row r="42" spans="1:12" s="70" customFormat="1" ht="14.25" customHeight="1">
      <c r="A42" s="87" t="s">
        <v>275</v>
      </c>
      <c r="B42" s="96"/>
      <c r="C42" s="184"/>
      <c r="D42" s="92"/>
      <c r="E42" s="93">
        <f t="shared" si="3"/>
        <v>0</v>
      </c>
      <c r="F42" s="96"/>
      <c r="G42" s="97" t="s">
        <v>462</v>
      </c>
      <c r="H42" s="96"/>
      <c r="I42" s="184"/>
      <c r="J42" s="92"/>
      <c r="K42" s="100">
        <f t="shared" si="4"/>
        <v>0</v>
      </c>
    </row>
    <row r="43" spans="1:12" s="70" customFormat="1" ht="14.25" customHeight="1">
      <c r="A43" s="87" t="s">
        <v>476</v>
      </c>
      <c r="B43" s="96"/>
      <c r="C43" s="184"/>
      <c r="D43" s="92"/>
      <c r="E43" s="93">
        <f t="shared" si="3"/>
        <v>0</v>
      </c>
      <c r="F43" s="96"/>
      <c r="G43" s="97" t="s">
        <v>460</v>
      </c>
      <c r="H43" s="96"/>
      <c r="I43" s="184"/>
      <c r="J43" s="92"/>
      <c r="K43" s="100">
        <f t="shared" si="4"/>
        <v>0</v>
      </c>
    </row>
    <row r="44" spans="1:12" s="70" customFormat="1" ht="14.25" customHeight="1" thickBot="1">
      <c r="A44" s="87" t="s">
        <v>272</v>
      </c>
      <c r="B44" s="96"/>
      <c r="C44" s="184"/>
      <c r="D44" s="92"/>
      <c r="E44" s="93">
        <f t="shared" si="3"/>
        <v>0</v>
      </c>
      <c r="F44" s="96"/>
      <c r="G44" s="98" t="s">
        <v>465</v>
      </c>
      <c r="H44" s="96"/>
      <c r="I44" s="103">
        <f>SUM(I38:I43)</f>
        <v>100</v>
      </c>
      <c r="J44" s="92"/>
      <c r="K44" s="106">
        <f t="shared" si="4"/>
        <v>1200</v>
      </c>
    </row>
    <row r="45" spans="1:12" s="70" customFormat="1" ht="14.25" customHeight="1">
      <c r="A45" s="87" t="s">
        <v>245</v>
      </c>
      <c r="B45" s="96"/>
      <c r="C45" s="184"/>
      <c r="D45" s="92"/>
      <c r="E45" s="93">
        <f t="shared" si="3"/>
        <v>0</v>
      </c>
      <c r="F45" s="96"/>
      <c r="G45" s="86"/>
      <c r="H45" s="90"/>
      <c r="I45" s="90"/>
      <c r="J45" s="90"/>
      <c r="K45" s="105"/>
      <c r="L45" s="60"/>
    </row>
    <row r="46" spans="1:12" s="70" customFormat="1" ht="14.25" customHeight="1" thickBot="1">
      <c r="A46" s="102" t="s">
        <v>276</v>
      </c>
      <c r="B46" s="96"/>
      <c r="C46" s="103">
        <f>SUM(C38:C45)</f>
        <v>150</v>
      </c>
      <c r="D46" s="92"/>
      <c r="E46" s="103">
        <f>C46*12</f>
        <v>1800</v>
      </c>
      <c r="F46" s="96"/>
      <c r="G46" s="1156" t="s">
        <v>444</v>
      </c>
      <c r="H46" s="1156"/>
      <c r="I46" s="1156"/>
      <c r="J46" s="1156"/>
      <c r="K46" s="1169"/>
      <c r="L46" s="60"/>
    </row>
    <row r="47" spans="1:12" s="70" customFormat="1" ht="14.25" customHeight="1">
      <c r="A47" s="89"/>
      <c r="B47" s="90"/>
      <c r="C47" s="90"/>
      <c r="D47" s="90"/>
      <c r="E47" s="86"/>
      <c r="F47" s="96"/>
      <c r="G47" s="86"/>
      <c r="H47" s="86"/>
      <c r="I47" s="91"/>
      <c r="J47" s="91"/>
      <c r="K47" s="108"/>
      <c r="L47" s="60"/>
    </row>
    <row r="48" spans="1:12" s="70" customFormat="1" ht="14.25" customHeight="1">
      <c r="A48" s="1155" t="s">
        <v>477</v>
      </c>
      <c r="B48" s="1156"/>
      <c r="C48" s="1156"/>
      <c r="D48" s="1156"/>
      <c r="E48" s="1156"/>
      <c r="F48" s="96"/>
      <c r="G48" s="97" t="s">
        <v>223</v>
      </c>
      <c r="H48" s="88"/>
      <c r="I48" s="184">
        <v>1000</v>
      </c>
      <c r="J48" s="92"/>
      <c r="K48" s="100">
        <f>I48*12</f>
        <v>12000</v>
      </c>
      <c r="L48" s="60"/>
    </row>
    <row r="49" spans="1:15" s="70" customFormat="1" ht="14.25" customHeight="1">
      <c r="A49" s="85"/>
      <c r="B49" s="90"/>
      <c r="C49" s="90"/>
      <c r="D49" s="90"/>
      <c r="E49" s="86"/>
      <c r="F49" s="96"/>
      <c r="G49" s="97" t="s">
        <v>225</v>
      </c>
      <c r="H49" s="88"/>
      <c r="I49" s="184"/>
      <c r="J49" s="92"/>
      <c r="K49" s="100">
        <f t="shared" ref="K49:K60" si="5">I49*12</f>
        <v>0</v>
      </c>
      <c r="L49" s="60"/>
    </row>
    <row r="50" spans="1:15" s="70" customFormat="1" ht="14.25" customHeight="1">
      <c r="A50" s="87" t="s">
        <v>463</v>
      </c>
      <c r="B50" s="96"/>
      <c r="C50" s="184">
        <v>100</v>
      </c>
      <c r="D50" s="92"/>
      <c r="E50" s="120">
        <f>C50*12</f>
        <v>1200</v>
      </c>
      <c r="F50" s="96"/>
      <c r="G50" s="97" t="s">
        <v>227</v>
      </c>
      <c r="H50" s="88"/>
      <c r="I50" s="184"/>
      <c r="J50" s="92"/>
      <c r="K50" s="100">
        <f t="shared" si="5"/>
        <v>0</v>
      </c>
      <c r="L50" s="60"/>
    </row>
    <row r="51" spans="1:15" ht="14.25" customHeight="1">
      <c r="A51" s="87" t="s">
        <v>481</v>
      </c>
      <c r="B51" s="96"/>
      <c r="C51" s="184"/>
      <c r="D51" s="92"/>
      <c r="E51" s="120">
        <f t="shared" ref="E51:E59" si="6">C51*12</f>
        <v>0</v>
      </c>
      <c r="F51" s="90"/>
      <c r="G51" s="97" t="s">
        <v>229</v>
      </c>
      <c r="H51" s="88"/>
      <c r="I51" s="184"/>
      <c r="J51" s="92"/>
      <c r="K51" s="100">
        <f t="shared" si="5"/>
        <v>0</v>
      </c>
    </row>
    <row r="52" spans="1:15" ht="14.25" customHeight="1">
      <c r="A52" s="87" t="s">
        <v>252</v>
      </c>
      <c r="B52" s="96"/>
      <c r="C52" s="184"/>
      <c r="D52" s="92"/>
      <c r="E52" s="120">
        <f t="shared" si="6"/>
        <v>0</v>
      </c>
      <c r="F52" s="109"/>
      <c r="G52" s="97" t="s">
        <v>231</v>
      </c>
      <c r="H52" s="88"/>
      <c r="I52" s="184"/>
      <c r="J52" s="92"/>
      <c r="K52" s="100">
        <f t="shared" si="5"/>
        <v>0</v>
      </c>
    </row>
    <row r="53" spans="1:15" ht="14.25" customHeight="1">
      <c r="A53" s="87" t="s">
        <v>480</v>
      </c>
      <c r="B53" s="96"/>
      <c r="C53" s="184"/>
      <c r="D53" s="92"/>
      <c r="E53" s="120">
        <f t="shared" si="6"/>
        <v>0</v>
      </c>
      <c r="F53" s="109"/>
      <c r="G53" s="97" t="s">
        <v>234</v>
      </c>
      <c r="H53" s="88"/>
      <c r="I53" s="184"/>
      <c r="J53" s="92"/>
      <c r="K53" s="100">
        <f t="shared" si="5"/>
        <v>0</v>
      </c>
    </row>
    <row r="54" spans="1:15" ht="14.25" customHeight="1">
      <c r="A54" s="87" t="s">
        <v>254</v>
      </c>
      <c r="B54" s="96"/>
      <c r="C54" s="184"/>
      <c r="D54" s="92"/>
      <c r="E54" s="120">
        <f t="shared" si="6"/>
        <v>0</v>
      </c>
      <c r="F54" s="109"/>
      <c r="G54" s="97" t="s">
        <v>236</v>
      </c>
      <c r="H54" s="88"/>
      <c r="I54" s="184"/>
      <c r="J54" s="92"/>
      <c r="K54" s="100">
        <f t="shared" si="5"/>
        <v>0</v>
      </c>
    </row>
    <row r="55" spans="1:15" ht="14.25" customHeight="1">
      <c r="A55" s="87" t="s">
        <v>257</v>
      </c>
      <c r="B55" s="96"/>
      <c r="C55" s="184"/>
      <c r="D55" s="92"/>
      <c r="E55" s="120">
        <f t="shared" si="6"/>
        <v>0</v>
      </c>
      <c r="F55" s="109"/>
      <c r="G55" s="97" t="s">
        <v>238</v>
      </c>
      <c r="H55" s="88"/>
      <c r="I55" s="184"/>
      <c r="J55" s="92"/>
      <c r="K55" s="100">
        <f t="shared" si="5"/>
        <v>0</v>
      </c>
    </row>
    <row r="56" spans="1:15" ht="14.25" customHeight="1">
      <c r="A56" s="87" t="s">
        <v>259</v>
      </c>
      <c r="B56" s="96"/>
      <c r="C56" s="185"/>
      <c r="D56" s="92"/>
      <c r="E56" s="120">
        <f t="shared" si="6"/>
        <v>0</v>
      </c>
      <c r="F56" s="109"/>
      <c r="G56" s="97" t="s">
        <v>240</v>
      </c>
      <c r="H56" s="88"/>
      <c r="I56" s="184"/>
      <c r="J56" s="92"/>
      <c r="K56" s="100">
        <f t="shared" si="5"/>
        <v>0</v>
      </c>
    </row>
    <row r="57" spans="1:15" ht="14.25" customHeight="1">
      <c r="A57" s="87" t="s">
        <v>261</v>
      </c>
      <c r="B57" s="96"/>
      <c r="C57" s="185"/>
      <c r="D57" s="92"/>
      <c r="E57" s="120">
        <f t="shared" si="6"/>
        <v>0</v>
      </c>
      <c r="F57" s="109"/>
      <c r="G57" s="97" t="s">
        <v>242</v>
      </c>
      <c r="H57" s="88"/>
      <c r="I57" s="184"/>
      <c r="J57" s="92"/>
      <c r="K57" s="100">
        <f t="shared" si="5"/>
        <v>0</v>
      </c>
    </row>
    <row r="58" spans="1:15" ht="14.25" customHeight="1">
      <c r="A58" s="87" t="s">
        <v>245</v>
      </c>
      <c r="B58" s="96"/>
      <c r="C58" s="185"/>
      <c r="D58" s="92"/>
      <c r="E58" s="120">
        <f t="shared" si="6"/>
        <v>0</v>
      </c>
      <c r="F58" s="109"/>
      <c r="G58" s="97" t="s">
        <v>244</v>
      </c>
      <c r="H58" s="88"/>
      <c r="I58" s="184"/>
      <c r="J58" s="92"/>
      <c r="K58" s="100">
        <f t="shared" si="5"/>
        <v>0</v>
      </c>
    </row>
    <row r="59" spans="1:15" ht="14.25" customHeight="1">
      <c r="A59" s="101" t="s">
        <v>245</v>
      </c>
      <c r="B59" s="96"/>
      <c r="C59" s="185"/>
      <c r="D59" s="92"/>
      <c r="E59" s="120">
        <f t="shared" si="6"/>
        <v>0</v>
      </c>
      <c r="F59" s="109"/>
      <c r="G59" s="97" t="s">
        <v>246</v>
      </c>
      <c r="H59" s="88"/>
      <c r="I59" s="184"/>
      <c r="J59" s="92"/>
      <c r="K59" s="100">
        <f t="shared" si="5"/>
        <v>0</v>
      </c>
    </row>
    <row r="60" spans="1:15" ht="14.25" customHeight="1" thickBot="1">
      <c r="A60" s="102" t="s">
        <v>466</v>
      </c>
      <c r="B60" s="96"/>
      <c r="C60" s="103">
        <f>SUM(C50:C59)</f>
        <v>100</v>
      </c>
      <c r="D60" s="92"/>
      <c r="E60" s="103">
        <f>C60*12</f>
        <v>1200</v>
      </c>
      <c r="F60" s="109"/>
      <c r="G60" s="97" t="s">
        <v>245</v>
      </c>
      <c r="H60" s="88"/>
      <c r="I60" s="184"/>
      <c r="J60" s="92"/>
      <c r="K60" s="100">
        <f t="shared" si="5"/>
        <v>0</v>
      </c>
      <c r="N60" s="82"/>
    </row>
    <row r="61" spans="1:15" ht="14.25" customHeight="1">
      <c r="A61" s="102"/>
      <c r="B61" s="96"/>
      <c r="C61" s="121"/>
      <c r="D61" s="92"/>
      <c r="E61" s="121"/>
      <c r="F61" s="109"/>
      <c r="G61" s="97" t="s">
        <v>245</v>
      </c>
      <c r="H61" s="88"/>
      <c r="I61" s="184"/>
      <c r="J61" s="92"/>
      <c r="K61" s="100">
        <f>I61*12</f>
        <v>0</v>
      </c>
      <c r="N61" s="82"/>
    </row>
    <row r="62" spans="1:15" ht="14.25" customHeight="1" thickBot="1">
      <c r="A62" s="1155" t="s">
        <v>475</v>
      </c>
      <c r="B62" s="1156"/>
      <c r="C62" s="1156"/>
      <c r="D62" s="1156"/>
      <c r="E62" s="1156"/>
      <c r="F62" s="109"/>
      <c r="G62" s="98" t="s">
        <v>248</v>
      </c>
      <c r="H62" s="110"/>
      <c r="I62" s="241">
        <f>SUM(I48:I61)</f>
        <v>1000</v>
      </c>
      <c r="J62" s="92"/>
      <c r="K62" s="242">
        <f>I62*12</f>
        <v>12000</v>
      </c>
      <c r="O62" s="82"/>
    </row>
    <row r="63" spans="1:15" ht="14.25" customHeight="1">
      <c r="A63" s="102"/>
      <c r="B63" s="96"/>
      <c r="C63" s="121"/>
      <c r="D63" s="92"/>
      <c r="E63" s="121"/>
      <c r="F63" s="109"/>
      <c r="G63" s="98"/>
      <c r="H63" s="110"/>
      <c r="I63" s="384"/>
      <c r="J63" s="92"/>
      <c r="K63" s="385"/>
      <c r="O63" s="82"/>
    </row>
    <row r="64" spans="1:15" ht="14.25" customHeight="1">
      <c r="A64" s="386" t="str">
        <f>'Asset Worksheet'!B45</f>
        <v>Credit Card 1</v>
      </c>
      <c r="B64" s="96"/>
      <c r="C64" s="184">
        <f>'Asset Worksheet'!H45</f>
        <v>0</v>
      </c>
      <c r="D64" s="92"/>
      <c r="E64" s="120">
        <f>C64*12</f>
        <v>0</v>
      </c>
      <c r="F64" s="109"/>
      <c r="G64" s="1155" t="s">
        <v>278</v>
      </c>
      <c r="H64" s="1156"/>
      <c r="I64" s="1156"/>
      <c r="J64" s="1156"/>
      <c r="K64" s="1169"/>
      <c r="O64" s="82"/>
    </row>
    <row r="65" spans="1:15" ht="14.25" customHeight="1">
      <c r="A65" s="386" t="str">
        <f>'Asset Worksheet'!B46</f>
        <v>Credit Card 2</v>
      </c>
      <c r="B65" s="96"/>
      <c r="C65" s="184">
        <f>'Asset Worksheet'!H46</f>
        <v>0</v>
      </c>
      <c r="D65" s="92"/>
      <c r="E65" s="120">
        <f t="shared" ref="E65:E71" si="7">C65*12</f>
        <v>0</v>
      </c>
      <c r="F65" s="109"/>
      <c r="G65" s="98"/>
      <c r="H65" s="110"/>
      <c r="I65" s="384"/>
      <c r="J65" s="92"/>
      <c r="K65" s="385"/>
      <c r="O65" s="82"/>
    </row>
    <row r="66" spans="1:15" ht="14.25" customHeight="1">
      <c r="A66" s="101" t="str">
        <f>'Asset Worksheet'!B47</f>
        <v>Line of Credit 1</v>
      </c>
      <c r="B66" s="96"/>
      <c r="C66" s="184">
        <f>'Asset Worksheet'!H47</f>
        <v>0</v>
      </c>
      <c r="D66" s="92"/>
      <c r="E66" s="120">
        <f t="shared" si="7"/>
        <v>0</v>
      </c>
      <c r="F66" s="109"/>
      <c r="G66" s="97" t="s">
        <v>491</v>
      </c>
      <c r="H66" s="187"/>
      <c r="I66" s="184">
        <f>ROUND('Asset Worksheet'!D10/12,2)</f>
        <v>0</v>
      </c>
      <c r="J66" s="92"/>
      <c r="K66" s="100">
        <f>ROUND(I66*12,0)</f>
        <v>0</v>
      </c>
      <c r="O66" s="82"/>
    </row>
    <row r="67" spans="1:15" ht="14.25" customHeight="1">
      <c r="A67" s="386" t="str">
        <f>'Asset Worksheet'!B48</f>
        <v>Line of Credit 2</v>
      </c>
      <c r="B67" s="96"/>
      <c r="C67" s="184">
        <f>'Asset Worksheet'!H48</f>
        <v>0</v>
      </c>
      <c r="D67" s="92"/>
      <c r="E67" s="120">
        <f t="shared" si="7"/>
        <v>0</v>
      </c>
      <c r="F67" s="109"/>
      <c r="G67" s="97" t="s">
        <v>492</v>
      </c>
      <c r="H67" s="187"/>
      <c r="I67" s="184">
        <f>ROUND('Asset Worksheet'!K10/12,2)</f>
        <v>0</v>
      </c>
      <c r="J67" s="92"/>
      <c r="K67" s="100">
        <f>ROUND(I67*12,0)</f>
        <v>0</v>
      </c>
      <c r="O67" s="82"/>
    </row>
    <row r="68" spans="1:15" ht="14.25" customHeight="1">
      <c r="A68" s="386" t="str">
        <f>'Asset Worksheet'!B49</f>
        <v>Car Loan/Lease</v>
      </c>
      <c r="B68" s="96"/>
      <c r="C68" s="184">
        <f>'Asset Worksheet'!H49</f>
        <v>0</v>
      </c>
      <c r="D68" s="92"/>
      <c r="E68" s="120">
        <f t="shared" si="7"/>
        <v>0</v>
      </c>
      <c r="F68" s="109"/>
      <c r="G68" s="97" t="s">
        <v>493</v>
      </c>
      <c r="H68" s="187"/>
      <c r="I68" s="184"/>
      <c r="J68" s="92"/>
      <c r="K68" s="100">
        <f>I68*12</f>
        <v>0</v>
      </c>
      <c r="O68" s="82"/>
    </row>
    <row r="69" spans="1:15" ht="14.25" customHeight="1">
      <c r="A69" s="386" t="str">
        <f>'Asset Worksheet'!B50</f>
        <v>Student Loan</v>
      </c>
      <c r="B69" s="96"/>
      <c r="C69" s="184">
        <f>'Asset Worksheet'!H49</f>
        <v>0</v>
      </c>
      <c r="D69" s="92"/>
      <c r="E69" s="120">
        <f t="shared" si="7"/>
        <v>0</v>
      </c>
      <c r="F69" s="109"/>
      <c r="G69" s="98" t="s">
        <v>468</v>
      </c>
      <c r="H69" s="86"/>
      <c r="I69" s="120">
        <f>SUM(I66:I68)</f>
        <v>0</v>
      </c>
      <c r="J69" s="92"/>
      <c r="K69" s="100">
        <f>SUM(K66:K68)</f>
        <v>0</v>
      </c>
      <c r="M69" s="82"/>
    </row>
    <row r="70" spans="1:15" ht="14.25" customHeight="1">
      <c r="A70" s="386" t="str">
        <f>'Asset Worksheet'!B51</f>
        <v>IBC Debt</v>
      </c>
      <c r="B70" s="96"/>
      <c r="C70" s="184">
        <f>'Asset Worksheet'!H51</f>
        <v>0</v>
      </c>
      <c r="D70" s="92"/>
      <c r="E70" s="120">
        <f t="shared" si="7"/>
        <v>0</v>
      </c>
      <c r="F70" s="109"/>
      <c r="G70" s="745"/>
      <c r="H70" s="86"/>
      <c r="I70" s="387"/>
      <c r="J70" s="122"/>
      <c r="K70" s="388"/>
      <c r="M70" s="82"/>
    </row>
    <row r="71" spans="1:15" ht="14.25" customHeight="1">
      <c r="A71" s="386" t="s">
        <v>245</v>
      </c>
      <c r="B71" s="96"/>
      <c r="C71" s="184"/>
      <c r="D71" s="92"/>
      <c r="E71" s="120">
        <f t="shared" si="7"/>
        <v>0</v>
      </c>
      <c r="F71" s="109"/>
      <c r="G71" s="1155" t="s">
        <v>392</v>
      </c>
      <c r="H71" s="1156"/>
      <c r="I71" s="1156"/>
      <c r="J71" s="1156"/>
      <c r="K71" s="1169"/>
    </row>
    <row r="72" spans="1:15" ht="14.25" customHeight="1">
      <c r="A72" s="102" t="s">
        <v>479</v>
      </c>
      <c r="B72" s="96"/>
      <c r="C72" s="384">
        <f>SUM(C64:C71)</f>
        <v>0</v>
      </c>
      <c r="D72" s="92"/>
      <c r="E72" s="121">
        <f>C72*12</f>
        <v>0</v>
      </c>
      <c r="F72" s="109"/>
      <c r="G72" s="111"/>
      <c r="H72" s="112"/>
      <c r="I72" s="125"/>
      <c r="J72" s="126"/>
      <c r="K72" s="127"/>
    </row>
    <row r="73" spans="1:15" ht="14.25" customHeight="1">
      <c r="A73" s="102"/>
      <c r="B73" s="96"/>
      <c r="C73" s="121"/>
      <c r="D73" s="92"/>
      <c r="E73" s="121"/>
      <c r="F73" s="109"/>
      <c r="G73" s="126" t="s">
        <v>468</v>
      </c>
      <c r="H73" s="113"/>
      <c r="I73" s="114">
        <f>I69</f>
        <v>0</v>
      </c>
      <c r="J73" s="115"/>
      <c r="K73" s="116">
        <f>K69</f>
        <v>0</v>
      </c>
    </row>
    <row r="74" spans="1:15" ht="14.25" customHeight="1">
      <c r="A74" s="1155" t="s">
        <v>394</v>
      </c>
      <c r="B74" s="1156"/>
      <c r="C74" s="1156"/>
      <c r="D74" s="1156"/>
      <c r="E74" s="1156"/>
      <c r="F74" s="109"/>
      <c r="G74" s="126" t="s">
        <v>279</v>
      </c>
      <c r="H74" s="113"/>
      <c r="I74" s="114">
        <f>SUM(C18+C34+C46+C60+C72+C76+I18+I26+I34+I44+I62)</f>
        <v>5250</v>
      </c>
      <c r="J74" s="115"/>
      <c r="K74" s="116">
        <f>I74*12</f>
        <v>63000</v>
      </c>
    </row>
    <row r="75" spans="1:15" ht="14.25" customHeight="1">
      <c r="A75" s="102"/>
      <c r="B75" s="96"/>
      <c r="C75" s="121"/>
      <c r="D75" s="92"/>
      <c r="E75" s="121"/>
      <c r="F75" s="109"/>
      <c r="G75" s="244" t="s">
        <v>280</v>
      </c>
      <c r="H75" s="113"/>
      <c r="I75" s="114">
        <f>I73-I74</f>
        <v>-5250</v>
      </c>
      <c r="J75" s="188"/>
      <c r="K75" s="189">
        <f>K73-K74</f>
        <v>-63000</v>
      </c>
    </row>
    <row r="76" spans="1:15" ht="14.25" customHeight="1">
      <c r="A76" s="102" t="s">
        <v>486</v>
      </c>
      <c r="B76" s="96"/>
      <c r="C76" s="184">
        <v>1000</v>
      </c>
      <c r="D76" s="92"/>
      <c r="E76" s="121">
        <f>C76*12</f>
        <v>12000</v>
      </c>
      <c r="F76" s="109"/>
      <c r="G76" s="90"/>
      <c r="H76" s="90"/>
      <c r="I76" s="90"/>
      <c r="J76" s="90"/>
      <c r="K76" s="117"/>
    </row>
    <row r="77" spans="1:15" ht="14.25" customHeight="1" thickBot="1">
      <c r="A77" s="123"/>
      <c r="B77" s="118"/>
      <c r="C77" s="118"/>
      <c r="D77" s="118"/>
      <c r="E77" s="118"/>
      <c r="F77" s="118"/>
      <c r="G77" s="118"/>
      <c r="H77" s="118"/>
      <c r="I77" s="118"/>
      <c r="J77" s="118"/>
      <c r="K77" s="119"/>
    </row>
    <row r="78" spans="1:15" ht="92.25" customHeight="1" thickBot="1">
      <c r="A78" s="1152" t="s">
        <v>219</v>
      </c>
      <c r="B78" s="1153"/>
      <c r="C78" s="1153"/>
      <c r="D78" s="1153"/>
      <c r="E78" s="1153"/>
      <c r="F78" s="1153"/>
      <c r="G78" s="1153"/>
      <c r="H78" s="1153"/>
      <c r="I78" s="1153"/>
      <c r="J78" s="1153"/>
      <c r="K78" s="1154"/>
    </row>
    <row r="79" spans="1:15" ht="14.25" customHeight="1" thickBot="1">
      <c r="A79" s="391"/>
      <c r="B79" s="392"/>
      <c r="C79" s="392"/>
      <c r="D79" s="392"/>
      <c r="E79" s="392"/>
      <c r="F79" s="392"/>
      <c r="G79" s="392"/>
      <c r="H79" s="392"/>
      <c r="I79" s="392"/>
      <c r="J79" s="392"/>
      <c r="K79" s="393"/>
    </row>
    <row r="80" spans="1:15" ht="26.25" customHeight="1">
      <c r="A80" s="89"/>
      <c r="B80" s="90"/>
      <c r="C80" s="1166" t="s">
        <v>571</v>
      </c>
      <c r="D80" s="1167"/>
      <c r="E80" s="1167"/>
      <c r="F80" s="1167"/>
      <c r="G80" s="1168"/>
      <c r="H80" s="90"/>
      <c r="I80" s="90"/>
      <c r="J80" s="90"/>
      <c r="K80" s="117"/>
    </row>
    <row r="81" spans="1:11">
      <c r="A81" s="89"/>
      <c r="B81" s="90"/>
      <c r="C81" s="89"/>
      <c r="D81" s="90"/>
      <c r="E81" s="90"/>
      <c r="F81" s="90"/>
      <c r="G81" s="117"/>
      <c r="H81" s="90"/>
      <c r="I81" s="90"/>
      <c r="J81" s="90"/>
      <c r="K81" s="117"/>
    </row>
    <row r="82" spans="1:11" ht="18">
      <c r="A82" s="89"/>
      <c r="B82" s="90"/>
      <c r="C82" s="397" t="s">
        <v>495</v>
      </c>
      <c r="D82" s="394"/>
      <c r="E82" s="394"/>
      <c r="F82" s="394"/>
      <c r="G82" s="426">
        <f>C18+C34+C46+C60</f>
        <v>2450</v>
      </c>
      <c r="H82" s="90"/>
      <c r="I82" s="90"/>
      <c r="J82" s="90"/>
      <c r="K82" s="117"/>
    </row>
    <row r="83" spans="1:11" ht="18">
      <c r="A83" s="89"/>
      <c r="B83" s="90"/>
      <c r="C83" s="397" t="s">
        <v>478</v>
      </c>
      <c r="D83" s="394"/>
      <c r="E83" s="394"/>
      <c r="F83" s="394"/>
      <c r="G83" s="426">
        <f>C72</f>
        <v>0</v>
      </c>
      <c r="H83" s="90"/>
      <c r="I83" s="90"/>
      <c r="J83" s="90"/>
      <c r="K83" s="117"/>
    </row>
    <row r="84" spans="1:11" ht="18">
      <c r="A84" s="89"/>
      <c r="B84" s="90"/>
      <c r="C84" s="397" t="s">
        <v>394</v>
      </c>
      <c r="D84" s="394"/>
      <c r="E84" s="394"/>
      <c r="F84" s="394"/>
      <c r="G84" s="426">
        <f>C76</f>
        <v>1000</v>
      </c>
      <c r="H84" s="90"/>
      <c r="I84" s="90"/>
      <c r="J84" s="90"/>
      <c r="K84" s="117"/>
    </row>
    <row r="85" spans="1:11" ht="18">
      <c r="A85" s="89"/>
      <c r="B85" s="90"/>
      <c r="C85" s="397" t="s">
        <v>266</v>
      </c>
      <c r="D85" s="394"/>
      <c r="E85" s="394"/>
      <c r="F85" s="394"/>
      <c r="G85" s="426">
        <f>I18</f>
        <v>100</v>
      </c>
      <c r="H85" s="90"/>
      <c r="I85" s="90"/>
      <c r="J85" s="90"/>
      <c r="K85" s="117"/>
    </row>
    <row r="86" spans="1:11" ht="18">
      <c r="A86" s="89"/>
      <c r="B86" s="90"/>
      <c r="C86" s="397" t="s">
        <v>451</v>
      </c>
      <c r="D86" s="394"/>
      <c r="E86" s="394"/>
      <c r="F86" s="394"/>
      <c r="G86" s="426">
        <f>I26</f>
        <v>100</v>
      </c>
      <c r="H86" s="90"/>
      <c r="I86" s="90"/>
      <c r="J86" s="90"/>
      <c r="K86" s="117"/>
    </row>
    <row r="87" spans="1:11" ht="18">
      <c r="A87" s="89"/>
      <c r="B87" s="90"/>
      <c r="C87" s="397" t="s">
        <v>443</v>
      </c>
      <c r="D87" s="394"/>
      <c r="E87" s="394"/>
      <c r="F87" s="394"/>
      <c r="G87" s="426">
        <f>I34</f>
        <v>500</v>
      </c>
      <c r="H87" s="90"/>
      <c r="I87" s="90"/>
      <c r="J87" s="90"/>
      <c r="K87" s="117"/>
    </row>
    <row r="88" spans="1:11" ht="18">
      <c r="A88" s="89"/>
      <c r="B88" s="90"/>
      <c r="C88" s="397" t="s">
        <v>442</v>
      </c>
      <c r="D88" s="394"/>
      <c r="E88" s="394"/>
      <c r="F88" s="394"/>
      <c r="G88" s="426">
        <f>I44</f>
        <v>100</v>
      </c>
      <c r="H88" s="90"/>
      <c r="I88" s="90"/>
      <c r="J88" s="90"/>
      <c r="K88" s="117"/>
    </row>
    <row r="89" spans="1:11" ht="18.75" thickBot="1">
      <c r="A89" s="89"/>
      <c r="B89" s="90"/>
      <c r="C89" s="421" t="s">
        <v>496</v>
      </c>
      <c r="D89" s="422"/>
      <c r="E89" s="422"/>
      <c r="F89" s="422"/>
      <c r="G89" s="427">
        <f>I62</f>
        <v>1000</v>
      </c>
      <c r="H89" s="90"/>
      <c r="I89" s="90"/>
      <c r="J89" s="90"/>
      <c r="K89" s="117"/>
    </row>
    <row r="90" spans="1:11" ht="18">
      <c r="A90" s="89"/>
      <c r="B90" s="90"/>
      <c r="C90" s="394"/>
      <c r="D90" s="394"/>
      <c r="E90" s="425"/>
      <c r="F90" s="425" t="s">
        <v>500</v>
      </c>
      <c r="G90" s="395">
        <f>SUM(G82:G89)</f>
        <v>5250</v>
      </c>
      <c r="H90" s="90"/>
      <c r="I90" s="90"/>
      <c r="J90" s="90"/>
      <c r="K90" s="117"/>
    </row>
    <row r="91" spans="1:11">
      <c r="A91" s="89"/>
      <c r="B91" s="90"/>
      <c r="C91" s="90"/>
      <c r="D91" s="90"/>
      <c r="E91" s="90"/>
      <c r="F91" s="90"/>
      <c r="G91" s="90"/>
      <c r="H91" s="90"/>
      <c r="I91" s="90"/>
      <c r="J91" s="90"/>
      <c r="K91" s="117"/>
    </row>
    <row r="92" spans="1:11">
      <c r="A92" s="89"/>
      <c r="B92" s="90"/>
      <c r="C92" s="90"/>
      <c r="D92" s="90"/>
      <c r="E92" s="90"/>
      <c r="F92" s="90"/>
      <c r="G92" s="90"/>
      <c r="H92" s="90"/>
      <c r="I92" s="90"/>
      <c r="J92" s="90"/>
      <c r="K92" s="117"/>
    </row>
    <row r="93" spans="1:11">
      <c r="A93" s="89"/>
      <c r="B93" s="90"/>
      <c r="C93" s="90"/>
      <c r="D93" s="90"/>
      <c r="E93" s="90"/>
      <c r="F93" s="90"/>
      <c r="G93" s="90"/>
      <c r="H93" s="90"/>
      <c r="I93" s="90"/>
      <c r="J93" s="90"/>
      <c r="K93" s="117"/>
    </row>
    <row r="94" spans="1:11">
      <c r="A94" s="89"/>
      <c r="B94" s="90"/>
      <c r="C94" s="90"/>
      <c r="D94" s="90"/>
      <c r="E94" s="90"/>
      <c r="F94" s="90"/>
      <c r="G94" s="90"/>
      <c r="H94" s="90"/>
      <c r="I94" s="90"/>
      <c r="J94" s="90"/>
      <c r="K94" s="117"/>
    </row>
    <row r="95" spans="1:11">
      <c r="A95" s="89"/>
      <c r="B95" s="90"/>
      <c r="C95" s="90"/>
      <c r="D95" s="90"/>
      <c r="E95" s="90"/>
      <c r="F95" s="90"/>
      <c r="G95" s="90"/>
      <c r="H95" s="90"/>
      <c r="I95" s="90"/>
      <c r="J95" s="90"/>
      <c r="K95" s="117"/>
    </row>
    <row r="96" spans="1:11">
      <c r="A96" s="396"/>
      <c r="B96" s="90"/>
      <c r="C96" s="90"/>
      <c r="D96" s="90"/>
      <c r="E96" s="90"/>
      <c r="F96" s="90"/>
      <c r="G96" s="90"/>
      <c r="H96" s="90"/>
      <c r="I96" s="90"/>
      <c r="J96" s="90"/>
      <c r="K96" s="117"/>
    </row>
    <row r="97" spans="1:11">
      <c r="A97" s="89"/>
      <c r="B97" s="90"/>
      <c r="C97" s="90"/>
      <c r="D97" s="90"/>
      <c r="E97" s="90"/>
      <c r="F97" s="90"/>
      <c r="G97" s="90"/>
      <c r="H97" s="90"/>
      <c r="I97" s="90"/>
      <c r="J97" s="90"/>
      <c r="K97" s="117"/>
    </row>
    <row r="98" spans="1:11">
      <c r="A98" s="89"/>
      <c r="B98" s="90"/>
      <c r="C98" s="90"/>
      <c r="D98" s="90"/>
      <c r="E98" s="90"/>
      <c r="F98" s="90"/>
      <c r="G98" s="90"/>
      <c r="H98" s="90"/>
      <c r="I98" s="90"/>
      <c r="J98" s="90"/>
      <c r="K98" s="117"/>
    </row>
    <row r="99" spans="1:11">
      <c r="A99" s="89"/>
      <c r="B99" s="90"/>
      <c r="C99" s="90"/>
      <c r="D99" s="90"/>
      <c r="E99" s="90"/>
      <c r="F99" s="90"/>
      <c r="G99" s="90"/>
      <c r="H99" s="90"/>
      <c r="I99" s="90"/>
      <c r="J99" s="90"/>
      <c r="K99" s="117"/>
    </row>
    <row r="100" spans="1:11">
      <c r="A100" s="89"/>
      <c r="B100" s="90"/>
      <c r="C100" s="90"/>
      <c r="D100" s="90"/>
      <c r="E100" s="90"/>
      <c r="F100" s="90"/>
      <c r="G100" s="90"/>
      <c r="H100" s="90"/>
      <c r="I100" s="90"/>
      <c r="J100" s="90"/>
      <c r="K100" s="117"/>
    </row>
    <row r="101" spans="1:11">
      <c r="A101" s="89"/>
      <c r="B101" s="90"/>
      <c r="C101" s="90"/>
      <c r="D101" s="90"/>
      <c r="E101" s="90"/>
      <c r="F101" s="90"/>
      <c r="G101" s="90"/>
      <c r="H101" s="90"/>
      <c r="I101" s="90"/>
      <c r="J101" s="90"/>
      <c r="K101" s="117"/>
    </row>
    <row r="102" spans="1:11">
      <c r="A102" s="89"/>
      <c r="B102" s="90"/>
      <c r="C102" s="90"/>
      <c r="D102" s="90"/>
      <c r="E102" s="90"/>
      <c r="F102" s="90"/>
      <c r="G102" s="90"/>
      <c r="H102" s="90"/>
      <c r="I102" s="90"/>
      <c r="J102" s="90"/>
      <c r="K102" s="117"/>
    </row>
    <row r="103" spans="1:11">
      <c r="A103" s="89"/>
      <c r="B103" s="90"/>
      <c r="C103" s="90"/>
      <c r="D103" s="90"/>
      <c r="E103" s="90"/>
      <c r="F103" s="90"/>
      <c r="G103" s="90"/>
      <c r="H103" s="90"/>
      <c r="I103" s="90"/>
      <c r="J103" s="90"/>
      <c r="K103" s="117"/>
    </row>
    <row r="104" spans="1:11">
      <c r="A104" s="89"/>
      <c r="B104" s="90"/>
      <c r="C104" s="90"/>
      <c r="D104" s="90"/>
      <c r="E104" s="90"/>
      <c r="F104" s="90"/>
      <c r="G104" s="90"/>
      <c r="H104" s="90"/>
      <c r="I104" s="90"/>
      <c r="J104" s="90"/>
      <c r="K104" s="117"/>
    </row>
    <row r="105" spans="1:11">
      <c r="A105" s="89"/>
      <c r="B105" s="90"/>
      <c r="C105" s="90"/>
      <c r="D105" s="90"/>
      <c r="E105" s="90"/>
      <c r="F105" s="90"/>
      <c r="G105" s="90"/>
      <c r="H105" s="90"/>
      <c r="I105" s="90"/>
      <c r="J105" s="90"/>
      <c r="K105" s="117"/>
    </row>
    <row r="106" spans="1:11">
      <c r="A106" s="89"/>
      <c r="B106" s="90"/>
      <c r="C106" s="90"/>
      <c r="D106" s="90"/>
      <c r="E106" s="90"/>
      <c r="F106" s="90"/>
      <c r="G106" s="90"/>
      <c r="H106" s="90"/>
      <c r="I106" s="90"/>
      <c r="J106" s="90"/>
      <c r="K106" s="117"/>
    </row>
    <row r="107" spans="1:11">
      <c r="A107" s="89"/>
      <c r="B107" s="90"/>
      <c r="C107" s="90"/>
      <c r="D107" s="90"/>
      <c r="E107" s="90"/>
      <c r="F107" s="90"/>
      <c r="G107" s="90"/>
      <c r="H107" s="90"/>
      <c r="I107" s="90"/>
      <c r="J107" s="90"/>
      <c r="K107" s="117"/>
    </row>
    <row r="108" spans="1:11">
      <c r="A108" s="89"/>
      <c r="B108" s="90"/>
      <c r="C108" s="90"/>
      <c r="D108" s="90"/>
      <c r="E108" s="90"/>
      <c r="F108" s="90"/>
      <c r="G108" s="90"/>
      <c r="H108" s="90"/>
      <c r="I108" s="90"/>
      <c r="J108" s="90"/>
      <c r="K108" s="117"/>
    </row>
    <row r="109" spans="1:11">
      <c r="A109" s="89"/>
      <c r="B109" s="90"/>
      <c r="C109" s="90"/>
      <c r="D109" s="90"/>
      <c r="E109" s="90"/>
      <c r="F109" s="90"/>
      <c r="G109" s="90"/>
      <c r="H109" s="90"/>
      <c r="I109" s="90"/>
      <c r="J109" s="90"/>
      <c r="K109" s="117"/>
    </row>
    <row r="110" spans="1:11">
      <c r="A110" s="89"/>
      <c r="B110" s="90"/>
      <c r="C110" s="90"/>
      <c r="D110" s="90"/>
      <c r="E110" s="90"/>
      <c r="F110" s="90"/>
      <c r="G110" s="90"/>
      <c r="H110" s="90"/>
      <c r="I110" s="90"/>
      <c r="J110" s="90"/>
      <c r="K110" s="117"/>
    </row>
    <row r="111" spans="1:11">
      <c r="A111" s="89"/>
      <c r="B111" s="90"/>
      <c r="C111" s="90"/>
      <c r="D111" s="90"/>
      <c r="E111" s="90"/>
      <c r="F111" s="90"/>
      <c r="G111" s="90"/>
      <c r="H111" s="90"/>
      <c r="I111" s="90"/>
      <c r="J111" s="90"/>
      <c r="K111" s="117"/>
    </row>
    <row r="112" spans="1:11">
      <c r="A112" s="89"/>
      <c r="B112" s="90"/>
      <c r="C112" s="90"/>
      <c r="D112" s="90"/>
      <c r="E112" s="90"/>
      <c r="F112" s="90"/>
      <c r="G112" s="90"/>
      <c r="H112" s="90"/>
      <c r="I112" s="90"/>
      <c r="J112" s="90"/>
      <c r="K112" s="117"/>
    </row>
    <row r="113" spans="1:11">
      <c r="A113" s="89"/>
      <c r="B113" s="90"/>
      <c r="C113" s="90"/>
      <c r="D113" s="90"/>
      <c r="E113" s="90"/>
      <c r="F113" s="90"/>
      <c r="G113" s="90"/>
      <c r="H113" s="90"/>
      <c r="I113" s="90"/>
      <c r="J113" s="90"/>
      <c r="K113" s="117"/>
    </row>
    <row r="114" spans="1:11">
      <c r="A114" s="89"/>
      <c r="B114" s="90"/>
      <c r="C114" s="90"/>
      <c r="D114" s="90"/>
      <c r="E114" s="90"/>
      <c r="F114" s="90"/>
      <c r="G114" s="90"/>
      <c r="H114" s="90"/>
      <c r="I114" s="90"/>
      <c r="J114" s="90"/>
      <c r="K114" s="117"/>
    </row>
    <row r="115" spans="1:11" ht="13.5" thickBot="1">
      <c r="A115" s="89"/>
      <c r="B115" s="90"/>
      <c r="C115" s="90"/>
      <c r="D115" s="90"/>
      <c r="E115" s="90"/>
      <c r="F115" s="90"/>
      <c r="G115" s="90"/>
      <c r="H115" s="90"/>
      <c r="I115" s="90"/>
      <c r="J115" s="90"/>
      <c r="K115" s="117"/>
    </row>
    <row r="116" spans="1:11" ht="25.5">
      <c r="A116" s="89"/>
      <c r="B116" s="90"/>
      <c r="C116" s="1166" t="s">
        <v>570</v>
      </c>
      <c r="D116" s="1167"/>
      <c r="E116" s="1167"/>
      <c r="F116" s="1167"/>
      <c r="G116" s="1168"/>
      <c r="H116" s="90"/>
      <c r="I116" s="90"/>
      <c r="J116" s="90"/>
      <c r="K116" s="117"/>
    </row>
    <row r="117" spans="1:11">
      <c r="A117" s="89"/>
      <c r="B117" s="90"/>
      <c r="C117" s="89"/>
      <c r="D117" s="90"/>
      <c r="E117" s="90"/>
      <c r="F117" s="90"/>
      <c r="G117" s="117"/>
      <c r="H117" s="90"/>
      <c r="I117" s="90"/>
      <c r="J117" s="90"/>
      <c r="K117" s="117"/>
    </row>
    <row r="118" spans="1:11" ht="18">
      <c r="A118" s="89"/>
      <c r="B118" s="90"/>
      <c r="C118" s="397" t="s">
        <v>495</v>
      </c>
      <c r="D118" s="394"/>
      <c r="E118" s="394"/>
      <c r="F118" s="394"/>
      <c r="G118" s="420">
        <v>0.3</v>
      </c>
      <c r="H118" s="90"/>
      <c r="I118" s="90"/>
      <c r="J118" s="90"/>
      <c r="K118" s="117"/>
    </row>
    <row r="119" spans="1:11" ht="18">
      <c r="A119" s="89"/>
      <c r="B119" s="90"/>
      <c r="C119" s="397" t="s">
        <v>478</v>
      </c>
      <c r="D119" s="394"/>
      <c r="E119" s="394"/>
      <c r="F119" s="394"/>
      <c r="G119" s="420">
        <v>0</v>
      </c>
      <c r="H119" s="90"/>
      <c r="I119" s="90"/>
      <c r="J119" s="90"/>
      <c r="K119" s="117"/>
    </row>
    <row r="120" spans="1:11" ht="18">
      <c r="A120" s="89"/>
      <c r="B120" s="90"/>
      <c r="C120" s="397" t="s">
        <v>394</v>
      </c>
      <c r="D120" s="394"/>
      <c r="E120" s="394"/>
      <c r="F120" s="394"/>
      <c r="G120" s="420">
        <v>0.2</v>
      </c>
      <c r="H120" s="90"/>
      <c r="I120" s="90"/>
      <c r="J120" s="90"/>
      <c r="K120" s="117"/>
    </row>
    <row r="121" spans="1:11" ht="18">
      <c r="A121" s="89"/>
      <c r="B121" s="90"/>
      <c r="C121" s="397" t="s">
        <v>266</v>
      </c>
      <c r="D121" s="394"/>
      <c r="E121" s="394"/>
      <c r="F121" s="394"/>
      <c r="G121" s="420">
        <v>0.1</v>
      </c>
      <c r="H121" s="90"/>
      <c r="I121" s="90"/>
      <c r="J121" s="90"/>
      <c r="K121" s="117"/>
    </row>
    <row r="122" spans="1:11" ht="18">
      <c r="A122" s="89"/>
      <c r="B122" s="90"/>
      <c r="C122" s="397" t="s">
        <v>451</v>
      </c>
      <c r="D122" s="394"/>
      <c r="E122" s="394"/>
      <c r="F122" s="394"/>
      <c r="G122" s="420">
        <v>0.1</v>
      </c>
      <c r="H122" s="90"/>
      <c r="I122" s="90"/>
      <c r="J122" s="90"/>
      <c r="K122" s="117"/>
    </row>
    <row r="123" spans="1:11" ht="18">
      <c r="A123" s="89"/>
      <c r="B123" s="90"/>
      <c r="C123" s="397" t="s">
        <v>443</v>
      </c>
      <c r="D123" s="394"/>
      <c r="E123" s="394"/>
      <c r="F123" s="394"/>
      <c r="G123" s="420">
        <v>0.1</v>
      </c>
      <c r="H123" s="90"/>
      <c r="I123" s="90"/>
      <c r="J123" s="90"/>
      <c r="K123" s="117"/>
    </row>
    <row r="124" spans="1:11" ht="18">
      <c r="A124" s="89"/>
      <c r="B124" s="90"/>
      <c r="C124" s="397" t="s">
        <v>442</v>
      </c>
      <c r="D124" s="394"/>
      <c r="E124" s="394"/>
      <c r="F124" s="394"/>
      <c r="G124" s="420">
        <v>0.1</v>
      </c>
      <c r="H124" s="90"/>
      <c r="I124" s="90"/>
      <c r="J124" s="90"/>
      <c r="K124" s="117"/>
    </row>
    <row r="125" spans="1:11" ht="18.75" thickBot="1">
      <c r="A125" s="89"/>
      <c r="B125" s="90"/>
      <c r="C125" s="421" t="s">
        <v>496</v>
      </c>
      <c r="D125" s="422"/>
      <c r="E125" s="422"/>
      <c r="F125" s="422"/>
      <c r="G125" s="423">
        <v>0.1</v>
      </c>
      <c r="H125" s="90"/>
      <c r="I125" s="90"/>
      <c r="J125" s="90"/>
      <c r="K125" s="117"/>
    </row>
    <row r="126" spans="1:11" ht="18">
      <c r="A126" s="89"/>
      <c r="B126" s="90"/>
      <c r="C126" s="394"/>
      <c r="D126" s="394"/>
      <c r="E126" s="425" t="s">
        <v>500</v>
      </c>
      <c r="F126" s="394"/>
      <c r="G126" s="398">
        <f>SUM(G118:G125)</f>
        <v>0.99999999999999989</v>
      </c>
      <c r="H126" s="90"/>
      <c r="I126" s="90"/>
      <c r="J126" s="90"/>
      <c r="K126" s="117"/>
    </row>
    <row r="127" spans="1:11">
      <c r="A127" s="89"/>
      <c r="B127" s="90"/>
      <c r="C127" s="90"/>
      <c r="D127" s="90"/>
      <c r="E127" s="90"/>
      <c r="F127" s="90"/>
      <c r="G127" s="90"/>
      <c r="H127" s="90"/>
      <c r="I127" s="90"/>
      <c r="J127" s="90"/>
      <c r="K127" s="117"/>
    </row>
    <row r="128" spans="1:11">
      <c r="A128" s="89"/>
      <c r="B128" s="90"/>
      <c r="C128" s="90"/>
      <c r="D128" s="90"/>
      <c r="E128" s="90"/>
      <c r="F128" s="90"/>
      <c r="G128" s="90"/>
      <c r="H128" s="90"/>
      <c r="I128" s="90"/>
      <c r="J128" s="90"/>
      <c r="K128" s="117"/>
    </row>
    <row r="129" spans="1:11">
      <c r="A129" s="89"/>
      <c r="B129" s="90"/>
      <c r="C129" s="90"/>
      <c r="D129" s="90"/>
      <c r="E129" s="90"/>
      <c r="F129" s="90"/>
      <c r="G129" s="90"/>
      <c r="H129" s="90"/>
      <c r="I129" s="90"/>
      <c r="J129" s="90"/>
      <c r="K129" s="117"/>
    </row>
    <row r="130" spans="1:11">
      <c r="A130" s="89"/>
      <c r="B130" s="90"/>
      <c r="C130" s="90"/>
      <c r="D130" s="90"/>
      <c r="E130" s="90"/>
      <c r="F130" s="90"/>
      <c r="G130" s="90"/>
      <c r="H130" s="90"/>
      <c r="I130" s="90"/>
      <c r="J130" s="90"/>
      <c r="K130" s="117"/>
    </row>
    <row r="131" spans="1:11">
      <c r="A131" s="89"/>
      <c r="B131" s="90"/>
      <c r="C131" s="90"/>
      <c r="D131" s="90"/>
      <c r="E131" s="90"/>
      <c r="F131" s="90"/>
      <c r="G131" s="90"/>
      <c r="H131" s="90"/>
      <c r="I131" s="90"/>
      <c r="J131" s="90"/>
      <c r="K131" s="117"/>
    </row>
    <row r="132" spans="1:11">
      <c r="A132" s="89"/>
      <c r="B132" s="90"/>
      <c r="C132" s="90"/>
      <c r="D132" s="90"/>
      <c r="E132" s="90"/>
      <c r="F132" s="90"/>
      <c r="G132" s="90"/>
      <c r="H132" s="90"/>
      <c r="I132" s="90"/>
      <c r="J132" s="90"/>
      <c r="K132" s="117"/>
    </row>
    <row r="133" spans="1:11">
      <c r="A133" s="89"/>
      <c r="B133" s="90"/>
      <c r="C133" s="90"/>
      <c r="D133" s="90"/>
      <c r="E133" s="90"/>
      <c r="F133" s="90"/>
      <c r="G133" s="90"/>
      <c r="H133" s="90"/>
      <c r="I133" s="90"/>
      <c r="J133" s="90"/>
      <c r="K133" s="117"/>
    </row>
    <row r="134" spans="1:11">
      <c r="A134" s="89"/>
      <c r="B134" s="90"/>
      <c r="C134" s="90"/>
      <c r="D134" s="90"/>
      <c r="E134" s="90"/>
      <c r="F134" s="90"/>
      <c r="G134" s="90"/>
      <c r="H134" s="90"/>
      <c r="I134" s="90"/>
      <c r="J134" s="90"/>
      <c r="K134" s="117"/>
    </row>
    <row r="135" spans="1:11">
      <c r="A135" s="89"/>
      <c r="B135" s="90"/>
      <c r="C135" s="90"/>
      <c r="D135" s="90"/>
      <c r="E135" s="90"/>
      <c r="F135" s="90"/>
      <c r="G135" s="90"/>
      <c r="H135" s="90"/>
      <c r="I135" s="90"/>
      <c r="J135" s="90"/>
      <c r="K135" s="117"/>
    </row>
    <row r="136" spans="1:11">
      <c r="A136" s="89"/>
      <c r="B136" s="90"/>
      <c r="C136" s="90"/>
      <c r="D136" s="90"/>
      <c r="E136" s="90"/>
      <c r="F136" s="90"/>
      <c r="G136" s="90"/>
      <c r="H136" s="90"/>
      <c r="I136" s="90"/>
      <c r="J136" s="90"/>
      <c r="K136" s="117"/>
    </row>
    <row r="137" spans="1:11">
      <c r="A137" s="89"/>
      <c r="B137" s="90"/>
      <c r="C137" s="90"/>
      <c r="D137" s="90"/>
      <c r="E137" s="90"/>
      <c r="F137" s="90"/>
      <c r="G137" s="90"/>
      <c r="H137" s="90"/>
      <c r="I137" s="90"/>
      <c r="J137" s="90"/>
      <c r="K137" s="117"/>
    </row>
    <row r="138" spans="1:11">
      <c r="A138" s="89"/>
      <c r="B138" s="90"/>
      <c r="C138" s="90"/>
      <c r="D138" s="90"/>
      <c r="E138" s="90"/>
      <c r="F138" s="90"/>
      <c r="G138" s="90"/>
      <c r="H138" s="90"/>
      <c r="I138" s="90"/>
      <c r="J138" s="90"/>
      <c r="K138" s="117"/>
    </row>
    <row r="139" spans="1:11">
      <c r="A139" s="89"/>
      <c r="B139" s="90"/>
      <c r="C139" s="90"/>
      <c r="D139" s="90"/>
      <c r="E139" s="90"/>
      <c r="F139" s="90"/>
      <c r="G139" s="90"/>
      <c r="H139" s="90"/>
      <c r="I139" s="90"/>
      <c r="J139" s="90"/>
      <c r="K139" s="117"/>
    </row>
    <row r="140" spans="1:11">
      <c r="A140" s="89"/>
      <c r="B140" s="90"/>
      <c r="C140" s="90"/>
      <c r="D140" s="90"/>
      <c r="E140" s="90"/>
      <c r="F140" s="90"/>
      <c r="G140" s="90"/>
      <c r="H140" s="90"/>
      <c r="I140" s="90"/>
      <c r="J140" s="90"/>
      <c r="K140" s="117"/>
    </row>
    <row r="141" spans="1:11">
      <c r="A141" s="89"/>
      <c r="B141" s="90"/>
      <c r="C141" s="90"/>
      <c r="D141" s="90"/>
      <c r="E141" s="90"/>
      <c r="F141" s="90"/>
      <c r="G141" s="90"/>
      <c r="H141" s="90"/>
      <c r="I141" s="90"/>
      <c r="J141" s="90"/>
      <c r="K141" s="117"/>
    </row>
    <row r="142" spans="1:11">
      <c r="A142" s="89"/>
      <c r="B142" s="90"/>
      <c r="C142" s="90"/>
      <c r="D142" s="90"/>
      <c r="E142" s="90"/>
      <c r="F142" s="90"/>
      <c r="G142" s="90"/>
      <c r="H142" s="90"/>
      <c r="I142" s="90"/>
      <c r="J142" s="90"/>
      <c r="K142" s="117"/>
    </row>
    <row r="143" spans="1:11">
      <c r="A143" s="89"/>
      <c r="B143" s="90"/>
      <c r="C143" s="90"/>
      <c r="D143" s="90"/>
      <c r="E143" s="90"/>
      <c r="F143" s="90"/>
      <c r="G143" s="90"/>
      <c r="H143" s="90"/>
      <c r="I143" s="90"/>
      <c r="J143" s="90"/>
      <c r="K143" s="117"/>
    </row>
    <row r="144" spans="1:11">
      <c r="A144" s="89"/>
      <c r="B144" s="90"/>
      <c r="C144" s="90"/>
      <c r="D144" s="90"/>
      <c r="E144" s="90"/>
      <c r="F144" s="90"/>
      <c r="G144" s="90"/>
      <c r="H144" s="90"/>
      <c r="I144" s="90"/>
      <c r="J144" s="90"/>
      <c r="K144" s="117"/>
    </row>
    <row r="145" spans="1:11">
      <c r="A145" s="89"/>
      <c r="B145" s="90"/>
      <c r="C145" s="90"/>
      <c r="D145" s="90"/>
      <c r="E145" s="90"/>
      <c r="F145" s="90"/>
      <c r="G145" s="90"/>
      <c r="H145" s="90"/>
      <c r="I145" s="90"/>
      <c r="J145" s="90"/>
      <c r="K145" s="117"/>
    </row>
    <row r="146" spans="1:11">
      <c r="A146" s="89"/>
      <c r="B146" s="90"/>
      <c r="C146" s="90"/>
      <c r="D146" s="90"/>
      <c r="E146" s="90"/>
      <c r="F146" s="90"/>
      <c r="G146" s="90"/>
      <c r="H146" s="90"/>
      <c r="I146" s="90"/>
      <c r="J146" s="90"/>
      <c r="K146" s="117"/>
    </row>
    <row r="147" spans="1:11">
      <c r="A147" s="89"/>
      <c r="B147" s="90"/>
      <c r="C147" s="90"/>
      <c r="D147" s="90"/>
      <c r="E147" s="90"/>
      <c r="F147" s="90"/>
      <c r="G147" s="90"/>
      <c r="H147" s="90"/>
      <c r="I147" s="90"/>
      <c r="J147" s="90"/>
      <c r="K147" s="117"/>
    </row>
    <row r="148" spans="1:11">
      <c r="A148" s="89"/>
      <c r="B148" s="90"/>
      <c r="C148" s="90"/>
      <c r="D148" s="90"/>
      <c r="E148" s="90"/>
      <c r="F148" s="90"/>
      <c r="G148" s="90"/>
      <c r="H148" s="90"/>
      <c r="I148" s="90"/>
      <c r="J148" s="90"/>
      <c r="K148" s="117"/>
    </row>
    <row r="149" spans="1:11">
      <c r="A149" s="89"/>
      <c r="B149" s="90"/>
      <c r="C149" s="90"/>
      <c r="D149" s="90"/>
      <c r="E149" s="90"/>
      <c r="F149" s="90"/>
      <c r="G149" s="90"/>
      <c r="H149" s="90"/>
      <c r="I149" s="90"/>
      <c r="J149" s="90"/>
      <c r="K149" s="117"/>
    </row>
    <row r="150" spans="1:11" ht="13.5" thickBot="1">
      <c r="A150" s="123"/>
      <c r="B150" s="118"/>
      <c r="C150" s="118"/>
      <c r="D150" s="118"/>
      <c r="E150" s="118"/>
      <c r="F150" s="118"/>
      <c r="G150" s="118"/>
      <c r="H150" s="118"/>
      <c r="I150" s="118"/>
      <c r="J150" s="118"/>
      <c r="K150" s="119"/>
    </row>
  </sheetData>
  <mergeCells count="18">
    <mergeCell ref="A78:K78"/>
    <mergeCell ref="C116:G116"/>
    <mergeCell ref="C80:G80"/>
    <mergeCell ref="G46:K46"/>
    <mergeCell ref="G18:H18"/>
    <mergeCell ref="A74:E74"/>
    <mergeCell ref="G64:K64"/>
    <mergeCell ref="G71:K71"/>
    <mergeCell ref="A62:E62"/>
    <mergeCell ref="A48:E48"/>
    <mergeCell ref="A1:K1"/>
    <mergeCell ref="A20:E20"/>
    <mergeCell ref="A36:E36"/>
    <mergeCell ref="A18:B18"/>
    <mergeCell ref="A2:B2"/>
    <mergeCell ref="C2:E2"/>
    <mergeCell ref="G2:H2"/>
    <mergeCell ref="I2:K2"/>
  </mergeCells>
  <pageMargins left="0.74803149606299213" right="0.55118110236220474" top="0.39370078740157483" bottom="0.43307086614173229" header="0.31496062992125984" footer="0.31496062992125984"/>
  <pageSetup scale="62" fitToHeight="2" orientation="portrait" r:id="rId1"/>
  <rowBreaks count="1" manualBreakCount="1">
    <brk id="111" max="16383" man="1"/>
  </rowBreaks>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sheetPr>
    <tabColor rgb="FFC00000"/>
  </sheetPr>
  <dimension ref="A1:U154"/>
  <sheetViews>
    <sheetView view="pageBreakPreview" zoomScale="80" zoomScaleNormal="80" zoomScaleSheetLayoutView="80" workbookViewId="0">
      <selection activeCell="B6" sqref="B6"/>
    </sheetView>
  </sheetViews>
  <sheetFormatPr defaultRowHeight="12.75"/>
  <cols>
    <col min="1" max="1" width="34.28515625" style="60" customWidth="1"/>
    <col min="2" max="2" width="12.85546875" style="60" customWidth="1"/>
    <col min="3" max="3" width="2.7109375" style="60" customWidth="1"/>
    <col min="4" max="4" width="12.85546875" style="60" customWidth="1"/>
    <col min="5" max="5" width="2.7109375" style="60" customWidth="1"/>
    <col min="6" max="6" width="13.5703125" style="60" customWidth="1"/>
    <col min="7" max="7" width="2.7109375" style="60" customWidth="1"/>
    <col min="8" max="8" width="15.7109375" style="60" customWidth="1"/>
    <col min="9" max="9" width="2.85546875" style="60" customWidth="1"/>
    <col min="10" max="10" width="31.28515625" style="60" customWidth="1"/>
    <col min="11" max="11" width="14.28515625" style="60" customWidth="1"/>
    <col min="12" max="12" width="2.85546875" style="60" customWidth="1"/>
    <col min="13" max="13" width="12.85546875" style="60" customWidth="1"/>
    <col min="14" max="14" width="2.85546875" style="60" customWidth="1"/>
    <col min="15" max="15" width="14.28515625" style="60" customWidth="1"/>
    <col min="16" max="16" width="3.5703125" style="60" customWidth="1"/>
    <col min="17" max="17" width="15.7109375" style="60" customWidth="1"/>
    <col min="18" max="16384" width="9.140625" style="60"/>
  </cols>
  <sheetData>
    <row r="1" spans="1:17" s="59" customFormat="1" ht="83.25" customHeight="1" thickBot="1">
      <c r="A1" s="1170" t="s">
        <v>219</v>
      </c>
      <c r="B1" s="1171"/>
      <c r="C1" s="1171"/>
      <c r="D1" s="1171"/>
      <c r="E1" s="1171"/>
      <c r="F1" s="1171"/>
      <c r="G1" s="1171"/>
      <c r="H1" s="1171"/>
      <c r="I1" s="1171"/>
      <c r="J1" s="1171"/>
      <c r="K1" s="1171"/>
      <c r="L1" s="1171"/>
      <c r="M1" s="1171"/>
      <c r="N1" s="1171"/>
      <c r="O1" s="1171"/>
      <c r="P1" s="1171"/>
      <c r="Q1" s="1172"/>
    </row>
    <row r="2" spans="1:17" s="59" customFormat="1" ht="30" customHeight="1">
      <c r="A2" s="430"/>
      <c r="B2" s="431"/>
      <c r="C2" s="431"/>
      <c r="D2" s="431"/>
      <c r="E2" s="431"/>
      <c r="F2" s="431"/>
      <c r="G2" s="431"/>
      <c r="H2" s="431"/>
      <c r="I2" s="431"/>
      <c r="J2" s="431"/>
      <c r="K2" s="431"/>
      <c r="L2" s="431"/>
      <c r="M2" s="431"/>
      <c r="N2" s="431"/>
      <c r="O2" s="431"/>
      <c r="P2" s="431"/>
      <c r="Q2" s="432"/>
    </row>
    <row r="3" spans="1:17" ht="20.25" customHeight="1">
      <c r="A3" s="744" t="s">
        <v>220</v>
      </c>
      <c r="B3" s="1173" t="str">
        <f>'Asset Worksheet'!D6</f>
        <v>Client 1</v>
      </c>
      <c r="C3" s="1174"/>
      <c r="D3" s="1175"/>
      <c r="E3" s="745"/>
      <c r="F3" s="1161" t="str">
        <f>B3</f>
        <v>Client 1</v>
      </c>
      <c r="G3" s="1162"/>
      <c r="H3" s="1163"/>
      <c r="I3" s="243"/>
      <c r="J3" s="1164" t="s">
        <v>221</v>
      </c>
      <c r="K3" s="1164"/>
      <c r="L3" s="1164"/>
      <c r="M3" s="1164"/>
      <c r="N3" s="1160"/>
      <c r="O3" s="1137">
        <f>'Asset Worksheet'!B3</f>
        <v>0</v>
      </c>
      <c r="P3" s="1165"/>
      <c r="Q3" s="1138"/>
    </row>
    <row r="4" spans="1:17" ht="20.25" customHeight="1">
      <c r="A4" s="744"/>
      <c r="B4" s="227"/>
      <c r="C4" s="227"/>
      <c r="D4" s="227"/>
      <c r="E4" s="745"/>
      <c r="F4" s="91"/>
      <c r="G4" s="91"/>
      <c r="H4" s="91"/>
      <c r="I4" s="90"/>
      <c r="J4" s="745"/>
      <c r="K4" s="745"/>
      <c r="L4" s="745"/>
      <c r="M4" s="745"/>
      <c r="N4" s="745"/>
      <c r="O4" s="433"/>
      <c r="P4" s="433"/>
      <c r="Q4" s="212"/>
    </row>
    <row r="5" spans="1:17" s="84" customFormat="1" ht="14.25" customHeight="1">
      <c r="A5" s="753" t="s">
        <v>405</v>
      </c>
      <c r="B5" s="235"/>
      <c r="C5" s="235"/>
      <c r="D5" s="235"/>
      <c r="E5" s="235"/>
      <c r="F5" s="235"/>
      <c r="G5" s="235"/>
      <c r="H5" s="235"/>
      <c r="I5" s="95"/>
      <c r="J5" s="236" t="s">
        <v>483</v>
      </c>
      <c r="K5" s="237"/>
      <c r="L5" s="237"/>
      <c r="M5" s="237"/>
      <c r="N5" s="237"/>
      <c r="O5" s="237"/>
      <c r="P5" s="237"/>
      <c r="Q5" s="238"/>
    </row>
    <row r="6" spans="1:17" ht="14.25" customHeight="1">
      <c r="A6" s="85"/>
      <c r="B6" s="383" t="s">
        <v>128</v>
      </c>
      <c r="C6" s="383"/>
      <c r="D6" s="383" t="s">
        <v>501</v>
      </c>
      <c r="E6" s="383"/>
      <c r="F6" s="383" t="s">
        <v>4</v>
      </c>
      <c r="G6" s="383"/>
      <c r="H6" s="383" t="s">
        <v>222</v>
      </c>
      <c r="I6" s="90"/>
      <c r="J6" s="86"/>
      <c r="K6" s="383" t="s">
        <v>128</v>
      </c>
      <c r="L6" s="383"/>
      <c r="M6" s="383" t="s">
        <v>129</v>
      </c>
      <c r="N6" s="428"/>
      <c r="O6" s="383" t="s">
        <v>4</v>
      </c>
      <c r="P6" s="383"/>
      <c r="Q6" s="429" t="s">
        <v>222</v>
      </c>
    </row>
    <row r="7" spans="1:17" ht="14.25" customHeight="1">
      <c r="A7" s="87" t="s">
        <v>474</v>
      </c>
      <c r="B7" s="69">
        <f>'Asset Worksheet'!H42</f>
        <v>0</v>
      </c>
      <c r="C7" s="92"/>
      <c r="D7" s="69"/>
      <c r="E7" s="92"/>
      <c r="F7" s="94">
        <f>B7+D7</f>
        <v>0</v>
      </c>
      <c r="G7" s="92"/>
      <c r="H7" s="93">
        <f t="shared" ref="H7:H19" si="0">F7*12</f>
        <v>0</v>
      </c>
      <c r="I7" s="96"/>
      <c r="J7" s="97" t="s">
        <v>449</v>
      </c>
      <c r="K7" s="184">
        <v>100</v>
      </c>
      <c r="L7" s="92"/>
      <c r="M7" s="184"/>
      <c r="N7" s="96"/>
      <c r="O7" s="94">
        <f>K7+M7</f>
        <v>100</v>
      </c>
      <c r="P7" s="92"/>
      <c r="Q7" s="100">
        <f>O7*12</f>
        <v>1200</v>
      </c>
    </row>
    <row r="8" spans="1:17" ht="14.25" customHeight="1">
      <c r="A8" s="87" t="s">
        <v>224</v>
      </c>
      <c r="B8" s="69"/>
      <c r="C8" s="92"/>
      <c r="D8" s="69"/>
      <c r="E8" s="92"/>
      <c r="F8" s="94">
        <f t="shared" ref="F8:F19" si="1">B8+D8</f>
        <v>0</v>
      </c>
      <c r="G8" s="92"/>
      <c r="H8" s="93">
        <f t="shared" si="0"/>
        <v>0</v>
      </c>
      <c r="I8" s="96"/>
      <c r="J8" s="97" t="s">
        <v>449</v>
      </c>
      <c r="K8" s="184"/>
      <c r="L8" s="92"/>
      <c r="M8" s="184"/>
      <c r="N8" s="96"/>
      <c r="O8" s="94">
        <f t="shared" ref="O8:O19" si="2">K8+M8</f>
        <v>0</v>
      </c>
      <c r="P8" s="92"/>
      <c r="Q8" s="100">
        <f t="shared" ref="Q8:Q14" si="3">O8*12</f>
        <v>0</v>
      </c>
    </row>
    <row r="9" spans="1:17" ht="14.25" customHeight="1">
      <c r="A9" s="87" t="s">
        <v>226</v>
      </c>
      <c r="B9" s="69"/>
      <c r="C9" s="92"/>
      <c r="D9" s="69"/>
      <c r="E9" s="92"/>
      <c r="F9" s="94">
        <f t="shared" si="1"/>
        <v>0</v>
      </c>
      <c r="G9" s="92"/>
      <c r="H9" s="93">
        <f t="shared" si="0"/>
        <v>0</v>
      </c>
      <c r="I9" s="96"/>
      <c r="J9" s="97" t="s">
        <v>142</v>
      </c>
      <c r="K9" s="184"/>
      <c r="L9" s="92"/>
      <c r="M9" s="184"/>
      <c r="N9" s="96"/>
      <c r="O9" s="94">
        <f t="shared" si="2"/>
        <v>0</v>
      </c>
      <c r="P9" s="92"/>
      <c r="Q9" s="100">
        <f t="shared" si="3"/>
        <v>0</v>
      </c>
    </row>
    <row r="10" spans="1:17" ht="14.25" customHeight="1">
      <c r="A10" s="87" t="s">
        <v>228</v>
      </c>
      <c r="B10" s="69"/>
      <c r="C10" s="92"/>
      <c r="D10" s="69"/>
      <c r="E10" s="92"/>
      <c r="F10" s="94">
        <f t="shared" si="1"/>
        <v>0</v>
      </c>
      <c r="G10" s="92"/>
      <c r="H10" s="93">
        <f t="shared" si="0"/>
        <v>0</v>
      </c>
      <c r="I10" s="96"/>
      <c r="J10" s="97" t="s">
        <v>268</v>
      </c>
      <c r="K10" s="184"/>
      <c r="L10" s="92"/>
      <c r="M10" s="184"/>
      <c r="N10" s="96"/>
      <c r="O10" s="94">
        <f t="shared" si="2"/>
        <v>0</v>
      </c>
      <c r="P10" s="92"/>
      <c r="Q10" s="100">
        <f t="shared" si="3"/>
        <v>0</v>
      </c>
    </row>
    <row r="11" spans="1:17" ht="14.25" customHeight="1">
      <c r="A11" s="87" t="s">
        <v>230</v>
      </c>
      <c r="B11" s="69"/>
      <c r="C11" s="92"/>
      <c r="D11" s="69"/>
      <c r="E11" s="92"/>
      <c r="F11" s="94">
        <f t="shared" si="1"/>
        <v>0</v>
      </c>
      <c r="G11" s="92"/>
      <c r="H11" s="93">
        <f t="shared" si="0"/>
        <v>0</v>
      </c>
      <c r="I11" s="96"/>
      <c r="J11" s="97" t="s">
        <v>271</v>
      </c>
      <c r="K11" s="184"/>
      <c r="L11" s="92"/>
      <c r="M11" s="184"/>
      <c r="N11" s="96"/>
      <c r="O11" s="94">
        <f t="shared" si="2"/>
        <v>0</v>
      </c>
      <c r="P11" s="92"/>
      <c r="Q11" s="100">
        <f t="shared" si="3"/>
        <v>0</v>
      </c>
    </row>
    <row r="12" spans="1:17" ht="14.25" customHeight="1">
      <c r="A12" s="87" t="s">
        <v>505</v>
      </c>
      <c r="B12" s="69"/>
      <c r="C12" s="92"/>
      <c r="D12" s="69"/>
      <c r="E12" s="92"/>
      <c r="F12" s="94">
        <f t="shared" si="1"/>
        <v>0</v>
      </c>
      <c r="G12" s="92"/>
      <c r="H12" s="93">
        <f t="shared" si="0"/>
        <v>0</v>
      </c>
      <c r="I12" s="96"/>
      <c r="J12" s="97" t="s">
        <v>458</v>
      </c>
      <c r="K12" s="184"/>
      <c r="L12" s="92"/>
      <c r="M12" s="184"/>
      <c r="N12" s="96"/>
      <c r="O12" s="94">
        <f t="shared" si="2"/>
        <v>0</v>
      </c>
      <c r="P12" s="92"/>
      <c r="Q12" s="100">
        <f t="shared" si="3"/>
        <v>0</v>
      </c>
    </row>
    <row r="13" spans="1:17" ht="14.25" customHeight="1">
      <c r="A13" s="87" t="s">
        <v>233</v>
      </c>
      <c r="B13" s="69"/>
      <c r="C13" s="92"/>
      <c r="D13" s="69"/>
      <c r="E13" s="92"/>
      <c r="F13" s="94">
        <f t="shared" si="1"/>
        <v>0</v>
      </c>
      <c r="G13" s="92"/>
      <c r="H13" s="93">
        <f t="shared" si="0"/>
        <v>0</v>
      </c>
      <c r="I13" s="96"/>
      <c r="J13" s="97" t="s">
        <v>274</v>
      </c>
      <c r="K13" s="184"/>
      <c r="L13" s="92"/>
      <c r="M13" s="184"/>
      <c r="N13" s="96"/>
      <c r="O13" s="94">
        <f t="shared" si="2"/>
        <v>0</v>
      </c>
      <c r="P13" s="92"/>
      <c r="Q13" s="100">
        <f t="shared" si="3"/>
        <v>0</v>
      </c>
    </row>
    <row r="14" spans="1:17" ht="14.25" customHeight="1">
      <c r="A14" s="87" t="s">
        <v>235</v>
      </c>
      <c r="B14" s="69"/>
      <c r="C14" s="92"/>
      <c r="D14" s="69"/>
      <c r="E14" s="92"/>
      <c r="F14" s="94">
        <f t="shared" si="1"/>
        <v>0</v>
      </c>
      <c r="G14" s="92"/>
      <c r="H14" s="93">
        <f t="shared" si="0"/>
        <v>0</v>
      </c>
      <c r="I14" s="96"/>
      <c r="J14" s="97" t="s">
        <v>450</v>
      </c>
      <c r="K14" s="185"/>
      <c r="L14" s="92"/>
      <c r="M14" s="185"/>
      <c r="N14" s="96"/>
      <c r="O14" s="94">
        <f t="shared" si="2"/>
        <v>0</v>
      </c>
      <c r="P14" s="92"/>
      <c r="Q14" s="100">
        <f t="shared" si="3"/>
        <v>0</v>
      </c>
    </row>
    <row r="15" spans="1:17" ht="14.25" customHeight="1">
      <c r="A15" s="87" t="s">
        <v>237</v>
      </c>
      <c r="B15" s="69"/>
      <c r="C15" s="92"/>
      <c r="D15" s="69"/>
      <c r="E15" s="92"/>
      <c r="F15" s="94">
        <f t="shared" si="1"/>
        <v>0</v>
      </c>
      <c r="G15" s="92"/>
      <c r="H15" s="93">
        <f t="shared" si="0"/>
        <v>0</v>
      </c>
      <c r="I15" s="96"/>
      <c r="J15" s="97" t="s">
        <v>482</v>
      </c>
      <c r="K15" s="185"/>
      <c r="L15" s="92"/>
      <c r="M15" s="185"/>
      <c r="N15" s="96"/>
      <c r="O15" s="94">
        <f t="shared" si="2"/>
        <v>0</v>
      </c>
      <c r="P15" s="92"/>
      <c r="Q15" s="100">
        <f>O15*12</f>
        <v>0</v>
      </c>
    </row>
    <row r="16" spans="1:17" ht="14.25" customHeight="1">
      <c r="A16" s="87" t="s">
        <v>239</v>
      </c>
      <c r="B16" s="69"/>
      <c r="C16" s="92"/>
      <c r="D16" s="69"/>
      <c r="E16" s="92"/>
      <c r="F16" s="94">
        <f t="shared" si="1"/>
        <v>0</v>
      </c>
      <c r="G16" s="92"/>
      <c r="H16" s="93">
        <f>F16*12</f>
        <v>0</v>
      </c>
      <c r="I16" s="96"/>
      <c r="J16" s="97" t="s">
        <v>484</v>
      </c>
      <c r="K16" s="185"/>
      <c r="L16" s="92"/>
      <c r="M16" s="185"/>
      <c r="N16" s="96"/>
      <c r="O16" s="94">
        <f t="shared" si="2"/>
        <v>0</v>
      </c>
      <c r="P16" s="92"/>
      <c r="Q16" s="100">
        <f>O16*12</f>
        <v>0</v>
      </c>
    </row>
    <row r="17" spans="1:18" ht="14.25" customHeight="1">
      <c r="A17" s="87" t="s">
        <v>241</v>
      </c>
      <c r="B17" s="69"/>
      <c r="C17" s="92"/>
      <c r="D17" s="69"/>
      <c r="E17" s="92"/>
      <c r="F17" s="94">
        <f t="shared" si="1"/>
        <v>0</v>
      </c>
      <c r="G17" s="92"/>
      <c r="H17" s="93">
        <f t="shared" si="0"/>
        <v>0</v>
      </c>
      <c r="I17" s="96"/>
      <c r="J17" s="97" t="s">
        <v>485</v>
      </c>
      <c r="K17" s="185"/>
      <c r="L17" s="92"/>
      <c r="M17" s="185"/>
      <c r="N17" s="96"/>
      <c r="O17" s="94">
        <f t="shared" si="2"/>
        <v>0</v>
      </c>
      <c r="P17" s="92"/>
      <c r="Q17" s="100"/>
    </row>
    <row r="18" spans="1:18" ht="14.25" customHeight="1">
      <c r="A18" s="87" t="s">
        <v>243</v>
      </c>
      <c r="B18" s="69"/>
      <c r="C18" s="92"/>
      <c r="D18" s="69"/>
      <c r="E18" s="92"/>
      <c r="F18" s="94">
        <f t="shared" si="1"/>
        <v>0</v>
      </c>
      <c r="G18" s="92"/>
      <c r="H18" s="93">
        <f t="shared" si="0"/>
        <v>0</v>
      </c>
      <c r="I18" s="96"/>
      <c r="J18" s="97" t="s">
        <v>245</v>
      </c>
      <c r="K18" s="185"/>
      <c r="L18" s="92"/>
      <c r="M18" s="185"/>
      <c r="N18" s="96"/>
      <c r="O18" s="94">
        <f t="shared" si="2"/>
        <v>0</v>
      </c>
      <c r="P18" s="92"/>
      <c r="Q18" s="100"/>
    </row>
    <row r="19" spans="1:18" ht="14.25" customHeight="1">
      <c r="A19" s="87" t="s">
        <v>245</v>
      </c>
      <c r="B19" s="69"/>
      <c r="C19" s="92"/>
      <c r="D19" s="69"/>
      <c r="E19" s="92"/>
      <c r="F19" s="94">
        <f t="shared" si="1"/>
        <v>0</v>
      </c>
      <c r="G19" s="92"/>
      <c r="H19" s="93">
        <f t="shared" si="0"/>
        <v>0</v>
      </c>
      <c r="I19" s="96"/>
      <c r="J19" s="97" t="s">
        <v>245</v>
      </c>
      <c r="K19" s="185"/>
      <c r="L19" s="92"/>
      <c r="M19" s="185"/>
      <c r="N19" s="96"/>
      <c r="O19" s="94">
        <f t="shared" si="2"/>
        <v>0</v>
      </c>
      <c r="P19" s="92"/>
      <c r="Q19" s="100"/>
    </row>
    <row r="20" spans="1:18" ht="14.25" customHeight="1" thickBot="1">
      <c r="A20" s="743" t="s">
        <v>247</v>
      </c>
      <c r="B20" s="241">
        <f>SUM(B7:B19)</f>
        <v>0</v>
      </c>
      <c r="C20" s="92"/>
      <c r="D20" s="241">
        <f>SUM(D7:D19)</f>
        <v>0</v>
      </c>
      <c r="E20" s="92"/>
      <c r="F20" s="241">
        <f>SUM(F7:F19)</f>
        <v>0</v>
      </c>
      <c r="G20" s="92"/>
      <c r="H20" s="418">
        <f>F20*12</f>
        <v>0</v>
      </c>
      <c r="I20" s="96"/>
      <c r="J20" s="110" t="s">
        <v>277</v>
      </c>
      <c r="K20" s="241">
        <f>SUM(K7:K16)</f>
        <v>100</v>
      </c>
      <c r="L20" s="384"/>
      <c r="M20" s="241">
        <f>SUM(M7:M16)</f>
        <v>0</v>
      </c>
      <c r="N20" s="384"/>
      <c r="O20" s="241">
        <f>SUM(O7:O16)</f>
        <v>100</v>
      </c>
      <c r="P20" s="92"/>
      <c r="Q20" s="242">
        <f>O20*12</f>
        <v>1200</v>
      </c>
    </row>
    <row r="21" spans="1:18" ht="14.25" customHeight="1">
      <c r="A21" s="89"/>
      <c r="B21" s="90"/>
      <c r="C21" s="90"/>
      <c r="D21" s="90"/>
      <c r="E21" s="90"/>
      <c r="F21" s="90"/>
      <c r="G21" s="90"/>
      <c r="H21" s="86"/>
      <c r="I21" s="90"/>
      <c r="J21" s="86"/>
      <c r="K21" s="91"/>
      <c r="L21" s="91"/>
      <c r="M21" s="91"/>
      <c r="N21" s="90"/>
      <c r="O21" s="91"/>
      <c r="P21" s="91"/>
      <c r="Q21" s="99"/>
    </row>
    <row r="22" spans="1:18" s="84" customFormat="1" ht="14.25" customHeight="1">
      <c r="A22" s="1155" t="s">
        <v>406</v>
      </c>
      <c r="B22" s="1156"/>
      <c r="C22" s="1156"/>
      <c r="D22" s="1156"/>
      <c r="E22" s="1156"/>
      <c r="F22" s="1156"/>
      <c r="G22" s="1156"/>
      <c r="H22" s="1156"/>
      <c r="I22" s="95"/>
      <c r="J22" s="236" t="s">
        <v>451</v>
      </c>
      <c r="K22" s="237"/>
      <c r="L22" s="237"/>
      <c r="M22" s="237"/>
      <c r="N22" s="237"/>
      <c r="O22" s="237"/>
      <c r="P22" s="237"/>
      <c r="Q22" s="238"/>
    </row>
    <row r="23" spans="1:18" ht="14.25" customHeight="1">
      <c r="A23" s="85"/>
      <c r="B23" s="90"/>
      <c r="C23" s="90"/>
      <c r="D23" s="90"/>
      <c r="E23" s="90"/>
      <c r="F23" s="90"/>
      <c r="G23" s="90"/>
      <c r="H23" s="86"/>
      <c r="I23" s="90"/>
      <c r="J23" s="86"/>
      <c r="K23" s="90"/>
      <c r="L23" s="90"/>
      <c r="M23" s="90"/>
      <c r="N23" s="90"/>
      <c r="O23" s="90"/>
      <c r="P23" s="90"/>
      <c r="Q23" s="105"/>
    </row>
    <row r="24" spans="1:18" s="70" customFormat="1" ht="14.25" customHeight="1">
      <c r="A24" s="87" t="s">
        <v>249</v>
      </c>
      <c r="B24" s="184">
        <v>700</v>
      </c>
      <c r="C24" s="92"/>
      <c r="D24" s="184"/>
      <c r="E24" s="92"/>
      <c r="F24" s="94">
        <f>B24+D24</f>
        <v>700</v>
      </c>
      <c r="G24" s="92"/>
      <c r="H24" s="93">
        <f t="shared" ref="H24:H35" si="4">F24*12</f>
        <v>8400</v>
      </c>
      <c r="I24" s="96"/>
      <c r="J24" s="97" t="s">
        <v>445</v>
      </c>
      <c r="K24" s="184">
        <v>500</v>
      </c>
      <c r="L24" s="92"/>
      <c r="M24" s="184"/>
      <c r="N24" s="96"/>
      <c r="O24" s="94">
        <f>K24+M24</f>
        <v>500</v>
      </c>
      <c r="P24" s="92"/>
      <c r="Q24" s="100">
        <f>O24*12</f>
        <v>6000</v>
      </c>
    </row>
    <row r="25" spans="1:18" s="70" customFormat="1" ht="14.25" customHeight="1">
      <c r="A25" s="87" t="s">
        <v>250</v>
      </c>
      <c r="B25" s="184"/>
      <c r="C25" s="92"/>
      <c r="D25" s="184"/>
      <c r="E25" s="92"/>
      <c r="F25" s="94">
        <f t="shared" ref="F25:F35" si="5">B25+D25</f>
        <v>0</v>
      </c>
      <c r="G25" s="92"/>
      <c r="H25" s="93">
        <f t="shared" si="4"/>
        <v>0</v>
      </c>
      <c r="I25" s="96"/>
      <c r="J25" s="97" t="s">
        <v>446</v>
      </c>
      <c r="K25" s="184"/>
      <c r="L25" s="92"/>
      <c r="M25" s="184"/>
      <c r="N25" s="96"/>
      <c r="O25" s="94">
        <f>K25+M25</f>
        <v>0</v>
      </c>
      <c r="P25" s="92"/>
      <c r="Q25" s="100">
        <f>O25*12</f>
        <v>0</v>
      </c>
    </row>
    <row r="26" spans="1:18" s="70" customFormat="1" ht="14.25" customHeight="1">
      <c r="A26" s="87" t="s">
        <v>251</v>
      </c>
      <c r="B26" s="184"/>
      <c r="C26" s="92"/>
      <c r="D26" s="184"/>
      <c r="E26" s="92"/>
      <c r="F26" s="94">
        <f t="shared" si="5"/>
        <v>0</v>
      </c>
      <c r="G26" s="92"/>
      <c r="H26" s="93">
        <f t="shared" si="4"/>
        <v>0</v>
      </c>
      <c r="I26" s="96"/>
      <c r="J26" s="97" t="s">
        <v>447</v>
      </c>
      <c r="K26" s="184"/>
      <c r="L26" s="92"/>
      <c r="M26" s="184"/>
      <c r="N26" s="96"/>
      <c r="O26" s="94">
        <f>K26+M26</f>
        <v>0</v>
      </c>
      <c r="P26" s="92"/>
      <c r="Q26" s="100">
        <f>O26*12</f>
        <v>0</v>
      </c>
    </row>
    <row r="27" spans="1:18" s="70" customFormat="1" ht="14.25" customHeight="1">
      <c r="A27" s="87" t="s">
        <v>253</v>
      </c>
      <c r="B27" s="184"/>
      <c r="C27" s="92"/>
      <c r="D27" s="184"/>
      <c r="E27" s="92"/>
      <c r="F27" s="94">
        <f t="shared" si="5"/>
        <v>0</v>
      </c>
      <c r="G27" s="92"/>
      <c r="H27" s="93">
        <f t="shared" si="4"/>
        <v>0</v>
      </c>
      <c r="I27" s="96"/>
      <c r="J27" s="97" t="s">
        <v>448</v>
      </c>
      <c r="K27" s="184"/>
      <c r="L27" s="92"/>
      <c r="M27" s="184"/>
      <c r="N27" s="96"/>
      <c r="O27" s="94">
        <f>K27+M27</f>
        <v>0</v>
      </c>
      <c r="P27" s="92"/>
      <c r="Q27" s="100">
        <f>O27*12</f>
        <v>0</v>
      </c>
    </row>
    <row r="28" spans="1:18" s="70" customFormat="1" ht="14.25" customHeight="1">
      <c r="A28" s="87" t="s">
        <v>255</v>
      </c>
      <c r="B28" s="184"/>
      <c r="C28" s="92"/>
      <c r="D28" s="184"/>
      <c r="E28" s="92"/>
      <c r="F28" s="94">
        <f t="shared" si="5"/>
        <v>0</v>
      </c>
      <c r="G28" s="92"/>
      <c r="H28" s="93">
        <f t="shared" si="4"/>
        <v>0</v>
      </c>
      <c r="I28" s="96"/>
      <c r="J28" s="98" t="s">
        <v>452</v>
      </c>
      <c r="K28" s="184">
        <f>SUM(K24:K27)</f>
        <v>500</v>
      </c>
      <c r="L28" s="92"/>
      <c r="M28" s="184">
        <f>SUM(M24:M27)</f>
        <v>0</v>
      </c>
      <c r="N28" s="96"/>
      <c r="O28" s="94">
        <f>K28+M28</f>
        <v>500</v>
      </c>
      <c r="P28" s="92"/>
      <c r="Q28" s="100">
        <f>O28*12</f>
        <v>6000</v>
      </c>
    </row>
    <row r="29" spans="1:18" s="70" customFormat="1" ht="14.25" customHeight="1">
      <c r="A29" s="87" t="s">
        <v>256</v>
      </c>
      <c r="B29" s="184"/>
      <c r="C29" s="92"/>
      <c r="D29" s="184"/>
      <c r="E29" s="92"/>
      <c r="F29" s="94">
        <f t="shared" si="5"/>
        <v>0</v>
      </c>
      <c r="G29" s="92"/>
      <c r="H29" s="93">
        <f t="shared" si="4"/>
        <v>0</v>
      </c>
      <c r="I29" s="96"/>
      <c r="J29" s="86"/>
      <c r="K29" s="90"/>
      <c r="L29" s="90"/>
      <c r="M29" s="90"/>
      <c r="N29" s="90"/>
      <c r="O29" s="90"/>
      <c r="P29" s="90"/>
      <c r="Q29" s="105"/>
    </row>
    <row r="30" spans="1:18" s="70" customFormat="1" ht="14.25" customHeight="1">
      <c r="A30" s="87" t="s">
        <v>258</v>
      </c>
      <c r="B30" s="184"/>
      <c r="C30" s="92"/>
      <c r="D30" s="184"/>
      <c r="E30" s="92"/>
      <c r="F30" s="94">
        <f t="shared" si="5"/>
        <v>0</v>
      </c>
      <c r="G30" s="92"/>
      <c r="H30" s="93">
        <f t="shared" si="4"/>
        <v>0</v>
      </c>
      <c r="I30" s="96"/>
      <c r="J30" s="236" t="s">
        <v>443</v>
      </c>
      <c r="K30" s="237"/>
      <c r="L30" s="237"/>
      <c r="M30" s="237"/>
      <c r="N30" s="237"/>
      <c r="O30" s="237"/>
      <c r="P30" s="237"/>
      <c r="Q30" s="238"/>
    </row>
    <row r="31" spans="1:18" s="70" customFormat="1" ht="14.25" customHeight="1">
      <c r="A31" s="87" t="s">
        <v>260</v>
      </c>
      <c r="B31" s="184"/>
      <c r="C31" s="92"/>
      <c r="D31" s="184"/>
      <c r="E31" s="92"/>
      <c r="F31" s="94">
        <f t="shared" si="5"/>
        <v>0</v>
      </c>
      <c r="G31" s="92"/>
      <c r="H31" s="93">
        <f t="shared" si="4"/>
        <v>0</v>
      </c>
      <c r="I31" s="96"/>
      <c r="J31" s="86"/>
      <c r="K31" s="90"/>
      <c r="L31" s="90"/>
      <c r="M31" s="90"/>
      <c r="N31" s="90"/>
      <c r="O31" s="90"/>
      <c r="P31" s="90"/>
      <c r="Q31" s="105"/>
      <c r="R31" s="60"/>
    </row>
    <row r="32" spans="1:18" s="70" customFormat="1" ht="14.25" customHeight="1">
      <c r="A32" s="87" t="s">
        <v>262</v>
      </c>
      <c r="B32" s="184"/>
      <c r="C32" s="92"/>
      <c r="D32" s="184"/>
      <c r="E32" s="92"/>
      <c r="F32" s="94">
        <f t="shared" si="5"/>
        <v>0</v>
      </c>
      <c r="G32" s="92"/>
      <c r="H32" s="93">
        <f t="shared" si="4"/>
        <v>0</v>
      </c>
      <c r="I32" s="96"/>
      <c r="J32" s="97" t="s">
        <v>453</v>
      </c>
      <c r="K32" s="184">
        <v>500</v>
      </c>
      <c r="L32" s="92"/>
      <c r="M32" s="184"/>
      <c r="N32" s="96"/>
      <c r="O32" s="94">
        <f>K32+M32</f>
        <v>500</v>
      </c>
      <c r="P32" s="92"/>
      <c r="Q32" s="100">
        <f>O32*12</f>
        <v>6000</v>
      </c>
      <c r="R32" s="60"/>
    </row>
    <row r="33" spans="1:18" s="70" customFormat="1" ht="14.25" customHeight="1">
      <c r="A33" s="87" t="s">
        <v>263</v>
      </c>
      <c r="B33" s="184"/>
      <c r="C33" s="92"/>
      <c r="D33" s="184"/>
      <c r="E33" s="92"/>
      <c r="F33" s="94">
        <f t="shared" si="5"/>
        <v>0</v>
      </c>
      <c r="G33" s="92"/>
      <c r="H33" s="93">
        <f t="shared" si="4"/>
        <v>0</v>
      </c>
      <c r="I33" s="96"/>
      <c r="J33" s="97" t="s">
        <v>454</v>
      </c>
      <c r="K33" s="184"/>
      <c r="L33" s="92"/>
      <c r="M33" s="184"/>
      <c r="N33" s="96"/>
      <c r="O33" s="94">
        <f>K33+M33</f>
        <v>0</v>
      </c>
      <c r="P33" s="92"/>
      <c r="Q33" s="100">
        <f>O33*12</f>
        <v>0</v>
      </c>
      <c r="R33" s="60"/>
    </row>
    <row r="34" spans="1:18" s="70" customFormat="1" ht="14.25" customHeight="1">
      <c r="A34" s="87" t="s">
        <v>264</v>
      </c>
      <c r="B34" s="184"/>
      <c r="C34" s="92"/>
      <c r="D34" s="184"/>
      <c r="E34" s="92"/>
      <c r="F34" s="94">
        <f t="shared" si="5"/>
        <v>0</v>
      </c>
      <c r="G34" s="92"/>
      <c r="H34" s="93">
        <f t="shared" si="4"/>
        <v>0</v>
      </c>
      <c r="I34" s="96"/>
      <c r="J34" s="97" t="s">
        <v>455</v>
      </c>
      <c r="K34" s="184"/>
      <c r="L34" s="92"/>
      <c r="M34" s="184"/>
      <c r="N34" s="96"/>
      <c r="O34" s="94">
        <f>K34+M34</f>
        <v>0</v>
      </c>
      <c r="P34" s="92"/>
      <c r="Q34" s="100">
        <f>O34*12</f>
        <v>0</v>
      </c>
    </row>
    <row r="35" spans="1:18" s="70" customFormat="1" ht="14.25" customHeight="1">
      <c r="A35" s="101" t="s">
        <v>245</v>
      </c>
      <c r="B35" s="184"/>
      <c r="C35" s="92"/>
      <c r="D35" s="184"/>
      <c r="E35" s="92"/>
      <c r="F35" s="94">
        <f t="shared" si="5"/>
        <v>0</v>
      </c>
      <c r="G35" s="92"/>
      <c r="H35" s="93">
        <f t="shared" si="4"/>
        <v>0</v>
      </c>
      <c r="I35" s="96"/>
      <c r="J35" s="107" t="s">
        <v>456</v>
      </c>
      <c r="K35" s="184"/>
      <c r="L35" s="92"/>
      <c r="M35" s="184"/>
      <c r="N35" s="96"/>
      <c r="O35" s="94">
        <f>K35+M35</f>
        <v>0</v>
      </c>
      <c r="P35" s="92"/>
      <c r="Q35" s="100">
        <f>O35*12</f>
        <v>0</v>
      </c>
    </row>
    <row r="36" spans="1:18" s="70" customFormat="1" ht="14.25" customHeight="1" thickBot="1">
      <c r="A36" s="102" t="s">
        <v>265</v>
      </c>
      <c r="B36" s="103">
        <f>SUM(B24:B35)</f>
        <v>700</v>
      </c>
      <c r="C36" s="92"/>
      <c r="D36" s="103">
        <f>SUM(D24:D35)</f>
        <v>0</v>
      </c>
      <c r="E36" s="92"/>
      <c r="F36" s="103">
        <f>SUM(F24:F35)</f>
        <v>700</v>
      </c>
      <c r="G36" s="92"/>
      <c r="H36" s="93">
        <f>F36*12</f>
        <v>8400</v>
      </c>
      <c r="I36" s="96"/>
      <c r="J36" s="98" t="s">
        <v>464</v>
      </c>
      <c r="K36" s="103">
        <f>SUM(K32:K35)</f>
        <v>500</v>
      </c>
      <c r="L36" s="92"/>
      <c r="M36" s="103">
        <f>SUM(M32:M35)</f>
        <v>0</v>
      </c>
      <c r="N36" s="96"/>
      <c r="O36" s="103">
        <f>SUM(O32:O35)</f>
        <v>500</v>
      </c>
      <c r="P36" s="92"/>
      <c r="Q36" s="106">
        <f>O36*12</f>
        <v>6000</v>
      </c>
    </row>
    <row r="37" spans="1:18" ht="14.25" customHeight="1">
      <c r="A37" s="89"/>
      <c r="B37" s="90"/>
      <c r="C37" s="90"/>
      <c r="D37" s="90"/>
      <c r="E37" s="90"/>
      <c r="F37" s="90"/>
      <c r="G37" s="90"/>
      <c r="H37" s="86"/>
      <c r="I37" s="90"/>
      <c r="J37" s="86"/>
      <c r="K37" s="90"/>
      <c r="L37" s="90"/>
      <c r="M37" s="90"/>
      <c r="N37" s="90"/>
      <c r="O37" s="90"/>
      <c r="P37" s="90"/>
      <c r="Q37" s="105"/>
      <c r="R37" s="70"/>
    </row>
    <row r="38" spans="1:18" s="83" customFormat="1" ht="14.25" customHeight="1">
      <c r="A38" s="1155" t="s">
        <v>407</v>
      </c>
      <c r="B38" s="1156"/>
      <c r="C38" s="1156"/>
      <c r="D38" s="1156"/>
      <c r="E38" s="1156"/>
      <c r="F38" s="1156"/>
      <c r="G38" s="1156"/>
      <c r="H38" s="1156"/>
      <c r="I38" s="104"/>
      <c r="J38" s="236" t="s">
        <v>442</v>
      </c>
      <c r="K38" s="239"/>
      <c r="L38" s="239"/>
      <c r="M38" s="239"/>
      <c r="N38" s="239"/>
      <c r="O38" s="239"/>
      <c r="P38" s="239"/>
      <c r="Q38" s="240"/>
    </row>
    <row r="39" spans="1:18" ht="14.25" customHeight="1">
      <c r="A39" s="85"/>
      <c r="B39" s="90"/>
      <c r="C39" s="90"/>
      <c r="D39" s="90"/>
      <c r="E39" s="90"/>
      <c r="F39" s="90"/>
      <c r="G39" s="90"/>
      <c r="H39" s="86"/>
      <c r="I39" s="90"/>
      <c r="J39" s="86"/>
      <c r="K39" s="90"/>
      <c r="L39" s="90"/>
      <c r="M39" s="90"/>
      <c r="N39" s="90"/>
      <c r="O39" s="90"/>
      <c r="P39" s="90"/>
      <c r="Q39" s="105"/>
      <c r="R39" s="70"/>
    </row>
    <row r="40" spans="1:18" s="70" customFormat="1" ht="14.25" customHeight="1">
      <c r="A40" s="87" t="s">
        <v>267</v>
      </c>
      <c r="B40" s="184">
        <v>150</v>
      </c>
      <c r="C40" s="92"/>
      <c r="D40" s="184"/>
      <c r="E40" s="92"/>
      <c r="F40" s="94">
        <f>B40+D40</f>
        <v>150</v>
      </c>
      <c r="G40" s="92"/>
      <c r="H40" s="93">
        <f t="shared" ref="H40:H47" si="6">F40*12</f>
        <v>1800</v>
      </c>
      <c r="I40" s="96"/>
      <c r="J40" s="97" t="s">
        <v>494</v>
      </c>
      <c r="K40" s="184">
        <v>400</v>
      </c>
      <c r="L40" s="92"/>
      <c r="M40" s="184"/>
      <c r="N40" s="96"/>
      <c r="O40" s="94">
        <f t="shared" ref="O40:O45" si="7">K40+M40</f>
        <v>400</v>
      </c>
      <c r="P40" s="92"/>
      <c r="Q40" s="100">
        <f t="shared" ref="Q40:Q46" si="8">O40*12</f>
        <v>4800</v>
      </c>
    </row>
    <row r="41" spans="1:18" s="70" customFormat="1" ht="14.25" customHeight="1">
      <c r="A41" s="87" t="s">
        <v>269</v>
      </c>
      <c r="B41" s="184"/>
      <c r="C41" s="92"/>
      <c r="D41" s="184"/>
      <c r="E41" s="92"/>
      <c r="F41" s="94">
        <f t="shared" ref="F41:F47" si="9">B41+D41</f>
        <v>0</v>
      </c>
      <c r="G41" s="92"/>
      <c r="H41" s="93">
        <f t="shared" si="6"/>
        <v>0</v>
      </c>
      <c r="I41" s="96"/>
      <c r="J41" s="97" t="s">
        <v>457</v>
      </c>
      <c r="K41" s="184"/>
      <c r="L41" s="92"/>
      <c r="M41" s="184"/>
      <c r="N41" s="96"/>
      <c r="O41" s="94">
        <f t="shared" si="7"/>
        <v>0</v>
      </c>
      <c r="P41" s="92"/>
      <c r="Q41" s="100">
        <f t="shared" si="8"/>
        <v>0</v>
      </c>
    </row>
    <row r="42" spans="1:18" s="70" customFormat="1" ht="14.25" customHeight="1">
      <c r="A42" s="87" t="s">
        <v>270</v>
      </c>
      <c r="B42" s="184"/>
      <c r="C42" s="92"/>
      <c r="D42" s="184"/>
      <c r="E42" s="92"/>
      <c r="F42" s="94">
        <f t="shared" si="9"/>
        <v>0</v>
      </c>
      <c r="G42" s="92"/>
      <c r="H42" s="93">
        <f t="shared" si="6"/>
        <v>0</v>
      </c>
      <c r="I42" s="96"/>
      <c r="J42" s="97" t="s">
        <v>459</v>
      </c>
      <c r="K42" s="184"/>
      <c r="L42" s="92"/>
      <c r="M42" s="184"/>
      <c r="N42" s="96"/>
      <c r="O42" s="94">
        <f t="shared" si="7"/>
        <v>0</v>
      </c>
      <c r="P42" s="92"/>
      <c r="Q42" s="100">
        <f t="shared" si="8"/>
        <v>0</v>
      </c>
    </row>
    <row r="43" spans="1:18" s="70" customFormat="1" ht="14.25" customHeight="1">
      <c r="A43" s="87" t="s">
        <v>273</v>
      </c>
      <c r="B43" s="184"/>
      <c r="C43" s="92"/>
      <c r="D43" s="184"/>
      <c r="E43" s="92"/>
      <c r="F43" s="94">
        <f t="shared" si="9"/>
        <v>0</v>
      </c>
      <c r="G43" s="92"/>
      <c r="H43" s="93">
        <f t="shared" si="6"/>
        <v>0</v>
      </c>
      <c r="I43" s="96"/>
      <c r="J43" s="97" t="s">
        <v>461</v>
      </c>
      <c r="K43" s="184"/>
      <c r="L43" s="92"/>
      <c r="M43" s="184"/>
      <c r="N43" s="96"/>
      <c r="O43" s="94">
        <f t="shared" si="7"/>
        <v>0</v>
      </c>
      <c r="P43" s="92"/>
      <c r="Q43" s="100">
        <f t="shared" si="8"/>
        <v>0</v>
      </c>
    </row>
    <row r="44" spans="1:18" s="70" customFormat="1" ht="14.25" customHeight="1">
      <c r="A44" s="87" t="s">
        <v>275</v>
      </c>
      <c r="B44" s="184"/>
      <c r="C44" s="92"/>
      <c r="D44" s="184"/>
      <c r="E44" s="92"/>
      <c r="F44" s="94">
        <f t="shared" si="9"/>
        <v>0</v>
      </c>
      <c r="G44" s="92"/>
      <c r="H44" s="93">
        <f t="shared" si="6"/>
        <v>0</v>
      </c>
      <c r="I44" s="96"/>
      <c r="J44" s="97" t="s">
        <v>462</v>
      </c>
      <c r="K44" s="184"/>
      <c r="L44" s="92"/>
      <c r="M44" s="184"/>
      <c r="N44" s="96"/>
      <c r="O44" s="94">
        <f t="shared" si="7"/>
        <v>0</v>
      </c>
      <c r="P44" s="92"/>
      <c r="Q44" s="100">
        <f t="shared" si="8"/>
        <v>0</v>
      </c>
    </row>
    <row r="45" spans="1:18" s="70" customFormat="1" ht="14.25" customHeight="1">
      <c r="A45" s="87" t="s">
        <v>476</v>
      </c>
      <c r="B45" s="184"/>
      <c r="C45" s="92"/>
      <c r="D45" s="184"/>
      <c r="E45" s="92"/>
      <c r="F45" s="94">
        <f t="shared" si="9"/>
        <v>0</v>
      </c>
      <c r="G45" s="92"/>
      <c r="H45" s="93">
        <f t="shared" si="6"/>
        <v>0</v>
      </c>
      <c r="I45" s="96"/>
      <c r="J45" s="97" t="s">
        <v>460</v>
      </c>
      <c r="K45" s="184"/>
      <c r="L45" s="92"/>
      <c r="M45" s="184"/>
      <c r="N45" s="96"/>
      <c r="O45" s="94">
        <f t="shared" si="7"/>
        <v>0</v>
      </c>
      <c r="P45" s="92"/>
      <c r="Q45" s="100">
        <f t="shared" si="8"/>
        <v>0</v>
      </c>
    </row>
    <row r="46" spans="1:18" s="70" customFormat="1" ht="14.25" customHeight="1" thickBot="1">
      <c r="A46" s="87" t="s">
        <v>272</v>
      </c>
      <c r="B46" s="184"/>
      <c r="C46" s="92"/>
      <c r="D46" s="184"/>
      <c r="E46" s="92"/>
      <c r="F46" s="94">
        <f t="shared" si="9"/>
        <v>0</v>
      </c>
      <c r="G46" s="92"/>
      <c r="H46" s="93">
        <f t="shared" si="6"/>
        <v>0</v>
      </c>
      <c r="I46" s="96"/>
      <c r="J46" s="98" t="s">
        <v>465</v>
      </c>
      <c r="K46" s="103">
        <f>SUM(K40:K45)</f>
        <v>400</v>
      </c>
      <c r="L46" s="92"/>
      <c r="M46" s="103">
        <f>SUM(M40:M45)</f>
        <v>0</v>
      </c>
      <c r="N46" s="96"/>
      <c r="O46" s="103">
        <f>SUM(O40:O45)</f>
        <v>400</v>
      </c>
      <c r="P46" s="92"/>
      <c r="Q46" s="106">
        <f t="shared" si="8"/>
        <v>4800</v>
      </c>
    </row>
    <row r="47" spans="1:18" s="70" customFormat="1" ht="14.25" customHeight="1">
      <c r="A47" s="87" t="s">
        <v>245</v>
      </c>
      <c r="B47" s="184"/>
      <c r="C47" s="92"/>
      <c r="D47" s="184"/>
      <c r="E47" s="92"/>
      <c r="F47" s="94">
        <f t="shared" si="9"/>
        <v>0</v>
      </c>
      <c r="G47" s="92"/>
      <c r="H47" s="93">
        <f t="shared" si="6"/>
        <v>0</v>
      </c>
      <c r="I47" s="96"/>
      <c r="J47" s="86"/>
      <c r="K47" s="90"/>
      <c r="L47" s="90"/>
      <c r="M47" s="90"/>
      <c r="N47" s="90"/>
      <c r="O47" s="90"/>
      <c r="P47" s="90"/>
      <c r="Q47" s="105"/>
      <c r="R47" s="60"/>
    </row>
    <row r="48" spans="1:18" s="70" customFormat="1" ht="14.25" customHeight="1" thickBot="1">
      <c r="A48" s="102" t="s">
        <v>276</v>
      </c>
      <c r="B48" s="103">
        <f>SUM(B40:B47)</f>
        <v>150</v>
      </c>
      <c r="C48" s="92"/>
      <c r="D48" s="103">
        <f>SUM(D40:D47)</f>
        <v>0</v>
      </c>
      <c r="E48" s="92"/>
      <c r="F48" s="103">
        <f>SUM(F40:F47)</f>
        <v>150</v>
      </c>
      <c r="G48" s="92"/>
      <c r="H48" s="103">
        <f>F48*12</f>
        <v>1800</v>
      </c>
      <c r="I48" s="96"/>
      <c r="J48" s="1156" t="s">
        <v>444</v>
      </c>
      <c r="K48" s="1156"/>
      <c r="L48" s="1156"/>
      <c r="M48" s="1156"/>
      <c r="N48" s="1156"/>
      <c r="O48" s="1156"/>
      <c r="P48" s="1156"/>
      <c r="Q48" s="1169"/>
      <c r="R48" s="60"/>
    </row>
    <row r="49" spans="1:21" s="70" customFormat="1" ht="14.25" customHeight="1">
      <c r="A49" s="89"/>
      <c r="B49" s="90"/>
      <c r="C49" s="90"/>
      <c r="D49" s="90"/>
      <c r="E49" s="90"/>
      <c r="F49" s="90"/>
      <c r="G49" s="90"/>
      <c r="H49" s="86"/>
      <c r="I49" s="96"/>
      <c r="J49" s="86"/>
      <c r="K49" s="91"/>
      <c r="L49" s="91"/>
      <c r="M49" s="91"/>
      <c r="N49" s="86"/>
      <c r="O49" s="91"/>
      <c r="P49" s="91"/>
      <c r="Q49" s="108"/>
      <c r="R49" s="60"/>
    </row>
    <row r="50" spans="1:21" s="70" customFormat="1" ht="14.25" customHeight="1">
      <c r="A50" s="1155" t="s">
        <v>477</v>
      </c>
      <c r="B50" s="1156"/>
      <c r="C50" s="1156"/>
      <c r="D50" s="1156"/>
      <c r="E50" s="1156"/>
      <c r="F50" s="1156"/>
      <c r="G50" s="1156"/>
      <c r="H50" s="1156"/>
      <c r="I50" s="96"/>
      <c r="J50" s="97" t="s">
        <v>223</v>
      </c>
      <c r="K50" s="184">
        <v>500</v>
      </c>
      <c r="L50" s="92"/>
      <c r="M50" s="184"/>
      <c r="N50" s="88"/>
      <c r="O50" s="94">
        <f>K50+M50</f>
        <v>500</v>
      </c>
      <c r="P50" s="92"/>
      <c r="Q50" s="100">
        <f>O50*12</f>
        <v>6000</v>
      </c>
      <c r="R50" s="60"/>
    </row>
    <row r="51" spans="1:21" s="70" customFormat="1" ht="14.25" customHeight="1">
      <c r="A51" s="85"/>
      <c r="B51" s="90"/>
      <c r="C51" s="90"/>
      <c r="D51" s="90"/>
      <c r="E51" s="90"/>
      <c r="F51" s="90"/>
      <c r="G51" s="90"/>
      <c r="H51" s="86"/>
      <c r="I51" s="96"/>
      <c r="J51" s="97" t="s">
        <v>225</v>
      </c>
      <c r="K51" s="184"/>
      <c r="L51" s="92"/>
      <c r="M51" s="184"/>
      <c r="N51" s="88"/>
      <c r="O51" s="94">
        <f t="shared" ref="O51:O63" si="10">K51+M51</f>
        <v>0</v>
      </c>
      <c r="P51" s="92"/>
      <c r="Q51" s="100">
        <f t="shared" ref="Q51:Q63" si="11">O51*12</f>
        <v>0</v>
      </c>
      <c r="R51" s="60"/>
    </row>
    <row r="52" spans="1:21" s="70" customFormat="1" ht="14.25" customHeight="1">
      <c r="A52" s="87" t="s">
        <v>463</v>
      </c>
      <c r="B52" s="184"/>
      <c r="C52" s="92"/>
      <c r="D52" s="184"/>
      <c r="E52" s="92"/>
      <c r="F52" s="94">
        <f>B52+D52</f>
        <v>0</v>
      </c>
      <c r="G52" s="92"/>
      <c r="H52" s="120">
        <f>F52*12</f>
        <v>0</v>
      </c>
      <c r="I52" s="96"/>
      <c r="J52" s="97" t="s">
        <v>227</v>
      </c>
      <c r="K52" s="184"/>
      <c r="L52" s="92"/>
      <c r="M52" s="184"/>
      <c r="N52" s="88"/>
      <c r="O52" s="94">
        <f t="shared" si="10"/>
        <v>0</v>
      </c>
      <c r="P52" s="92"/>
      <c r="Q52" s="100">
        <f t="shared" si="11"/>
        <v>0</v>
      </c>
      <c r="R52" s="60"/>
    </row>
    <row r="53" spans="1:21" ht="14.25" customHeight="1">
      <c r="A53" s="87" t="s">
        <v>481</v>
      </c>
      <c r="B53" s="184"/>
      <c r="C53" s="92"/>
      <c r="D53" s="184"/>
      <c r="E53" s="92"/>
      <c r="F53" s="94">
        <f t="shared" ref="F53:F61" si="12">B53+D53</f>
        <v>0</v>
      </c>
      <c r="G53" s="92"/>
      <c r="H53" s="120">
        <f t="shared" ref="H53:H61" si="13">F53*12</f>
        <v>0</v>
      </c>
      <c r="I53" s="90"/>
      <c r="J53" s="97" t="s">
        <v>229</v>
      </c>
      <c r="K53" s="184"/>
      <c r="L53" s="92"/>
      <c r="M53" s="184"/>
      <c r="N53" s="88"/>
      <c r="O53" s="94">
        <f t="shared" si="10"/>
        <v>0</v>
      </c>
      <c r="P53" s="92"/>
      <c r="Q53" s="100">
        <f t="shared" si="11"/>
        <v>0</v>
      </c>
    </row>
    <row r="54" spans="1:21" ht="14.25" customHeight="1">
      <c r="A54" s="87" t="s">
        <v>252</v>
      </c>
      <c r="B54" s="184"/>
      <c r="C54" s="92"/>
      <c r="D54" s="184"/>
      <c r="E54" s="92"/>
      <c r="F54" s="94">
        <f t="shared" si="12"/>
        <v>0</v>
      </c>
      <c r="G54" s="92"/>
      <c r="H54" s="120">
        <f t="shared" si="13"/>
        <v>0</v>
      </c>
      <c r="I54" s="109"/>
      <c r="J54" s="97" t="s">
        <v>231</v>
      </c>
      <c r="K54" s="184"/>
      <c r="L54" s="92"/>
      <c r="M54" s="184"/>
      <c r="N54" s="88"/>
      <c r="O54" s="94">
        <f t="shared" si="10"/>
        <v>0</v>
      </c>
      <c r="P54" s="92"/>
      <c r="Q54" s="100">
        <f t="shared" si="11"/>
        <v>0</v>
      </c>
    </row>
    <row r="55" spans="1:21" ht="14.25" customHeight="1">
      <c r="A55" s="87" t="s">
        <v>480</v>
      </c>
      <c r="B55" s="184"/>
      <c r="C55" s="92"/>
      <c r="D55" s="184"/>
      <c r="E55" s="92"/>
      <c r="F55" s="94">
        <f t="shared" si="12"/>
        <v>0</v>
      </c>
      <c r="G55" s="92"/>
      <c r="H55" s="120">
        <f t="shared" si="13"/>
        <v>0</v>
      </c>
      <c r="I55" s="109"/>
      <c r="J55" s="97" t="s">
        <v>234</v>
      </c>
      <c r="K55" s="184"/>
      <c r="L55" s="92"/>
      <c r="M55" s="184"/>
      <c r="N55" s="88"/>
      <c r="O55" s="94">
        <f t="shared" si="10"/>
        <v>0</v>
      </c>
      <c r="P55" s="92"/>
      <c r="Q55" s="100">
        <f t="shared" si="11"/>
        <v>0</v>
      </c>
    </row>
    <row r="56" spans="1:21" ht="14.25" customHeight="1">
      <c r="A56" s="87" t="s">
        <v>254</v>
      </c>
      <c r="B56" s="184"/>
      <c r="C56" s="92"/>
      <c r="D56" s="184"/>
      <c r="E56" s="92"/>
      <c r="F56" s="94">
        <f t="shared" si="12"/>
        <v>0</v>
      </c>
      <c r="G56" s="92"/>
      <c r="H56" s="120">
        <f t="shared" si="13"/>
        <v>0</v>
      </c>
      <c r="I56" s="109"/>
      <c r="J56" s="97" t="s">
        <v>236</v>
      </c>
      <c r="K56" s="184"/>
      <c r="L56" s="92"/>
      <c r="M56" s="184"/>
      <c r="N56" s="88"/>
      <c r="O56" s="94">
        <f t="shared" si="10"/>
        <v>0</v>
      </c>
      <c r="P56" s="92"/>
      <c r="Q56" s="100">
        <f t="shared" si="11"/>
        <v>0</v>
      </c>
    </row>
    <row r="57" spans="1:21" ht="14.25" customHeight="1">
      <c r="A57" s="87" t="s">
        <v>257</v>
      </c>
      <c r="B57" s="184"/>
      <c r="C57" s="92"/>
      <c r="D57" s="184"/>
      <c r="E57" s="92"/>
      <c r="F57" s="94">
        <f t="shared" si="12"/>
        <v>0</v>
      </c>
      <c r="G57" s="92"/>
      <c r="H57" s="120">
        <f t="shared" si="13"/>
        <v>0</v>
      </c>
      <c r="I57" s="109"/>
      <c r="J57" s="97" t="s">
        <v>238</v>
      </c>
      <c r="K57" s="184"/>
      <c r="L57" s="92"/>
      <c r="M57" s="184"/>
      <c r="N57" s="88"/>
      <c r="O57" s="94">
        <f t="shared" si="10"/>
        <v>0</v>
      </c>
      <c r="P57" s="92"/>
      <c r="Q57" s="100">
        <f t="shared" si="11"/>
        <v>0</v>
      </c>
    </row>
    <row r="58" spans="1:21" ht="14.25" customHeight="1">
      <c r="A58" s="87" t="s">
        <v>259</v>
      </c>
      <c r="B58" s="185"/>
      <c r="C58" s="92"/>
      <c r="D58" s="185"/>
      <c r="E58" s="92"/>
      <c r="F58" s="94">
        <f t="shared" si="12"/>
        <v>0</v>
      </c>
      <c r="G58" s="92"/>
      <c r="H58" s="120">
        <f t="shared" si="13"/>
        <v>0</v>
      </c>
      <c r="I58" s="109"/>
      <c r="J58" s="97" t="s">
        <v>240</v>
      </c>
      <c r="K58" s="184"/>
      <c r="L58" s="92"/>
      <c r="M58" s="184"/>
      <c r="N58" s="88"/>
      <c r="O58" s="94">
        <f t="shared" si="10"/>
        <v>0</v>
      </c>
      <c r="P58" s="92"/>
      <c r="Q58" s="100">
        <f t="shared" si="11"/>
        <v>0</v>
      </c>
    </row>
    <row r="59" spans="1:21" ht="14.25" customHeight="1">
      <c r="A59" s="87" t="s">
        <v>261</v>
      </c>
      <c r="B59" s="185"/>
      <c r="C59" s="92"/>
      <c r="D59" s="185"/>
      <c r="E59" s="92"/>
      <c r="F59" s="94">
        <f t="shared" si="12"/>
        <v>0</v>
      </c>
      <c r="G59" s="92"/>
      <c r="H59" s="120">
        <f t="shared" si="13"/>
        <v>0</v>
      </c>
      <c r="I59" s="109"/>
      <c r="J59" s="97" t="s">
        <v>242</v>
      </c>
      <c r="K59" s="184"/>
      <c r="L59" s="92"/>
      <c r="M59" s="184"/>
      <c r="N59" s="88"/>
      <c r="O59" s="94">
        <f t="shared" si="10"/>
        <v>0</v>
      </c>
      <c r="P59" s="92"/>
      <c r="Q59" s="100">
        <f t="shared" si="11"/>
        <v>0</v>
      </c>
    </row>
    <row r="60" spans="1:21" ht="14.25" customHeight="1">
      <c r="A60" s="87" t="s">
        <v>245</v>
      </c>
      <c r="B60" s="185"/>
      <c r="C60" s="92"/>
      <c r="D60" s="185"/>
      <c r="E60" s="92"/>
      <c r="F60" s="94">
        <f t="shared" si="12"/>
        <v>0</v>
      </c>
      <c r="G60" s="92"/>
      <c r="H60" s="120">
        <f t="shared" si="13"/>
        <v>0</v>
      </c>
      <c r="I60" s="109"/>
      <c r="J60" s="97" t="s">
        <v>244</v>
      </c>
      <c r="K60" s="184"/>
      <c r="L60" s="92"/>
      <c r="M60" s="184"/>
      <c r="N60" s="88"/>
      <c r="O60" s="94">
        <f t="shared" si="10"/>
        <v>0</v>
      </c>
      <c r="P60" s="92"/>
      <c r="Q60" s="100">
        <f t="shared" si="11"/>
        <v>0</v>
      </c>
    </row>
    <row r="61" spans="1:21" ht="14.25" customHeight="1">
      <c r="A61" s="101" t="s">
        <v>245</v>
      </c>
      <c r="B61" s="185"/>
      <c r="C61" s="92"/>
      <c r="D61" s="185"/>
      <c r="E61" s="92"/>
      <c r="F61" s="94">
        <f t="shared" si="12"/>
        <v>0</v>
      </c>
      <c r="G61" s="92"/>
      <c r="H61" s="120">
        <f t="shared" si="13"/>
        <v>0</v>
      </c>
      <c r="I61" s="109"/>
      <c r="J61" s="97" t="s">
        <v>246</v>
      </c>
      <c r="K61" s="184"/>
      <c r="L61" s="92"/>
      <c r="M61" s="184"/>
      <c r="N61" s="88"/>
      <c r="O61" s="94">
        <f t="shared" si="10"/>
        <v>0</v>
      </c>
      <c r="P61" s="92"/>
      <c r="Q61" s="100">
        <f t="shared" si="11"/>
        <v>0</v>
      </c>
    </row>
    <row r="62" spans="1:21" ht="14.25" customHeight="1" thickBot="1">
      <c r="A62" s="102" t="s">
        <v>466</v>
      </c>
      <c r="B62" s="103">
        <f>SUM(B52:B61)</f>
        <v>0</v>
      </c>
      <c r="C62" s="92"/>
      <c r="D62" s="103">
        <f>SUM(D52:D61)</f>
        <v>0</v>
      </c>
      <c r="E62" s="92"/>
      <c r="F62" s="103">
        <f>SUM(F52:F61)</f>
        <v>0</v>
      </c>
      <c r="G62" s="92"/>
      <c r="H62" s="103">
        <f>F62*12</f>
        <v>0</v>
      </c>
      <c r="I62" s="109"/>
      <c r="J62" s="97" t="s">
        <v>245</v>
      </c>
      <c r="K62" s="184"/>
      <c r="L62" s="92"/>
      <c r="M62" s="184"/>
      <c r="N62" s="88"/>
      <c r="O62" s="94">
        <f t="shared" si="10"/>
        <v>0</v>
      </c>
      <c r="P62" s="92"/>
      <c r="Q62" s="100">
        <f t="shared" si="11"/>
        <v>0</v>
      </c>
      <c r="T62" s="82"/>
    </row>
    <row r="63" spans="1:21" ht="14.25" customHeight="1">
      <c r="A63" s="102"/>
      <c r="B63" s="121"/>
      <c r="C63" s="92"/>
      <c r="D63" s="121"/>
      <c r="E63" s="92"/>
      <c r="F63" s="121"/>
      <c r="G63" s="92"/>
      <c r="H63" s="121"/>
      <c r="I63" s="109"/>
      <c r="J63" s="97" t="s">
        <v>245</v>
      </c>
      <c r="K63" s="184"/>
      <c r="L63" s="92"/>
      <c r="M63" s="184"/>
      <c r="N63" s="88"/>
      <c r="O63" s="94">
        <f t="shared" si="10"/>
        <v>0</v>
      </c>
      <c r="P63" s="92"/>
      <c r="Q63" s="100">
        <f t="shared" si="11"/>
        <v>0</v>
      </c>
      <c r="T63" s="82"/>
    </row>
    <row r="64" spans="1:21" ht="14.25" customHeight="1" thickBot="1">
      <c r="A64" s="1155" t="s">
        <v>475</v>
      </c>
      <c r="B64" s="1156"/>
      <c r="C64" s="1156"/>
      <c r="D64" s="1156"/>
      <c r="E64" s="1156"/>
      <c r="F64" s="1156"/>
      <c r="G64" s="1156"/>
      <c r="H64" s="1156"/>
      <c r="I64" s="109"/>
      <c r="J64" s="98" t="s">
        <v>248</v>
      </c>
      <c r="K64" s="241">
        <f>SUM(K50:K63)</f>
        <v>500</v>
      </c>
      <c r="L64" s="92"/>
      <c r="M64" s="241">
        <f>SUM(M50:M63)</f>
        <v>0</v>
      </c>
      <c r="N64" s="110"/>
      <c r="O64" s="241">
        <f>SUM(O50:O63)</f>
        <v>500</v>
      </c>
      <c r="P64" s="92"/>
      <c r="Q64" s="242">
        <f>O64*12</f>
        <v>6000</v>
      </c>
      <c r="U64" s="82"/>
    </row>
    <row r="65" spans="1:21" ht="14.25" customHeight="1">
      <c r="A65" s="102"/>
      <c r="B65" s="121"/>
      <c r="C65" s="92"/>
      <c r="D65" s="121"/>
      <c r="E65" s="92"/>
      <c r="F65" s="121"/>
      <c r="G65" s="92"/>
      <c r="H65" s="121"/>
      <c r="I65" s="109"/>
      <c r="J65" s="98"/>
      <c r="K65" s="384"/>
      <c r="L65" s="92"/>
      <c r="M65" s="384"/>
      <c r="N65" s="110"/>
      <c r="O65" s="384"/>
      <c r="P65" s="92"/>
      <c r="Q65" s="385"/>
      <c r="U65" s="82"/>
    </row>
    <row r="66" spans="1:21" ht="14.25" customHeight="1">
      <c r="A66" s="386" t="s">
        <v>487</v>
      </c>
      <c r="B66" s="184">
        <v>300</v>
      </c>
      <c r="C66" s="92"/>
      <c r="D66" s="184"/>
      <c r="E66" s="92"/>
      <c r="F66" s="94">
        <f>B66+D66</f>
        <v>300</v>
      </c>
      <c r="G66" s="92"/>
      <c r="H66" s="120">
        <f>F66*12</f>
        <v>3600</v>
      </c>
      <c r="I66" s="109"/>
      <c r="J66" s="1155" t="s">
        <v>278</v>
      </c>
      <c r="K66" s="1156"/>
      <c r="L66" s="1156"/>
      <c r="M66" s="1156"/>
      <c r="N66" s="1156"/>
      <c r="O66" s="1156"/>
      <c r="P66" s="1156"/>
      <c r="Q66" s="1169"/>
      <c r="U66" s="82"/>
    </row>
    <row r="67" spans="1:21" ht="14.25" customHeight="1">
      <c r="A67" s="386" t="s">
        <v>487</v>
      </c>
      <c r="B67" s="184"/>
      <c r="C67" s="92"/>
      <c r="D67" s="184"/>
      <c r="E67" s="92"/>
      <c r="F67" s="94">
        <f t="shared" ref="F67:F73" si="14">B67+D67</f>
        <v>0</v>
      </c>
      <c r="G67" s="92"/>
      <c r="H67" s="120">
        <f t="shared" ref="H67:H73" si="15">F67*12</f>
        <v>0</v>
      </c>
      <c r="I67" s="109"/>
      <c r="J67" s="98"/>
      <c r="K67" s="384"/>
      <c r="L67" s="92"/>
      <c r="M67" s="384"/>
      <c r="N67" s="110"/>
      <c r="O67" s="384"/>
      <c r="P67" s="92"/>
      <c r="Q67" s="385"/>
      <c r="U67" s="82"/>
    </row>
    <row r="68" spans="1:21" ht="14.25" customHeight="1">
      <c r="A68" s="101" t="s">
        <v>488</v>
      </c>
      <c r="B68" s="184"/>
      <c r="C68" s="92"/>
      <c r="D68" s="184"/>
      <c r="E68" s="92"/>
      <c r="F68" s="94">
        <f t="shared" si="14"/>
        <v>0</v>
      </c>
      <c r="G68" s="92"/>
      <c r="H68" s="120">
        <f t="shared" si="15"/>
        <v>0</v>
      </c>
      <c r="I68" s="109"/>
      <c r="J68" s="97" t="s">
        <v>502</v>
      </c>
      <c r="K68" s="184">
        <f>ROUND('Asset Worksheet'!D10/12,2)</f>
        <v>0</v>
      </c>
      <c r="L68" s="92"/>
      <c r="M68" s="184">
        <f>ROUND('Asset Worksheet'!K10/12,2)</f>
        <v>0</v>
      </c>
      <c r="N68" s="187"/>
      <c r="O68" s="94">
        <f>K68+M68</f>
        <v>0</v>
      </c>
      <c r="P68" s="92"/>
      <c r="Q68" s="100">
        <f>ROUND(O68*12,0)</f>
        <v>0</v>
      </c>
      <c r="U68" s="82"/>
    </row>
    <row r="69" spans="1:21" ht="14.25" customHeight="1">
      <c r="A69" s="386" t="s">
        <v>488</v>
      </c>
      <c r="B69" s="184"/>
      <c r="C69" s="92"/>
      <c r="D69" s="184"/>
      <c r="E69" s="92"/>
      <c r="F69" s="94">
        <f t="shared" si="14"/>
        <v>0</v>
      </c>
      <c r="G69" s="92"/>
      <c r="H69" s="120">
        <f t="shared" si="15"/>
        <v>0</v>
      </c>
      <c r="I69" s="109"/>
      <c r="J69" s="97" t="s">
        <v>503</v>
      </c>
      <c r="K69" s="184"/>
      <c r="L69" s="92"/>
      <c r="M69" s="184"/>
      <c r="N69" s="187"/>
      <c r="O69" s="94">
        <f>K69+M69</f>
        <v>0</v>
      </c>
      <c r="P69" s="92"/>
      <c r="Q69" s="100">
        <f>ROUND(O69*12,0)</f>
        <v>0</v>
      </c>
      <c r="U69" s="82"/>
    </row>
    <row r="70" spans="1:21" ht="14.25" customHeight="1">
      <c r="A70" s="386" t="s">
        <v>490</v>
      </c>
      <c r="B70" s="184"/>
      <c r="C70" s="92"/>
      <c r="D70" s="184"/>
      <c r="E70" s="92"/>
      <c r="F70" s="94">
        <f t="shared" si="14"/>
        <v>0</v>
      </c>
      <c r="G70" s="92"/>
      <c r="H70" s="120">
        <f t="shared" si="15"/>
        <v>0</v>
      </c>
      <c r="I70" s="109"/>
      <c r="J70" s="97" t="s">
        <v>504</v>
      </c>
      <c r="K70" s="184"/>
      <c r="L70" s="92"/>
      <c r="M70" s="184"/>
      <c r="N70" s="187"/>
      <c r="O70" s="94">
        <f>K70+M70</f>
        <v>0</v>
      </c>
      <c r="P70" s="92"/>
      <c r="Q70" s="100">
        <f>ROUND(O70*12,0)</f>
        <v>0</v>
      </c>
      <c r="U70" s="82"/>
    </row>
    <row r="71" spans="1:21" ht="14.25" customHeight="1">
      <c r="A71" s="386" t="s">
        <v>489</v>
      </c>
      <c r="B71" s="184"/>
      <c r="C71" s="92"/>
      <c r="D71" s="184"/>
      <c r="E71" s="92"/>
      <c r="F71" s="94">
        <f t="shared" si="14"/>
        <v>0</v>
      </c>
      <c r="G71" s="92"/>
      <c r="H71" s="120">
        <f t="shared" si="15"/>
        <v>0</v>
      </c>
      <c r="I71" s="109"/>
      <c r="J71" s="98" t="s">
        <v>468</v>
      </c>
      <c r="K71" s="120">
        <f>SUM(K68:K70)</f>
        <v>0</v>
      </c>
      <c r="L71" s="92"/>
      <c r="M71" s="120">
        <f>SUM(M68:M70)</f>
        <v>0</v>
      </c>
      <c r="N71" s="86"/>
      <c r="O71" s="120">
        <f>SUM(O68:O70)</f>
        <v>0</v>
      </c>
      <c r="P71" s="92"/>
      <c r="Q71" s="100">
        <f>SUM(Q68:Q70)</f>
        <v>0</v>
      </c>
      <c r="S71" s="82"/>
    </row>
    <row r="72" spans="1:21" ht="14.25" customHeight="1">
      <c r="A72" s="386" t="s">
        <v>245</v>
      </c>
      <c r="B72" s="184"/>
      <c r="C72" s="92"/>
      <c r="D72" s="184"/>
      <c r="E72" s="92"/>
      <c r="F72" s="94">
        <f t="shared" si="14"/>
        <v>0</v>
      </c>
      <c r="G72" s="92"/>
      <c r="H72" s="120">
        <f t="shared" si="15"/>
        <v>0</v>
      </c>
      <c r="I72" s="109"/>
      <c r="J72" s="745"/>
      <c r="K72" s="387"/>
      <c r="L72" s="122"/>
      <c r="M72" s="387"/>
      <c r="N72" s="86"/>
      <c r="O72" s="387"/>
      <c r="P72" s="122"/>
      <c r="Q72" s="388"/>
      <c r="S72" s="82"/>
    </row>
    <row r="73" spans="1:21" ht="14.25" customHeight="1">
      <c r="A73" s="386" t="s">
        <v>245</v>
      </c>
      <c r="B73" s="184"/>
      <c r="C73" s="92"/>
      <c r="D73" s="184"/>
      <c r="E73" s="92"/>
      <c r="F73" s="94">
        <f t="shared" si="14"/>
        <v>0</v>
      </c>
      <c r="G73" s="92"/>
      <c r="H73" s="120">
        <f t="shared" si="15"/>
        <v>0</v>
      </c>
      <c r="I73" s="109"/>
      <c r="J73" s="1155" t="s">
        <v>392</v>
      </c>
      <c r="K73" s="1156"/>
      <c r="L73" s="1156"/>
      <c r="M73" s="1156"/>
      <c r="N73" s="1156"/>
      <c r="O73" s="1156"/>
      <c r="P73" s="1156"/>
      <c r="Q73" s="1169"/>
    </row>
    <row r="74" spans="1:21" ht="14.25" customHeight="1">
      <c r="A74" s="102" t="s">
        <v>479</v>
      </c>
      <c r="B74" s="384">
        <f>SUM(B66:B73)</f>
        <v>300</v>
      </c>
      <c r="C74" s="92"/>
      <c r="D74" s="384">
        <f>SUM(D66:D73)</f>
        <v>0</v>
      </c>
      <c r="E74" s="92"/>
      <c r="F74" s="384">
        <f>SUM(F66:F73)</f>
        <v>300</v>
      </c>
      <c r="G74" s="92"/>
      <c r="H74" s="121">
        <f>F74*12</f>
        <v>3600</v>
      </c>
      <c r="I74" s="109"/>
      <c r="J74" s="111"/>
      <c r="K74" s="125"/>
      <c r="L74" s="126"/>
      <c r="M74" s="125"/>
      <c r="N74" s="112"/>
      <c r="O74" s="125"/>
      <c r="P74" s="126"/>
      <c r="Q74" s="127"/>
    </row>
    <row r="75" spans="1:21" ht="14.25" customHeight="1">
      <c r="A75" s="102"/>
      <c r="B75" s="121"/>
      <c r="C75" s="92"/>
      <c r="D75" s="121"/>
      <c r="E75" s="92"/>
      <c r="F75" s="121"/>
      <c r="G75" s="92"/>
      <c r="H75" s="121"/>
      <c r="I75" s="109"/>
      <c r="J75" s="126" t="s">
        <v>468</v>
      </c>
      <c r="K75" s="114">
        <f>K71</f>
        <v>0</v>
      </c>
      <c r="L75" s="115"/>
      <c r="M75" s="114">
        <f>M71</f>
        <v>0</v>
      </c>
      <c r="N75" s="113"/>
      <c r="O75" s="114">
        <f>K75+M75</f>
        <v>0</v>
      </c>
      <c r="P75" s="115"/>
      <c r="Q75" s="116">
        <f>Q71</f>
        <v>0</v>
      </c>
    </row>
    <row r="76" spans="1:21" ht="14.25" customHeight="1">
      <c r="A76" s="1155" t="s">
        <v>394</v>
      </c>
      <c r="B76" s="1156"/>
      <c r="C76" s="1156"/>
      <c r="D76" s="1156"/>
      <c r="E76" s="1156"/>
      <c r="F76" s="1156"/>
      <c r="G76" s="1156"/>
      <c r="H76" s="1156"/>
      <c r="I76" s="109"/>
      <c r="J76" s="126" t="s">
        <v>279</v>
      </c>
      <c r="K76" s="114">
        <f>SUM(B20+B36+B48+B62+B74+B78+K20+K28+K36+K46+K64)</f>
        <v>3150</v>
      </c>
      <c r="L76" s="115"/>
      <c r="M76" s="114">
        <f>SUM(D20+D36+D48+D62+D74+D78+M20+M28+M36+M46+M64)</f>
        <v>0</v>
      </c>
      <c r="N76" s="113"/>
      <c r="O76" s="114">
        <f>K76+M76</f>
        <v>3150</v>
      </c>
      <c r="P76" s="115"/>
      <c r="Q76" s="116">
        <f>O76*12</f>
        <v>37800</v>
      </c>
    </row>
    <row r="77" spans="1:21" ht="14.25" customHeight="1">
      <c r="A77" s="102"/>
      <c r="B77" s="121"/>
      <c r="C77" s="92"/>
      <c r="D77" s="121"/>
      <c r="E77" s="92"/>
      <c r="F77" s="121"/>
      <c r="G77" s="92"/>
      <c r="H77" s="121"/>
      <c r="I77" s="109"/>
      <c r="J77" s="244" t="s">
        <v>280</v>
      </c>
      <c r="K77" s="114">
        <f>K75-K76</f>
        <v>-3150</v>
      </c>
      <c r="L77" s="188"/>
      <c r="M77" s="114">
        <f>M75-M76</f>
        <v>0</v>
      </c>
      <c r="N77" s="113"/>
      <c r="O77" s="114">
        <f>K77+M77</f>
        <v>-3150</v>
      </c>
      <c r="P77" s="188"/>
      <c r="Q77" s="116">
        <f>SUM(Q75:Q76)</f>
        <v>37800</v>
      </c>
    </row>
    <row r="78" spans="1:21" ht="14.25" customHeight="1">
      <c r="A78" s="102" t="s">
        <v>486</v>
      </c>
      <c r="B78" s="184"/>
      <c r="C78" s="92"/>
      <c r="D78" s="184"/>
      <c r="E78" s="92"/>
      <c r="F78" s="94">
        <f>B78+D78</f>
        <v>0</v>
      </c>
      <c r="G78" s="92"/>
      <c r="H78" s="121">
        <f>F78*12</f>
        <v>0</v>
      </c>
      <c r="I78" s="109"/>
      <c r="J78" s="90"/>
      <c r="K78" s="90"/>
      <c r="L78" s="90"/>
      <c r="M78" s="90"/>
      <c r="N78" s="90"/>
      <c r="O78" s="90"/>
      <c r="P78" s="90"/>
      <c r="Q78" s="117"/>
    </row>
    <row r="79" spans="1:21" ht="77.25" customHeight="1" thickBot="1">
      <c r="A79" s="123"/>
      <c r="B79" s="118"/>
      <c r="C79" s="118"/>
      <c r="D79" s="118"/>
      <c r="E79" s="118"/>
      <c r="F79" s="118"/>
      <c r="G79" s="118"/>
      <c r="H79" s="118"/>
      <c r="I79" s="118"/>
      <c r="J79" s="118"/>
      <c r="K79" s="118"/>
      <c r="L79" s="118"/>
      <c r="M79" s="118"/>
      <c r="N79" s="118"/>
      <c r="O79" s="118"/>
      <c r="P79" s="118"/>
      <c r="Q79" s="119"/>
    </row>
    <row r="80" spans="1:21" ht="88.5" customHeight="1" thickBot="1">
      <c r="A80" s="1152" t="s">
        <v>219</v>
      </c>
      <c r="B80" s="1153"/>
      <c r="C80" s="1153"/>
      <c r="D80" s="1153"/>
      <c r="E80" s="1153"/>
      <c r="F80" s="1153"/>
      <c r="G80" s="1153"/>
      <c r="H80" s="1153"/>
      <c r="I80" s="1153"/>
      <c r="J80" s="1153"/>
      <c r="K80" s="1153"/>
      <c r="L80" s="1153"/>
      <c r="M80" s="1153"/>
      <c r="N80" s="1153"/>
      <c r="O80" s="1153"/>
      <c r="P80" s="1153"/>
      <c r="Q80" s="1154"/>
    </row>
    <row r="81" spans="1:17" ht="40.5" customHeight="1" thickBot="1">
      <c r="A81" s="391"/>
      <c r="B81" s="392"/>
      <c r="C81" s="392"/>
      <c r="D81" s="392"/>
      <c r="E81" s="392"/>
      <c r="F81" s="392"/>
      <c r="G81" s="392"/>
      <c r="H81" s="392"/>
      <c r="I81" s="392"/>
      <c r="J81" s="392"/>
      <c r="K81" s="392"/>
      <c r="L81" s="392"/>
      <c r="M81" s="392"/>
      <c r="N81" s="392"/>
      <c r="O81" s="392"/>
      <c r="P81" s="392"/>
      <c r="Q81" s="393"/>
    </row>
    <row r="82" spans="1:17" ht="26.25" customHeight="1">
      <c r="A82" s="89"/>
      <c r="B82" s="90"/>
      <c r="C82" s="90"/>
      <c r="D82" s="1166" t="s">
        <v>571</v>
      </c>
      <c r="E82" s="1167"/>
      <c r="F82" s="1167"/>
      <c r="G82" s="1167"/>
      <c r="H82" s="1167"/>
      <c r="I82" s="1167"/>
      <c r="J82" s="1168"/>
      <c r="K82" s="90"/>
      <c r="L82" s="90"/>
      <c r="M82" s="90"/>
      <c r="N82" s="90"/>
      <c r="O82" s="90"/>
      <c r="P82" s="90"/>
      <c r="Q82" s="117"/>
    </row>
    <row r="83" spans="1:17">
      <c r="A83" s="89"/>
      <c r="B83" s="90"/>
      <c r="C83" s="90"/>
      <c r="D83" s="89"/>
      <c r="E83" s="90"/>
      <c r="F83" s="90"/>
      <c r="G83" s="90"/>
      <c r="H83" s="90"/>
      <c r="I83" s="90"/>
      <c r="J83" s="117"/>
      <c r="K83" s="90"/>
      <c r="L83" s="90"/>
      <c r="M83" s="90"/>
      <c r="N83" s="90"/>
      <c r="O83" s="90"/>
      <c r="P83" s="90"/>
      <c r="Q83" s="117"/>
    </row>
    <row r="84" spans="1:17" ht="18">
      <c r="A84" s="89"/>
      <c r="B84" s="394"/>
      <c r="C84" s="394"/>
      <c r="D84" s="397" t="s">
        <v>495</v>
      </c>
      <c r="E84" s="394"/>
      <c r="F84" s="394"/>
      <c r="G84" s="394"/>
      <c r="H84" s="394"/>
      <c r="I84" s="394"/>
      <c r="J84" s="426">
        <f>F20+F36+F48+F62</f>
        <v>850</v>
      </c>
      <c r="K84" s="90"/>
      <c r="L84" s="90"/>
      <c r="M84" s="90"/>
      <c r="N84" s="90"/>
      <c r="O84" s="90"/>
      <c r="P84" s="90"/>
      <c r="Q84" s="117"/>
    </row>
    <row r="85" spans="1:17" ht="18">
      <c r="A85" s="89"/>
      <c r="B85" s="394"/>
      <c r="C85" s="394"/>
      <c r="D85" s="397" t="s">
        <v>478</v>
      </c>
      <c r="E85" s="394"/>
      <c r="F85" s="394"/>
      <c r="G85" s="394"/>
      <c r="H85" s="394"/>
      <c r="I85" s="394"/>
      <c r="J85" s="426">
        <f>F74</f>
        <v>300</v>
      </c>
      <c r="K85" s="90"/>
      <c r="L85" s="90"/>
      <c r="M85" s="90"/>
      <c r="N85" s="90"/>
      <c r="O85" s="90"/>
      <c r="P85" s="90"/>
      <c r="Q85" s="117"/>
    </row>
    <row r="86" spans="1:17" ht="18">
      <c r="A86" s="89"/>
      <c r="B86" s="394"/>
      <c r="C86" s="394"/>
      <c r="D86" s="397" t="s">
        <v>394</v>
      </c>
      <c r="E86" s="394"/>
      <c r="F86" s="394"/>
      <c r="G86" s="394"/>
      <c r="H86" s="394"/>
      <c r="I86" s="394"/>
      <c r="J86" s="426">
        <f>F78</f>
        <v>0</v>
      </c>
      <c r="K86" s="90"/>
      <c r="L86" s="90"/>
      <c r="M86" s="90"/>
      <c r="N86" s="90"/>
      <c r="O86" s="90"/>
      <c r="P86" s="90"/>
      <c r="Q86" s="117"/>
    </row>
    <row r="87" spans="1:17" ht="18">
      <c r="A87" s="89"/>
      <c r="B87" s="394"/>
      <c r="C87" s="394"/>
      <c r="D87" s="397" t="s">
        <v>266</v>
      </c>
      <c r="E87" s="394"/>
      <c r="F87" s="394"/>
      <c r="G87" s="394"/>
      <c r="H87" s="394"/>
      <c r="I87" s="394"/>
      <c r="J87" s="426">
        <f>O20</f>
        <v>100</v>
      </c>
      <c r="K87" s="90"/>
      <c r="L87" s="90"/>
      <c r="M87" s="90"/>
      <c r="N87" s="90"/>
      <c r="O87" s="90"/>
      <c r="P87" s="90"/>
      <c r="Q87" s="117"/>
    </row>
    <row r="88" spans="1:17" ht="18">
      <c r="A88" s="89"/>
      <c r="B88" s="394"/>
      <c r="C88" s="394"/>
      <c r="D88" s="397" t="s">
        <v>451</v>
      </c>
      <c r="E88" s="394"/>
      <c r="F88" s="394"/>
      <c r="G88" s="394"/>
      <c r="H88" s="394"/>
      <c r="I88" s="394"/>
      <c r="J88" s="426">
        <f>O28</f>
        <v>500</v>
      </c>
      <c r="K88" s="90"/>
      <c r="L88" s="90"/>
      <c r="M88" s="90"/>
      <c r="N88" s="90"/>
      <c r="O88" s="90"/>
      <c r="P88" s="90"/>
      <c r="Q88" s="117"/>
    </row>
    <row r="89" spans="1:17" ht="18">
      <c r="A89" s="89"/>
      <c r="B89" s="394"/>
      <c r="C89" s="394"/>
      <c r="D89" s="397" t="s">
        <v>443</v>
      </c>
      <c r="E89" s="394"/>
      <c r="F89" s="394"/>
      <c r="G89" s="394"/>
      <c r="H89" s="394"/>
      <c r="I89" s="394"/>
      <c r="J89" s="426">
        <f>O36</f>
        <v>500</v>
      </c>
      <c r="K89" s="90"/>
      <c r="L89" s="90"/>
      <c r="M89" s="90"/>
      <c r="N89" s="90"/>
      <c r="O89" s="90"/>
      <c r="P89" s="90"/>
      <c r="Q89" s="117"/>
    </row>
    <row r="90" spans="1:17" ht="18">
      <c r="A90" s="89"/>
      <c r="B90" s="394"/>
      <c r="C90" s="394"/>
      <c r="D90" s="397" t="s">
        <v>442</v>
      </c>
      <c r="E90" s="394"/>
      <c r="F90" s="394"/>
      <c r="G90" s="394"/>
      <c r="H90" s="394"/>
      <c r="I90" s="394"/>
      <c r="J90" s="426">
        <f>O46</f>
        <v>400</v>
      </c>
      <c r="K90" s="90"/>
      <c r="L90" s="90"/>
      <c r="M90" s="90"/>
      <c r="N90" s="90"/>
      <c r="O90" s="90"/>
      <c r="P90" s="90"/>
      <c r="Q90" s="117"/>
    </row>
    <row r="91" spans="1:17" ht="18.75" thickBot="1">
      <c r="A91" s="89"/>
      <c r="B91" s="394"/>
      <c r="C91" s="394"/>
      <c r="D91" s="421" t="s">
        <v>496</v>
      </c>
      <c r="E91" s="422"/>
      <c r="F91" s="422"/>
      <c r="G91" s="422"/>
      <c r="H91" s="422"/>
      <c r="I91" s="422"/>
      <c r="J91" s="427">
        <f>O64</f>
        <v>500</v>
      </c>
      <c r="K91" s="90"/>
      <c r="L91" s="90"/>
      <c r="M91" s="90"/>
      <c r="N91" s="90"/>
      <c r="O91" s="90"/>
      <c r="P91" s="90"/>
      <c r="Q91" s="117"/>
    </row>
    <row r="92" spans="1:17" ht="18">
      <c r="A92" s="89"/>
      <c r="B92" s="394"/>
      <c r="C92" s="394"/>
      <c r="D92" s="394"/>
      <c r="E92" s="394"/>
      <c r="F92" s="394"/>
      <c r="G92" s="394"/>
      <c r="H92" s="425" t="s">
        <v>500</v>
      </c>
      <c r="I92" s="394"/>
      <c r="J92" s="395">
        <f>SUM(J84:J91)</f>
        <v>3150</v>
      </c>
      <c r="K92" s="90"/>
      <c r="L92" s="90"/>
      <c r="M92" s="90"/>
      <c r="N92" s="90"/>
      <c r="O92" s="90"/>
      <c r="P92" s="90"/>
      <c r="Q92" s="117"/>
    </row>
    <row r="93" spans="1:17" ht="50.25" customHeight="1">
      <c r="A93" s="89"/>
      <c r="B93" s="90"/>
      <c r="C93" s="90"/>
      <c r="D93" s="90"/>
      <c r="E93" s="90"/>
      <c r="F93" s="90"/>
      <c r="G93" s="90"/>
      <c r="H93" s="90"/>
      <c r="I93" s="90"/>
      <c r="J93" s="90"/>
      <c r="K93" s="90"/>
      <c r="L93" s="90"/>
      <c r="M93" s="90"/>
      <c r="N93" s="90"/>
      <c r="O93" s="90"/>
      <c r="P93" s="90"/>
      <c r="Q93" s="117"/>
    </row>
    <row r="94" spans="1:17">
      <c r="A94" s="89"/>
      <c r="B94" s="90"/>
      <c r="C94" s="90"/>
      <c r="D94" s="90"/>
      <c r="E94" s="90"/>
      <c r="F94" s="90"/>
      <c r="G94" s="90"/>
      <c r="H94" s="90"/>
      <c r="I94" s="90"/>
      <c r="J94" s="90"/>
      <c r="K94" s="90"/>
      <c r="L94" s="90"/>
      <c r="M94" s="90"/>
      <c r="N94" s="90"/>
      <c r="O94" s="90"/>
      <c r="P94" s="90"/>
      <c r="Q94" s="117"/>
    </row>
    <row r="95" spans="1:17">
      <c r="A95" s="89"/>
      <c r="B95" s="90"/>
      <c r="C95" s="90"/>
      <c r="D95" s="90"/>
      <c r="E95" s="90"/>
      <c r="F95" s="90"/>
      <c r="G95" s="90"/>
      <c r="H95" s="90"/>
      <c r="I95" s="90"/>
      <c r="J95" s="90"/>
      <c r="K95" s="90"/>
      <c r="L95" s="90"/>
      <c r="M95" s="90"/>
      <c r="N95" s="90"/>
      <c r="O95" s="90"/>
      <c r="P95" s="90"/>
      <c r="Q95" s="117"/>
    </row>
    <row r="96" spans="1:17">
      <c r="A96" s="89"/>
      <c r="B96" s="90"/>
      <c r="C96" s="90"/>
      <c r="D96" s="90"/>
      <c r="E96" s="90"/>
      <c r="F96" s="90"/>
      <c r="G96" s="90"/>
      <c r="H96" s="90"/>
      <c r="I96" s="90"/>
      <c r="J96" s="90"/>
      <c r="K96" s="90"/>
      <c r="L96" s="90"/>
      <c r="M96" s="90"/>
      <c r="N96" s="90"/>
      <c r="O96" s="90"/>
      <c r="P96" s="90"/>
      <c r="Q96" s="117"/>
    </row>
    <row r="97" spans="1:17">
      <c r="A97" s="89"/>
      <c r="B97" s="90"/>
      <c r="C97" s="90"/>
      <c r="D97" s="90"/>
      <c r="E97" s="90"/>
      <c r="F97" s="90"/>
      <c r="G97" s="90"/>
      <c r="H97" s="90"/>
      <c r="I97" s="90"/>
      <c r="J97" s="90"/>
      <c r="K97" s="90"/>
      <c r="L97" s="90"/>
      <c r="M97" s="90"/>
      <c r="N97" s="90"/>
      <c r="O97" s="90"/>
      <c r="P97" s="90"/>
      <c r="Q97" s="117"/>
    </row>
    <row r="98" spans="1:17">
      <c r="A98" s="396"/>
      <c r="B98" s="90"/>
      <c r="C98" s="90"/>
      <c r="D98" s="90"/>
      <c r="E98" s="90"/>
      <c r="F98" s="90"/>
      <c r="G98" s="90"/>
      <c r="H98" s="90"/>
      <c r="I98" s="90"/>
      <c r="J98" s="90"/>
      <c r="K98" s="90"/>
      <c r="L98" s="90"/>
      <c r="M98" s="90"/>
      <c r="N98" s="90"/>
      <c r="O98" s="90"/>
      <c r="P98" s="90"/>
      <c r="Q98" s="117"/>
    </row>
    <row r="99" spans="1:17">
      <c r="A99" s="89"/>
      <c r="B99" s="90"/>
      <c r="C99" s="90"/>
      <c r="D99" s="90"/>
      <c r="E99" s="90"/>
      <c r="F99" s="90"/>
      <c r="G99" s="90"/>
      <c r="H99" s="90"/>
      <c r="I99" s="90"/>
      <c r="J99" s="90"/>
      <c r="K99" s="90"/>
      <c r="L99" s="90"/>
      <c r="M99" s="90"/>
      <c r="N99" s="90"/>
      <c r="O99" s="90"/>
      <c r="P99" s="90"/>
      <c r="Q99" s="117"/>
    </row>
    <row r="100" spans="1:17">
      <c r="A100" s="89"/>
      <c r="B100" s="90"/>
      <c r="C100" s="90"/>
      <c r="D100" s="90"/>
      <c r="E100" s="90"/>
      <c r="F100" s="90"/>
      <c r="G100" s="90"/>
      <c r="H100" s="90"/>
      <c r="I100" s="90"/>
      <c r="J100" s="90"/>
      <c r="K100" s="90"/>
      <c r="L100" s="90"/>
      <c r="M100" s="90"/>
      <c r="N100" s="90"/>
      <c r="O100" s="90"/>
      <c r="P100" s="90"/>
      <c r="Q100" s="117"/>
    </row>
    <row r="101" spans="1:17">
      <c r="A101" s="89"/>
      <c r="B101" s="90"/>
      <c r="C101" s="90"/>
      <c r="D101" s="90"/>
      <c r="E101" s="90"/>
      <c r="F101" s="90"/>
      <c r="G101" s="90"/>
      <c r="H101" s="90"/>
      <c r="I101" s="90"/>
      <c r="J101" s="90"/>
      <c r="K101" s="90"/>
      <c r="L101" s="90"/>
      <c r="M101" s="90"/>
      <c r="N101" s="90"/>
      <c r="O101" s="90"/>
      <c r="P101" s="90"/>
      <c r="Q101" s="117"/>
    </row>
    <row r="102" spans="1:17">
      <c r="A102" s="89"/>
      <c r="B102" s="90"/>
      <c r="C102" s="90"/>
      <c r="D102" s="90"/>
      <c r="E102" s="90"/>
      <c r="F102" s="90"/>
      <c r="G102" s="90"/>
      <c r="H102" s="90"/>
      <c r="I102" s="90"/>
      <c r="J102" s="90"/>
      <c r="K102" s="90"/>
      <c r="L102" s="90"/>
      <c r="M102" s="90"/>
      <c r="N102" s="90"/>
      <c r="O102" s="90"/>
      <c r="P102" s="90"/>
      <c r="Q102" s="117"/>
    </row>
    <row r="103" spans="1:17">
      <c r="A103" s="89"/>
      <c r="B103" s="90"/>
      <c r="C103" s="90"/>
      <c r="D103" s="90"/>
      <c r="E103" s="90"/>
      <c r="F103" s="90"/>
      <c r="G103" s="90"/>
      <c r="H103" s="90"/>
      <c r="I103" s="90"/>
      <c r="J103" s="90"/>
      <c r="K103" s="90"/>
      <c r="L103" s="90"/>
      <c r="M103" s="90"/>
      <c r="N103" s="90"/>
      <c r="O103" s="90"/>
      <c r="P103" s="90"/>
      <c r="Q103" s="117"/>
    </row>
    <row r="104" spans="1:17">
      <c r="A104" s="89"/>
      <c r="B104" s="90"/>
      <c r="C104" s="90"/>
      <c r="D104" s="90"/>
      <c r="E104" s="90"/>
      <c r="F104" s="90"/>
      <c r="G104" s="90"/>
      <c r="H104" s="90"/>
      <c r="I104" s="90"/>
      <c r="J104" s="90"/>
      <c r="K104" s="90"/>
      <c r="L104" s="90"/>
      <c r="M104" s="90"/>
      <c r="N104" s="90"/>
      <c r="O104" s="90"/>
      <c r="P104" s="90"/>
      <c r="Q104" s="117"/>
    </row>
    <row r="105" spans="1:17">
      <c r="A105" s="89"/>
      <c r="B105" s="90"/>
      <c r="C105" s="90"/>
      <c r="D105" s="90"/>
      <c r="E105" s="90"/>
      <c r="F105" s="90"/>
      <c r="G105" s="90"/>
      <c r="H105" s="90"/>
      <c r="I105" s="90"/>
      <c r="J105" s="90"/>
      <c r="K105" s="90"/>
      <c r="L105" s="90"/>
      <c r="M105" s="90"/>
      <c r="N105" s="90"/>
      <c r="O105" s="90"/>
      <c r="P105" s="90"/>
      <c r="Q105" s="117"/>
    </row>
    <row r="106" spans="1:17">
      <c r="A106" s="89"/>
      <c r="B106" s="90"/>
      <c r="C106" s="90"/>
      <c r="D106" s="90"/>
      <c r="E106" s="90"/>
      <c r="F106" s="90"/>
      <c r="G106" s="90"/>
      <c r="H106" s="90"/>
      <c r="I106" s="90"/>
      <c r="J106" s="90"/>
      <c r="K106" s="90"/>
      <c r="L106" s="90"/>
      <c r="M106" s="90"/>
      <c r="N106" s="90"/>
      <c r="O106" s="90"/>
      <c r="P106" s="90"/>
      <c r="Q106" s="117"/>
    </row>
    <row r="107" spans="1:17">
      <c r="A107" s="89"/>
      <c r="B107" s="90"/>
      <c r="C107" s="90"/>
      <c r="D107" s="90"/>
      <c r="E107" s="90"/>
      <c r="F107" s="90"/>
      <c r="G107" s="90"/>
      <c r="H107" s="90"/>
      <c r="I107" s="90"/>
      <c r="J107" s="90"/>
      <c r="K107" s="90"/>
      <c r="L107" s="90"/>
      <c r="M107" s="90"/>
      <c r="N107" s="90"/>
      <c r="O107" s="90"/>
      <c r="P107" s="90"/>
      <c r="Q107" s="117"/>
    </row>
    <row r="108" spans="1:17">
      <c r="A108" s="89"/>
      <c r="B108" s="90"/>
      <c r="C108" s="90"/>
      <c r="D108" s="90"/>
      <c r="E108" s="90"/>
      <c r="F108" s="90"/>
      <c r="G108" s="90"/>
      <c r="H108" s="90"/>
      <c r="I108" s="90"/>
      <c r="J108" s="90"/>
      <c r="K108" s="90"/>
      <c r="L108" s="90"/>
      <c r="M108" s="90"/>
      <c r="N108" s="90"/>
      <c r="O108" s="90"/>
      <c r="P108" s="90"/>
      <c r="Q108" s="117"/>
    </row>
    <row r="109" spans="1:17">
      <c r="A109" s="89"/>
      <c r="B109" s="90"/>
      <c r="C109" s="90"/>
      <c r="D109" s="90"/>
      <c r="E109" s="90"/>
      <c r="F109" s="90"/>
      <c r="G109" s="90"/>
      <c r="H109" s="90"/>
      <c r="I109" s="90"/>
      <c r="J109" s="90"/>
      <c r="K109" s="90"/>
      <c r="L109" s="90"/>
      <c r="M109" s="90"/>
      <c r="N109" s="90"/>
      <c r="O109" s="90"/>
      <c r="P109" s="90"/>
      <c r="Q109" s="117"/>
    </row>
    <row r="110" spans="1:17">
      <c r="A110" s="89"/>
      <c r="B110" s="90"/>
      <c r="C110" s="90"/>
      <c r="D110" s="90"/>
      <c r="E110" s="90"/>
      <c r="F110" s="90"/>
      <c r="G110" s="90"/>
      <c r="H110" s="90"/>
      <c r="I110" s="90"/>
      <c r="J110" s="90"/>
      <c r="K110" s="90"/>
      <c r="L110" s="90"/>
      <c r="M110" s="90"/>
      <c r="N110" s="90"/>
      <c r="O110" s="90"/>
      <c r="P110" s="90"/>
      <c r="Q110" s="117"/>
    </row>
    <row r="111" spans="1:17">
      <c r="A111" s="89"/>
      <c r="B111" s="90"/>
      <c r="C111" s="90"/>
      <c r="D111" s="90"/>
      <c r="E111" s="90"/>
      <c r="F111" s="90"/>
      <c r="G111" s="90"/>
      <c r="H111" s="90"/>
      <c r="I111" s="90"/>
      <c r="J111" s="90"/>
      <c r="K111" s="90"/>
      <c r="L111" s="90"/>
      <c r="M111" s="90"/>
      <c r="N111" s="90"/>
      <c r="O111" s="90"/>
      <c r="P111" s="90"/>
      <c r="Q111" s="117"/>
    </row>
    <row r="112" spans="1:17">
      <c r="A112" s="89"/>
      <c r="B112" s="90"/>
      <c r="C112" s="90"/>
      <c r="D112" s="90"/>
      <c r="E112" s="90"/>
      <c r="F112" s="90"/>
      <c r="G112" s="90"/>
      <c r="H112" s="90"/>
      <c r="I112" s="90"/>
      <c r="J112" s="90"/>
      <c r="K112" s="90"/>
      <c r="L112" s="90"/>
      <c r="M112" s="90"/>
      <c r="N112" s="90"/>
      <c r="O112" s="90"/>
      <c r="P112" s="90"/>
      <c r="Q112" s="117"/>
    </row>
    <row r="113" spans="1:17">
      <c r="A113" s="89"/>
      <c r="B113" s="90"/>
      <c r="C113" s="90"/>
      <c r="D113" s="90"/>
      <c r="E113" s="90"/>
      <c r="F113" s="90"/>
      <c r="G113" s="90"/>
      <c r="H113" s="90"/>
      <c r="I113" s="90"/>
      <c r="J113" s="90"/>
      <c r="K113" s="90"/>
      <c r="L113" s="90"/>
      <c r="M113" s="90"/>
      <c r="N113" s="90"/>
      <c r="O113" s="90"/>
      <c r="P113" s="90"/>
      <c r="Q113" s="117"/>
    </row>
    <row r="114" spans="1:17">
      <c r="A114" s="89"/>
      <c r="B114" s="90"/>
      <c r="C114" s="90"/>
      <c r="D114" s="90"/>
      <c r="E114" s="90"/>
      <c r="F114" s="90"/>
      <c r="G114" s="90"/>
      <c r="H114" s="90"/>
      <c r="I114" s="90"/>
      <c r="J114" s="90"/>
      <c r="K114" s="90"/>
      <c r="L114" s="90"/>
      <c r="M114" s="90"/>
      <c r="N114" s="90"/>
      <c r="O114" s="90"/>
      <c r="P114" s="90"/>
      <c r="Q114" s="117"/>
    </row>
    <row r="115" spans="1:17">
      <c r="A115" s="89"/>
      <c r="B115" s="90"/>
      <c r="C115" s="90"/>
      <c r="D115" s="90"/>
      <c r="E115" s="90"/>
      <c r="F115" s="90"/>
      <c r="G115" s="90"/>
      <c r="H115" s="90"/>
      <c r="I115" s="90"/>
      <c r="J115" s="90"/>
      <c r="K115" s="90"/>
      <c r="L115" s="90"/>
      <c r="M115" s="90"/>
      <c r="N115" s="90"/>
      <c r="O115" s="90"/>
      <c r="P115" s="90"/>
      <c r="Q115" s="117"/>
    </row>
    <row r="116" spans="1:17">
      <c r="A116" s="89"/>
      <c r="B116" s="90"/>
      <c r="C116" s="90"/>
      <c r="D116" s="90"/>
      <c r="E116" s="90"/>
      <c r="F116" s="90"/>
      <c r="G116" s="90"/>
      <c r="H116" s="90"/>
      <c r="I116" s="90"/>
      <c r="J116" s="90"/>
      <c r="K116" s="90"/>
      <c r="L116" s="90"/>
      <c r="M116" s="90"/>
      <c r="N116" s="90"/>
      <c r="O116" s="90"/>
      <c r="P116" s="90"/>
      <c r="Q116" s="117"/>
    </row>
    <row r="117" spans="1:17">
      <c r="A117" s="89"/>
      <c r="B117" s="90"/>
      <c r="C117" s="90"/>
      <c r="D117" s="90"/>
      <c r="E117" s="90"/>
      <c r="F117" s="90"/>
      <c r="G117" s="90"/>
      <c r="H117" s="90"/>
      <c r="I117" s="90"/>
      <c r="J117" s="90"/>
      <c r="K117" s="90"/>
      <c r="L117" s="90"/>
      <c r="M117" s="90"/>
      <c r="N117" s="90"/>
      <c r="O117" s="90"/>
      <c r="P117" s="90"/>
      <c r="Q117" s="117"/>
    </row>
    <row r="118" spans="1:17" ht="47.25" customHeight="1" thickBot="1">
      <c r="A118" s="89"/>
      <c r="B118" s="90"/>
      <c r="C118" s="90"/>
      <c r="D118" s="90"/>
      <c r="E118" s="90"/>
      <c r="F118" s="90"/>
      <c r="G118" s="90"/>
      <c r="H118" s="90"/>
      <c r="I118" s="90"/>
      <c r="J118" s="90"/>
      <c r="K118" s="90"/>
      <c r="L118" s="90"/>
      <c r="M118" s="90"/>
      <c r="N118" s="90"/>
      <c r="O118" s="90"/>
      <c r="P118" s="90"/>
      <c r="Q118" s="117"/>
    </row>
    <row r="119" spans="1:17" ht="25.5">
      <c r="A119" s="89"/>
      <c r="B119" s="90"/>
      <c r="C119" s="90"/>
      <c r="D119" s="90"/>
      <c r="E119" s="90"/>
      <c r="F119" s="1166" t="s">
        <v>570</v>
      </c>
      <c r="G119" s="1167"/>
      <c r="H119" s="1167"/>
      <c r="I119" s="1167"/>
      <c r="J119" s="1168"/>
      <c r="K119" s="90"/>
      <c r="L119" s="90"/>
      <c r="M119" s="90"/>
      <c r="N119" s="90"/>
      <c r="O119" s="90"/>
      <c r="P119" s="90"/>
      <c r="Q119" s="117"/>
    </row>
    <row r="120" spans="1:17">
      <c r="A120" s="89"/>
      <c r="B120" s="90"/>
      <c r="C120" s="90"/>
      <c r="D120" s="90"/>
      <c r="E120" s="90"/>
      <c r="F120" s="89"/>
      <c r="G120" s="90"/>
      <c r="H120" s="90"/>
      <c r="I120" s="90"/>
      <c r="J120" s="117"/>
      <c r="K120" s="90"/>
      <c r="L120" s="90"/>
      <c r="M120" s="90"/>
      <c r="N120" s="90"/>
      <c r="O120" s="90"/>
      <c r="P120" s="90"/>
      <c r="Q120" s="117"/>
    </row>
    <row r="121" spans="1:17" ht="18">
      <c r="A121" s="89"/>
      <c r="B121" s="394"/>
      <c r="C121" s="394"/>
      <c r="D121" s="394"/>
      <c r="E121" s="394"/>
      <c r="F121" s="397" t="s">
        <v>495</v>
      </c>
      <c r="G121" s="394"/>
      <c r="H121" s="394"/>
      <c r="I121" s="394"/>
      <c r="J121" s="420">
        <v>0.3</v>
      </c>
      <c r="K121" s="90"/>
      <c r="L121" s="90"/>
      <c r="M121" s="90"/>
      <c r="N121" s="90"/>
      <c r="O121" s="90"/>
      <c r="P121" s="90"/>
      <c r="Q121" s="117"/>
    </row>
    <row r="122" spans="1:17" ht="18">
      <c r="A122" s="89"/>
      <c r="B122" s="394"/>
      <c r="C122" s="394"/>
      <c r="D122" s="394"/>
      <c r="E122" s="394"/>
      <c r="F122" s="397" t="s">
        <v>478</v>
      </c>
      <c r="G122" s="394"/>
      <c r="H122" s="394"/>
      <c r="I122" s="394"/>
      <c r="J122" s="420">
        <v>0</v>
      </c>
      <c r="K122" s="90"/>
      <c r="L122" s="90"/>
      <c r="M122" s="90"/>
      <c r="N122" s="90"/>
      <c r="O122" s="90"/>
      <c r="P122" s="90"/>
      <c r="Q122" s="117"/>
    </row>
    <row r="123" spans="1:17" ht="18">
      <c r="A123" s="89"/>
      <c r="B123" s="394"/>
      <c r="C123" s="394"/>
      <c r="D123" s="394"/>
      <c r="E123" s="394"/>
      <c r="F123" s="397" t="s">
        <v>394</v>
      </c>
      <c r="G123" s="394"/>
      <c r="H123" s="394"/>
      <c r="I123" s="394"/>
      <c r="J123" s="420">
        <v>0.2</v>
      </c>
      <c r="K123" s="90"/>
      <c r="L123" s="90"/>
      <c r="M123" s="90"/>
      <c r="N123" s="90"/>
      <c r="O123" s="90"/>
      <c r="P123" s="90"/>
      <c r="Q123" s="117"/>
    </row>
    <row r="124" spans="1:17" ht="18">
      <c r="A124" s="89"/>
      <c r="B124" s="394"/>
      <c r="C124" s="394"/>
      <c r="D124" s="394"/>
      <c r="E124" s="394"/>
      <c r="F124" s="397" t="s">
        <v>266</v>
      </c>
      <c r="G124" s="394"/>
      <c r="H124" s="394"/>
      <c r="I124" s="394"/>
      <c r="J124" s="420">
        <v>0.1</v>
      </c>
      <c r="K124" s="90"/>
      <c r="L124" s="90"/>
      <c r="M124" s="90"/>
      <c r="N124" s="90"/>
      <c r="O124" s="90"/>
      <c r="P124" s="90"/>
      <c r="Q124" s="117"/>
    </row>
    <row r="125" spans="1:17" ht="18">
      <c r="A125" s="89"/>
      <c r="B125" s="394"/>
      <c r="C125" s="394"/>
      <c r="D125" s="394"/>
      <c r="E125" s="394"/>
      <c r="F125" s="397" t="s">
        <v>451</v>
      </c>
      <c r="G125" s="394"/>
      <c r="H125" s="394"/>
      <c r="I125" s="394"/>
      <c r="J125" s="420">
        <v>0.1</v>
      </c>
      <c r="K125" s="90"/>
      <c r="L125" s="90"/>
      <c r="M125" s="90"/>
      <c r="N125" s="90"/>
      <c r="O125" s="90"/>
      <c r="P125" s="90"/>
      <c r="Q125" s="117"/>
    </row>
    <row r="126" spans="1:17" ht="18">
      <c r="A126" s="89"/>
      <c r="B126" s="394"/>
      <c r="C126" s="394"/>
      <c r="D126" s="394"/>
      <c r="E126" s="394"/>
      <c r="F126" s="397" t="s">
        <v>443</v>
      </c>
      <c r="G126" s="394"/>
      <c r="H126" s="394"/>
      <c r="I126" s="394"/>
      <c r="J126" s="420">
        <v>0.1</v>
      </c>
      <c r="K126" s="90"/>
      <c r="L126" s="90"/>
      <c r="M126" s="90"/>
      <c r="N126" s="90"/>
      <c r="O126" s="90"/>
      <c r="P126" s="90"/>
      <c r="Q126" s="117"/>
    </row>
    <row r="127" spans="1:17" ht="18">
      <c r="A127" s="89"/>
      <c r="B127" s="394"/>
      <c r="C127" s="394"/>
      <c r="D127" s="394"/>
      <c r="E127" s="394"/>
      <c r="F127" s="397" t="s">
        <v>442</v>
      </c>
      <c r="G127" s="394"/>
      <c r="H127" s="394"/>
      <c r="I127" s="394"/>
      <c r="J127" s="420">
        <v>0.1</v>
      </c>
      <c r="K127" s="90"/>
      <c r="L127" s="90"/>
      <c r="M127" s="90"/>
      <c r="N127" s="90"/>
      <c r="O127" s="90"/>
      <c r="P127" s="90"/>
      <c r="Q127" s="117"/>
    </row>
    <row r="128" spans="1:17" ht="18.75" thickBot="1">
      <c r="A128" s="89"/>
      <c r="B128" s="394"/>
      <c r="C128" s="394"/>
      <c r="D128" s="394"/>
      <c r="E128" s="394"/>
      <c r="F128" s="421" t="s">
        <v>496</v>
      </c>
      <c r="G128" s="422"/>
      <c r="H128" s="422"/>
      <c r="I128" s="422"/>
      <c r="J128" s="423">
        <v>0.1</v>
      </c>
      <c r="K128" s="90"/>
      <c r="L128" s="90"/>
      <c r="M128" s="90"/>
      <c r="N128" s="90"/>
      <c r="O128" s="90"/>
      <c r="P128" s="90"/>
      <c r="Q128" s="117"/>
    </row>
    <row r="129" spans="1:17" ht="18">
      <c r="A129" s="89"/>
      <c r="B129" s="394"/>
      <c r="C129" s="394"/>
      <c r="D129" s="394"/>
      <c r="E129" s="394"/>
      <c r="F129" s="394"/>
      <c r="G129" s="394"/>
      <c r="H129" s="425" t="s">
        <v>500</v>
      </c>
      <c r="I129" s="394"/>
      <c r="J129" s="398">
        <f>SUM(J121:J128)</f>
        <v>0.99999999999999989</v>
      </c>
      <c r="K129" s="90"/>
      <c r="L129" s="90"/>
      <c r="M129" s="90"/>
      <c r="N129" s="90"/>
      <c r="O129" s="90"/>
      <c r="P129" s="90"/>
      <c r="Q129" s="117"/>
    </row>
    <row r="130" spans="1:17">
      <c r="A130" s="89"/>
      <c r="B130" s="90"/>
      <c r="C130" s="90"/>
      <c r="D130" s="90"/>
      <c r="E130" s="90"/>
      <c r="F130" s="90"/>
      <c r="G130" s="90"/>
      <c r="H130" s="90"/>
      <c r="I130" s="90"/>
      <c r="J130" s="90"/>
      <c r="K130" s="90"/>
      <c r="L130" s="90"/>
      <c r="M130" s="90"/>
      <c r="N130" s="90"/>
      <c r="O130" s="90"/>
      <c r="P130" s="90"/>
      <c r="Q130" s="117"/>
    </row>
    <row r="131" spans="1:17">
      <c r="A131" s="89"/>
      <c r="B131" s="90"/>
      <c r="C131" s="90"/>
      <c r="D131" s="90"/>
      <c r="E131" s="90"/>
      <c r="F131" s="90"/>
      <c r="G131" s="90"/>
      <c r="H131" s="90"/>
      <c r="I131" s="90"/>
      <c r="J131" s="90"/>
      <c r="K131" s="90"/>
      <c r="L131" s="90"/>
      <c r="M131" s="90"/>
      <c r="N131" s="90"/>
      <c r="O131" s="90"/>
      <c r="P131" s="90"/>
      <c r="Q131" s="117"/>
    </row>
    <row r="132" spans="1:17">
      <c r="A132" s="89"/>
      <c r="B132" s="90"/>
      <c r="C132" s="90"/>
      <c r="D132" s="90"/>
      <c r="E132" s="90"/>
      <c r="F132" s="90"/>
      <c r="G132" s="90"/>
      <c r="H132" s="90"/>
      <c r="I132" s="90"/>
      <c r="J132" s="90"/>
      <c r="K132" s="90"/>
      <c r="L132" s="90"/>
      <c r="M132" s="90"/>
      <c r="N132" s="90"/>
      <c r="O132" s="90"/>
      <c r="P132" s="90"/>
      <c r="Q132" s="117"/>
    </row>
    <row r="133" spans="1:17">
      <c r="A133" s="89"/>
      <c r="B133" s="90"/>
      <c r="C133" s="90"/>
      <c r="D133" s="90"/>
      <c r="E133" s="90"/>
      <c r="F133" s="90"/>
      <c r="G133" s="90"/>
      <c r="H133" s="90"/>
      <c r="I133" s="90"/>
      <c r="J133" s="90"/>
      <c r="K133" s="90"/>
      <c r="L133" s="90"/>
      <c r="M133" s="90"/>
      <c r="N133" s="90"/>
      <c r="O133" s="90"/>
      <c r="P133" s="90"/>
      <c r="Q133" s="117"/>
    </row>
    <row r="134" spans="1:17">
      <c r="A134" s="89"/>
      <c r="B134" s="90"/>
      <c r="C134" s="90"/>
      <c r="D134" s="90"/>
      <c r="E134" s="90"/>
      <c r="F134" s="90"/>
      <c r="G134" s="90"/>
      <c r="H134" s="90"/>
      <c r="I134" s="90"/>
      <c r="J134" s="90"/>
      <c r="K134" s="90"/>
      <c r="L134" s="90"/>
      <c r="M134" s="90"/>
      <c r="N134" s="90"/>
      <c r="O134" s="90"/>
      <c r="P134" s="90"/>
      <c r="Q134" s="117"/>
    </row>
    <row r="135" spans="1:17">
      <c r="A135" s="89"/>
      <c r="B135" s="90"/>
      <c r="C135" s="90"/>
      <c r="D135" s="90"/>
      <c r="E135" s="90"/>
      <c r="F135" s="90"/>
      <c r="G135" s="90"/>
      <c r="H135" s="90"/>
      <c r="I135" s="90"/>
      <c r="J135" s="90"/>
      <c r="K135" s="90"/>
      <c r="L135" s="90"/>
      <c r="M135" s="90"/>
      <c r="N135" s="90"/>
      <c r="O135" s="90"/>
      <c r="P135" s="90"/>
      <c r="Q135" s="117"/>
    </row>
    <row r="136" spans="1:17">
      <c r="A136" s="89"/>
      <c r="B136" s="90"/>
      <c r="C136" s="90"/>
      <c r="D136" s="90"/>
      <c r="E136" s="90"/>
      <c r="F136" s="90"/>
      <c r="G136" s="90"/>
      <c r="H136" s="90"/>
      <c r="I136" s="90"/>
      <c r="J136" s="90"/>
      <c r="K136" s="90"/>
      <c r="L136" s="90"/>
      <c r="M136" s="90"/>
      <c r="N136" s="90"/>
      <c r="O136" s="90"/>
      <c r="P136" s="90"/>
      <c r="Q136" s="117"/>
    </row>
    <row r="137" spans="1:17">
      <c r="A137" s="89"/>
      <c r="B137" s="90"/>
      <c r="C137" s="90"/>
      <c r="D137" s="90"/>
      <c r="E137" s="90"/>
      <c r="F137" s="90"/>
      <c r="G137" s="90"/>
      <c r="H137" s="90"/>
      <c r="I137" s="90"/>
      <c r="J137" s="90"/>
      <c r="K137" s="90"/>
      <c r="L137" s="90"/>
      <c r="M137" s="90"/>
      <c r="N137" s="90"/>
      <c r="O137" s="90"/>
      <c r="P137" s="90"/>
      <c r="Q137" s="117"/>
    </row>
    <row r="138" spans="1:17">
      <c r="A138" s="89"/>
      <c r="B138" s="90"/>
      <c r="C138" s="90"/>
      <c r="D138" s="90"/>
      <c r="E138" s="90"/>
      <c r="F138" s="90"/>
      <c r="G138" s="90"/>
      <c r="H138" s="90"/>
      <c r="I138" s="90"/>
      <c r="J138" s="90"/>
      <c r="K138" s="90"/>
      <c r="L138" s="90"/>
      <c r="M138" s="90"/>
      <c r="N138" s="90"/>
      <c r="O138" s="90"/>
      <c r="P138" s="90"/>
      <c r="Q138" s="117"/>
    </row>
    <row r="139" spans="1:17">
      <c r="A139" s="89"/>
      <c r="B139" s="90"/>
      <c r="C139" s="90"/>
      <c r="D139" s="90"/>
      <c r="E139" s="90"/>
      <c r="F139" s="90"/>
      <c r="G139" s="90"/>
      <c r="H139" s="90"/>
      <c r="I139" s="90"/>
      <c r="J139" s="90"/>
      <c r="K139" s="90"/>
      <c r="L139" s="90"/>
      <c r="M139" s="90"/>
      <c r="N139" s="90"/>
      <c r="O139" s="90"/>
      <c r="P139" s="90"/>
      <c r="Q139" s="117"/>
    </row>
    <row r="140" spans="1:17">
      <c r="A140" s="89"/>
      <c r="B140" s="90"/>
      <c r="C140" s="90"/>
      <c r="D140" s="90"/>
      <c r="E140" s="90"/>
      <c r="F140" s="90"/>
      <c r="G140" s="90"/>
      <c r="H140" s="90"/>
      <c r="I140" s="90"/>
      <c r="J140" s="90"/>
      <c r="K140" s="90"/>
      <c r="L140" s="90"/>
      <c r="M140" s="90"/>
      <c r="N140" s="90"/>
      <c r="O140" s="90"/>
      <c r="P140" s="90"/>
      <c r="Q140" s="117"/>
    </row>
    <row r="141" spans="1:17">
      <c r="A141" s="89"/>
      <c r="B141" s="90"/>
      <c r="C141" s="90"/>
      <c r="D141" s="90"/>
      <c r="E141" s="90"/>
      <c r="F141" s="90"/>
      <c r="G141" s="90"/>
      <c r="H141" s="90"/>
      <c r="I141" s="90"/>
      <c r="J141" s="90"/>
      <c r="K141" s="90"/>
      <c r="L141" s="90"/>
      <c r="M141" s="90"/>
      <c r="N141" s="90"/>
      <c r="O141" s="90"/>
      <c r="P141" s="90"/>
      <c r="Q141" s="117"/>
    </row>
    <row r="142" spans="1:17">
      <c r="A142" s="89"/>
      <c r="B142" s="90"/>
      <c r="C142" s="90"/>
      <c r="D142" s="90"/>
      <c r="E142" s="90"/>
      <c r="F142" s="90"/>
      <c r="G142" s="90"/>
      <c r="H142" s="90"/>
      <c r="I142" s="90"/>
      <c r="J142" s="90"/>
      <c r="K142" s="90"/>
      <c r="L142" s="90"/>
      <c r="M142" s="90"/>
      <c r="N142" s="90"/>
      <c r="O142" s="90"/>
      <c r="P142" s="90"/>
      <c r="Q142" s="117"/>
    </row>
    <row r="143" spans="1:17">
      <c r="A143" s="89"/>
      <c r="B143" s="90"/>
      <c r="C143" s="90"/>
      <c r="D143" s="90"/>
      <c r="E143" s="90"/>
      <c r="F143" s="90"/>
      <c r="G143" s="90"/>
      <c r="H143" s="90"/>
      <c r="I143" s="90"/>
      <c r="J143" s="90"/>
      <c r="K143" s="90"/>
      <c r="L143" s="90"/>
      <c r="M143" s="90"/>
      <c r="N143" s="90"/>
      <c r="O143" s="90"/>
      <c r="P143" s="90"/>
      <c r="Q143" s="117"/>
    </row>
    <row r="144" spans="1:17">
      <c r="A144" s="89"/>
      <c r="B144" s="90"/>
      <c r="C144" s="90"/>
      <c r="D144" s="90"/>
      <c r="E144" s="90"/>
      <c r="F144" s="90"/>
      <c r="G144" s="90"/>
      <c r="H144" s="90"/>
      <c r="I144" s="90"/>
      <c r="J144" s="90"/>
      <c r="K144" s="90"/>
      <c r="L144" s="90"/>
      <c r="M144" s="90"/>
      <c r="N144" s="90"/>
      <c r="O144" s="90"/>
      <c r="P144" s="90"/>
      <c r="Q144" s="117"/>
    </row>
    <row r="145" spans="1:17">
      <c r="A145" s="89"/>
      <c r="B145" s="90"/>
      <c r="C145" s="90"/>
      <c r="D145" s="90"/>
      <c r="E145" s="90"/>
      <c r="F145" s="90"/>
      <c r="G145" s="90"/>
      <c r="H145" s="90"/>
      <c r="I145" s="90"/>
      <c r="J145" s="90"/>
      <c r="K145" s="90"/>
      <c r="L145" s="90"/>
      <c r="M145" s="90"/>
      <c r="N145" s="90"/>
      <c r="O145" s="90"/>
      <c r="P145" s="90"/>
      <c r="Q145" s="117"/>
    </row>
    <row r="146" spans="1:17">
      <c r="A146" s="89"/>
      <c r="B146" s="90"/>
      <c r="C146" s="90"/>
      <c r="D146" s="90"/>
      <c r="E146" s="90"/>
      <c r="F146" s="90"/>
      <c r="G146" s="90"/>
      <c r="H146" s="90"/>
      <c r="I146" s="90"/>
      <c r="J146" s="90"/>
      <c r="K146" s="90"/>
      <c r="L146" s="90"/>
      <c r="M146" s="90"/>
      <c r="N146" s="90"/>
      <c r="O146" s="90"/>
      <c r="P146" s="90"/>
      <c r="Q146" s="117"/>
    </row>
    <row r="147" spans="1:17">
      <c r="A147" s="89"/>
      <c r="B147" s="90"/>
      <c r="C147" s="90"/>
      <c r="D147" s="90"/>
      <c r="E147" s="90"/>
      <c r="F147" s="90"/>
      <c r="G147" s="90"/>
      <c r="H147" s="90"/>
      <c r="I147" s="90"/>
      <c r="J147" s="90"/>
      <c r="K147" s="90"/>
      <c r="L147" s="90"/>
      <c r="M147" s="90"/>
      <c r="N147" s="90"/>
      <c r="O147" s="90"/>
      <c r="P147" s="90"/>
      <c r="Q147" s="117"/>
    </row>
    <row r="148" spans="1:17">
      <c r="A148" s="89"/>
      <c r="B148" s="90"/>
      <c r="C148" s="90"/>
      <c r="D148" s="90"/>
      <c r="E148" s="90"/>
      <c r="F148" s="90"/>
      <c r="G148" s="90"/>
      <c r="H148" s="90"/>
      <c r="I148" s="90"/>
      <c r="J148" s="90"/>
      <c r="K148" s="90"/>
      <c r="L148" s="90"/>
      <c r="M148" s="90"/>
      <c r="N148" s="90"/>
      <c r="O148" s="90"/>
      <c r="P148" s="90"/>
      <c r="Q148" s="117"/>
    </row>
    <row r="149" spans="1:17">
      <c r="A149" s="89"/>
      <c r="B149" s="90"/>
      <c r="C149" s="90"/>
      <c r="D149" s="90"/>
      <c r="E149" s="90"/>
      <c r="F149" s="90"/>
      <c r="G149" s="90"/>
      <c r="H149" s="90"/>
      <c r="I149" s="90"/>
      <c r="J149" s="90"/>
      <c r="K149" s="90"/>
      <c r="L149" s="90"/>
      <c r="M149" s="90"/>
      <c r="N149" s="90"/>
      <c r="O149" s="90"/>
      <c r="P149" s="90"/>
      <c r="Q149" s="117"/>
    </row>
    <row r="150" spans="1:17">
      <c r="A150" s="89"/>
      <c r="B150" s="90"/>
      <c r="C150" s="90"/>
      <c r="D150" s="90"/>
      <c r="E150" s="90"/>
      <c r="F150" s="90"/>
      <c r="G150" s="90"/>
      <c r="H150" s="90"/>
      <c r="I150" s="90"/>
      <c r="J150" s="90"/>
      <c r="K150" s="90"/>
      <c r="L150" s="90"/>
      <c r="M150" s="90"/>
      <c r="N150" s="90"/>
      <c r="O150" s="90"/>
      <c r="P150" s="90"/>
      <c r="Q150" s="117"/>
    </row>
    <row r="151" spans="1:17">
      <c r="A151" s="89"/>
      <c r="B151" s="90"/>
      <c r="C151" s="90"/>
      <c r="D151" s="90"/>
      <c r="E151" s="90"/>
      <c r="F151" s="90"/>
      <c r="G151" s="90"/>
      <c r="H151" s="90"/>
      <c r="I151" s="90"/>
      <c r="J151" s="90"/>
      <c r="K151" s="90"/>
      <c r="L151" s="90"/>
      <c r="M151" s="90"/>
      <c r="N151" s="90"/>
      <c r="O151" s="90"/>
      <c r="P151" s="90"/>
      <c r="Q151" s="117"/>
    </row>
    <row r="152" spans="1:17">
      <c r="A152" s="89"/>
      <c r="B152" s="90"/>
      <c r="C152" s="90"/>
      <c r="D152" s="90"/>
      <c r="E152" s="90"/>
      <c r="F152" s="90"/>
      <c r="G152" s="90"/>
      <c r="H152" s="90"/>
      <c r="I152" s="90"/>
      <c r="J152" s="90"/>
      <c r="K152" s="90"/>
      <c r="L152" s="90"/>
      <c r="M152" s="90"/>
      <c r="N152" s="90"/>
      <c r="O152" s="90"/>
      <c r="P152" s="90"/>
      <c r="Q152" s="117"/>
    </row>
    <row r="153" spans="1:17">
      <c r="A153" s="89"/>
      <c r="B153" s="90"/>
      <c r="C153" s="90"/>
      <c r="D153" s="90"/>
      <c r="E153" s="90"/>
      <c r="F153" s="90"/>
      <c r="G153" s="90"/>
      <c r="H153" s="90"/>
      <c r="I153" s="90"/>
      <c r="J153" s="90"/>
      <c r="K153" s="90"/>
      <c r="L153" s="90"/>
      <c r="M153" s="90"/>
      <c r="N153" s="90"/>
      <c r="O153" s="90"/>
      <c r="P153" s="90"/>
      <c r="Q153" s="117"/>
    </row>
    <row r="154" spans="1:17" ht="57.75" customHeight="1" thickBot="1">
      <c r="A154" s="123"/>
      <c r="B154" s="118"/>
      <c r="C154" s="118"/>
      <c r="D154" s="118"/>
      <c r="E154" s="118"/>
      <c r="F154" s="118"/>
      <c r="G154" s="118"/>
      <c r="H154" s="118"/>
      <c r="I154" s="118"/>
      <c r="J154" s="118"/>
      <c r="K154" s="118"/>
      <c r="L154" s="118"/>
      <c r="M154" s="118"/>
      <c r="N154" s="118"/>
      <c r="O154" s="118"/>
      <c r="P154" s="118"/>
      <c r="Q154" s="119"/>
    </row>
  </sheetData>
  <mergeCells count="16">
    <mergeCell ref="A76:H76"/>
    <mergeCell ref="A80:Q80"/>
    <mergeCell ref="F119:J119"/>
    <mergeCell ref="B3:D3"/>
    <mergeCell ref="A22:H22"/>
    <mergeCell ref="A38:H38"/>
    <mergeCell ref="J48:Q48"/>
    <mergeCell ref="A50:H50"/>
    <mergeCell ref="A64:H64"/>
    <mergeCell ref="J66:Q66"/>
    <mergeCell ref="D82:J82"/>
    <mergeCell ref="A1:Q1"/>
    <mergeCell ref="F3:H3"/>
    <mergeCell ref="J3:N3"/>
    <mergeCell ref="O3:Q3"/>
    <mergeCell ref="J73:Q73"/>
  </mergeCells>
  <pageMargins left="0.74803149606299213" right="0.73" top="0.98425196850393704" bottom="0.43307086614173229" header="0.31496062992125984" footer="0.31496062992125984"/>
  <pageSetup scale="47" fitToHeight="2" orientation="portrait" r:id="rId1"/>
  <rowBreaks count="1" manualBreakCount="1">
    <brk id="79" max="17" man="1"/>
  </rowBreaks>
  <drawing r:id="rId2"/>
</worksheet>
</file>

<file path=xl/worksheets/sheet8.xml><?xml version="1.0" encoding="utf-8"?>
<worksheet xmlns="http://schemas.openxmlformats.org/spreadsheetml/2006/main" xmlns:r="http://schemas.openxmlformats.org/officeDocument/2006/relationships">
  <sheetPr>
    <tabColor rgb="FFC00000"/>
    <pageSetUpPr fitToPage="1"/>
  </sheetPr>
  <dimension ref="A1:J95"/>
  <sheetViews>
    <sheetView zoomScale="80" zoomScaleNormal="80" workbookViewId="0">
      <selection activeCell="B41" sqref="B41"/>
    </sheetView>
  </sheetViews>
  <sheetFormatPr defaultRowHeight="12.75"/>
  <cols>
    <col min="1" max="10" width="20" style="60" customWidth="1"/>
    <col min="11" max="16384" width="9.140625" style="60"/>
  </cols>
  <sheetData>
    <row r="1" spans="1:10" s="59" customFormat="1" ht="83.25" customHeight="1" thickBot="1">
      <c r="A1" s="1170" t="s">
        <v>498</v>
      </c>
      <c r="B1" s="1176"/>
      <c r="C1" s="1176"/>
      <c r="D1" s="1176"/>
      <c r="E1" s="1176"/>
      <c r="F1" s="1176"/>
      <c r="G1" s="1176"/>
      <c r="H1" s="1176"/>
      <c r="I1" s="1176"/>
      <c r="J1" s="1177"/>
    </row>
    <row r="2" spans="1:10" ht="13.5" thickBot="1">
      <c r="A2" s="89"/>
      <c r="B2" s="90"/>
      <c r="C2" s="90"/>
      <c r="D2" s="90"/>
      <c r="E2" s="90"/>
      <c r="F2" s="90"/>
      <c r="G2" s="90"/>
      <c r="H2" s="90"/>
      <c r="I2" s="90"/>
      <c r="J2" s="117"/>
    </row>
    <row r="3" spans="1:10" ht="25.5">
      <c r="A3" s="89"/>
      <c r="B3" s="90"/>
      <c r="C3" s="1166" t="s">
        <v>570</v>
      </c>
      <c r="D3" s="1167"/>
      <c r="E3" s="1167"/>
      <c r="F3" s="1167"/>
      <c r="G3" s="1167"/>
      <c r="H3" s="1168"/>
      <c r="I3" s="90"/>
      <c r="J3" s="117"/>
    </row>
    <row r="4" spans="1:10">
      <c r="A4" s="89"/>
      <c r="B4" s="90"/>
      <c r="C4" s="89"/>
      <c r="D4" s="90"/>
      <c r="E4" s="90"/>
      <c r="F4" s="90"/>
      <c r="G4" s="90"/>
      <c r="H4" s="117"/>
      <c r="I4" s="90"/>
      <c r="J4" s="117"/>
    </row>
    <row r="5" spans="1:10" ht="18">
      <c r="A5" s="89"/>
      <c r="B5" s="90"/>
      <c r="C5" s="397" t="s">
        <v>495</v>
      </c>
      <c r="D5" s="394"/>
      <c r="E5" s="394"/>
      <c r="F5" s="90"/>
      <c r="G5" s="398">
        <v>0.3</v>
      </c>
      <c r="H5" s="117"/>
      <c r="I5" s="90"/>
      <c r="J5" s="117"/>
    </row>
    <row r="6" spans="1:10" ht="18">
      <c r="A6" s="89"/>
      <c r="B6" s="90"/>
      <c r="C6" s="397" t="s">
        <v>478</v>
      </c>
      <c r="D6" s="394"/>
      <c r="E6" s="394"/>
      <c r="F6" s="90"/>
      <c r="G6" s="398">
        <v>0.1</v>
      </c>
      <c r="H6" s="117"/>
      <c r="I6" s="90"/>
      <c r="J6" s="117"/>
    </row>
    <row r="7" spans="1:10" ht="18">
      <c r="A7" s="89"/>
      <c r="B7" s="90"/>
      <c r="C7" s="397" t="s">
        <v>394</v>
      </c>
      <c r="D7" s="394"/>
      <c r="E7" s="394"/>
      <c r="F7" s="90"/>
      <c r="G7" s="398">
        <v>0.1</v>
      </c>
      <c r="H7" s="117"/>
      <c r="I7" s="90"/>
      <c r="J7" s="117"/>
    </row>
    <row r="8" spans="1:10" ht="18">
      <c r="A8" s="89"/>
      <c r="B8" s="90"/>
      <c r="C8" s="397" t="s">
        <v>266</v>
      </c>
      <c r="D8" s="394"/>
      <c r="E8" s="394"/>
      <c r="F8" s="90"/>
      <c r="G8" s="398">
        <v>0.1</v>
      </c>
      <c r="H8" s="117"/>
      <c r="I8" s="90"/>
      <c r="J8" s="117"/>
    </row>
    <row r="9" spans="1:10" ht="18">
      <c r="A9" s="89"/>
      <c r="B9" s="90"/>
      <c r="C9" s="397" t="s">
        <v>451</v>
      </c>
      <c r="D9" s="394"/>
      <c r="E9" s="394"/>
      <c r="F9" s="90"/>
      <c r="G9" s="398">
        <v>0.1</v>
      </c>
      <c r="H9" s="117"/>
      <c r="I9" s="90"/>
      <c r="J9" s="117"/>
    </row>
    <row r="10" spans="1:10" ht="18">
      <c r="A10" s="89"/>
      <c r="B10" s="90"/>
      <c r="C10" s="397" t="s">
        <v>443</v>
      </c>
      <c r="D10" s="394"/>
      <c r="E10" s="394"/>
      <c r="F10" s="90"/>
      <c r="G10" s="398">
        <v>0.1</v>
      </c>
      <c r="H10" s="117"/>
      <c r="I10" s="90"/>
      <c r="J10" s="117"/>
    </row>
    <row r="11" spans="1:10" ht="18">
      <c r="A11" s="89"/>
      <c r="B11" s="90"/>
      <c r="C11" s="397" t="s">
        <v>442</v>
      </c>
      <c r="D11" s="394"/>
      <c r="E11" s="394"/>
      <c r="F11" s="90"/>
      <c r="G11" s="398">
        <v>0.1</v>
      </c>
      <c r="H11" s="117"/>
      <c r="I11" s="90"/>
      <c r="J11" s="117"/>
    </row>
    <row r="12" spans="1:10" ht="18.75" thickBot="1">
      <c r="A12" s="89"/>
      <c r="B12" s="90"/>
      <c r="C12" s="421" t="s">
        <v>496</v>
      </c>
      <c r="D12" s="422"/>
      <c r="E12" s="422"/>
      <c r="F12" s="118"/>
      <c r="G12" s="419">
        <v>0.1</v>
      </c>
      <c r="H12" s="119"/>
      <c r="I12" s="90"/>
      <c r="J12" s="117"/>
    </row>
    <row r="13" spans="1:10" ht="20.25" customHeight="1">
      <c r="A13" s="89"/>
      <c r="B13" s="90"/>
      <c r="C13" s="90"/>
      <c r="D13" s="90"/>
      <c r="E13" s="413"/>
      <c r="F13" s="424" t="s">
        <v>500</v>
      </c>
      <c r="G13" s="414">
        <f>SUM(G5:G12)</f>
        <v>0.99999999999999989</v>
      </c>
      <c r="H13" s="90"/>
      <c r="I13" s="90"/>
      <c r="J13" s="117"/>
    </row>
    <row r="14" spans="1:10">
      <c r="A14" s="89"/>
      <c r="B14" s="90"/>
      <c r="C14" s="90"/>
      <c r="D14" s="90"/>
      <c r="E14" s="90"/>
      <c r="F14" s="90"/>
      <c r="G14" s="90"/>
      <c r="H14" s="90"/>
      <c r="I14" s="90"/>
      <c r="J14" s="117"/>
    </row>
    <row r="15" spans="1:10">
      <c r="A15" s="89"/>
      <c r="B15" s="90"/>
      <c r="C15" s="90"/>
      <c r="D15" s="90"/>
      <c r="E15" s="90"/>
      <c r="F15" s="90"/>
      <c r="G15" s="90"/>
      <c r="H15" s="90"/>
      <c r="I15" s="90"/>
      <c r="J15" s="117"/>
    </row>
    <row r="16" spans="1:10">
      <c r="A16" s="89"/>
      <c r="B16" s="90"/>
      <c r="C16" s="90"/>
      <c r="D16" s="90"/>
      <c r="E16" s="90"/>
      <c r="F16" s="90"/>
      <c r="G16" s="90"/>
      <c r="H16" s="90"/>
      <c r="I16" s="90"/>
      <c r="J16" s="117"/>
    </row>
    <row r="17" spans="1:10">
      <c r="A17" s="89"/>
      <c r="B17" s="90"/>
      <c r="C17" s="90"/>
      <c r="D17" s="90"/>
      <c r="E17" s="90"/>
      <c r="F17" s="90"/>
      <c r="G17" s="90"/>
      <c r="H17" s="90"/>
      <c r="I17" s="90"/>
      <c r="J17" s="117"/>
    </row>
    <row r="18" spans="1:10">
      <c r="A18" s="89"/>
      <c r="B18" s="90"/>
      <c r="C18" s="90"/>
      <c r="D18" s="90"/>
      <c r="E18" s="90"/>
      <c r="F18" s="90"/>
      <c r="G18" s="90"/>
      <c r="H18" s="90"/>
      <c r="I18" s="90"/>
      <c r="J18" s="117"/>
    </row>
    <row r="19" spans="1:10">
      <c r="A19" s="89"/>
      <c r="B19" s="90"/>
      <c r="C19" s="90"/>
      <c r="D19" s="90"/>
      <c r="E19" s="90"/>
      <c r="F19" s="90"/>
      <c r="G19" s="90"/>
      <c r="H19" s="90"/>
      <c r="I19" s="90"/>
      <c r="J19" s="117"/>
    </row>
    <row r="20" spans="1:10">
      <c r="A20" s="89"/>
      <c r="B20" s="90"/>
      <c r="C20" s="90"/>
      <c r="D20" s="90"/>
      <c r="E20" s="90"/>
      <c r="F20" s="90"/>
      <c r="G20" s="90"/>
      <c r="H20" s="90"/>
      <c r="I20" s="90"/>
      <c r="J20" s="117"/>
    </row>
    <row r="21" spans="1:10">
      <c r="A21" s="89"/>
      <c r="B21" s="90"/>
      <c r="C21" s="90"/>
      <c r="D21" s="90"/>
      <c r="E21" s="90"/>
      <c r="F21" s="90"/>
      <c r="G21" s="90"/>
      <c r="H21" s="90"/>
      <c r="I21" s="90"/>
      <c r="J21" s="117"/>
    </row>
    <row r="22" spans="1:10">
      <c r="A22" s="89"/>
      <c r="B22" s="90"/>
      <c r="C22" s="90"/>
      <c r="D22" s="90"/>
      <c r="E22" s="90"/>
      <c r="F22" s="90"/>
      <c r="G22" s="90"/>
      <c r="H22" s="90"/>
      <c r="I22" s="90"/>
      <c r="J22" s="117"/>
    </row>
    <row r="23" spans="1:10">
      <c r="A23" s="89"/>
      <c r="B23" s="90"/>
      <c r="C23" s="90"/>
      <c r="D23" s="90"/>
      <c r="E23" s="90"/>
      <c r="F23" s="90"/>
      <c r="G23" s="90"/>
      <c r="H23" s="90"/>
      <c r="I23" s="90"/>
      <c r="J23" s="117"/>
    </row>
    <row r="24" spans="1:10">
      <c r="A24" s="89"/>
      <c r="B24" s="90"/>
      <c r="C24" s="90"/>
      <c r="D24" s="90"/>
      <c r="E24" s="90"/>
      <c r="F24" s="90"/>
      <c r="G24" s="90"/>
      <c r="H24" s="90"/>
      <c r="I24" s="90"/>
      <c r="J24" s="117"/>
    </row>
    <row r="25" spans="1:10">
      <c r="A25" s="89"/>
      <c r="B25" s="90"/>
      <c r="C25" s="90"/>
      <c r="D25" s="90"/>
      <c r="E25" s="90"/>
      <c r="F25" s="90"/>
      <c r="G25" s="90"/>
      <c r="H25" s="90"/>
      <c r="I25" s="90"/>
      <c r="J25" s="117"/>
    </row>
    <row r="26" spans="1:10">
      <c r="A26" s="89"/>
      <c r="B26" s="90"/>
      <c r="C26" s="90"/>
      <c r="D26" s="90"/>
      <c r="E26" s="90"/>
      <c r="F26" s="90"/>
      <c r="G26" s="90"/>
      <c r="H26" s="90"/>
      <c r="I26" s="90"/>
      <c r="J26" s="117"/>
    </row>
    <row r="27" spans="1:10">
      <c r="A27" s="89"/>
      <c r="B27" s="90"/>
      <c r="C27" s="90"/>
      <c r="D27" s="90"/>
      <c r="E27" s="90"/>
      <c r="F27" s="90"/>
      <c r="G27" s="90"/>
      <c r="H27" s="90"/>
      <c r="I27" s="90"/>
      <c r="J27" s="117"/>
    </row>
    <row r="28" spans="1:10">
      <c r="A28" s="89"/>
      <c r="B28" s="90"/>
      <c r="C28" s="90"/>
      <c r="D28" s="90"/>
      <c r="E28" s="90"/>
      <c r="F28" s="90"/>
      <c r="G28" s="90"/>
      <c r="H28" s="90"/>
      <c r="I28" s="90"/>
      <c r="J28" s="117"/>
    </row>
    <row r="29" spans="1:10">
      <c r="A29" s="89"/>
      <c r="B29" s="90"/>
      <c r="C29" s="90"/>
      <c r="D29" s="90"/>
      <c r="E29" s="90"/>
      <c r="F29" s="90"/>
      <c r="G29" s="90"/>
      <c r="H29" s="90"/>
      <c r="I29" s="90"/>
      <c r="J29" s="117"/>
    </row>
    <row r="30" spans="1:10">
      <c r="A30" s="89"/>
      <c r="B30" s="90"/>
      <c r="C30" s="90"/>
      <c r="D30" s="90"/>
      <c r="E30" s="90"/>
      <c r="F30" s="90"/>
      <c r="G30" s="90"/>
      <c r="H30" s="90"/>
      <c r="I30" s="90"/>
      <c r="J30" s="117"/>
    </row>
    <row r="31" spans="1:10">
      <c r="A31" s="89"/>
      <c r="B31" s="90"/>
      <c r="C31" s="90"/>
      <c r="D31" s="90"/>
      <c r="E31" s="90"/>
      <c r="F31" s="90"/>
      <c r="G31" s="90"/>
      <c r="H31" s="90"/>
      <c r="I31" s="90"/>
      <c r="J31" s="117"/>
    </row>
    <row r="32" spans="1:10">
      <c r="A32" s="89"/>
      <c r="B32" s="90"/>
      <c r="C32" s="90"/>
      <c r="D32" s="90"/>
      <c r="E32" s="90"/>
      <c r="F32" s="90"/>
      <c r="G32" s="90"/>
      <c r="H32" s="90"/>
      <c r="I32" s="90"/>
      <c r="J32" s="117"/>
    </row>
    <row r="33" spans="1:10">
      <c r="A33" s="89"/>
      <c r="B33" s="90"/>
      <c r="C33" s="90"/>
      <c r="D33" s="90"/>
      <c r="E33" s="90"/>
      <c r="F33" s="90"/>
      <c r="G33" s="90"/>
      <c r="H33" s="90"/>
      <c r="I33" s="90"/>
      <c r="J33" s="117"/>
    </row>
    <row r="34" spans="1:10">
      <c r="A34" s="89"/>
      <c r="B34" s="90"/>
      <c r="C34" s="90"/>
      <c r="D34" s="90"/>
      <c r="E34" s="90"/>
      <c r="F34" s="90"/>
      <c r="G34" s="90"/>
      <c r="H34" s="90"/>
      <c r="I34" s="90"/>
      <c r="J34" s="117"/>
    </row>
    <row r="35" spans="1:10">
      <c r="A35" s="89"/>
      <c r="B35" s="90"/>
      <c r="C35" s="90"/>
      <c r="D35" s="90"/>
      <c r="E35" s="90"/>
      <c r="F35" s="90"/>
      <c r="G35" s="90"/>
      <c r="H35" s="90"/>
      <c r="I35" s="90"/>
      <c r="J35" s="117"/>
    </row>
    <row r="36" spans="1:10">
      <c r="A36" s="89"/>
      <c r="B36" s="90"/>
      <c r="C36" s="90"/>
      <c r="D36" s="90"/>
      <c r="E36" s="90"/>
      <c r="F36" s="90"/>
      <c r="G36" s="90"/>
      <c r="H36" s="90"/>
      <c r="I36" s="90"/>
      <c r="J36" s="117"/>
    </row>
    <row r="37" spans="1:10">
      <c r="A37" s="89"/>
      <c r="B37" s="90"/>
      <c r="C37" s="90"/>
      <c r="D37" s="90"/>
      <c r="E37" s="90"/>
      <c r="F37" s="90"/>
      <c r="G37" s="90"/>
      <c r="H37" s="90"/>
      <c r="I37" s="90"/>
      <c r="J37" s="117"/>
    </row>
    <row r="38" spans="1:10">
      <c r="A38" s="89"/>
      <c r="B38" s="90"/>
      <c r="C38" s="90"/>
      <c r="D38" s="90"/>
      <c r="E38" s="90"/>
      <c r="F38" s="90"/>
      <c r="G38" s="90"/>
      <c r="H38" s="90"/>
      <c r="I38" s="90"/>
      <c r="J38" s="117"/>
    </row>
    <row r="39" spans="1:10" ht="13.5" thickBot="1">
      <c r="A39" s="123"/>
      <c r="B39" s="118"/>
      <c r="C39" s="118"/>
      <c r="D39" s="118"/>
      <c r="E39" s="118"/>
      <c r="F39" s="118"/>
      <c r="G39" s="118"/>
      <c r="H39" s="118"/>
      <c r="I39" s="118"/>
      <c r="J39" s="119"/>
    </row>
    <row r="40" spans="1:10" s="389" customFormat="1" ht="30">
      <c r="A40" s="399" t="s">
        <v>127</v>
      </c>
      <c r="B40" s="400" t="s">
        <v>497</v>
      </c>
      <c r="C40" s="401" t="s">
        <v>495</v>
      </c>
      <c r="D40" s="402" t="s">
        <v>478</v>
      </c>
      <c r="E40" s="403" t="s">
        <v>394</v>
      </c>
      <c r="F40" s="404" t="s">
        <v>266</v>
      </c>
      <c r="G40" s="405" t="s">
        <v>451</v>
      </c>
      <c r="H40" s="406" t="s">
        <v>443</v>
      </c>
      <c r="I40" s="407" t="s">
        <v>442</v>
      </c>
      <c r="J40" s="443" t="s">
        <v>496</v>
      </c>
    </row>
    <row r="41" spans="1:10" s="70" customFormat="1" ht="14.25">
      <c r="A41" s="408"/>
      <c r="B41" s="390">
        <v>14000</v>
      </c>
      <c r="C41" s="409">
        <f t="shared" ref="C41:C72" si="0">B41*$G$5</f>
        <v>4200</v>
      </c>
      <c r="D41" s="409">
        <f t="shared" ref="D41:D72" si="1">B41*$G$6</f>
        <v>1400</v>
      </c>
      <c r="E41" s="409">
        <f t="shared" ref="E41:E72" si="2">B41*$G$7</f>
        <v>1400</v>
      </c>
      <c r="F41" s="409">
        <f t="shared" ref="F41:F72" si="3">B41*$G$8</f>
        <v>1400</v>
      </c>
      <c r="G41" s="409">
        <f t="shared" ref="G41:G72" si="4">B41*$G$9</f>
        <v>1400</v>
      </c>
      <c r="H41" s="409">
        <f t="shared" ref="H41:H72" si="5">B41*$G$10</f>
        <v>1400</v>
      </c>
      <c r="I41" s="409">
        <f t="shared" ref="I41:I72" si="6">B41*$G$11</f>
        <v>1400</v>
      </c>
      <c r="J41" s="410">
        <f t="shared" ref="J41:J72" si="7">B41*$G$12</f>
        <v>1400</v>
      </c>
    </row>
    <row r="42" spans="1:10" s="70" customFormat="1" ht="14.25">
      <c r="A42" s="411"/>
      <c r="B42" s="390">
        <v>5000</v>
      </c>
      <c r="C42" s="409">
        <f t="shared" si="0"/>
        <v>1500</v>
      </c>
      <c r="D42" s="409">
        <f t="shared" si="1"/>
        <v>500</v>
      </c>
      <c r="E42" s="409">
        <f t="shared" si="2"/>
        <v>500</v>
      </c>
      <c r="F42" s="409">
        <f t="shared" si="3"/>
        <v>500</v>
      </c>
      <c r="G42" s="409">
        <f t="shared" si="4"/>
        <v>500</v>
      </c>
      <c r="H42" s="409">
        <f t="shared" si="5"/>
        <v>500</v>
      </c>
      <c r="I42" s="409">
        <f t="shared" si="6"/>
        <v>500</v>
      </c>
      <c r="J42" s="410">
        <f t="shared" si="7"/>
        <v>500</v>
      </c>
    </row>
    <row r="43" spans="1:10" s="70" customFormat="1" ht="14.25">
      <c r="A43" s="411"/>
      <c r="B43" s="390"/>
      <c r="C43" s="409">
        <f t="shared" si="0"/>
        <v>0</v>
      </c>
      <c r="D43" s="409">
        <f t="shared" si="1"/>
        <v>0</v>
      </c>
      <c r="E43" s="409">
        <f t="shared" si="2"/>
        <v>0</v>
      </c>
      <c r="F43" s="409">
        <f t="shared" si="3"/>
        <v>0</v>
      </c>
      <c r="G43" s="409">
        <f t="shared" si="4"/>
        <v>0</v>
      </c>
      <c r="H43" s="409">
        <f t="shared" si="5"/>
        <v>0</v>
      </c>
      <c r="I43" s="409">
        <f t="shared" si="6"/>
        <v>0</v>
      </c>
      <c r="J43" s="410">
        <f t="shared" si="7"/>
        <v>0</v>
      </c>
    </row>
    <row r="44" spans="1:10" s="70" customFormat="1" ht="14.25">
      <c r="A44" s="411"/>
      <c r="B44" s="390"/>
      <c r="C44" s="409">
        <f t="shared" si="0"/>
        <v>0</v>
      </c>
      <c r="D44" s="409">
        <f t="shared" si="1"/>
        <v>0</v>
      </c>
      <c r="E44" s="409">
        <f t="shared" si="2"/>
        <v>0</v>
      </c>
      <c r="F44" s="409">
        <f t="shared" si="3"/>
        <v>0</v>
      </c>
      <c r="G44" s="409">
        <f t="shared" si="4"/>
        <v>0</v>
      </c>
      <c r="H44" s="409">
        <f t="shared" si="5"/>
        <v>0</v>
      </c>
      <c r="I44" s="409">
        <f t="shared" si="6"/>
        <v>0</v>
      </c>
      <c r="J44" s="410">
        <f t="shared" si="7"/>
        <v>0</v>
      </c>
    </row>
    <row r="45" spans="1:10" s="70" customFormat="1" ht="14.25">
      <c r="A45" s="411"/>
      <c r="B45" s="390"/>
      <c r="C45" s="409">
        <f t="shared" si="0"/>
        <v>0</v>
      </c>
      <c r="D45" s="409">
        <f t="shared" si="1"/>
        <v>0</v>
      </c>
      <c r="E45" s="409">
        <f t="shared" si="2"/>
        <v>0</v>
      </c>
      <c r="F45" s="409">
        <f t="shared" si="3"/>
        <v>0</v>
      </c>
      <c r="G45" s="409">
        <f t="shared" si="4"/>
        <v>0</v>
      </c>
      <c r="H45" s="409">
        <f t="shared" si="5"/>
        <v>0</v>
      </c>
      <c r="I45" s="409">
        <f t="shared" si="6"/>
        <v>0</v>
      </c>
      <c r="J45" s="410">
        <f t="shared" si="7"/>
        <v>0</v>
      </c>
    </row>
    <row r="46" spans="1:10" s="70" customFormat="1" ht="14.25">
      <c r="A46" s="411"/>
      <c r="B46" s="390"/>
      <c r="C46" s="409">
        <f t="shared" si="0"/>
        <v>0</v>
      </c>
      <c r="D46" s="409">
        <f t="shared" si="1"/>
        <v>0</v>
      </c>
      <c r="E46" s="409">
        <f t="shared" si="2"/>
        <v>0</v>
      </c>
      <c r="F46" s="409">
        <f t="shared" si="3"/>
        <v>0</v>
      </c>
      <c r="G46" s="409">
        <f t="shared" si="4"/>
        <v>0</v>
      </c>
      <c r="H46" s="409">
        <f t="shared" si="5"/>
        <v>0</v>
      </c>
      <c r="I46" s="409">
        <f t="shared" si="6"/>
        <v>0</v>
      </c>
      <c r="J46" s="410">
        <f t="shared" si="7"/>
        <v>0</v>
      </c>
    </row>
    <row r="47" spans="1:10" s="70" customFormat="1" ht="14.25">
      <c r="A47" s="411"/>
      <c r="B47" s="390"/>
      <c r="C47" s="409">
        <f t="shared" si="0"/>
        <v>0</v>
      </c>
      <c r="D47" s="409">
        <f t="shared" si="1"/>
        <v>0</v>
      </c>
      <c r="E47" s="409">
        <f t="shared" si="2"/>
        <v>0</v>
      </c>
      <c r="F47" s="409">
        <f t="shared" si="3"/>
        <v>0</v>
      </c>
      <c r="G47" s="409">
        <f t="shared" si="4"/>
        <v>0</v>
      </c>
      <c r="H47" s="409">
        <f t="shared" si="5"/>
        <v>0</v>
      </c>
      <c r="I47" s="409">
        <f t="shared" si="6"/>
        <v>0</v>
      </c>
      <c r="J47" s="410">
        <f t="shared" si="7"/>
        <v>0</v>
      </c>
    </row>
    <row r="48" spans="1:10" s="70" customFormat="1" ht="14.25">
      <c r="A48" s="411"/>
      <c r="B48" s="390"/>
      <c r="C48" s="409">
        <f t="shared" si="0"/>
        <v>0</v>
      </c>
      <c r="D48" s="409">
        <f t="shared" si="1"/>
        <v>0</v>
      </c>
      <c r="E48" s="409">
        <f t="shared" si="2"/>
        <v>0</v>
      </c>
      <c r="F48" s="409">
        <f t="shared" si="3"/>
        <v>0</v>
      </c>
      <c r="G48" s="409">
        <f t="shared" si="4"/>
        <v>0</v>
      </c>
      <c r="H48" s="409">
        <f t="shared" si="5"/>
        <v>0</v>
      </c>
      <c r="I48" s="409">
        <f t="shared" si="6"/>
        <v>0</v>
      </c>
      <c r="J48" s="410">
        <f t="shared" si="7"/>
        <v>0</v>
      </c>
    </row>
    <row r="49" spans="1:10" s="70" customFormat="1" ht="14.25">
      <c r="A49" s="411"/>
      <c r="B49" s="390"/>
      <c r="C49" s="409">
        <f t="shared" si="0"/>
        <v>0</v>
      </c>
      <c r="D49" s="409">
        <f t="shared" si="1"/>
        <v>0</v>
      </c>
      <c r="E49" s="409">
        <f t="shared" si="2"/>
        <v>0</v>
      </c>
      <c r="F49" s="409">
        <f t="shared" si="3"/>
        <v>0</v>
      </c>
      <c r="G49" s="409">
        <f t="shared" si="4"/>
        <v>0</v>
      </c>
      <c r="H49" s="409">
        <f t="shared" si="5"/>
        <v>0</v>
      </c>
      <c r="I49" s="409">
        <f t="shared" si="6"/>
        <v>0</v>
      </c>
      <c r="J49" s="410">
        <f t="shared" si="7"/>
        <v>0</v>
      </c>
    </row>
    <row r="50" spans="1:10" s="70" customFormat="1" ht="14.25">
      <c r="A50" s="411"/>
      <c r="B50" s="390"/>
      <c r="C50" s="409">
        <f t="shared" si="0"/>
        <v>0</v>
      </c>
      <c r="D50" s="409">
        <f t="shared" si="1"/>
        <v>0</v>
      </c>
      <c r="E50" s="409">
        <f t="shared" si="2"/>
        <v>0</v>
      </c>
      <c r="F50" s="409">
        <f t="shared" si="3"/>
        <v>0</v>
      </c>
      <c r="G50" s="409">
        <f t="shared" si="4"/>
        <v>0</v>
      </c>
      <c r="H50" s="409">
        <f t="shared" si="5"/>
        <v>0</v>
      </c>
      <c r="I50" s="409">
        <f t="shared" si="6"/>
        <v>0</v>
      </c>
      <c r="J50" s="410">
        <f t="shared" si="7"/>
        <v>0</v>
      </c>
    </row>
    <row r="51" spans="1:10" s="70" customFormat="1" ht="14.25">
      <c r="A51" s="411"/>
      <c r="B51" s="390"/>
      <c r="C51" s="409">
        <f t="shared" si="0"/>
        <v>0</v>
      </c>
      <c r="D51" s="409">
        <f t="shared" si="1"/>
        <v>0</v>
      </c>
      <c r="E51" s="409">
        <f t="shared" si="2"/>
        <v>0</v>
      </c>
      <c r="F51" s="409">
        <f t="shared" si="3"/>
        <v>0</v>
      </c>
      <c r="G51" s="409">
        <f t="shared" si="4"/>
        <v>0</v>
      </c>
      <c r="H51" s="409">
        <f t="shared" si="5"/>
        <v>0</v>
      </c>
      <c r="I51" s="409">
        <f t="shared" si="6"/>
        <v>0</v>
      </c>
      <c r="J51" s="410">
        <f t="shared" si="7"/>
        <v>0</v>
      </c>
    </row>
    <row r="52" spans="1:10" s="70" customFormat="1" ht="14.25">
      <c r="A52" s="411"/>
      <c r="B52" s="390"/>
      <c r="C52" s="409">
        <f t="shared" si="0"/>
        <v>0</v>
      </c>
      <c r="D52" s="409">
        <f t="shared" si="1"/>
        <v>0</v>
      </c>
      <c r="E52" s="409">
        <f t="shared" si="2"/>
        <v>0</v>
      </c>
      <c r="F52" s="409">
        <f t="shared" si="3"/>
        <v>0</v>
      </c>
      <c r="G52" s="409">
        <f t="shared" si="4"/>
        <v>0</v>
      </c>
      <c r="H52" s="409">
        <f t="shared" si="5"/>
        <v>0</v>
      </c>
      <c r="I52" s="409">
        <f t="shared" si="6"/>
        <v>0</v>
      </c>
      <c r="J52" s="410">
        <f t="shared" si="7"/>
        <v>0</v>
      </c>
    </row>
    <row r="53" spans="1:10" s="70" customFormat="1" ht="14.25">
      <c r="A53" s="411"/>
      <c r="B53" s="390"/>
      <c r="C53" s="409">
        <f t="shared" si="0"/>
        <v>0</v>
      </c>
      <c r="D53" s="409">
        <f t="shared" si="1"/>
        <v>0</v>
      </c>
      <c r="E53" s="409">
        <f t="shared" si="2"/>
        <v>0</v>
      </c>
      <c r="F53" s="409">
        <f t="shared" si="3"/>
        <v>0</v>
      </c>
      <c r="G53" s="409">
        <f t="shared" si="4"/>
        <v>0</v>
      </c>
      <c r="H53" s="409">
        <f t="shared" si="5"/>
        <v>0</v>
      </c>
      <c r="I53" s="409">
        <f t="shared" si="6"/>
        <v>0</v>
      </c>
      <c r="J53" s="410">
        <f t="shared" si="7"/>
        <v>0</v>
      </c>
    </row>
    <row r="54" spans="1:10" s="70" customFormat="1" ht="14.25">
      <c r="A54" s="411"/>
      <c r="B54" s="390"/>
      <c r="C54" s="409">
        <f t="shared" si="0"/>
        <v>0</v>
      </c>
      <c r="D54" s="409">
        <f t="shared" si="1"/>
        <v>0</v>
      </c>
      <c r="E54" s="409">
        <f t="shared" si="2"/>
        <v>0</v>
      </c>
      <c r="F54" s="409">
        <f t="shared" si="3"/>
        <v>0</v>
      </c>
      <c r="G54" s="409">
        <f t="shared" si="4"/>
        <v>0</v>
      </c>
      <c r="H54" s="409">
        <f t="shared" si="5"/>
        <v>0</v>
      </c>
      <c r="I54" s="409">
        <f t="shared" si="6"/>
        <v>0</v>
      </c>
      <c r="J54" s="410">
        <f t="shared" si="7"/>
        <v>0</v>
      </c>
    </row>
    <row r="55" spans="1:10" s="70" customFormat="1" ht="14.25">
      <c r="A55" s="411"/>
      <c r="B55" s="390"/>
      <c r="C55" s="409">
        <f t="shared" si="0"/>
        <v>0</v>
      </c>
      <c r="D55" s="409">
        <f t="shared" si="1"/>
        <v>0</v>
      </c>
      <c r="E55" s="409">
        <f t="shared" si="2"/>
        <v>0</v>
      </c>
      <c r="F55" s="409">
        <f t="shared" si="3"/>
        <v>0</v>
      </c>
      <c r="G55" s="409">
        <f t="shared" si="4"/>
        <v>0</v>
      </c>
      <c r="H55" s="409">
        <f t="shared" si="5"/>
        <v>0</v>
      </c>
      <c r="I55" s="409">
        <f t="shared" si="6"/>
        <v>0</v>
      </c>
      <c r="J55" s="410">
        <f t="shared" si="7"/>
        <v>0</v>
      </c>
    </row>
    <row r="56" spans="1:10" s="70" customFormat="1" ht="14.25">
      <c r="A56" s="411"/>
      <c r="B56" s="390"/>
      <c r="C56" s="409">
        <f t="shared" si="0"/>
        <v>0</v>
      </c>
      <c r="D56" s="409">
        <f t="shared" si="1"/>
        <v>0</v>
      </c>
      <c r="E56" s="409">
        <f t="shared" si="2"/>
        <v>0</v>
      </c>
      <c r="F56" s="409">
        <f t="shared" si="3"/>
        <v>0</v>
      </c>
      <c r="G56" s="409">
        <f t="shared" si="4"/>
        <v>0</v>
      </c>
      <c r="H56" s="409">
        <f t="shared" si="5"/>
        <v>0</v>
      </c>
      <c r="I56" s="409">
        <f t="shared" si="6"/>
        <v>0</v>
      </c>
      <c r="J56" s="410">
        <f t="shared" si="7"/>
        <v>0</v>
      </c>
    </row>
    <row r="57" spans="1:10" s="70" customFormat="1" ht="14.25">
      <c r="A57" s="411"/>
      <c r="B57" s="390"/>
      <c r="C57" s="409">
        <f t="shared" si="0"/>
        <v>0</v>
      </c>
      <c r="D57" s="409">
        <f t="shared" si="1"/>
        <v>0</v>
      </c>
      <c r="E57" s="409">
        <f t="shared" si="2"/>
        <v>0</v>
      </c>
      <c r="F57" s="409">
        <f t="shared" si="3"/>
        <v>0</v>
      </c>
      <c r="G57" s="409">
        <f t="shared" si="4"/>
        <v>0</v>
      </c>
      <c r="H57" s="409">
        <f t="shared" si="5"/>
        <v>0</v>
      </c>
      <c r="I57" s="409">
        <f t="shared" si="6"/>
        <v>0</v>
      </c>
      <c r="J57" s="410">
        <f t="shared" si="7"/>
        <v>0</v>
      </c>
    </row>
    <row r="58" spans="1:10" s="70" customFormat="1" ht="14.25">
      <c r="A58" s="411"/>
      <c r="B58" s="390"/>
      <c r="C58" s="409">
        <f t="shared" si="0"/>
        <v>0</v>
      </c>
      <c r="D58" s="409">
        <f t="shared" si="1"/>
        <v>0</v>
      </c>
      <c r="E58" s="409">
        <f t="shared" si="2"/>
        <v>0</v>
      </c>
      <c r="F58" s="409">
        <f t="shared" si="3"/>
        <v>0</v>
      </c>
      <c r="G58" s="409">
        <f t="shared" si="4"/>
        <v>0</v>
      </c>
      <c r="H58" s="409">
        <f t="shared" si="5"/>
        <v>0</v>
      </c>
      <c r="I58" s="409">
        <f t="shared" si="6"/>
        <v>0</v>
      </c>
      <c r="J58" s="410">
        <f t="shared" si="7"/>
        <v>0</v>
      </c>
    </row>
    <row r="59" spans="1:10" s="70" customFormat="1" ht="14.25">
      <c r="A59" s="411"/>
      <c r="B59" s="390"/>
      <c r="C59" s="409">
        <f t="shared" si="0"/>
        <v>0</v>
      </c>
      <c r="D59" s="409">
        <f t="shared" si="1"/>
        <v>0</v>
      </c>
      <c r="E59" s="409">
        <f t="shared" si="2"/>
        <v>0</v>
      </c>
      <c r="F59" s="409">
        <f t="shared" si="3"/>
        <v>0</v>
      </c>
      <c r="G59" s="409">
        <f t="shared" si="4"/>
        <v>0</v>
      </c>
      <c r="H59" s="409">
        <f t="shared" si="5"/>
        <v>0</v>
      </c>
      <c r="I59" s="409">
        <f t="shared" si="6"/>
        <v>0</v>
      </c>
      <c r="J59" s="410">
        <f t="shared" si="7"/>
        <v>0</v>
      </c>
    </row>
    <row r="60" spans="1:10" s="70" customFormat="1" ht="14.25">
      <c r="A60" s="411"/>
      <c r="B60" s="390"/>
      <c r="C60" s="409">
        <f t="shared" si="0"/>
        <v>0</v>
      </c>
      <c r="D60" s="409">
        <f t="shared" si="1"/>
        <v>0</v>
      </c>
      <c r="E60" s="409">
        <f t="shared" si="2"/>
        <v>0</v>
      </c>
      <c r="F60" s="409">
        <f t="shared" si="3"/>
        <v>0</v>
      </c>
      <c r="G60" s="409">
        <f t="shared" si="4"/>
        <v>0</v>
      </c>
      <c r="H60" s="409">
        <f t="shared" si="5"/>
        <v>0</v>
      </c>
      <c r="I60" s="409">
        <f t="shared" si="6"/>
        <v>0</v>
      </c>
      <c r="J60" s="410">
        <f t="shared" si="7"/>
        <v>0</v>
      </c>
    </row>
    <row r="61" spans="1:10" s="70" customFormat="1" ht="14.25">
      <c r="A61" s="411"/>
      <c r="B61" s="390"/>
      <c r="C61" s="409">
        <f t="shared" si="0"/>
        <v>0</v>
      </c>
      <c r="D61" s="409">
        <f t="shared" si="1"/>
        <v>0</v>
      </c>
      <c r="E61" s="409">
        <f t="shared" si="2"/>
        <v>0</v>
      </c>
      <c r="F61" s="409">
        <f t="shared" si="3"/>
        <v>0</v>
      </c>
      <c r="G61" s="409">
        <f t="shared" si="4"/>
        <v>0</v>
      </c>
      <c r="H61" s="409">
        <f t="shared" si="5"/>
        <v>0</v>
      </c>
      <c r="I61" s="409">
        <f t="shared" si="6"/>
        <v>0</v>
      </c>
      <c r="J61" s="410">
        <f t="shared" si="7"/>
        <v>0</v>
      </c>
    </row>
    <row r="62" spans="1:10" s="70" customFormat="1" ht="14.25">
      <c r="A62" s="411"/>
      <c r="B62" s="390"/>
      <c r="C62" s="409">
        <f t="shared" si="0"/>
        <v>0</v>
      </c>
      <c r="D62" s="409">
        <f t="shared" si="1"/>
        <v>0</v>
      </c>
      <c r="E62" s="409">
        <f t="shared" si="2"/>
        <v>0</v>
      </c>
      <c r="F62" s="409">
        <f t="shared" si="3"/>
        <v>0</v>
      </c>
      <c r="G62" s="409">
        <f t="shared" si="4"/>
        <v>0</v>
      </c>
      <c r="H62" s="409">
        <f t="shared" si="5"/>
        <v>0</v>
      </c>
      <c r="I62" s="409">
        <f t="shared" si="6"/>
        <v>0</v>
      </c>
      <c r="J62" s="410">
        <f t="shared" si="7"/>
        <v>0</v>
      </c>
    </row>
    <row r="63" spans="1:10" s="70" customFormat="1" ht="14.25">
      <c r="A63" s="411"/>
      <c r="B63" s="390"/>
      <c r="C63" s="409">
        <f t="shared" si="0"/>
        <v>0</v>
      </c>
      <c r="D63" s="409">
        <f t="shared" si="1"/>
        <v>0</v>
      </c>
      <c r="E63" s="409">
        <f t="shared" si="2"/>
        <v>0</v>
      </c>
      <c r="F63" s="409">
        <f t="shared" si="3"/>
        <v>0</v>
      </c>
      <c r="G63" s="409">
        <f t="shared" si="4"/>
        <v>0</v>
      </c>
      <c r="H63" s="409">
        <f t="shared" si="5"/>
        <v>0</v>
      </c>
      <c r="I63" s="409">
        <f t="shared" si="6"/>
        <v>0</v>
      </c>
      <c r="J63" s="410">
        <f t="shared" si="7"/>
        <v>0</v>
      </c>
    </row>
    <row r="64" spans="1:10" s="70" customFormat="1" ht="14.25">
      <c r="A64" s="411"/>
      <c r="B64" s="390"/>
      <c r="C64" s="409">
        <f t="shared" si="0"/>
        <v>0</v>
      </c>
      <c r="D64" s="409">
        <f t="shared" si="1"/>
        <v>0</v>
      </c>
      <c r="E64" s="409">
        <f t="shared" si="2"/>
        <v>0</v>
      </c>
      <c r="F64" s="409">
        <f t="shared" si="3"/>
        <v>0</v>
      </c>
      <c r="G64" s="409">
        <f t="shared" si="4"/>
        <v>0</v>
      </c>
      <c r="H64" s="409">
        <f t="shared" si="5"/>
        <v>0</v>
      </c>
      <c r="I64" s="409">
        <f t="shared" si="6"/>
        <v>0</v>
      </c>
      <c r="J64" s="410">
        <f t="shared" si="7"/>
        <v>0</v>
      </c>
    </row>
    <row r="65" spans="1:10" s="70" customFormat="1" ht="14.25">
      <c r="A65" s="411"/>
      <c r="B65" s="390"/>
      <c r="C65" s="409">
        <f t="shared" si="0"/>
        <v>0</v>
      </c>
      <c r="D65" s="409">
        <f t="shared" si="1"/>
        <v>0</v>
      </c>
      <c r="E65" s="409">
        <f t="shared" si="2"/>
        <v>0</v>
      </c>
      <c r="F65" s="409">
        <f t="shared" si="3"/>
        <v>0</v>
      </c>
      <c r="G65" s="409">
        <f t="shared" si="4"/>
        <v>0</v>
      </c>
      <c r="H65" s="409">
        <f t="shared" si="5"/>
        <v>0</v>
      </c>
      <c r="I65" s="409">
        <f t="shared" si="6"/>
        <v>0</v>
      </c>
      <c r="J65" s="410">
        <f t="shared" si="7"/>
        <v>0</v>
      </c>
    </row>
    <row r="66" spans="1:10" s="70" customFormat="1" ht="14.25">
      <c r="A66" s="411"/>
      <c r="B66" s="390"/>
      <c r="C66" s="409">
        <f t="shared" si="0"/>
        <v>0</v>
      </c>
      <c r="D66" s="409">
        <f t="shared" si="1"/>
        <v>0</v>
      </c>
      <c r="E66" s="409">
        <f t="shared" si="2"/>
        <v>0</v>
      </c>
      <c r="F66" s="409">
        <f t="shared" si="3"/>
        <v>0</v>
      </c>
      <c r="G66" s="409">
        <f t="shared" si="4"/>
        <v>0</v>
      </c>
      <c r="H66" s="409">
        <f t="shared" si="5"/>
        <v>0</v>
      </c>
      <c r="I66" s="409">
        <f t="shared" si="6"/>
        <v>0</v>
      </c>
      <c r="J66" s="410">
        <f t="shared" si="7"/>
        <v>0</v>
      </c>
    </row>
    <row r="67" spans="1:10" s="70" customFormat="1" ht="14.25">
      <c r="A67" s="411"/>
      <c r="B67" s="390"/>
      <c r="C67" s="409">
        <f t="shared" si="0"/>
        <v>0</v>
      </c>
      <c r="D67" s="409">
        <f t="shared" si="1"/>
        <v>0</v>
      </c>
      <c r="E67" s="409">
        <f t="shared" si="2"/>
        <v>0</v>
      </c>
      <c r="F67" s="409">
        <f t="shared" si="3"/>
        <v>0</v>
      </c>
      <c r="G67" s="409">
        <f t="shared" si="4"/>
        <v>0</v>
      </c>
      <c r="H67" s="409">
        <f t="shared" si="5"/>
        <v>0</v>
      </c>
      <c r="I67" s="409">
        <f t="shared" si="6"/>
        <v>0</v>
      </c>
      <c r="J67" s="410">
        <f t="shared" si="7"/>
        <v>0</v>
      </c>
    </row>
    <row r="68" spans="1:10" s="70" customFormat="1" ht="14.25">
      <c r="A68" s="411"/>
      <c r="B68" s="390"/>
      <c r="C68" s="409">
        <f t="shared" si="0"/>
        <v>0</v>
      </c>
      <c r="D68" s="409">
        <f t="shared" si="1"/>
        <v>0</v>
      </c>
      <c r="E68" s="409">
        <f t="shared" si="2"/>
        <v>0</v>
      </c>
      <c r="F68" s="409">
        <f t="shared" si="3"/>
        <v>0</v>
      </c>
      <c r="G68" s="409">
        <f t="shared" si="4"/>
        <v>0</v>
      </c>
      <c r="H68" s="409">
        <f t="shared" si="5"/>
        <v>0</v>
      </c>
      <c r="I68" s="409">
        <f t="shared" si="6"/>
        <v>0</v>
      </c>
      <c r="J68" s="410">
        <f t="shared" si="7"/>
        <v>0</v>
      </c>
    </row>
    <row r="69" spans="1:10" s="70" customFormat="1" ht="14.25">
      <c r="A69" s="411"/>
      <c r="B69" s="390"/>
      <c r="C69" s="409">
        <f t="shared" si="0"/>
        <v>0</v>
      </c>
      <c r="D69" s="409">
        <f t="shared" si="1"/>
        <v>0</v>
      </c>
      <c r="E69" s="409">
        <f t="shared" si="2"/>
        <v>0</v>
      </c>
      <c r="F69" s="409">
        <f t="shared" si="3"/>
        <v>0</v>
      </c>
      <c r="G69" s="409">
        <f t="shared" si="4"/>
        <v>0</v>
      </c>
      <c r="H69" s="409">
        <f t="shared" si="5"/>
        <v>0</v>
      </c>
      <c r="I69" s="409">
        <f t="shared" si="6"/>
        <v>0</v>
      </c>
      <c r="J69" s="410">
        <f t="shared" si="7"/>
        <v>0</v>
      </c>
    </row>
    <row r="70" spans="1:10" s="70" customFormat="1" ht="14.25">
      <c r="A70" s="411"/>
      <c r="B70" s="390"/>
      <c r="C70" s="409">
        <f t="shared" si="0"/>
        <v>0</v>
      </c>
      <c r="D70" s="409">
        <f t="shared" si="1"/>
        <v>0</v>
      </c>
      <c r="E70" s="409">
        <f t="shared" si="2"/>
        <v>0</v>
      </c>
      <c r="F70" s="409">
        <f t="shared" si="3"/>
        <v>0</v>
      </c>
      <c r="G70" s="409">
        <f t="shared" si="4"/>
        <v>0</v>
      </c>
      <c r="H70" s="409">
        <f t="shared" si="5"/>
        <v>0</v>
      </c>
      <c r="I70" s="409">
        <f t="shared" si="6"/>
        <v>0</v>
      </c>
      <c r="J70" s="410">
        <f t="shared" si="7"/>
        <v>0</v>
      </c>
    </row>
    <row r="71" spans="1:10" s="70" customFormat="1" ht="14.25">
      <c r="A71" s="411"/>
      <c r="B71" s="390"/>
      <c r="C71" s="409">
        <f t="shared" si="0"/>
        <v>0</v>
      </c>
      <c r="D71" s="409">
        <f t="shared" si="1"/>
        <v>0</v>
      </c>
      <c r="E71" s="409">
        <f t="shared" si="2"/>
        <v>0</v>
      </c>
      <c r="F71" s="409">
        <f t="shared" si="3"/>
        <v>0</v>
      </c>
      <c r="G71" s="409">
        <f t="shared" si="4"/>
        <v>0</v>
      </c>
      <c r="H71" s="409">
        <f t="shared" si="5"/>
        <v>0</v>
      </c>
      <c r="I71" s="409">
        <f t="shared" si="6"/>
        <v>0</v>
      </c>
      <c r="J71" s="410">
        <f t="shared" si="7"/>
        <v>0</v>
      </c>
    </row>
    <row r="72" spans="1:10" s="70" customFormat="1" ht="14.25">
      <c r="A72" s="411"/>
      <c r="B72" s="390"/>
      <c r="C72" s="409">
        <f t="shared" si="0"/>
        <v>0</v>
      </c>
      <c r="D72" s="409">
        <f t="shared" si="1"/>
        <v>0</v>
      </c>
      <c r="E72" s="409">
        <f t="shared" si="2"/>
        <v>0</v>
      </c>
      <c r="F72" s="409">
        <f t="shared" si="3"/>
        <v>0</v>
      </c>
      <c r="G72" s="409">
        <f t="shared" si="4"/>
        <v>0</v>
      </c>
      <c r="H72" s="409">
        <f t="shared" si="5"/>
        <v>0</v>
      </c>
      <c r="I72" s="409">
        <f t="shared" si="6"/>
        <v>0</v>
      </c>
      <c r="J72" s="410">
        <f t="shared" si="7"/>
        <v>0</v>
      </c>
    </row>
    <row r="73" spans="1:10" s="70" customFormat="1" ht="15" customHeight="1">
      <c r="A73" s="411"/>
      <c r="B73" s="390"/>
      <c r="C73" s="409">
        <f t="shared" ref="C73:C93" si="8">B73*$G$5</f>
        <v>0</v>
      </c>
      <c r="D73" s="409">
        <f t="shared" ref="D73:D93" si="9">B73*$G$6</f>
        <v>0</v>
      </c>
      <c r="E73" s="409">
        <f t="shared" ref="E73:E93" si="10">B73*$G$7</f>
        <v>0</v>
      </c>
      <c r="F73" s="409">
        <f t="shared" ref="F73:F93" si="11">B73*$G$8</f>
        <v>0</v>
      </c>
      <c r="G73" s="409">
        <f t="shared" ref="G73:G93" si="12">B73*$G$9</f>
        <v>0</v>
      </c>
      <c r="H73" s="409">
        <f t="shared" ref="H73:H93" si="13">B73*$G$10</f>
        <v>0</v>
      </c>
      <c r="I73" s="409">
        <f t="shared" ref="I73:I93" si="14">B73*$G$11</f>
        <v>0</v>
      </c>
      <c r="J73" s="410">
        <f t="shared" ref="J73:J93" si="15">B73*$G$12</f>
        <v>0</v>
      </c>
    </row>
    <row r="74" spans="1:10" s="70" customFormat="1" ht="14.25">
      <c r="A74" s="411"/>
      <c r="B74" s="390"/>
      <c r="C74" s="409">
        <f t="shared" si="8"/>
        <v>0</v>
      </c>
      <c r="D74" s="409">
        <f t="shared" si="9"/>
        <v>0</v>
      </c>
      <c r="E74" s="409">
        <f t="shared" si="10"/>
        <v>0</v>
      </c>
      <c r="F74" s="409">
        <f t="shared" si="11"/>
        <v>0</v>
      </c>
      <c r="G74" s="409">
        <f t="shared" si="12"/>
        <v>0</v>
      </c>
      <c r="H74" s="409">
        <f t="shared" si="13"/>
        <v>0</v>
      </c>
      <c r="I74" s="409">
        <f t="shared" si="14"/>
        <v>0</v>
      </c>
      <c r="J74" s="410">
        <f t="shared" si="15"/>
        <v>0</v>
      </c>
    </row>
    <row r="75" spans="1:10" s="70" customFormat="1" ht="14.25">
      <c r="A75" s="411"/>
      <c r="B75" s="390"/>
      <c r="C75" s="409">
        <f t="shared" si="8"/>
        <v>0</v>
      </c>
      <c r="D75" s="409">
        <f t="shared" si="9"/>
        <v>0</v>
      </c>
      <c r="E75" s="409">
        <f t="shared" si="10"/>
        <v>0</v>
      </c>
      <c r="F75" s="409">
        <f t="shared" si="11"/>
        <v>0</v>
      </c>
      <c r="G75" s="409">
        <f t="shared" si="12"/>
        <v>0</v>
      </c>
      <c r="H75" s="409">
        <f t="shared" si="13"/>
        <v>0</v>
      </c>
      <c r="I75" s="409">
        <f t="shared" si="14"/>
        <v>0</v>
      </c>
      <c r="J75" s="410">
        <f t="shared" si="15"/>
        <v>0</v>
      </c>
    </row>
    <row r="76" spans="1:10" s="70" customFormat="1" ht="14.25">
      <c r="A76" s="411"/>
      <c r="B76" s="390"/>
      <c r="C76" s="409">
        <f t="shared" si="8"/>
        <v>0</v>
      </c>
      <c r="D76" s="409">
        <f t="shared" si="9"/>
        <v>0</v>
      </c>
      <c r="E76" s="409">
        <f t="shared" si="10"/>
        <v>0</v>
      </c>
      <c r="F76" s="409">
        <f t="shared" si="11"/>
        <v>0</v>
      </c>
      <c r="G76" s="409">
        <f t="shared" si="12"/>
        <v>0</v>
      </c>
      <c r="H76" s="409">
        <f t="shared" si="13"/>
        <v>0</v>
      </c>
      <c r="I76" s="409">
        <f t="shared" si="14"/>
        <v>0</v>
      </c>
      <c r="J76" s="410">
        <f t="shared" si="15"/>
        <v>0</v>
      </c>
    </row>
    <row r="77" spans="1:10" s="70" customFormat="1" ht="14.25">
      <c r="A77" s="411"/>
      <c r="B77" s="390"/>
      <c r="C77" s="409">
        <f t="shared" si="8"/>
        <v>0</v>
      </c>
      <c r="D77" s="409">
        <f t="shared" si="9"/>
        <v>0</v>
      </c>
      <c r="E77" s="409">
        <f t="shared" si="10"/>
        <v>0</v>
      </c>
      <c r="F77" s="409">
        <f t="shared" si="11"/>
        <v>0</v>
      </c>
      <c r="G77" s="409">
        <f t="shared" si="12"/>
        <v>0</v>
      </c>
      <c r="H77" s="409">
        <f t="shared" si="13"/>
        <v>0</v>
      </c>
      <c r="I77" s="409">
        <f t="shared" si="14"/>
        <v>0</v>
      </c>
      <c r="J77" s="410">
        <f t="shared" si="15"/>
        <v>0</v>
      </c>
    </row>
    <row r="78" spans="1:10" s="70" customFormat="1" ht="14.25">
      <c r="A78" s="411"/>
      <c r="B78" s="390"/>
      <c r="C78" s="409">
        <f t="shared" si="8"/>
        <v>0</v>
      </c>
      <c r="D78" s="409">
        <f t="shared" si="9"/>
        <v>0</v>
      </c>
      <c r="E78" s="409">
        <f t="shared" si="10"/>
        <v>0</v>
      </c>
      <c r="F78" s="409">
        <f t="shared" si="11"/>
        <v>0</v>
      </c>
      <c r="G78" s="409">
        <f t="shared" si="12"/>
        <v>0</v>
      </c>
      <c r="H78" s="409">
        <f t="shared" si="13"/>
        <v>0</v>
      </c>
      <c r="I78" s="409">
        <f t="shared" si="14"/>
        <v>0</v>
      </c>
      <c r="J78" s="410">
        <f t="shared" si="15"/>
        <v>0</v>
      </c>
    </row>
    <row r="79" spans="1:10" s="70" customFormat="1" ht="14.25">
      <c r="A79" s="411"/>
      <c r="B79" s="390"/>
      <c r="C79" s="409">
        <f t="shared" si="8"/>
        <v>0</v>
      </c>
      <c r="D79" s="409">
        <f t="shared" si="9"/>
        <v>0</v>
      </c>
      <c r="E79" s="409">
        <f t="shared" si="10"/>
        <v>0</v>
      </c>
      <c r="F79" s="409">
        <f t="shared" si="11"/>
        <v>0</v>
      </c>
      <c r="G79" s="409">
        <f t="shared" si="12"/>
        <v>0</v>
      </c>
      <c r="H79" s="409">
        <f t="shared" si="13"/>
        <v>0</v>
      </c>
      <c r="I79" s="409">
        <f t="shared" si="14"/>
        <v>0</v>
      </c>
      <c r="J79" s="410">
        <f t="shared" si="15"/>
        <v>0</v>
      </c>
    </row>
    <row r="80" spans="1:10" s="70" customFormat="1" ht="14.25">
      <c r="A80" s="411"/>
      <c r="B80" s="390"/>
      <c r="C80" s="409">
        <f t="shared" si="8"/>
        <v>0</v>
      </c>
      <c r="D80" s="409">
        <f t="shared" si="9"/>
        <v>0</v>
      </c>
      <c r="E80" s="409">
        <f t="shared" si="10"/>
        <v>0</v>
      </c>
      <c r="F80" s="409">
        <f t="shared" si="11"/>
        <v>0</v>
      </c>
      <c r="G80" s="409">
        <f t="shared" si="12"/>
        <v>0</v>
      </c>
      <c r="H80" s="409">
        <f t="shared" si="13"/>
        <v>0</v>
      </c>
      <c r="I80" s="409">
        <f t="shared" si="14"/>
        <v>0</v>
      </c>
      <c r="J80" s="410">
        <f t="shared" si="15"/>
        <v>0</v>
      </c>
    </row>
    <row r="81" spans="1:10" s="70" customFormat="1" ht="14.25">
      <c r="A81" s="411"/>
      <c r="B81" s="390"/>
      <c r="C81" s="409">
        <f t="shared" si="8"/>
        <v>0</v>
      </c>
      <c r="D81" s="409">
        <f t="shared" si="9"/>
        <v>0</v>
      </c>
      <c r="E81" s="409">
        <f t="shared" si="10"/>
        <v>0</v>
      </c>
      <c r="F81" s="409">
        <f t="shared" si="11"/>
        <v>0</v>
      </c>
      <c r="G81" s="409">
        <f t="shared" si="12"/>
        <v>0</v>
      </c>
      <c r="H81" s="409">
        <f t="shared" si="13"/>
        <v>0</v>
      </c>
      <c r="I81" s="409">
        <f t="shared" si="14"/>
        <v>0</v>
      </c>
      <c r="J81" s="410">
        <f t="shared" si="15"/>
        <v>0</v>
      </c>
    </row>
    <row r="82" spans="1:10" s="70" customFormat="1" ht="14.25">
      <c r="A82" s="411"/>
      <c r="B82" s="390"/>
      <c r="C82" s="409">
        <f t="shared" si="8"/>
        <v>0</v>
      </c>
      <c r="D82" s="409">
        <f t="shared" si="9"/>
        <v>0</v>
      </c>
      <c r="E82" s="409">
        <f t="shared" si="10"/>
        <v>0</v>
      </c>
      <c r="F82" s="409">
        <f t="shared" si="11"/>
        <v>0</v>
      </c>
      <c r="G82" s="409">
        <f t="shared" si="12"/>
        <v>0</v>
      </c>
      <c r="H82" s="409">
        <f t="shared" si="13"/>
        <v>0</v>
      </c>
      <c r="I82" s="409">
        <f t="shared" si="14"/>
        <v>0</v>
      </c>
      <c r="J82" s="410">
        <f t="shared" si="15"/>
        <v>0</v>
      </c>
    </row>
    <row r="83" spans="1:10" s="70" customFormat="1" ht="14.25">
      <c r="A83" s="411"/>
      <c r="B83" s="390"/>
      <c r="C83" s="409">
        <f t="shared" si="8"/>
        <v>0</v>
      </c>
      <c r="D83" s="409">
        <f t="shared" si="9"/>
        <v>0</v>
      </c>
      <c r="E83" s="409">
        <f t="shared" si="10"/>
        <v>0</v>
      </c>
      <c r="F83" s="409">
        <f t="shared" si="11"/>
        <v>0</v>
      </c>
      <c r="G83" s="409">
        <f t="shared" si="12"/>
        <v>0</v>
      </c>
      <c r="H83" s="409">
        <f t="shared" si="13"/>
        <v>0</v>
      </c>
      <c r="I83" s="409">
        <f t="shared" si="14"/>
        <v>0</v>
      </c>
      <c r="J83" s="410">
        <f t="shared" si="15"/>
        <v>0</v>
      </c>
    </row>
    <row r="84" spans="1:10" s="70" customFormat="1" ht="14.25">
      <c r="A84" s="411"/>
      <c r="B84" s="390"/>
      <c r="C84" s="409">
        <f t="shared" si="8"/>
        <v>0</v>
      </c>
      <c r="D84" s="409">
        <f t="shared" si="9"/>
        <v>0</v>
      </c>
      <c r="E84" s="409">
        <f t="shared" si="10"/>
        <v>0</v>
      </c>
      <c r="F84" s="409">
        <f t="shared" si="11"/>
        <v>0</v>
      </c>
      <c r="G84" s="409">
        <f t="shared" si="12"/>
        <v>0</v>
      </c>
      <c r="H84" s="409">
        <f t="shared" si="13"/>
        <v>0</v>
      </c>
      <c r="I84" s="409">
        <f t="shared" si="14"/>
        <v>0</v>
      </c>
      <c r="J84" s="410">
        <f t="shared" si="15"/>
        <v>0</v>
      </c>
    </row>
    <row r="85" spans="1:10" s="70" customFormat="1" ht="14.25">
      <c r="A85" s="411"/>
      <c r="B85" s="390"/>
      <c r="C85" s="409">
        <f t="shared" si="8"/>
        <v>0</v>
      </c>
      <c r="D85" s="409">
        <f t="shared" si="9"/>
        <v>0</v>
      </c>
      <c r="E85" s="409">
        <f t="shared" si="10"/>
        <v>0</v>
      </c>
      <c r="F85" s="409">
        <f t="shared" si="11"/>
        <v>0</v>
      </c>
      <c r="G85" s="409">
        <f t="shared" si="12"/>
        <v>0</v>
      </c>
      <c r="H85" s="409">
        <f t="shared" si="13"/>
        <v>0</v>
      </c>
      <c r="I85" s="409">
        <f t="shared" si="14"/>
        <v>0</v>
      </c>
      <c r="J85" s="410">
        <f t="shared" si="15"/>
        <v>0</v>
      </c>
    </row>
    <row r="86" spans="1:10" s="70" customFormat="1" ht="14.25">
      <c r="A86" s="411"/>
      <c r="B86" s="390"/>
      <c r="C86" s="409">
        <f t="shared" si="8"/>
        <v>0</v>
      </c>
      <c r="D86" s="409">
        <f t="shared" si="9"/>
        <v>0</v>
      </c>
      <c r="E86" s="409">
        <f t="shared" si="10"/>
        <v>0</v>
      </c>
      <c r="F86" s="409">
        <f t="shared" si="11"/>
        <v>0</v>
      </c>
      <c r="G86" s="409">
        <f t="shared" si="12"/>
        <v>0</v>
      </c>
      <c r="H86" s="409">
        <f t="shared" si="13"/>
        <v>0</v>
      </c>
      <c r="I86" s="409">
        <f t="shared" si="14"/>
        <v>0</v>
      </c>
      <c r="J86" s="410">
        <f t="shared" si="15"/>
        <v>0</v>
      </c>
    </row>
    <row r="87" spans="1:10" s="70" customFormat="1" ht="14.25">
      <c r="A87" s="411"/>
      <c r="B87" s="390"/>
      <c r="C87" s="409">
        <f t="shared" si="8"/>
        <v>0</v>
      </c>
      <c r="D87" s="409">
        <f t="shared" si="9"/>
        <v>0</v>
      </c>
      <c r="E87" s="409">
        <f t="shared" si="10"/>
        <v>0</v>
      </c>
      <c r="F87" s="409">
        <f t="shared" si="11"/>
        <v>0</v>
      </c>
      <c r="G87" s="409">
        <f t="shared" si="12"/>
        <v>0</v>
      </c>
      <c r="H87" s="409">
        <f t="shared" si="13"/>
        <v>0</v>
      </c>
      <c r="I87" s="409">
        <f t="shared" si="14"/>
        <v>0</v>
      </c>
      <c r="J87" s="410">
        <f t="shared" si="15"/>
        <v>0</v>
      </c>
    </row>
    <row r="88" spans="1:10" s="70" customFormat="1" ht="14.25">
      <c r="A88" s="411"/>
      <c r="B88" s="390"/>
      <c r="C88" s="409">
        <f t="shared" si="8"/>
        <v>0</v>
      </c>
      <c r="D88" s="409">
        <f t="shared" si="9"/>
        <v>0</v>
      </c>
      <c r="E88" s="409">
        <f t="shared" si="10"/>
        <v>0</v>
      </c>
      <c r="F88" s="409">
        <f t="shared" si="11"/>
        <v>0</v>
      </c>
      <c r="G88" s="409">
        <f t="shared" si="12"/>
        <v>0</v>
      </c>
      <c r="H88" s="409">
        <f t="shared" si="13"/>
        <v>0</v>
      </c>
      <c r="I88" s="409">
        <f t="shared" si="14"/>
        <v>0</v>
      </c>
      <c r="J88" s="410">
        <f t="shared" si="15"/>
        <v>0</v>
      </c>
    </row>
    <row r="89" spans="1:10" s="70" customFormat="1" ht="14.25">
      <c r="A89" s="411"/>
      <c r="B89" s="390"/>
      <c r="C89" s="409">
        <f t="shared" si="8"/>
        <v>0</v>
      </c>
      <c r="D89" s="409">
        <f t="shared" si="9"/>
        <v>0</v>
      </c>
      <c r="E89" s="409">
        <f t="shared" si="10"/>
        <v>0</v>
      </c>
      <c r="F89" s="409">
        <f t="shared" si="11"/>
        <v>0</v>
      </c>
      <c r="G89" s="409">
        <f t="shared" si="12"/>
        <v>0</v>
      </c>
      <c r="H89" s="409">
        <f t="shared" si="13"/>
        <v>0</v>
      </c>
      <c r="I89" s="409">
        <f t="shared" si="14"/>
        <v>0</v>
      </c>
      <c r="J89" s="410">
        <f t="shared" si="15"/>
        <v>0</v>
      </c>
    </row>
    <row r="90" spans="1:10" s="70" customFormat="1" ht="14.25">
      <c r="A90" s="411"/>
      <c r="B90" s="390"/>
      <c r="C90" s="409">
        <f t="shared" si="8"/>
        <v>0</v>
      </c>
      <c r="D90" s="409">
        <f t="shared" si="9"/>
        <v>0</v>
      </c>
      <c r="E90" s="409">
        <f t="shared" si="10"/>
        <v>0</v>
      </c>
      <c r="F90" s="409">
        <f t="shared" si="11"/>
        <v>0</v>
      </c>
      <c r="G90" s="409">
        <f t="shared" si="12"/>
        <v>0</v>
      </c>
      <c r="H90" s="409">
        <f t="shared" si="13"/>
        <v>0</v>
      </c>
      <c r="I90" s="409">
        <f t="shared" si="14"/>
        <v>0</v>
      </c>
      <c r="J90" s="410">
        <f t="shared" si="15"/>
        <v>0</v>
      </c>
    </row>
    <row r="91" spans="1:10" s="70" customFormat="1" ht="14.25">
      <c r="A91" s="411"/>
      <c r="B91" s="390"/>
      <c r="C91" s="409">
        <f t="shared" si="8"/>
        <v>0</v>
      </c>
      <c r="D91" s="409">
        <f t="shared" si="9"/>
        <v>0</v>
      </c>
      <c r="E91" s="409">
        <f t="shared" si="10"/>
        <v>0</v>
      </c>
      <c r="F91" s="409">
        <f t="shared" si="11"/>
        <v>0</v>
      </c>
      <c r="G91" s="409">
        <f t="shared" si="12"/>
        <v>0</v>
      </c>
      <c r="H91" s="409">
        <f t="shared" si="13"/>
        <v>0</v>
      </c>
      <c r="I91" s="409">
        <f t="shared" si="14"/>
        <v>0</v>
      </c>
      <c r="J91" s="410">
        <f t="shared" si="15"/>
        <v>0</v>
      </c>
    </row>
    <row r="92" spans="1:10" s="70" customFormat="1" ht="14.25">
      <c r="A92" s="411"/>
      <c r="B92" s="390"/>
      <c r="C92" s="409">
        <f t="shared" si="8"/>
        <v>0</v>
      </c>
      <c r="D92" s="409">
        <f t="shared" si="9"/>
        <v>0</v>
      </c>
      <c r="E92" s="409">
        <f t="shared" si="10"/>
        <v>0</v>
      </c>
      <c r="F92" s="409">
        <f t="shared" si="11"/>
        <v>0</v>
      </c>
      <c r="G92" s="409">
        <f t="shared" si="12"/>
        <v>0</v>
      </c>
      <c r="H92" s="409">
        <f t="shared" si="13"/>
        <v>0</v>
      </c>
      <c r="I92" s="409">
        <f t="shared" si="14"/>
        <v>0</v>
      </c>
      <c r="J92" s="410">
        <f t="shared" si="15"/>
        <v>0</v>
      </c>
    </row>
    <row r="93" spans="1:10" ht="14.25">
      <c r="A93" s="412"/>
      <c r="B93" s="390"/>
      <c r="C93" s="409">
        <f t="shared" si="8"/>
        <v>0</v>
      </c>
      <c r="D93" s="409">
        <f t="shared" si="9"/>
        <v>0</v>
      </c>
      <c r="E93" s="409">
        <f t="shared" si="10"/>
        <v>0</v>
      </c>
      <c r="F93" s="409">
        <f t="shared" si="11"/>
        <v>0</v>
      </c>
      <c r="G93" s="409">
        <f t="shared" si="12"/>
        <v>0</v>
      </c>
      <c r="H93" s="409">
        <f t="shared" si="13"/>
        <v>0</v>
      </c>
      <c r="I93" s="409">
        <f t="shared" si="14"/>
        <v>0</v>
      </c>
      <c r="J93" s="410">
        <f t="shared" si="15"/>
        <v>0</v>
      </c>
    </row>
    <row r="94" spans="1:10" s="84" customFormat="1" ht="15">
      <c r="A94" s="415" t="s">
        <v>499</v>
      </c>
      <c r="B94" s="416">
        <f>SUM(B41:B93)</f>
        <v>19000</v>
      </c>
      <c r="C94" s="416">
        <f t="shared" ref="C94:J94" si="16">SUM(C41:C93)</f>
        <v>5700</v>
      </c>
      <c r="D94" s="416">
        <f t="shared" si="16"/>
        <v>1900</v>
      </c>
      <c r="E94" s="416">
        <f t="shared" si="16"/>
        <v>1900</v>
      </c>
      <c r="F94" s="416">
        <f t="shared" si="16"/>
        <v>1900</v>
      </c>
      <c r="G94" s="416">
        <f t="shared" si="16"/>
        <v>1900</v>
      </c>
      <c r="H94" s="416">
        <f t="shared" si="16"/>
        <v>1900</v>
      </c>
      <c r="I94" s="416">
        <f t="shared" si="16"/>
        <v>1900</v>
      </c>
      <c r="J94" s="417">
        <f t="shared" si="16"/>
        <v>1900</v>
      </c>
    </row>
    <row r="95" spans="1:10" ht="13.5" thickBot="1">
      <c r="A95" s="123"/>
      <c r="B95" s="118"/>
      <c r="C95" s="118"/>
      <c r="D95" s="118"/>
      <c r="E95" s="118"/>
      <c r="F95" s="118"/>
      <c r="G95" s="118"/>
      <c r="H95" s="118"/>
      <c r="I95" s="118"/>
      <c r="J95" s="119"/>
    </row>
  </sheetData>
  <mergeCells count="2">
    <mergeCell ref="A1:J1"/>
    <mergeCell ref="C3:H3"/>
  </mergeCells>
  <pageMargins left="0.43307086614173229" right="0.55118110236220474" top="0.39370078740157483" bottom="0.43307086614173229" header="0.31496062992125984" footer="0.31496062992125984"/>
  <pageSetup scale="66" fitToHeight="2" orientation="landscape" r:id="rId1"/>
  <drawing r:id="rId2"/>
</worksheet>
</file>

<file path=xl/worksheets/sheet9.xml><?xml version="1.0" encoding="utf-8"?>
<worksheet xmlns="http://schemas.openxmlformats.org/spreadsheetml/2006/main" xmlns:r="http://schemas.openxmlformats.org/officeDocument/2006/relationships">
  <sheetPr>
    <tabColor rgb="FFC00000"/>
    <pageSetUpPr fitToPage="1"/>
  </sheetPr>
  <dimension ref="A1:G66"/>
  <sheetViews>
    <sheetView zoomScale="80" zoomScaleNormal="80" workbookViewId="0">
      <selection activeCell="H4" sqref="H4"/>
    </sheetView>
  </sheetViews>
  <sheetFormatPr defaultRowHeight="12.75"/>
  <cols>
    <col min="1" max="1" width="20" style="60" customWidth="1"/>
    <col min="2" max="2" width="55.7109375" style="60" customWidth="1"/>
    <col min="3" max="3" width="17.5703125" style="60" customWidth="1"/>
    <col min="4" max="4" width="48.85546875" style="60" customWidth="1"/>
    <col min="5" max="6" width="20" style="60" customWidth="1"/>
    <col min="7" max="7" width="40" style="60" customWidth="1"/>
    <col min="8" max="16384" width="9.140625" style="60"/>
  </cols>
  <sheetData>
    <row r="1" spans="1:7" s="59" customFormat="1" ht="83.25" customHeight="1" thickBot="1">
      <c r="A1" s="1170" t="s">
        <v>569</v>
      </c>
      <c r="B1" s="1176"/>
      <c r="C1" s="1176"/>
      <c r="D1" s="1176"/>
      <c r="E1" s="1176"/>
      <c r="F1" s="1176"/>
      <c r="G1" s="1177"/>
    </row>
    <row r="2" spans="1:7" ht="60.75" customHeight="1">
      <c r="A2" s="89"/>
      <c r="B2" s="90"/>
      <c r="C2" s="90"/>
      <c r="D2" s="90"/>
      <c r="E2" s="90"/>
      <c r="F2" s="90"/>
      <c r="G2" s="117"/>
    </row>
    <row r="3" spans="1:7" ht="18">
      <c r="A3" s="464" t="s">
        <v>557</v>
      </c>
      <c r="B3" s="465"/>
      <c r="C3" s="466">
        <f>SUMIF(D13:D65, "Personal Living Expenses", C13:C65)</f>
        <v>1000</v>
      </c>
      <c r="D3" s="90"/>
      <c r="E3" s="90"/>
      <c r="F3" s="466"/>
      <c r="G3" s="117"/>
    </row>
    <row r="4" spans="1:7" ht="18">
      <c r="A4" s="464" t="s">
        <v>558</v>
      </c>
      <c r="B4" s="465"/>
      <c r="C4" s="466">
        <f>SUMIF(D13:D65, "Personal Unsecured Debt", C13:C65)</f>
        <v>650</v>
      </c>
      <c r="D4" s="90"/>
      <c r="E4" s="90"/>
      <c r="F4" s="466"/>
      <c r="G4" s="117"/>
    </row>
    <row r="5" spans="1:7" ht="18">
      <c r="A5" s="464" t="s">
        <v>559</v>
      </c>
      <c r="B5" s="465"/>
      <c r="C5" s="466">
        <f>SUMIF(D13:D65, "Personal Taxes", C13:C65)</f>
        <v>500</v>
      </c>
      <c r="D5" s="90"/>
      <c r="E5" s="90"/>
      <c r="F5" s="466"/>
      <c r="G5" s="117"/>
    </row>
    <row r="6" spans="1:7" ht="18">
      <c r="A6" s="464" t="s">
        <v>560</v>
      </c>
      <c r="B6" s="465"/>
      <c r="C6" s="466">
        <f>SUMIF(D13:D65, "Personal Investments &amp; Insurance", C13:C65)</f>
        <v>250</v>
      </c>
      <c r="D6" s="90"/>
      <c r="E6" s="90"/>
      <c r="F6" s="466"/>
      <c r="G6" s="117"/>
    </row>
    <row r="7" spans="1:7" ht="18">
      <c r="A7" s="464" t="s">
        <v>561</v>
      </c>
      <c r="B7" s="465"/>
      <c r="C7" s="466">
        <f>SUMIF(D13:D65, "Personal Charity &amp; Donations", C13:C65)</f>
        <v>56</v>
      </c>
      <c r="D7" s="90"/>
      <c r="E7" s="90"/>
      <c r="F7" s="466"/>
      <c r="G7" s="117"/>
    </row>
    <row r="8" spans="1:7" ht="18">
      <c r="A8" s="464" t="s">
        <v>562</v>
      </c>
      <c r="B8" s="465"/>
      <c r="C8" s="466">
        <f>SUMIF(D13:D65, "Personal Savings", C13:C65)</f>
        <v>100</v>
      </c>
      <c r="D8" s="90"/>
      <c r="E8" s="90"/>
      <c r="F8" s="466"/>
      <c r="G8" s="117"/>
    </row>
    <row r="9" spans="1:7" ht="18">
      <c r="A9" s="464" t="s">
        <v>563</v>
      </c>
      <c r="B9" s="465"/>
      <c r="C9" s="466">
        <f>SUMIF(D13:D65, "Personal Education", C13:C65)</f>
        <v>250</v>
      </c>
      <c r="D9" s="90"/>
      <c r="E9" s="90"/>
      <c r="F9" s="466"/>
      <c r="G9" s="117"/>
    </row>
    <row r="10" spans="1:7" ht="18">
      <c r="A10" s="464" t="s">
        <v>564</v>
      </c>
      <c r="B10" s="465"/>
      <c r="C10" s="466">
        <f>SUMIF(D13:D65, "Personal Fun", C13:C65)</f>
        <v>200</v>
      </c>
      <c r="D10" s="90"/>
      <c r="E10" s="90"/>
      <c r="F10" s="466"/>
      <c r="G10" s="117"/>
    </row>
    <row r="11" spans="1:7" ht="201" customHeight="1" thickBot="1">
      <c r="A11" s="123"/>
      <c r="B11" s="118"/>
      <c r="C11" s="118"/>
      <c r="D11" s="118"/>
      <c r="E11" s="118"/>
      <c r="F11" s="118"/>
      <c r="G11" s="119"/>
    </row>
    <row r="12" spans="1:7" s="389" customFormat="1" ht="57" customHeight="1">
      <c r="A12" s="467" t="s">
        <v>127</v>
      </c>
      <c r="B12" s="468" t="s">
        <v>565</v>
      </c>
      <c r="C12" s="468" t="s">
        <v>566</v>
      </c>
      <c r="D12" s="469" t="s">
        <v>567</v>
      </c>
      <c r="E12" s="470"/>
      <c r="F12" s="470"/>
      <c r="G12" s="471"/>
    </row>
    <row r="13" spans="1:7" s="70" customFormat="1" ht="15">
      <c r="A13" s="408">
        <v>41552</v>
      </c>
      <c r="B13" s="751" t="s">
        <v>695</v>
      </c>
      <c r="C13" s="472">
        <v>100</v>
      </c>
      <c r="D13" s="473" t="s">
        <v>562</v>
      </c>
      <c r="E13" s="474"/>
      <c r="F13" s="474"/>
      <c r="G13" s="475"/>
    </row>
    <row r="14" spans="1:7" s="70" customFormat="1" ht="15">
      <c r="A14" s="408">
        <v>41553</v>
      </c>
      <c r="B14" s="751" t="s">
        <v>696</v>
      </c>
      <c r="C14" s="472">
        <v>650</v>
      </c>
      <c r="D14" s="473" t="s">
        <v>558</v>
      </c>
      <c r="E14" s="474"/>
      <c r="F14" s="474"/>
      <c r="G14" s="475"/>
    </row>
    <row r="15" spans="1:7" s="70" customFormat="1" ht="15">
      <c r="A15" s="408">
        <v>41554</v>
      </c>
      <c r="B15" s="751" t="s">
        <v>694</v>
      </c>
      <c r="C15" s="472">
        <v>200</v>
      </c>
      <c r="D15" s="473" t="s">
        <v>564</v>
      </c>
      <c r="E15" s="474"/>
      <c r="F15" s="474"/>
      <c r="G15" s="475"/>
    </row>
    <row r="16" spans="1:7" s="70" customFormat="1" ht="15">
      <c r="A16" s="408">
        <v>41555</v>
      </c>
      <c r="B16" s="751" t="s">
        <v>697</v>
      </c>
      <c r="C16" s="472">
        <v>250</v>
      </c>
      <c r="D16" s="473" t="s">
        <v>560</v>
      </c>
      <c r="E16" s="474"/>
      <c r="F16" s="474"/>
      <c r="G16" s="475"/>
    </row>
    <row r="17" spans="1:7" s="70" customFormat="1" ht="15">
      <c r="A17" s="408">
        <v>41556</v>
      </c>
      <c r="B17" s="751" t="s">
        <v>698</v>
      </c>
      <c r="C17" s="472">
        <v>56</v>
      </c>
      <c r="D17" s="473" t="s">
        <v>561</v>
      </c>
      <c r="E17" s="474"/>
      <c r="F17" s="474"/>
      <c r="G17" s="475"/>
    </row>
    <row r="18" spans="1:7" s="70" customFormat="1" ht="15">
      <c r="A18" s="408">
        <v>41557</v>
      </c>
      <c r="B18" s="751" t="s">
        <v>699</v>
      </c>
      <c r="C18" s="472">
        <v>1000</v>
      </c>
      <c r="D18" s="473" t="s">
        <v>557</v>
      </c>
      <c r="E18" s="474"/>
      <c r="F18" s="474"/>
      <c r="G18" s="475"/>
    </row>
    <row r="19" spans="1:7" s="70" customFormat="1" ht="15">
      <c r="A19" s="408">
        <v>41558</v>
      </c>
      <c r="B19" s="751" t="s">
        <v>206</v>
      </c>
      <c r="C19" s="472">
        <v>50</v>
      </c>
      <c r="D19" s="473" t="s">
        <v>563</v>
      </c>
      <c r="E19" s="474"/>
      <c r="F19" s="474"/>
      <c r="G19" s="475"/>
    </row>
    <row r="20" spans="1:7" s="70" customFormat="1" ht="15">
      <c r="A20" s="408">
        <v>41559</v>
      </c>
      <c r="B20" s="751" t="s">
        <v>394</v>
      </c>
      <c r="C20" s="472">
        <v>500</v>
      </c>
      <c r="D20" s="473" t="s">
        <v>559</v>
      </c>
      <c r="E20" s="474"/>
      <c r="F20" s="474"/>
      <c r="G20" s="475"/>
    </row>
    <row r="21" spans="1:7" s="70" customFormat="1" ht="15">
      <c r="A21" s="408"/>
      <c r="B21" s="746"/>
      <c r="C21" s="472">
        <v>200</v>
      </c>
      <c r="D21" s="473" t="s">
        <v>563</v>
      </c>
      <c r="E21" s="474"/>
      <c r="F21" s="474"/>
      <c r="G21" s="475"/>
    </row>
    <row r="22" spans="1:7" s="70" customFormat="1" ht="15">
      <c r="A22" s="408"/>
      <c r="B22" s="746"/>
      <c r="C22" s="472"/>
      <c r="D22" s="473" t="s">
        <v>568</v>
      </c>
      <c r="E22" s="474"/>
      <c r="F22" s="474"/>
      <c r="G22" s="475"/>
    </row>
    <row r="23" spans="1:7" s="70" customFormat="1" ht="15">
      <c r="A23" s="408"/>
      <c r="B23" s="746"/>
      <c r="C23" s="472"/>
      <c r="D23" s="473" t="s">
        <v>568</v>
      </c>
      <c r="E23" s="474"/>
      <c r="F23" s="474"/>
      <c r="G23" s="475"/>
    </row>
    <row r="24" spans="1:7" s="70" customFormat="1" ht="15">
      <c r="A24" s="408"/>
      <c r="B24" s="746"/>
      <c r="C24" s="472"/>
      <c r="D24" s="473" t="s">
        <v>568</v>
      </c>
      <c r="E24" s="474"/>
      <c r="F24" s="474"/>
      <c r="G24" s="475"/>
    </row>
    <row r="25" spans="1:7" s="70" customFormat="1" ht="15">
      <c r="A25" s="408"/>
      <c r="B25" s="746"/>
      <c r="C25" s="472"/>
      <c r="D25" s="473" t="s">
        <v>568</v>
      </c>
      <c r="E25" s="474"/>
      <c r="F25" s="474"/>
      <c r="G25" s="475"/>
    </row>
    <row r="26" spans="1:7" s="70" customFormat="1" ht="15">
      <c r="A26" s="408"/>
      <c r="B26" s="746"/>
      <c r="C26" s="472"/>
      <c r="D26" s="473" t="s">
        <v>568</v>
      </c>
      <c r="E26" s="474"/>
      <c r="F26" s="474"/>
      <c r="G26" s="475"/>
    </row>
    <row r="27" spans="1:7" s="70" customFormat="1" ht="15">
      <c r="A27" s="408"/>
      <c r="B27" s="746"/>
      <c r="C27" s="472"/>
      <c r="D27" s="473" t="s">
        <v>568</v>
      </c>
      <c r="E27" s="474"/>
      <c r="F27" s="474"/>
      <c r="G27" s="475"/>
    </row>
    <row r="28" spans="1:7" s="70" customFormat="1" ht="15">
      <c r="A28" s="408"/>
      <c r="B28" s="746"/>
      <c r="C28" s="472"/>
      <c r="D28" s="473" t="s">
        <v>568</v>
      </c>
      <c r="E28" s="474"/>
      <c r="F28" s="474"/>
      <c r="G28" s="475"/>
    </row>
    <row r="29" spans="1:7" s="70" customFormat="1" ht="15">
      <c r="A29" s="408"/>
      <c r="B29" s="746"/>
      <c r="C29" s="472"/>
      <c r="D29" s="473" t="s">
        <v>568</v>
      </c>
      <c r="E29" s="474"/>
      <c r="F29" s="474"/>
      <c r="G29" s="475"/>
    </row>
    <row r="30" spans="1:7" s="70" customFormat="1" ht="15">
      <c r="A30" s="408"/>
      <c r="B30" s="746"/>
      <c r="C30" s="472"/>
      <c r="D30" s="473" t="s">
        <v>568</v>
      </c>
      <c r="E30" s="474"/>
      <c r="F30" s="474"/>
      <c r="G30" s="475"/>
    </row>
    <row r="31" spans="1:7" s="70" customFormat="1" ht="15">
      <c r="A31" s="408"/>
      <c r="B31" s="746"/>
      <c r="C31" s="472"/>
      <c r="D31" s="473" t="s">
        <v>568</v>
      </c>
      <c r="E31" s="474"/>
      <c r="F31" s="474"/>
      <c r="G31" s="475"/>
    </row>
    <row r="32" spans="1:7" s="70" customFormat="1" ht="15">
      <c r="A32" s="408"/>
      <c r="B32" s="746"/>
      <c r="C32" s="472"/>
      <c r="D32" s="473" t="s">
        <v>568</v>
      </c>
      <c r="E32" s="474"/>
      <c r="F32" s="474"/>
      <c r="G32" s="475"/>
    </row>
    <row r="33" spans="1:7" s="70" customFormat="1" ht="15">
      <c r="A33" s="408"/>
      <c r="B33" s="746"/>
      <c r="C33" s="472"/>
      <c r="D33" s="473" t="s">
        <v>568</v>
      </c>
      <c r="E33" s="474"/>
      <c r="F33" s="474"/>
      <c r="G33" s="475"/>
    </row>
    <row r="34" spans="1:7" s="70" customFormat="1" ht="15">
      <c r="A34" s="408"/>
      <c r="B34" s="746"/>
      <c r="C34" s="472"/>
      <c r="D34" s="473" t="s">
        <v>568</v>
      </c>
      <c r="E34" s="474"/>
      <c r="F34" s="474"/>
      <c r="G34" s="475"/>
    </row>
    <row r="35" spans="1:7" s="70" customFormat="1" ht="15">
      <c r="A35" s="408"/>
      <c r="B35" s="746"/>
      <c r="C35" s="472"/>
      <c r="D35" s="473" t="s">
        <v>568</v>
      </c>
      <c r="E35" s="474"/>
      <c r="F35" s="474"/>
      <c r="G35" s="475"/>
    </row>
    <row r="36" spans="1:7" s="70" customFormat="1" ht="15">
      <c r="A36" s="408"/>
      <c r="B36" s="746"/>
      <c r="C36" s="472"/>
      <c r="D36" s="473" t="s">
        <v>568</v>
      </c>
      <c r="E36" s="474"/>
      <c r="F36" s="474"/>
      <c r="G36" s="475"/>
    </row>
    <row r="37" spans="1:7" s="70" customFormat="1" ht="14.25">
      <c r="A37" s="408"/>
      <c r="B37" s="476"/>
      <c r="C37" s="472"/>
      <c r="D37" s="473" t="s">
        <v>568</v>
      </c>
      <c r="E37" s="474"/>
      <c r="F37" s="474"/>
      <c r="G37" s="475"/>
    </row>
    <row r="38" spans="1:7" s="70" customFormat="1" ht="14.25">
      <c r="A38" s="408"/>
      <c r="B38" s="476"/>
      <c r="C38" s="472"/>
      <c r="D38" s="473" t="s">
        <v>568</v>
      </c>
      <c r="E38" s="474"/>
      <c r="F38" s="474"/>
      <c r="G38" s="475"/>
    </row>
    <row r="39" spans="1:7" s="70" customFormat="1" ht="14.25">
      <c r="A39" s="408"/>
      <c r="B39" s="476"/>
      <c r="C39" s="472"/>
      <c r="D39" s="473" t="s">
        <v>568</v>
      </c>
      <c r="E39" s="474"/>
      <c r="F39" s="474"/>
      <c r="G39" s="475"/>
    </row>
    <row r="40" spans="1:7" s="70" customFormat="1" ht="14.25">
      <c r="A40" s="408"/>
      <c r="B40" s="476"/>
      <c r="C40" s="472"/>
      <c r="D40" s="473" t="s">
        <v>568</v>
      </c>
      <c r="E40" s="474"/>
      <c r="F40" s="474"/>
      <c r="G40" s="475"/>
    </row>
    <row r="41" spans="1:7" s="70" customFormat="1" ht="14.25">
      <c r="A41" s="408"/>
      <c r="B41" s="476"/>
      <c r="C41" s="472"/>
      <c r="D41" s="473" t="s">
        <v>568</v>
      </c>
      <c r="E41" s="474"/>
      <c r="F41" s="474"/>
      <c r="G41" s="475"/>
    </row>
    <row r="42" spans="1:7" s="70" customFormat="1" ht="14.25">
      <c r="A42" s="408"/>
      <c r="B42" s="476"/>
      <c r="C42" s="472"/>
      <c r="D42" s="473" t="s">
        <v>568</v>
      </c>
      <c r="E42" s="474"/>
      <c r="F42" s="474"/>
      <c r="G42" s="475"/>
    </row>
    <row r="43" spans="1:7" s="70" customFormat="1" ht="14.25">
      <c r="A43" s="408"/>
      <c r="B43" s="476"/>
      <c r="C43" s="472"/>
      <c r="D43" s="473" t="s">
        <v>568</v>
      </c>
      <c r="E43" s="474"/>
      <c r="F43" s="474"/>
      <c r="G43" s="475"/>
    </row>
    <row r="44" spans="1:7" s="70" customFormat="1" ht="14.25">
      <c r="A44" s="408"/>
      <c r="B44" s="476"/>
      <c r="C44" s="472"/>
      <c r="D44" s="473" t="s">
        <v>568</v>
      </c>
      <c r="E44" s="474"/>
      <c r="F44" s="474"/>
      <c r="G44" s="475"/>
    </row>
    <row r="45" spans="1:7" s="70" customFormat="1" ht="15" customHeight="1">
      <c r="A45" s="408"/>
      <c r="B45" s="476"/>
      <c r="C45" s="472"/>
      <c r="D45" s="473" t="s">
        <v>568</v>
      </c>
      <c r="E45" s="474"/>
      <c r="F45" s="474"/>
      <c r="G45" s="475"/>
    </row>
    <row r="46" spans="1:7" s="70" customFormat="1" ht="14.25">
      <c r="A46" s="408"/>
      <c r="B46" s="476"/>
      <c r="C46" s="472"/>
      <c r="D46" s="473" t="s">
        <v>568</v>
      </c>
      <c r="E46" s="474"/>
      <c r="F46" s="474"/>
      <c r="G46" s="475"/>
    </row>
    <row r="47" spans="1:7" s="70" customFormat="1" ht="14.25">
      <c r="A47" s="408"/>
      <c r="B47" s="476"/>
      <c r="C47" s="472"/>
      <c r="D47" s="473" t="s">
        <v>568</v>
      </c>
      <c r="E47" s="474"/>
      <c r="F47" s="474"/>
      <c r="G47" s="475"/>
    </row>
    <row r="48" spans="1:7" s="70" customFormat="1" ht="14.25">
      <c r="A48" s="408"/>
      <c r="B48" s="476"/>
      <c r="C48" s="472"/>
      <c r="D48" s="473" t="s">
        <v>568</v>
      </c>
      <c r="E48" s="474"/>
      <c r="F48" s="474"/>
      <c r="G48" s="475"/>
    </row>
    <row r="49" spans="1:7" s="70" customFormat="1" ht="14.25">
      <c r="A49" s="408"/>
      <c r="B49" s="476"/>
      <c r="C49" s="472"/>
      <c r="D49" s="473" t="s">
        <v>568</v>
      </c>
      <c r="E49" s="474"/>
      <c r="F49" s="474"/>
      <c r="G49" s="475"/>
    </row>
    <row r="50" spans="1:7" s="70" customFormat="1" ht="14.25">
      <c r="A50" s="408"/>
      <c r="B50" s="476"/>
      <c r="C50" s="472"/>
      <c r="D50" s="473" t="s">
        <v>568</v>
      </c>
      <c r="E50" s="474"/>
      <c r="F50" s="474"/>
      <c r="G50" s="475"/>
    </row>
    <row r="51" spans="1:7" s="70" customFormat="1" ht="14.25">
      <c r="A51" s="408"/>
      <c r="B51" s="476"/>
      <c r="C51" s="472"/>
      <c r="D51" s="473" t="s">
        <v>568</v>
      </c>
      <c r="E51" s="474"/>
      <c r="F51" s="474"/>
      <c r="G51" s="475"/>
    </row>
    <row r="52" spans="1:7" s="70" customFormat="1" ht="14.25">
      <c r="A52" s="408"/>
      <c r="B52" s="476"/>
      <c r="C52" s="472"/>
      <c r="D52" s="473" t="s">
        <v>568</v>
      </c>
      <c r="E52" s="474"/>
      <c r="F52" s="474"/>
      <c r="G52" s="475"/>
    </row>
    <row r="53" spans="1:7" s="70" customFormat="1" ht="14.25">
      <c r="A53" s="408"/>
      <c r="B53" s="476"/>
      <c r="C53" s="472"/>
      <c r="D53" s="473" t="s">
        <v>568</v>
      </c>
      <c r="E53" s="474"/>
      <c r="F53" s="474"/>
      <c r="G53" s="475"/>
    </row>
    <row r="54" spans="1:7" s="70" customFormat="1" ht="14.25">
      <c r="A54" s="408"/>
      <c r="B54" s="476"/>
      <c r="C54" s="472"/>
      <c r="D54" s="473" t="s">
        <v>568</v>
      </c>
      <c r="E54" s="474"/>
      <c r="F54" s="474"/>
      <c r="G54" s="475"/>
    </row>
    <row r="55" spans="1:7" s="70" customFormat="1" ht="14.25">
      <c r="A55" s="408"/>
      <c r="B55" s="476"/>
      <c r="C55" s="472"/>
      <c r="D55" s="473" t="s">
        <v>568</v>
      </c>
      <c r="E55" s="474"/>
      <c r="F55" s="474"/>
      <c r="G55" s="475"/>
    </row>
    <row r="56" spans="1:7" s="70" customFormat="1" ht="14.25">
      <c r="A56" s="408"/>
      <c r="B56" s="476"/>
      <c r="C56" s="472"/>
      <c r="D56" s="473" t="s">
        <v>568</v>
      </c>
      <c r="E56" s="474"/>
      <c r="F56" s="474"/>
      <c r="G56" s="475"/>
    </row>
    <row r="57" spans="1:7" s="70" customFormat="1" ht="14.25">
      <c r="A57" s="408"/>
      <c r="B57" s="476"/>
      <c r="C57" s="472"/>
      <c r="D57" s="473" t="s">
        <v>568</v>
      </c>
      <c r="E57" s="474"/>
      <c r="F57" s="474"/>
      <c r="G57" s="475"/>
    </row>
    <row r="58" spans="1:7" s="70" customFormat="1" ht="14.25">
      <c r="A58" s="408"/>
      <c r="B58" s="476"/>
      <c r="C58" s="472"/>
      <c r="D58" s="473" t="s">
        <v>568</v>
      </c>
      <c r="E58" s="474"/>
      <c r="F58" s="474"/>
      <c r="G58" s="475"/>
    </row>
    <row r="59" spans="1:7" s="70" customFormat="1" ht="14.25">
      <c r="A59" s="408"/>
      <c r="B59" s="476"/>
      <c r="C59" s="472"/>
      <c r="D59" s="473" t="s">
        <v>568</v>
      </c>
      <c r="E59" s="474"/>
      <c r="F59" s="474"/>
      <c r="G59" s="475"/>
    </row>
    <row r="60" spans="1:7" s="70" customFormat="1" ht="14.25">
      <c r="A60" s="408"/>
      <c r="B60" s="476"/>
      <c r="C60" s="472"/>
      <c r="D60" s="473" t="s">
        <v>568</v>
      </c>
      <c r="E60" s="474"/>
      <c r="F60" s="474"/>
      <c r="G60" s="475"/>
    </row>
    <row r="61" spans="1:7" s="70" customFormat="1" ht="14.25">
      <c r="A61" s="408"/>
      <c r="B61" s="476"/>
      <c r="C61" s="472"/>
      <c r="D61" s="473" t="s">
        <v>568</v>
      </c>
      <c r="E61" s="474"/>
      <c r="F61" s="474"/>
      <c r="G61" s="475"/>
    </row>
    <row r="62" spans="1:7" s="70" customFormat="1" ht="14.25">
      <c r="A62" s="408"/>
      <c r="B62" s="476"/>
      <c r="C62" s="472"/>
      <c r="D62" s="473" t="s">
        <v>568</v>
      </c>
      <c r="E62" s="474"/>
      <c r="F62" s="474"/>
      <c r="G62" s="475"/>
    </row>
    <row r="63" spans="1:7" s="70" customFormat="1" ht="14.25">
      <c r="A63" s="408"/>
      <c r="B63" s="476"/>
      <c r="C63" s="472"/>
      <c r="D63" s="473" t="s">
        <v>568</v>
      </c>
      <c r="E63" s="474"/>
      <c r="F63" s="474"/>
      <c r="G63" s="475"/>
    </row>
    <row r="64" spans="1:7" s="70" customFormat="1" ht="14.25">
      <c r="A64" s="408"/>
      <c r="B64" s="476"/>
      <c r="C64" s="472"/>
      <c r="D64" s="473" t="s">
        <v>568</v>
      </c>
      <c r="E64" s="474"/>
      <c r="F64" s="474"/>
      <c r="G64" s="475"/>
    </row>
    <row r="65" spans="1:7" ht="15" thickBot="1">
      <c r="A65" s="477"/>
      <c r="B65" s="478"/>
      <c r="C65" s="479"/>
      <c r="D65" s="480" t="s">
        <v>568</v>
      </c>
      <c r="E65" s="474"/>
      <c r="F65" s="474"/>
      <c r="G65" s="475"/>
    </row>
    <row r="66" spans="1:7" s="84" customFormat="1" ht="15.75" thickBot="1">
      <c r="A66" s="481" t="s">
        <v>499</v>
      </c>
      <c r="B66" s="482"/>
      <c r="C66" s="483">
        <f>SUM(C13:C65)</f>
        <v>3006</v>
      </c>
      <c r="D66" s="484"/>
      <c r="E66" s="484"/>
      <c r="F66" s="484"/>
      <c r="G66" s="485"/>
    </row>
  </sheetData>
  <mergeCells count="1">
    <mergeCell ref="A1:G1"/>
  </mergeCells>
  <dataValidations count="1">
    <dataValidation type="list" showInputMessage="1" showErrorMessage="1" sqref="D13:D65">
      <formula1>$A$3:$A$10</formula1>
    </dataValidation>
  </dataValidations>
  <pageMargins left="0.70866141732283472" right="0.70866141732283472" top="0.74803149606299213" bottom="0.74803149606299213" header="0.31496062992125984" footer="0.31496062992125984"/>
  <pageSetup scale="42"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24</vt:i4>
      </vt:variant>
      <vt:variant>
        <vt:lpstr>Charts</vt:lpstr>
      </vt:variant>
      <vt:variant>
        <vt:i4>1</vt:i4>
      </vt:variant>
      <vt:variant>
        <vt:lpstr>Named Ranges</vt:lpstr>
      </vt:variant>
      <vt:variant>
        <vt:i4>28</vt:i4>
      </vt:variant>
    </vt:vector>
  </HeadingPairs>
  <TitlesOfParts>
    <vt:vector size="53" baseType="lpstr">
      <vt:lpstr>Cover Page</vt:lpstr>
      <vt:lpstr>Introduction</vt:lpstr>
      <vt:lpstr>Asset Worksheet</vt:lpstr>
      <vt:lpstr>nbNavigator Summary</vt:lpstr>
      <vt:lpstr>Goals</vt:lpstr>
      <vt:lpstr>Cash Flow</vt:lpstr>
      <vt:lpstr>Double Cash Flow</vt:lpstr>
      <vt:lpstr>Cash Flow Allocation</vt:lpstr>
      <vt:lpstr>Cash Flow Tracker - Personal</vt:lpstr>
      <vt:lpstr>Cash Flow Tracker - Business</vt:lpstr>
      <vt:lpstr>Debt Reduction Calculator</vt:lpstr>
      <vt:lpstr>Payment Schedule</vt:lpstr>
      <vt:lpstr>Loan Calculator</vt:lpstr>
      <vt:lpstr>Order</vt:lpstr>
      <vt:lpstr>Life Insur Needs Analysis</vt:lpstr>
      <vt:lpstr>Insurance Triage</vt:lpstr>
      <vt:lpstr>Insurance Triage (2)</vt:lpstr>
      <vt:lpstr>FIN#</vt:lpstr>
      <vt:lpstr>Current Portfolio</vt:lpstr>
      <vt:lpstr>Recommended Portfolio</vt:lpstr>
      <vt:lpstr>5 PILLARS CURRENT</vt:lpstr>
      <vt:lpstr>Diagram Assets &amp; Protection</vt:lpstr>
      <vt:lpstr>Where is Everything</vt:lpstr>
      <vt:lpstr>Referrals to Specialists</vt:lpstr>
      <vt:lpstr>Chart</vt:lpstr>
      <vt:lpstr>creditor_table</vt:lpstr>
      <vt:lpstr>fpdate</vt:lpstr>
      <vt:lpstr>loan_amount</vt:lpstr>
      <vt:lpstr>payment</vt:lpstr>
      <vt:lpstr>'5 PILLARS CURRENT'!Print_Area</vt:lpstr>
      <vt:lpstr>'Asset Worksheet'!Print_Area</vt:lpstr>
      <vt:lpstr>'Cash Flow'!Print_Area</vt:lpstr>
      <vt:lpstr>'Cash Flow Allocation'!Print_Area</vt:lpstr>
      <vt:lpstr>'Cash Flow Tracker - Personal'!Print_Area</vt:lpstr>
      <vt:lpstr>'Cover Page'!Print_Area</vt:lpstr>
      <vt:lpstr>'Current Portfolio'!Print_Area</vt:lpstr>
      <vt:lpstr>'Debt Reduction Calculator'!Print_Area</vt:lpstr>
      <vt:lpstr>'Diagram Assets &amp; Protection'!Print_Area</vt:lpstr>
      <vt:lpstr>'Double Cash Flow'!Print_Area</vt:lpstr>
      <vt:lpstr>'FIN#'!Print_Area</vt:lpstr>
      <vt:lpstr>Goals!Print_Area</vt:lpstr>
      <vt:lpstr>'Insurance Triage'!Print_Area</vt:lpstr>
      <vt:lpstr>'Insurance Triage (2)'!Print_Area</vt:lpstr>
      <vt:lpstr>Introduction!Print_Area</vt:lpstr>
      <vt:lpstr>'Life Insur Needs Analysis'!Print_Area</vt:lpstr>
      <vt:lpstr>'nbNavigator Summary'!Print_Area</vt:lpstr>
      <vt:lpstr>'Recommended Portfolio'!Print_Area</vt:lpstr>
      <vt:lpstr>'Referrals to Specialists'!Print_Area</vt:lpstr>
      <vt:lpstr>'Payment Schedule'!Print_Titles</vt:lpstr>
      <vt:lpstr>rate</vt:lpstr>
      <vt:lpstr>roundOpt</vt:lpstr>
      <vt:lpstr>strategy</vt:lpstr>
      <vt:lpstr>term</vt:lpstr>
    </vt:vector>
  </TitlesOfParts>
  <Company>Vertex42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Debt Reduction Calculator for Excel</dc:title>
  <dc:creator>www.vertex42.com</dc:creator>
  <dc:description>(c) 2007 Vertex42 LLC. All Rights Reserved.</dc:description>
  <cp:lastModifiedBy>Maria Lizak</cp:lastModifiedBy>
  <cp:lastPrinted>2014-11-16T02:22:43Z</cp:lastPrinted>
  <dcterms:created xsi:type="dcterms:W3CDTF">2007-07-15T01:09:33Z</dcterms:created>
  <dcterms:modified xsi:type="dcterms:W3CDTF">2014-11-19T06:04:11Z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(c) 2007 Vertex42 LLC</vt:lpwstr>
  </property>
  <property fmtid="{D5CDD505-2E9C-101B-9397-08002B2CF9AE}" pid="3" name="Version">
    <vt:lpwstr>1.2.0</vt:lpwstr>
  </property>
</Properties>
</file>